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drawings/drawing1.xml" ContentType="application/vnd.openxmlformats-officedocument.drawing+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drawings/vmlDrawing4.vml" ContentType="application/vnd.openxmlformats-officedocument.vmlDrawing"/>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book.xml" ContentType="application/vnd.openxmlformats-officedocument.spreadsheetml.sheet.main+xml"/>
  <Override PartName="/xl/theme/theme1.xml" ContentType="application/vnd.openxmlformats-officedocument.theme+xml"/>
  <Override PartName="/xl/comments16.xml" ContentType="application/vnd.openxmlformats-officedocument.spreadsheetml.comments+xml"/>
  <Override PartName="/xl/sharedStrings.xml" ContentType="application/vnd.openxmlformats-officedocument.spreadsheetml.sharedStrings+xml"/>
  <Override PartName="/xl/comments9.xml" ContentType="application/vnd.openxmlformats-officedocument.spreadsheetml.comments+xml"/>
  <Override PartName="/xl/comments18.xml" ContentType="application/vnd.openxmlformats-officedocument.spreadsheetml.comments+xml"/>
  <Override PartName="/xl/comments25.xml" ContentType="application/vnd.openxmlformats-officedocument.spreadsheetml.comment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6"/>
  <workbookPr backupFile="false" showObjects="all" date1904="false"/>
  <workbookProtection/>
  <bookViews>
    <workbookView showHorizontalScroll="true" showVerticalScroll="true" showSheetTabs="true" xWindow="0" yWindow="0" windowWidth="16384" windowHeight="8192" tabRatio="500" firstSheet="0" activeTab="38"/>
  </bookViews>
  <sheets>
    <sheet name="Scoring Format" sheetId="1" state="visible" r:id="rId3"/>
    <sheet name="ARI" sheetId="2" state="visible" r:id="rId4"/>
    <sheet name="ATL" sheetId="3" state="visible" r:id="rId5"/>
    <sheet name="BALT" sheetId="4" state="visible" r:id="rId6"/>
    <sheet name="BUF" sheetId="5" state="visible" r:id="rId7"/>
    <sheet name="CAR" sheetId="6" state="visible" r:id="rId8"/>
    <sheet name="CHI" sheetId="7" state="visible" r:id="rId9"/>
    <sheet name="CIN" sheetId="8" state="visible" r:id="rId10"/>
    <sheet name="CLE" sheetId="9" state="visible" r:id="rId11"/>
    <sheet name="DAL" sheetId="10" state="visible" r:id="rId12"/>
    <sheet name="DEN" sheetId="11" state="visible" r:id="rId13"/>
    <sheet name="DET" sheetId="12" state="visible" r:id="rId14"/>
    <sheet name="GB" sheetId="13" state="visible" r:id="rId15"/>
    <sheet name="HOU" sheetId="14" state="visible" r:id="rId16"/>
    <sheet name="IND" sheetId="15" state="visible" r:id="rId17"/>
    <sheet name="JAX" sheetId="16" state="visible" r:id="rId18"/>
    <sheet name="KC" sheetId="17" state="visible" r:id="rId19"/>
    <sheet name="LV" sheetId="18" state="visible" r:id="rId20"/>
    <sheet name="LAC" sheetId="19" state="visible" r:id="rId21"/>
    <sheet name="LAR" sheetId="20" state="visible" r:id="rId22"/>
    <sheet name="MIA" sheetId="21" state="visible" r:id="rId23"/>
    <sheet name="MIN" sheetId="22" state="visible" r:id="rId24"/>
    <sheet name="NE" sheetId="23" state="visible" r:id="rId25"/>
    <sheet name="NO" sheetId="24" state="visible" r:id="rId26"/>
    <sheet name="NYG" sheetId="25" state="visible" r:id="rId27"/>
    <sheet name="NYJ" sheetId="26" state="visible" r:id="rId28"/>
    <sheet name="PHI" sheetId="27" state="visible" r:id="rId29"/>
    <sheet name="PIT" sheetId="28" state="visible" r:id="rId30"/>
    <sheet name="SF" sheetId="29" state="visible" r:id="rId31"/>
    <sheet name="SEA" sheetId="30" state="visible" r:id="rId32"/>
    <sheet name="TB" sheetId="31" state="visible" r:id="rId33"/>
    <sheet name="TEN" sheetId="32" state="visible" r:id="rId34"/>
    <sheet name="WAS" sheetId="33" state="visible" r:id="rId35"/>
    <sheet name="Projection Sheet" sheetId="34" state="visible" r:id="rId36"/>
    <sheet name="Disregard" sheetId="35" state="visible" r:id="rId37"/>
    <sheet name="FBG" sheetId="36" state="hidden" r:id="rId38"/>
    <sheet name="Win-Now PPR Cheatsheet" sheetId="37" state="visible" r:id="rId39"/>
    <sheet name="Win-Now Commentary" sheetId="38" state="visible" r:id="rId40"/>
    <sheet name="Long Build PPR Cheatsheet" sheetId="39" state="visible" r:id="rId41"/>
    <sheet name="Long Build Commentary" sheetId="40" state="visible" r:id="rId42"/>
  </sheets>
  <definedNames>
    <definedName function="false" hidden="false" localSheetId="1" name="_xlnm.Print_Area" vbProcedure="false">ARI!$A$1:$Y$176</definedName>
    <definedName function="false" hidden="true" localSheetId="33" name="_xlnm._FilterDatabase" vbProcedure="false">'Projection Sheet'!$A$1:$E$574</definedName>
    <definedName function="false" hidden="false" localSheetId="37" name="_xlnm.Print_Area" vbProcedure="false">'Win-Now Commentary'!$D$1:$D$467</definedName>
    <definedName function="false" hidden="false" localSheetId="36" name="_xlnm.Print_Area" vbProcedure="false">'Win-Now PPR Cheatsheet'!$A$1:$U$196</definedName>
    <definedName function="false" hidden="false" localSheetId="0" name="_xlnm.Print_Area" vbProcedure="false">'scoring format'!#ref!</definedName>
    <definedName function="false" hidden="false" localSheetId="39" name="_xlnm.Print_Area" vbProcedure="false">'long build commentary'!#ref!</definedName>
  </definedNames>
  <calcPr iterateCount="100" refMode="A1" iterate="false" iterateDelta="0.0001"/>
  <extLst>
    <ext xmlns:loext="http://schemas.libreoffice.org/" uri="{7626C862-2A13-11E5-B345-FEFF819CDC9F}">
      <loext:extCalcPr stringRefSyntax="ExcelA1"/>
    </ext>
  </extLst>
</workbook>
</file>

<file path=xl/comments9.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Computer</author>
  </authors>
  <commentList>
    <comment ref="A114" authorId="0">
      <text>
        <r>
          <rPr>
            <sz val="10"/>
            <rFont val="Arial"/>
            <family val="2"/>
          </rPr>
          <t xml:space="preserve">Computer:
</t>
        </r>
        <r>
          <rPr>
            <sz val="9"/>
            <color rgb="FF000000"/>
            <rFont val="Tahoma"/>
            <family val="2"/>
            <charset val="1"/>
          </rPr>
          <t xml:space="preserve">Restructured deal, potential trade out of town.</t>
        </r>
      </text>
      <mc:AlternateContent>
        <mc:Choice Requires="v2">
          <commentPr autoFill="true" autoScale="false" colHidden="false" locked="false" rowHidden="false" textHAlign="justify" textVAlign="top">
            <anchor moveWithCells="false" sizeWithCells="false">
              <xdr:from>
                <xdr:col>1</xdr:col>
                <xdr:colOff>10</xdr:colOff>
                <xdr:row>112</xdr:row>
                <xdr:rowOff>1</xdr:rowOff>
              </xdr:from>
              <xdr:to>
                <xdr:col>6</xdr:col>
                <xdr:colOff>4</xdr:colOff>
                <xdr:row>119</xdr:row>
                <xdr:rowOff>2</xdr:rowOff>
              </xdr:to>
            </anchor>
          </commentPr>
        </mc:Choice>
        <mc:Fallback/>
      </mc:AlternateContent>
    </comment>
  </commentList>
</comments>
</file>

<file path=xl/comments16.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Computer</author>
  </authors>
  <commentList>
    <comment ref="A92" authorId="0">
      <text>
        <r>
          <rPr>
            <sz val="10"/>
            <rFont val="Arial"/>
            <family val="2"/>
          </rPr>
          <t xml:space="preserve">Computer:
</t>
        </r>
        <r>
          <rPr>
            <sz val="9"/>
            <color rgb="FF000000"/>
            <rFont val="Tahoma"/>
            <family val="2"/>
            <charset val="1"/>
          </rPr>
          <t xml:space="preserve">Decrease rushing. </t>
        </r>
      </text>
      <mc:AlternateContent>
        <mc:Choice Requires="v2">
          <commentPr autoFill="true" autoScale="false" colHidden="false" locked="false" rowHidden="false" textHAlign="justify" textVAlign="top">
            <anchor moveWithCells="false" sizeWithCells="false">
              <xdr:from>
                <xdr:col>1</xdr:col>
                <xdr:colOff>10</xdr:colOff>
                <xdr:row>90</xdr:row>
                <xdr:rowOff>1</xdr:rowOff>
              </xdr:from>
              <xdr:to>
                <xdr:col>7</xdr:col>
                <xdr:colOff>10</xdr:colOff>
                <xdr:row>97</xdr:row>
                <xdr:rowOff>2</xdr:rowOff>
              </xdr:to>
            </anchor>
          </commentPr>
        </mc:Choice>
        <mc:Fallback/>
      </mc:AlternateContent>
    </comment>
    <comment ref="A96" authorId="0">
      <text>
        <r>
          <rPr>
            <sz val="10"/>
            <rFont val="Arial"/>
            <family val="2"/>
          </rPr>
          <t xml:space="preserve">Computer:
</t>
        </r>
        <r>
          <rPr>
            <sz val="9"/>
            <color rgb="FF000000"/>
            <rFont val="Tahoma"/>
            <family val="2"/>
            <charset val="1"/>
          </rPr>
          <t xml:space="preserve">Increase with D Johnson too (rushing)</t>
        </r>
      </text>
      <mc:AlternateContent>
        <mc:Choice Requires="v2">
          <commentPr autoFill="true" autoScale="false" colHidden="false" locked="false" rowHidden="false" textHAlign="justify" textVAlign="top">
            <anchor moveWithCells="false" sizeWithCells="false">
              <xdr:from>
                <xdr:col>1</xdr:col>
                <xdr:colOff>10</xdr:colOff>
                <xdr:row>94</xdr:row>
                <xdr:rowOff>1</xdr:rowOff>
              </xdr:from>
              <xdr:to>
                <xdr:col>7</xdr:col>
                <xdr:colOff>10</xdr:colOff>
                <xdr:row>101</xdr:row>
                <xdr:rowOff>2</xdr:rowOff>
              </xdr:to>
            </anchor>
          </commentPr>
        </mc:Choice>
        <mc:Fallback/>
      </mc:AlternateContent>
    </comment>
  </commentList>
</comments>
</file>

<file path=xl/comments18.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Computer</author>
  </authors>
  <commentList>
    <comment ref="A102" authorId="0">
      <text>
        <r>
          <rPr>
            <sz val="10"/>
            <rFont val="Arial"/>
            <family val="2"/>
          </rPr>
          <t xml:space="preserve">Computer:
</t>
        </r>
        <r>
          <rPr>
            <sz val="9"/>
            <color rgb="FF000000"/>
            <rFont val="Tahoma"/>
            <family val="2"/>
            <charset val="1"/>
          </rPr>
          <t xml:space="preserve">Decrease</t>
        </r>
      </text>
      <mc:AlternateContent>
        <mc:Choice Requires="v2">
          <commentPr autoFill="true" autoScale="false" colHidden="false" locked="false" rowHidden="false" textHAlign="justify" textVAlign="top">
            <anchor moveWithCells="false" sizeWithCells="false">
              <xdr:from>
                <xdr:col>1</xdr:col>
                <xdr:colOff>10</xdr:colOff>
                <xdr:row>100</xdr:row>
                <xdr:rowOff>1</xdr:rowOff>
              </xdr:from>
              <xdr:to>
                <xdr:col>8</xdr:col>
                <xdr:colOff>3</xdr:colOff>
                <xdr:row>107</xdr:row>
                <xdr:rowOff>2</xdr:rowOff>
              </xdr:to>
            </anchor>
          </commentPr>
        </mc:Choice>
        <mc:Fallback/>
      </mc:AlternateContent>
    </comment>
  </commentList>
</comments>
</file>

<file path=xl/comments25.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Computer</author>
  </authors>
  <commentList>
    <comment ref="A114" authorId="0">
      <text>
        <r>
          <rPr>
            <sz val="10"/>
            <rFont val="Arial"/>
            <family val="2"/>
          </rPr>
          <t xml:space="preserve">Computer:
</t>
        </r>
        <r>
          <rPr>
            <sz val="9"/>
            <color rgb="FF000000"/>
            <rFont val="Tahoma"/>
            <family val="2"/>
            <charset val="1"/>
          </rPr>
          <t xml:space="preserve">Increase, decrease Slaynton</t>
        </r>
      </text>
      <mc:AlternateContent>
        <mc:Choice Requires="v2">
          <commentPr autoFill="true" autoScale="false" colHidden="false" locked="false" rowHidden="false" textHAlign="justify" textVAlign="top">
            <anchor moveWithCells="false" sizeWithCells="false">
              <xdr:from>
                <xdr:col>1</xdr:col>
                <xdr:colOff>10</xdr:colOff>
                <xdr:row>112</xdr:row>
                <xdr:rowOff>1</xdr:rowOff>
              </xdr:from>
              <xdr:to>
                <xdr:col>6</xdr:col>
                <xdr:colOff>16</xdr:colOff>
                <xdr:row>119</xdr:row>
                <xdr:rowOff>2</xdr:rowOff>
              </xdr:to>
            </anchor>
          </commentPr>
        </mc:Choice>
        <mc:Fallback/>
      </mc:AlternateContent>
    </comment>
  </commentList>
</comments>
</file>

<file path=xl/sharedStrings.xml><?xml version="1.0" encoding="utf-8"?>
<sst xmlns="http://schemas.openxmlformats.org/spreadsheetml/2006/main" count="32454" uniqueCount="4057">
  <si>
    <t xml:space="preserve">Category</t>
  </si>
  <si>
    <t xml:space="preserve">Pts</t>
  </si>
  <si>
    <t xml:space="preserve">Pts per Passing Yard</t>
  </si>
  <si>
    <t xml:space="preserve">Pts per Rushing Yard</t>
  </si>
  <si>
    <t xml:space="preserve">Pts per Receiving Yard</t>
  </si>
  <si>
    <t xml:space="preserve">Pts per Pass TD</t>
  </si>
  <si>
    <t xml:space="preserve">Pts per Rush TD</t>
  </si>
  <si>
    <t xml:space="preserve">Pts per Rec TD</t>
  </si>
  <si>
    <t xml:space="preserve">Pts per Turnover</t>
  </si>
  <si>
    <t xml:space="preserve">Arizona Cardinals</t>
  </si>
  <si>
    <t xml:space="preserve">Team Projections Menu</t>
  </si>
  <si>
    <t xml:space="preserve">RSP Projections: Year 1</t>
  </si>
  <si>
    <t xml:space="preserve">Adjustable Projections: Year 1</t>
  </si>
  <si>
    <t xml:space="preserve">Offense Distribution</t>
  </si>
  <si>
    <t xml:space="preserve">RSP Projections: Year 2</t>
  </si>
  <si>
    <t xml:space="preserve">Past Run/Pass Performances</t>
  </si>
  <si>
    <t xml:space="preserve">Run</t>
  </si>
  <si>
    <t xml:space="preserve">Pass</t>
  </si>
  <si>
    <t xml:space="preserve">Passing</t>
  </si>
  <si>
    <t xml:space="preserve">Rushing</t>
  </si>
  <si>
    <t xml:space="preserve">Touches</t>
  </si>
  <si>
    <t xml:space="preserve">Fantasy Points</t>
  </si>
  <si>
    <t xml:space="preserve">QB</t>
  </si>
  <si>
    <t xml:space="preserve">Age</t>
  </si>
  <si>
    <t xml:space="preserve">G</t>
  </si>
  <si>
    <t xml:space="preserve">Att</t>
  </si>
  <si>
    <t xml:space="preserve">Comp</t>
  </si>
  <si>
    <t xml:space="preserve">Pct</t>
  </si>
  <si>
    <t xml:space="preserve">Yards</t>
  </si>
  <si>
    <t xml:space="preserve">Yds/Att</t>
  </si>
  <si>
    <t xml:space="preserve">TDs</t>
  </si>
  <si>
    <t xml:space="preserve">TDs/Att</t>
  </si>
  <si>
    <t xml:space="preserve">Int</t>
  </si>
  <si>
    <t xml:space="preserve">Int/Att</t>
  </si>
  <si>
    <t xml:space="preserve">Ratt</t>
  </si>
  <si>
    <t xml:space="preserve">Ryds</t>
  </si>
  <si>
    <t xml:space="preserve">Ryds/Att</t>
  </si>
  <si>
    <t xml:space="preserve">Tds/Att</t>
  </si>
  <si>
    <t xml:space="preserve">Touch %</t>
  </si>
  <si>
    <t xml:space="preserve">Pct Pass</t>
  </si>
  <si>
    <t xml:space="preserve">Pct Run</t>
  </si>
  <si>
    <t xml:space="preserve">Fpts</t>
  </si>
  <si>
    <t xml:space="preserve">Adjusted</t>
  </si>
  <si>
    <t xml:space="preserve">QB*Brissett, Jacoby - ARI</t>
  </si>
  <si>
    <t xml:space="preserve">Murray, Kyler - ARI</t>
  </si>
  <si>
    <t xml:space="preserve">QB*Minshew, Gardner - ARI</t>
  </si>
  <si>
    <t xml:space="preserve">McCoy, Colt - ARI</t>
  </si>
  <si>
    <t xml:space="preserve">QB*Beck, Carson - ARI</t>
  </si>
  <si>
    <t xml:space="preserve">Streveler, Chris - ARI</t>
  </si>
  <si>
    <t xml:space="preserve">Total</t>
  </si>
  <si>
    <t xml:space="preserve">Receiving</t>
  </si>
  <si>
    <t xml:space="preserve">RB</t>
  </si>
  <si>
    <t xml:space="preserve">Catch %</t>
  </si>
  <si>
    <t xml:space="preserve">Targets</t>
  </si>
  <si>
    <t xml:space="preserve">Rec</t>
  </si>
  <si>
    <t xml:space="preserve">Yds</t>
  </si>
  <si>
    <t xml:space="preserve">Yds/Rec</t>
  </si>
  <si>
    <t xml:space="preserve">TDs/Rec</t>
  </si>
  <si>
    <t xml:space="preserve">PPR Fpts</t>
  </si>
  <si>
    <t xml:space="preserve">.5 PPR </t>
  </si>
  <si>
    <t xml:space="preserve">RB*Conner, James - ARI</t>
  </si>
  <si>
    <t xml:space="preserve">Conner, James - ARI</t>
  </si>
  <si>
    <t xml:space="preserve">RB*Benson, Trey - ARI</t>
  </si>
  <si>
    <t xml:space="preserve">Benson, Trey - ARI</t>
  </si>
  <si>
    <t xml:space="preserve">Edmonds, Chase - ARI</t>
  </si>
  <si>
    <t xml:space="preserve">RB*Love, Jeremiyah - ARI</t>
  </si>
  <si>
    <t xml:space="preserve">Love, Jeremiyah - ARI</t>
  </si>
  <si>
    <t xml:space="preserve">Benjamin, Eno - ARI</t>
  </si>
  <si>
    <t xml:space="preserve">RB*Allgeier, Tyler - ARI</t>
  </si>
  <si>
    <t xml:space="preserve">Allgeier, Tyler - ARI</t>
  </si>
  <si>
    <t xml:space="preserve">Ward, Jonathan - ARI</t>
  </si>
  <si>
    <t xml:space="preserve">RB*Knight, Bam - ARI</t>
  </si>
  <si>
    <t xml:space="preserve">Knight, Bam - ARI</t>
  </si>
  <si>
    <t xml:space="preserve">Feaster, Tavien - ARI</t>
  </si>
  <si>
    <t xml:space="preserve">WRs</t>
  </si>
  <si>
    <t xml:space="preserve">RTds</t>
  </si>
  <si>
    <t xml:space="preserve">.5PPR</t>
  </si>
  <si>
    <t xml:space="preserve">WR*Harrison, Marvin - ARI</t>
  </si>
  <si>
    <t xml:space="preserve">Harrison, Marvin</t>
  </si>
  <si>
    <t xml:space="preserve">Green, A.J. - ARI</t>
  </si>
  <si>
    <t xml:space="preserve">WR*Wilson, Michael - ARI</t>
  </si>
  <si>
    <t xml:space="preserve">Wilson, Michael - ARI</t>
  </si>
  <si>
    <t xml:space="preserve">Kirk, Christian- ARI</t>
  </si>
  <si>
    <t xml:space="preserve">WR*Bourne, Kendrick - ARI</t>
  </si>
  <si>
    <t xml:space="preserve">Bourne, Kendrick - ARI</t>
  </si>
  <si>
    <t xml:space="preserve">Isabella, Andy - ARI</t>
  </si>
  <si>
    <t xml:space="preserve">WR*Duvernay, Devin - ARI</t>
  </si>
  <si>
    <t xml:space="preserve">Duvernay, Devin - ARI</t>
  </si>
  <si>
    <t xml:space="preserve">Hopkins, DeAndre - ARI</t>
  </si>
  <si>
    <t xml:space="preserve">WR*Weaver, Xavier - ARI</t>
  </si>
  <si>
    <t xml:space="preserve">Weaver, Xavier - ARI</t>
  </si>
  <si>
    <t xml:space="preserve">Johnson, KeeSean - ARI</t>
  </si>
  <si>
    <t xml:space="preserve">WR*Virgil, Reggie - ARI</t>
  </si>
  <si>
    <t xml:space="preserve">Virgil, Reggie - ARI</t>
  </si>
  <si>
    <t xml:space="preserve">Moore, Rondale - ARI</t>
  </si>
  <si>
    <t xml:space="preserve">Tes</t>
  </si>
  <si>
    <t xml:space="preserve">RTDs</t>
  </si>
  <si>
    <t xml:space="preserve">.5 PPR</t>
  </si>
  <si>
    <t xml:space="preserve">TE*McBride, Trey - ARI</t>
  </si>
  <si>
    <t xml:space="preserve">McBride, Trey - ARI</t>
  </si>
  <si>
    <t xml:space="preserve">Williams, Maxx - ARI</t>
  </si>
  <si>
    <t xml:space="preserve">TE*Higgins, Elijah - ARI</t>
  </si>
  <si>
    <t xml:space="preserve">Higgins, Elijah - ARI</t>
  </si>
  <si>
    <t xml:space="preserve">Daniels, Darenell - ARI</t>
  </si>
  <si>
    <t xml:space="preserve">TE*Reiman, Tip - ARI</t>
  </si>
  <si>
    <t xml:space="preserve">Reiman, Tip - ARI</t>
  </si>
  <si>
    <t xml:space="preserve">Bunting, Ian - ARI</t>
  </si>
  <si>
    <t xml:space="preserve">TE*Quitoriano, Teegan - ARI</t>
  </si>
  <si>
    <t xml:space="preserve">Quitoriano, Teegan - ARI</t>
  </si>
  <si>
    <t xml:space="preserve">Team Totals and Splits</t>
  </si>
  <si>
    <t xml:space="preserve">Taxi Squad*</t>
  </si>
  <si>
    <t xml:space="preserve">Injured Reserve</t>
  </si>
  <si>
    <t xml:space="preserve">Rec.</t>
  </si>
  <si>
    <t xml:space="preserve">Player</t>
  </si>
  <si>
    <t xml:space="preserve">Position</t>
  </si>
  <si>
    <t xml:space="preserve">Rec Totals*</t>
  </si>
  <si>
    <t xml:space="preserve">Kedon Slovis</t>
  </si>
  <si>
    <t xml:space="preserve">Rec Totals</t>
  </si>
  <si>
    <t xml:space="preserve">QB Totals</t>
  </si>
  <si>
    <t xml:space="preserve">Corey Kiner</t>
  </si>
  <si>
    <t xml:space="preserve">League Att Avg. </t>
  </si>
  <si>
    <t xml:space="preserve">Simi Fehoko</t>
  </si>
  <si>
    <t xml:space="preserve">WR</t>
  </si>
  <si>
    <t xml:space="preserve">Jalen Brooks</t>
  </si>
  <si>
    <t xml:space="preserve">Tejhaun Palmer</t>
  </si>
  <si>
    <t xml:space="preserve">Rush Totals</t>
  </si>
  <si>
    <t xml:space="preserve">Harrison Wallace</t>
  </si>
  <si>
    <t xml:space="preserve">Bryson Green</t>
  </si>
  <si>
    <t xml:space="preserve">Ihmir Smith-Marsette</t>
  </si>
  <si>
    <t xml:space="preserve">Rivaldo Fairweather</t>
  </si>
  <si>
    <t xml:space="preserve">TE</t>
  </si>
  <si>
    <t xml:space="preserve">Run/Pass Pct</t>
  </si>
  <si>
    <t xml:space="preserve">*Projected options during offseason/Actual options during the season.</t>
  </si>
  <si>
    <t xml:space="preserve">League Average</t>
  </si>
  <si>
    <t xml:space="preserve">2-Year Team Historical Performance</t>
  </si>
  <si>
    <t xml:space="preserve">Historical Production</t>
  </si>
  <si>
    <t xml:space="preserve">Touch Distribution</t>
  </si>
  <si>
    <t xml:space="preserve">Two-Year Average</t>
  </si>
  <si>
    <t xml:space="preserve">Overall</t>
  </si>
  <si>
    <t xml:space="preserve">Quarterbacks</t>
  </si>
  <si>
    <t xml:space="preserve">Patt</t>
  </si>
  <si>
    <t xml:space="preserve">Ints</t>
  </si>
  <si>
    <t xml:space="preserve">Y/R</t>
  </si>
  <si>
    <t xml:space="preserve">Touch Pct</t>
  </si>
  <si>
    <t xml:space="preserve">Pass Pct</t>
  </si>
  <si>
    <t xml:space="preserve">Rush Pct</t>
  </si>
  <si>
    <t xml:space="preserve">Runners</t>
  </si>
  <si>
    <t xml:space="preserve">Y/Rec</t>
  </si>
  <si>
    <t xml:space="preserve">PPR</t>
  </si>
  <si>
    <t xml:space="preserve">Rec Pct</t>
  </si>
  <si>
    <t xml:space="preserve">Receivers</t>
  </si>
  <si>
    <t xml:space="preserve">Tight Ends</t>
  </si>
  <si>
    <t xml:space="preserve">Atlanta Falcons</t>
  </si>
  <si>
    <t xml:space="preserve">Drop 2-4 percent</t>
  </si>
  <si>
    <t xml:space="preserve">QB*Tagovailoa, Tua - ATL</t>
  </si>
  <si>
    <t xml:space="preserve">QB*Siemian, Trevor - ATL</t>
  </si>
  <si>
    <t xml:space="preserve">QB*Penix, Michael - ATL</t>
  </si>
  <si>
    <t xml:space="preserve">McDonald, Cole - ARI</t>
  </si>
  <si>
    <t xml:space="preserve">RB*Robinson, Bijan - ATL</t>
  </si>
  <si>
    <t xml:space="preserve">Robinson, Bijan - ATL</t>
  </si>
  <si>
    <t xml:space="preserve">RB*Robinson, Brian - ATL</t>
  </si>
  <si>
    <t xml:space="preserve">Robinson, Brian - ATL</t>
  </si>
  <si>
    <t xml:space="preserve">RB*Goodson, Tyler - ATL</t>
  </si>
  <si>
    <t xml:space="preserve">Goodson, Tyler - ATL</t>
  </si>
  <si>
    <t xml:space="preserve">Muhammad, Khalfani - ARI</t>
  </si>
  <si>
    <t xml:space="preserve">WR*London, Drake - ATL</t>
  </si>
  <si>
    <t xml:space="preserve">London, Drake - ATL</t>
  </si>
  <si>
    <t xml:space="preserve">WR*Zaccheaus, Olamide - ATL</t>
  </si>
  <si>
    <t xml:space="preserve">Zaccheaus, Olamide - ATL</t>
  </si>
  <si>
    <t xml:space="preserve">WR*Washington, Casey - ATL</t>
  </si>
  <si>
    <t xml:space="preserve">Washington, Casey - ATL</t>
  </si>
  <si>
    <t xml:space="preserve">WR*Branch, Zachariah - ATL</t>
  </si>
  <si>
    <t xml:space="preserve">Branch, Zachariah - ATL</t>
  </si>
  <si>
    <t xml:space="preserve">WR*Jahan Dotson, ATL</t>
  </si>
  <si>
    <t xml:space="preserve">Dotson, Jahan - ATL</t>
  </si>
  <si>
    <t xml:space="preserve">WR*Anthony, Vinny - ATL</t>
  </si>
  <si>
    <t xml:space="preserve">Anthony, Vinny - ATL</t>
  </si>
  <si>
    <t xml:space="preserve">TE*Pitts, Kyle - ATL</t>
  </si>
  <si>
    <t xml:space="preserve">Pitts, Kyle - ATL</t>
  </si>
  <si>
    <t xml:space="preserve">TE*Woerner, Charlie - ATL</t>
  </si>
  <si>
    <t xml:space="preserve">Woerner, Charlie - ATL</t>
  </si>
  <si>
    <t xml:space="preserve">TE*Hooper, Austin</t>
  </si>
  <si>
    <t xml:space="preserve">Hooper, Austin - ATL</t>
  </si>
  <si>
    <t xml:space="preserve">Nathan Carter</t>
  </si>
  <si>
    <t xml:space="preserve">Jack Strand</t>
  </si>
  <si>
    <t xml:space="preserve">Cash Jones</t>
  </si>
  <si>
    <t xml:space="preserve">Dylan Drummond</t>
  </si>
  <si>
    <t xml:space="preserve">Chris Blair</t>
  </si>
  <si>
    <t xml:space="preserve">Le'Meke Brockington</t>
  </si>
  <si>
    <t xml:space="preserve">Joshua Simon</t>
  </si>
  <si>
    <t xml:space="preserve">Jack Velling</t>
  </si>
  <si>
    <t xml:space="preserve">Baltimore Ravens</t>
  </si>
  <si>
    <t xml:space="preserve">QB*Jackson, Lamar - BAL</t>
  </si>
  <si>
    <t xml:space="preserve">QB*Huntley, Tyler-BAL</t>
  </si>
  <si>
    <t xml:space="preserve">QB*Pavia, Diego - BAL</t>
  </si>
  <si>
    <t xml:space="preserve">RB*Henry, Derrick - BAL</t>
  </si>
  <si>
    <t xml:space="preserve">Henry, Derrick - BAL</t>
  </si>
  <si>
    <t xml:space="preserve">RB*Ali, Rasheen - BAL</t>
  </si>
  <si>
    <t xml:space="preserve">Ali, Rasheen - BAL</t>
  </si>
  <si>
    <t xml:space="preserve">RB*Hill, Justice - BAL</t>
  </si>
  <si>
    <t xml:space="preserve">Hill, Justice - BAL</t>
  </si>
  <si>
    <t xml:space="preserve">RB*Randall, Adam - BAL</t>
  </si>
  <si>
    <t xml:space="preserve">Randall, Adam - BAL</t>
  </si>
  <si>
    <t xml:space="preserve">WR*Bateman, Rashod - BAL </t>
  </si>
  <si>
    <t xml:space="preserve">Bateman, Rashod - BAL </t>
  </si>
  <si>
    <t xml:space="preserve">WR*Sarratt, Elijah - BAL</t>
  </si>
  <si>
    <t xml:space="preserve">Sarratt, Elijah - BAL</t>
  </si>
  <si>
    <t xml:space="preserve">WR*Flowers, Zay - BAL</t>
  </si>
  <si>
    <t xml:space="preserve">Flowers, Zay - BAL</t>
  </si>
  <si>
    <t xml:space="preserve">WR*Lane, Ja'Kobi - BAL</t>
  </si>
  <si>
    <t xml:space="preserve">Lane, Ja'Kobi - BAL</t>
  </si>
  <si>
    <t xml:space="preserve">WR*Walker, Devontez - BAL</t>
  </si>
  <si>
    <t xml:space="preserve">Walker, Devontez - BAL</t>
  </si>
  <si>
    <t xml:space="preserve">WR*Guillory, Xavier - BAL</t>
  </si>
  <si>
    <t xml:space="preserve">Guillory, Xavier - BAL</t>
  </si>
  <si>
    <t xml:space="preserve">TE*Andrews, Mark - BAL</t>
  </si>
  <si>
    <t xml:space="preserve">Andrews, Mark - BAL</t>
  </si>
  <si>
    <t xml:space="preserve">TE*Ricard, Patrick - BAL</t>
  </si>
  <si>
    <t xml:space="preserve">Richard, Patrick - BAL</t>
  </si>
  <si>
    <t xml:space="preserve">TE*Hibner, Matthew - BAL</t>
  </si>
  <si>
    <t xml:space="preserve">Hibner, Matthew - BAL</t>
  </si>
  <si>
    <t xml:space="preserve">TE*Cuevas, Josh - BAL</t>
  </si>
  <si>
    <t xml:space="preserve">Cuevas, Josh - BAL</t>
  </si>
  <si>
    <t xml:space="preserve">Skyler Thompson</t>
  </si>
  <si>
    <t xml:space="preserve">Joe Fagnano </t>
  </si>
  <si>
    <t xml:space="preserve">Dontae McMillan</t>
  </si>
  <si>
    <t xml:space="preserve">Elijah Tau-Tolliver</t>
  </si>
  <si>
    <t xml:space="preserve">LaJohntay Wester</t>
  </si>
  <si>
    <t xml:space="preserve">Dayton Wade</t>
  </si>
  <si>
    <t xml:space="preserve">Cornelius Johnson</t>
  </si>
  <si>
    <t xml:space="preserve">Octavian Smith</t>
  </si>
  <si>
    <t xml:space="preserve">Tyler Pezza</t>
  </si>
  <si>
    <t xml:space="preserve">Buffalo Bills</t>
  </si>
  <si>
    <t xml:space="preserve"> </t>
  </si>
  <si>
    <t xml:space="preserve">QB*Allen, Josh - BUF</t>
  </si>
  <si>
    <t xml:space="preserve">QB*Allen, Kyle - BUF</t>
  </si>
  <si>
    <t xml:space="preserve">QB*Buechele, Shane - BUF</t>
  </si>
  <si>
    <t xml:space="preserve">RB*Cook, James - BUF</t>
  </si>
  <si>
    <t xml:space="preserve">Cook, James - BUF</t>
  </si>
  <si>
    <t xml:space="preserve">RB*Davis, Ray - BUF</t>
  </si>
  <si>
    <t xml:space="preserve">Davis, Ray - BUF</t>
  </si>
  <si>
    <t xml:space="preserve">RB*Johnson, Ty - BUF</t>
  </si>
  <si>
    <t xml:space="preserve">Johnson, Ty - BUF</t>
  </si>
  <si>
    <t xml:space="preserve">RB*Reid, Desmond - BUF</t>
  </si>
  <si>
    <t xml:space="preserve">Reid, Desmond - BUF</t>
  </si>
  <si>
    <t xml:space="preserve">WR*Coleman, Keon - BUF</t>
  </si>
  <si>
    <t xml:space="preserve">Coleman, Keon - BUF</t>
  </si>
  <si>
    <t xml:space="preserve">WR*Shakir, Khalil - BUF</t>
  </si>
  <si>
    <t xml:space="preserve">Shakir, Khalil - BUF</t>
  </si>
  <si>
    <t xml:space="preserve">WR*Moore, DJ - BUF</t>
  </si>
  <si>
    <t xml:space="preserve">Moore, DJ - BUF</t>
  </si>
  <si>
    <t xml:space="preserve">WR*Palmer, Joshua - BUF</t>
  </si>
  <si>
    <t xml:space="preserve">Palmer, Joshua - BUF</t>
  </si>
  <si>
    <t xml:space="preserve">WR*Bell, Skyler - BUF</t>
  </si>
  <si>
    <t xml:space="preserve">Bell, Skyler - BUF</t>
  </si>
  <si>
    <t xml:space="preserve">WR*Shavers, Tyrell - BUF</t>
  </si>
  <si>
    <t xml:space="preserve">Shavers, Tyrell - BUF</t>
  </si>
  <si>
    <t xml:space="preserve">TE*Knox, Dawson - BUF</t>
  </si>
  <si>
    <t xml:space="preserve">Knox, Dawson - BUF</t>
  </si>
  <si>
    <t xml:space="preserve">TE*Kincaid, Dalton - BUF</t>
  </si>
  <si>
    <t xml:space="preserve">Kincaid, Dalton - BUF</t>
  </si>
  <si>
    <t xml:space="preserve">TE*Hawes, Jackson - BUF</t>
  </si>
  <si>
    <t xml:space="preserve">Hawes, Jackson - BUF</t>
  </si>
  <si>
    <t xml:space="preserve">Mecole Hardman</t>
  </si>
  <si>
    <t xml:space="preserve">Frank Gore, Jr.</t>
  </si>
  <si>
    <t xml:space="preserve">Jalen Virgil</t>
  </si>
  <si>
    <t xml:space="preserve">Trent Sherfield</t>
  </si>
  <si>
    <t xml:space="preserve">Ja'Mori Maclin</t>
  </si>
  <si>
    <t xml:space="preserve">Shane Zylstra</t>
  </si>
  <si>
    <t xml:space="preserve">Keleki Latu</t>
  </si>
  <si>
    <t xml:space="preserve">Harris, Damien - BUF</t>
  </si>
  <si>
    <t xml:space="preserve">Diggs, Stefon - BUF</t>
  </si>
  <si>
    <t xml:space="preserve">Harty, Deonte - BUF</t>
  </si>
  <si>
    <t xml:space="preserve">Shorter, Justin - BUF</t>
  </si>
  <si>
    <t xml:space="preserve">Carolina Panthers</t>
  </si>
  <si>
    <t xml:space="preserve">QB*Young, Bryce - CAR</t>
  </si>
  <si>
    <t xml:space="preserve">QB*Pickett, Kenny - CAR</t>
  </si>
  <si>
    <t xml:space="preserve">QB*Grier, Will - CAR</t>
  </si>
  <si>
    <t xml:space="preserve">RB*Brooks, Jonathon -  CAR</t>
  </si>
  <si>
    <t xml:space="preserve">Brooks, Jonathon - CAR</t>
  </si>
  <si>
    <t xml:space="preserve">RB*Hubbard, Chuba - CAR</t>
  </si>
  <si>
    <t xml:space="preserve">Hubbard, Chuba - CAR</t>
  </si>
  <si>
    <t xml:space="preserve">RB*Etienne, Trevor - CAR</t>
  </si>
  <si>
    <t xml:space="preserve">Etienne, Trevor - CAR</t>
  </si>
  <si>
    <t xml:space="preserve">RB*Dillon, AJ - CAR</t>
  </si>
  <si>
    <t xml:space="preserve">Dillon, AJ - CAR</t>
  </si>
  <si>
    <t xml:space="preserve">WR*Brazzell, Chris - CAR</t>
  </si>
  <si>
    <t xml:space="preserve">Brazzell, Chris - CAR</t>
  </si>
  <si>
    <t xml:space="preserve">WR*McMillan, Tetairoa - CAR</t>
  </si>
  <si>
    <t xml:space="preserve">McMillan, Tetairoa - CAR</t>
  </si>
  <si>
    <t xml:space="preserve">WR*Legette, Xavier - CAR</t>
  </si>
  <si>
    <t xml:space="preserve">Legette, Xavier - CAR</t>
  </si>
  <si>
    <t xml:space="preserve">WR*Horn, Jimmy - CAR</t>
  </si>
  <si>
    <t xml:space="preserve">Horn, Jimmy - CAR</t>
  </si>
  <si>
    <t xml:space="preserve">WR*Coker, Jalen - CAR</t>
  </si>
  <si>
    <t xml:space="preserve">Coker, Jalen - CAR</t>
  </si>
  <si>
    <t xml:space="preserve">WR*Moore, David - CAR</t>
  </si>
  <si>
    <t xml:space="preserve">Moore, David - CAR</t>
  </si>
  <si>
    <t xml:space="preserve">TE*Sanders, JaTavion - CAR</t>
  </si>
  <si>
    <t xml:space="preserve">Sanders, JaTavion - CAR</t>
  </si>
  <si>
    <t xml:space="preserve">TE*Evans, Mitchell - CAR</t>
  </si>
  <si>
    <t xml:space="preserve">Evans, Mitchell - CAR</t>
  </si>
  <si>
    <t xml:space="preserve">TE*Tremble, Tommy - CAR</t>
  </si>
  <si>
    <t xml:space="preserve">Tremble, Tommy - CAR</t>
  </si>
  <si>
    <t xml:space="preserve">TE*Mitchell,  James - CAR</t>
  </si>
  <si>
    <t xml:space="preserve">Mitchell, James - CAR</t>
  </si>
  <si>
    <t xml:space="preserve">Haynes King</t>
  </si>
  <si>
    <t xml:space="preserve">Anthony Tyus</t>
  </si>
  <si>
    <t xml:space="preserve">Miles Davis</t>
  </si>
  <si>
    <t xml:space="preserve">John Metchie</t>
  </si>
  <si>
    <t xml:space="preserve">Brycen Tremaine</t>
  </si>
  <si>
    <t xml:space="preserve">Dan Chisena</t>
  </si>
  <si>
    <t xml:space="preserve">Aiinias Smith</t>
  </si>
  <si>
    <t xml:space="preserve">Ja'Seem Reed</t>
  </si>
  <si>
    <t xml:space="preserve">Kobe Prentice</t>
  </si>
  <si>
    <t xml:space="preserve">Feleipe Franks</t>
  </si>
  <si>
    <t xml:space="preserve">Heinrich Haarberg</t>
  </si>
  <si>
    <t xml:space="preserve">Bryce Pierre</t>
  </si>
  <si>
    <t xml:space="preserve">QB*Dalton, Andy - CAR</t>
  </si>
  <si>
    <t xml:space="preserve">Free agent/rookie</t>
  </si>
  <si>
    <t xml:space="preserve">RB*Sanders, Miles - CAR</t>
  </si>
  <si>
    <t xml:space="preserve">Sanders, Miles - CAR</t>
  </si>
  <si>
    <t xml:space="preserve">Brown, Spencer - CAR</t>
  </si>
  <si>
    <t xml:space="preserve">Peoples, Camerun - CAR</t>
  </si>
  <si>
    <t xml:space="preserve">WR*Thielen, Adam - CAR</t>
  </si>
  <si>
    <t xml:space="preserve">Thielen, Adam - CAR</t>
  </si>
  <si>
    <t xml:space="preserve">Free Agent/rookie</t>
  </si>
  <si>
    <t xml:space="preserve">Marshall, Terrace - CAR</t>
  </si>
  <si>
    <t xml:space="preserve">WR*Mingo, Jonathan - CAR</t>
  </si>
  <si>
    <t xml:space="preserve">Mingo, Jonathan - CAR</t>
  </si>
  <si>
    <t xml:space="preserve">TE*Hurst, Hayden - CAR</t>
  </si>
  <si>
    <t xml:space="preserve">Hurst, Hayden - CAR</t>
  </si>
  <si>
    <t xml:space="preserve">TE*Thomas, Ian - CAR</t>
  </si>
  <si>
    <t xml:space="preserve">Thomas, Ian - CAR</t>
  </si>
  <si>
    <t xml:space="preserve">Rookie/Free Agent</t>
  </si>
  <si>
    <t xml:space="preserve">Spencer Brown</t>
  </si>
  <si>
    <t xml:space="preserve">Derek Wright</t>
  </si>
  <si>
    <t xml:space="preserve">Damiere Byrd</t>
  </si>
  <si>
    <t xml:space="preserve">Jashaun Corbin</t>
  </si>
  <si>
    <t xml:space="preserve">Chicago Bears</t>
  </si>
  <si>
    <t xml:space="preserve">QB*Williams, Caleb - CHI</t>
  </si>
  <si>
    <t xml:space="preserve">QB*Bagent, Tyson - CHI</t>
  </si>
  <si>
    <t xml:space="preserve">QB*Keenum, Case - CHI</t>
  </si>
  <si>
    <t xml:space="preserve">RB*Swift, Dandre - CHI</t>
  </si>
  <si>
    <t xml:space="preserve">Swift, Dandre - CHI</t>
  </si>
  <si>
    <t xml:space="preserve">RB*Monangai, Kyle - CHI</t>
  </si>
  <si>
    <t xml:space="preserve">Monangai, Kyle - CHI</t>
  </si>
  <si>
    <t xml:space="preserve">RB*Johnson, Roschon - CHI</t>
  </si>
  <si>
    <t xml:space="preserve">Johnson, Roschon - CHI</t>
  </si>
  <si>
    <t xml:space="preserve">RB*Brown, Brittain, CHI</t>
  </si>
  <si>
    <t xml:space="preserve">Brown, Brittain - CHI</t>
  </si>
  <si>
    <t xml:space="preserve">RB*Bennett, Coleman - CHI</t>
  </si>
  <si>
    <t xml:space="preserve">Bennett, Coleman - CHI</t>
  </si>
  <si>
    <t xml:space="preserve">c</t>
  </si>
  <si>
    <t xml:space="preserve">WR*Burden, Luther - CHI</t>
  </si>
  <si>
    <t xml:space="preserve">Burden, Luther - CHI</t>
  </si>
  <si>
    <t xml:space="preserve">WR*Raymond, Kalif - CHI</t>
  </si>
  <si>
    <t xml:space="preserve">Raymmond, Kalif - CHI</t>
  </si>
  <si>
    <t xml:space="preserve">WR*Odunze, Rome - CHI</t>
  </si>
  <si>
    <t xml:space="preserve">Odunze, Rome - CHI</t>
  </si>
  <si>
    <t xml:space="preserve">WR*Thomas, Zavion - CHI</t>
  </si>
  <si>
    <t xml:space="preserve">Thomas, Zavion - CHI</t>
  </si>
  <si>
    <t xml:space="preserve">WR*Walker, Jahdae - CHI</t>
  </si>
  <si>
    <t xml:space="preserve">Walker, Jahdae - CHI</t>
  </si>
  <si>
    <t xml:space="preserve">WR*Miller, Scotty - CHI</t>
  </si>
  <si>
    <t xml:space="preserve">Miller, .Scotty - CHI</t>
  </si>
  <si>
    <t xml:space="preserve">TE*Kmet, Cole - CHI</t>
  </si>
  <si>
    <t xml:space="preserve">Kmet, Cole - CHI</t>
  </si>
  <si>
    <t xml:space="preserve">TE*Loveland, Colston - CHI</t>
  </si>
  <si>
    <t xml:space="preserve">Loveland, Colston - CHI</t>
  </si>
  <si>
    <t xml:space="preserve">TE*Roush, Sam - CHI</t>
  </si>
  <si>
    <t xml:space="preserve">Roush, Sam - CHI</t>
  </si>
  <si>
    <t xml:space="preserve">TE*Carlson, Stephen - CHI</t>
  </si>
  <si>
    <t xml:space="preserve">Carlson, Stephen - CHI</t>
  </si>
  <si>
    <t xml:space="preserve">Salvon Ahmed</t>
  </si>
  <si>
    <t xml:space="preserve">Miller Moss</t>
  </si>
  <si>
    <t xml:space="preserve">Maurice Alexander</t>
  </si>
  <si>
    <t xml:space="preserve">JP Richardson</t>
  </si>
  <si>
    <t xml:space="preserve">Omari Kelly</t>
  </si>
  <si>
    <t xml:space="preserve">Kyron Hudson</t>
  </si>
  <si>
    <t xml:space="preserve">Nikola Kalinic </t>
  </si>
  <si>
    <t xml:space="preserve">Qadir Ismail</t>
  </si>
  <si>
    <t xml:space="preserve">Hayden Large</t>
  </si>
  <si>
    <t xml:space="preserve">QB*Fields, Justin - CHI</t>
  </si>
  <si>
    <t xml:space="preserve">RB*Herbert, Khalil - CHI</t>
  </si>
  <si>
    <t xml:space="preserve">Herbert, Khalil - CHI</t>
  </si>
  <si>
    <t xml:space="preserve">RB*Homer, Travis - CHI</t>
  </si>
  <si>
    <t xml:space="preserve">Homer, Travis - CHI</t>
  </si>
  <si>
    <t xml:space="preserve">WR*Scott, Tyler - CHI</t>
  </si>
  <si>
    <t xml:space="preserve">Scott, Tyler - CHI</t>
  </si>
  <si>
    <t xml:space="preserve">free agent</t>
  </si>
  <si>
    <t xml:space="preserve">WR*Moore, DJ - CHI</t>
  </si>
  <si>
    <t xml:space="preserve">Moore, DJ - CHI</t>
  </si>
  <si>
    <t xml:space="preserve">WR*Taylor, Trent - CHI</t>
  </si>
  <si>
    <t xml:space="preserve">Taylork, Trent - CHI</t>
  </si>
  <si>
    <t xml:space="preserve">free agent/rookie</t>
  </si>
  <si>
    <t xml:space="preserve">FB*Burns, Robert - CHI </t>
  </si>
  <si>
    <t xml:space="preserve">Burns, Robert - CHI</t>
  </si>
  <si>
    <t xml:space="preserve">Trent Taylor</t>
  </si>
  <si>
    <t xml:space="preserve">Stephen Carlson</t>
  </si>
  <si>
    <t xml:space="preserve">Jared Pinkney</t>
  </si>
  <si>
    <t xml:space="preserve">Nsimba Webster</t>
  </si>
  <si>
    <t xml:space="preserve">Cincinnati Bengals</t>
  </si>
  <si>
    <t xml:space="preserve">QB*Burrow, Joe - CIN</t>
  </si>
  <si>
    <t xml:space="preserve">QB*Flacco, Joe - CIN</t>
  </si>
  <si>
    <t xml:space="preserve">QB, Johnson, Josh - CIN</t>
  </si>
  <si>
    <t xml:space="preserve">RB*Haynes, Jamal - CHI</t>
  </si>
  <si>
    <t xml:space="preserve">Haynes, Jamal - CIN</t>
  </si>
  <si>
    <t xml:space="preserve">RB*Brown, Chase - CIN</t>
  </si>
  <si>
    <t xml:space="preserve">Brown, Chase - CIN</t>
  </si>
  <si>
    <t xml:space="preserve">RB*Brooks, Tahj - CIN</t>
  </si>
  <si>
    <t xml:space="preserve">Brooks, Tahj - CIN</t>
  </si>
  <si>
    <t xml:space="preserve">RB*Perine, Samaje - CIN</t>
  </si>
  <si>
    <t xml:space="preserve">Perine, Samaje - CIN</t>
  </si>
  <si>
    <t xml:space="preserve">RB*Brightwell, Gary - CIN</t>
  </si>
  <si>
    <t xml:space="preserve">Brightwell, Gary - CIN</t>
  </si>
  <si>
    <t xml:space="preserve">WR*Chase, JaMarr - CIN</t>
  </si>
  <si>
    <t xml:space="preserve">Chase, JaMarr - CIN</t>
  </si>
  <si>
    <t xml:space="preserve">WR*Young, Colbie - CIN</t>
  </si>
  <si>
    <t xml:space="preserve">Young, Colbie - CIN</t>
  </si>
  <si>
    <t xml:space="preserve">WR*Higgins, Tee - CIN</t>
  </si>
  <si>
    <t xml:space="preserve">Higgins, Tee - CIN</t>
  </si>
  <si>
    <t xml:space="preserve">WR*Tinsley - Mitchell - CIN</t>
  </si>
  <si>
    <t xml:space="preserve">Tinsley, Mitchell - CIN</t>
  </si>
  <si>
    <t xml:space="preserve">WR*Iosivas, Andrei - CIN</t>
  </si>
  <si>
    <t xml:space="preserve">Iosivas, Andrei - CIN</t>
  </si>
  <si>
    <t xml:space="preserve">WR*Jones, Charlie - CIN</t>
  </si>
  <si>
    <t xml:space="preserve">Jones, Charlie - CIN</t>
  </si>
  <si>
    <t xml:space="preserve">TE*Gesicki, Mike - CIN</t>
  </si>
  <si>
    <t xml:space="preserve">Gesicki, Mike - CIN</t>
  </si>
  <si>
    <t xml:space="preserve">TE*Hudson, Tanner - CIN</t>
  </si>
  <si>
    <t xml:space="preserve">Hudson, Tanner - CIN</t>
  </si>
  <si>
    <t xml:space="preserve">TE* Sample, Drew - CIN</t>
  </si>
  <si>
    <t xml:space="preserve">Sample, Drew - CIN</t>
  </si>
  <si>
    <t xml:space="preserve">TE*All, Erick - CIN</t>
  </si>
  <si>
    <t xml:space="preserve">All, Erick - CIN</t>
  </si>
  <si>
    <t xml:space="preserve">McLachlan, Tanner - CIN</t>
  </si>
  <si>
    <t xml:space="preserve">Kendall Milton</t>
  </si>
  <si>
    <t xml:space="preserve">Erick All</t>
  </si>
  <si>
    <t xml:space="preserve">Kentrel Bullock</t>
  </si>
  <si>
    <t xml:space="preserve">Jordan Moore</t>
  </si>
  <si>
    <t xml:space="preserve">Ke'Shawn Williams</t>
  </si>
  <si>
    <t xml:space="preserve">Kenrick Pryor</t>
  </si>
  <si>
    <t xml:space="preserve">Noah Thomas</t>
  </si>
  <si>
    <t xml:space="preserve">Jack Endries </t>
  </si>
  <si>
    <t xml:space="preserve">Cam Grandy</t>
  </si>
  <si>
    <t xml:space="preserve">QB*Browning, Jake - CIN</t>
  </si>
  <si>
    <t xml:space="preserve">QB*Sinnett, Reid - CIN</t>
  </si>
  <si>
    <t xml:space="preserve">RB*Mixon, Joe - CIN</t>
  </si>
  <si>
    <t xml:space="preserve">Mixon, Joe - CIN</t>
  </si>
  <si>
    <t xml:space="preserve">RB*Evans, Chris - CIN</t>
  </si>
  <si>
    <t xml:space="preserve">Evans, Chris - CIN</t>
  </si>
  <si>
    <t xml:space="preserve">WR*Higgins, Tee - CIN*</t>
  </si>
  <si>
    <t xml:space="preserve">WR*Morgan, Stanley - CIN</t>
  </si>
  <si>
    <t xml:space="preserve">Morgan, Stanley - CIN</t>
  </si>
  <si>
    <t xml:space="preserve">2024 FA expected resigned</t>
  </si>
  <si>
    <t xml:space="preserve">TE*Asiasi, Devin - CIN</t>
  </si>
  <si>
    <t xml:space="preserve">Asiasi, Devin - CIN</t>
  </si>
  <si>
    <t xml:space="preserve">Rookie</t>
  </si>
  <si>
    <t xml:space="preserve">Free Agent</t>
  </si>
  <si>
    <t xml:space="preserve">Demetric Felton </t>
  </si>
  <si>
    <t xml:space="preserve">RB/WR</t>
  </si>
  <si>
    <t xml:space="preserve">Lassiter II, Kwamie</t>
  </si>
  <si>
    <t xml:space="preserve">Harris, Clark</t>
  </si>
  <si>
    <t xml:space="preserve">Hudson, Tanner</t>
  </si>
  <si>
    <t xml:space="preserve">Grier, Will</t>
  </si>
  <si>
    <t xml:space="preserve">Jackson, Shedrick </t>
  </si>
  <si>
    <t xml:space="preserve">Cleveland Browns</t>
  </si>
  <si>
    <t xml:space="preserve">QB*Watson, Deshaun - CLE</t>
  </si>
  <si>
    <t xml:space="preserve">QB*Green, Taylen - CL</t>
  </si>
  <si>
    <t xml:space="preserve">QB*Sanders, Shedeur - CLE</t>
  </si>
  <si>
    <t xml:space="preserve">RB*Judkins, Quinshon - CLE</t>
  </si>
  <si>
    <t xml:space="preserve">Judkins, Quinshon - CLE</t>
  </si>
  <si>
    <t xml:space="preserve">RB*Booth, Davon - CLE</t>
  </si>
  <si>
    <t xml:space="preserve">Booth, Davon - CLE</t>
  </si>
  <si>
    <t xml:space="preserve">RB*Sampson, Dylan - CLE</t>
  </si>
  <si>
    <t xml:space="preserve">Sampson, Dylan - CLE</t>
  </si>
  <si>
    <t xml:space="preserve">RB*Harden, TJ - CLE</t>
  </si>
  <si>
    <t xml:space="preserve">Harden, TJ - CLE</t>
  </si>
  <si>
    <t xml:space="preserve">RB*Sanders, Raheim - CLE</t>
  </si>
  <si>
    <t xml:space="preserve">Sanders, Raheim - CLE</t>
  </si>
  <si>
    <t xml:space="preserve">WR*Concepcion, KC - CLE</t>
  </si>
  <si>
    <t xml:space="preserve">Concepcion, KC - CLE</t>
  </si>
  <si>
    <t xml:space="preserve">WR*Boston, Denzel - CLE</t>
  </si>
  <si>
    <t xml:space="preserve">Boston, Denzel - CLE</t>
  </si>
  <si>
    <t xml:space="preserve">WR*Bond, Isaiah - CLE</t>
  </si>
  <si>
    <t xml:space="preserve">Bond, Isaiah - CLE</t>
  </si>
  <si>
    <t xml:space="preserve">WR*Jeudy, Jerry - CLE</t>
  </si>
  <si>
    <t xml:space="preserve">Jeudy, Jerry - CLE</t>
  </si>
  <si>
    <t xml:space="preserve">WR*Thrash, Jamari - CLE</t>
  </si>
  <si>
    <t xml:space="preserve">Thrash, Jamari - CLE</t>
  </si>
  <si>
    <t xml:space="preserve">WR*Tillman, Cedric - CLE</t>
  </si>
  <si>
    <t xml:space="preserve">Tillman, Cedric - CLE</t>
  </si>
  <si>
    <t xml:space="preserve">TE*Fannin, Harold - CLE</t>
  </si>
  <si>
    <t xml:space="preserve">Fannin, Harold - CLE</t>
  </si>
  <si>
    <t xml:space="preserve">TE*Royer, Joe - CLE</t>
  </si>
  <si>
    <t xml:space="preserve">Royer, Joe - CLE</t>
  </si>
  <si>
    <t xml:space="preserve">TE*Ryan, Carsen - CLE</t>
  </si>
  <si>
    <t xml:space="preserve">Ryan, Carsen - CLE</t>
  </si>
  <si>
    <t xml:space="preserve">TE*Whiteheart, Blake - CLE</t>
  </si>
  <si>
    <t xml:space="preserve">Whiteheart, Blake - CLE</t>
  </si>
  <si>
    <t xml:space="preserve">Bump a bit </t>
  </si>
  <si>
    <t xml:space="preserve">Dillon Gabrie</t>
  </si>
  <si>
    <t xml:space="preserve">Amani Marshall</t>
  </si>
  <si>
    <t xml:space="preserve">Deshaun Watson</t>
  </si>
  <si>
    <t xml:space="preserve">Tylan Wallace</t>
  </si>
  <si>
    <t xml:space="preserve">Malachi Corley</t>
  </si>
  <si>
    <t xml:space="preserve">Gage Lavradain </t>
  </si>
  <si>
    <t xml:space="preserve">Brenden Bates</t>
  </si>
  <si>
    <t xml:space="preserve">Jack Stoll</t>
  </si>
  <si>
    <t xml:space="preserve">QB*Thompson-Robinson, Dorian - CLE</t>
  </si>
  <si>
    <t xml:space="preserve">RB*Chubb, Nick - CLE</t>
  </si>
  <si>
    <t xml:space="preserve">Chubb, Nick - CLE</t>
  </si>
  <si>
    <t xml:space="preserve">RB*Ford, Jerome - CLE</t>
  </si>
  <si>
    <t xml:space="preserve">Ford, Jerome - CLE</t>
  </si>
  <si>
    <t xml:space="preserve">Kelly, John - CLE</t>
  </si>
  <si>
    <t xml:space="preserve">RB*Strong, Pierre - CLE</t>
  </si>
  <si>
    <t xml:space="preserve">Strong, Pierre - CLE</t>
  </si>
  <si>
    <t xml:space="preserve">WR*Cooper, Amari - CLE</t>
  </si>
  <si>
    <t xml:space="preserve">Cooper, Amari - CLE</t>
  </si>
  <si>
    <t xml:space="preserve">WR*Bell, David - CLE</t>
  </si>
  <si>
    <t xml:space="preserve">Bell, David - CLE</t>
  </si>
  <si>
    <t xml:space="preserve">WR*Moore, Elijah - CLE</t>
  </si>
  <si>
    <t xml:space="preserve">Moore, Elijah - CLE</t>
  </si>
  <si>
    <t xml:space="preserve">TE*Njoku, David - CLE</t>
  </si>
  <si>
    <t xml:space="preserve">Njoku, David - CLE</t>
  </si>
  <si>
    <t xml:space="preserve">TE*Akins, Jordan - CLE</t>
  </si>
  <si>
    <t xml:space="preserve">Akins, Jordan - CLE</t>
  </si>
  <si>
    <t xml:space="preserve">Greaney, Thomas - CLE</t>
  </si>
  <si>
    <t xml:space="preserve">PJ Walker</t>
  </si>
  <si>
    <t xml:space="preserve">Michael Woods</t>
  </si>
  <si>
    <t xml:space="preserve">Jaelon Darden</t>
  </si>
  <si>
    <t xml:space="preserve">Hasson Hall</t>
  </si>
  <si>
    <t xml:space="preserve">Zaire Mitchell-Paden</t>
  </si>
  <si>
    <t xml:space="preserve">Austin Watkins</t>
  </si>
  <si>
    <t xml:space="preserve">Kellen Mond</t>
  </si>
  <si>
    <t xml:space="preserve">Dallas Cowboys</t>
  </si>
  <si>
    <t xml:space="preserve">QB*Prescott, Dak - DAL</t>
  </si>
  <si>
    <t xml:space="preserve">QB*Milton, Joe - DAL</t>
  </si>
  <si>
    <t xml:space="preserve">QB*Howell, Sam - DAL</t>
  </si>
  <si>
    <t xml:space="preserve">RB*Williams, Javonte - DAL</t>
  </si>
  <si>
    <t xml:space="preserve">Williams, Javonte - DAL</t>
  </si>
  <si>
    <t xml:space="preserve">RB*Blue, Jaydon - DAL</t>
  </si>
  <si>
    <t xml:space="preserve">Blue, Jaydon - DAL</t>
  </si>
  <si>
    <t xml:space="preserve">RB*Abanikanda, Israel - DAL</t>
  </si>
  <si>
    <t xml:space="preserve">Abanikanda, Israel - DAL</t>
  </si>
  <si>
    <t xml:space="preserve">RB*Mafah, Phil - DAL</t>
  </si>
  <si>
    <t xml:space="preserve">Mafah, Phil - DAL</t>
  </si>
  <si>
    <t xml:space="preserve">RB*Davis, Malik - DAL</t>
  </si>
  <si>
    <t xml:space="preserve">Davis, Malik - DAL</t>
  </si>
  <si>
    <t xml:space="preserve">WR*Lamb, CeeDee - DAL</t>
  </si>
  <si>
    <t xml:space="preserve">Lamb, CeeDee - DAL</t>
  </si>
  <si>
    <t xml:space="preserve">WR*Pickens, George - DAL</t>
  </si>
  <si>
    <t xml:space="preserve">Pickens, George - DAL</t>
  </si>
  <si>
    <t xml:space="preserve">WR*Flournoy, Ryan - DAL</t>
  </si>
  <si>
    <t xml:space="preserve">Flournoy, Ryan - DAL</t>
  </si>
  <si>
    <t xml:space="preserve">WR* Turpin, Kavontae - DAL</t>
  </si>
  <si>
    <t xml:space="preserve">Turpin, Kavontae - DAL</t>
  </si>
  <si>
    <t xml:space="preserve">WR*Valdes-Scantilng, Marqeuz - DAL</t>
  </si>
  <si>
    <t xml:space="preserve">Valdes-Scantling, Marqeuz - DAL</t>
  </si>
  <si>
    <t xml:space="preserve">WRJ*Johnson, Tyler - DAL</t>
  </si>
  <si>
    <t xml:space="preserve">Johnson, Tyler - DAL</t>
  </si>
  <si>
    <t xml:space="preserve">TE*Ferguson, Jake - DAL</t>
  </si>
  <si>
    <t xml:space="preserve">Ferguson, Jake - DAL</t>
  </si>
  <si>
    <t xml:space="preserve">TE*Schoonmaker, Luke - DAL</t>
  </si>
  <si>
    <t xml:space="preserve">Schoonmaker, Luke - DAL</t>
  </si>
  <si>
    <t xml:space="preserve">TE*Spann-Ford, Brevyn - DAL</t>
  </si>
  <si>
    <t xml:space="preserve">Spann-Ford, Brevyn - DAL</t>
  </si>
  <si>
    <t xml:space="preserve">TE*Trigg, Michael - DAL</t>
  </si>
  <si>
    <t xml:space="preserve">Trigg, Michael - DAL</t>
  </si>
  <si>
    <t xml:space="preserve">Dominic Richardson</t>
  </si>
  <si>
    <t xml:space="preserve">Camden Brown</t>
  </si>
  <si>
    <t xml:space="preserve">Jonathan Mingo</t>
  </si>
  <si>
    <t xml:space="preserve">Parris Campbell</t>
  </si>
  <si>
    <t xml:space="preserve">Anthony Smith</t>
  </si>
  <si>
    <t xml:space="preserve">Traeshon Hlden</t>
  </si>
  <si>
    <t xml:space="preserve">Jordan Hudson</t>
  </si>
  <si>
    <t xml:space="preserve">Princeton Fant</t>
  </si>
  <si>
    <t xml:space="preserve">Te</t>
  </si>
  <si>
    <t xml:space="preserve">DJ Rogers</t>
  </si>
  <si>
    <t xml:space="preserve">QB*Lance, Trey - DAL</t>
  </si>
  <si>
    <t xml:space="preserve">QB*Rush, Cooper - DAL</t>
  </si>
  <si>
    <t xml:space="preserve">RB*Dowdle, Rico - DAL*</t>
  </si>
  <si>
    <t xml:space="preserve">Dowdle, Rico - DAL</t>
  </si>
  <si>
    <t xml:space="preserve">RB*Vaughn, Deuce - DAL</t>
  </si>
  <si>
    <t xml:space="preserve">Vaughn, Deuce - DAL</t>
  </si>
  <si>
    <t xml:space="preserve">*Free agent - expect to be resigned.</t>
  </si>
  <si>
    <t xml:space="preserve">WR*Cooks, Brandin - DAL</t>
  </si>
  <si>
    <t xml:space="preserve">Cooks, Brandin - DAL</t>
  </si>
  <si>
    <t xml:space="preserve">WR*Gallup, Michael - DAL</t>
  </si>
  <si>
    <t xml:space="preserve">Gallup, Michael - DAL</t>
  </si>
  <si>
    <t xml:space="preserve">WR*Tolbert, Jalen - DAL</t>
  </si>
  <si>
    <t xml:space="preserve">Tolbert, Jalen - DAL</t>
  </si>
  <si>
    <t xml:space="preserve">WR*Fehoko, Simi - DAL</t>
  </si>
  <si>
    <t xml:space="preserve">Fehoko, Simi - DAL</t>
  </si>
  <si>
    <t xml:space="preserve">TE*Hendershot, Peyton - DAL</t>
  </si>
  <si>
    <t xml:space="preserve">Hendershot, Peyton - DAL</t>
  </si>
  <si>
    <t xml:space="preserve">Jalen Cropper</t>
  </si>
  <si>
    <t xml:space="preserve">Malik Davis</t>
  </si>
  <si>
    <t xml:space="preserve">Tyron Johnson</t>
  </si>
  <si>
    <t xml:space="preserve">Sean McKeon </t>
  </si>
  <si>
    <t xml:space="preserve">Denver Broncos</t>
  </si>
  <si>
    <t xml:space="preserve">Drop 2-3%? Look at Seattle prime years with Lynch</t>
  </si>
  <si>
    <t xml:space="preserve">QB*Nix, Bo - DEN</t>
  </si>
  <si>
    <t xml:space="preserve">QB*Stidham, Jarrett - DEN</t>
  </si>
  <si>
    <t xml:space="preserve">QB*Ehlinger, Sam - DEN</t>
  </si>
  <si>
    <t xml:space="preserve">RB*Harvey, R.J. - DEN</t>
  </si>
  <si>
    <t xml:space="preserve">Harvey, R.J. - DEN</t>
  </si>
  <si>
    <t xml:space="preserve">RB*McLaughlin, Jaleel - DEN</t>
  </si>
  <si>
    <t xml:space="preserve">McLaughlin, Jaleel - DEN</t>
  </si>
  <si>
    <t xml:space="preserve">RB*Coleman, Jonah - DEN</t>
  </si>
  <si>
    <t xml:space="preserve">Coleman, Jonah - DEN</t>
  </si>
  <si>
    <t xml:space="preserve">RB*Badie, Tyler - DEN</t>
  </si>
  <si>
    <t xml:space="preserve">Badie, Tyler - DEN</t>
  </si>
  <si>
    <t xml:space="preserve">RB*Dobbins, J.K. - DEN</t>
  </si>
  <si>
    <t xml:space="preserve">Dobbins, J.K. - DEN</t>
  </si>
  <si>
    <t xml:space="preserve">WR*Sutton, Courtland - DEN</t>
  </si>
  <si>
    <t xml:space="preserve">Sutton, Courtland - DEN</t>
  </si>
  <si>
    <t xml:space="preserve">WR*Bryant, Pat - DEN</t>
  </si>
  <si>
    <t xml:space="preserve">Bryant, Pat - DEN</t>
  </si>
  <si>
    <t xml:space="preserve">WR*Waddle, Jaylen - DEN</t>
  </si>
  <si>
    <t xml:space="preserve">WR*Franklin, Troy - DEN</t>
  </si>
  <si>
    <t xml:space="preserve">Franklin, Troy - DEN</t>
  </si>
  <si>
    <t xml:space="preserve">WR*Mims, Marvin - DEN</t>
  </si>
  <si>
    <t xml:space="preserve">Mims, Marvin - DEN</t>
  </si>
  <si>
    <t xml:space="preserve">TE*Engram, Evan - DEN</t>
  </si>
  <si>
    <t xml:space="preserve">Engram, Evan - DEN</t>
  </si>
  <si>
    <t xml:space="preserve">TE*Krull, Lucas - DEN</t>
  </si>
  <si>
    <t xml:space="preserve">Krull, Lucas - DEN</t>
  </si>
  <si>
    <t xml:space="preserve">TE*Joly, Justin - DEN</t>
  </si>
  <si>
    <t xml:space="preserve">Joly, Justin - DEN</t>
  </si>
  <si>
    <t xml:space="preserve">TE*Trautman, Adam - DEN</t>
  </si>
  <si>
    <t xml:space="preserve">Trautman, Adam - DEN</t>
  </si>
  <si>
    <t xml:space="preserve">LIlJordan Humphrey</t>
  </si>
  <si>
    <t xml:space="preserve">Michael Bandy</t>
  </si>
  <si>
    <t xml:space="preserve">Dane Key</t>
  </si>
  <si>
    <t xml:space="preserve">Nate Atkins</t>
  </si>
  <si>
    <t xml:space="preserve">Dallen Bentley</t>
  </si>
  <si>
    <t xml:space="preserve">Cody Schrader</t>
  </si>
  <si>
    <t xml:space="preserve">Free Agent/Rookie</t>
  </si>
  <si>
    <t xml:space="preserve">RB*Williams, Javonte - DEN</t>
  </si>
  <si>
    <t xml:space="preserve">Williams, Javonte - DEN</t>
  </si>
  <si>
    <t xml:space="preserve">RB*Perine, Samaje - DEN</t>
  </si>
  <si>
    <t xml:space="preserve">Perine, Samaje - DEN</t>
  </si>
  <si>
    <t xml:space="preserve">WR*Jeudy, Jerry - DEN </t>
  </si>
  <si>
    <t xml:space="preserve">Jeudy, Jerry - DEN </t>
  </si>
  <si>
    <t xml:space="preserve">WR*Johnson, Brandon - DEN</t>
  </si>
  <si>
    <t xml:space="preserve">Johnson, Brandon - DEN</t>
  </si>
  <si>
    <t xml:space="preserve">TE*Dulcich, Greg - DEN</t>
  </si>
  <si>
    <t xml:space="preserve">Dulcich, Greg - DEN</t>
  </si>
  <si>
    <t xml:space="preserve">TE*Manhertz, Chris - DEN</t>
  </si>
  <si>
    <t xml:space="preserve">Manhertz, Chris - DEN</t>
  </si>
  <si>
    <t xml:space="preserve">Nate Adkins</t>
  </si>
  <si>
    <t xml:space="preserve">Tim Patrick (Achilles)</t>
  </si>
  <si>
    <t xml:space="preserve">David Sills</t>
  </si>
  <si>
    <t xml:space="preserve">Jalen Vigil</t>
  </si>
  <si>
    <t xml:space="preserve">Phillip Dorsett</t>
  </si>
  <si>
    <t xml:space="preserve">Dwayne Washington</t>
  </si>
  <si>
    <t xml:space="preserve">Ben DiNucci</t>
  </si>
  <si>
    <t xml:space="preserve">Tyler Badie</t>
  </si>
  <si>
    <t xml:space="preserve">Lil'Jordan umphrey</t>
  </si>
  <si>
    <t xml:space="preserve">Detroit Lions</t>
  </si>
  <si>
    <t xml:space="preserve">QB*Goff, Jared - DET</t>
  </si>
  <si>
    <t xml:space="preserve">QB*Bridgewater, Teddy - DET</t>
  </si>
  <si>
    <t xml:space="preserve">QB*Altmyer, Luke - DET</t>
  </si>
  <si>
    <t xml:space="preserve">RB*Gibbs, Jahmyr - DET</t>
  </si>
  <si>
    <t xml:space="preserve">Gibbs, Jahmyr - DET</t>
  </si>
  <si>
    <t xml:space="preserve">RB*Pacheco, Isiah - DET</t>
  </si>
  <si>
    <t xml:space="preserve">Pacheco, Isiah - DET</t>
  </si>
  <si>
    <t xml:space="preserve">RB* Saylors, Jacob - DET</t>
  </si>
  <si>
    <t xml:space="preserve">Saylors, Jacob - DET</t>
  </si>
  <si>
    <t xml:space="preserve">RB*Vaki, Sione - DET</t>
  </si>
  <si>
    <t xml:space="preserve">Vaki, Sione - DET</t>
  </si>
  <si>
    <t xml:space="preserve">WR*St. Brown, Amon-Ra - DET</t>
  </si>
  <si>
    <t xml:space="preserve">St. Brown, Amon-Ra - DET</t>
  </si>
  <si>
    <t xml:space="preserve">WR*TeSlaa, Isaac - DET</t>
  </si>
  <si>
    <t xml:space="preserve">TeSlaa, Isaac - DET</t>
  </si>
  <si>
    <t xml:space="preserve">WR*Dortch, Greg - DET</t>
  </si>
  <si>
    <t xml:space="preserve">Dortch, Greg - DET</t>
  </si>
  <si>
    <t xml:space="preserve">WR*Law, Kendrick - DET</t>
  </si>
  <si>
    <t xml:space="preserve">Law, Kendrick - DET</t>
  </si>
  <si>
    <t xml:space="preserve">WR*Williams, Jameson - DET</t>
  </si>
  <si>
    <t xml:space="preserve">Williams, Jameson - DET</t>
  </si>
  <si>
    <t xml:space="preserve">WR*Lovett, Dominic - DET</t>
  </si>
  <si>
    <t xml:space="preserve">Lovett, Dominnic - DET</t>
  </si>
  <si>
    <t xml:space="preserve">TE*LaPorta, Sam - DET</t>
  </si>
  <si>
    <t xml:space="preserve">LaPorta, Sam - DET</t>
  </si>
  <si>
    <t xml:space="preserve">TE*Wright, Brock - DET</t>
  </si>
  <si>
    <t xml:space="preserve">Wright, Brock - DET</t>
  </si>
  <si>
    <t xml:space="preserve">TE* Conklin, Tyler - DET</t>
  </si>
  <si>
    <t xml:space="preserve">Conklin, Tyler - DET</t>
  </si>
  <si>
    <t xml:space="preserve">Jabari Small</t>
  </si>
  <si>
    <t xml:space="preserve">Kye Robichaux</t>
  </si>
  <si>
    <t xml:space="preserve">Cedrick Wilson</t>
  </si>
  <si>
    <t xml:space="preserve">Tom Kennedy</t>
  </si>
  <si>
    <t xml:space="preserve">Jackson Meeks</t>
  </si>
  <si>
    <t xml:space="preserve">Malik Cunningham</t>
  </si>
  <si>
    <t xml:space="preserve">Zach Horton</t>
  </si>
  <si>
    <t xml:space="preserve">Thomas Gordon</t>
  </si>
  <si>
    <t xml:space="preserve">Miles Kitselman</t>
  </si>
  <si>
    <t xml:space="preserve">QB*Hooker, Hendon - DET</t>
  </si>
  <si>
    <t xml:space="preserve">RB*Montgomery, David - DET</t>
  </si>
  <si>
    <t xml:space="preserve">Montgomery, David - DET</t>
  </si>
  <si>
    <t xml:space="preserve">WR*Raymond, Kalif - DET</t>
  </si>
  <si>
    <t xml:space="preserve">Raymond, Kalif - DET</t>
  </si>
  <si>
    <t xml:space="preserve">Free agent</t>
  </si>
  <si>
    <t xml:space="preserve">TE*Mitchell, James - DET</t>
  </si>
  <si>
    <t xml:space="preserve">Mitchell, James - DET</t>
  </si>
  <si>
    <t xml:space="preserve">David Blough</t>
  </si>
  <si>
    <t xml:space="preserve">Trey Quinn</t>
  </si>
  <si>
    <t xml:space="preserve">Daurice Fountain</t>
  </si>
  <si>
    <t xml:space="preserve">Zonovan Knight</t>
  </si>
  <si>
    <t xml:space="preserve">Nate Sudfeld</t>
  </si>
  <si>
    <t xml:space="preserve">Darrell Daniels</t>
  </si>
  <si>
    <t xml:space="preserve">Green Bay Packers</t>
  </si>
  <si>
    <t xml:space="preserve">QB*Love, Jordan - GB</t>
  </si>
  <si>
    <t xml:space="preserve">QB*Taylor, Tyrod - GB</t>
  </si>
  <si>
    <t xml:space="preserve">QB*McCord, Kyle - GB</t>
  </si>
  <si>
    <t xml:space="preserve">RB*Jacobs, Josh - GB</t>
  </si>
  <si>
    <t xml:space="preserve">Jacobs, Josh - GB</t>
  </si>
  <si>
    <t xml:space="preserve">RB*Brooks, Chris - GB</t>
  </si>
  <si>
    <t xml:space="preserve">Brooks, Chris - GB</t>
  </si>
  <si>
    <t xml:space="preserve">RB*Lloyd, Marshawn - GB</t>
  </si>
  <si>
    <t xml:space="preserve">Lloyd, Marshawn - GB</t>
  </si>
  <si>
    <t xml:space="preserve">RB*Martinez, Damien - GB</t>
  </si>
  <si>
    <t xml:space="preserve">Martinez, Damien - GB</t>
  </si>
  <si>
    <t xml:space="preserve">WR* Watson, Christian - GB</t>
  </si>
  <si>
    <t xml:space="preserve">Watson, Christian - GB</t>
  </si>
  <si>
    <t xml:space="preserve">WR*Melton, Bo - GB</t>
  </si>
  <si>
    <t xml:space="preserve">Melton, Bo - GB</t>
  </si>
  <si>
    <t xml:space="preserve">WR*Reed, Jayden - GB</t>
  </si>
  <si>
    <t xml:space="preserve">Reed, Jayden - GB</t>
  </si>
  <si>
    <t xml:space="preserve">WR*Golden, Matthew - GB</t>
  </si>
  <si>
    <t xml:space="preserve">Golden, Matthew - GB</t>
  </si>
  <si>
    <t xml:space="preserve">WR*Williams, Savion - GB</t>
  </si>
  <si>
    <t xml:space="preserve">Williams, Savion - GB</t>
  </si>
  <si>
    <t xml:space="preserve">WR*Moore, Skyy  - GB</t>
  </si>
  <si>
    <t xml:space="preserve">Moore, Skyy - GB</t>
  </si>
  <si>
    <t xml:space="preserve">TE*Musgrave, Luke - GB</t>
  </si>
  <si>
    <t xml:space="preserve">Musgrave, Luke - GB</t>
  </si>
  <si>
    <t xml:space="preserve">TE*Kraft, Tucker - GB</t>
  </si>
  <si>
    <t xml:space="preserve">Kraft, Tucker - GB</t>
  </si>
  <si>
    <t xml:space="preserve">TE*Whyle, Josh - GB</t>
  </si>
  <si>
    <t xml:space="preserve">Whyle, Josh - GB</t>
  </si>
  <si>
    <t xml:space="preserve">Pierre Strong</t>
  </si>
  <si>
    <t xml:space="preserve">Christian Watson</t>
  </si>
  <si>
    <t xml:space="preserve">Kyron Drones</t>
  </si>
  <si>
    <t xml:space="preserve">Jaden Nixon</t>
  </si>
  <si>
    <t xml:space="preserve">J.Michael Sturdivant</t>
  </si>
  <si>
    <t xml:space="preserve">Isaiah Neyor</t>
  </si>
  <si>
    <t xml:space="preserve">Brenden Rice</t>
  </si>
  <si>
    <t xml:space="preserve">Will Sheppard</t>
  </si>
  <si>
    <t xml:space="preserve">Messiah Swinson</t>
  </si>
  <si>
    <t xml:space="preserve">Drake Dabney</t>
  </si>
  <si>
    <t xml:space="preserve">QB*Etling, Danny - GB</t>
  </si>
  <si>
    <t xml:space="preserve">QB*Clifford, Sean - GB</t>
  </si>
  <si>
    <t xml:space="preserve">RB*Jones, Aaron - GB</t>
  </si>
  <si>
    <t xml:space="preserve">Jones, Aaron - GB</t>
  </si>
  <si>
    <t xml:space="preserve">RB*Robinson, James - GB</t>
  </si>
  <si>
    <t xml:space="preserve">RB*Wilson, Emanuel</t>
  </si>
  <si>
    <t xml:space="preserve">Taylor, Patrick - GB</t>
  </si>
  <si>
    <t xml:space="preserve">RB*Goodson, Tyler - GB</t>
  </si>
  <si>
    <t xml:space="preserve">Goodson, Tyler - GB</t>
  </si>
  <si>
    <t xml:space="preserve">RB*Nichols III, Lew - RB</t>
  </si>
  <si>
    <t xml:space="preserve">Nichols III, Lew - GB</t>
  </si>
  <si>
    <t xml:space="preserve">WR*Watson, Christian - GB</t>
  </si>
  <si>
    <t xml:space="preserve">WR*Doubs, Romeo - GB</t>
  </si>
  <si>
    <t xml:space="preserve">Doubs, Romeo - GB</t>
  </si>
  <si>
    <t xml:space="preserve">WR*Reed, Jaydon - GB</t>
  </si>
  <si>
    <t xml:space="preserve">WR*Toure, Samori - GB</t>
  </si>
  <si>
    <t xml:space="preserve">Toure, Samori - GB</t>
  </si>
  <si>
    <t xml:space="preserve">WR*Wicks, Dontayvion - GB</t>
  </si>
  <si>
    <t xml:space="preserve">Wicks, Dontayvion - GB</t>
  </si>
  <si>
    <t xml:space="preserve">Grant DuBose</t>
  </si>
  <si>
    <t xml:space="preserve">Jeff Cotton</t>
  </si>
  <si>
    <t xml:space="preserve">Austin Allen</t>
  </si>
  <si>
    <t xml:space="preserve">Tyler Davis</t>
  </si>
  <si>
    <t xml:space="preserve">Alex McGough</t>
  </si>
  <si>
    <t xml:space="preserve">Tyler Goodson</t>
  </si>
  <si>
    <t xml:space="preserve">Patrick Taylor</t>
  </si>
  <si>
    <t xml:space="preserve">Lew Nichols III</t>
  </si>
  <si>
    <t xml:space="preserve">Bo Melton</t>
  </si>
  <si>
    <t xml:space="preserve">Ben Sims</t>
  </si>
  <si>
    <t xml:space="preserve">Houston Texans</t>
  </si>
  <si>
    <t xml:space="preserve">QB*Stroud, C.J. - HOU</t>
  </si>
  <si>
    <t xml:space="preserve">QB*Mills, Davis - HOU</t>
  </si>
  <si>
    <t xml:space="preserve">RB*Montgomery, David - HOU</t>
  </si>
  <si>
    <t xml:space="preserve">Montgomery, David - HOU</t>
  </si>
  <si>
    <t xml:space="preserve">RB*Marks, Woody - HOU</t>
  </si>
  <si>
    <t xml:space="preserve">Marks, Woody - HOU</t>
  </si>
  <si>
    <t xml:space="preserve">RB*Jordan, Jawhar - HOU</t>
  </si>
  <si>
    <t xml:space="preserve">Jordan, Jawhar - HOU</t>
  </si>
  <si>
    <t xml:space="preserve">RB*Brooks, British - HOU</t>
  </si>
  <si>
    <t xml:space="preserve">Brooks,. British - HOU</t>
  </si>
  <si>
    <t xml:space="preserve">WR*Dell, Tank - HOU</t>
  </si>
  <si>
    <t xml:space="preserve">Dell, Tank - HOU</t>
  </si>
  <si>
    <t xml:space="preserve">WR*Collins, Nico - HOU </t>
  </si>
  <si>
    <t xml:space="preserve">Collins, Nico - HOU </t>
  </si>
  <si>
    <t xml:space="preserve">WR*Hutchinson, Xavier - HOU</t>
  </si>
  <si>
    <t xml:space="preserve">Hutchinson, Xavier - HOU</t>
  </si>
  <si>
    <t xml:space="preserve">WR*Higgins, Jayden - HOU</t>
  </si>
  <si>
    <t xml:space="preserve">Higgins, Jayden - HOU</t>
  </si>
  <si>
    <t xml:space="preserve">WR*Noel, Jaylin - HOU</t>
  </si>
  <si>
    <t xml:space="preserve">Noel, Jaylin - HOU</t>
  </si>
  <si>
    <t xml:space="preserve">WR*Watson, Justin - HOU</t>
  </si>
  <si>
    <t xml:space="preserve">Watson, Justin - HOU</t>
  </si>
  <si>
    <t xml:space="preserve">TE*Klein, Marlin - HOU</t>
  </si>
  <si>
    <t xml:space="preserve">Klein, Marlin - HOU</t>
  </si>
  <si>
    <t xml:space="preserve">TE*Moreau, Foster - HOU</t>
  </si>
  <si>
    <t xml:space="preserve">Moreau, Foster - HOU</t>
  </si>
  <si>
    <t xml:space="preserve">TE*Schultz, Dalton - HOU</t>
  </si>
  <si>
    <t xml:space="preserve">Schultz, Dalton - HOU</t>
  </si>
  <si>
    <t xml:space="preserve">TE*Stover, Cade - HOU</t>
  </si>
  <si>
    <t xml:space="preserve">Stover, Cade - TE</t>
  </si>
  <si>
    <t xml:space="preserve">Graham Mertz</t>
  </si>
  <si>
    <t xml:space="preserve">Noah Whittington</t>
  </si>
  <si>
    <t xml:space="preserve">Evan Hull</t>
  </si>
  <si>
    <t xml:space="preserve">Josh Pitsenberger</t>
  </si>
  <si>
    <t xml:space="preserve">Brevin Jordan </t>
  </si>
  <si>
    <t xml:space="preserve">Lewis Bond</t>
  </si>
  <si>
    <t xml:space="preserve">Josh Kelly</t>
  </si>
  <si>
    <t xml:space="preserve">Jared Wayne</t>
  </si>
  <si>
    <t xml:space="preserve">Daniel Sobkowicz</t>
  </si>
  <si>
    <t xml:space="preserve">Jalen Walthall</t>
  </si>
  <si>
    <t xml:space="preserve">Jha'Quan Jackson</t>
  </si>
  <si>
    <t xml:space="preserve">QB*Keenum, Case - HOU</t>
  </si>
  <si>
    <t xml:space="preserve">RB*Pierce, Dameon - HOU</t>
  </si>
  <si>
    <t xml:space="preserve">Pierce, Dameon - HOU</t>
  </si>
  <si>
    <t xml:space="preserve">WR*Woods, Robert- HOU</t>
  </si>
  <si>
    <t xml:space="preserve">Woods, Robert - HOU</t>
  </si>
  <si>
    <t xml:space="preserve">WR*Metchie, John - Hou</t>
  </si>
  <si>
    <t xml:space="preserve">Metchie, John - HOU</t>
  </si>
  <si>
    <t xml:space="preserve">TE*Jordan, Brevin - HOU</t>
  </si>
  <si>
    <t xml:space="preserve">Jordan, Brevin - HOU</t>
  </si>
  <si>
    <t xml:space="preserve">TE*Quitoriano, Teagan - HOU</t>
  </si>
  <si>
    <t xml:space="preserve">Quitoriano, Teagan - HOU</t>
  </si>
  <si>
    <t xml:space="preserve">Dalton Keene</t>
  </si>
  <si>
    <t xml:space="preserve">Steven Sims</t>
  </si>
  <si>
    <t xml:space="preserve">Lance McCutcheon </t>
  </si>
  <si>
    <t xml:space="preserve">Johnson, Johnny</t>
  </si>
  <si>
    <t xml:space="preserve">Indianapolis Colts</t>
  </si>
  <si>
    <t xml:space="preserve">QB*Richardson, Anthony - IND</t>
  </si>
  <si>
    <t xml:space="preserve">QB*Jones, Daniel - IND</t>
  </si>
  <si>
    <t xml:space="preserve">RB*Leonard, Riley - IND</t>
  </si>
  <si>
    <t xml:space="preserve">RB*Taylor, Jonathan - IND</t>
  </si>
  <si>
    <t xml:space="preserve">Taylor, Jonathan - IND</t>
  </si>
  <si>
    <t xml:space="preserve">RB*McGowan, Seth - IND</t>
  </si>
  <si>
    <t xml:space="preserve">McGowan, Seth - IND</t>
  </si>
  <si>
    <t xml:space="preserve">RB*Bentley, Ulysses - IND</t>
  </si>
  <si>
    <t xml:space="preserve">Bentley, Ulysses - IND</t>
  </si>
  <si>
    <t xml:space="preserve">RB*Giddens, DJ - IND</t>
  </si>
  <si>
    <t xml:space="preserve">Giddens, DJ - IND</t>
  </si>
  <si>
    <t xml:space="preserve">WR*Westbrook-Ikhine, Nick - IND</t>
  </si>
  <si>
    <t xml:space="preserve">Westbrook-Ikhine, Nick - IND</t>
  </si>
  <si>
    <t xml:space="preserve">WR*Burks, Deion - IND</t>
  </si>
  <si>
    <t xml:space="preserve">Burks, Deion - IND</t>
  </si>
  <si>
    <t xml:space="preserve">WR*Pierce, Alec - IND</t>
  </si>
  <si>
    <t xml:space="preserve">Pierce, Alec - IND</t>
  </si>
  <si>
    <t xml:space="preserve">WR*Downs, Josh - IND</t>
  </si>
  <si>
    <t xml:space="preserve">Downs, Josh - IND</t>
  </si>
  <si>
    <t xml:space="preserve">WR*Dulin, Ashton - IND</t>
  </si>
  <si>
    <t xml:space="preserve">Dulin, Ashton - IND</t>
  </si>
  <si>
    <t xml:space="preserve">WR*Gould, Anthony - IND</t>
  </si>
  <si>
    <t xml:space="preserve">Gould, Anthony - IND</t>
  </si>
  <si>
    <t xml:space="preserve">TE*Ogletree, Drew - IND</t>
  </si>
  <si>
    <t xml:space="preserve">Ogletree, Drew - IND</t>
  </si>
  <si>
    <t xml:space="preserve">TE*Alie-Cox, Mo - IND</t>
  </si>
  <si>
    <t xml:space="preserve">Alie-Cox, Mo - IND</t>
  </si>
  <si>
    <t xml:space="preserve">TE*Warren, Tyler - IND</t>
  </si>
  <si>
    <t xml:space="preserve">Warren, Tyler - IND</t>
  </si>
  <si>
    <t xml:space="preserve">TE*Mallory, Will - IND</t>
  </si>
  <si>
    <t xml:space="preserve">Mallory, Will - IND</t>
  </si>
  <si>
    <t xml:space="preserve">Seth Henigan</t>
  </si>
  <si>
    <t xml:space="preserve">Lincoln Pare</t>
  </si>
  <si>
    <t xml:space="preserve">Laquoon Treadwell</t>
  </si>
  <si>
    <t xml:space="preserve">Coleman Owen</t>
  </si>
  <si>
    <t xml:space="preserve">Sean McKeon</t>
  </si>
  <si>
    <t xml:space="preserve">QB*Foles, Nick - IND</t>
  </si>
  <si>
    <t xml:space="preserve">RB*Moss, Zack - IND</t>
  </si>
  <si>
    <t xml:space="preserve">Funk, Jake - IND</t>
  </si>
  <si>
    <t xml:space="preserve">RB*Hull, Evan - IND</t>
  </si>
  <si>
    <t xml:space="preserve">Hull, Evan - IND</t>
  </si>
  <si>
    <t xml:space="preserve">WR*Winfree, Juwann - IND</t>
  </si>
  <si>
    <t xml:space="preserve">Winfree, Juwann - IND</t>
  </si>
  <si>
    <t xml:space="preserve">TE*Woods, Jelani - IND</t>
  </si>
  <si>
    <t xml:space="preserve">Woods, Jelani - IND</t>
  </si>
  <si>
    <t xml:space="preserve">TE*Granson, Kylen - IND</t>
  </si>
  <si>
    <t xml:space="preserve">Granson, Kylen - IND</t>
  </si>
  <si>
    <t xml:space="preserve">Brown, Pharaoh - IND</t>
  </si>
  <si>
    <t xml:space="preserve">Jake Funk</t>
  </si>
  <si>
    <t xml:space="preserve">Malik Turner</t>
  </si>
  <si>
    <t xml:space="preserve">Jason Huntley</t>
  </si>
  <si>
    <t xml:space="preserve">Ashton Dulin</t>
  </si>
  <si>
    <t xml:space="preserve">D.J. Montgomery</t>
  </si>
  <si>
    <t xml:space="preserve">Amari Rodgers</t>
  </si>
  <si>
    <t xml:space="preserve">Mike Strahan, </t>
  </si>
  <si>
    <t xml:space="preserve">Juwann Winfree</t>
  </si>
  <si>
    <t xml:space="preserve">Racey McMath</t>
  </si>
  <si>
    <t xml:space="preserve">Johnny Lumpkin</t>
  </si>
  <si>
    <t xml:space="preserve">Easton Stick</t>
  </si>
  <si>
    <t xml:space="preserve">Jacksonville Jaguars</t>
  </si>
  <si>
    <t xml:space="preserve">QB*Lawrence, Trevor - JAX</t>
  </si>
  <si>
    <t xml:space="preserve">QB*Mullens, Nick - JAX</t>
  </si>
  <si>
    <t xml:space="preserve">RB*Abdullah, Ameer - JAX</t>
  </si>
  <si>
    <t xml:space="preserve">Abdullah, Ameer - JAX</t>
  </si>
  <si>
    <t xml:space="preserve">RB*Rodriguez, Chris - Jax</t>
  </si>
  <si>
    <t xml:space="preserve">Rodriguez, Chris - JAX</t>
  </si>
  <si>
    <t xml:space="preserve">RB*Allen, LeQuint - JAX</t>
  </si>
  <si>
    <t xml:space="preserve">Allen, LeQuint - JAX</t>
  </si>
  <si>
    <t xml:space="preserve">RB*Tuten, Bhayshul - JAX</t>
  </si>
  <si>
    <t xml:space="preserve">Tuten, Bhayshul - JAX</t>
  </si>
  <si>
    <t xml:space="preserve">RB*Taylor, J'Mari - JAX</t>
  </si>
  <si>
    <t xml:space="preserve">Taylor, J'Mari - JAX</t>
  </si>
  <si>
    <t xml:space="preserve">WR*Hunter, Travis - JAX</t>
  </si>
  <si>
    <t xml:space="preserve">Hunter, Travis - JAX</t>
  </si>
  <si>
    <t xml:space="preserve">WR*Meyers, Jakobi - JAX</t>
  </si>
  <si>
    <t xml:space="preserve">Meyers, Jakobi - JAX</t>
  </si>
  <si>
    <t xml:space="preserve">WR*Thomas, Brian - JAX</t>
  </si>
  <si>
    <t xml:space="preserve">Thomas, Brian - JAX</t>
  </si>
  <si>
    <t xml:space="preserve">WR*Washington, Parker - JAX</t>
  </si>
  <si>
    <t xml:space="preserve">Washington, Parker - JAX</t>
  </si>
  <si>
    <t xml:space="preserve">WR*Cameron, Josh - JAX</t>
  </si>
  <si>
    <t xml:space="preserve">Cameron, Josh - JAX</t>
  </si>
  <si>
    <t xml:space="preserve">WR*Trammell, Austin - JAX</t>
  </si>
  <si>
    <t xml:space="preserve">Trammell, Austin - JAX</t>
  </si>
  <si>
    <t xml:space="preserve">TE*Boerkircher, Nate - JAX</t>
  </si>
  <si>
    <t xml:space="preserve">Boerkircher, Nate - JAX</t>
  </si>
  <si>
    <t xml:space="preserve">TE*Long, Hunter - JAX</t>
  </si>
  <si>
    <t xml:space="preserve">Long, Hunter - JAX</t>
  </si>
  <si>
    <t xml:space="preserve">TE*Strange, Brenton - JAX</t>
  </si>
  <si>
    <t xml:space="preserve">Strange, Brenton - JAX</t>
  </si>
  <si>
    <t xml:space="preserve">TE*Koziol, Tanner - JAX</t>
  </si>
  <si>
    <t xml:space="preserve">Koziol, Tanner - JAX</t>
  </si>
  <si>
    <t xml:space="preserve">Carter Bradley</t>
  </si>
  <si>
    <t xml:space="preserve">Joey Aguilar</t>
  </si>
  <si>
    <t xml:space="preserve">Keilan Robinson</t>
  </si>
  <si>
    <t xml:space="preserve">Quintin Morris</t>
  </si>
  <si>
    <t xml:space="preserve">CJ Williams</t>
  </si>
  <si>
    <t xml:space="preserve">Tim Jones</t>
  </si>
  <si>
    <t xml:space="preserve">Chandler Brayboy</t>
  </si>
  <si>
    <t xml:space="preserve">Patrick Herbert</t>
  </si>
  <si>
    <t xml:space="preserve">DeeJay Dallas</t>
  </si>
  <si>
    <t xml:space="preserve">QB*Beathard, C.J. - JAX</t>
  </si>
  <si>
    <t xml:space="preserve">RB*Etienne, Travis - JAX</t>
  </si>
  <si>
    <t xml:space="preserve">Etienne Travis - JAX</t>
  </si>
  <si>
    <t xml:space="preserve">RB*Conner, Snoop - JAX</t>
  </si>
  <si>
    <t xml:space="preserve">Conner, Snoop - JAX</t>
  </si>
  <si>
    <t xml:space="preserve">RB*Hasty, JaMycal - JAX</t>
  </si>
  <si>
    <t xml:space="preserve">Hasty, JaMycal - JAX</t>
  </si>
  <si>
    <t xml:space="preserve">RB*Bigsby, Tank - JAX</t>
  </si>
  <si>
    <t xml:space="preserve">Bigsby, Tank - JAX</t>
  </si>
  <si>
    <t xml:space="preserve">WR*Kirk, Christian - JAX*</t>
  </si>
  <si>
    <t xml:space="preserve">Kirk, Christian - JAX</t>
  </si>
  <si>
    <t xml:space="preserve">WR*Ridley, Calvin - JAX</t>
  </si>
  <si>
    <t xml:space="preserve">Ridley, Calvin - JAX</t>
  </si>
  <si>
    <t xml:space="preserve">WR*Jones, Zay - JAX</t>
  </si>
  <si>
    <t xml:space="preserve">Jones, Zay - JAX</t>
  </si>
  <si>
    <t xml:space="preserve">*2024 Free Agent - expect re-signed</t>
  </si>
  <si>
    <t xml:space="preserve">TE*Engram, Evan - JAX</t>
  </si>
  <si>
    <t xml:space="preserve">Engram, Evan - JAX</t>
  </si>
  <si>
    <t xml:space="preserve">TE*Farrell, Luke - JAX</t>
  </si>
  <si>
    <t xml:space="preserve">Farrell, Luke - JAX</t>
  </si>
  <si>
    <t xml:space="preserve">Snoop Conner</t>
  </si>
  <si>
    <t xml:space="preserve">Nathan Rourke</t>
  </si>
  <si>
    <t xml:space="preserve">Josh Pederson</t>
  </si>
  <si>
    <t xml:space="preserve">Seth Williams</t>
  </si>
  <si>
    <t xml:space="preserve">Jacob Harris</t>
  </si>
  <si>
    <t xml:space="preserve">Kansas City Chiefs</t>
  </si>
  <si>
    <t xml:space="preserve">Drop 2-3%?</t>
  </si>
  <si>
    <t xml:space="preserve">QB*Mahomes, Patrick - KC</t>
  </si>
  <si>
    <t xml:space="preserve">QB*Fields, Justin - KC</t>
  </si>
  <si>
    <t xml:space="preserve">QB*Nussmeier, Garrett - KC</t>
  </si>
  <si>
    <t xml:space="preserve">RB*Smith, Brashard - KC</t>
  </si>
  <si>
    <t xml:space="preserve">Smith, Brashard - KC</t>
  </si>
  <si>
    <t xml:space="preserve">RB*Walker, Kenneth - KC</t>
  </si>
  <si>
    <t xml:space="preserve">Walker, Kenneth - KC</t>
  </si>
  <si>
    <t xml:space="preserve">RB*Johnson, Emmett - KC</t>
  </si>
  <si>
    <t xml:space="preserve">Johnson, Emmett - KC</t>
  </si>
  <si>
    <t xml:space="preserve">RB*Demercado, Emari - KC</t>
  </si>
  <si>
    <t xml:space="preserve">Demercado, Emari - KC</t>
  </si>
  <si>
    <t xml:space="preserve">RB*Ott, Jadyn - KC</t>
  </si>
  <si>
    <t xml:space="preserve">Ott, Jadyn - KC</t>
  </si>
  <si>
    <t xml:space="preserve">WR*Worthy, Xavier - KC</t>
  </si>
  <si>
    <t xml:space="preserve">Worthy, Xavier - KC</t>
  </si>
  <si>
    <t xml:space="preserve">WR*Thornton, Tyquan - KC</t>
  </si>
  <si>
    <t xml:space="preserve">Thornton, Tyquan - KC</t>
  </si>
  <si>
    <t xml:space="preserve">WR*Royals, Jalen - KC</t>
  </si>
  <si>
    <t xml:space="preserve">Royals, Jalen - KC</t>
  </si>
  <si>
    <t xml:space="preserve">WR*Allen, Cryus - KC</t>
  </si>
  <si>
    <t xml:space="preserve">Allen, Cyrus - KC</t>
  </si>
  <si>
    <t xml:space="preserve">WR*Rice, Rashee - KC</t>
  </si>
  <si>
    <t xml:space="preserve">Rice, Rashee - KC</t>
  </si>
  <si>
    <t xml:space="preserve">Hardman, Mecole - KC</t>
  </si>
  <si>
    <t xml:space="preserve">TE*Kelce, Travis - KC</t>
  </si>
  <si>
    <t xml:space="preserve">Kelce, Travis - KC</t>
  </si>
  <si>
    <t xml:space="preserve">TE*Gray, Noah - KC</t>
  </si>
  <si>
    <t xml:space="preserve">Gray, Noah - KC</t>
  </si>
  <si>
    <t xml:space="preserve">TE*Wiley, Jared - KC</t>
  </si>
  <si>
    <t xml:space="preserve">Wiley, Jared - KC</t>
  </si>
  <si>
    <t xml:space="preserve">TE*Briningstool, Jake - KC</t>
  </si>
  <si>
    <t xml:space="preserve">Briningstool, Jake - KC</t>
  </si>
  <si>
    <t xml:space="preserve">Chris Oladokun</t>
  </si>
  <si>
    <t xml:space="preserve">EJ Smith</t>
  </si>
  <si>
    <t xml:space="preserve">Nikko Rmigio</t>
  </si>
  <si>
    <t xml:space="preserve">Jason Brownlee</t>
  </si>
  <si>
    <t xml:space="preserve">Jimmy Holiday</t>
  </si>
  <si>
    <t xml:space="preserve">Andrew Armstrong</t>
  </si>
  <si>
    <t xml:space="preserve">Jeff Caldwell</t>
  </si>
  <si>
    <t xml:space="preserve">John Michael Gyllenborg</t>
  </si>
  <si>
    <t xml:space="preserve">RB*Prince, Deneric - KC</t>
  </si>
  <si>
    <t xml:space="preserve">RB*Pacheco, Isiah - KC</t>
  </si>
  <si>
    <t xml:space="preserve">Pacheco, Isiah - KC</t>
  </si>
  <si>
    <t xml:space="preserve">RB*McKinnon, Jerick - KC</t>
  </si>
  <si>
    <t xml:space="preserve">McKinnon, Jerick - KC</t>
  </si>
  <si>
    <t xml:space="preserve">WR*Valdes-Scantling, Marquez - KC</t>
  </si>
  <si>
    <t xml:space="preserve">Valdes-Scantling, Marques - KC</t>
  </si>
  <si>
    <t xml:space="preserve">WR*Moore, Skyy - KC</t>
  </si>
  <si>
    <t xml:space="preserve">Moore, Skyy - KC</t>
  </si>
  <si>
    <t xml:space="preserve">WR*Toney, Kadarius - KC</t>
  </si>
  <si>
    <t xml:space="preserve">Toney, Kadarius - KC</t>
  </si>
  <si>
    <t xml:space="preserve">James, Richie - KC</t>
  </si>
  <si>
    <t xml:space="preserve">WR*Ross, Justyn - KC</t>
  </si>
  <si>
    <t xml:space="preserve">Ross, Justyn - KC</t>
  </si>
  <si>
    <t xml:space="preserve">WR*Rashee, Rice - KC</t>
  </si>
  <si>
    <t xml:space="preserve">Rashee, Rice - KC</t>
  </si>
  <si>
    <t xml:space="preserve">Cornell Powell</t>
  </si>
  <si>
    <t xml:space="preserve">Jody Fortson</t>
  </si>
  <si>
    <t xml:space="preserve">Deneric Prince</t>
  </si>
  <si>
    <t xml:space="preserve">La'Mical Perine</t>
  </si>
  <si>
    <t xml:space="preserve">Montrell Washington</t>
  </si>
  <si>
    <t xml:space="preserve">Gerritt Prince</t>
  </si>
  <si>
    <t xml:space="preserve">Matt Bushman</t>
  </si>
  <si>
    <t xml:space="preserve">Las Vegas Raiders</t>
  </si>
  <si>
    <t xml:space="preserve">QB*Cousin, Kirk - LV</t>
  </si>
  <si>
    <t xml:space="preserve">QB*Mendoza, Fernando - LV</t>
  </si>
  <si>
    <t xml:space="preserve">QB*O'Connell, Aidan - LV</t>
  </si>
  <si>
    <t xml:space="preserve">RB*Washington, Miike - LV</t>
  </si>
  <si>
    <t xml:space="preserve">RB*Laube, Dylan - LV</t>
  </si>
  <si>
    <t xml:space="preserve">Laube, Dylan - LV</t>
  </si>
  <si>
    <t xml:space="preserve">RB*Jeanty, Ashton - LV</t>
  </si>
  <si>
    <t xml:space="preserve">Jeanty, Ashton - LV</t>
  </si>
  <si>
    <t xml:space="preserve">RB*Hemby, Roman - LV</t>
  </si>
  <si>
    <t xml:space="preserve">WR*Bech, Jack - LV</t>
  </si>
  <si>
    <t xml:space="preserve">Bech, Jack - LV</t>
  </si>
  <si>
    <t xml:space="preserve">WR*Thornton, Dont'e - LV</t>
  </si>
  <si>
    <t xml:space="preserve">Thornton, Dont'e - LV</t>
  </si>
  <si>
    <t xml:space="preserve">WR*Nailor, Jalen - LV</t>
  </si>
  <si>
    <t xml:space="preserve">Nailor, Jalen - LV</t>
  </si>
  <si>
    <t xml:space="preserve">WR*Tucker, Tre - LV </t>
  </si>
  <si>
    <t xml:space="preserve">Tucker, Tre - LV</t>
  </si>
  <si>
    <t xml:space="preserve">WR*Benson, Malik - LV</t>
  </si>
  <si>
    <t xml:space="preserve">Benson, Malik - LV</t>
  </si>
  <si>
    <t xml:space="preserve">WR*Young, Dareke - LV</t>
  </si>
  <si>
    <t xml:space="preserve">Young, Dareke - LV</t>
  </si>
  <si>
    <t xml:space="preserve">TE*Bowers, Brock - LV</t>
  </si>
  <si>
    <t xml:space="preserve">Bowers, Brock - LV</t>
  </si>
  <si>
    <t xml:space="preserve">TE*Mayer, Michael - LV</t>
  </si>
  <si>
    <t xml:space="preserve">Mayer, Michael - LV</t>
  </si>
  <si>
    <t xml:space="preserve">TE*Thomas, Ian - LV</t>
  </si>
  <si>
    <t xml:space="preserve">Thomas, Ian - LV</t>
  </si>
  <si>
    <t xml:space="preserve">Chris Collier</t>
  </si>
  <si>
    <t xml:space="preserve">Justin Shorter</t>
  </si>
  <si>
    <t xml:space="preserve">Shedrick Jackson</t>
  </si>
  <si>
    <t xml:space="preserve">Chase Roberts</t>
  </si>
  <si>
    <t xml:space="preserve">E.J. Roberts</t>
  </si>
  <si>
    <t xml:space="preserve">Carter Runyono</t>
  </si>
  <si>
    <t xml:space="preserve">Albert Okwuegbunam</t>
  </si>
  <si>
    <t xml:space="preserve">Patrick Gurd</t>
  </si>
  <si>
    <t xml:space="preserve">QB*Garoppolo, Jimmy - LV</t>
  </si>
  <si>
    <t xml:space="preserve">RB*White, Zamir - LV</t>
  </si>
  <si>
    <t xml:space="preserve">White, Zamir - LV</t>
  </si>
  <si>
    <t xml:space="preserve">RB*Brown, Brittain - LV</t>
  </si>
  <si>
    <t xml:space="preserve">Brown, Brittain - LV</t>
  </si>
  <si>
    <t xml:space="preserve">WR*Adams, Davante - LV</t>
  </si>
  <si>
    <t xml:space="preserve">Adams, Davante - LV</t>
  </si>
  <si>
    <t xml:space="preserve">Renfrow, Hunter - LV</t>
  </si>
  <si>
    <t xml:space="preserve">WR*Meyers, Jakobi - LV</t>
  </si>
  <si>
    <t xml:space="preserve">Meyers, Jakobi - LV</t>
  </si>
  <si>
    <t xml:space="preserve">Carter, DeAndre - LV</t>
  </si>
  <si>
    <t xml:space="preserve">Cole, Keelan - LV</t>
  </si>
  <si>
    <t xml:space="preserve">Devin Ross</t>
  </si>
  <si>
    <t xml:space="preserve">Cole Fotheringham</t>
  </si>
  <si>
    <t xml:space="preserve">Sincere McCormick</t>
  </si>
  <si>
    <t xml:space="preserve">John Samuel Shenker</t>
  </si>
  <si>
    <t xml:space="preserve">Antoine Wesley</t>
  </si>
  <si>
    <t xml:space="preserve">Marquez Callaway</t>
  </si>
  <si>
    <t xml:space="preserve">LA Chargers</t>
  </si>
  <si>
    <t xml:space="preserve">Bump up 2-3%?</t>
  </si>
  <si>
    <t xml:space="preserve">QB*Herbert, Justin - LAC</t>
  </si>
  <si>
    <t xml:space="preserve">QB*Lance, Trey - LAC</t>
  </si>
  <si>
    <t xml:space="preserve">RB*Hampton, Omarion - LAC</t>
  </si>
  <si>
    <t xml:space="preserve">Hampton, Omarion - LAC</t>
  </si>
  <si>
    <t xml:space="preserve">RB*Mitchell, Keaton - LAC</t>
  </si>
  <si>
    <t xml:space="preserve">Mitchell, Keaton - LAC</t>
  </si>
  <si>
    <t xml:space="preserve">RB*Vidal, Kimani - LAC</t>
  </si>
  <si>
    <t xml:space="preserve">Vidal, Kimani - LAC</t>
  </si>
  <si>
    <t xml:space="preserve">WR*McConkey, Ladd - LAC</t>
  </si>
  <si>
    <t xml:space="preserve">McConkey, Ladd - LAC</t>
  </si>
  <si>
    <t xml:space="preserve">WR*Thompson, Brenen - LAC</t>
  </si>
  <si>
    <t xml:space="preserve">Thompson, Brenen - LAC</t>
  </si>
  <si>
    <t xml:space="preserve">WR*Johnston, Quentin - LAC</t>
  </si>
  <si>
    <t xml:space="preserve">Johnston, Quentin - LAC</t>
  </si>
  <si>
    <t xml:space="preserve">WR*Harris, Tre - LAC</t>
  </si>
  <si>
    <t xml:space="preserve">Harris, Tre - LAC</t>
  </si>
  <si>
    <t xml:space="preserve">WR*Davis, Derius - LAC</t>
  </si>
  <si>
    <t xml:space="preserve">Davis, Derius - LAC</t>
  </si>
  <si>
    <t xml:space="preserve">WR*Lambert-Smith, KeAndre</t>
  </si>
  <si>
    <t xml:space="preserve">Lambert-Smith, KeAndre - LAC</t>
  </si>
  <si>
    <t xml:space="preserve">Fehoko, Simi - LAC</t>
  </si>
  <si>
    <t xml:space="preserve">TE*Njoku, David - LAC</t>
  </si>
  <si>
    <t xml:space="preserve">Njoku, David - LAC</t>
  </si>
  <si>
    <t xml:space="preserve">TE*Kolar, Charlie - LAC</t>
  </si>
  <si>
    <t xml:space="preserve">Kolar, Charlie - LAC</t>
  </si>
  <si>
    <t xml:space="preserve">TE*Gadsden, Oronde - LAC</t>
  </si>
  <si>
    <t xml:space="preserve">Gadsden, Oronde - LAC</t>
  </si>
  <si>
    <t xml:space="preserve">DJ Uiagaletei</t>
  </si>
  <si>
    <t xml:space="preserve">Jaret Patterson</t>
  </si>
  <si>
    <t xml:space="preserve">Amar Johnson</t>
  </si>
  <si>
    <t xml:space="preserve">Dalevon Campbell</t>
  </si>
  <si>
    <t xml:space="preserve">Luke Grimm</t>
  </si>
  <si>
    <t xml:space="preserve">JaQuae Jackson</t>
  </si>
  <si>
    <t xml:space="preserve">Jerand Bradley</t>
  </si>
  <si>
    <t xml:space="preserve">Evan Svoboda</t>
  </si>
  <si>
    <t xml:space="preserve">RB*Spiller, Isaiah - LAC</t>
  </si>
  <si>
    <t xml:space="preserve">Spiller, Isaiah - LAC</t>
  </si>
  <si>
    <t xml:space="preserve">RB*Dotson, Elijah - LAC</t>
  </si>
  <si>
    <t xml:space="preserve">Dotson, Elijah - LAC</t>
  </si>
  <si>
    <t xml:space="preserve">WR*Allen, Keenan - LAC</t>
  </si>
  <si>
    <t xml:space="preserve">Allen, Keenan - LAC</t>
  </si>
  <si>
    <t xml:space="preserve">WR*Williams, Mike - LAC</t>
  </si>
  <si>
    <t xml:space="preserve">Williams, Mike - LAC</t>
  </si>
  <si>
    <t xml:space="preserve">WR*Palmer, Josh - LAC</t>
  </si>
  <si>
    <t xml:space="preserve">Palmer, Josh - LAC</t>
  </si>
  <si>
    <t xml:space="preserve">TE*McKitty, Tre - LAC</t>
  </si>
  <si>
    <t xml:space="preserve">McKitty, Tre - LAC</t>
  </si>
  <si>
    <t xml:space="preserve">TE*Parham, Donald  - LAC</t>
  </si>
  <si>
    <t xml:space="preserve">Parham, Donald  - LAC</t>
  </si>
  <si>
    <t xml:space="preserve">TE*Smartt, Stone - LAC</t>
  </si>
  <si>
    <t xml:space="preserve">Terrell Bynum</t>
  </si>
  <si>
    <t xml:space="preserve">Hunter Kampmoyer</t>
  </si>
  <si>
    <t xml:space="preserve">Max Duggan</t>
  </si>
  <si>
    <t xml:space="preserve">Alex Erickson</t>
  </si>
  <si>
    <t xml:space="preserve">Nick Vannett</t>
  </si>
  <si>
    <t xml:space="preserve">LA Rams</t>
  </si>
  <si>
    <t xml:space="preserve">QB*Stafford, Matthew - LAR</t>
  </si>
  <si>
    <t xml:space="preserve">QB*Bennett, Stetson - LAR</t>
  </si>
  <si>
    <t xml:space="preserve">QB*Simpson, Ty - LAR</t>
  </si>
  <si>
    <t xml:space="preserve">RB*Williams, Kyren - LAR</t>
  </si>
  <si>
    <t xml:space="preserve">Williams, Kyren - LAR</t>
  </si>
  <si>
    <t xml:space="preserve">RB*Corum, Blake - LAR</t>
  </si>
  <si>
    <t xml:space="preserve">Corum, Blake - LAR</t>
  </si>
  <si>
    <t xml:space="preserve">RB*Hunter, Jarquez - LAR</t>
  </si>
  <si>
    <t xml:space="preserve">Hunter, Jarquez - LAR</t>
  </si>
  <si>
    <t xml:space="preserve">RB*Rivers, Ronnie - LAR</t>
  </si>
  <si>
    <t xml:space="preserve">Rivers, Ronnie - LAR</t>
  </si>
  <si>
    <t xml:space="preserve">WR*Nacua, Puka - LAR</t>
  </si>
  <si>
    <t xml:space="preserve">Nacua, Puka - LAR</t>
  </si>
  <si>
    <t xml:space="preserve">WR*Adams, Davante - LAR</t>
  </si>
  <si>
    <t xml:space="preserve">Adams, Davante - LAR</t>
  </si>
  <si>
    <t xml:space="preserve">WR*Mumpfield, Konata - LAR</t>
  </si>
  <si>
    <t xml:space="preserve">Mumpfield, Konata - LAR</t>
  </si>
  <si>
    <t xml:space="preserve">WR*Whittington, Jordan - LAR</t>
  </si>
  <si>
    <t xml:space="preserve">Johnson, Tyler - LAR</t>
  </si>
  <si>
    <t xml:space="preserve">WR*Daniels, CJ - LAR</t>
  </si>
  <si>
    <t xml:space="preserve">Daniels, CJ - LAR</t>
  </si>
  <si>
    <t xml:space="preserve">WR*Smith, Xavier - LAR</t>
  </si>
  <si>
    <t xml:space="preserve">Smith, Xavier - LAR</t>
  </si>
  <si>
    <t xml:space="preserve">TE*Higbee, Tyler - LAR</t>
  </si>
  <si>
    <t xml:space="preserve">Higbee, Tyler - LAR</t>
  </si>
  <si>
    <t xml:space="preserve">TE*Parkinson, Colby - LAR</t>
  </si>
  <si>
    <t xml:space="preserve">Parkinson, Colby - LAR</t>
  </si>
  <si>
    <t xml:space="preserve">TE*Ferguson, Terrance - LAR</t>
  </si>
  <si>
    <t xml:space="preserve">Ferguson, Terrance -LAR</t>
  </si>
  <si>
    <t xml:space="preserve">TE*Klare, Max</t>
  </si>
  <si>
    <t xml:space="preserve">Klare, Max - LAC</t>
  </si>
  <si>
    <t xml:space="preserve">Dean Connors</t>
  </si>
  <si>
    <t xml:space="preserve">Jordan Waters</t>
  </si>
  <si>
    <t xml:space="preserve">Tyler Scott</t>
  </si>
  <si>
    <t xml:space="preserve">Mario Williams</t>
  </si>
  <si>
    <t xml:space="preserve">Brennan Presley</t>
  </si>
  <si>
    <t xml:space="preserve">Dan Villari</t>
  </si>
  <si>
    <t xml:space="preserve">Mark Redman</t>
  </si>
  <si>
    <t xml:space="preserve">Davis Allen</t>
  </si>
  <si>
    <t xml:space="preserve">RB*Evans, Zach - LAR</t>
  </si>
  <si>
    <t xml:space="preserve">Evans, Zach - LAR</t>
  </si>
  <si>
    <t xml:space="preserve">WR*Kupp, Cooper - LAR</t>
  </si>
  <si>
    <t xml:space="preserve">Kupp, Cooper - LAR</t>
  </si>
  <si>
    <t xml:space="preserve">WR*Atwell, Tutu - LAR</t>
  </si>
  <si>
    <t xml:space="preserve">Atwell, Tutu - LAR</t>
  </si>
  <si>
    <t xml:space="preserve">WR*Skowronek, Ben - LAR</t>
  </si>
  <si>
    <t xml:space="preserve">Skowronek, Ben - LAR</t>
  </si>
  <si>
    <t xml:space="preserve">Free AGent</t>
  </si>
  <si>
    <t xml:space="preserve">TE*Long, Hunter - LAR</t>
  </si>
  <si>
    <t xml:space="preserve">Long, Hunter - LAR</t>
  </si>
  <si>
    <t xml:space="preserve">TE*Allen, Davis - LAR</t>
  </si>
  <si>
    <t xml:space="preserve">Allen, Davis -LAR</t>
  </si>
  <si>
    <t xml:space="preserve">Royce Freeman</t>
  </si>
  <si>
    <t xml:space="preserve">Tyler Johnson</t>
  </si>
  <si>
    <t xml:space="preserve">Nikola Kalinic</t>
  </si>
  <si>
    <t xml:space="preserve">Xavier Smith</t>
  </si>
  <si>
    <t xml:space="preserve">Austin Trammell</t>
  </si>
  <si>
    <t xml:space="preserve">Brett Rypien</t>
  </si>
  <si>
    <t xml:space="preserve">Miami Dolphins</t>
  </si>
  <si>
    <t xml:space="preserve">Drop 4-6%?</t>
  </si>
  <si>
    <t xml:space="preserve">QB*Willis, Malik - QB</t>
  </si>
  <si>
    <t xml:space="preserve">QB*Ewers, Quinn - MIA</t>
  </si>
  <si>
    <t xml:space="preserve">RB*Achane, Devon - MIA</t>
  </si>
  <si>
    <t xml:space="preserve">Achane, Devon - MIA</t>
  </si>
  <si>
    <t xml:space="preserve">RB*Wright, Jaylen - MIA</t>
  </si>
  <si>
    <t xml:space="preserve">Wright, Jaylen - MIA</t>
  </si>
  <si>
    <t xml:space="preserve">RB*Edwards, Donovan - MIA</t>
  </si>
  <si>
    <t xml:space="preserve">Edwards, Donovan - MIA</t>
  </si>
  <si>
    <t xml:space="preserve">RB*Gordon, Ollie - MIA</t>
  </si>
  <si>
    <t xml:space="preserve">Gordon, Ollie - MIA</t>
  </si>
  <si>
    <t xml:space="preserve">WR*Washington, Malik - MIA</t>
  </si>
  <si>
    <t xml:space="preserve">Washington, Malik - MIA</t>
  </si>
  <si>
    <t xml:space="preserve">WR*Tolbert, Jalen - MIA</t>
  </si>
  <si>
    <t xml:space="preserve">Tolbert, Jalen - MIA</t>
  </si>
  <si>
    <t xml:space="preserve">WR*Atwell, Tutu - MIA</t>
  </si>
  <si>
    <t xml:space="preserve">Atwell, Tutu - MIA</t>
  </si>
  <si>
    <t xml:space="preserve">WR*Bell, Chris - MIA</t>
  </si>
  <si>
    <t xml:space="preserve">Bell, Chris - MIA</t>
  </si>
  <si>
    <t xml:space="preserve">WR*Coleman, Kevin - MIA</t>
  </si>
  <si>
    <t xml:space="preserve">Coleman, Kevin - MIA</t>
  </si>
  <si>
    <t xml:space="preserve">WR*Douglas, Caleb - MIA</t>
  </si>
  <si>
    <t xml:space="preserve">Douglas, Caleb - MIA</t>
  </si>
  <si>
    <t xml:space="preserve">TE*Dulcich, Greg - MIA</t>
  </si>
  <si>
    <t xml:space="preserve">Dulchic, Gret - MIA</t>
  </si>
  <si>
    <t xml:space="preserve">TE*Kacmarek, Will - MIA</t>
  </si>
  <si>
    <t xml:space="preserve">Kacmarek, Will - MIA</t>
  </si>
  <si>
    <t xml:space="preserve">TE*Traore, Seydou - MIA</t>
  </si>
  <si>
    <t xml:space="preserve">Traore, Seydou - MIA</t>
  </si>
  <si>
    <t xml:space="preserve">TE*Sims, Ben - MIA</t>
  </si>
  <si>
    <t xml:space="preserve">Sims, Ben - MIA</t>
  </si>
  <si>
    <t xml:space="preserve">Cam Miller</t>
  </si>
  <si>
    <t xml:space="preserve">Mark Gonowski</t>
  </si>
  <si>
    <t xml:space="preserve">Carlos Washington</t>
  </si>
  <si>
    <t xml:space="preserve">Anthony Hankerson</t>
  </si>
  <si>
    <t xml:space="preserve">Tahj Washington</t>
  </si>
  <si>
    <t xml:space="preserve">Terrace Marshall</t>
  </si>
  <si>
    <t xml:space="preserve">AJ Henning</t>
  </si>
  <si>
    <t xml:space="preserve">Cole Turner</t>
  </si>
  <si>
    <t xml:space="preserve">Theo Wease</t>
  </si>
  <si>
    <t xml:space="preserve">QB*Tagovailoa, Tua - MIA</t>
  </si>
  <si>
    <t xml:space="preserve">QB*Thompson, Skylar - MIA</t>
  </si>
  <si>
    <t xml:space="preserve">QB*White, Mike - MIA</t>
  </si>
  <si>
    <t xml:space="preserve">RB*Mostert, Raheem - MIA</t>
  </si>
  <si>
    <t xml:space="preserve">Mostert, Raheem - MIA</t>
  </si>
  <si>
    <t xml:space="preserve">RB*Wilson, Jeff - MIA</t>
  </si>
  <si>
    <t xml:space="preserve">Wilson, Jeff - MIA</t>
  </si>
  <si>
    <t xml:space="preserve">RB*Brooks, Chris - MIA</t>
  </si>
  <si>
    <t xml:space="preserve">Brooks, Chris - MIA</t>
  </si>
  <si>
    <t xml:space="preserve">RB*Ahmed, Salvon - MIA</t>
  </si>
  <si>
    <t xml:space="preserve">Ahmed, Salvon - MIA</t>
  </si>
  <si>
    <t xml:space="preserve">WR*Hill, Tyreek - MIA</t>
  </si>
  <si>
    <t xml:space="preserve">Hill, Tyreek - MIA</t>
  </si>
  <si>
    <t xml:space="preserve">WR*Waddle, Jaylen - MIA</t>
  </si>
  <si>
    <t xml:space="preserve">Waddle, Jaylen - MIA</t>
  </si>
  <si>
    <t xml:space="preserve">WR*Ezukanma, Erik - MIA</t>
  </si>
  <si>
    <t xml:space="preserve">Ezukanma, Erik - MIA</t>
  </si>
  <si>
    <t xml:space="preserve">TE*Smythe, Durham - MIA</t>
  </si>
  <si>
    <t xml:space="preserve">Smythe, Durham - MIA</t>
  </si>
  <si>
    <t xml:space="preserve">TE*Conner, Tanner - MIA</t>
  </si>
  <si>
    <t xml:space="preserve">Conner, Tanner - MIA</t>
  </si>
  <si>
    <t xml:space="preserve">*Day-to-Day</t>
  </si>
  <si>
    <t xml:space="preserve">Braylon Sanders</t>
  </si>
  <si>
    <t xml:space="preserve">Tanner Conner</t>
  </si>
  <si>
    <t xml:space="preserve">Raleigh Webb</t>
  </si>
  <si>
    <t xml:space="preserve">Nick Bowers</t>
  </si>
  <si>
    <t xml:space="preserve">Minnesota Vikings</t>
  </si>
  <si>
    <t xml:space="preserve">QB*McCarthy, J.J. - MIN</t>
  </si>
  <si>
    <t xml:space="preserve">QB*Murray, Kyler - MIN</t>
  </si>
  <si>
    <t xml:space="preserve">WR*Wentz, Carson - MIN</t>
  </si>
  <si>
    <t xml:space="preserve">RB*Jones, Aaron - MIN</t>
  </si>
  <si>
    <t xml:space="preserve">Jones, Aaron - MIN</t>
  </si>
  <si>
    <t xml:space="preserve">RB*Claiborne, Demond - MIN</t>
  </si>
  <si>
    <t xml:space="preserve">Claiborne, Demond - MIN</t>
  </si>
  <si>
    <t xml:space="preserve">RB*Mason, Jordan - MIN</t>
  </si>
  <si>
    <t xml:space="preserve">Mason, Jordan - MIN</t>
  </si>
  <si>
    <t xml:space="preserve">RB*Scott, Zavier - MIN</t>
  </si>
  <si>
    <t xml:space="preserve">Scott, Zavier - MIN</t>
  </si>
  <si>
    <t xml:space="preserve">WR*Jefferson, Justin - MIN</t>
  </si>
  <si>
    <t xml:space="preserve">Jefferson, Justin - MIN</t>
  </si>
  <si>
    <t xml:space="preserve">WR*Addison, Jordan - MIN</t>
  </si>
  <si>
    <t xml:space="preserve">Addison, Jordan - MIN</t>
  </si>
  <si>
    <t xml:space="preserve">WR*Jennings, Jauan - MIN</t>
  </si>
  <si>
    <t xml:space="preserve">Jennings, Jauan - MIN</t>
  </si>
  <si>
    <t xml:space="preserve">WR*Jones, Jeshaun - MIN</t>
  </si>
  <si>
    <t xml:space="preserve">Jones, Jeshaun - MIN</t>
  </si>
  <si>
    <t xml:space="preserve">WR*Felton, Tai - MIN</t>
  </si>
  <si>
    <t xml:space="preserve">Felton, Tai - MIN</t>
  </si>
  <si>
    <t xml:space="preserve">WR*Price, Myles - MIN</t>
  </si>
  <si>
    <t xml:space="preserve">Price, Myles - MIN</t>
  </si>
  <si>
    <t xml:space="preserve">TE*Hockenson, T.J. - MIN</t>
  </si>
  <si>
    <t xml:space="preserve">Hockenson, T.J. - MIN</t>
  </si>
  <si>
    <t xml:space="preserve">TE*Oliver, Josh - MIN</t>
  </si>
  <si>
    <t xml:space="preserve">Oliver, Josh - MIN</t>
  </si>
  <si>
    <t xml:space="preserve">TE*Bartholomew, Gavin - MIN</t>
  </si>
  <si>
    <t xml:space="preserve">Bartholomew - MIN</t>
  </si>
  <si>
    <t xml:space="preserve">TE*Yurosek, Benjamin - MIN</t>
  </si>
  <si>
    <t xml:space="preserve">Yurosek, Benjamin - MIN</t>
  </si>
  <si>
    <t xml:space="preserve">Max Brosmer</t>
  </si>
  <si>
    <t xml:space="preserve">Kejon Owens</t>
  </si>
  <si>
    <t xml:space="preserve">Dontae Fleming</t>
  </si>
  <si>
    <t xml:space="preserve">Joaquin Davis</t>
  </si>
  <si>
    <t xml:space="preserve">Dillon Bell</t>
  </si>
  <si>
    <t xml:space="preserve">Luke Wysong</t>
  </si>
  <si>
    <t xml:space="preserve">QB*Mullens, Nick - MIN</t>
  </si>
  <si>
    <t xml:space="preserve">QB*Hall, Jaren - MIN</t>
  </si>
  <si>
    <t xml:space="preserve">RB*Mattison, Alexander - MIN</t>
  </si>
  <si>
    <t xml:space="preserve">Mattison, Alexander - MIN</t>
  </si>
  <si>
    <t xml:space="preserve">RB*Chandler, Ty - MIN</t>
  </si>
  <si>
    <t xml:space="preserve">Chandler, Ty - MIN</t>
  </si>
  <si>
    <t xml:space="preserve">RB*Nwangwu, Kene - MIN </t>
  </si>
  <si>
    <t xml:space="preserve">Nwangwu, Kene - MIN </t>
  </si>
  <si>
    <t xml:space="preserve">WR*Nailor, Jalen - MIN</t>
  </si>
  <si>
    <t xml:space="preserve">Nailor, Jalen - MIN</t>
  </si>
  <si>
    <t xml:space="preserve">WR*Powell, Brandon - MIN</t>
  </si>
  <si>
    <t xml:space="preserve">Powell, Brandon - MIN</t>
  </si>
  <si>
    <t xml:space="preserve">TE*Ellefson, Ben - MIN</t>
  </si>
  <si>
    <t xml:space="preserve">Ellefson, Ben - MIN</t>
  </si>
  <si>
    <t xml:space="preserve">DeWAyne McBRide</t>
  </si>
  <si>
    <t xml:space="preserve">Malik Knowles</t>
  </si>
  <si>
    <t xml:space="preserve">Trishton Jackson</t>
  </si>
  <si>
    <t xml:space="preserve">Kene Nwangwu</t>
  </si>
  <si>
    <t xml:space="preserve">Lucky Jackson</t>
  </si>
  <si>
    <t xml:space="preserve">Thayer Thomas</t>
  </si>
  <si>
    <t xml:space="preserve">New England Patriots</t>
  </si>
  <si>
    <t xml:space="preserve">Bump 2-3%?</t>
  </si>
  <si>
    <t xml:space="preserve">QB*Maye, Drake - NE</t>
  </si>
  <si>
    <t xml:space="preserve">QB*DeVito, Tommy - NE</t>
  </si>
  <si>
    <t xml:space="preserve">RB*Stevenson, Rhamondre - NE</t>
  </si>
  <si>
    <t xml:space="preserve">Stevenson, Rhamondre - NE</t>
  </si>
  <si>
    <t xml:space="preserve">RB*Montgomery, Myles - NE</t>
  </si>
  <si>
    <t xml:space="preserve">Montgomery, Myles - NE</t>
  </si>
  <si>
    <t xml:space="preserve">RB*Henderson, TreVeyon - NE</t>
  </si>
  <si>
    <t xml:space="preserve">Henderson, TreVeyon - NE</t>
  </si>
  <si>
    <t xml:space="preserve">RB*Larison, Lan - NE</t>
  </si>
  <si>
    <t xml:space="preserve">Larison, Lan - NE</t>
  </si>
  <si>
    <t xml:space="preserve">RB*Miller, Jam - NE</t>
  </si>
  <si>
    <t xml:space="preserve">Miller, Jam - NE</t>
  </si>
  <si>
    <t xml:space="preserve">WR*Doubs, Romeo - NE</t>
  </si>
  <si>
    <t xml:space="preserve">Doubs, Romeo - NE</t>
  </si>
  <si>
    <t xml:space="preserve">WR*Williams, Kyle - NE</t>
  </si>
  <si>
    <t xml:space="preserve">Williams, Kyle - NE</t>
  </si>
  <si>
    <t xml:space="preserve">WR*Brown, A.J. - NE</t>
  </si>
  <si>
    <t xml:space="preserve">Brown, A.J. - NE</t>
  </si>
  <si>
    <t xml:space="preserve">WR*Douglas, Demario - NE</t>
  </si>
  <si>
    <t xml:space="preserve">Douglas, Demario - NE</t>
  </si>
  <si>
    <t xml:space="preserve">WR*Hollins, Mack -  NE</t>
  </si>
  <si>
    <t xml:space="preserve">Hollins, Mack - NE</t>
  </si>
  <si>
    <t xml:space="preserve">WR* Chism, Efton - NE</t>
  </si>
  <si>
    <t xml:space="preserve">Chism , Efton - NE</t>
  </si>
  <si>
    <t xml:space="preserve">TE*Henry, Hunter - NE</t>
  </si>
  <si>
    <t xml:space="preserve">Henry, Hunter - NE</t>
  </si>
  <si>
    <t xml:space="preserve">TE*Hill, Julian - NE</t>
  </si>
  <si>
    <t xml:space="preserve">Hill, Julian - NE</t>
  </si>
  <si>
    <t xml:space="preserve">TE*Raridon, Eli - NE</t>
  </si>
  <si>
    <t xml:space="preserve">Raridon, Eli - NE</t>
  </si>
  <si>
    <t xml:space="preserve">TE*Dippre, CJ - NE</t>
  </si>
  <si>
    <t xml:space="preserve">Dippre, CjJ - NE</t>
  </si>
  <si>
    <t xml:space="preserve">Behren Morton</t>
  </si>
  <si>
    <t xml:space="preserve">Julian Hill</t>
  </si>
  <si>
    <t xml:space="preserve">Jam Miller</t>
  </si>
  <si>
    <t xml:space="preserve">Terrell Jennings</t>
  </si>
  <si>
    <t xml:space="preserve">Jeremiah Webb</t>
  </si>
  <si>
    <t xml:space="preserve">Cameron Dorner</t>
  </si>
  <si>
    <t xml:space="preserve">Nick DeGennaro</t>
  </si>
  <si>
    <t xml:space="preserve">Tanner Arkin</t>
  </si>
  <si>
    <t xml:space="preserve">QB*Zappe, Bailey - NE </t>
  </si>
  <si>
    <t xml:space="preserve">QB*Jones, Mac - NE</t>
  </si>
  <si>
    <t xml:space="preserve">RB*Elliott, Ezekiel - NE</t>
  </si>
  <si>
    <t xml:space="preserve">Elliott, Ezekiel - NE</t>
  </si>
  <si>
    <t xml:space="preserve">WR*Smith-Schuster, JuJu - NE</t>
  </si>
  <si>
    <t xml:space="preserve">Smith-Schulster, JuJu - NE</t>
  </si>
  <si>
    <t xml:space="preserve">WR*Boutte, Kayshon - NE</t>
  </si>
  <si>
    <t xml:space="preserve">Boutte, Kayshon - NE</t>
  </si>
  <si>
    <t xml:space="preserve">WR*Parker, DeVante - NE</t>
  </si>
  <si>
    <t xml:space="preserve">Parker, DeVante - NE</t>
  </si>
  <si>
    <t xml:space="preserve">WR*Thornton, Tyquan - NE</t>
  </si>
  <si>
    <t xml:space="preserve">Thornton, Tyquan - NE</t>
  </si>
  <si>
    <t xml:space="preserve">Pharaoh Brown</t>
  </si>
  <si>
    <t xml:space="preserve">Tre Nixon</t>
  </si>
  <si>
    <t xml:space="preserve">QB/WR</t>
  </si>
  <si>
    <t xml:space="preserve">Thornton, Tyquan</t>
  </si>
  <si>
    <t xml:space="preserve">Kevin Harris</t>
  </si>
  <si>
    <t xml:space="preserve">Bailey Zappe</t>
  </si>
  <si>
    <t xml:space="preserve">QB  </t>
  </si>
  <si>
    <t xml:space="preserve">Matt Sokol</t>
  </si>
  <si>
    <t xml:space="preserve">JJ Taylor</t>
  </si>
  <si>
    <t xml:space="preserve">Jalen Reagor</t>
  </si>
  <si>
    <t xml:space="preserve">New Orleans Saints</t>
  </si>
  <si>
    <t xml:space="preserve">Bump 3-5%?</t>
  </si>
  <si>
    <t xml:space="preserve">QB*Rattler, Spencer - NO</t>
  </si>
  <si>
    <t xml:space="preserve">QB*Shough, Tyler - NO</t>
  </si>
  <si>
    <t xml:space="preserve">RB*Kamara, Alvin - NO</t>
  </si>
  <si>
    <t xml:space="preserve">Kamara, Alvin - NO</t>
  </si>
  <si>
    <t xml:space="preserve">RB*Miller, Kendre - NO</t>
  </si>
  <si>
    <t xml:space="preserve">Miller, Kendre - NO</t>
  </si>
  <si>
    <t xml:space="preserve">RB*Neal, Devin - NO</t>
  </si>
  <si>
    <t xml:space="preserve">Neal, Devin - NO</t>
  </si>
  <si>
    <t xml:space="preserve">RB*Etienne, Travis - NO</t>
  </si>
  <si>
    <t xml:space="preserve">Etienne, Travis - NO</t>
  </si>
  <si>
    <t xml:space="preserve">RB*Estime, Audric - NO</t>
  </si>
  <si>
    <t xml:space="preserve">Estime, Audric - NO</t>
  </si>
  <si>
    <t xml:space="preserve">WR*Olave, Chris - NO</t>
  </si>
  <si>
    <t xml:space="preserve">Olave, Chris - NO</t>
  </si>
  <si>
    <t xml:space="preserve">WR*Tyson, Jordyn - NO</t>
  </si>
  <si>
    <t xml:space="preserve">Tyson, Jordyn - NO</t>
  </si>
  <si>
    <t xml:space="preserve">WR*Vele, Devaugh - NO</t>
  </si>
  <si>
    <t xml:space="preserve">Vele, Devaughn - NO</t>
  </si>
  <si>
    <t xml:space="preserve">WR*Lance, Bryce - NO</t>
  </si>
  <si>
    <t xml:space="preserve">Lance, Bryce - NO</t>
  </si>
  <si>
    <t xml:space="preserve">WR*Means, Bub - NO</t>
  </si>
  <si>
    <t xml:space="preserve">Means, Bub - NO</t>
  </si>
  <si>
    <t xml:space="preserve">WR*Brown, Barion - NO</t>
  </si>
  <si>
    <t xml:space="preserve">Brown, Barion - NO</t>
  </si>
  <si>
    <t xml:space="preserve">TE*Fant, Noah - NO</t>
  </si>
  <si>
    <t xml:space="preserve">Fant, Noah - NO</t>
  </si>
  <si>
    <t xml:space="preserve">TE*Delp, Oscar - NO</t>
  </si>
  <si>
    <t xml:space="preserve">Delp, Oscar - NO</t>
  </si>
  <si>
    <t xml:space="preserve">TE*Johnson, Juwan - NO</t>
  </si>
  <si>
    <t xml:space="preserve">Johnson, Juwan - NO</t>
  </si>
  <si>
    <t xml:space="preserve">TE*Matavao, Moliki - NO</t>
  </si>
  <si>
    <t xml:space="preserve">Matavao, Moliki - NO</t>
  </si>
  <si>
    <t xml:space="preserve">Zach Wilson</t>
  </si>
  <si>
    <t xml:space="preserve">Ty Chandler</t>
  </si>
  <si>
    <t xml:space="preserve">RB </t>
  </si>
  <si>
    <t xml:space="preserve">Mason Tipton</t>
  </si>
  <si>
    <t xml:space="preserve">Kevin Austin</t>
  </si>
  <si>
    <t xml:space="preserve">Ja'Lynn Polk</t>
  </si>
  <si>
    <t xml:space="preserve">Trey Palmer</t>
  </si>
  <si>
    <t xml:space="preserve">Ronnie Bell</t>
  </si>
  <si>
    <t xml:space="preserve">Zaire Mitchell- Paden</t>
  </si>
  <si>
    <t xml:space="preserve">Treyton Welch</t>
  </si>
  <si>
    <t xml:space="preserve">Cody Hardy</t>
  </si>
  <si>
    <t xml:space="preserve">QB*Haener, Jake - NO</t>
  </si>
  <si>
    <t xml:space="preserve">QB*Carr, Derek - NO</t>
  </si>
  <si>
    <t xml:space="preserve">RB*Williams, Jamaal - NO</t>
  </si>
  <si>
    <t xml:space="preserve">Williams, Jamaal - NO</t>
  </si>
  <si>
    <t xml:space="preserve">RB*Gore, Derrick - NO</t>
  </si>
  <si>
    <t xml:space="preserve">Gore, Derrick - NO</t>
  </si>
  <si>
    <t xml:space="preserve">Benjamin, Eno - NO</t>
  </si>
  <si>
    <t xml:space="preserve">WR*Kirkwood, Keith - NO</t>
  </si>
  <si>
    <t xml:space="preserve">Kirkwood, Keith - NO</t>
  </si>
  <si>
    <t xml:space="preserve">WR*Perry, A.T. - NO</t>
  </si>
  <si>
    <t xml:space="preserve">Perry, A.T. - NO</t>
  </si>
  <si>
    <t xml:space="preserve">WR*Thomas, Michael - NO</t>
  </si>
  <si>
    <t xml:space="preserve">Thomas, Michael - NO</t>
  </si>
  <si>
    <t xml:space="preserve">Shaeed, Rashid - NO</t>
  </si>
  <si>
    <t xml:space="preserve">TE*Moreau, Foster - NO</t>
  </si>
  <si>
    <t xml:space="preserve">Moreau, Foster - NO</t>
  </si>
  <si>
    <t xml:space="preserve">TE*Hill, Taysom - NO</t>
  </si>
  <si>
    <t xml:space="preserve">Hill, Taysom - NO</t>
  </si>
  <si>
    <t xml:space="preserve">Lynn Bowden</t>
  </si>
  <si>
    <t xml:space="preserve">Shaquan Davis</t>
  </si>
  <si>
    <t xml:space="preserve">Jontre Kirklin</t>
  </si>
  <si>
    <t xml:space="preserve">Ellis Merriweather</t>
  </si>
  <si>
    <t xml:space="preserve">Jordan Mims</t>
  </si>
  <si>
    <t xml:space="preserve">Tony Jones</t>
  </si>
  <si>
    <t xml:space="preserve">New York Giants</t>
  </si>
  <si>
    <t xml:space="preserve">QB*Dart, Jaxson - NYG</t>
  </si>
  <si>
    <t xml:space="preserve">QB*Winston, Jameis - NYG</t>
  </si>
  <si>
    <t xml:space="preserve">RB*Singletary, Devin - NYG</t>
  </si>
  <si>
    <t xml:space="preserve">Singletary, Devin - NYG</t>
  </si>
  <si>
    <t xml:space="preserve">Barkley, Saquon - NYG</t>
  </si>
  <si>
    <t xml:space="preserve">RB*Gray, Eric - NYG</t>
  </si>
  <si>
    <t xml:space="preserve">Gray, Eric - NYG</t>
  </si>
  <si>
    <t xml:space="preserve">Booker, Devontae - NYG</t>
  </si>
  <si>
    <t xml:space="preserve">RB*Tracy, Tyrone - NYG</t>
  </si>
  <si>
    <t xml:space="preserve">Tracy, Tyrone - NYG</t>
  </si>
  <si>
    <t xml:space="preserve">Clement, Corey - NYG</t>
  </si>
  <si>
    <t xml:space="preserve">RB*Skattebo, Cam - NYG</t>
  </si>
  <si>
    <t xml:space="preserve">Skattebo, Cam - NYG</t>
  </si>
  <si>
    <t xml:space="preserve">Brightwell, Gary - NYG</t>
  </si>
  <si>
    <t xml:space="preserve">Platzgummer, Sandro - NYG</t>
  </si>
  <si>
    <t xml:space="preserve">Robinson, James - NYG</t>
  </si>
  <si>
    <t xml:space="preserve">WR*Beckham, Odell - NYG</t>
  </si>
  <si>
    <t xml:space="preserve">Beckham, Odell - NYG</t>
  </si>
  <si>
    <t xml:space="preserve">WR*Fields, Malachi - NYG</t>
  </si>
  <si>
    <t xml:space="preserve">Fields, Malachi - NYG</t>
  </si>
  <si>
    <t xml:space="preserve">WR*Slayton, Darius - NYG</t>
  </si>
  <si>
    <t xml:space="preserve">Slayton, Darius - NYG</t>
  </si>
  <si>
    <t xml:space="preserve">WR*Mooney, Darnell - NYG</t>
  </si>
  <si>
    <t xml:space="preserve">Mooney, Darnell - NYG</t>
  </si>
  <si>
    <t xml:space="preserve">WR*Austin, Calvin - NYG</t>
  </si>
  <si>
    <t xml:space="preserve">Austin, Calvin - NYG</t>
  </si>
  <si>
    <t xml:space="preserve">WR*Nabers, Malik - NYG</t>
  </si>
  <si>
    <t xml:space="preserve">Nabers, Malik - NYG</t>
  </si>
  <si>
    <t xml:space="preserve">Berrios, Braxton - NYG</t>
  </si>
  <si>
    <t xml:space="preserve">Olszewski, Gunner - NYG</t>
  </si>
  <si>
    <t xml:space="preserve">Smith-Schuster, JuJu - NYG</t>
  </si>
  <si>
    <t xml:space="preserve">TE*Fidone, Thomas - NYG</t>
  </si>
  <si>
    <t xml:space="preserve">Fidone, Thomas - NYG</t>
  </si>
  <si>
    <t xml:space="preserve">TE*Johnson, Theo - NYG</t>
  </si>
  <si>
    <t xml:space="preserve">Johnson, Theo - NYG</t>
  </si>
  <si>
    <t xml:space="preserve">TE*Likely, Isaiah - NYG</t>
  </si>
  <si>
    <t xml:space="preserve">Likely, Isaiah - NYG</t>
  </si>
  <si>
    <t xml:space="preserve">TE*Manhertz, Chris - NYG</t>
  </si>
  <si>
    <t xml:space="preserve">Manhertz, Chris - NYG</t>
  </si>
  <si>
    <t xml:space="preserve">Brandon Allen </t>
  </si>
  <si>
    <t xml:space="preserve">Dante Miller</t>
  </si>
  <si>
    <t xml:space="preserve">Damon Bankston</t>
  </si>
  <si>
    <t xml:space="preserve">Isaiah Hodgins</t>
  </si>
  <si>
    <t xml:space="preserve">Beaux Collins</t>
  </si>
  <si>
    <t xml:space="preserve">Gunner Olszewski</t>
  </si>
  <si>
    <t xml:space="preserve">Dalen Cambre</t>
  </si>
  <si>
    <t xml:space="preserve">Xavier Gipson</t>
  </si>
  <si>
    <t xml:space="preserve">QB*Jones, Daniel - NYG</t>
  </si>
  <si>
    <t xml:space="preserve">RB*Brightwell, Gary - NYG</t>
  </si>
  <si>
    <t xml:space="preserve">WR*Hyatt, Jalin -NYG</t>
  </si>
  <si>
    <t xml:space="preserve">Hyatt, Jalin - NYG</t>
  </si>
  <si>
    <t xml:space="preserve">WR*Hodgins, Isaiah - NYG</t>
  </si>
  <si>
    <t xml:space="preserve">Hodgins, Isaiah - NYG</t>
  </si>
  <si>
    <t xml:space="preserve">WR*Robinson, Wan Dale - NYG</t>
  </si>
  <si>
    <t xml:space="preserve">Robinson, Wan'Dale - NYG</t>
  </si>
  <si>
    <t xml:space="preserve">TE*Waller, Darren - NYG</t>
  </si>
  <si>
    <t xml:space="preserve">Waller, Darren - NYG</t>
  </si>
  <si>
    <t xml:space="preserve">TE*Cager, Lawrence - NYG</t>
  </si>
  <si>
    <t xml:space="preserve">Cager, Lawrence - NYG</t>
  </si>
  <si>
    <t xml:space="preserve">TE*Bellinger, Daniel - NYG</t>
  </si>
  <si>
    <t xml:space="preserve">Bellinger, Daniel - NYG</t>
  </si>
  <si>
    <t xml:space="preserve">Cole Beasley</t>
  </si>
  <si>
    <t xml:space="preserve">Bryce Ford-Wheaton</t>
  </si>
  <si>
    <t xml:space="preserve">Ryan Jones</t>
  </si>
  <si>
    <t xml:space="preserve">Tyree Jackson</t>
  </si>
  <si>
    <t xml:space="preserve">Taiwan Jones</t>
  </si>
  <si>
    <t xml:space="preserve">Dennis Houston</t>
  </si>
  <si>
    <t xml:space="preserve">New York Jets</t>
  </si>
  <si>
    <t xml:space="preserve">QB*Smith, Geno - NYJ</t>
  </si>
  <si>
    <t xml:space="preserve">QB*Klubnik, Cade - NYJ</t>
  </si>
  <si>
    <t xml:space="preserve">RB*Hall, Breece - NYJ</t>
  </si>
  <si>
    <t xml:space="preserve">Hall, Breece - NYJ</t>
  </si>
  <si>
    <t xml:space="preserve">RB*Allen, Braelon - NYJ</t>
  </si>
  <si>
    <t xml:space="preserve">Allen, Braelon - NYJ</t>
  </si>
  <si>
    <t xml:space="preserve">RB*Davis, Isaiah - NYJ</t>
  </si>
  <si>
    <t xml:space="preserve">Davis, Isaiah - NYJ</t>
  </si>
  <si>
    <t xml:space="preserve">RB*Nwangwu, Kene - NYJ</t>
  </si>
  <si>
    <t xml:space="preserve">Nwangwu, Kene - NYJ</t>
  </si>
  <si>
    <t xml:space="preserve">WR*Wilson, Garrett - NYJ</t>
  </si>
  <si>
    <t xml:space="preserve">Wilson, Garrett - NYJ</t>
  </si>
  <si>
    <t xml:space="preserve">WR*Patrick, Tim - NYJ</t>
  </si>
  <si>
    <t xml:space="preserve">Patrick, Tim - NYJ</t>
  </si>
  <si>
    <t xml:space="preserve">WR*Mitchell, Adonai - NYJ</t>
  </si>
  <si>
    <t xml:space="preserve">Mitchell, Adonai - NYJ</t>
  </si>
  <si>
    <t xml:space="preserve">WR*Cooper, Omar - NYJ</t>
  </si>
  <si>
    <t xml:space="preserve">Cooper, Omar - NYJ</t>
  </si>
  <si>
    <t xml:space="preserve">WR*Williams, Isaiah - NYJ</t>
  </si>
  <si>
    <t xml:space="preserve">Williams, Isaiah - NYJ</t>
  </si>
  <si>
    <t xml:space="preserve">WR*Smith, Arian - NYJ</t>
  </si>
  <si>
    <t xml:space="preserve">Smith, Arian - NYJ</t>
  </si>
  <si>
    <t xml:space="preserve">TE*Taylor, Mason - NYJ</t>
  </si>
  <si>
    <t xml:space="preserve">Taylor, Mason - NYJ</t>
  </si>
  <si>
    <t xml:space="preserve">TE*Sadiq, Kenyon - NYJ</t>
  </si>
  <si>
    <t xml:space="preserve">Sadiq, Kenyon - NYJ</t>
  </si>
  <si>
    <t xml:space="preserve">TE*Ruckert, Jeremy - NYJ</t>
  </si>
  <si>
    <t xml:space="preserve">Ruckert, Jeremy - NYJ</t>
  </si>
  <si>
    <t xml:space="preserve">TE*Woods, Jelani - NYJ</t>
  </si>
  <si>
    <t xml:space="preserve">Woods, Jelani - NYJ</t>
  </si>
  <si>
    <t xml:space="preserve">Brady Cook</t>
  </si>
  <si>
    <t xml:space="preserve">Sam Scott</t>
  </si>
  <si>
    <t xml:space="preserve">Chip Trayanum</t>
  </si>
  <si>
    <t xml:space="preserve">Irvin Charles</t>
  </si>
  <si>
    <t xml:space="preserve">Jamal Pritchett</t>
  </si>
  <si>
    <t xml:space="preserve">DT Sheffield</t>
  </si>
  <si>
    <t xml:space="preserve">Chase Curtis</t>
  </si>
  <si>
    <t xml:space="preserve">QB*Rodgers, Aaron - NYJ</t>
  </si>
  <si>
    <t xml:space="preserve">QB*Boyle, Tim - NYJ</t>
  </si>
  <si>
    <t xml:space="preserve">QB*Wilson, Zach - NYJ</t>
  </si>
  <si>
    <t xml:space="preserve">RB*Carter, Michael - NYJ</t>
  </si>
  <si>
    <t xml:space="preserve">Carter, Michael - NYJ</t>
  </si>
  <si>
    <t xml:space="preserve">RB*Abanikanda, Israel - NYJ</t>
  </si>
  <si>
    <t xml:space="preserve">Abanikanda, Israel - NYJ</t>
  </si>
  <si>
    <t xml:space="preserve">WR*Lazard, Allen - NYJ</t>
  </si>
  <si>
    <t xml:space="preserve">Lazard, Allen - NYJ</t>
  </si>
  <si>
    <t xml:space="preserve">WR*Hardman, Mecole - NYJ</t>
  </si>
  <si>
    <t xml:space="preserve">Hardman, Mecole - NYJ</t>
  </si>
  <si>
    <t xml:space="preserve">WR*Brownlee, Jason - NYJ</t>
  </si>
  <si>
    <t xml:space="preserve">Brownlee, Jason - NYJ</t>
  </si>
  <si>
    <t xml:space="preserve">TE*Uzomah, C.J. - NYJ</t>
  </si>
  <si>
    <t xml:space="preserve">Uzomah, C.J. - NYJ</t>
  </si>
  <si>
    <t xml:space="preserve">TE*Conklin, Tyler - NYJ</t>
  </si>
  <si>
    <t xml:space="preserve">Conklin, Tyler - NYJ</t>
  </si>
  <si>
    <t xml:space="preserve">Kuntz, Zach - NYJ</t>
  </si>
  <si>
    <t xml:space="preserve">Xazavian Valladay</t>
  </si>
  <si>
    <t xml:space="preserve">Zack Kuntz</t>
  </si>
  <si>
    <t xml:space="preserve">Tim Boyle</t>
  </si>
  <si>
    <t xml:space="preserve">Philadelphia Eagles</t>
  </si>
  <si>
    <t xml:space="preserve">QB*Hurts, Jalen - PHI</t>
  </si>
  <si>
    <t xml:space="preserve">Hurts, Jalen - PHI</t>
  </si>
  <si>
    <t xml:space="preserve">QB*McKee, Tanner - PHI</t>
  </si>
  <si>
    <t xml:space="preserve">Flacco, Joe - PHI</t>
  </si>
  <si>
    <t xml:space="preserve">QB*Dalton, Andy - PHI</t>
  </si>
  <si>
    <t xml:space="preserve">Mullens, Nick - PHI</t>
  </si>
  <si>
    <t xml:space="preserve">RB*Barkley, Saquon - PHI</t>
  </si>
  <si>
    <t xml:space="preserve">Barkley, Saquon - PHI</t>
  </si>
  <si>
    <t xml:space="preserve">Sanders, Miles - PHI</t>
  </si>
  <si>
    <t xml:space="preserve">RB*Bigsby, Tank - PHI</t>
  </si>
  <si>
    <t xml:space="preserve">Bigsby, Tank - PHI</t>
  </si>
  <si>
    <t xml:space="preserve">Scott, Boston - PHI</t>
  </si>
  <si>
    <t xml:space="preserve">RB*Shipley, Will - PHI</t>
  </si>
  <si>
    <t xml:space="preserve">Shipley, Will - PHI</t>
  </si>
  <si>
    <t xml:space="preserve">Johnson, Kerryon - PHI</t>
  </si>
  <si>
    <t xml:space="preserve">RB*Pierce, Dameon - PHI</t>
  </si>
  <si>
    <t xml:space="preserve">Pierce, Dameon - PHI</t>
  </si>
  <si>
    <t xml:space="preserve">Gainwell, Kenneth - PHI</t>
  </si>
  <si>
    <t xml:space="preserve">Howard, Jordan - PHI</t>
  </si>
  <si>
    <t xml:space="preserve">WR*Moore, Elijah - PHI</t>
  </si>
  <si>
    <t xml:space="preserve">Reagor, Jalen - PHI</t>
  </si>
  <si>
    <t xml:space="preserve">WR*Smith, DeVonta - PHI</t>
  </si>
  <si>
    <t xml:space="preserve">Smith, DeVonta - PHI</t>
  </si>
  <si>
    <t xml:space="preserve">WR*Lemon, Makai - PHI</t>
  </si>
  <si>
    <t xml:space="preserve">Lemon, Makai - PHI</t>
  </si>
  <si>
    <t xml:space="preserve">Ward, Greg - PHI</t>
  </si>
  <si>
    <t xml:space="preserve">WR*Wicks, Dontayvion - PHI</t>
  </si>
  <si>
    <t xml:space="preserve">Wicks, Dontayvion - PHI</t>
  </si>
  <si>
    <t xml:space="preserve">Fulgham, Travis - PHI</t>
  </si>
  <si>
    <t xml:space="preserve">WR*Wilson, Johnny - PHI</t>
  </si>
  <si>
    <t xml:space="preserve">Wilson, Johnny - PHI</t>
  </si>
  <si>
    <t xml:space="preserve">Hightower, John - PHI</t>
  </si>
  <si>
    <t xml:space="preserve">WR*Brown, Hollywood - PHI</t>
  </si>
  <si>
    <t xml:space="preserve">Brown, Hollywood - PHI</t>
  </si>
  <si>
    <t xml:space="preserve">Watkins, Quez - PHI</t>
  </si>
  <si>
    <t xml:space="preserve">TE*Goedert, Dallas - PHI</t>
  </si>
  <si>
    <t xml:space="preserve">Goedert, Dallas - PHI</t>
  </si>
  <si>
    <t xml:space="preserve">TE*Calcaterra, Grant - PHI</t>
  </si>
  <si>
    <t xml:space="preserve">Calcaterra, Grant - PHI</t>
  </si>
  <si>
    <t xml:space="preserve">Ertz, Zach - PHI</t>
  </si>
  <si>
    <t xml:space="preserve">TE*Mundt, Johnny - PHI</t>
  </si>
  <si>
    <t xml:space="preserve">Mundt, Johnny - PHI</t>
  </si>
  <si>
    <t xml:space="preserve">Rodgers, Richard - PHI</t>
  </si>
  <si>
    <t xml:space="preserve">TE*Stowers, Eli - PHI</t>
  </si>
  <si>
    <t xml:space="preserve">Stowers, Eli - PHI</t>
  </si>
  <si>
    <t xml:space="preserve">Jackson, Tyree - PHI</t>
  </si>
  <si>
    <t xml:space="preserve">Cole Payton</t>
  </si>
  <si>
    <t xml:space="preserve">Carson Steele</t>
  </si>
  <si>
    <t xml:space="preserve">Samori Toure</t>
  </si>
  <si>
    <t xml:space="preserve">Darius Cooper</t>
  </si>
  <si>
    <t xml:space="preserve">Britain Covey</t>
  </si>
  <si>
    <t xml:space="preserve">Quez Watkins</t>
  </si>
  <si>
    <t xml:space="preserve">Danny Gray</t>
  </si>
  <si>
    <t xml:space="preserve">Stone Smartt</t>
  </si>
  <si>
    <t xml:space="preserve">Cameron Latu</t>
  </si>
  <si>
    <t xml:space="preserve">Dae'Quan Wright</t>
  </si>
  <si>
    <t xml:space="preserve">RB*Sermon, Trey - PHI</t>
  </si>
  <si>
    <t xml:space="preserve">Sermon, Trey - PHI</t>
  </si>
  <si>
    <t xml:space="preserve">RB*Gainwell, Kenneth - PHI</t>
  </si>
  <si>
    <t xml:space="preserve">WR*Covey, Britain - PHI</t>
  </si>
  <si>
    <t xml:space="preserve">Covey, Britain - PHI</t>
  </si>
  <si>
    <t xml:space="preserve">WR*Watkins, Quez - PHI</t>
  </si>
  <si>
    <t xml:space="preserve">WR*Brown, A.J. - PHI</t>
  </si>
  <si>
    <t xml:space="preserve">Brown, A.J. - PHI</t>
  </si>
  <si>
    <t xml:space="preserve">Devon Allen</t>
  </si>
  <si>
    <t xml:space="preserve">Tyrie Cleveland</t>
  </si>
  <si>
    <t xml:space="preserve">Joseph Ngata</t>
  </si>
  <si>
    <t xml:space="preserve">Trey Sermon</t>
  </si>
  <si>
    <t xml:space="preserve">Greg Ward Jr</t>
  </si>
  <si>
    <t xml:space="preserve">Brady Russell</t>
  </si>
  <si>
    <t xml:space="preserve">Brittain Covey</t>
  </si>
  <si>
    <t xml:space="preserve">Pittsburgh Steelers</t>
  </si>
  <si>
    <t xml:space="preserve">Drop 3-5%</t>
  </si>
  <si>
    <t xml:space="preserve">QB*Rodgers, Aaron - PIT</t>
  </si>
  <si>
    <t xml:space="preserve">Roethlisberger, Ben - PIT</t>
  </si>
  <si>
    <t xml:space="preserve">QB*Rudolph, Mason - PIT</t>
  </si>
  <si>
    <t xml:space="preserve">Rudolph, Mason - PIT</t>
  </si>
  <si>
    <t xml:space="preserve">QB*Howard, Will - PIT</t>
  </si>
  <si>
    <t xml:space="preserve">Haskins, Dwayne - PIT</t>
  </si>
  <si>
    <t xml:space="preserve">RB*Johnson, Kaleb - PIT</t>
  </si>
  <si>
    <t xml:space="preserve">Johnson, Kaleb - PIT</t>
  </si>
  <si>
    <t xml:space="preserve">Harris, Najee - PIT</t>
  </si>
  <si>
    <t xml:space="preserve">RB*Warren, Jaylen - PIT</t>
  </si>
  <si>
    <t xml:space="preserve">Warren, Jaylen - PIT</t>
  </si>
  <si>
    <t xml:space="preserve">Snell, Benny - PIT</t>
  </si>
  <si>
    <t xml:space="preserve">RB*Dowdle, Rico - PIT</t>
  </si>
  <si>
    <t xml:space="preserve">Dowdle, Rico - PIT</t>
  </si>
  <si>
    <t xml:space="preserve">McFarland, Anthony - PIT</t>
  </si>
  <si>
    <t xml:space="preserve">Ballage, Kalen - PIT</t>
  </si>
  <si>
    <t xml:space="preserve">RB*Homer, Travis - PIT</t>
  </si>
  <si>
    <t xml:space="preserve">Homer, Travis - PIT</t>
  </si>
  <si>
    <t xml:space="preserve">Samuels, Jaylen - PIT</t>
  </si>
  <si>
    <t xml:space="preserve">WR*Metcalf, DK - PIT</t>
  </si>
  <si>
    <t xml:space="preserve">Metcalf, DK - PIT</t>
  </si>
  <si>
    <t xml:space="preserve">Smith-Schuster, JuJu - PIT</t>
  </si>
  <si>
    <t xml:space="preserve">WR*Pittman, Michael - PIT</t>
  </si>
  <si>
    <t xml:space="preserve">Pittman, Michael - PIT</t>
  </si>
  <si>
    <t xml:space="preserve">Johnson, Diontae - PIT</t>
  </si>
  <si>
    <t xml:space="preserve">WR*Bernard, Germie - PIT</t>
  </si>
  <si>
    <t xml:space="preserve">Bernard, Germie - PIT</t>
  </si>
  <si>
    <t xml:space="preserve">Claypool, Chase - PIT</t>
  </si>
  <si>
    <t xml:space="preserve">WR*Wilson, Roman - PIT</t>
  </si>
  <si>
    <t xml:space="preserve">Wilson, Roman - PIT</t>
  </si>
  <si>
    <t xml:space="preserve">Washington, James - PIT</t>
  </si>
  <si>
    <t xml:space="preserve">WR*Heidenreich, El - PIT</t>
  </si>
  <si>
    <t xml:space="preserve">Heidenreich, Eli - PIT</t>
  </si>
  <si>
    <t xml:space="preserve">McCloud, Ray-Ray - PIT</t>
  </si>
  <si>
    <t xml:space="preserve">WR*Skowronek, Ben - PIT</t>
  </si>
  <si>
    <t xml:space="preserve">Skowronek, Ben - PIT</t>
  </si>
  <si>
    <t xml:space="preserve">White, Cody - PIT</t>
  </si>
  <si>
    <t xml:space="preserve">TE*Washington, Darnell - PIT</t>
  </si>
  <si>
    <t xml:space="preserve">Washington, Darnell - PIT</t>
  </si>
  <si>
    <t xml:space="preserve">Ebron, Eric - PIT</t>
  </si>
  <si>
    <t xml:space="preserve">TE*Freiermuth, Pat - PIT</t>
  </si>
  <si>
    <t xml:space="preserve">Freiermuth, Pat - PIT</t>
  </si>
  <si>
    <t xml:space="preserve">TE*McGree, Lake - PIT</t>
  </si>
  <si>
    <t xml:space="preserve">McRee, Lake - PIT</t>
  </si>
  <si>
    <t xml:space="preserve">Gentry, Zach - PIT</t>
  </si>
  <si>
    <t xml:space="preserve">TE*Bell, Jaheim - PIT</t>
  </si>
  <si>
    <t xml:space="preserve">Bell, Jaheim - PIT</t>
  </si>
  <si>
    <t xml:space="preserve">Rader, Kevin - PIT</t>
  </si>
  <si>
    <t xml:space="preserve">Drew Allar</t>
  </si>
  <si>
    <t xml:space="preserve">Lew Nichols</t>
  </si>
  <si>
    <t xml:space="preserve">Kaden Wetjen</t>
  </si>
  <si>
    <t xml:space="preserve">A.T. Perry</t>
  </si>
  <si>
    <t xml:space="preserve">Brandon Johnson</t>
  </si>
  <si>
    <t xml:space="preserve">Brandon Smith</t>
  </si>
  <si>
    <t xml:space="preserve">J.J. Galbreath</t>
  </si>
  <si>
    <t xml:space="preserve">Chamon Metayer</t>
  </si>
  <si>
    <t xml:space="preserve">QB*Trubisky, Mitchell - PIT</t>
  </si>
  <si>
    <t xml:space="preserve">QB*Pickett, Kenny - PIT</t>
  </si>
  <si>
    <t xml:space="preserve">RB*Harris, Najee - PIT</t>
  </si>
  <si>
    <t xml:space="preserve">RB*Huntley, Jason - PIT</t>
  </si>
  <si>
    <t xml:space="preserve">Huntley, Jason - PIT</t>
  </si>
  <si>
    <t xml:space="preserve">RB*Byrd, Jordan - PIT</t>
  </si>
  <si>
    <t xml:space="preserve">Byrd, Jordan - PIT</t>
  </si>
  <si>
    <t xml:space="preserve">WR*Pickens, George - PIT</t>
  </si>
  <si>
    <t xml:space="preserve">Pickens, George - PIT</t>
  </si>
  <si>
    <t xml:space="preserve">WR*Johnson, Diontae - PIT</t>
  </si>
  <si>
    <t xml:space="preserve">WR*Robinson, Allen - PIT</t>
  </si>
  <si>
    <t xml:space="preserve">Robinson, Allen - PIT</t>
  </si>
  <si>
    <t xml:space="preserve">WR*Austin, Calvin - PIT</t>
  </si>
  <si>
    <t xml:space="preserve">Austin, Calvin - PIT</t>
  </si>
  <si>
    <t xml:space="preserve">TE*Gentry, Zach - PHI</t>
  </si>
  <si>
    <t xml:space="preserve">TE*Heyward, Connor - PIT</t>
  </si>
  <si>
    <t xml:space="preserve">Heyward, Connor - PIT</t>
  </si>
  <si>
    <t xml:space="preserve">Greg Bell</t>
  </si>
  <si>
    <t xml:space="preserve">Dez Fitzpatrick</t>
  </si>
  <si>
    <t xml:space="preserve">Rodney Williams</t>
  </si>
  <si>
    <t xml:space="preserve">Semi Fehoko</t>
  </si>
  <si>
    <t xml:space="preserve">Qadree Ollison</t>
  </si>
  <si>
    <t xml:space="preserve">Zander Horvath</t>
  </si>
  <si>
    <t xml:space="preserve">San Francisco 49ers</t>
  </si>
  <si>
    <t xml:space="preserve">QB*Purdy, Brock - SF</t>
  </si>
  <si>
    <t xml:space="preserve">Lance, Trey - SF</t>
  </si>
  <si>
    <t xml:space="preserve">QB*Jones, Mac - SF</t>
  </si>
  <si>
    <t xml:space="preserve">Garoppolo, Jimmy - SF</t>
  </si>
  <si>
    <t xml:space="preserve">QB*Rourke, Kurtis - SF</t>
  </si>
  <si>
    <t xml:space="preserve">RB*McCaffrey, Christian - SF</t>
  </si>
  <si>
    <t xml:space="preserve">McCaffrey, Christian - SF</t>
  </si>
  <si>
    <t xml:space="preserve">Mostert, Raheem - SF</t>
  </si>
  <si>
    <t xml:space="preserve">RB*James, Jordan - SF</t>
  </si>
  <si>
    <t xml:space="preserve">James, Jordan - SF</t>
  </si>
  <si>
    <t xml:space="preserve">Sermon, Trey - SF</t>
  </si>
  <si>
    <t xml:space="preserve">RB*Black, Kaelon - SF</t>
  </si>
  <si>
    <t xml:space="preserve">Black, Kaelon - SF</t>
  </si>
  <si>
    <t xml:space="preserve">Gallman, Wayne - SF</t>
  </si>
  <si>
    <t xml:space="preserve">RB*Taylor, Patrick - SF</t>
  </si>
  <si>
    <t xml:space="preserve">Taylor, Patrick - SF</t>
  </si>
  <si>
    <t xml:space="preserve">Hasty, JaMycal - SF</t>
  </si>
  <si>
    <t xml:space="preserve">RB*Juszczyk, Kyle - SF</t>
  </si>
  <si>
    <t xml:space="preserve">Juszczyk, Kyle - SF</t>
  </si>
  <si>
    <t xml:space="preserve">Mitchell, Elijah - SF</t>
  </si>
  <si>
    <t xml:space="preserve">WR*Robinson, Demarcus - SF</t>
  </si>
  <si>
    <t xml:space="preserve">Robinson, Demarcus - SF</t>
  </si>
  <si>
    <t xml:space="preserve">Samuel, Deebo - SF</t>
  </si>
  <si>
    <t xml:space="preserve">WR*Stribling, De'Zhaun - SF</t>
  </si>
  <si>
    <t xml:space="preserve">Stribling, De'Zhaun</t>
  </si>
  <si>
    <t xml:space="preserve">Aiyuk, Brandon - SF</t>
  </si>
  <si>
    <t xml:space="preserve">WR*Pearsall, Ricky - SF</t>
  </si>
  <si>
    <t xml:space="preserve">Pearsall, Ricky - SF</t>
  </si>
  <si>
    <t xml:space="preserve">James, Richie - SF</t>
  </si>
  <si>
    <t xml:space="preserve">WR*Kirk, Christian - SF</t>
  </si>
  <si>
    <t xml:space="preserve">Kirk, Christian - SF</t>
  </si>
  <si>
    <t xml:space="preserve">Hurd, Jalen - SF</t>
  </si>
  <si>
    <t xml:space="preserve">WR*Watkins, Jordan - SF</t>
  </si>
  <si>
    <t xml:space="preserve">Watkins, Jordan - SF</t>
  </si>
  <si>
    <t xml:space="preserve">Sanu, Mohamed - SF</t>
  </si>
  <si>
    <t xml:space="preserve">WR*Evans, Mike - SF</t>
  </si>
  <si>
    <t xml:space="preserve">Evans, Mike - SF</t>
  </si>
  <si>
    <t xml:space="preserve">Benjamin, Travis -SF</t>
  </si>
  <si>
    <t xml:space="preserve">TE*Kittle, George - SF</t>
  </si>
  <si>
    <t xml:space="preserve">Kittle, George - SF</t>
  </si>
  <si>
    <t xml:space="preserve">TE*Farrell, Luke - SF</t>
  </si>
  <si>
    <t xml:space="preserve">Farrell, Luke - SF</t>
  </si>
  <si>
    <t xml:space="preserve">Dwelley, Ross - SF</t>
  </si>
  <si>
    <t xml:space="preserve">TE*Tonges, Jake - SF</t>
  </si>
  <si>
    <t xml:space="preserve">Tonges, Jake - SF</t>
  </si>
  <si>
    <t xml:space="preserve">Pruitt, MyCole -SF</t>
  </si>
  <si>
    <t xml:space="preserve">TE*Willis, Brayden - SF</t>
  </si>
  <si>
    <t xml:space="preserve">Willis, Brayden - SF</t>
  </si>
  <si>
    <t xml:space="preserve">Adrian Martinez</t>
  </si>
  <si>
    <t xml:space="preserve">Isaac Guerendo</t>
  </si>
  <si>
    <t xml:space="preserve">Jacob Cowing</t>
  </si>
  <si>
    <t xml:space="preserve">Brandon Aiyuk</t>
  </si>
  <si>
    <t xml:space="preserve">Colton Dowell</t>
  </si>
  <si>
    <t xml:space="preserve">Will Pauling</t>
  </si>
  <si>
    <t xml:space="preserve">Hayden Rucci</t>
  </si>
  <si>
    <t xml:space="preserve">Khalil Dinkins</t>
  </si>
  <si>
    <t xml:space="preserve">Rookie </t>
  </si>
  <si>
    <t xml:space="preserve">RB*Davis-Price, Tyrion - SF</t>
  </si>
  <si>
    <t xml:space="preserve">Davis-Price, Ty - SF</t>
  </si>
  <si>
    <t xml:space="preserve">RB*Mitchell, Elijah - SF (IR)</t>
  </si>
  <si>
    <t xml:space="preserve">RB*Mason, Jordan - SF</t>
  </si>
  <si>
    <t xml:space="preserve">Mason, Jordan _ SF</t>
  </si>
  <si>
    <t xml:space="preserve">WR*Samuel, Deebo - SF</t>
  </si>
  <si>
    <t xml:space="preserve">WR*Aiyuk, Brandon - SF</t>
  </si>
  <si>
    <t xml:space="preserve">WR*Gray, Danny - SF</t>
  </si>
  <si>
    <t xml:space="preserve">Gray, Danny - SF</t>
  </si>
  <si>
    <t xml:space="preserve">WR*Bell, Ronnie - SF</t>
  </si>
  <si>
    <t xml:space="preserve">Bell, Ronnie - SF</t>
  </si>
  <si>
    <t xml:space="preserve">TE*Latu, Cam - SF</t>
  </si>
  <si>
    <t xml:space="preserve">Latu, Cam - SF</t>
  </si>
  <si>
    <t xml:space="preserve">*Juszcyk is a FB but to make room for RB stable, I listed him here. </t>
  </si>
  <si>
    <t xml:space="preserve">Jack Colletto</t>
  </si>
  <si>
    <t xml:space="preserve">FB</t>
  </si>
  <si>
    <t xml:space="preserve">Chris Conley</t>
  </si>
  <si>
    <t xml:space="preserve">Troy Fumagalli</t>
  </si>
  <si>
    <t xml:space="preserve">Brian Hill</t>
  </si>
  <si>
    <t xml:space="preserve">Tay Martin</t>
  </si>
  <si>
    <t xml:space="preserve">Willie Snead</t>
  </si>
  <si>
    <t xml:space="preserve">Seattle Seahawks</t>
  </si>
  <si>
    <t xml:space="preserve">QB*Darnold, Sam - SEA</t>
  </si>
  <si>
    <t xml:space="preserve">Wilson, Russell - SEA</t>
  </si>
  <si>
    <t xml:space="preserve">QB*Milroe, Jalen - SEA</t>
  </si>
  <si>
    <t xml:space="preserve">Smith, Geno - SEA</t>
  </si>
  <si>
    <t xml:space="preserve">QB*Lock, Drew - SEA</t>
  </si>
  <si>
    <t xml:space="preserve">McGough, Alex - SEA</t>
  </si>
  <si>
    <t xml:space="preserve">RB*Price, Jadarian - SEA</t>
  </si>
  <si>
    <t xml:space="preserve">Price, Jadarian - SEA</t>
  </si>
  <si>
    <t xml:space="preserve">Carson, Chris - SEA</t>
  </si>
  <si>
    <t xml:space="preserve">RB*Charbonnet, Zach - SEA</t>
  </si>
  <si>
    <t xml:space="preserve">Charbonnet, Zach - SEA</t>
  </si>
  <si>
    <t xml:space="preserve">Penny, Rashaad - SEA</t>
  </si>
  <si>
    <t xml:space="preserve">RB*Wilson, Emanuel - SEA</t>
  </si>
  <si>
    <t xml:space="preserve">Wilson, Emanuel - SEA</t>
  </si>
  <si>
    <t xml:space="preserve">Dallas, DeeJay - SEA</t>
  </si>
  <si>
    <t xml:space="preserve">RB*McIntosh, Kenny - SEA</t>
  </si>
  <si>
    <t xml:space="preserve">McIntosh, Kenny - SEA</t>
  </si>
  <si>
    <t xml:space="preserve">Collins, Alex - SEA</t>
  </si>
  <si>
    <t xml:space="preserve">RB*Holani, George - SEA</t>
  </si>
  <si>
    <t xml:space="preserve">Holani, George - SEA</t>
  </si>
  <si>
    <t xml:space="preserve">Johnson, Josh - SEA</t>
  </si>
  <si>
    <t xml:space="preserve">WR*Smith-Njigba, Jaxon - SEA</t>
  </si>
  <si>
    <t xml:space="preserve">Smith-Njigba, Jaxon - SEA</t>
  </si>
  <si>
    <t xml:space="preserve">Lockett, Tyler - SEA</t>
  </si>
  <si>
    <t xml:space="preserve">WR*Kupp, Cooper - SEA</t>
  </si>
  <si>
    <t xml:space="preserve">Kupp, Cooper - SEA</t>
  </si>
  <si>
    <t xml:space="preserve">Metcalf, DK - SEA</t>
  </si>
  <si>
    <t xml:space="preserve">WR*Shaheed, Rashid - SEA</t>
  </si>
  <si>
    <t xml:space="preserve">Shaheed, Rashid - SEA</t>
  </si>
  <si>
    <t xml:space="preserve">Eskridge, DWayne - SEA</t>
  </si>
  <si>
    <t xml:space="preserve">WR*Henderson, Emmanuel - SEA</t>
  </si>
  <si>
    <t xml:space="preserve">Henderson, Emmanuel - SEA</t>
  </si>
  <si>
    <t xml:space="preserve">Swain, Freddie - SEA</t>
  </si>
  <si>
    <t xml:space="preserve">WR*Horton, Tory - SEA</t>
  </si>
  <si>
    <t xml:space="preserve">Horton, Tory - SEA</t>
  </si>
  <si>
    <t xml:space="preserve">Hart, Penny - SEA</t>
  </si>
  <si>
    <t xml:space="preserve">WR*Bobo, Jake - SEA</t>
  </si>
  <si>
    <t xml:space="preserve">Bobo, Jake - SEA</t>
  </si>
  <si>
    <t xml:space="preserve">Johnson, Cade - SEA</t>
  </si>
  <si>
    <t xml:space="preserve">TE*Bryant, Harrison - SEA</t>
  </si>
  <si>
    <t xml:space="preserve">Bryant, Harrison - SEA</t>
  </si>
  <si>
    <t xml:space="preserve">Everett, Gerald - SEA</t>
  </si>
  <si>
    <t xml:space="preserve">TE*Arroyo, Elijah - SEA</t>
  </si>
  <si>
    <t xml:space="preserve">Arroyo, Elijah - SEA</t>
  </si>
  <si>
    <t xml:space="preserve">Dissly, Will - SEA</t>
  </si>
  <si>
    <t xml:space="preserve">TE*Barner, AJ - SEA</t>
  </si>
  <si>
    <t xml:space="preserve">Barner, AJ - SEA</t>
  </si>
  <si>
    <t xml:space="preserve">Parkinson, Colby - SEA</t>
  </si>
  <si>
    <t xml:space="preserve">TE*Saubert, Eric - SEA</t>
  </si>
  <si>
    <t xml:space="preserve">Saubert, Eric - SEA</t>
  </si>
  <si>
    <t xml:space="preserve">Mabry, Tyler - SEA</t>
  </si>
  <si>
    <t xml:space="preserve">Valus Jones</t>
  </si>
  <si>
    <t xml:space="preserve">RB/KR</t>
  </si>
  <si>
    <t xml:space="preserve">Robbie Ouzts</t>
  </si>
  <si>
    <t xml:space="preserve">TE/FB</t>
  </si>
  <si>
    <t xml:space="preserve">FB </t>
  </si>
  <si>
    <t xml:space="preserve">Ricky White</t>
  </si>
  <si>
    <t xml:space="preserve">Cody White</t>
  </si>
  <si>
    <t xml:space="preserve">Montorie Foster</t>
  </si>
  <si>
    <t xml:space="preserve">Nick Kallerup</t>
  </si>
  <si>
    <t xml:space="preserve">TE  </t>
  </si>
  <si>
    <t xml:space="preserve">Lance Mason</t>
  </si>
  <si>
    <t xml:space="preserve">QB*Smith, Geno - SEA</t>
  </si>
  <si>
    <t xml:space="preserve">RB*Walker, Ken - SEA</t>
  </si>
  <si>
    <t xml:space="preserve">Walker, Kenneth - SEA</t>
  </si>
  <si>
    <t xml:space="preserve">WR*Lockett, Tyler - SEA</t>
  </si>
  <si>
    <t xml:space="preserve">WR*Metcalf, DK - SEA</t>
  </si>
  <si>
    <t xml:space="preserve">Metcalf, DK</t>
  </si>
  <si>
    <t xml:space="preserve">WR*Thompson, Cody - SEA</t>
  </si>
  <si>
    <t xml:space="preserve">Eskridge, Dee - SEA</t>
  </si>
  <si>
    <t xml:space="preserve">WR*Young, Dareke - SEA</t>
  </si>
  <si>
    <t xml:space="preserve">Young, Dareke - SEA</t>
  </si>
  <si>
    <t xml:space="preserve">TE*Fant, Noah - SEA</t>
  </si>
  <si>
    <t xml:space="preserve">Fant, Noah - SEA</t>
  </si>
  <si>
    <t xml:space="preserve">TE*Dissly, Will - SEA</t>
  </si>
  <si>
    <t xml:space="preserve">Cade Johnson</t>
  </si>
  <si>
    <t xml:space="preserve">Ra'Shaun Henry</t>
  </si>
  <si>
    <t xml:space="preserve">Bryant Koback</t>
  </si>
  <si>
    <t xml:space="preserve">Matt Landers</t>
  </si>
  <si>
    <t xml:space="preserve">Tyler Mabry</t>
  </si>
  <si>
    <t xml:space="preserve">SaRodorick Thompson</t>
  </si>
  <si>
    <t xml:space="preserve">Easop Winston</t>
  </si>
  <si>
    <t xml:space="preserve">Tampa Bay Buccaneers</t>
  </si>
  <si>
    <t xml:space="preserve">QB*Mayfield, Baker - TB</t>
  </si>
  <si>
    <t xml:space="preserve">Brady, Tom - TB</t>
  </si>
  <si>
    <t xml:space="preserve">QB*Browning, Jake - TB</t>
  </si>
  <si>
    <t xml:space="preserve">Gabbert, Blaine - TB</t>
  </si>
  <si>
    <t xml:space="preserve">Trask, Kyle - TB</t>
  </si>
  <si>
    <t xml:space="preserve">RB*Irving, Bucky - TB</t>
  </si>
  <si>
    <t xml:space="preserve">Irving, Bucky - TB</t>
  </si>
  <si>
    <t xml:space="preserve">Fournette, Leonard - TB</t>
  </si>
  <si>
    <t xml:space="preserve">RB*Gainwell, Kenneth - TB</t>
  </si>
  <si>
    <t xml:space="preserve">Gainwell, Kenneth - TB</t>
  </si>
  <si>
    <t xml:space="preserve">Jones, Ronald - TB</t>
  </si>
  <si>
    <t xml:space="preserve">RB*Tucker, Sean - TB</t>
  </si>
  <si>
    <t xml:space="preserve">Tucker, Sean - TB</t>
  </si>
  <si>
    <t xml:space="preserve">Bernard, Giovani - TB</t>
  </si>
  <si>
    <t xml:space="preserve">Vaughn, KeShawn - TB</t>
  </si>
  <si>
    <t xml:space="preserve">Pope, Troymaine - TB</t>
  </si>
  <si>
    <t xml:space="preserve">WR*Hurst, Ted - TB</t>
  </si>
  <si>
    <t xml:space="preserve">Hurst, Ted - TB</t>
  </si>
  <si>
    <t xml:space="preserve">Evans, Mike - TB</t>
  </si>
  <si>
    <t xml:space="preserve">WR*Godwin, Chris - TB</t>
  </si>
  <si>
    <t xml:space="preserve">Godwin, Chris - TB</t>
  </si>
  <si>
    <t xml:space="preserve">WR*Egbuka, Emeka - TB</t>
  </si>
  <si>
    <t xml:space="preserve">Egbuka, Emeka - TB</t>
  </si>
  <si>
    <t xml:space="preserve">Brown, Antonio - TB</t>
  </si>
  <si>
    <t xml:space="preserve">WR*McMillan, Jalen - TB</t>
  </si>
  <si>
    <t xml:space="preserve">McMillan, Jalen - TB</t>
  </si>
  <si>
    <t xml:space="preserve">Miller, Scott - TB</t>
  </si>
  <si>
    <t xml:space="preserve">WR*Johnson, Tez - TB</t>
  </si>
  <si>
    <t xml:space="preserve">Johnson, Tez - TB</t>
  </si>
  <si>
    <t xml:space="preserve">Darden, Jaelon - TB</t>
  </si>
  <si>
    <t xml:space="preserve">Johnson, Tyler - TB</t>
  </si>
  <si>
    <t xml:space="preserve">TE*Otton, Cade - TB</t>
  </si>
  <si>
    <t xml:space="preserve">Otton, Cade - TB</t>
  </si>
  <si>
    <t xml:space="preserve">Howard, O.J. - TB</t>
  </si>
  <si>
    <t xml:space="preserve">TE*Durham, Payne - TB</t>
  </si>
  <si>
    <t xml:space="preserve">Durham, Payne - TB</t>
  </si>
  <si>
    <t xml:space="preserve">Gronkowski, Rob - TB</t>
  </si>
  <si>
    <t xml:space="preserve">TE*Kieft, Ko - TB</t>
  </si>
  <si>
    <t xml:space="preserve">Kieft, Ko - TB</t>
  </si>
  <si>
    <t xml:space="preserve">Brate, Cameron - TB</t>
  </si>
  <si>
    <t xml:space="preserve">Hudson, Tanner - TB</t>
  </si>
  <si>
    <t xml:space="preserve">Jalon Daniels</t>
  </si>
  <si>
    <t xml:space="preserve">Connor Bazelak</t>
  </si>
  <si>
    <t xml:space="preserve">Josh Williams</t>
  </si>
  <si>
    <t xml:space="preserve">Kadarius Calloway</t>
  </si>
  <si>
    <t xml:space="preserve">Kameron Johnson</t>
  </si>
  <si>
    <t xml:space="preserve">Eric Rivers</t>
  </si>
  <si>
    <t xml:space="preserve">Bauer Sharp</t>
  </si>
  <si>
    <t xml:space="preserve">Devin Culp</t>
  </si>
  <si>
    <t xml:space="preserve">Kenny Fletcher</t>
  </si>
  <si>
    <t xml:space="preserve">QB*Trask, Kyle - TB</t>
  </si>
  <si>
    <t xml:space="preserve">RB*White, Rachaad - TB</t>
  </si>
  <si>
    <t xml:space="preserve">White, Rachaad - TB</t>
  </si>
  <si>
    <t xml:space="preserve">WR*Gage, Russell - TB</t>
  </si>
  <si>
    <t xml:space="preserve">Gage, Russell - TB</t>
  </si>
  <si>
    <t xml:space="preserve">WR*Jarrett, Rakim - TB</t>
  </si>
  <si>
    <t xml:space="preserve">Jarrett, Rakim - TB</t>
  </si>
  <si>
    <t xml:space="preserve">WR*Palmer, Trey - TB</t>
  </si>
  <si>
    <t xml:space="preserve">Palmer, Trey - TB</t>
  </si>
  <si>
    <t xml:space="preserve">Cephus Johnson</t>
  </si>
  <si>
    <t xml:space="preserve">Russell Gage</t>
  </si>
  <si>
    <t xml:space="preserve">Ryan Miller</t>
  </si>
  <si>
    <t xml:space="preserve">David Moore</t>
  </si>
  <si>
    <t xml:space="preserve">Tanner Taula</t>
  </si>
  <si>
    <t xml:space="preserve">John Wolford</t>
  </si>
  <si>
    <t xml:space="preserve">Patrick Laird</t>
  </si>
  <si>
    <t xml:space="preserve">Tennessee Titans</t>
  </si>
  <si>
    <t xml:space="preserve">Bump 2-3%</t>
  </si>
  <si>
    <t xml:space="preserve">QB*Ward, Cam - TEN</t>
  </si>
  <si>
    <t xml:space="preserve">Tannehill, Ryan - TEN</t>
  </si>
  <si>
    <t xml:space="preserve">QB*Trubisky, Mitchell - TEN</t>
  </si>
  <si>
    <t xml:space="preserve">Barkley, Matt - TEN</t>
  </si>
  <si>
    <t xml:space="preserve">QB*Levis, Will - TEN</t>
  </si>
  <si>
    <t xml:space="preserve">Woodside, Logan - TEN</t>
  </si>
  <si>
    <t xml:space="preserve">RB*Pollard, Tony - TEN</t>
  </si>
  <si>
    <t xml:space="preserve">Pollard, Tony - TEN</t>
  </si>
  <si>
    <t xml:space="preserve">Henry, Derrick - TEN</t>
  </si>
  <si>
    <t xml:space="preserve">RB*Spears, Tyjae - TEN</t>
  </si>
  <si>
    <t xml:space="preserve">Spears, Tyjae - TEN</t>
  </si>
  <si>
    <t xml:space="preserve">Hill, Brian - TEN</t>
  </si>
  <si>
    <t xml:space="preserve">RB*Chestnut, Julius - TEN</t>
  </si>
  <si>
    <t xml:space="preserve">Chestnut, Julius - TEN</t>
  </si>
  <si>
    <t xml:space="preserve">McNichols, Jeremy - TEN</t>
  </si>
  <si>
    <t xml:space="preserve">RB*Carter, Michael - TE</t>
  </si>
  <si>
    <t xml:space="preserve">Carter, Michael - TEN</t>
  </si>
  <si>
    <t xml:space="preserve">Evans, Darrynton - TEN</t>
  </si>
  <si>
    <t xml:space="preserve">RB*Singleton, Nicholas - TEN</t>
  </si>
  <si>
    <t xml:space="preserve">Singleton, Nicholas - TEN</t>
  </si>
  <si>
    <t xml:space="preserve">Sargent, Mekhi - Ten</t>
  </si>
  <si>
    <t xml:space="preserve">WR*Ridley, Calvin - TEN</t>
  </si>
  <si>
    <t xml:space="preserve">Ridley, Calvin - TEN</t>
  </si>
  <si>
    <t xml:space="preserve">Brown, A.J. - TEN</t>
  </si>
  <si>
    <t xml:space="preserve">WR*Tate, Carnell - TEN</t>
  </si>
  <si>
    <t xml:space="preserve">Tate, Carnell - TEN</t>
  </si>
  <si>
    <t xml:space="preserve">Reynolds, Josh - TEN</t>
  </si>
  <si>
    <t xml:space="preserve">WR*Robinson, Wan'Dale - TEN</t>
  </si>
  <si>
    <t xml:space="preserve">Robinson, Wan'Dale - TEN</t>
  </si>
  <si>
    <t xml:space="preserve">Fitzpatrick, Dez - TEN</t>
  </si>
  <si>
    <t xml:space="preserve">WR*Osborn, K.J. -TEN</t>
  </si>
  <si>
    <t xml:space="preserve">Osborn, K.J. - TEN</t>
  </si>
  <si>
    <t xml:space="preserve">Rogers, Chester - TEN</t>
  </si>
  <si>
    <t xml:space="preserve">WR*Dike, Chimere - TEN</t>
  </si>
  <si>
    <t xml:space="preserve">Dike, Chimere - TEN</t>
  </si>
  <si>
    <t xml:space="preserve">Johnson , Marcus - TEN</t>
  </si>
  <si>
    <t xml:space="preserve">WR*Ayomanor, Elic - TEN</t>
  </si>
  <si>
    <t xml:space="preserve">Ayomanor, Elic - TEN</t>
  </si>
  <si>
    <t xml:space="preserve">Jones, Julio - TEN</t>
  </si>
  <si>
    <t xml:space="preserve">TE*Bellinger, Daniel -TE</t>
  </si>
  <si>
    <t xml:space="preserve">Bellinger, Daniel - TEN</t>
  </si>
  <si>
    <t xml:space="preserve">Firkser, Anthony - TEN</t>
  </si>
  <si>
    <t xml:space="preserve">TE*Helm, Gunnar - TEN</t>
  </si>
  <si>
    <t xml:space="preserve">Helm, Gunnar - TE</t>
  </si>
  <si>
    <t xml:space="preserve">Swaim, Geoff - TEN</t>
  </si>
  <si>
    <t xml:space="preserve">TE*Granson, Kyle - TE</t>
  </si>
  <si>
    <t xml:space="preserve">Granson, Kyle - TEN</t>
  </si>
  <si>
    <t xml:space="preserve">Stocker, Luke - TEN</t>
  </si>
  <si>
    <t xml:space="preserve">TE*Martin-Robinson, David - TEN</t>
  </si>
  <si>
    <t xml:space="preserve">Martin-Robinson, David - TE</t>
  </si>
  <si>
    <t xml:space="preserve">Hudson, Tommy - TEN</t>
  </si>
  <si>
    <t xml:space="preserve">Odukoya, Thomas - TEN</t>
  </si>
  <si>
    <t xml:space="preserve">Will Levis</t>
  </si>
  <si>
    <t xml:space="preserve">Hendon Hooker</t>
  </si>
  <si>
    <t xml:space="preserve">Kalel Mullings</t>
  </si>
  <si>
    <t xml:space="preserve">Lance McCutcheon</t>
  </si>
  <si>
    <t xml:space="preserve">Mason Kinsey</t>
  </si>
  <si>
    <t xml:space="preserve">Tyren Montgomery</t>
  </si>
  <si>
    <t xml:space="preserve">Courtney Jackson</t>
  </si>
  <si>
    <t xml:space="preserve">Hank Beatty</t>
  </si>
  <si>
    <t xml:space="preserve">Jaren Kanak</t>
  </si>
  <si>
    <t xml:space="preserve">QB*Willis, Malik - TEN</t>
  </si>
  <si>
    <t xml:space="preserve">RB*Haskins, Hassan - TEN</t>
  </si>
  <si>
    <t xml:space="preserve">Haskins, Hassan - TEN</t>
  </si>
  <si>
    <t xml:space="preserve">RB*Patrick, Jacques - TEN</t>
  </si>
  <si>
    <t xml:space="preserve">Patrick, Jacques - TEN</t>
  </si>
  <si>
    <t xml:space="preserve">WR*Burks, Treylon - TEN</t>
  </si>
  <si>
    <t xml:space="preserve">Burks, Treylon - TEN</t>
  </si>
  <si>
    <t xml:space="preserve">WR*Hopkins, DeAndre - TEN</t>
  </si>
  <si>
    <t xml:space="preserve">Hopkins, DeAndre - TEN</t>
  </si>
  <si>
    <t xml:space="preserve">WR*Philips, Kyle - TEN</t>
  </si>
  <si>
    <t xml:space="preserve">Philips, Kyle - TEN</t>
  </si>
  <si>
    <t xml:space="preserve">WR*Jackson, Kearis - TEN</t>
  </si>
  <si>
    <t xml:space="preserve">Jackson, Kearis - TEN</t>
  </si>
  <si>
    <t xml:space="preserve">TE*Wesco, Trevon - TEN</t>
  </si>
  <si>
    <t xml:space="preserve">Whyle, Josh - TEN</t>
  </si>
  <si>
    <t xml:space="preserve">TE*Whyle, Josh - TEN</t>
  </si>
  <si>
    <t xml:space="preserve">Wesco, Trevon - TEN</t>
  </si>
  <si>
    <t xml:space="preserve">TE*Okonkwo, Chigoziem - TEN</t>
  </si>
  <si>
    <t xml:space="preserve">Okonkwo, Chigoziem - TEN</t>
  </si>
  <si>
    <t xml:space="preserve">Radar, Kevin - TEN</t>
  </si>
  <si>
    <t xml:space="preserve">* See Conley for difference.</t>
  </si>
  <si>
    <t xml:space="preserve">Hassan Haskins</t>
  </si>
  <si>
    <t xml:space="preserve">Tre'Shaun Harrison</t>
  </si>
  <si>
    <t xml:space="preserve">Kyle Philips</t>
  </si>
  <si>
    <t xml:space="preserve">Kevin Rader</t>
  </si>
  <si>
    <t xml:space="preserve">Thomas Okukoya</t>
  </si>
  <si>
    <t xml:space="preserve">Washington Football Team</t>
  </si>
  <si>
    <t xml:space="preserve">QB*Daniels, Jayden - WAS</t>
  </si>
  <si>
    <t xml:space="preserve">QB*Mariota, Marcus - WAS</t>
  </si>
  <si>
    <t xml:space="preserve">RB*Allen, Kaytron - WAS</t>
  </si>
  <si>
    <t xml:space="preserve">Allen, Kaytron - WAS</t>
  </si>
  <si>
    <t xml:space="preserve">RB*Ford, Jerome - WAS</t>
  </si>
  <si>
    <t xml:space="preserve">Ford, Jerome - WAS</t>
  </si>
  <si>
    <t xml:space="preserve">RB*Croskey-Merritt, Jacory - WAS</t>
  </si>
  <si>
    <t xml:space="preserve">Croskey-Merritt, Jacory - WAS</t>
  </si>
  <si>
    <t xml:space="preserve">RB*McNichols, Jeremy - WAS</t>
  </si>
  <si>
    <t xml:space="preserve">McNichols, Jeremy - WAS</t>
  </si>
  <si>
    <t xml:space="preserve">RB*White, Rachaad - WAS</t>
  </si>
  <si>
    <t xml:space="preserve">White, Rachaad - WAS</t>
  </si>
  <si>
    <t xml:space="preserve">WR*McLaurin, Terry - WAS</t>
  </si>
  <si>
    <t xml:space="preserve">McLaurin, Terry - WAS</t>
  </si>
  <si>
    <t xml:space="preserve">WR*Williams, Antonio - WAS</t>
  </si>
  <si>
    <t xml:space="preserve">Williams, Antonio - WAS</t>
  </si>
  <si>
    <t xml:space="preserve">WR*Burks, Treylon - WAS</t>
  </si>
  <si>
    <t xml:space="preserve">Burks, Treylon - WAS</t>
  </si>
  <si>
    <t xml:space="preserve">WR*McCaffrey, Luke - WAS</t>
  </si>
  <si>
    <t xml:space="preserve">McCaffrey, Luke - WAS</t>
  </si>
  <si>
    <t xml:space="preserve">WR*Brown, Dyami - WAS</t>
  </si>
  <si>
    <t xml:space="preserve">Brown, Dyami - WAS</t>
  </si>
  <si>
    <t xml:space="preserve">WR*Lane, Jaylin - WAS</t>
  </si>
  <si>
    <t xml:space="preserve">Lane, Jaylin - WAS</t>
  </si>
  <si>
    <t xml:space="preserve">TE*Sinnott, Ben - WAS</t>
  </si>
  <si>
    <t xml:space="preserve">Sinnott, Ben - WAS</t>
  </si>
  <si>
    <t xml:space="preserve">TE*Okonkwo, Chig - WAS</t>
  </si>
  <si>
    <t xml:space="preserve">Okonkwo, Chig - WAS</t>
  </si>
  <si>
    <t xml:space="preserve">TE*Bates, John - WAS</t>
  </si>
  <si>
    <t xml:space="preserve">Bates, John - WAS</t>
  </si>
  <si>
    <t xml:space="preserve">TE*Yankoff, Colson - WAS</t>
  </si>
  <si>
    <t xml:space="preserve">Yankoff, Colson - WAS</t>
  </si>
  <si>
    <t xml:space="preserve">Athan Kaliakmanis</t>
  </si>
  <si>
    <t xml:space="preserve">Sam Hartman</t>
  </si>
  <si>
    <t xml:space="preserve">Van Jefferson</t>
  </si>
  <si>
    <t xml:space="preserve">Ja'Corey Brooks</t>
  </si>
  <si>
    <t xml:space="preserve">Jacoby Joones</t>
  </si>
  <si>
    <t xml:space="preserve">Nick Nash</t>
  </si>
  <si>
    <t xml:space="preserve">Lawrence Cager</t>
  </si>
  <si>
    <t xml:space="preserve">Quentin Moore</t>
  </si>
  <si>
    <t xml:space="preserve">Robert Henry, Jr.</t>
  </si>
  <si>
    <t xml:space="preserve">QB*Howell, Sam - WAS</t>
  </si>
  <si>
    <t xml:space="preserve">RB*Robinson, Brian - WAS</t>
  </si>
  <si>
    <t xml:space="preserve">Robinson, Brian - WAS</t>
  </si>
  <si>
    <t xml:space="preserve">RB*Patterson, Jaret - WAS</t>
  </si>
  <si>
    <t xml:space="preserve">Patterson, Jaret - WAS</t>
  </si>
  <si>
    <t xml:space="preserve">RB*Rodriguez, Chris - WAS</t>
  </si>
  <si>
    <t xml:space="preserve">Rodriguez, Chris - WAS</t>
  </si>
  <si>
    <t xml:space="preserve">WR*Dotson, Jahan - WAS</t>
  </si>
  <si>
    <t xml:space="preserve">Dotson, Jahan - WAS</t>
  </si>
  <si>
    <t xml:space="preserve">WR*Brown, Dyami - wAS</t>
  </si>
  <si>
    <t xml:space="preserve">WR*Tinsley, Mitchell - WAS</t>
  </si>
  <si>
    <t xml:space="preserve">Tinsley, Mitchell - WAS</t>
  </si>
  <si>
    <t xml:space="preserve">WR*Milne, Dax - WAS</t>
  </si>
  <si>
    <t xml:space="preserve">Milne, Dax - WAS</t>
  </si>
  <si>
    <t xml:space="preserve">TE*Thomas, Logan - WAS</t>
  </si>
  <si>
    <t xml:space="preserve">Thomas, Logan - WAS</t>
  </si>
  <si>
    <t xml:space="preserve">TE*Turner, Cole - WAS</t>
  </si>
  <si>
    <t xml:space="preserve">Turner, Cole - WAS</t>
  </si>
  <si>
    <t xml:space="preserve">TE*Smith, Kaden - WAS</t>
  </si>
  <si>
    <t xml:space="preserve">Smith, Kaden - WAS</t>
  </si>
  <si>
    <t xml:space="preserve">Jake Fromm</t>
  </si>
  <si>
    <t xml:space="preserve">Jonathan Williams</t>
  </si>
  <si>
    <t xml:space="preserve">Kazmeir Allen</t>
  </si>
  <si>
    <t xml:space="preserve">Alex Armah</t>
  </si>
  <si>
    <t xml:space="preserve">Derrick Gore</t>
  </si>
  <si>
    <t xml:space="preserve">Brycen Tremayne</t>
  </si>
  <si>
    <t xml:space="preserve">Non-PPR</t>
  </si>
  <si>
    <t xml:space="preserve">NPPR</t>
  </si>
  <si>
    <t xml:space="preserve">Jackson, Lamar </t>
  </si>
  <si>
    <t xml:space="preserve"> BAL</t>
  </si>
  <si>
    <t xml:space="preserve">Allen, Josh </t>
  </si>
  <si>
    <t xml:space="preserve"> BUF</t>
  </si>
  <si>
    <t xml:space="preserve">Burrow, Joe </t>
  </si>
  <si>
    <t xml:space="preserve"> CIN</t>
  </si>
  <si>
    <t xml:space="preserve">Daniels, Jayden </t>
  </si>
  <si>
    <t xml:space="preserve"> WAS</t>
  </si>
  <si>
    <t xml:space="preserve">Hurts, Jalen </t>
  </si>
  <si>
    <t xml:space="preserve"> PHI</t>
  </si>
  <si>
    <t xml:space="preserve">Mayfield, Baker </t>
  </si>
  <si>
    <t xml:space="preserve"> TB</t>
  </si>
  <si>
    <t xml:space="preserve">Nix, Bo </t>
  </si>
  <si>
    <t xml:space="preserve"> DEN</t>
  </si>
  <si>
    <t xml:space="preserve">Chase, JaMarr </t>
  </si>
  <si>
    <t xml:space="preserve">Mahomes, Patrick </t>
  </si>
  <si>
    <t xml:space="preserve"> KC</t>
  </si>
  <si>
    <t xml:space="preserve">Prescott, Dak </t>
  </si>
  <si>
    <t xml:space="preserve"> DAL</t>
  </si>
  <si>
    <t xml:space="preserve">Purdy, Brock </t>
  </si>
  <si>
    <t xml:space="preserve"> SF</t>
  </si>
  <si>
    <t xml:space="preserve">Goff, Jared </t>
  </si>
  <si>
    <t xml:space="preserve"> DET</t>
  </si>
  <si>
    <t xml:space="preserve">Tagovailoa, Tua </t>
  </si>
  <si>
    <t xml:space="preserve"> MIA</t>
  </si>
  <si>
    <t xml:space="preserve">Williams, Caleb </t>
  </si>
  <si>
    <t xml:space="preserve"> CHI</t>
  </si>
  <si>
    <t xml:space="preserve">Lamb, CeeDee </t>
  </si>
  <si>
    <t xml:space="preserve">Young, Bryce </t>
  </si>
  <si>
    <t xml:space="preserve"> CAR</t>
  </si>
  <si>
    <t xml:space="preserve">McCaffrey, Christian </t>
  </si>
  <si>
    <t xml:space="preserve">Wilson, Russell </t>
  </si>
  <si>
    <t xml:space="preserve"> NYG</t>
  </si>
  <si>
    <t xml:space="preserve">Murray, Kyler </t>
  </si>
  <si>
    <t xml:space="preserve"> ARI</t>
  </si>
  <si>
    <t xml:space="preserve">Lawrence, Trevor </t>
  </si>
  <si>
    <t xml:space="preserve"> JAX</t>
  </si>
  <si>
    <t xml:space="preserve">Love, Jordan </t>
  </si>
  <si>
    <t xml:space="preserve"> GB</t>
  </si>
  <si>
    <t xml:space="preserve">Stroud, C.J. </t>
  </si>
  <si>
    <t xml:space="preserve"> HOU</t>
  </si>
  <si>
    <t xml:space="preserve">Nabers, Malik </t>
  </si>
  <si>
    <t xml:space="preserve">Maye, Drake </t>
  </si>
  <si>
    <t xml:space="preserve"> NE</t>
  </si>
  <si>
    <t xml:space="preserve">Rodgers, Aaron </t>
  </si>
  <si>
    <t xml:space="preserve"> PIT</t>
  </si>
  <si>
    <t xml:space="preserve">Stafford, Matthew </t>
  </si>
  <si>
    <t xml:space="preserve"> LAR</t>
  </si>
  <si>
    <t xml:space="preserve">Fields, Justin </t>
  </si>
  <si>
    <t xml:space="preserve"> NYJ</t>
  </si>
  <si>
    <t xml:space="preserve">Darnold, Sam </t>
  </si>
  <si>
    <t xml:space="preserve"> SEA</t>
  </si>
  <si>
    <t xml:space="preserve">Henry, Derrick </t>
  </si>
  <si>
    <t xml:space="preserve">Herbert, Justin </t>
  </si>
  <si>
    <t xml:space="preserve"> LAC</t>
  </si>
  <si>
    <t xml:space="preserve">Ward, Cam </t>
  </si>
  <si>
    <t xml:space="preserve"> TEN</t>
  </si>
  <si>
    <t xml:space="preserve">Robinson, Bijan </t>
  </si>
  <si>
    <t xml:space="preserve"> ATL</t>
  </si>
  <si>
    <t xml:space="preserve">Penix, Michael </t>
  </si>
  <si>
    <t xml:space="preserve">Smith, Geno </t>
  </si>
  <si>
    <t xml:space="preserve"> LV</t>
  </si>
  <si>
    <t xml:space="preserve">McCarthy, J.J. </t>
  </si>
  <si>
    <t xml:space="preserve"> MIN</t>
  </si>
  <si>
    <t xml:space="preserve">Jacobs, Josh </t>
  </si>
  <si>
    <t xml:space="preserve">Barkley, Saquon </t>
  </si>
  <si>
    <t xml:space="preserve">Achane, Devon </t>
  </si>
  <si>
    <t xml:space="preserve">Hill, Tyreek </t>
  </si>
  <si>
    <t xml:space="preserve">Jefferson, Justin </t>
  </si>
  <si>
    <t xml:space="preserve">Richardson, Anthony </t>
  </si>
  <si>
    <t xml:space="preserve"> IND</t>
  </si>
  <si>
    <t xml:space="preserve">Adams, Davante </t>
  </si>
  <si>
    <t xml:space="preserve">Williams, Kyren </t>
  </si>
  <si>
    <t xml:space="preserve">St. Brown, Amon-Ra</t>
  </si>
  <si>
    <t xml:space="preserve">DET</t>
  </si>
  <si>
    <t xml:space="preserve">Gibbs, Jahmyr </t>
  </si>
  <si>
    <t xml:space="preserve">Taylor, Jonathan </t>
  </si>
  <si>
    <t xml:space="preserve">Collins, Nico </t>
  </si>
  <si>
    <t xml:space="preserve"> HOU </t>
  </si>
  <si>
    <t xml:space="preserve">Shough, Tyler </t>
  </si>
  <si>
    <t xml:space="preserve"> NO</t>
  </si>
  <si>
    <t xml:space="preserve">Cook, James </t>
  </si>
  <si>
    <t xml:space="preserve">Mixon, Joe </t>
  </si>
  <si>
    <t xml:space="preserve">Nacua, Puka </t>
  </si>
  <si>
    <t xml:space="preserve">Jones, Aaron </t>
  </si>
  <si>
    <t xml:space="preserve">Godwin, Chris </t>
  </si>
  <si>
    <t xml:space="preserve">Walker, Ken </t>
  </si>
  <si>
    <t xml:space="preserve">Bowers, Brock </t>
  </si>
  <si>
    <t xml:space="preserve">Jeanty, Ashton </t>
  </si>
  <si>
    <t xml:space="preserve">McConkey, Ladd </t>
  </si>
  <si>
    <t xml:space="preserve">Brown, A.J. </t>
  </si>
  <si>
    <t xml:space="preserve">Worthy, Xavier </t>
  </si>
  <si>
    <t xml:space="preserve">Irving, Bucky </t>
  </si>
  <si>
    <t xml:space="preserve">Judkins, Quinshon </t>
  </si>
  <si>
    <t xml:space="preserve"> CLE</t>
  </si>
  <si>
    <t xml:space="preserve">London, Drake </t>
  </si>
  <si>
    <t xml:space="preserve">Evans, Mike </t>
  </si>
  <si>
    <t xml:space="preserve">St. Brown, Amon -Ra</t>
  </si>
  <si>
    <t xml:space="preserve">Smith-Njigba, Jaxon</t>
  </si>
  <si>
    <t xml:space="preserve">SEA</t>
  </si>
  <si>
    <t xml:space="preserve">Hubbard, Chuba </t>
  </si>
  <si>
    <t xml:space="preserve">Thomas, Brian </t>
  </si>
  <si>
    <t xml:space="preserve">Montgomery, David </t>
  </si>
  <si>
    <t xml:space="preserve">McLaurin, Terry </t>
  </si>
  <si>
    <t xml:space="preserve">Kamara, Alvin </t>
  </si>
  <si>
    <t xml:space="preserve">Conner, James </t>
  </si>
  <si>
    <t xml:space="preserve">Kelce, Travis </t>
  </si>
  <si>
    <t xml:space="preserve">Sutton, Courtland </t>
  </si>
  <si>
    <t xml:space="preserve">Smith, DeVonta </t>
  </si>
  <si>
    <t xml:space="preserve">Burden, Luther </t>
  </si>
  <si>
    <t xml:space="preserve">Harvey, R.J. </t>
  </si>
  <si>
    <t xml:space="preserve">Johnson, Kaleb </t>
  </si>
  <si>
    <t xml:space="preserve">McBride, Trey </t>
  </si>
  <si>
    <t xml:space="preserve">Skattebo, Cam </t>
  </si>
  <si>
    <t xml:space="preserve">Harrison, Marvin </t>
  </si>
  <si>
    <t xml:space="preserve">Hall, Breece </t>
  </si>
  <si>
    <t xml:space="preserve">Jeudy, Jerry </t>
  </si>
  <si>
    <t xml:space="preserve">Brown, Chase </t>
  </si>
  <si>
    <t xml:space="preserve">Moore, DJ </t>
  </si>
  <si>
    <t xml:space="preserve">Flacco, Joe </t>
  </si>
  <si>
    <t xml:space="preserve">Metcalf, DK </t>
  </si>
  <si>
    <t xml:space="preserve">Kittle, George </t>
  </si>
  <si>
    <t xml:space="preserve">Pacheco, Isiah </t>
  </si>
  <si>
    <t xml:space="preserve">Jennings, Jauan </t>
  </si>
  <si>
    <t xml:space="preserve">Swift, Dandre </t>
  </si>
  <si>
    <t xml:space="preserve">Meyers, Jakobi </t>
  </si>
  <si>
    <t xml:space="preserve">Wilson, Garrett </t>
  </si>
  <si>
    <t xml:space="preserve">Harris, Najee </t>
  </si>
  <si>
    <t xml:space="preserve">Ridley, Calvin </t>
  </si>
  <si>
    <t xml:space="preserve">Shakir, Khalil </t>
  </si>
  <si>
    <t xml:space="preserve">Robinson, Brian </t>
  </si>
  <si>
    <t xml:space="preserve">Higgins, Tee </t>
  </si>
  <si>
    <t xml:space="preserve">Downs, Josh </t>
  </si>
  <si>
    <t xml:space="preserve">Waddle, Jaylen </t>
  </si>
  <si>
    <t xml:space="preserve">Olave, Chris </t>
  </si>
  <si>
    <t xml:space="preserve">Samuel, Deebo </t>
  </si>
  <si>
    <t xml:space="preserve">Njoku, David </t>
  </si>
  <si>
    <t xml:space="preserve">Reed, Jayden </t>
  </si>
  <si>
    <t xml:space="preserve">Stevenson, Rhamondre </t>
  </si>
  <si>
    <t xml:space="preserve">Mooney, Darnell </t>
  </si>
  <si>
    <t xml:space="preserve">Williams, Jameson </t>
  </si>
  <si>
    <t xml:space="preserve">LaPorta, Sam </t>
  </si>
  <si>
    <t xml:space="preserve">Monangai, Kyle </t>
  </si>
  <si>
    <t xml:space="preserve">Flowers, Zay </t>
  </si>
  <si>
    <t xml:space="preserve">Addison, Jordan </t>
  </si>
  <si>
    <t xml:space="preserve">Pollard, Tony </t>
  </si>
  <si>
    <t xml:space="preserve">Pickens, George </t>
  </si>
  <si>
    <t xml:space="preserve">Robinson, Wan Dale </t>
  </si>
  <si>
    <t xml:space="preserve">Henderson, TreVeyon </t>
  </si>
  <si>
    <t xml:space="preserve">Kupp, Cooper </t>
  </si>
  <si>
    <t xml:space="preserve">Davis, Ray </t>
  </si>
  <si>
    <t xml:space="preserve">Hunter, Travis </t>
  </si>
  <si>
    <t xml:space="preserve">Hockenson, T.J. </t>
  </si>
  <si>
    <t xml:space="preserve">Hopkins, DeAndre </t>
  </si>
  <si>
    <t xml:space="preserve">Spears, Tyjae </t>
  </si>
  <si>
    <t xml:space="preserve">Freiermuth, Pat </t>
  </si>
  <si>
    <t xml:space="preserve">Kirk, Christian </t>
  </si>
  <si>
    <t xml:space="preserve">Etienne, Travis </t>
  </si>
  <si>
    <t xml:space="preserve">Coleman, Keon </t>
  </si>
  <si>
    <t xml:space="preserve">Bateman, Rashod </t>
  </si>
  <si>
    <t xml:space="preserve"> BAL </t>
  </si>
  <si>
    <t xml:space="preserve">Andrews, Mark </t>
  </si>
  <si>
    <t xml:space="preserve">Dowdle, Rico </t>
  </si>
  <si>
    <t xml:space="preserve">Hampton, Omarion </t>
  </si>
  <si>
    <t xml:space="preserve">Ekeler, Austin </t>
  </si>
  <si>
    <t xml:space="preserve">Austin, Calvin </t>
  </si>
  <si>
    <t xml:space="preserve">Odunze, Rome </t>
  </si>
  <si>
    <t xml:space="preserve">Loveland, Colston </t>
  </si>
  <si>
    <t xml:space="preserve">Jones, Daniel </t>
  </si>
  <si>
    <t xml:space="preserve">Ferguson, Jake </t>
  </si>
  <si>
    <t xml:space="preserve">Doubs, Romeo </t>
  </si>
  <si>
    <t xml:space="preserve">Williams, Javonte </t>
  </si>
  <si>
    <t xml:space="preserve">Washington, Parker </t>
  </si>
  <si>
    <t xml:space="preserve">Diggs, Stefon </t>
  </si>
  <si>
    <t xml:space="preserve">Howell, Sam </t>
  </si>
  <si>
    <t xml:space="preserve">Thielen, Adam </t>
  </si>
  <si>
    <t xml:space="preserve">Mostert, Raheem </t>
  </si>
  <si>
    <t xml:space="preserve">Hill, Taysom </t>
  </si>
  <si>
    <t xml:space="preserve">Velen, Devaughn </t>
  </si>
  <si>
    <t xml:space="preserve">Pickett, Kenny </t>
  </si>
  <si>
    <t xml:space="preserve">Strange, Brenton </t>
  </si>
  <si>
    <t xml:space="preserve">White, Rachaad </t>
  </si>
  <si>
    <t xml:space="preserve">Chubb, Nick</t>
  </si>
  <si>
    <t xml:space="preserve">CLE</t>
  </si>
  <si>
    <t xml:space="preserve">Cooks, Brandin </t>
  </si>
  <si>
    <t xml:space="preserve">Warren, Jaylen </t>
  </si>
  <si>
    <t xml:space="preserve">Pittman, Michael </t>
  </si>
  <si>
    <t xml:space="preserve">Tucker, Sean </t>
  </si>
  <si>
    <t xml:space="preserve">Pitts, Kyle </t>
  </si>
  <si>
    <t xml:space="preserve">Wright, Jaylen </t>
  </si>
  <si>
    <t xml:space="preserve">Wilson, Michael </t>
  </si>
  <si>
    <t xml:space="preserve">Kincaid, Dalton </t>
  </si>
  <si>
    <t xml:space="preserve">Hunt, Kareem </t>
  </si>
  <si>
    <t xml:space="preserve">Golden, Matthew </t>
  </si>
  <si>
    <t xml:space="preserve">Mims, Marvin </t>
  </si>
  <si>
    <t xml:space="preserve">Ertz, Zach </t>
  </si>
  <si>
    <t xml:space="preserve">McCloud, Ray-Ray</t>
  </si>
  <si>
    <t xml:space="preserve">ALT</t>
  </si>
  <si>
    <t xml:space="preserve">Allgeier, Tyler </t>
  </si>
  <si>
    <t xml:space="preserve">Slayton, Darius </t>
  </si>
  <si>
    <t xml:space="preserve">Conklin, Tyler </t>
  </si>
  <si>
    <t xml:space="preserve">Iosivas, Andrei </t>
  </si>
  <si>
    <t xml:space="preserve">McMillan, Tetairoa </t>
  </si>
  <si>
    <t xml:space="preserve">Pearsall, Ricky </t>
  </si>
  <si>
    <t xml:space="preserve">Rice, Rashee </t>
  </si>
  <si>
    <t xml:space="preserve">Estime, Audric </t>
  </si>
  <si>
    <t xml:space="preserve">Gesicki, Mike </t>
  </si>
  <si>
    <t xml:space="preserve">Pierce, Alec </t>
  </si>
  <si>
    <t xml:space="preserve">Smith, Jonnu </t>
  </si>
  <si>
    <t xml:space="preserve">Atwell, Tutu </t>
  </si>
  <si>
    <t xml:space="preserve">Blue, Jaydon </t>
  </si>
  <si>
    <t xml:space="preserve">Mason, Jordan </t>
  </si>
  <si>
    <t xml:space="preserve">Kraft, Tucker </t>
  </si>
  <si>
    <t xml:space="preserve">Williams, Mike </t>
  </si>
  <si>
    <t xml:space="preserve">Taylor, Mason </t>
  </si>
  <si>
    <t xml:space="preserve">Goedert, Dallas </t>
  </si>
  <si>
    <t xml:space="preserve">Fant, Noah </t>
  </si>
  <si>
    <t xml:space="preserve">ATL</t>
  </si>
  <si>
    <t xml:space="preserve">Coker, Jalen </t>
  </si>
  <si>
    <t xml:space="preserve">Warren, Tyler </t>
  </si>
  <si>
    <t xml:space="preserve">Tillman, Cedric </t>
  </si>
  <si>
    <t xml:space="preserve">Brooks, Tahj </t>
  </si>
  <si>
    <t xml:space="preserve">Okonkwo, Chigoziem </t>
  </si>
  <si>
    <t xml:space="preserve">Valdes-Scantling, Marquez</t>
  </si>
  <si>
    <t xml:space="preserve">Lockett, Tyler </t>
  </si>
  <si>
    <t xml:space="preserve">Tucker, Tre </t>
  </si>
  <si>
    <t xml:space="preserve"> LV </t>
  </si>
  <si>
    <t xml:space="preserve">Allen, Braelon </t>
  </si>
  <si>
    <t xml:space="preserve">Likely, Isaiah </t>
  </si>
  <si>
    <t xml:space="preserve">Henry, Hunter </t>
  </si>
  <si>
    <t xml:space="preserve">Tolbert, Jalen </t>
  </si>
  <si>
    <t xml:space="preserve">Palmer, Joshua </t>
  </si>
  <si>
    <t xml:space="preserve">Schultz, Dalton </t>
  </si>
  <si>
    <t xml:space="preserve">Tuten, Bhayshul </t>
  </si>
  <si>
    <t xml:space="preserve">Valdes, Scantling, Marquez</t>
  </si>
  <si>
    <t xml:space="preserve">Gray, Noah </t>
  </si>
  <si>
    <t xml:space="preserve">Otton, Cade </t>
  </si>
  <si>
    <t xml:space="preserve">Engram, Evan </t>
  </si>
  <si>
    <t xml:space="preserve">Fannin, Harold </t>
  </si>
  <si>
    <t xml:space="preserve">Tracy, Tyrone </t>
  </si>
  <si>
    <t xml:space="preserve">Johnson, Ty </t>
  </si>
  <si>
    <t xml:space="preserve">Shaheed, Rashid </t>
  </si>
  <si>
    <t xml:space="preserve">Sanders, JaTavion </t>
  </si>
  <si>
    <t xml:space="preserve">Ford, Jerome </t>
  </si>
  <si>
    <t xml:space="preserve">Wilson, Roman </t>
  </si>
  <si>
    <t xml:space="preserve">Hill, Justice </t>
  </si>
  <si>
    <t xml:space="preserve">Hooper, Austin </t>
  </si>
  <si>
    <t xml:space="preserve"> Turpin, Kavontae </t>
  </si>
  <si>
    <t xml:space="preserve">Burton, Jermaine </t>
  </si>
  <si>
    <t xml:space="preserve">Nailor, Jalen </t>
  </si>
  <si>
    <t xml:space="preserve">Royals, Jalen </t>
  </si>
  <si>
    <t xml:space="preserve">Sampson, Dylan </t>
  </si>
  <si>
    <t xml:space="preserve">Benson, Trey </t>
  </si>
  <si>
    <t xml:space="preserve">Higgins, Jayden </t>
  </si>
  <si>
    <t xml:space="preserve">Egbuka, Emeka </t>
  </si>
  <si>
    <t xml:space="preserve">Mattison, Alexander </t>
  </si>
  <si>
    <t xml:space="preserve">Renfrow, Hunter </t>
  </si>
  <si>
    <t xml:space="preserve">Williams, Savion </t>
  </si>
  <si>
    <t xml:space="preserve">Patrick, Tim </t>
  </si>
  <si>
    <t xml:space="preserve">Corum, Blake </t>
  </si>
  <si>
    <t xml:space="preserve">Westbrook-Ikine, Nick</t>
  </si>
  <si>
    <t xml:space="preserve">MIA</t>
  </si>
  <si>
    <t xml:space="preserve">Bech, Jack </t>
  </si>
  <si>
    <t xml:space="preserve">Williams, Kyle </t>
  </si>
  <si>
    <t xml:space="preserve">Johnson, Theo </t>
  </si>
  <si>
    <t xml:space="preserve">Brown, Dynami </t>
  </si>
  <si>
    <t xml:space="preserve">Bryant, Pat </t>
  </si>
  <si>
    <t xml:space="preserve">Rattler, Spencer </t>
  </si>
  <si>
    <t xml:space="preserve">Guerendo, Isaac </t>
  </si>
  <si>
    <t xml:space="preserve">Johnson, Juwan </t>
  </si>
  <si>
    <t xml:space="preserve">Johnston, Quentin </t>
  </si>
  <si>
    <t xml:space="preserve">Brown, Noah </t>
  </si>
  <si>
    <t xml:space="preserve">Lloyd, Marshawn </t>
  </si>
  <si>
    <t xml:space="preserve">Aiyuk, Brandon </t>
  </si>
  <si>
    <t xml:space="preserve">Reynolds, Josh </t>
  </si>
  <si>
    <t xml:space="preserve">Whyle, Josh </t>
  </si>
  <si>
    <t xml:space="preserve">Higbee, Tyler </t>
  </si>
  <si>
    <t xml:space="preserve">Arroyo, Elijah </t>
  </si>
  <si>
    <t xml:space="preserve">Dortch, Greg </t>
  </si>
  <si>
    <t xml:space="preserve">Croskey-Merritt, Jacory</t>
  </si>
  <si>
    <t xml:space="preserve">WAS</t>
  </si>
  <si>
    <t xml:space="preserve">Franklin, Troy </t>
  </si>
  <si>
    <t xml:space="preserve">Neal, Devin </t>
  </si>
  <si>
    <t xml:space="preserve">Hardman, Mecole</t>
  </si>
  <si>
    <t xml:space="preserve">GB</t>
  </si>
  <si>
    <t xml:space="preserve">Dissly, Will </t>
  </si>
  <si>
    <t xml:space="preserve">Mitchell, Adonai </t>
  </si>
  <si>
    <t xml:space="preserve">Charbonnet, Zach </t>
  </si>
  <si>
    <t xml:space="preserve">Legette, Xavier </t>
  </si>
  <si>
    <t xml:space="preserve">Noel, Jaylin </t>
  </si>
  <si>
    <t xml:space="preserve">Raymond, Kalif </t>
  </si>
  <si>
    <t xml:space="preserve">Polk, Ja'Lynn </t>
  </si>
  <si>
    <t xml:space="preserve">Dike, Chimere </t>
  </si>
  <si>
    <t xml:space="preserve">Brown, Marquise </t>
  </si>
  <si>
    <t xml:space="preserve">Woods, Robert </t>
  </si>
  <si>
    <t xml:space="preserve">McCaffrey, Luke </t>
  </si>
  <si>
    <t xml:space="preserve">Boutte, Kayshon </t>
  </si>
  <si>
    <t xml:space="preserve">Kmet, Cole </t>
  </si>
  <si>
    <t xml:space="preserve">Lazard, Allen </t>
  </si>
  <si>
    <t xml:space="preserve">Schoonmaker, Luke </t>
  </si>
  <si>
    <t xml:space="preserve">Oliver, Josh </t>
  </si>
  <si>
    <t xml:space="preserve">Douglas, Demario </t>
  </si>
  <si>
    <t xml:space="preserve">Robinson, Demarcus </t>
  </si>
  <si>
    <t xml:space="preserve">Wicks, Dontayvion </t>
  </si>
  <si>
    <t xml:space="preserve">Shipley, Will </t>
  </si>
  <si>
    <t xml:space="preserve">McMillan, Jalen </t>
  </si>
  <si>
    <t xml:space="preserve">Giddens, DJ </t>
  </si>
  <si>
    <t xml:space="preserve">Demercado, Emari </t>
  </si>
  <si>
    <t xml:space="preserve">Washington, Malik</t>
  </si>
  <si>
    <t xml:space="preserve">Herbert, Khalil </t>
  </si>
  <si>
    <t xml:space="preserve">Moreau, Foster </t>
  </si>
  <si>
    <t xml:space="preserve">Dotson, Jahan </t>
  </si>
  <si>
    <t xml:space="preserve">Chestnut, Julius </t>
  </si>
  <si>
    <t xml:space="preserve">Samuel, Curtis </t>
  </si>
  <si>
    <t xml:space="preserve">Musgrave, Luke </t>
  </si>
  <si>
    <t xml:space="preserve">Gainwell, Kenneth </t>
  </si>
  <si>
    <t xml:space="preserve">Dillon, A.J. </t>
  </si>
  <si>
    <t xml:space="preserve">Mayer, Michael </t>
  </si>
  <si>
    <t xml:space="preserve">Singletary, Devin </t>
  </si>
  <si>
    <t xml:space="preserve">Knox, Dawson </t>
  </si>
  <si>
    <t xml:space="preserve">Marks, Woody </t>
  </si>
  <si>
    <t xml:space="preserve">Means, Bub </t>
  </si>
  <si>
    <t xml:space="preserve">Smith-Schuster, JuJu </t>
  </si>
  <si>
    <t xml:space="preserve">KC</t>
  </si>
  <si>
    <t xml:space="preserve">James, Jordan </t>
  </si>
  <si>
    <t xml:space="preserve">Barner, AJ </t>
  </si>
  <si>
    <t xml:space="preserve">Ferguson, Terrance </t>
  </si>
  <si>
    <t xml:space="preserve">McLaughlin, Jaleel </t>
  </si>
  <si>
    <t xml:space="preserve">Stover, Cade </t>
  </si>
  <si>
    <t xml:space="preserve">Willis, Malik </t>
  </si>
  <si>
    <t xml:space="preserve">Washington, Darnell </t>
  </si>
  <si>
    <t xml:space="preserve">Smith-Schuster, JuJu</t>
  </si>
  <si>
    <t xml:space="preserve">Harris, Tre </t>
  </si>
  <si>
    <t xml:space="preserve">Brooks, Chris </t>
  </si>
  <si>
    <t xml:space="preserve">Hollins, Mack </t>
  </si>
  <si>
    <t xml:space="preserve">Cowing, Jacob </t>
  </si>
  <si>
    <t xml:space="preserve">Sanders, Miles </t>
  </si>
  <si>
    <t xml:space="preserve">Thornton, Dont'e </t>
  </si>
  <si>
    <t xml:space="preserve">Carter, Michael </t>
  </si>
  <si>
    <t xml:space="preserve">Bartholomew </t>
  </si>
  <si>
    <t xml:space="preserve">Pierce, Dameon </t>
  </si>
  <si>
    <t xml:space="preserve">Moore, Rondale </t>
  </si>
  <si>
    <t xml:space="preserve">Smith, Brashard </t>
  </si>
  <si>
    <t xml:space="preserve">Perine, Samaje </t>
  </si>
  <si>
    <t xml:space="preserve">Reynolds, Craig </t>
  </si>
  <si>
    <t xml:space="preserve">Jefferson, Van </t>
  </si>
  <si>
    <t xml:space="preserve">McCormick, Sincere </t>
  </si>
  <si>
    <t xml:space="preserve">Moore, Elijah </t>
  </si>
  <si>
    <t xml:space="preserve">Juszczyk, Kyle </t>
  </si>
  <si>
    <t xml:space="preserve">Whittington, Jordan </t>
  </si>
  <si>
    <t xml:space="preserve">Miller, Kendre </t>
  </si>
  <si>
    <t xml:space="preserve">Gallup, Michael </t>
  </si>
  <si>
    <t xml:space="preserve">Helm, Gunnar </t>
  </si>
  <si>
    <t xml:space="preserve">Sims, Steven </t>
  </si>
  <si>
    <t xml:space="preserve">Watson, Blake </t>
  </si>
  <si>
    <t xml:space="preserve">Higgins, Elijah </t>
  </si>
  <si>
    <t xml:space="preserve">Mitchell, Keaton </t>
  </si>
  <si>
    <t xml:space="preserve">Ayomanor, Elic </t>
  </si>
  <si>
    <t xml:space="preserve">Wilson, Emanuel </t>
  </si>
  <si>
    <t xml:space="preserve">Moore, David </t>
  </si>
  <si>
    <t xml:space="preserve">Davis, Derius </t>
  </si>
  <si>
    <t xml:space="preserve">Tremble, Tommy </t>
  </si>
  <si>
    <t xml:space="preserve">Duvernay, Devin </t>
  </si>
  <si>
    <t xml:space="preserve">Carter, DeAndre </t>
  </si>
  <si>
    <t xml:space="preserve">Johnson, Roschon </t>
  </si>
  <si>
    <t xml:space="preserve">Jones, Zay </t>
  </si>
  <si>
    <t xml:space="preserve">Smith, Ainias </t>
  </si>
  <si>
    <t xml:space="preserve">Mundt, Johnny </t>
  </si>
  <si>
    <t xml:space="preserve">Davis, Isaiah </t>
  </si>
  <si>
    <t xml:space="preserve">Wright, Brock </t>
  </si>
  <si>
    <t xml:space="preserve">TeSlaa, Isaac </t>
  </si>
  <si>
    <t xml:space="preserve">Sinnott, Ben </t>
  </si>
  <si>
    <t xml:space="preserve">Gibson, Antonio </t>
  </si>
  <si>
    <t xml:space="preserve">Zaccheaus, Olamide </t>
  </si>
  <si>
    <t xml:space="preserve">Martinez, Damien </t>
  </si>
  <si>
    <t xml:space="preserve">Ruckert, Jeremy </t>
  </si>
  <si>
    <t xml:space="preserve">McNichols, Jeremy </t>
  </si>
  <si>
    <t xml:space="preserve">Milroe, Jalen </t>
  </si>
  <si>
    <t xml:space="preserve">Patterson, Cordarrelle </t>
  </si>
  <si>
    <t xml:space="preserve">Hudson, Tanner </t>
  </si>
  <si>
    <t xml:space="preserve">Etienne, Trevor </t>
  </si>
  <si>
    <t xml:space="preserve">Calcaterra, Grant </t>
  </si>
  <si>
    <t xml:space="preserve">Brown, Pharaoh </t>
  </si>
  <si>
    <t xml:space="preserve">Bobo, Jake </t>
  </si>
  <si>
    <t xml:space="preserve">Mitchell, Elijah </t>
  </si>
  <si>
    <t xml:space="preserve">Bellinger, Daniel </t>
  </si>
  <si>
    <t xml:space="preserve">Watson, Justin </t>
  </si>
  <si>
    <t xml:space="preserve">Ogunbowale, Dare </t>
  </si>
  <si>
    <t xml:space="preserve">Vidal, Kimani </t>
  </si>
  <si>
    <t xml:space="preserve"> Sample, Drew </t>
  </si>
  <si>
    <t xml:space="preserve">Moss, Zack </t>
  </si>
  <si>
    <t xml:space="preserve">Smith, Arian </t>
  </si>
  <si>
    <t xml:space="preserve">Chandler, Ty </t>
  </si>
  <si>
    <t xml:space="preserve">Hunter, Jarquez </t>
  </si>
  <si>
    <t xml:space="preserve">Dalton, Andy </t>
  </si>
  <si>
    <t xml:space="preserve">Mumpfield, Konata </t>
  </si>
  <si>
    <t xml:space="preserve">Hodge, KhaDarel </t>
  </si>
  <si>
    <t xml:space="preserve">Allen, LeQuint </t>
  </si>
  <si>
    <t xml:space="preserve">Alie-Cox, Mo</t>
  </si>
  <si>
    <t xml:space="preserve">IND</t>
  </si>
  <si>
    <t xml:space="preserve">Horton, Tory </t>
  </si>
  <si>
    <t xml:space="preserve">Mullings, Kalel </t>
  </si>
  <si>
    <t xml:space="preserve">Whiteheart, Blake </t>
  </si>
  <si>
    <t xml:space="preserve">Mafah, Phil </t>
  </si>
  <si>
    <t xml:space="preserve">Mingo, Jonathan </t>
  </si>
  <si>
    <t xml:space="preserve">Durham, Payne </t>
  </si>
  <si>
    <t xml:space="preserve">Trubisky, Mitchell </t>
  </si>
  <si>
    <t xml:space="preserve">Pascal, Zach </t>
  </si>
  <si>
    <t xml:space="preserve">Hyatt, Jalin </t>
  </si>
  <si>
    <t xml:space="preserve">NYG</t>
  </si>
  <si>
    <t xml:space="preserve">Wilson, Cedric </t>
  </si>
  <si>
    <t xml:space="preserve">Yarns, Marcus </t>
  </si>
  <si>
    <t xml:space="preserve">Parkinson, Colby </t>
  </si>
  <si>
    <t xml:space="preserve">Thomas, Ian </t>
  </si>
  <si>
    <t xml:space="preserve">Bigsby, Tank </t>
  </si>
  <si>
    <t xml:space="preserve">Kolar, Charlie </t>
  </si>
  <si>
    <t xml:space="preserve">Lane, Jaylin </t>
  </si>
  <si>
    <t xml:space="preserve">Hill, Julian </t>
  </si>
  <si>
    <t xml:space="preserve">Wilson, Johnny </t>
  </si>
  <si>
    <t xml:space="preserve">Felton, Tai </t>
  </si>
  <si>
    <t xml:space="preserve">Russell, Brady </t>
  </si>
  <si>
    <t xml:space="preserve">Burks, Treylon </t>
  </si>
  <si>
    <t xml:space="preserve">Brissett, Jacoby </t>
  </si>
  <si>
    <t xml:space="preserve">Reiman, Tip </t>
  </si>
  <si>
    <t xml:space="preserve">Dwelley, Ross </t>
  </si>
  <si>
    <t xml:space="preserve">Ogletree, Drew </t>
  </si>
  <si>
    <t xml:space="preserve">Milton, Joe </t>
  </si>
  <si>
    <t xml:space="preserve">Martinez, Adrian </t>
  </si>
  <si>
    <t xml:space="preserve">Washington, Casey </t>
  </si>
  <si>
    <t xml:space="preserve">Sanders, Raheem </t>
  </si>
  <si>
    <t xml:space="preserve">Heyward, Connor </t>
  </si>
  <si>
    <t xml:space="preserve">Vaki, Sione </t>
  </si>
  <si>
    <t xml:space="preserve">Trautman, Adam </t>
  </si>
  <si>
    <t xml:space="preserve">Hutchinson, Xavier </t>
  </si>
  <si>
    <t xml:space="preserve">Armstrong, Andrew </t>
  </si>
  <si>
    <t xml:space="preserve">Wallace, Tylan </t>
  </si>
  <si>
    <t xml:space="preserve">Ricard, Patrick </t>
  </si>
  <si>
    <t xml:space="preserve">Smith-Marsett, Ihmir</t>
  </si>
  <si>
    <t xml:space="preserve">Gipson, Xavier </t>
  </si>
  <si>
    <t xml:space="preserve">White, Zamir </t>
  </si>
  <si>
    <t xml:space="preserve">Rivers, Ronnie </t>
  </si>
  <si>
    <t xml:space="preserve">Steele, Carson </t>
  </si>
  <si>
    <t xml:space="preserve">Manhertz, Chris </t>
  </si>
  <si>
    <t xml:space="preserve">Goodson, Tyler </t>
  </si>
  <si>
    <t xml:space="preserve">Gordon, Ollie </t>
  </si>
  <si>
    <t xml:space="preserve">Spann-Ford, Brevyn</t>
  </si>
  <si>
    <t xml:space="preserve">DAL</t>
  </si>
  <si>
    <t xml:space="preserve">Brooks, Jalen </t>
  </si>
  <si>
    <t xml:space="preserve">Skowronek, Ben </t>
  </si>
  <si>
    <t xml:space="preserve">Taylor, Tyrod </t>
  </si>
  <si>
    <t xml:space="preserve">Shepard, Sterling </t>
  </si>
  <si>
    <t xml:space="preserve">Pettis, Dante </t>
  </si>
  <si>
    <t xml:space="preserve">Bates, John </t>
  </si>
  <si>
    <t xml:space="preserve">Parham, Donald </t>
  </si>
  <si>
    <t xml:space="preserve">McClellan, Jase </t>
  </si>
  <si>
    <t xml:space="preserve">Reagor, Jalen </t>
  </si>
  <si>
    <t xml:space="preserve">Carlson, Stephen </t>
  </si>
  <si>
    <t xml:space="preserve">Johnson, Collin </t>
  </si>
  <si>
    <t xml:space="preserve">Long, Hunter </t>
  </si>
  <si>
    <t xml:space="preserve">Palmer, Trey </t>
  </si>
  <si>
    <t xml:space="preserve">Trammell, Austin </t>
  </si>
  <si>
    <t xml:space="preserve">Woerner, Charlie </t>
  </si>
  <si>
    <t xml:space="preserve">Weaver, Xavier </t>
  </si>
  <si>
    <t xml:space="preserve">Gould, Anthony </t>
  </si>
  <si>
    <t xml:space="preserve">Ali, Rasheen </t>
  </si>
  <si>
    <t xml:space="preserve">Cephus, Joshua </t>
  </si>
  <si>
    <t xml:space="preserve">Spann-Ford, Breyn</t>
  </si>
  <si>
    <t xml:space="preserve">Irwin, Trenton </t>
  </si>
  <si>
    <t xml:space="preserve">Vaughn, Deuce </t>
  </si>
  <si>
    <t xml:space="preserve">McIntosh, Kenny </t>
  </si>
  <si>
    <t xml:space="preserve">Sermon, Trey </t>
  </si>
  <si>
    <t xml:space="preserve">Bell, David </t>
  </si>
  <si>
    <t xml:space="preserve">Kieft, Ko </t>
  </si>
  <si>
    <t xml:space="preserve">Saubert, Eric </t>
  </si>
  <si>
    <t xml:space="preserve">Krull, Lucas </t>
  </si>
  <si>
    <t xml:space="preserve">Walker, Devontez </t>
  </si>
  <si>
    <t xml:space="preserve">Larison, Lan </t>
  </si>
  <si>
    <t xml:space="preserve">Miller, Scotty </t>
  </si>
  <si>
    <t xml:space="preserve">Hawes, Jackson </t>
  </si>
  <si>
    <t xml:space="preserve">Eskridge, Dee </t>
  </si>
  <si>
    <t xml:space="preserve">Mellott, Tommy </t>
  </si>
  <si>
    <t xml:space="preserve">Gray, Eric </t>
  </si>
  <si>
    <t xml:space="preserve">Laube, Dylan </t>
  </si>
  <si>
    <t xml:space="preserve">Homer, Travis </t>
  </si>
  <si>
    <t xml:space="preserve">Corley, Malachi </t>
  </si>
  <si>
    <t xml:space="preserve">Taylor, Patrick </t>
  </si>
  <si>
    <t xml:space="preserve">Franks, Feleipe </t>
  </si>
  <si>
    <t xml:space="preserve">Haener, Jake </t>
  </si>
  <si>
    <t xml:space="preserve">Wiley, Jared </t>
  </si>
  <si>
    <t xml:space="preserve">Smartt, Stone </t>
  </si>
  <si>
    <t xml:space="preserve">Bryant, Harrison </t>
  </si>
  <si>
    <t xml:space="preserve">Smythe, Durham </t>
  </si>
  <si>
    <t xml:space="preserve">Stewart, Tre </t>
  </si>
  <si>
    <t xml:space="preserve">Adkins, Nate </t>
  </si>
  <si>
    <t xml:space="preserve">Ahmed, Salvon </t>
  </si>
  <si>
    <t xml:space="preserve">Fisk, Tucker </t>
  </si>
  <si>
    <t xml:space="preserve">Blackshear, Raheem </t>
  </si>
  <si>
    <t xml:space="preserve">Edwards-Helaire, Clyde</t>
  </si>
  <si>
    <t xml:space="preserve">NO</t>
  </si>
  <si>
    <t xml:space="preserve">Jordan, Brevin </t>
  </si>
  <si>
    <t xml:space="preserve">Thrash, Jamari </t>
  </si>
  <si>
    <t xml:space="preserve">Strong, Pierre </t>
  </si>
  <si>
    <t xml:space="preserve">Granson, Kyle </t>
  </si>
  <si>
    <t xml:space="preserve">Johnson, Diontae </t>
  </si>
  <si>
    <t xml:space="preserve">Mallory, Will </t>
  </si>
  <si>
    <t xml:space="preserve">Jones, Charlie </t>
  </si>
  <si>
    <t xml:space="preserve">Allen, Davis </t>
  </si>
  <si>
    <t xml:space="preserve">Bell, Jaheim </t>
  </si>
  <si>
    <t xml:space="preserve">Haskins, Hassan </t>
  </si>
  <si>
    <t xml:space="preserve">Badie, Tyler </t>
  </si>
  <si>
    <t xml:space="preserve">Hooker, Hendon </t>
  </si>
  <si>
    <t xml:space="preserve">Farrell, Luke </t>
  </si>
  <si>
    <t xml:space="preserve">Fidone, Thomas </t>
  </si>
  <si>
    <t xml:space="preserve">Scott, Tyler </t>
  </si>
  <si>
    <t xml:space="preserve">Sims, Ben </t>
  </si>
  <si>
    <t xml:space="preserve">Tonyan, Robert </t>
  </si>
  <si>
    <t xml:space="preserve">Brooks, British </t>
  </si>
  <si>
    <t xml:space="preserve">Conner, Tanner </t>
  </si>
  <si>
    <t xml:space="preserve">Levis, Will </t>
  </si>
  <si>
    <t xml:space="preserve">Rudolph, Mason </t>
  </si>
  <si>
    <t xml:space="preserve">Dart, Jaxson </t>
  </si>
  <si>
    <t xml:space="preserve">O'Connell, Aidan </t>
  </si>
  <si>
    <t xml:space="preserve">Dobbs, Joshua </t>
  </si>
  <si>
    <t xml:space="preserve">Mariota, Marcus </t>
  </si>
  <si>
    <t xml:space="preserve">Wilson, Zach </t>
  </si>
  <si>
    <t xml:space="preserve">McKee, Tanner </t>
  </si>
  <si>
    <t xml:space="preserve">Mordecai, Tanner </t>
  </si>
  <si>
    <t xml:space="preserve">Winston, Jameis </t>
  </si>
  <si>
    <t xml:space="preserve">Brosmer, Max </t>
  </si>
  <si>
    <t xml:space="preserve">Watkins, Jordan </t>
  </si>
  <si>
    <t xml:space="preserve">Ewers, Quinn </t>
  </si>
  <si>
    <t xml:space="preserve">Gadsden, Oronde </t>
  </si>
  <si>
    <t xml:space="preserve">Heinick, Taylor </t>
  </si>
  <si>
    <t xml:space="preserve">Howard, Will </t>
  </si>
  <si>
    <t xml:space="preserve">Cousins, Kirk </t>
  </si>
  <si>
    <t xml:space="preserve">Virgil, Jalen </t>
  </si>
  <si>
    <t xml:space="preserve">Evans, Mitchell </t>
  </si>
  <si>
    <t xml:space="preserve">Moore, Skyy </t>
  </si>
  <si>
    <t xml:space="preserve">Stidham, Jarrett </t>
  </si>
  <si>
    <t xml:space="preserve">Jackson, Ja'Quinden </t>
  </si>
  <si>
    <t xml:space="preserve">Nwangwu, Kene </t>
  </si>
  <si>
    <t xml:space="preserve">Lovett, Dominic </t>
  </si>
  <si>
    <t xml:space="preserve">Grier, Will </t>
  </si>
  <si>
    <t xml:space="preserve">Stick, Easton </t>
  </si>
  <si>
    <t xml:space="preserve">Dulin, Ashton </t>
  </si>
  <si>
    <t xml:space="preserve">Quintoriano, Teagan </t>
  </si>
  <si>
    <t xml:space="preserve">Zylstra, Shane </t>
  </si>
  <si>
    <t xml:space="preserve">Lachey, Luke </t>
  </si>
  <si>
    <t xml:space="preserve">Willis, Brayden </t>
  </si>
  <si>
    <t xml:space="preserve">Vokolek, Travis </t>
  </si>
  <si>
    <t xml:space="preserve">Yeboah, Kenny </t>
  </si>
  <si>
    <t xml:space="preserve">Stoll, Jack </t>
  </si>
  <si>
    <t xml:space="preserve">Martin-Robinson, David</t>
  </si>
  <si>
    <t xml:space="preserve">TEN</t>
  </si>
  <si>
    <t xml:space="preserve">Mitchell,  James </t>
  </si>
  <si>
    <t xml:space="preserve">Johnson, Montrell </t>
  </si>
  <si>
    <t xml:space="preserve">Woodside, Logan </t>
  </si>
  <si>
    <t xml:space="preserve">Minshew, Gardner </t>
  </si>
  <si>
    <t xml:space="preserve">Lance, Trey </t>
  </si>
  <si>
    <t xml:space="preserve">McCord, Kyle </t>
  </si>
  <si>
    <t xml:space="preserve">Mullens, Nick </t>
  </si>
  <si>
    <t xml:space="preserve">Bennett, Stetson </t>
  </si>
  <si>
    <t xml:space="preserve">Browning, Jake </t>
  </si>
  <si>
    <t xml:space="preserve">White, Mike </t>
  </si>
  <si>
    <t xml:space="preserve">Jones, Mac </t>
  </si>
  <si>
    <t xml:space="preserve">Garoppolo, Jimmy </t>
  </si>
  <si>
    <t xml:space="preserve">Leary, Devin </t>
  </si>
  <si>
    <t xml:space="preserve">Rush, Cooper </t>
  </si>
  <si>
    <t xml:space="preserve">Mills, Davis </t>
  </si>
  <si>
    <t xml:space="preserve">Keenum, Case </t>
  </si>
  <si>
    <t xml:space="preserve">Trask, Kyle </t>
  </si>
  <si>
    <t xml:space="preserve">Lock, Drew </t>
  </si>
  <si>
    <t xml:space="preserve">Ehlinger, Sam </t>
  </si>
  <si>
    <t xml:space="preserve">Bagent, Tyson </t>
  </si>
  <si>
    <t xml:space="preserve">Tune, Clayton </t>
  </si>
  <si>
    <t xml:space="preserve">name</t>
  </si>
  <si>
    <t xml:space="preserve">position</t>
  </si>
  <si>
    <t xml:space="preserve">team</t>
  </si>
  <si>
    <t xml:space="preserve">rank</t>
  </si>
  <si>
    <t xml:space="preserve">tier</t>
  </si>
  <si>
    <t xml:space="preserve">comment</t>
  </si>
  <si>
    <t xml:space="preserve">upside</t>
  </si>
  <si>
    <t xml:space="preserve">downside</t>
  </si>
  <si>
    <t xml:space="preserve">St. Brown, Amon</t>
  </si>
  <si>
    <t xml:space="preserve">Ra </t>
  </si>
  <si>
    <t xml:space="preserve">Njigba, Jaxon</t>
  </si>
  <si>
    <t xml:space="preserve">Valdes, Scantling - Marquez</t>
  </si>
  <si>
    <t xml:space="preserve">Smith-Schuster, JuJU</t>
  </si>
  <si>
    <t xml:space="preserve">Smith-Marsette, Ihmir</t>
  </si>
  <si>
    <t xml:space="preserve">Edwards-Helaiire, Clyde</t>
  </si>
  <si>
    <t xml:space="preserve">Win-Now Cheatsheet (Building to Contend In 2026-2027)</t>
  </si>
  <si>
    <t xml:space="preserve">#</t>
  </si>
  <si>
    <t xml:space="preserve">Quarterback-Team</t>
  </si>
  <si>
    <t xml:space="preserve">Notes</t>
  </si>
  <si>
    <t xml:space="preserve">Running Back-Team</t>
  </si>
  <si>
    <t xml:space="preserve">Wide Receiver -Team</t>
  </si>
  <si>
    <t xml:space="preserve">Tight End -Team</t>
  </si>
  <si>
    <t xml:space="preserve">Lamar Jackson - BAL</t>
  </si>
  <si>
    <t xml:space="preserve">M  </t>
  </si>
  <si>
    <t xml:space="preserve">Jahmyr Gibbs - DET</t>
  </si>
  <si>
    <t xml:space="preserve">Ja'Marr Chase - CIN</t>
  </si>
  <si>
    <t xml:space="preserve">Tre McBride - ARI</t>
  </si>
  <si>
    <t xml:space="preserve">M</t>
  </si>
  <si>
    <t xml:space="preserve">Symbols Type</t>
  </si>
  <si>
    <t xml:space="preserve">Josh Allen - BUF</t>
  </si>
  <si>
    <t xml:space="preserve">M </t>
  </si>
  <si>
    <t xml:space="preserve">Puka Nacua - LAR</t>
  </si>
  <si>
    <t xml:space="preserve">O</t>
  </si>
  <si>
    <t xml:space="preserve">Colston Loveland - CHI</t>
  </si>
  <si>
    <t xml:space="preserve">U - Underrated: Better than Draft Stock</t>
  </si>
  <si>
    <t xml:space="preserve">Matthew Stafford - LAR</t>
  </si>
  <si>
    <t xml:space="preserve">MRI</t>
  </si>
  <si>
    <t xml:space="preserve">Christian McCaffrey - SF</t>
  </si>
  <si>
    <t xml:space="preserve">Jaxson Smith-Njigba - SEA</t>
  </si>
  <si>
    <t xml:space="preserve">Brock Bowers - LV</t>
  </si>
  <si>
    <t xml:space="preserve">↕ - High Risk-Reward</t>
  </si>
  <si>
    <t xml:space="preserve">Brock Purdy - SF</t>
  </si>
  <si>
    <t xml:space="preserve">MU</t>
  </si>
  <si>
    <t xml:space="preserve">Ashton Jeanty - LV </t>
  </si>
  <si>
    <t xml:space="preserve">Justin Jefferson - MIN</t>
  </si>
  <si>
    <t xml:space="preserve">Kyle Pitts - ATL</t>
  </si>
  <si>
    <t xml:space="preserve">Z - Sleeper: Lesser known w/skills if earns shot.</t>
  </si>
  <si>
    <t xml:space="preserve">Caleb Williams - CHI</t>
  </si>
  <si>
    <t xml:space="preserve">M ↑</t>
  </si>
  <si>
    <t xml:space="preserve">Derrick Henry - BAL</t>
  </si>
  <si>
    <t xml:space="preserve">MR</t>
  </si>
  <si>
    <t xml:space="preserve">Amon-Ra St. Brown - DET</t>
  </si>
  <si>
    <t xml:space="preserve">Mark Andrews - BAL</t>
  </si>
  <si>
    <t xml:space="preserve">R</t>
  </si>
  <si>
    <t xml:space="preserve">↔ Specific Talent/Limited Upside</t>
  </si>
  <si>
    <t xml:space="preserve">Drake Maye - NE</t>
  </si>
  <si>
    <t xml:space="preserve">↑</t>
  </si>
  <si>
    <t xml:space="preserve">James Cook - BUF</t>
  </si>
  <si>
    <t xml:space="preserve">Rashee Rice - KC</t>
  </si>
  <si>
    <t xml:space="preserve">Travis Kelce - KC</t>
  </si>
  <si>
    <t xml:space="preserve">↑ - High ceiling but needs work</t>
  </si>
  <si>
    <t xml:space="preserve">Dak Prescott - DAL </t>
  </si>
  <si>
    <t xml:space="preserve">Jonathan Taylor - IND</t>
  </si>
  <si>
    <t xml:space="preserve">Ladd McConkey - LAC</t>
  </si>
  <si>
    <t xml:space="preserve">Harold Fannin, Jr. - CLE</t>
  </si>
  <si>
    <t xml:space="preserve">I - Injury concern</t>
  </si>
  <si>
    <t xml:space="preserve">Joe Burrow - CIN</t>
  </si>
  <si>
    <t xml:space="preserve">MI</t>
  </si>
  <si>
    <t xml:space="preserve">Chase Brown  - CIN</t>
  </si>
  <si>
    <t xml:space="preserve">Drake London - ATL</t>
  </si>
  <si>
    <t xml:space="preserve">Jake Ferguson - DAL</t>
  </si>
  <si>
    <t xml:space="preserve">M - Matchup Player (Can win often w/o scheme)</t>
  </si>
  <si>
    <t xml:space="preserve">Justin Herbert - LAC</t>
  </si>
  <si>
    <t xml:space="preserve">Kyren Williams - LAR</t>
  </si>
  <si>
    <t xml:space="preserve">CeeDee Lamb - DAL</t>
  </si>
  <si>
    <t xml:space="preserve">Dalton Kincaid - BUF</t>
  </si>
  <si>
    <t xml:space="preserve">S - Scheme Player (More scheme dependent)</t>
  </si>
  <si>
    <t xml:space="preserve">Baker Mayfield - TB</t>
  </si>
  <si>
    <t xml:space="preserve">Breece Hall - NYJ</t>
  </si>
  <si>
    <t xml:space="preserve">Chris Olave - NO</t>
  </si>
  <si>
    <t xml:space="preserve">I</t>
  </si>
  <si>
    <t xml:space="preserve">Juwan Johnson - NO</t>
  </si>
  <si>
    <t xml:space="preserve">F - UDFA: Bump 35-50 spots, if signed.</t>
  </si>
  <si>
    <t xml:space="preserve">Trevor Lawrence - JAC</t>
  </si>
  <si>
    <t xml:space="preserve">S</t>
  </si>
  <si>
    <t xml:space="preserve">Cam Skattebo - NYG</t>
  </si>
  <si>
    <t xml:space="preserve">Michael Wilson - ARI</t>
  </si>
  <si>
    <t xml:space="preserve">U</t>
  </si>
  <si>
    <t xml:space="preserve">Isaiah Likely - NYG</t>
  </si>
  <si>
    <t xml:space="preserve">O: Off-Field Concerns Deflating On-Field Value</t>
  </si>
  <si>
    <t xml:space="preserve">Jalen Hurts - PHI </t>
  </si>
  <si>
    <t xml:space="preserve">Jeremiyah Love - ARI</t>
  </si>
  <si>
    <t xml:space="preserve">George Pickens - DAL</t>
  </si>
  <si>
    <t xml:space="preserve">↕</t>
  </si>
  <si>
    <t xml:space="preserve">T.J. Hockenson - MIN</t>
  </si>
  <si>
    <t xml:space="preserve">R: Retirement Looming (1-2 years, tops)</t>
  </si>
  <si>
    <t xml:space="preserve">Jared Goff - DET</t>
  </si>
  <si>
    <t xml:space="preserve">Saquon Barkley - PHI</t>
  </si>
  <si>
    <t xml:space="preserve">Carnell Tate - TEN</t>
  </si>
  <si>
    <t xml:space="preserve">Pat Freiermuth - PIT</t>
  </si>
  <si>
    <t xml:space="preserve">Tier Designations</t>
  </si>
  <si>
    <t xml:space="preserve">Bo Nix - DEN</t>
  </si>
  <si>
    <t xml:space="preserve">Quinshon Judkins - CLE</t>
  </si>
  <si>
    <t xml:space="preserve">Jameson Williams - DET</t>
  </si>
  <si>
    <t xml:space="preserve">George Kittle - SF</t>
  </si>
  <si>
    <t xml:space="preserve">RI</t>
  </si>
  <si>
    <t xml:space="preserve">Beyond Category</t>
  </si>
  <si>
    <t xml:space="preserve">Jayden Daniels - WAS</t>
  </si>
  <si>
    <t xml:space="preserve">Rachaad White - WAS</t>
  </si>
  <si>
    <t xml:space="preserve">Garrett Wilson - NYJ</t>
  </si>
  <si>
    <t xml:space="preserve">Tyler Warren - IND</t>
  </si>
  <si>
    <t xml:space="preserve">Gold Standard: Elite</t>
  </si>
  <si>
    <t xml:space="preserve">Patrick Mahomes - KC</t>
  </si>
  <si>
    <t xml:space="preserve">Josh Jacobs - GB</t>
  </si>
  <si>
    <t xml:space="preserve">Emeka Egbuka - TB</t>
  </si>
  <si>
    <t xml:space="preserve">Hunter Henry - NE</t>
  </si>
  <si>
    <t xml:space="preserve">Blue Chip: Top Starter</t>
  </si>
  <si>
    <t xml:space="preserve">Sam Darnold - SEA</t>
  </si>
  <si>
    <t xml:space="preserve">Devon Achane - MIA</t>
  </si>
  <si>
    <t xml:space="preserve">Zay Flowers - BAL</t>
  </si>
  <si>
    <t xml:space="preserve">Tucker Kraft - GB</t>
  </si>
  <si>
    <t xml:space="preserve">Reliable/Emerging: Capable of Elite #'s</t>
  </si>
  <si>
    <t xml:space="preserve">Jacoby Brissett - ARI</t>
  </si>
  <si>
    <t xml:space="preserve">Kenneth Walker - KC</t>
  </si>
  <si>
    <t xml:space="preserve">M I </t>
  </si>
  <si>
    <t xml:space="preserve">Jayden Reed - GB</t>
  </si>
  <si>
    <t xml:space="preserve">Dallas Goedert - PHI</t>
  </si>
  <si>
    <t xml:space="preserve">Immediate Starter Talent, Age-Flaws-Obstacles</t>
  </si>
  <si>
    <t xml:space="preserve">Jaxson Dart - NYG</t>
  </si>
  <si>
    <t xml:space="preserve">S↕</t>
  </si>
  <si>
    <t xml:space="preserve">Javonte Williams -DAL</t>
  </si>
  <si>
    <t xml:space="preserve">A.J. Brown - NE</t>
  </si>
  <si>
    <t xml:space="preserve">Dalton Schultz - HOU</t>
  </si>
  <si>
    <t xml:space="preserve">Contributors/Low-End Starters with Upside</t>
  </si>
  <si>
    <t xml:space="preserve">Kyler Murray - MIN</t>
  </si>
  <si>
    <t xml:space="preserve">↕ </t>
  </si>
  <si>
    <t xml:space="preserve">Omarion Hampton - LAC</t>
  </si>
  <si>
    <t xml:space="preserve">DeVonta Smith - PHI</t>
  </si>
  <si>
    <t xml:space="preserve">Chig Okonkwo - WAS</t>
  </si>
  <si>
    <t xml:space="preserve">Reserves Capable of Production</t>
  </si>
  <si>
    <t xml:space="preserve">Malik Willis - MIA</t>
  </si>
  <si>
    <t xml:space="preserve">Rico Dowdle - PIT</t>
  </si>
  <si>
    <t xml:space="preserve">Luther Burden - CHI</t>
  </si>
  <si>
    <t xml:space="preserve">A.J. Barner - SEA</t>
  </si>
  <si>
    <t xml:space="preserve">↔</t>
  </si>
  <si>
    <t xml:space="preserve">Developmental, Bubble, Role Players</t>
  </si>
  <si>
    <t xml:space="preserve">Aaron Rodgers - PIT</t>
  </si>
  <si>
    <t xml:space="preserve">Kenneth Gainwell - TB</t>
  </si>
  <si>
    <t xml:space="preserve">Alec Pierce - IND</t>
  </si>
  <si>
    <t xml:space="preserve">Evan Engram - DEN</t>
  </si>
  <si>
    <t xml:space="preserve">C.J. Stroud - HOU</t>
  </si>
  <si>
    <t xml:space="preserve">D'Andre Swift - CHI</t>
  </si>
  <si>
    <t xml:space="preserve">Tetairoa McMIllan - CAR</t>
  </si>
  <si>
    <t xml:space="preserve">Mason Taylor - NYJ</t>
  </si>
  <si>
    <t xml:space="preserve">Bryce Young - CAR</t>
  </si>
  <si>
    <t xml:space="preserve">Kyle Monangai - CHI</t>
  </si>
  <si>
    <t xml:space="preserve">Davante Adams - LAR</t>
  </si>
  <si>
    <t xml:space="preserve">David Njoku - LAC</t>
  </si>
  <si>
    <t xml:space="preserve">Cam Ward - TEN</t>
  </si>
  <si>
    <t xml:space="preserve">TreVeyon Henderson - NE</t>
  </si>
  <si>
    <t xml:space="preserve">Chris Godwin - TB</t>
  </si>
  <si>
    <t xml:space="preserve">R I</t>
  </si>
  <si>
    <t xml:space="preserve">Theo Johnson - NYG</t>
  </si>
  <si>
    <t xml:space="preserve">Tyler Shough - NO</t>
  </si>
  <si>
    <t xml:space="preserve">Travis Etienne - NO</t>
  </si>
  <si>
    <t xml:space="preserve">Tee Higgins - CIN</t>
  </si>
  <si>
    <t xml:space="preserve">Colby Parkinson - LAR</t>
  </si>
  <si>
    <t xml:space="preserve">Jordan Love - GB</t>
  </si>
  <si>
    <t xml:space="preserve">David Montgomery - HOU</t>
  </si>
  <si>
    <t xml:space="preserve">Jakobi Meyers - JAX</t>
  </si>
  <si>
    <t xml:space="preserve">Cade Otton - TB</t>
  </si>
  <si>
    <t xml:space="preserve">Fernando Mendoza - LV</t>
  </si>
  <si>
    <t xml:space="preserve">Rhamondre Stevenson - NE</t>
  </si>
  <si>
    <t xml:space="preserve">Parker Washington - JAX</t>
  </si>
  <si>
    <t xml:space="preserve">Brenton Strange - JAX</t>
  </si>
  <si>
    <t xml:space="preserve">Anthony Richardson - IND</t>
  </si>
  <si>
    <t xml:space="preserve">Jaylen Warren - PIT</t>
  </si>
  <si>
    <t xml:space="preserve">Courtland Sutton - DEN</t>
  </si>
  <si>
    <t xml:space="preserve">Sam LaPorta - DET</t>
  </si>
  <si>
    <t xml:space="preserve">Ty Simpson - LAR</t>
  </si>
  <si>
    <t xml:space="preserve">Tony Pollard - TEN</t>
  </si>
  <si>
    <t xml:space="preserve">Nico Collins - HOU</t>
  </si>
  <si>
    <t xml:space="preserve">Greg Dulcich - MIA</t>
  </si>
  <si>
    <t xml:space="preserve">Deshaun Watson - CLE</t>
  </si>
  <si>
    <t xml:space="preserve">Jacory Croskey-Merritt - WAS</t>
  </si>
  <si>
    <t xml:space="preserve">Rome Odunze - CHI</t>
  </si>
  <si>
    <t xml:space="preserve">Mike Gesicki - CIN</t>
  </si>
  <si>
    <t xml:space="preserve">Geno Smith - NYJ</t>
  </si>
  <si>
    <t xml:space="preserve">Jadarian Price - SEA</t>
  </si>
  <si>
    <t xml:space="preserve">Jaylen Waddle - DEN</t>
  </si>
  <si>
    <t xml:space="preserve">Kenyan Sadiq - NYJ</t>
  </si>
  <si>
    <t xml:space="preserve">Daniel Jones - IND</t>
  </si>
  <si>
    <t xml:space="preserve">Emanuel Wilson - SEA</t>
  </si>
  <si>
    <t xml:space="preserve">Quentin Johnston - LAC</t>
  </si>
  <si>
    <t xml:space="preserve">Darnell Washington - PIT</t>
  </si>
  <si>
    <t xml:space="preserve">Michael Penix - ATL</t>
  </si>
  <si>
    <t xml:space="preserve">Jonathon Brooks - CAR</t>
  </si>
  <si>
    <t xml:space="preserve">MZI↑</t>
  </si>
  <si>
    <t xml:space="preserve">Makai Lemon - PHI</t>
  </si>
  <si>
    <t xml:space="preserve">Terrance Ferguson - LAR</t>
  </si>
  <si>
    <t xml:space="preserve">Tua Tagovailoa - ATL</t>
  </si>
  <si>
    <t xml:space="preserve">I ↔ </t>
  </si>
  <si>
    <t xml:space="preserve">Keaton Mitchell - LAC</t>
  </si>
  <si>
    <t xml:space="preserve">I↑</t>
  </si>
  <si>
    <t xml:space="preserve">DJ Moore - BUF</t>
  </si>
  <si>
    <t xml:space="preserve">Gunnar Helm - TEN</t>
  </si>
  <si>
    <t xml:space="preserve">Kirk Cousins - LV</t>
  </si>
  <si>
    <t xml:space="preserve">RJ Harvey - DEN</t>
  </si>
  <si>
    <t xml:space="preserve">Wan'Dale Robinson - TEN</t>
  </si>
  <si>
    <t xml:space="preserve">Tyler Higbee - LAR</t>
  </si>
  <si>
    <t xml:space="preserve">I R</t>
  </si>
  <si>
    <t xml:space="preserve">Shedeur Sanders - CLE</t>
  </si>
  <si>
    <t xml:space="preserve">Bhayshul Tuten - JAX</t>
  </si>
  <si>
    <t xml:space="preserve">DK Metcalf - PIT</t>
  </si>
  <si>
    <t xml:space="preserve">Matthew Hibner - BAL</t>
  </si>
  <si>
    <t xml:space="preserve">Z</t>
  </si>
  <si>
    <t xml:space="preserve">Carson Beck - ARI</t>
  </si>
  <si>
    <t xml:space="preserve">J.K. Dobbins - DEN</t>
  </si>
  <si>
    <t xml:space="preserve">Michael Pittman - PIT</t>
  </si>
  <si>
    <t xml:space="preserve">Erick All - CIN</t>
  </si>
  <si>
    <t xml:space="preserve">I Z</t>
  </si>
  <si>
    <t xml:space="preserve">Cade Klubnik - NYJ</t>
  </si>
  <si>
    <t xml:space="preserve">Woody Marks - HOU</t>
  </si>
  <si>
    <t xml:space="preserve">Ricky Pearsall - SF</t>
  </si>
  <si>
    <t xml:space="preserve">Elijah Arroyo - SEA</t>
  </si>
  <si>
    <t xml:space="preserve">Mac Jones - SF</t>
  </si>
  <si>
    <t xml:space="preserve">↔ </t>
  </si>
  <si>
    <t xml:space="preserve">Blake Corum - LAR</t>
  </si>
  <si>
    <t xml:space="preserve">Malik Washington - MIA</t>
  </si>
  <si>
    <t xml:space="preserve">Eli Stowers - PHI</t>
  </si>
  <si>
    <t xml:space="preserve">JJ McCarthy - MIN</t>
  </si>
  <si>
    <t xml:space="preserve">Chris Brooks - GB</t>
  </si>
  <si>
    <t xml:space="preserve">Matthew Golden - GB</t>
  </si>
  <si>
    <t xml:space="preserve">Tyler Conklin - DET</t>
  </si>
  <si>
    <t xml:space="preserve">Jalen Milroe - SEA</t>
  </si>
  <si>
    <t xml:space="preserve">Jordan Mason - MIN</t>
  </si>
  <si>
    <t xml:space="preserve">Jordan Addison - MIN</t>
  </si>
  <si>
    <t xml:space="preserve">Michael Mayer - LV</t>
  </si>
  <si>
    <t xml:space="preserve">Trey Lance - LAC</t>
  </si>
  <si>
    <t xml:space="preserve">Chris Rodriguez - JAX</t>
  </si>
  <si>
    <t xml:space="preserve">Marvin Harrison, Jr. - ARI</t>
  </si>
  <si>
    <t xml:space="preserve">Jackson Hawes - BUF</t>
  </si>
  <si>
    <t xml:space="preserve">Kurtis Rourke - SF </t>
  </si>
  <si>
    <t xml:space="preserve">↑ Z</t>
  </si>
  <si>
    <t xml:space="preserve">Chuba Hubbard - CAR</t>
  </si>
  <si>
    <t xml:space="preserve">Mike Evans - SF</t>
  </si>
  <si>
    <t xml:space="preserve">Noah Gray - KC</t>
  </si>
  <si>
    <t xml:space="preserve">Taylen Green - CLE</t>
  </si>
  <si>
    <t xml:space="preserve">Aaron Jones - MIN</t>
  </si>
  <si>
    <t xml:space="preserve">Khalil Shakir - BUF</t>
  </si>
  <si>
    <t xml:space="preserve">Dawson Knox - BUF</t>
  </si>
  <si>
    <t xml:space="preserve">Tanner McKee - PHI</t>
  </si>
  <si>
    <t xml:space="preserve">Alvin Kamara - NO</t>
  </si>
  <si>
    <t xml:space="preserve">Brian Thomas - JAX</t>
  </si>
  <si>
    <t xml:space="preserve">Ja'Tavion Sanders - CAR</t>
  </si>
  <si>
    <t xml:space="preserve">Garrett Nussmeier - KC</t>
  </si>
  <si>
    <t xml:space="preserve">↑ U</t>
  </si>
  <si>
    <t xml:space="preserve">Brian Robinson - ATL</t>
  </si>
  <si>
    <t xml:space="preserve">Christian Watson - GB</t>
  </si>
  <si>
    <t xml:space="preserve">Oronde Gadsden - LAC</t>
  </si>
  <si>
    <t xml:space="preserve">Will Howard - PIT</t>
  </si>
  <si>
    <t xml:space="preserve">Bucky Irving - TB</t>
  </si>
  <si>
    <t xml:space="preserve">Malik Nabers - NYG</t>
  </si>
  <si>
    <t xml:space="preserve">Sam Roush - CHI</t>
  </si>
  <si>
    <t xml:space="preserve">Justin Fields - KC </t>
  </si>
  <si>
    <t xml:space="preserve">Dylan Sampson - CLE</t>
  </si>
  <si>
    <t xml:space="preserve">Antonio Williams - WAS</t>
  </si>
  <si>
    <t xml:space="preserve">Austin Hooper - ATL</t>
  </si>
  <si>
    <t xml:space="preserve">Joe Flacco - CIN</t>
  </si>
  <si>
    <t xml:space="preserve">Sean Tucker - TB</t>
  </si>
  <si>
    <t xml:space="preserve">Josh Downs - IND</t>
  </si>
  <si>
    <t xml:space="preserve">Jake Tonges - SF</t>
  </si>
  <si>
    <t xml:space="preserve">Davis Mills - HOU</t>
  </si>
  <si>
    <t xml:space="preserve">Ray Davis - BUF</t>
  </si>
  <si>
    <t xml:space="preserve">Xavier Worthy - KC</t>
  </si>
  <si>
    <t xml:space="preserve">Max Klare - LAR</t>
  </si>
  <si>
    <t xml:space="preserve">Tyson Bagent - CHI</t>
  </si>
  <si>
    <t xml:space="preserve">Tyrone Tracy - NYG</t>
  </si>
  <si>
    <t xml:space="preserve">KC Concepcion - CLE</t>
  </si>
  <si>
    <t xml:space="preserve">Noah Fant - NO</t>
  </si>
  <si>
    <t xml:space="preserve">Diego Pavia - BAL </t>
  </si>
  <si>
    <t xml:space="preserve">Tank Bigsby - PHI</t>
  </si>
  <si>
    <t xml:space="preserve">Jaylin Noel - HOU</t>
  </si>
  <si>
    <t xml:space="preserve">Cole Kmet - CHI</t>
  </si>
  <si>
    <t xml:space="preserve">Skyler Thompson - BAL </t>
  </si>
  <si>
    <t xml:space="preserve">Tyjae Spears - TEN</t>
  </si>
  <si>
    <t xml:space="preserve">Jayden Higgins - HOU</t>
  </si>
  <si>
    <t xml:space="preserve">Adam Trautman - DEN</t>
  </si>
  <si>
    <t xml:space="preserve">Jameis Winston - NYG</t>
  </si>
  <si>
    <t xml:space="preserve">Kaelon Black - SF</t>
  </si>
  <si>
    <t xml:space="preserve">Tre Tucker - LV</t>
  </si>
  <si>
    <t xml:space="preserve">Michael Trigg - DAL</t>
  </si>
  <si>
    <t xml:space="preserve">Z ↑</t>
  </si>
  <si>
    <t xml:space="preserve">Marcus Mariota  - WAS</t>
  </si>
  <si>
    <t xml:space="preserve">Tyler Allegier - ARI</t>
  </si>
  <si>
    <t xml:space="preserve">Jalen Coker - CAR</t>
  </si>
  <si>
    <t xml:space="preserve">Carsen Ryan - CLE</t>
  </si>
  <si>
    <t xml:space="preserve">Andy Dalton - PHI</t>
  </si>
  <si>
    <t xml:space="preserve">Isiah Pachecho - DET</t>
  </si>
  <si>
    <t xml:space="preserve">Romeo Doubs - NE</t>
  </si>
  <si>
    <t xml:space="preserve">Mitchell Evans - CAR</t>
  </si>
  <si>
    <t xml:space="preserve">Carson Wentz - MIN</t>
  </si>
  <si>
    <t xml:space="preserve">Jordan James - SF</t>
  </si>
  <si>
    <t xml:space="preserve">Germie Bernard - PIT</t>
  </si>
  <si>
    <t xml:space="preserve">Tommy Tremble - CAR</t>
  </si>
  <si>
    <t xml:space="preserve">Garnder Minshew - ARI</t>
  </si>
  <si>
    <t xml:space="preserve">Demond Claiborne - MIN</t>
  </si>
  <si>
    <t xml:space="preserve">Z↑</t>
  </si>
  <si>
    <t xml:space="preserve">Cooper Kupp - SEA</t>
  </si>
  <si>
    <t xml:space="preserve">Foster Moreau - HOU</t>
  </si>
  <si>
    <t xml:space="preserve">Mitchell Trubisky - TEN</t>
  </si>
  <si>
    <t xml:space="preserve">Isaiah Davis - NYJ</t>
  </si>
  <si>
    <t xml:space="preserve">Omar Cooper - NYJ</t>
  </si>
  <si>
    <t xml:space="preserve">Tanner Hudson - CIN</t>
  </si>
  <si>
    <t xml:space="preserve">Kelly, Chad - UFA</t>
  </si>
  <si>
    <t xml:space="preserve">↑ O</t>
  </si>
  <si>
    <t xml:space="preserve">Jaylen Wright - MIA</t>
  </si>
  <si>
    <t xml:space="preserve">Rashod Bateman - BAL</t>
  </si>
  <si>
    <t xml:space="preserve">Mo Alie-Cox - IND</t>
  </si>
  <si>
    <t xml:space="preserve">Will Levis - TEN </t>
  </si>
  <si>
    <t xml:space="preserve">Tahj Brooks - CIN</t>
  </si>
  <si>
    <t xml:space="preserve">Jalen Nailor - LV</t>
  </si>
  <si>
    <t xml:space="preserve">Joe Royer - CLE</t>
  </si>
  <si>
    <t xml:space="preserve">Joe Milton - DAL</t>
  </si>
  <si>
    <t xml:space="preserve">Emmett Johnson - KC</t>
  </si>
  <si>
    <t xml:space="preserve">U↑</t>
  </si>
  <si>
    <t xml:space="preserve">Rashid Rasheed - SEA</t>
  </si>
  <si>
    <t xml:space="preserve">Julian Hill - NE</t>
  </si>
  <si>
    <t xml:space="preserve">Kenny Pickett - CAR</t>
  </si>
  <si>
    <t xml:space="preserve">Nicholas Singleton - TEN</t>
  </si>
  <si>
    <t xml:space="preserve">Ryan Flournoy - DAL</t>
  </si>
  <si>
    <t xml:space="preserve">Drew Sample - CIN</t>
  </si>
  <si>
    <t xml:space="preserve">Spencer Rattler - NO</t>
  </si>
  <si>
    <t xml:space="preserve">James Connor - ARI</t>
  </si>
  <si>
    <t xml:space="preserve">R↑</t>
  </si>
  <si>
    <t xml:space="preserve">Chris Brazzell II - CAR</t>
  </si>
  <si>
    <t xml:space="preserve">Daniel Bellinger - TEN</t>
  </si>
  <si>
    <t xml:space="preserve">Luke Altmyer - DET</t>
  </si>
  <si>
    <t xml:space="preserve">Samaje Perine - CIN</t>
  </si>
  <si>
    <t xml:space="preserve">Tyquan Thornton - KC</t>
  </si>
  <si>
    <t xml:space="preserve">Oscar Delp - NO</t>
  </si>
  <si>
    <t xml:space="preserve">Kyle McCord - GB</t>
  </si>
  <si>
    <t xml:space="preserve">Mike Washington - LV</t>
  </si>
  <si>
    <t xml:space="preserve">Calvin Austin III - NYG</t>
  </si>
  <si>
    <t xml:space="preserve">Nate Boerkircher - JAX</t>
  </si>
  <si>
    <t xml:space="preserve">Cole Payton - PHI</t>
  </si>
  <si>
    <t xml:space="preserve">Malik Davis - DAL</t>
  </si>
  <si>
    <t xml:space="preserve">Travis Hunter - JAX</t>
  </si>
  <si>
    <t xml:space="preserve">Josh Oliver - MIN</t>
  </si>
  <si>
    <t xml:space="preserve">Jalon Daniels - TB</t>
  </si>
  <si>
    <t xml:space="preserve">Kimani Vidal - LAC</t>
  </si>
  <si>
    <t xml:space="preserve">Jerry Jeudy - CLE</t>
  </si>
  <si>
    <t xml:space="preserve">Brock Wright - DET</t>
  </si>
  <si>
    <t xml:space="preserve">Jack Strand - ATL</t>
  </si>
  <si>
    <t xml:space="preserve">Emari Demercado - KC</t>
  </si>
  <si>
    <t xml:space="preserve">Christian Kirk - SF</t>
  </si>
  <si>
    <t xml:space="preserve">Thomas Fidone - NYG</t>
  </si>
  <si>
    <t xml:space="preserve">Sawyer Robertson - LV</t>
  </si>
  <si>
    <t xml:space="preserve">Jonah Coleman - DEN</t>
  </si>
  <si>
    <t xml:space="preserve">Andrei Iosivas - CIN</t>
  </si>
  <si>
    <t xml:space="preserve">Charlie Kolar - LAC</t>
  </si>
  <si>
    <t xml:space="preserve">Joe Fagnano - BAL</t>
  </si>
  <si>
    <t xml:space="preserve">Zach Charbonnet - SEA</t>
  </si>
  <si>
    <t xml:space="preserve">Elijah Sarratt - BAL</t>
  </si>
  <si>
    <t xml:space="preserve">Ben Sinnott - WAS</t>
  </si>
  <si>
    <t xml:space="preserve">Athan Kaliakmanis - WAS</t>
  </si>
  <si>
    <t xml:space="preserve">Trey Benson - ARI</t>
  </si>
  <si>
    <t xml:space="preserve">Kyle Williams - NE</t>
  </si>
  <si>
    <t xml:space="preserve">Hunter Long - JAX</t>
  </si>
  <si>
    <t xml:space="preserve">Mark Gronowski - MIA</t>
  </si>
  <si>
    <t xml:space="preserve">Braelon Allen - NYJ</t>
  </si>
  <si>
    <t xml:space="preserve">Jauan Jennngs - MIN</t>
  </si>
  <si>
    <t xml:space="preserve">Will Kacmarek - MIA</t>
  </si>
  <si>
    <t xml:space="preserve">Tyrod Taylor - GB</t>
  </si>
  <si>
    <t xml:space="preserve">Nick Chubb - UFA</t>
  </si>
  <si>
    <t xml:space="preserve">R I F</t>
  </si>
  <si>
    <t xml:space="preserve">Darius Slayton - NYG</t>
  </si>
  <si>
    <t xml:space="preserve">Josh Cuevas - BAL</t>
  </si>
  <si>
    <t xml:space="preserve">Kyle Allen - BUF</t>
  </si>
  <si>
    <t xml:space="preserve">Mar'Shawn Lloyd - GB</t>
  </si>
  <si>
    <t xml:space="preserve">Luke McCaffrey - WAS</t>
  </si>
  <si>
    <t xml:space="preserve">Tip Reiman, ARI </t>
  </si>
  <si>
    <t xml:space="preserve">Will Grier CAR</t>
  </si>
  <si>
    <t xml:space="preserve">Justice Hill - BAL</t>
  </si>
  <si>
    <t xml:space="preserve">Jordyn Tyson - NO</t>
  </si>
  <si>
    <t xml:space="preserve">↑ I</t>
  </si>
  <si>
    <t xml:space="preserve">Elijah Higgins - ARI</t>
  </si>
  <si>
    <t xml:space="preserve">Mason Rudolph - PIT</t>
  </si>
  <si>
    <t xml:space="preserve">Ty Johnson - BUF</t>
  </si>
  <si>
    <t xml:space="preserve">Malachi Fields - NYG </t>
  </si>
  <si>
    <t xml:space="preserve">Z U</t>
  </si>
  <si>
    <t xml:space="preserve">Luke Musgrave - GB</t>
  </si>
  <si>
    <t xml:space="preserve">Aiden O'Connell - LV</t>
  </si>
  <si>
    <t xml:space="preserve">Ollie Gordon - MIA</t>
  </si>
  <si>
    <t xml:space="preserve">Tre Harris - LAC</t>
  </si>
  <si>
    <t xml:space="preserve">Jeremy Ruckert - NYJ</t>
  </si>
  <si>
    <t xml:space="preserve">Tommy DeVito - NE</t>
  </si>
  <si>
    <t xml:space="preserve">Devin Singletary - NYG</t>
  </si>
  <si>
    <t xml:space="preserve">Isaiah Bond - CLE</t>
  </si>
  <si>
    <t xml:space="preserve">Kyle Granson - TEN </t>
  </si>
  <si>
    <t xml:space="preserve">Quinn Ewers - MIA</t>
  </si>
  <si>
    <t xml:space="preserve">Jaydon Blue - DAL</t>
  </si>
  <si>
    <t xml:space="preserve">Keon Coleman - BUF</t>
  </si>
  <si>
    <t xml:space="preserve">Eli Raridon - NE</t>
  </si>
  <si>
    <t xml:space="preserve">Drew Lock - SEA</t>
  </si>
  <si>
    <t xml:space="preserve">Kaleb Johnson - PIT</t>
  </si>
  <si>
    <t xml:space="preserve">Ted Hurst - TB</t>
  </si>
  <si>
    <t xml:space="preserve">Drew Olgetree - IND</t>
  </si>
  <si>
    <t xml:space="preserve">Tyler Huntley - BAL</t>
  </si>
  <si>
    <t xml:space="preserve">Seth McGowan - IND</t>
  </si>
  <si>
    <t xml:space="preserve">Jalen Tolbert - MIA</t>
  </si>
  <si>
    <t xml:space="preserve">Blake Whiteheart - CLE</t>
  </si>
  <si>
    <t xml:space="preserve">Jake Browning - TB</t>
  </si>
  <si>
    <t xml:space="preserve">Kendre Miller - NO</t>
  </si>
  <si>
    <t xml:space="preserve">Isaac TeSlaa - DET</t>
  </si>
  <si>
    <t xml:space="preserve">Lake McRee - PIT</t>
  </si>
  <si>
    <t xml:space="preserve">Case Keenum - CHI </t>
  </si>
  <si>
    <t xml:space="preserve">Dameon Pierce - PHI</t>
  </si>
  <si>
    <t xml:space="preserve">Darnell Mooney - NYG</t>
  </si>
  <si>
    <t xml:space="preserve">Marlin Klein - HOU</t>
  </si>
  <si>
    <t xml:space="preserve">Sam Howell - DAL</t>
  </si>
  <si>
    <t xml:space="preserve">Jerome Ford - WAS</t>
  </si>
  <si>
    <t xml:space="preserve">Dontayvion Wicks - PHI</t>
  </si>
  <si>
    <t xml:space="preserve">Johnny Mundt - PHI</t>
  </si>
  <si>
    <t xml:space="preserve">Jake Haener - UFA</t>
  </si>
  <si>
    <t xml:space="preserve">Kaytron Allen - WAS</t>
  </si>
  <si>
    <t xml:space="preserve">Nick Westbrook-Ikhine - IND</t>
  </si>
  <si>
    <t xml:space="preserve">Justin Joly - DEN</t>
  </si>
  <si>
    <t xml:space="preserve">Russell Wilson - UFA</t>
  </si>
  <si>
    <t xml:space="preserve">Audric Estime - NO</t>
  </si>
  <si>
    <t xml:space="preserve">Denzel Boston - CLE</t>
  </si>
  <si>
    <t xml:space="preserve">Josh Whyle - GB</t>
  </si>
  <si>
    <t xml:space="preserve">Stetson Bennett - LAR</t>
  </si>
  <si>
    <t xml:space="preserve">J'Mari Taylor - JAX</t>
  </si>
  <si>
    <t xml:space="preserve">Savion Williams - GB</t>
  </si>
  <si>
    <t xml:space="preserve">Jake Briningstool - KC</t>
  </si>
  <si>
    <t xml:space="preserve">Max Brosmer - MIN</t>
  </si>
  <si>
    <t xml:space="preserve">Damien Martinez - GB</t>
  </si>
  <si>
    <t xml:space="preserve">↑U</t>
  </si>
  <si>
    <t xml:space="preserve">DeMario Douglas - NE</t>
  </si>
  <si>
    <t xml:space="preserve">Patrick Ricard - BAL</t>
  </si>
  <si>
    <t xml:space="preserve">Nick Mullens - UFA</t>
  </si>
  <si>
    <t xml:space="preserve">Jarquez Hunter - LAR</t>
  </si>
  <si>
    <t xml:space="preserve">Tutu Atwell - MIA</t>
  </si>
  <si>
    <t xml:space="preserve">Charlie Woerner - ATL</t>
  </si>
  <si>
    <t xml:space="preserve">Jarrett Stidham - DEN</t>
  </si>
  <si>
    <t xml:space="preserve">Trevor Etienne - CAR</t>
  </si>
  <si>
    <t xml:space="preserve">Kendrick Bourne - ARI</t>
  </si>
  <si>
    <t xml:space="preserve">Jaheim Bell - PIT</t>
  </si>
  <si>
    <t xml:space="preserve">Trevor Siemian - ATL</t>
  </si>
  <si>
    <t xml:space="preserve">AJ Dillon - CAR</t>
  </si>
  <si>
    <t xml:space="preserve">Adonai Mitchell - NYJ</t>
  </si>
  <si>
    <t xml:space="preserve">Seydou Traore - MIA</t>
  </si>
  <si>
    <t xml:space="preserve">Josh Johnson - CIN</t>
  </si>
  <si>
    <t xml:space="preserve">DJ Giddens - IND</t>
  </si>
  <si>
    <t xml:space="preserve">Calvin Ridley - TEN </t>
  </si>
  <si>
    <t xml:space="preserve">Ian Thomas - LV</t>
  </si>
  <si>
    <t xml:space="preserve">Shane Buechele - BUF</t>
  </si>
  <si>
    <t xml:space="preserve">Bam Knight - ARI</t>
  </si>
  <si>
    <t xml:space="preserve">Pat Bryant - DEN</t>
  </si>
  <si>
    <t xml:space="preserve">Payne Durham - TB</t>
  </si>
  <si>
    <t xml:space="preserve">Joshua Dobbs - UFA</t>
  </si>
  <si>
    <t xml:space="preserve">Corey Kiner - ARI</t>
  </si>
  <si>
    <t xml:space="preserve">Jalen McMillan - TB</t>
  </si>
  <si>
    <t xml:space="preserve">Stephen Carlson - CHI</t>
  </si>
  <si>
    <t xml:space="preserve">Easton Stick - IND</t>
  </si>
  <si>
    <t xml:space="preserve">Jermar Jefferson </t>
  </si>
  <si>
    <t xml:space="preserve">Tory Horton - SEA</t>
  </si>
  <si>
    <t xml:space="preserve">Gavin Bartholomew - MIN</t>
  </si>
  <si>
    <t xml:space="preserve">Zach Wilson </t>
  </si>
  <si>
    <t xml:space="preserve">Cam Akers </t>
  </si>
  <si>
    <t xml:space="preserve">Jimmy Horn - CAR</t>
  </si>
  <si>
    <t xml:space="preserve">Grant Calcaterra - PHI</t>
  </si>
  <si>
    <t xml:space="preserve">Clayton Tune</t>
  </si>
  <si>
    <t xml:space="preserve">TJ Harden - CLE</t>
  </si>
  <si>
    <t xml:space="preserve">Kalif Raymond - CHI</t>
  </si>
  <si>
    <t xml:space="preserve">Brevyn Spann-Ford - DAL</t>
  </si>
  <si>
    <t xml:space="preserve">Herndon Hooker </t>
  </si>
  <si>
    <t xml:space="preserve">Davon Booth - CLE</t>
  </si>
  <si>
    <t xml:space="preserve">Jack Bech - LV</t>
  </si>
  <si>
    <t xml:space="preserve">Lucas Krull - DEN</t>
  </si>
  <si>
    <t xml:space="preserve">Hall, Jarren - UFA</t>
  </si>
  <si>
    <t xml:space="preserve">George Holani - SEA</t>
  </si>
  <si>
    <t xml:space="preserve">Tez Johnson - TB</t>
  </si>
  <si>
    <t xml:space="preserve">Will Mallory - NO</t>
  </si>
  <si>
    <t xml:space="preserve">Rush, Cooper - LAC</t>
  </si>
  <si>
    <t xml:space="preserve">Sione Vaki - DET </t>
  </si>
  <si>
    <t xml:space="preserve">Davaughn Vele - NO</t>
  </si>
  <si>
    <t xml:space="preserve">Luke Schoonmaker - DAL</t>
  </si>
  <si>
    <t xml:space="preserve">Heinicke, Taylor - LAC</t>
  </si>
  <si>
    <t xml:space="preserve">Brashard Smith - KC</t>
  </si>
  <si>
    <t xml:space="preserve">Troy Franklin - DEN</t>
  </si>
  <si>
    <t xml:space="preserve">Jared Wiley - KC</t>
  </si>
  <si>
    <t xml:space="preserve">Tyler Goodson - ATL</t>
  </si>
  <si>
    <t xml:space="preserve">Tank Dell - HOU</t>
  </si>
  <si>
    <t xml:space="preserve">James Mitchell - CAR </t>
  </si>
  <si>
    <t xml:space="preserve">McSorley, Trace - UFA</t>
  </si>
  <si>
    <t xml:space="preserve">Z </t>
  </si>
  <si>
    <t xml:space="preserve">Jamal Haynes - CIN</t>
  </si>
  <si>
    <t xml:space="preserve">Xavier Smith - LAR</t>
  </si>
  <si>
    <t xml:space="preserve">Chris Manhertz - NYG</t>
  </si>
  <si>
    <t xml:space="preserve">Carter Bradley - LV</t>
  </si>
  <si>
    <t xml:space="preserve">Michael Carter - TEN</t>
  </si>
  <si>
    <t xml:space="preserve">Mack Hollins - NE</t>
  </si>
  <si>
    <t xml:space="preserve">Harrison Bryant - SEA</t>
  </si>
  <si>
    <t xml:space="preserve">Zappe, Bailey - KC</t>
  </si>
  <si>
    <t xml:space="preserve">Julius Chestnut - TEN</t>
  </si>
  <si>
    <t xml:space="preserve">Devontez Walker - BAL</t>
  </si>
  <si>
    <t xml:space="preserve">Ben Sims - MIA</t>
  </si>
  <si>
    <t xml:space="preserve">Tanner Mordecai - SF</t>
  </si>
  <si>
    <t xml:space="preserve">Coleman Bennett - CHI</t>
  </si>
  <si>
    <t xml:space="preserve">Jahan Dotson - ATL</t>
  </si>
  <si>
    <t xml:space="preserve">Ko Kieft - TB</t>
  </si>
  <si>
    <t xml:space="preserve">Austin Reed - CHI</t>
  </si>
  <si>
    <t xml:space="preserve">Jaleel McLaughlin - DEN</t>
  </si>
  <si>
    <t xml:space="preserve">Olamide Zaccheaus - ATL</t>
  </si>
  <si>
    <t xml:space="preserve">Luke Farrell - SF</t>
  </si>
  <si>
    <t xml:space="preserve">Peterman, Nathan - UFA</t>
  </si>
  <si>
    <t xml:space="preserve">Desmond Reid - BUF</t>
  </si>
  <si>
    <t xml:space="preserve">Konata Mumpfield - LAR</t>
  </si>
  <si>
    <t xml:space="preserve">Z  </t>
  </si>
  <si>
    <t xml:space="preserve">Eric Saubert - SEA</t>
  </si>
  <si>
    <t xml:space="preserve">Gabbert, Blaine - UFA</t>
  </si>
  <si>
    <t xml:space="preserve">Isaac Guerendo - SF</t>
  </si>
  <si>
    <t xml:space="preserve">I↕</t>
  </si>
  <si>
    <t xml:space="preserve">Hollywood Brown - PHI</t>
  </si>
  <si>
    <t xml:space="preserve">Colson Yankoff -WAS</t>
  </si>
  <si>
    <t xml:space="preserve">Clifford, Sean - GB</t>
  </si>
  <si>
    <t xml:space="preserve">Herbert, Khalil - IND</t>
  </si>
  <si>
    <t xml:space="preserve">U R</t>
  </si>
  <si>
    <t xml:space="preserve">Brenen Thompson - LAC</t>
  </si>
  <si>
    <t xml:space="preserve">Brayden Willis - SF</t>
  </si>
  <si>
    <t xml:space="preserve">Rypien, Brett - MIN</t>
  </si>
  <si>
    <t xml:space="preserve">Jeremy McNichols - WAS</t>
  </si>
  <si>
    <t xml:space="preserve">Deion Burks - IND</t>
  </si>
  <si>
    <t xml:space="preserve">Teagan Quintoriano - ARI</t>
  </si>
  <si>
    <t xml:space="preserve">Henigan, Seth - JAX</t>
  </si>
  <si>
    <t xml:space="preserve">Brittain Brown - CHI</t>
  </si>
  <si>
    <t xml:space="preserve">Marvin Mims - DEN</t>
  </si>
  <si>
    <t xml:space="preserve">Moliki Matavao - NO</t>
  </si>
  <si>
    <t xml:space="preserve">Wolford, John - JAX</t>
  </si>
  <si>
    <t xml:space="preserve">Phil Mafah - DAL</t>
  </si>
  <si>
    <t xml:space="preserve">Kevin Coleman - MIA</t>
  </si>
  <si>
    <t xml:space="preserve">Tanner Koziol - JAX</t>
  </si>
  <si>
    <t xml:space="preserve">Kelley, Cole - WAS</t>
  </si>
  <si>
    <t xml:space="preserve">Adam Randall - BAL</t>
  </si>
  <si>
    <t xml:space="preserve">Greg Dortch - DET</t>
  </si>
  <si>
    <t xml:space="preserve">David Martin-Robinson - TEN</t>
  </si>
  <si>
    <t xml:space="preserve">Perkins, Bryce - LAR</t>
  </si>
  <si>
    <t xml:space="preserve">Xavier Hutchinson - HOU</t>
  </si>
  <si>
    <t xml:space="preserve">Jelani Woods - NYJ</t>
  </si>
  <si>
    <t xml:space="preserve">Woodside, Logan - CIN</t>
  </si>
  <si>
    <t xml:space="preserve">Roman Hemby - LV</t>
  </si>
  <si>
    <t xml:space="preserve">Skyler Bell - BUF</t>
  </si>
  <si>
    <t xml:space="preserve">Gabriel, Dillon - CLE</t>
  </si>
  <si>
    <t xml:space="preserve">Will Shipley - PHI</t>
  </si>
  <si>
    <t xml:space="preserve">Jalen Royals - KC</t>
  </si>
  <si>
    <t xml:space="preserve">Leonard, Riley - IND</t>
  </si>
  <si>
    <t xml:space="preserve">Israel Abanikanda - DAL</t>
  </si>
  <si>
    <t xml:space="preserve">Jordan Whittington - LAR</t>
  </si>
  <si>
    <t xml:space="preserve">Ridder, Desmond - UFA</t>
  </si>
  <si>
    <t xml:space="preserve">Kenny McIntosh - SEA</t>
  </si>
  <si>
    <t xml:space="preserve">Dyami Brown - WAS</t>
  </si>
  <si>
    <t xml:space="preserve">White, Mike - UFA</t>
  </si>
  <si>
    <t xml:space="preserve">Roschon Johnson - CHI</t>
  </si>
  <si>
    <t xml:space="preserve">Chris Bell - MIA</t>
  </si>
  <si>
    <t xml:space="preserve">Hartman, Sam -UFA</t>
  </si>
  <si>
    <t xml:space="preserve">Patrick Taylor - 49ers</t>
  </si>
  <si>
    <t xml:space="preserve">Tai Felton - MIN</t>
  </si>
  <si>
    <t xml:space="preserve">Pratt, Michael - UFA</t>
  </si>
  <si>
    <t xml:space="preserve">Rasheen Ali - BAL</t>
  </si>
  <si>
    <t xml:space="preserve">Zavion Thomas - CHI</t>
  </si>
  <si>
    <t xml:space="preserve">Plummer, Jack - UFA</t>
  </si>
  <si>
    <t xml:space="preserve">Sincere McCormick - UFA</t>
  </si>
  <si>
    <t xml:space="preserve">De'Zhaun Stribling - SF</t>
  </si>
  <si>
    <t xml:space="preserve">Corral, Matt - UFA</t>
  </si>
  <si>
    <t xml:space="preserve">Jahwar Jordan - HOU</t>
  </si>
  <si>
    <t xml:space="preserve">Demarcus Robinson - SF</t>
  </si>
  <si>
    <t xml:space="preserve">Devin Leary - UFA</t>
  </si>
  <si>
    <t xml:space="preserve">Zavier Scott - MIN</t>
  </si>
  <si>
    <t xml:space="preserve">Zachariah Branch - ATL</t>
  </si>
  <si>
    <t xml:space="preserve">Emory Jones - UFA</t>
  </si>
  <si>
    <t xml:space="preserve">Donovan Edwards - MIA</t>
  </si>
  <si>
    <t xml:space="preserve">Ja'Kobi Lane - BAL</t>
  </si>
  <si>
    <t xml:space="preserve">Haynes King - CAR</t>
  </si>
  <si>
    <t xml:space="preserve">Jacob Saylors - DET</t>
  </si>
  <si>
    <t xml:space="preserve">Xavier Legette - CAR</t>
  </si>
  <si>
    <t xml:space="preserve">Drew Allar - PIT</t>
  </si>
  <si>
    <t xml:space="preserve">Jam Miller - NE</t>
  </si>
  <si>
    <t xml:space="preserve">Cedric Tillman - CLE</t>
  </si>
  <si>
    <t xml:space="preserve">Bheren Morton - NE</t>
  </si>
  <si>
    <t xml:space="preserve">Ulysses Bentley - IND</t>
  </si>
  <si>
    <t xml:space="preserve">Chimere Dike - TEN</t>
  </si>
  <si>
    <t xml:space="preserve">John Rhys-Plumlee  UFA</t>
  </si>
  <si>
    <t xml:space="preserve">Jadyn Ott - KC</t>
  </si>
  <si>
    <t xml:space="preserve">Elic Ayomanor - TEN</t>
  </si>
  <si>
    <t xml:space="preserve">Duggan, Max - UFA</t>
  </si>
  <si>
    <t xml:space="preserve">Efton Chism III - NE</t>
  </si>
  <si>
    <t xml:space="preserve">Kedon Slovis - UFA</t>
  </si>
  <si>
    <t xml:space="preserve">Elijah Moore - PHI</t>
  </si>
  <si>
    <t xml:space="preserve">Gavin Hardison - UFA</t>
  </si>
  <si>
    <t xml:space="preserve">Ronnie Rivers - LAR</t>
  </si>
  <si>
    <t xml:space="preserve">Colbie Young - CIN</t>
  </si>
  <si>
    <t xml:space="preserve">Taulia Tagovailo - UFA</t>
  </si>
  <si>
    <t xml:space="preserve">Deuce Vaughn - UFA</t>
  </si>
  <si>
    <t xml:space="preserve">Odell Beckham - NYG</t>
  </si>
  <si>
    <t xml:space="preserve">Jason Bean - UFA</t>
  </si>
  <si>
    <t xml:space="preserve">Travis Homer - PIT</t>
  </si>
  <si>
    <t xml:space="preserve">Bryce Lance - NO</t>
  </si>
  <si>
    <t xml:space="preserve">Rocky Lombardi - UFA</t>
  </si>
  <si>
    <t xml:space="preserve">Tyler Badie  - DEN</t>
  </si>
  <si>
    <t xml:space="preserve">Marquez Valdes-Scantling - DAL</t>
  </si>
  <si>
    <t xml:space="preserve">Mond, Kellen - UFA</t>
  </si>
  <si>
    <t xml:space="preserve">Lan Larisson - NE</t>
  </si>
  <si>
    <t xml:space="preserve">Treylon Burks - WAS</t>
  </si>
  <si>
    <t xml:space="preserve">Book, Ian - UFA</t>
  </si>
  <si>
    <t xml:space="preserve">Dylan Laube - LV</t>
  </si>
  <si>
    <t xml:space="preserve">KeAndre Lambert-Smith - LAC</t>
  </si>
  <si>
    <t xml:space="preserve">Mertz, Graham - HOU</t>
  </si>
  <si>
    <t xml:space="preserve">Raheim Sanders - CLE</t>
  </si>
  <si>
    <t xml:space="preserve">Devin Duvernay - ARI</t>
  </si>
  <si>
    <t xml:space="preserve">Miller, Cam - LV</t>
  </si>
  <si>
    <t xml:space="preserve">Kyle Juszczyk - 49ers</t>
  </si>
  <si>
    <t xml:space="preserve">Ashton Dulin - IND</t>
  </si>
  <si>
    <t xml:space="preserve">Garbers, Ethan - CAR</t>
  </si>
  <si>
    <t xml:space="preserve">British Brooks - HOU</t>
  </si>
  <si>
    <t xml:space="preserve">Barion Brown - NO</t>
  </si>
  <si>
    <t xml:space="preserve">Thorne, Payton - CIN</t>
  </si>
  <si>
    <t xml:space="preserve">Kene Ngwangwu - NYJ</t>
  </si>
  <si>
    <t xml:space="preserve">KJ Osborn - TEN </t>
  </si>
  <si>
    <t xml:space="preserve">Uiagalelei, D.J. - LAC</t>
  </si>
  <si>
    <t xml:space="preserve">Gary Brightwell - CIN</t>
  </si>
  <si>
    <t xml:space="preserve">Tyrell Shavers - BUF</t>
  </si>
  <si>
    <t xml:space="preserve">Cook, Brady - NYJ</t>
  </si>
  <si>
    <t xml:space="preserve">Kalel Mullings - TEN</t>
  </si>
  <si>
    <t xml:space="preserve">Emmanuel Henderson - SEA</t>
  </si>
  <si>
    <t xml:space="preserve">Jake Retzlaff - SEA</t>
  </si>
  <si>
    <t xml:space="preserve">Evan Hull - UFA</t>
  </si>
  <si>
    <t xml:space="preserve">Jamari Thrash - CLE</t>
  </si>
  <si>
    <t xml:space="preserve">Chandler Morris - TB</t>
  </si>
  <si>
    <t xml:space="preserve">Kendall Milton - CIN</t>
  </si>
  <si>
    <t xml:space="preserve">Jaylin Lane - WAS</t>
  </si>
  <si>
    <t xml:space="preserve">Kaidon Salter - TEN</t>
  </si>
  <si>
    <t xml:space="preserve">Anderson, Mario - UFA</t>
  </si>
  <si>
    <t xml:space="preserve">Bub Means - NO</t>
  </si>
  <si>
    <t xml:space="preserve">Joey Aguilar - JAX</t>
  </si>
  <si>
    <t xml:space="preserve">Yarns, Marcus - UFA</t>
  </si>
  <si>
    <t xml:space="preserve">Joshua Palmer - BUF</t>
  </si>
  <si>
    <t xml:space="preserve">Jacob Clark - LV</t>
  </si>
  <si>
    <t xml:space="preserve">Johnson Montrell - UFA</t>
  </si>
  <si>
    <t xml:space="preserve">Dont'e Thornton, Jr. - LV</t>
  </si>
  <si>
    <t xml:space="preserve">Matthew Caldwell - LAR</t>
  </si>
  <si>
    <t xml:space="preserve">Ekeler, Austin - WAS</t>
  </si>
  <si>
    <t xml:space="preserve">Tim Patrick - NYJ</t>
  </si>
  <si>
    <t xml:space="preserve">Kyron Drones - GB</t>
  </si>
  <si>
    <t xml:space="preserve">Edwards, Gus - UFA</t>
  </si>
  <si>
    <t xml:space="preserve">Isaiah Williams - NYJ</t>
  </si>
  <si>
    <t xml:space="preserve">Sanders, Miles - DAL</t>
  </si>
  <si>
    <t xml:space="preserve">Roman Wilson - PIT</t>
  </si>
  <si>
    <t xml:space="preserve">Watson, Blake - DEN</t>
  </si>
  <si>
    <t xml:space="preserve">Ben Skowronek - PIT</t>
  </si>
  <si>
    <t xml:space="preserve">Chandler, Ty - NO</t>
  </si>
  <si>
    <t xml:space="preserve">↔  R</t>
  </si>
  <si>
    <t xml:space="preserve">Arian Smith - NYJ</t>
  </si>
  <si>
    <t xml:space="preserve">Casey Washington - ATL</t>
  </si>
  <si>
    <t xml:space="preserve">Gibson, Antonio - NE</t>
  </si>
  <si>
    <t xml:space="preserve">F</t>
  </si>
  <si>
    <t xml:space="preserve">Cyrus Allen - KC</t>
  </si>
  <si>
    <t xml:space="preserve">Mattison, Alexander - MIA</t>
  </si>
  <si>
    <t xml:space="preserve">Caleb Douglas - MIA</t>
  </si>
  <si>
    <t xml:space="preserve">Sermon, Trey - PIT</t>
  </si>
  <si>
    <t xml:space="preserve">Z R</t>
  </si>
  <si>
    <t xml:space="preserve">Jahdae Walker - CHI</t>
  </si>
  <si>
    <t xml:space="preserve">Mitchell Tinsley - CIN</t>
  </si>
  <si>
    <t xml:space="preserve">Mitchell, Elijah - KC</t>
  </si>
  <si>
    <t xml:space="preserve">Justin Watson - HOU</t>
  </si>
  <si>
    <t xml:space="preserve">Spiller, Isaiah -UFA</t>
  </si>
  <si>
    <t xml:space="preserve">Vinny Anthony - ATL</t>
  </si>
  <si>
    <t xml:space="preserve">Gaskin, Myles - UFA</t>
  </si>
  <si>
    <t xml:space="preserve">Scotty Miller - CHI</t>
  </si>
  <si>
    <t xml:space="preserve">Williams, Jamaal - UFA</t>
  </si>
  <si>
    <t xml:space="preserve">Derius Davis - LAC</t>
  </si>
  <si>
    <t xml:space="preserve">Foreman, DOnta - UFA</t>
  </si>
  <si>
    <t xml:space="preserve">Jordan Watkins - SF</t>
  </si>
  <si>
    <t xml:space="preserve">Hines, Nyheim - UFA</t>
  </si>
  <si>
    <t xml:space="preserve">↔ I R</t>
  </si>
  <si>
    <t xml:space="preserve">Anthony Gould - IND</t>
  </si>
  <si>
    <t xml:space="preserve">Scott, Boston - UFA</t>
  </si>
  <si>
    <t xml:space="preserve">Jake Bobo - SEA</t>
  </si>
  <si>
    <t xml:space="preserve">Evans, Chris - UFA</t>
  </si>
  <si>
    <t xml:space="preserve">David Moore - CAR</t>
  </si>
  <si>
    <t xml:space="preserve">Blackshear, Raheem - CAR</t>
  </si>
  <si>
    <t xml:space="preserve">↔ R</t>
  </si>
  <si>
    <t xml:space="preserve">Malik Benson - LV</t>
  </si>
  <si>
    <t xml:space="preserve">Hasty, JaMycal - UFA</t>
  </si>
  <si>
    <t xml:space="preserve">Charlie Jones - CIN</t>
  </si>
  <si>
    <t xml:space="preserve">Patterson, Jaret - LAC</t>
  </si>
  <si>
    <t xml:space="preserve">Bo Melton - GB</t>
  </si>
  <si>
    <t xml:space="preserve">Dallas, DeeJay - ARI</t>
  </si>
  <si>
    <t xml:space="preserve">Kendrick Law - DET</t>
  </si>
  <si>
    <t xml:space="preserve">Washington, Carlos - ATL</t>
  </si>
  <si>
    <t xml:space="preserve">Skyy Moore - SF</t>
  </si>
  <si>
    <t xml:space="preserve">Haskins, Hassan - LAC</t>
  </si>
  <si>
    <t xml:space="preserve">Jeshaun Jones - MIN</t>
  </si>
  <si>
    <t xml:space="preserve">Tyler Johnson - DAL</t>
  </si>
  <si>
    <t xml:space="preserve">Johnny Wilson - PHI</t>
  </si>
  <si>
    <t xml:space="preserve">Xavier Weaver - ARI</t>
  </si>
  <si>
    <t xml:space="preserve">Austin Trammell - JAX</t>
  </si>
  <si>
    <t xml:space="preserve">Josh Cameron - JAX</t>
  </si>
  <si>
    <t xml:space="preserve">Eli Eidenreich - PIT</t>
  </si>
  <si>
    <t xml:space="preserve">CJ Daniels - LAR</t>
  </si>
  <si>
    <t xml:space="preserve">Dareke Young - LV</t>
  </si>
  <si>
    <t xml:space="preserve">Xavier Guilllory - BAL</t>
  </si>
  <si>
    <t xml:space="preserve">Reggie Virgil - ARI</t>
  </si>
  <si>
    <t xml:space="preserve">Dominic Lovett - DET</t>
  </si>
  <si>
    <t xml:space="preserve">Myles Price - MIN</t>
  </si>
  <si>
    <t xml:space="preserve">Win-Now Cheatsheet (Building to Contend in (2026-2027)</t>
  </si>
  <si>
    <t xml:space="preserve">June</t>
  </si>
  <si>
    <t xml:space="preserve">New Commentary</t>
  </si>
  <si>
    <t xml:space="preserve">Jan</t>
  </si>
  <si>
    <t xml:space="preserve">The best combination of floor, ceiling, route skills, athletic ability and age among the WRs. When Joe Burrow is healthy, Chase could flirt with 2,000 yards. </t>
  </si>
  <si>
    <t xml:space="preserve">Nacua has delivered at an elite level for multiple seasons. Matthew Stafford is playing well enough and likely to hang around another year or two while Ty Simpson learns on the bench. </t>
  </si>
  <si>
    <t xml:space="preserve">Most RBs aren't worth drafting as foundational pieces in a long-build strategy. Gibbs age, versatility, and balanced offense makes him one of the few exceptions. </t>
  </si>
  <si>
    <t xml:space="preserve">Bijan Robinson - ATL</t>
  </si>
  <si>
    <t xml:space="preserve">Most RBs have peak years between 24-29. If you build wisely enough, Robinson can deliver as a cornerstone producer during your contention window for a 1-2 years, but it's a risk. </t>
  </si>
  <si>
    <t xml:space="preserve">Likely retired in '28 and awaiting a gold jacket. Still a top-12 RB talent until then. </t>
  </si>
  <si>
    <t xml:space="preserve">There's a latent negative bias among the public and analysts with whatever Jackson does and and it has been wrong every time. When healthy, he's the ultimate weapon. </t>
  </si>
  <si>
    <t xml:space="preserve">Allen is among the best in the game. Adding DJ Moore and Skyler Bell to the WR stable bolsters an already excellent passing game. Jackson and Allen are worth building around. </t>
  </si>
  <si>
    <t xml:space="preserve">Jeanty delivered top-15 fantasy production despite an awful OL performance. The Raiders intend to give him Christian McCaffrey's workload. Jeanty has the run stamina to thrive with it. </t>
  </si>
  <si>
    <t xml:space="preserve">Jackson, Lamar - BAL</t>
  </si>
  <si>
    <t xml:space="preserve">Allen, Josh - BUF</t>
  </si>
  <si>
    <t xml:space="preserve">If you're building for the future, Cook is a boom-bust component who could deliver at 29 and 30 but he's a final piece more than a foundational piece. </t>
  </si>
  <si>
    <t xml:space="preserve">Williams, Caleb - CHI</t>
  </si>
  <si>
    <t xml:space="preserve">Smith-Njigba delivered elite production last year. Let's see if this excellent route runner can do it again with a summer for opposing defensive minds to prepare. </t>
  </si>
  <si>
    <t xml:space="preserve">If the Vikings find a QB, Jefferson will return to the top tier. He's still worth building around, but there may be 1-2 less productive years if Kyler Murray plays like he did in Arizona. </t>
  </si>
  <si>
    <t xml:space="preserve">Even with Jameson Williams' emergence, St. Brown continues delivering WR1 value thanks to his routes, rapport with Jared Goff, and surrounding talent that creates juicy matchups. </t>
  </si>
  <si>
    <t xml:space="preserve">If Stafford is still playing well after 40, you can rocket him up the board as a Tom Brady-like option. Odds are likely this year and next will be his final two. </t>
  </si>
  <si>
    <t xml:space="preserve">Purdy is a publicly polarizing QB because most lack a true understanding of what excellent processing and anticipation looks like on the field. Purdy has it , the system, and excelent pocket work.</t>
  </si>
  <si>
    <t xml:space="preserve">Collins, Nico - HOU</t>
  </si>
  <si>
    <t xml:space="preserve">Williams has all of the physical tools, one of the best offensive minds in the game, and emerging surrounding talent designed to be 1-2 step ahead of the state of the game. </t>
  </si>
  <si>
    <t xml:space="preserve">Maye gets the buzz as fantasy QB1. A.J. Brown helps.  But the SB showed hidden trap doors. DCs around the NFL will review the film,, see the processing flaws, and test Maye in '27.</t>
  </si>
  <si>
    <t xml:space="preserve">Rice would be higher on the board if his off-field issues weren't still a problem. It's unlikely the Chiefs will keep Rice beyond his rookie deal and that makes Rice's career more volatile. </t>
  </si>
  <si>
    <t xml:space="preserve">Adams, Davante  - LAR</t>
  </si>
  <si>
    <t xml:space="preserve">If Mike McDaniel retools the Chargers' offense into Miami's but with a superior QB, McConkey could deliver fantasy WR1 value in the Tyreek Hill role. </t>
  </si>
  <si>
    <t xml:space="preserve">Prescott will be 35 when your team reaches its contention window. If the arm and athletic ability remains intact, the autumn of his career could be great, but it's a gamble. </t>
  </si>
  <si>
    <t xml:space="preserve">If Burrow stays healthy, he's easily top 3-5 at his position. His availability is becoming enough of a question mark to wonder if we'll be asking "what could have been?"Optimism for one more yr.</t>
  </si>
  <si>
    <t xml:space="preserve">A great physical talent as a thrower with reps that few of his peers can replicate. If Mike McDaniel can help Herbert lessen the flawed reps, Herbert could emerge as an elite value once again.</t>
  </si>
  <si>
    <t xml:space="preserve">Mayfield will be 33 when your team reaches its contention window. The game will be slow, but will the arm and athletic ability still be there? Boom-bust value as a future QB1 for a rebuild. </t>
  </si>
  <si>
    <t xml:space="preserve">A sweet consolation prize if seeking a "top-three" TE on the board. The biggest question is QB and between him and Bowers, Bowers is less QB dependent than McBride. </t>
  </si>
  <si>
    <t xml:space="preserve">If the QBs in Atlanta falter and/or the new offense doesn’t feature London as the big slot often enough, he could turn in fantasy WR2 value instead of high-end WR1 value. Stay tuned. </t>
  </si>
  <si>
    <t xml:space="preserve">Lamb is one of the best all-around WRs in football and that shouldn't change in two years if you're counting on him to deliver 2-3 seasons of fantasy WR1 value during your contention window.</t>
  </si>
  <si>
    <t xml:space="preserve">He can play all three roles and became more of a possession threat last year. He bulked up in the offseason but has retained his explosion. Expect another 3-5 years of WR1-WR2 value.</t>
  </si>
  <si>
    <t xml:space="preserve">A potential final piece in 2-3 years, not a foundational piece right now. </t>
  </si>
  <si>
    <t xml:space="preserve">Etienne, Travis - JAX</t>
  </si>
  <si>
    <t xml:space="preserve">An explosive runner with sound skills between the tackles, Brown has been a dedicated student with the passing game during the past three years. A safe bet as a fantasy starter in a strong O. </t>
  </si>
  <si>
    <t xml:space="preserve">Williams may have a trapdoor with his floor in 2-3 years if Blake Corum continues emerging. Until then Williams leads the ground game in an excellent offense as its top decision-maker. </t>
  </si>
  <si>
    <t xml:space="preserve">An elite talent who needs the OL and surrounding skill players to match. The Jets extended Hall, which is a great sign they see Hall as that kind of talent to feed the ball. </t>
  </si>
  <si>
    <t xml:space="preserve">For the youngsters, Skattebo is a more athletic David Montgomery. For the oldheads, Skattebo is closer on the spectrum to Jamaal Anderson. Expect a low-end RB1 fantasy year with Harbuagh.</t>
  </si>
  <si>
    <t xml:space="preserve">Love's style is similar to Alvin Kamara and expect the Cardinals to use him in this fashion. Expect elite RB production by Year 2-3 if the Cardinals OL continues in the right direction. </t>
  </si>
  <si>
    <t xml:space="preserve">Barkley will offer RB1 value at least until he's 30. Beyond that? Most backs haven't been reliable top-end starters. If rebuilding, trade him for picks and youth. </t>
  </si>
  <si>
    <t xml:space="preserve">Wilson's route and ball skills transcend concerns about earning his '26 production in garbage time. Many young talents emerge this way. Place more value on the skills, not the scenario. </t>
  </si>
  <si>
    <t xml:space="preserve">Burden, Luther  - CHI</t>
  </si>
  <si>
    <t xml:space="preserve">Pickens delivered production that matched long-held public expectations. If he can continue to mature as a professional, concerns about him self-sabotaging will dissipate. </t>
  </si>
  <si>
    <t xml:space="preserve">Tate's catch-point positioning and hands make him underrated for a "top prospect." Expect Ward to pepper Tate with intermediate and vertical targets this year -- and with success. </t>
  </si>
  <si>
    <t xml:space="preserve">Williams has figured out his role in the professional game and that includes developing a mature approach to the business of football. He's a high-volume YAC threat with a vertical game, too.</t>
  </si>
  <si>
    <t xml:space="preserve">Wilson's production is consistently 200-400 yards and/or 4-6 TDs away from WR1 value and that's the difference between catching targets from a struggling young QB or a talented vet. </t>
  </si>
  <si>
    <t xml:space="preserve">Egbuka dropped the ball a lot during the second half of the year. Baker Mayfield was also inaccurate with a lot of those throughs due to injury. Expect a strong year wire-to-wire in '27. </t>
  </si>
  <si>
    <t xml:space="preserve">Flowers should rebound if Lamar Jackson rebounds. The change in offensive system is another factor that makes his value more volatile than his talent. </t>
  </si>
  <si>
    <t xml:space="preserve">We may finally see Reed get full-time work commensurate with the WR1 label the Packers coaching staff gave him but without the volume. Verstaile and a Stefon Diggs starter kit. </t>
  </si>
  <si>
    <t xml:space="preserve">Brown will be 30 and managing a lingering knee issue when your team reaches its contention window. He could be a final piece, but not a foundational piece. </t>
  </si>
  <si>
    <t xml:space="preserve">Smith will be 30 and have to years to prove whether he's a legit WR1 without AJ Brown in tow when your reaches its contention window. Maybe a final piece, but not a foundational piece. </t>
  </si>
  <si>
    <t xml:space="preserve">A volume runner with good power and shifty feet, Judkins has a high ranking but expect younger prospects to overtake him in these rankings if his OL/QB limit his potential volume to RB2 value.</t>
  </si>
  <si>
    <t xml:space="preserve">The public overrated White during his first two years and underrated him since. He could have career years in Washington behind that OL if he earns RB1 value. Not a long-build centerpiece.</t>
  </si>
  <si>
    <t xml:space="preserve">Jacobs could deliver strong starter value at age 30 when your long build becomes a contender, but he's a final piece for a year or two, at best, and not a foundational piece in this scenario. </t>
  </si>
  <si>
    <t xml:space="preserve">The Dolphins' wholesale changes likely means a decline in Achane's gaudy production. Still, expect enough from Achane to deliver starter value if the shoulder surgery isn't a warning sign.</t>
  </si>
  <si>
    <t xml:space="preserve">Burden is an emerging talent with the all-around skills to become a mix of Amon-Ra St. Brown AND Jameson Williams in the Bears' offense. He has the QB and coach to make it happen. </t>
  </si>
  <si>
    <t xml:space="preserve">If you're in a 1.5 PPR format, divide the ranking for all Tes by two to get that ranking. The Bears got Sam Rousch to detached Loveland and will where he can deliver top-15 WR value in fantasy.</t>
  </si>
  <si>
    <t xml:space="preserve">Bowers is as promising a receiver as Loveland and more promising after the catch, but his offense is a bigger long-term question mark, for now. </t>
  </si>
  <si>
    <t xml:space="preserve">Pittman, Michael - IND</t>
  </si>
  <si>
    <t xml:space="preserve">Pierce showed last year that has he has become much more than a jump-ball deep threat. He is the best all-around route runner on the team and was paid accordingly. Colts' WR1. </t>
  </si>
  <si>
    <t xml:space="preserve">McMillan is a fantasy WR2 unless the Panthers use him like Drake London as a big slot. The acquisition of Chris Brazzell makes his a likely reality. A rangy zone WR w/contested ball skills.</t>
  </si>
  <si>
    <t xml:space="preserve">Still one of the best route runners on the planet and in a role where he can win in the red zone without carrying the load down the field. </t>
  </si>
  <si>
    <t xml:space="preserve">One of the most underrated WRs of the decade when healthy, and he appears healthy. A good WR2 this year. Maybe next, if he can prove he can stay healthy. </t>
  </si>
  <si>
    <t xml:space="preserve">Mahomes, Patrick - KC</t>
  </si>
  <si>
    <t xml:space="preserve">Walker excels when on the field. Stay on the field has been a consistent problem, even if it's not long-term injuries. KC's scheme and OL is strong when healthy. A strong boom-bust investment.</t>
  </si>
  <si>
    <t xml:space="preserve">Herbert, Justin - LAC</t>
  </si>
  <si>
    <t xml:space="preserve">Williams pulled off a career rebound last year behind a revamped Dallas line. He's a physical back good enough to deliver as a volume runner. </t>
  </si>
  <si>
    <t xml:space="preserve">Prescott, Dak - DAL</t>
  </si>
  <si>
    <t xml:space="preserve">Hampton does his best work with gap schemes. Outside zone in the McDaniel offense is a solid bridge for gap runners to make the transition. Be cautiously optimistic. </t>
  </si>
  <si>
    <t xml:space="preserve">Goff, Jared - DET</t>
  </si>
  <si>
    <t xml:space="preserve">Mike McCarthy was patient with Dowdle in Dallas and saw a couple of years of rewards. Dowdle is a good fit in Pittsburgh as the 1-A/1-B and should have career years in '26-'27. </t>
  </si>
  <si>
    <t xml:space="preserve">Stafford, Matthew - LAR</t>
  </si>
  <si>
    <t xml:space="preserve">If Gainwell had more explosion, he'd be like Tiki Barber. He's a slower version: Smart, versatile, and tough. Expect him to outlast Bucky Irving and be the most productive in '26-'27. </t>
  </si>
  <si>
    <t xml:space="preserve">Burrow, Joe - CIN</t>
  </si>
  <si>
    <t xml:space="preserve">Swift improved between the tackles thanks to Eric Bienemy. With Bienemy gone, will Swift's lessons leave with it, or will he sustain his improvement? Monangai looms. One year left in Chicago.</t>
  </si>
  <si>
    <t xml:space="preserve">Purdy, Brock - SF</t>
  </si>
  <si>
    <t xml:space="preserve">Monangai is likely seen as a "nice story about a UDFA made good for a year," but that undersells his all-around skills. A Year 2 50/50 split with potential to be the lead man in '27 is likely. </t>
  </si>
  <si>
    <t xml:space="preserve">Nix, Bo - DEN</t>
  </si>
  <si>
    <t xml:space="preserve">Pitts had the best fantasy season of his career and earned the targets, receptions, yardage, and TDs fans hoped for since 2021. A QB and OC turnstile could add volatility to expectations. </t>
  </si>
  <si>
    <t xml:space="preserve">Lawrence, Trevor - JAX</t>
  </si>
  <si>
    <t xml:space="preserve">Meyers doesn't win with speed so he could still deliver worthwhile starter value as a WR2/WR3 by the time your team rebuilds, but he's probably hitting his peak for the next two years. </t>
  </si>
  <si>
    <t xml:space="preserve">Mayfield, Baker - TB</t>
  </si>
  <si>
    <t xml:space="preserve">Think of Parker Washington as an emerging Amon-Ra St. Brown with  better contested catch skills who probably won't be the Jags offensive centerpiece and has more boom-bust value.</t>
  </si>
  <si>
    <t xml:space="preserve">Likley a year or two away from retirement or a signficant decline in role, but still one of the top two options in Denver and likely 1-A. </t>
  </si>
  <si>
    <t xml:space="preserve">Walker III, Ken - SEA</t>
  </si>
  <si>
    <t xml:space="preserve">Odunze's foot injury has gained a lot of scrutiny. He should be fine. The bigger question is his dropped passes. If he can overcome this, he has a bright future. If not, Chicago will bid adieu. </t>
  </si>
  <si>
    <t xml:space="preserve">Henderson's big-play ability is the allure. The decision-making and consistency rep-to-rep lags behind and limits his upside for now. If he doesn't refine his game, he's a boom-bust RB2. </t>
  </si>
  <si>
    <t xml:space="preserve">Etienne improved between the tackles, and paced the Jaguars last year. His immediate value is volatile with Alvin Kamara still on the team. A final piece, at best. Not foundational.</t>
  </si>
  <si>
    <t xml:space="preserve">He could deliver starter value at age 30 when your long build becomes a contender, but he's a final piece for a year or two, at best, and not a foundational piece in this scenario. </t>
  </si>
  <si>
    <t xml:space="preserve">Samuel, Deebo - WAS</t>
  </si>
  <si>
    <t xml:space="preserve">See Goedert. </t>
  </si>
  <si>
    <t xml:space="preserve">Johnston has become a better technician at the catch point and he's emerging into a sound fantasy starter. Expect Mike McDaniel's system to mesh well with Johnston's YAC-oriented game.</t>
  </si>
  <si>
    <t xml:space="preserve">Liam Coen adjusted his offense halfway through the 2025 season from an aspiring vertical game to a short and intermediate affair that paid off handsomely for Lawrence. He's poised to repeat.</t>
  </si>
  <si>
    <t xml:space="preserve">The Kevin Patullo offense was a disaster. Will Sean Mannion's scheme and the changes at WR lead to a Hurts rebound? I'm skeptical. Hurts' peak years may be over but he's still a solid starter.</t>
  </si>
  <si>
    <t xml:space="preserve">If the arm holds up, Goff could still be a functional piece on a contending roster if the Lions remain a strong offense. Capable QB1 with top-five upside right now. </t>
  </si>
  <si>
    <t xml:space="preserve">Adding Jaylen Waddle is a good short-term solution, but Waddle and Courtland Sutton are aging and Denver hasn't hit big with its draft picks at the position. Count on low-end QB1 value. </t>
  </si>
  <si>
    <t xml:space="preserve">Lemon has great catch-point skills and should serve as en excellent possession-plus complement to DeVonta Smith next year, if not this year. Expect a high-volume career. </t>
  </si>
  <si>
    <t xml:space="preserve">Moore's physicality and speed could keep him in a primary or secondary role in Buffalo by '28-'29 if he clicks with Josh Allen, but don't make him a foundational piece of your core in a rebuild. </t>
  </si>
  <si>
    <t xml:space="preserve">Darnold,  Sam - SEA</t>
  </si>
  <si>
    <t xml:space="preserve">Pollard will likley offer RB2/RB3 value at least until he's 30. Beyond that it's shaky, </t>
  </si>
  <si>
    <t xml:space="preserve">Daniels, Jayden - WAS</t>
  </si>
  <si>
    <t xml:space="preserve">This year is his likely his last. A low-end TE1. </t>
  </si>
  <si>
    <t xml:space="preserve">Love, Jordan - GB</t>
  </si>
  <si>
    <t xml:space="preserve">Robinson has refind is route skills in recent years, and he's following Brian Daboll to the Titans where he'll be no worse than the No. 2 option in the Titans passing game. High volume PPR value.</t>
  </si>
  <si>
    <t xml:space="preserve">Stroud, C.J. - HOU</t>
  </si>
  <si>
    <t xml:space="preserve">Metcalf could remain a strong WR2 in '28-'29, but there are too many variables (QB, team, and age) that could change his ceiling/floor. </t>
  </si>
  <si>
    <t xml:space="preserve">Pittman is a good immediate fit for Aaron Rodgers but like Metcalf, Pittman could have too many variables that could change his ceiling/floor. </t>
  </si>
  <si>
    <t xml:space="preserve">Pearsall must stay healthy. If he does, his route and YAC skills should make him no worse than the No.3 option in a high-octane passing game. If Kittle/Evans don’t pan out, Pearsall = WR1.</t>
  </si>
  <si>
    <t xml:space="preserve">If the Browns expand Fannin's route treee and find a QB, he could move up a tier. If the Browns don't, Fannin's hot start could plateau and lead to a small decline in value. </t>
  </si>
  <si>
    <t xml:space="preserve">Ferguson is a do-it-all TE who excels at finding open zones for Dak Prescott. Michael Trigg has a higher ceiling if he displays maturity that he lacked for most of his college career. </t>
  </si>
  <si>
    <t xml:space="preserve">Harrison, Jr. Marvin - ARI</t>
  </si>
  <si>
    <t xml:space="preserve">Washington must show he can be a Santana Moss-like option who can win outside for his career to take off. Otherwise, he's a high-floor contributor, but not a high-end starter. </t>
  </si>
  <si>
    <t xml:space="preserve">Brian Thomas, Jr. - JAX</t>
  </si>
  <si>
    <t xml:space="preserve">Golden wasn't impressive on the stat sheet as a rookie, but he's in position to take another step in Year 2. YAC, speed, and more opportunities should lead to career growth. </t>
  </si>
  <si>
    <t xml:space="preserve">Robinson, Wandale  - NYG</t>
  </si>
  <si>
    <t xml:space="preserve">Addison is a on the spectrum of player where DeVonta Smith is the headliner. He should be a strong WR2 with a good QB, but Kyler Murray is only a good fantasy QB for rushing and his primary.</t>
  </si>
  <si>
    <t xml:space="preserve">Tucker, Tre - LV </t>
  </si>
  <si>
    <t xml:space="preserve">Harrison must improve his pass-tracking and attack of the ball with targets he's squaring up in the intermeidate and deep game. If he improves here, he could become a high-end fantasy WR2.</t>
  </si>
  <si>
    <t xml:space="preserve">Diggs, Stefon - NE</t>
  </si>
  <si>
    <t xml:space="preserve">If he can play most of the season, he'll deliver on the cusp of WR1/WR2 value while healthy. Likely a year or two left, at best. </t>
  </si>
  <si>
    <t xml:space="preserve">Croskey-Merritt displayed promising moments last year, and the staff is pushing him step his game up with  veteran competition brought into the mix. It's a sink-or-swim. If he swims, look out! </t>
  </si>
  <si>
    <t xml:space="preserve">Like Croskey-Merritt, Price could develop into a foundational back by the time your team is ready. The scheme is a good fit, right now, and they have a good starting QB. </t>
  </si>
  <si>
    <t xml:space="preserve">Fantasy value as an emergency starter for the next 2-3 years. His peak season may be this year while Jadarian Price acclimates and Zach Charbonnet is on the mend. </t>
  </si>
  <si>
    <t xml:space="preserve">Brooks was a top prospect before his knee injuries: elite vision/decision-making; excellent contact balance and pass pro; and good top-end speed. If he's back, he could be a foundational RB. </t>
  </si>
  <si>
    <t xml:space="preserve">David Blough is placing Daniels under center. This should aid the play-action vertical game, but it may require adjustments with Daniels' processing and pocket management. Boom-bust value.</t>
  </si>
  <si>
    <t xml:space="preserve">Expect a slow start and strong finish for Mahomes, who is recovering from an ACL tear. He's still an elite QB, but not an elite fantasy producer. KC has failed  too often with young WR talent.</t>
  </si>
  <si>
    <t xml:space="preserve">Mitchell has great big-play healthy and could serve as a West Coast Devon Achane for the Chargers, but availability is a big factor that Mitchell must prove he can offer.  Volatile prospect. </t>
  </si>
  <si>
    <t xml:space="preserve">Kirk, Christian - HOU</t>
  </si>
  <si>
    <t xml:space="preserve">Shakir is a high-floor option with likely 3-4 years of value and likely labeled an underneath option if the Bills part company, so the ceiling will be limited. </t>
  </si>
  <si>
    <t xml:space="preserve">Thomas excels in the vertical game, but that's not Trevor Lawrences's strength and Liam Coen had to adjust. Expect small improvements, but Thomas will be elsewhere after this rookie deal. </t>
  </si>
  <si>
    <t xml:space="preserve">If he stays healthy, he could give you a year of starter production on he cusp of WR1/WR2 value at age 30, but that does not make a foundational piece for long builds. Better short-term bet.</t>
  </si>
  <si>
    <t xml:space="preserve">Johnston, Quentin  - LAC</t>
  </si>
  <si>
    <t xml:space="preserve">Nabers will need most of 2026 to rehab his knee. He should return to form in 2027 because even if he has to change his athletic approach, he can lean on his elite route skills and hands. </t>
  </si>
  <si>
    <t xml:space="preserve">Williams isn't as dynamic as Concepcion as a slot/flanker, but he can win contested grabs and could be paired with the best QB of the two long-term. </t>
  </si>
  <si>
    <t xml:space="preserve">Andrews, Mark - BAL </t>
  </si>
  <si>
    <t xml:space="preserve">Kincaid was a ball-winning seam and boundary threat who was misused early on in Buffalo but last year was a good sign the team has figured it out. If not, a deal elsewhere might be a boon. </t>
  </si>
  <si>
    <t xml:space="preserve">Johnson will likely cede his role to Oscar Delp by '28-'29, but he could still offer low-end fantasy starter value for a long-build contender when they reach their window. </t>
  </si>
  <si>
    <t xml:space="preserve">Downs gets a chance to be the WR2 this year for the Colts, but he might be cast too optimistically here. Think false optimism surrounding Jamison Crowder. Short-term WR3 value from slot. </t>
  </si>
  <si>
    <t xml:space="preserve">Hockenson, TJ - MIN</t>
  </si>
  <si>
    <t xml:space="preserve">Worthy still has time to develop into a foundational receiver and there are some routes on tape that lend optimism. Could be a foundational WR3 with borderline WR2/WR1 ceiling by '27-'28.</t>
  </si>
  <si>
    <t xml:space="preserve">Concepcion makes tough grabs and has excellent YAC skills. He also has notable drops due to his attack techniqe that need refinement. He should be the volume leader in CLE by Year 2. </t>
  </si>
  <si>
    <t xml:space="preserve">Harvey made some big plays, but he must improve his consistency and force Sean Payton out his heavy committee mindset. This may prove unlikely. Short-term varlue &gt; long-term. </t>
  </si>
  <si>
    <t xml:space="preserve">Noel is a big-pay slot receiver with excellent YAC skills that could translate to a flanker role. If C.J. Stroud and the OL improve, Noel could become the WR1-WR2 of this offense. </t>
  </si>
  <si>
    <t xml:space="preserve">Dobbins, JK -DEN</t>
  </si>
  <si>
    <t xml:space="preserve">Likely could beocme a consistent fantasy TE1 during the second half his career if he earns offensive contiunity with his scheme, role, and QB. Iffy but worth a mid-round investment. </t>
  </si>
  <si>
    <t xml:space="preserve">Higgins' size, quickness, and compeitiveness at the catch point make him a potential WR2 in this offense. If the Texans used a lot of 11 personnel, Noel may usurp that WR2 role. </t>
  </si>
  <si>
    <t xml:space="preserve">Dowdle, Rico - CAR</t>
  </si>
  <si>
    <t xml:space="preserve">Hockenson's value is volatile with Kyler Murray at the helm. He could get Tre McBride attention at Justin Jefferson's expense due to Murray's flaws or be ignored and waiting for a way out. </t>
  </si>
  <si>
    <t xml:space="preserve">Tuten has the big-play ability and low center of gravity to become a foundtaional back. If he holds onto the ball and becomes a better game manager between the tackles, RB1 value is in sight.</t>
  </si>
  <si>
    <t xml:space="preserve">Darnold revived his career as an NFL starter. He's still not a fantasy starter in most QB1 formats. </t>
  </si>
  <si>
    <t xml:space="preserve">Tucker has emerged as a competent starting receiver with YAC skills and toughness over the middle. If Fernando Mendoza emerges, Tucker could finish his career as a perennial WR2. </t>
  </si>
  <si>
    <t xml:space="preserve">Coker was the only WR in Carolina who could defeat man-to-man coverage last year. He's a better short-term piece as a bye-week or WR3 than foundational building block. </t>
  </si>
  <si>
    <t xml:space="preserve">Freiermuth isn't fast, but he's quick enough and skilled enough with routes to deliver up the seam in the red zone. Will Mike McCarthy maximize when Arthur Smith didn't? Volatile option.</t>
  </si>
  <si>
    <t xml:space="preserve">Kittle's injury was located high enough on the leg that he might be ready within the first month of the season. Expect less value but still starter production. </t>
  </si>
  <si>
    <t xml:space="preserve">Skilled route runner whose catch-point acumen just holds him back from top starter value.  A WR3 type in fantasy who will be near career's end as a starter by '28-'29.</t>
  </si>
  <si>
    <t xml:space="preserve">Warren is a great fit in this offense designed to pound the rock and use PA to get Warren in open space. He can win contested grabs but he's not an elite man-to-man route guy. Solid TE1 value.</t>
  </si>
  <si>
    <t xml:space="preserve">A reliable tight-window target up the seam for Drake Maye. He may have 2-3 years left in this capacity with production on the TE1/TE2 cusp. </t>
  </si>
  <si>
    <t xml:space="preserve">Kraft has a similar role and skill set as Warren. He has solid TE1 value with peak value as a top-five option -- also similar to Warren. </t>
  </si>
  <si>
    <t xml:space="preserve">Dobbins gives you 10-15 games of strong starter value and may do so for another 2-3 years. He's a better short-term piece than a foundational prospect for long builds. </t>
  </si>
  <si>
    <t xml:space="preserve">Marks is a good scat back with some potential between the tackles. He won't be the next Jahmyr Gibbs, but he could be a solid fantasy RB2/RB3 short and long-term. OL is a big concern. </t>
  </si>
  <si>
    <t xml:space="preserve">Corum could inherit the Kyle Williams role in LA, and he's beginning to earn that consideration. He might miss your window to consider him a foundational piece, but could be a final piece. </t>
  </si>
  <si>
    <t xml:space="preserve">Bernard could have early success in the slot with Aaron Rodgers if he acclimates fast, but Aaron Rodgers demands a lot. Post-Rodgers? A second-half dart throw as a WR3 with WR2 upside. </t>
  </si>
  <si>
    <t xml:space="preserve">Brooks has more short-term value as the like RB2 for the Packers this year than he has long-term value as a future starter. He'll be a career reserve with bye-week upside when called upon. </t>
  </si>
  <si>
    <t xml:space="preserve">Gainwell, Kenneth - PIT</t>
  </si>
  <si>
    <t xml:space="preserve">In the twilight of his career, but still capable of matchup value if he looks the same as last year. If he looks better, he'll be a fast riser in a win-now scenario. </t>
  </si>
  <si>
    <t xml:space="preserve">A viable QB1 last year, he's the best option the Cardinals have this year and possibly next. He's a potential bargain starter short-term. A journeyman backup long-term. </t>
  </si>
  <si>
    <t xml:space="preserve">Dart's a good scrambler and short-game passer. He must improve his pocket manuevering, finding efficient solutions, and his accuracy beyond 25 yards from his pitch point. </t>
  </si>
  <si>
    <t xml:space="preserve">Murray as elite running skills and a starter arm. He can support one strong starter in his corps, but doesn't manage the pocket with maturity or distribute enough. Boom-bust fantasy QB.</t>
  </si>
  <si>
    <t xml:space="preserve">The Dolphins are preaching patience. If that's true, in 2-3 years he could emerge as a viable NFL/fantasy starter. Can the team be good enough to keep this staff? If not, see Fields, Justin. </t>
  </si>
  <si>
    <t xml:space="preserve">Mason runs hard and with a wiggle and he's a good pass catcher. He'll be an RB2 for a team with committee value as a potential RB2/RB3 in fantasy for 2-3 years. </t>
  </si>
  <si>
    <t xml:space="preserve">Rodriguez's buzz as the potential starter in Jacksonville short-term is the likely upside Chris Brooks might get one day, but Bhayshul Tuten is far more compelling long-term. </t>
  </si>
  <si>
    <t xml:space="preserve">Hubbard developed into a capable NFL and fantasy starter two years ago, but he's already in danger of losing his job to Jonathon Brooks. Short-term RB2/RB3 fantasy value. </t>
  </si>
  <si>
    <t xml:space="preserve">Jones is excellent when healthy. At this age, counting on a full season in top condition is less likely. He's an RB1 talent best valued as an RB3/RB4. </t>
  </si>
  <si>
    <t xml:space="preserve">Kamara has participated in OTAs, so a deal is likely to happen. He's an excellent "backup" to Travis Etienne with a starter fantasy ceiling. Think fantasy RB4 for now.</t>
  </si>
  <si>
    <t xml:space="preserve">Goedert could have value into his mid-30s and potentially deliver mid-range TE1 upside with the right team. Volatile long-term option, but still value short-term as a starter. </t>
  </si>
  <si>
    <t xml:space="preserve">Allgeier, Tyler - ATL</t>
  </si>
  <si>
    <t xml:space="preserve">Schultz remains a vaiable NFL starter with fantasy starter value as long as he retains his short-area quickness. He's a short-term depth piece capable of fantasy starter value for your roster. </t>
  </si>
  <si>
    <t xml:space="preserve">Robinson, Brian - SF</t>
  </si>
  <si>
    <t xml:space="preserve">Okonkwo had a hot start as an H-Back but faded in Tennessee over the years. Washington believes they found a bargain starter to replace Zach Ertz. A low-end TE1 ceiling is likely. </t>
  </si>
  <si>
    <t xml:space="preserve">Cooper has good YAC skills, but he's more Roddy White than Deebo Samuel (size matters here). If the Jets can find stability at QB, Cooper could become a fine fantasy WR2. Big if thus far in NY.</t>
  </si>
  <si>
    <t xml:space="preserve">Bateman was great in college prior to injury/illness. He's had moments good enough to get an extension, but he may wind up a career reserve/contributor like Demarcus Robinson. </t>
  </si>
  <si>
    <t xml:space="preserve">Nailor has good explosion and developed into a top-notch backup behind two excellent Vikings starters. He could emerge in LV as the third or fourth option in LV. Short-term startable depth. </t>
  </si>
  <si>
    <t xml:space="preserve">Rashid Shaheed - SEA</t>
  </si>
  <si>
    <t xml:space="preserve">A speedster competing with Tory Horton for the WR3/WR4 role while Cooper Kupp hangs on. A Pro-Bowl return man, Shaheed has short-term bye-week value. </t>
  </si>
  <si>
    <t xml:space="preserve">Flournoy emerged as a contributor in the middle of the field against zone coverage. He'll earn easy targets short-term. He's a high-floor contributor, but not a foundational piece long-term.</t>
  </si>
  <si>
    <t xml:space="preserve">Bateman, Rashod - BAL</t>
  </si>
  <si>
    <t xml:space="preserve">Brazzell's biggest immediate contribution could be his presence facilitating a move of Tetairoa McMillan to a big slot role. Long-term, Brazzell could become a strong fantasy WR2. </t>
  </si>
  <si>
    <t xml:space="preserve">Thornton is a short-term big-play threat who could give you WR2/WR3 value but unlikely to emerge as a consistent WR2 long-term. Best-ball appeal. </t>
  </si>
  <si>
    <t xml:space="preserve">Robinson has a little more upside than Tyler Allgeier, but he's a year older and likely a career backup who can give fantasy starter value when there's a backfield emergency. </t>
  </si>
  <si>
    <t xml:space="preserve">Irving will be ready "sometime this summer or fall" according to Todd Bowles. Some small RBs hold up well. Some don't. Irving may be in the latter category. Boom-bust long-term value. </t>
  </si>
  <si>
    <t xml:space="preserve">Sampson is a stout scatback with potential to carve out a bigger role in 2026 alongside Quinshon Judkins but without injury forcing him into a leading role, his ceiling may be fantasy RB3. </t>
  </si>
  <si>
    <t xml:space="preserve">Tucker has big-play speed and is a good complement to Kenneth Gainwell if Bucky Irving can't get healthy. If that happens, Tucker would parlay a good season into a starting role elsewhere. </t>
  </si>
  <si>
    <t xml:space="preserve">See Brian Robinson: Fantasy value as an emergency starter for the next 2-3 years. </t>
  </si>
  <si>
    <t xml:space="preserve">Hopkins, DeAndre - BAL</t>
  </si>
  <si>
    <t xml:space="preserve">Bigsby does his best work as a gap runner. Outsize zone can be a decent bridge for gap-oriented RBs. Likely a career contributor even if a Saquon Barkley injury leads to short-term starter value.</t>
  </si>
  <si>
    <t xml:space="preserve">Spears has high-end starter skills and the knees of a street free agent. He's likely a career R2-RB3 with occasional starter weeks but teams will be cautious with his knees. </t>
  </si>
  <si>
    <t xml:space="preserve">Black is an underrated runner who finishes strong, understands how to be aggressive between the tackles, and catches the ball well. He could be the starter by '28 or a good committee RB.</t>
  </si>
  <si>
    <t xml:space="preserve">Shough, Tyler - NO</t>
  </si>
  <si>
    <t xml:space="preserve">Allgeier can deliver fantasy starter value, but his lack of top-end explosion and improvisational stop-start creativity are why teams limit him to RB2 duty or a break-the-glass starter. </t>
  </si>
  <si>
    <t xml:space="preserve">Dart, Jaxson - NYG</t>
  </si>
  <si>
    <t xml:space="preserve">Jones, Daniel - IND</t>
  </si>
  <si>
    <t xml:space="preserve">Austin will replace Wan'Dale Robinson and has more explosive upside. There are big ifs: developing rapport with Jaxson Dart, getiting snaps outside and inside, and John Harbaugh's scheme. </t>
  </si>
  <si>
    <t xml:space="preserve">Young, Bryce - CAR</t>
  </si>
  <si>
    <t xml:space="preserve">Gets pushed around at the boundary more than his buzz suggests, but a capable big-play YAC/contested option with potential. CB is his best spot, so bet against a high fantasy ceiling at WR.</t>
  </si>
  <si>
    <t xml:space="preserve">Ward, Cam - TEN</t>
  </si>
  <si>
    <t xml:space="preserve">Jeudy may go the path of Calvin Ridley by '28-'29. He never reached Reggie Wayne's ceiling, and this will be his final year starting in Cleveland if the Browns' plan works out. </t>
  </si>
  <si>
    <t xml:space="preserve">Brissett, Jacoby - ARI</t>
  </si>
  <si>
    <t xml:space="preserve">Short-term starter for perhaps this year. Long-term journeyman reserve for next 2-4 years after 2026. </t>
  </si>
  <si>
    <t xml:space="preserve">Penix, Michael - ATL</t>
  </si>
  <si>
    <t xml:space="preserve">James is a smart runner with sound technical and conceptual skills who can catch. He will compete with Kaelon Black for the RB2 role. Long-term, he may be a part of a committee. </t>
  </si>
  <si>
    <t xml:space="preserve">Cousins, Kirk - ATL</t>
  </si>
  <si>
    <t xml:space="preserve">Pound-for-pound the best playmaking back in the 2026 draft class. If last year's ball security troubles are past him, he could become the RB1 in Minnesota in 2027 and beyond. </t>
  </si>
  <si>
    <t xml:space="preserve">McCarthy, J.J. - MIN</t>
  </si>
  <si>
    <t xml:space="preserve">Barner is slower than Freiermuth and almost as good of a blocker. His red zone work and check-down availability gave him the Heath Miller role I expected for Feiermuth in '25. Arroyo awaits.</t>
  </si>
  <si>
    <t xml:space="preserve">Wilson, Emanuel - GB</t>
  </si>
  <si>
    <t xml:space="preserve">In the twilight of his career, but in the TE world that twilight can shine bright enough for starter fantasy value if called upon enough. That's the Q with Sean Payton.</t>
  </si>
  <si>
    <t xml:space="preserve">Taylor was TE2 on my 2025 RSP rookie board. With a capable QB, Taylor offers more man-to-man upside than what Justin Fields could help him deliver but Jets drafting Sadiq makes it murky.</t>
  </si>
  <si>
    <t xml:space="preserve">Njoku is still good enough to start and lead the Chargers Tes in receiving production. He's Oronde Gadsden is still a WR compared to Njoku and Charlie Kolar and got found out. </t>
  </si>
  <si>
    <t xml:space="preserve">Johnson is a high-upside athlete with a competent receiving game, but he needs an efficient decision-maker at QB to reach him as the 2nd/3rd option and Dart isn't that right now. </t>
  </si>
  <si>
    <t xml:space="preserve">Bigsby, Tank -PHI</t>
  </si>
  <si>
    <t xml:space="preserve">Davis has power and can catch and run routes. He could challenge Braelon Allen, but likely a career RB2/RB3 for a team and a bye-week or emergency starter in fantasy long-term. </t>
  </si>
  <si>
    <t xml:space="preserve">Wright is a speedster who hasn't emerged early in his career as a reliable RB2 for the Dolphins. He'll get a third chance in 2026 alongisde Ollie Gordon. Volatile boom-bust prospect. </t>
  </si>
  <si>
    <t xml:space="preserve">Brooks is stuck behind Chase Brown, but could earn more playing time this year with Samaje Perine in his twighlight. If he gets a foothold, he could surprise. </t>
  </si>
  <si>
    <t xml:space="preserve">Chubb, Nick - HOU </t>
  </si>
  <si>
    <t xml:space="preserve">Kenneth Walker is a fantastic back but injuries have been a minor (but routine) issue. If this continues, Johnson has the skills to become a starter and emerge as a foundtaional back by '28.</t>
  </si>
  <si>
    <t xml:space="preserve">Hunt, Kareem - KC</t>
  </si>
  <si>
    <t xml:space="preserve">Singleton could become the Titans' lead back within two years and serve as a foundational RB in a two-RB lineup by '28. </t>
  </si>
  <si>
    <t xml:space="preserve">Brooks, Christopher - GB</t>
  </si>
  <si>
    <t xml:space="preserve">Connor could wind up on a different team by midseason as a stop-gap starter with good hands and strong vision/contact balance. In his career twilight. </t>
  </si>
  <si>
    <t xml:space="preserve">Parkinson is a rangy option with good hands who led the committee TE depth chart in LA. Max Klare has lead TE potential, but Parkinson has the best short-term fantasy value. </t>
  </si>
  <si>
    <t xml:space="preserve">Otton is an all-around TE with starter NFL value. Soft hands and good routes can make him a fantasy value but his value is minimal until receivers get hurt. Volatile fantasy TE2 with TE1 upside.</t>
  </si>
  <si>
    <t xml:space="preserve">Strange is a good NFL tight end who can earn fantasy value in a given week. The Jaguars have more compelling receivers so don't expect fantasy starter upside without injuries. </t>
  </si>
  <si>
    <t xml:space="preserve">LaPorta could return to the top 5-7 options on this list long-term if the back surgery doesn't prove to be a career-changing problem, but the hedge with Tyler Conklin in Detroit is telling. </t>
  </si>
  <si>
    <t xml:space="preserve">Powerful and surehanded, Perine is in his career twilight. Might get paired in a committee if Chase Brown gets hurt. Low-end RB2 ceiling, at best. </t>
  </si>
  <si>
    <t xml:space="preserve">Size, speed, and potential to become a beast between the tackles but must use his pads better and hold onto the ball. Fighting for RB2 spot in LV but not a guarantee despite public buzz. </t>
  </si>
  <si>
    <t xml:space="preserve">Fantasy value as an emergency starter this year if Jayden Blue and the rest of the depth chart can't emerge as the RB2. Short-term fantasy value this year. </t>
  </si>
  <si>
    <t xml:space="preserve">Vidal has sneaky burst, good movement, and a low center of gravity. He's no the speedster Mike McDaniel likes but he's a solid RB2/RB3 on a depth chart with emergency starter value. </t>
  </si>
  <si>
    <t xml:space="preserve">Demercado could emerge as KC's RB2 short-term, but likely cedes the role long-term. A career backup with emergency starter value in fantasy when a team needs him in that role. </t>
  </si>
  <si>
    <t xml:space="preserve">Jennings, Jauan - SF</t>
  </si>
  <si>
    <t xml:space="preserve">A well-built runner with a low center of gravity who lacks burst and his tackle-breaking ability is overrated on film. He's also the third head in a committee situation. </t>
  </si>
  <si>
    <t xml:space="preserve">Iosivas has made incremental improvements, but he's stuck as the third or fourth option in most situations and remains well behind Ja'Marr Chase and Tee Higgins. A short-/long-term WR3-4.</t>
  </si>
  <si>
    <t xml:space="preserve">Brown, Marquise - KC</t>
  </si>
  <si>
    <t xml:space="preserve">Sarratt is a Josh Palmer-like prospect. High floor/low ceiling. Good hands. Zone skills. Monitor from afar--a bye-week talent. </t>
  </si>
  <si>
    <t xml:space="preserve">Williams is explosive and has promising route skills vs man and zone, but must hold onto the ball and he fights it a lot due to lackluster technique. If he fixes it, he could be a future primary WR.</t>
  </si>
  <si>
    <t xml:space="preserve">Jennings can deliver fantasy starter value as a WR3, but he needs a QB who can climb a pocket and find efficient answers when his first read isn't open. If Murray improves, Jennings has value.</t>
  </si>
  <si>
    <t xml:space="preserve">Charbonnet has little value this year, but could be a lead back elsewhere in 2027 and give you 2-3 years as a fantasy starter as a lead back in a committee if the injury heals fully. </t>
  </si>
  <si>
    <t xml:space="preserve">Benson must prove he can stay healthy. If he does, he could emerge elsewhere as a viable contributor with starter upside. Injuries have concerned the Cardinals. </t>
  </si>
  <si>
    <t xml:space="preserve">Bourne, Kendrick - SF</t>
  </si>
  <si>
    <t xml:space="preserve">Allen has short-yardage and close-out value and likely gets paired with Isaiah Davis in a 50/50 committee if Breece Hall gets hurt. RB2 upside in fantasy if he's a second-deal starter. </t>
  </si>
  <si>
    <t xml:space="preserve">An emergency committee back/starter off the street who could be called upon. Ran better than advertised last year. </t>
  </si>
  <si>
    <t xml:space="preserve">Lloyd has the speed, perimeter rushing skills, and pass-catching acumen. Ball security, durability, and maturity between the tackles are concerns. Fighting to be RB3 in GB short-term. </t>
  </si>
  <si>
    <t xml:space="preserve">Dulcich has speed and will get the first shot to be the lead pass-catching TE in Miami's new system. This is his third team in four years. Short-term starter who might finally fulfill potential. </t>
  </si>
  <si>
    <t xml:space="preserve">Smith, Geno - LV</t>
  </si>
  <si>
    <t xml:space="preserve">Tagovailoa, Tua - MIA</t>
  </si>
  <si>
    <t xml:space="preserve">McCaffrey could emerge as a "plus" possession option, especially in a play-action game with Jayden Daniels under center. A late-round dart throw as an eventual WR2/WR3 by '27-'28.</t>
  </si>
  <si>
    <t xml:space="preserve">Jones, Mac - SF</t>
  </si>
  <si>
    <t xml:space="preserve">Tyson has a WR1 ceiling if he can improve his footwork and body alignment to remain healthy and address a host of minor flaws that, if constantly leaking with his game, could become major. </t>
  </si>
  <si>
    <t xml:space="preserve">Fields wins contested catches, runs good intermediate routes, and has strong YAC skills. Big, quick, and technically skilled. He could surprise early and establish himself quickly. </t>
  </si>
  <si>
    <t xml:space="preserve">Harris can catch and run with the ball. He'll earn more opportunities against zone coverage, but he must learn to defeat press-man and he was a ways from it last year. Long-term WR2/WR3.</t>
  </si>
  <si>
    <t xml:space="preserve">Bond's explosion, catch-point accumen, and route potential suggest he's a future WR1/WR2. His off-field incidents and approach to football are risks he'll self-sabotage. He's a late dart throw.</t>
  </si>
  <si>
    <t xml:space="preserve">Barner, A.J. - SEA</t>
  </si>
  <si>
    <t xml:space="preserve">Coleman's best fit in the NFL is a big slot role with cameos as an outside option. An extended role of this type isn't likely in Buffalo. Still young enough to emerge as a WR2/WR3 elsewhere. </t>
  </si>
  <si>
    <t xml:space="preserve">Hurst has all the physical tools of a future big-play starter on the outside. The question is whether he's a future WR1 or WR2 based on technical upside. Good developmental bet long-term.</t>
  </si>
  <si>
    <t xml:space="preserve">Harris, Najee - LAC</t>
  </si>
  <si>
    <t xml:space="preserve">Low-end fantasy value as a lead back in a committee if Derrick Henry gets hurt. In his career twilight. </t>
  </si>
  <si>
    <t xml:space="preserve">A good receiver and return man who can run gap plays. An obstacle for Ray Davis. Likely in his career twilight as backfield depth. </t>
  </si>
  <si>
    <t xml:space="preserve">Gordon has power. He has some comptency in a gap scheme, but he's a flawed mover and decision-maker who must improve to nail down the RB2 role this year. Short-term starter upside, max.</t>
  </si>
  <si>
    <t xml:space="preserve">Rodgers, Aaron - PIT</t>
  </si>
  <si>
    <t xml:space="preserve">Tolbert is a better short-term bet as a potential WR3/WR4 than a long-term investment as a starter. </t>
  </si>
  <si>
    <t xml:space="preserve">Flacco, Joe - CLE</t>
  </si>
  <si>
    <t xml:space="preserve">TeSlaa has great physical skills and catch-point prowess. Upper echelon route skills and a high-volume role in Detroit's offense are long-term aims and he'll likely wind up elsewhere in 3-4 yrs.</t>
  </si>
  <si>
    <t xml:space="preserve">Willis, Malik - GB</t>
  </si>
  <si>
    <t xml:space="preserve">Richardson, Anthony - IND</t>
  </si>
  <si>
    <t xml:space="preserve">Wicks is physical, a good runner, and runs strong routes that break inside. If he can fix his catch-point woes, he could become a good WR3 for the Eagles and have bye-week fantasy value. </t>
  </si>
  <si>
    <t xml:space="preserve">Great vision and good quickness keeps him a viable reserve. A helluva a career for a limited athlete at the position. Matchup value if called upon. </t>
  </si>
  <si>
    <t xml:space="preserve">Blue has the physical potential and style to develop into an Austin Ekeler, but Ekeler's maturity and work ethic can't be discounted. Blue has had problems here. This year is pivotal for him. </t>
  </si>
  <si>
    <t xml:space="preserve">Helm, Gunnar - TEN</t>
  </si>
  <si>
    <t xml:space="preserve">Johnson fits an outside zone scheme but failed to emerge early. Rico Dowdle and Jaylen Warren will be the co-starters, but Johnson will need injury and/or a new setting/outlook to emerge. </t>
  </si>
  <si>
    <t xml:space="preserve">Likely, Isaiah - BAL</t>
  </si>
  <si>
    <t xml:space="preserve">McGowan has size, enough speed, and competent work in a gap scheme to deliver value as a temporary starter for the Colts' gap-oriented ground game. He's an aspiring reserve. </t>
  </si>
  <si>
    <t xml:space="preserve">Miller has elite talent, but hasn't been reliable due to health issues. Travis Etienne's arrival indicates the team can't count on Miller as they hoped. Still time to be patient if the cost is low. </t>
  </si>
  <si>
    <t xml:space="preserve">Pierce was a terrific pass catcher at Florida but wasn't deemed reliable for the Texans passing game. He's a rugged player who fell out of favor early. Could have a short-term rebound in PHI.</t>
  </si>
  <si>
    <t xml:space="preserve">Cade Stover - HOU</t>
  </si>
  <si>
    <t xml:space="preserve">Ford has return value, speed, skill in the short passing game, and ruggedness for his size. He's a contigency plan in case the young RBs don't emerge. Journeyman with emergency starter skill.</t>
  </si>
  <si>
    <t xml:space="preserve">Allen is powerful and has good enough feet and decision-making to contribute in a committee. The vision may not be good enough to compensate for his lack of speed. Committee upside. </t>
  </si>
  <si>
    <t xml:space="preserve">Fant, Noah - CIN</t>
  </si>
  <si>
    <t xml:space="preserve">Estime is a lot like Allen -- and I like Estime more as a runner/decision-maker -- but Allen looks like he'll be on a depth chart. Estime is on the bubble. Journeyman with emergency starter skill. </t>
  </si>
  <si>
    <t xml:space="preserve">Taylor has a low center of gravity and plays with impressive power for his size. He'll compete for a final spot on the depth chat. </t>
  </si>
  <si>
    <t xml:space="preserve">Martinez has power, soft hands, and good vision. If Josh Jacobs misses time and MarShawn Lloyd remains out of favor, Martinez could earn a chance to shine in a committee. Late-round dart.</t>
  </si>
  <si>
    <t xml:space="preserve">Ja’Tavion Sanders - CAR</t>
  </si>
  <si>
    <t xml:space="preserve">Hunter is the most athletic RB on the Rams and the least refined of the first three backs on the depth chart. A journeyman reserve to monitor from afar. </t>
  </si>
  <si>
    <t xml:space="preserve">Etienne is a good scat back could could compelement Jonathon Brooks by '27 if Brooks returns to form. Etienne is a late-round patience play in a larger league and shouldn't be forgotten yet. </t>
  </si>
  <si>
    <t xml:space="preserve">Ferguson, Terrance - LAR</t>
  </si>
  <si>
    <t xml:space="preserve">Boston has potential to become a starting NFL WR with WR2 fantasy value. He's a long-term bet on Cleveland finally landing a franchise QB. </t>
  </si>
  <si>
    <t xml:space="preserve">Milroe, Jalen - SEA</t>
  </si>
  <si>
    <t xml:space="preserve">Williams is this high long-term because he still has potential value as a starting RB long-term if not a starting WR because of his hands, size, and athletic ability. Multipe shots at success here.</t>
  </si>
  <si>
    <t xml:space="preserve">Bagent, Tyson - CHI</t>
  </si>
  <si>
    <t xml:space="preserve">A capable slot receiver, but likely the fourth or fifth option in the passing game. He may still offer a better fit elsewhere. Monitor from afar or a PPR dart throw late in deep drafts. </t>
  </si>
  <si>
    <t xml:space="preserve">Mills, Davis - HOU</t>
  </si>
  <si>
    <t xml:space="preserve">Top-end speed and skill in the vertical game, but little, small, and this year might be his best shot a starter value on the weekly. Short-term upside as a bye-week starter. </t>
  </si>
  <si>
    <t xml:space="preserve">A plug-and-play starter if called upon who plan play inside and outside, but near the end of his career in this capacity. </t>
  </si>
  <si>
    <t xml:space="preserve">Mitchell has speed, but lacks consistency with his hands and routes. Omar Cooper and Kenyon Sadiq are indications Mitchell is not seen as the answer. Journeyman reserve to monitor. </t>
  </si>
  <si>
    <t xml:space="preserve">Bech, Jack - LV </t>
  </si>
  <si>
    <t xml:space="preserve">Capable of a strong season if called upon and stays healthy, but he's slated to be an off-the-bench contributor in this offense according to the Brian Daboll. </t>
  </si>
  <si>
    <t xml:space="preserve">Bryant earned buzz as a rookie, but he likely lacks the explosion to succeed Courtland Sutton and the big slot role may not be what it once was. Likely a career reserve with bye-week value.</t>
  </si>
  <si>
    <t xml:space="preserve">Palmer, Josh - BUF</t>
  </si>
  <si>
    <t xml:space="preserve">McMillan's neck injury interrupted a promising beginning. He rotate in and out of the lineup with Chris Godwin still there. Potential value as a WR2-WR3 in 2-3 years, but a tight window there.</t>
  </si>
  <si>
    <t xml:space="preserve">Douglas, Demario  - NE</t>
  </si>
  <si>
    <t xml:space="preserve">Horton could become the WR2 within 1-2 years and emerge as a valuable core starter in Seattle if he can stay healthy. Worth a mid-to-late investment on rebuilds. </t>
  </si>
  <si>
    <t xml:space="preserve">Quick camp start last spring. Monitor from afar. </t>
  </si>
  <si>
    <t xml:space="preserve">A good return man and viable slot receiver who can replace Olamide Zaccheaus but in a backup role more than a rotational starter with Burden emerging. </t>
  </si>
  <si>
    <t xml:space="preserve">Bech is competing with Dont'e Thornton for the WR2 role on paper but the fourth/fifth priority in the passing game. He's worth a late add but monitor from afar. </t>
  </si>
  <si>
    <t xml:space="preserve">Johnson has compelling quickness and toughness in the middle of the field, but the slot job is Chris Godwin's. Monitor from afar as a potential bye-week option.</t>
  </si>
  <si>
    <t xml:space="preserve">Big slot option three years into the league and likley halfway through his career. </t>
  </si>
  <si>
    <t xml:space="preserve">Franklin emerged last year, but the team appeared to replace him with Jaylen Waddle for the starting role. Franklin remains a patience play but likely a career roleplayer. Late-round dart. </t>
  </si>
  <si>
    <t xml:space="preserve">Zaccheaus, Olamide - CHI</t>
  </si>
  <si>
    <t xml:space="preserve">Rodgers had some of his best years with Mike McCarthy and the addition of Michael Pittman could make Rodgers a solid bye-week or matchup option this year. </t>
  </si>
  <si>
    <t xml:space="preserve">Stroud needs an OL. If the Texans finally give him one, he could deliver production on the cusp of QB1/QB2. Be patient and he may reward you QB1 peaks ala Kirk Cousins. </t>
  </si>
  <si>
    <t xml:space="preserve">A patience play for long-builds as a potential low-end QB1 in fantasy now that he has enough receivers to work with, especially if they move McMillan to the big slot. </t>
  </si>
  <si>
    <t xml:space="preserve">Ward is on his third offense in three years. Brian Daboll is a good fit. So are Wan'Dale Robinson and Carnell Tate. Look for a better Year Two. A depth chart fixture long-term w/a starter ceiling. </t>
  </si>
  <si>
    <t xml:space="preserve">A strong first year from Shough renewed optimism in New Orleans. Defenses will adjust but Kellen Moore is a good offensive mind. A solid long-term consideration as a QB2 w/starter upside.</t>
  </si>
  <si>
    <t xml:space="preserve">Love gets buzz, but his stats and erratic decision-making holds him back. The erratic play held him back at Utah State, too. A capable QB2 but not a foundational starter for fantasy teams. </t>
  </si>
  <si>
    <t xml:space="preserve">Demercado, Emari - ARI</t>
  </si>
  <si>
    <t xml:space="preserve">I believe Mendoza has a shot to survive and emerge similar to Caleb Williams albeit with a different style. If he does, he's closer to future top-five QB material than the consensus believes. </t>
  </si>
  <si>
    <t xml:space="preserve">Good at zone routes working from the inside and breaking outside, but unreliable fantasy value, at best. </t>
  </si>
  <si>
    <t xml:space="preserve">Sadiq tests faster than he plays at this time. He makes highlight plays, but the mundane plays are missing. High upside, but his floor could be TE2/WR4. A long-term bet on fantasy value. </t>
  </si>
  <si>
    <t xml:space="preserve">Big, rangy, powerful, and imposing, Washington will have a role in Pittsburgh, but he's a better TE2 for the team than a TE1. Overvalued for his size but skilled enough for bye-weeks.</t>
  </si>
  <si>
    <t xml:space="preserve">Guerendo, Isaac - SF</t>
  </si>
  <si>
    <t xml:space="preserve">Ferguson is a serial clap-attacker with great size/straightline speed but lacks the bend to be more than a high-end scheme player in a committee. Occasional big numbers, short-term upside.</t>
  </si>
  <si>
    <t xml:space="preserve">Helm has Hunter Henry's upside and could sneaky into fantasy starter territory, but lacks the skills for perennial fantasy starter value. </t>
  </si>
  <si>
    <t xml:space="preserve">Brooks, Jonathan - CAR</t>
  </si>
  <si>
    <t xml:space="preserve">A taleted reciever who missed too much time to be reliable. He'll have moments this year but he's firmly part of a committee and on his way out. </t>
  </si>
  <si>
    <t xml:space="preserve">Richardson has elite QB1 physical tools, pocket feel, and improvisational potential but experience with coverage held him back. Buy low, be patient, and think Sam Darnold's path. </t>
  </si>
  <si>
    <t xml:space="preserve">Mitchell, Keaton - BAL</t>
  </si>
  <si>
    <t xml:space="preserve">Dillon hasn't been a worthwhile fantasy asset for years. He could deliver bye-week/matchup value as an emergency starter. Here's near the end of his career. </t>
  </si>
  <si>
    <t xml:space="preserve">Good athlete who has moments but a lot of little mistakes. Drafting Seth McGowan is a signal Giddens wasn't good enough last year. </t>
  </si>
  <si>
    <t xml:space="preserve">Carter, Michael - ARI</t>
  </si>
  <si>
    <t xml:space="preserve">Good hands and a strong finisher who lacks top speed. A serviceable reserve who can contribute. </t>
  </si>
  <si>
    <t xml:space="preserve">Dell's injury is likely debhilitating for his starter value but he might find a situational role. Monitor. </t>
  </si>
  <si>
    <t xml:space="preserve">Monitor from afar. </t>
  </si>
  <si>
    <t xml:space="preserve">Knight, Zonovan - ARI</t>
  </si>
  <si>
    <t xml:space="preserve">A locker room leader who can still win up the boundary, but he's valued more as a reserve who can contribute off the bench this late in his career. </t>
  </si>
  <si>
    <t xml:space="preserve">Situational deep threat. </t>
  </si>
  <si>
    <t xml:space="preserve">Dotson is slated to be one of the top three receivers in Atlanta if he can beat out Olamide Zaccheaus and/or Zachariah Branch. He's likely the fourth/fifth option either way. Monitor. </t>
  </si>
  <si>
    <t xml:space="preserve">Herbert, Khalil -SEA</t>
  </si>
  <si>
    <t xml:space="preserve">Versatile player but likely one to monitor from afar long-term. Could be the WR2/WR3 for Atlanta this year. </t>
  </si>
  <si>
    <t xml:space="preserve">Mumpfield excels against press and wins with acrobatic flair. Another year with Davante Adams will continue to do him good. A late-round stash in big leagues. Otherwise, monitor. </t>
  </si>
  <si>
    <t xml:space="preserve">Maybe the WR3 in an offense that may use more 12 personnel. Journey man starter at this phase of his career and soon to be a journeyman reserve. </t>
  </si>
  <si>
    <t xml:space="preserve">Estime, Audric - PHI</t>
  </si>
  <si>
    <t xml:space="preserve">A speed merchant who tracks well and has Tim Dwight-like skills on offense and special teams, he could work his way into a contributing role long-term. Summer add or monitor. </t>
  </si>
  <si>
    <t xml:space="preserve">Jordan, James - SF</t>
  </si>
  <si>
    <t xml:space="preserve">Burks has a path to become an early hit in Indy when they use three receivers. If he displays consistency and learns fast, he could emerge as a fantasy WR3 by '27-'28.</t>
  </si>
  <si>
    <t xml:space="preserve">Mims can catch and run, but his route skills are limited. He's a schemed-up player in Denver without a big role unless there's massive route improvement. Bye-week, at best. </t>
  </si>
  <si>
    <t xml:space="preserve">Laube , Dylan - LV</t>
  </si>
  <si>
    <t xml:space="preserve">Coleman is an underated slot receiver who might also offer work as a flanker. Miami is in rough shape on paper. He could emerge as a contributor but in a limited passing game. </t>
  </si>
  <si>
    <t xml:space="preserve">Journey man reserve with bye-week value in deep leagues. </t>
  </si>
  <si>
    <t xml:space="preserve">Situational possession receiver. </t>
  </si>
  <si>
    <t xml:space="preserve">Bell has attack issues like Quentin Johnston, but showed like Terry McLaurin he can catch with this bad technique. If it translates to the NFL, he could emerge as a fantasy starter by '27. </t>
  </si>
  <si>
    <t xml:space="preserve">Mixon, Joe - HOU</t>
  </si>
  <si>
    <t xml:space="preserve">Good hands and tracking up the seam. Potential as a blocker. Monitor or a summer addition this year. </t>
  </si>
  <si>
    <t xml:space="preserve">If All can stay healthy, he can become a low or mid-range fantasy starter because of his YAC skills, quickness, and hands. He could become a reliable third option. Boom-bust upside. </t>
  </si>
  <si>
    <t xml:space="preserve">Martinez, Damien -UFA</t>
  </si>
  <si>
    <t xml:space="preserve">Arroyo has speed and size, but may need another year to establish himself as the lead TE, especially with AJ Barner's edge as blocker and shallow route mastery and rapport with Sam Darnold.</t>
  </si>
  <si>
    <t xml:space="preserve">Stowers has mid-to-high TE1 potential in an 11 personnel offense. If glued to the line, the trap door could lead to a big descent. Some volatility but count on a viable fantasy career. </t>
  </si>
  <si>
    <t xml:space="preserve">Redundancy option for Sam LaPorta this year. Journeyman reserve for next 2-4 years after 2026. </t>
  </si>
  <si>
    <t xml:space="preserve">Dortch, Greg - ARI</t>
  </si>
  <si>
    <t xml:space="preserve">TE2 in Vegas with good hands and limited athletic ability. Good man-to-man skills in red zone if needed. Monitor.  </t>
  </si>
  <si>
    <t xml:space="preserve">Metchie, John - NYJ</t>
  </si>
  <si>
    <t xml:space="preserve">TE3 with potential fantasy upside in 1-2 years. Excellent blocker but must expand his receiving game. 1.5 PPR stash in large leagues. Monitor otherwise. </t>
  </si>
  <si>
    <t xml:space="preserve">Mooney, Darnell - ATL</t>
  </si>
  <si>
    <t xml:space="preserve">A versatile H-Back who can deliver bye-week value if needed. </t>
  </si>
  <si>
    <t xml:space="preserve">TE2 with emergency starter upside when made TE1. Good blocker and acrobatic ability with hands. Short-term emergency/bye-week option. </t>
  </si>
  <si>
    <t xml:space="preserve">Sanders hasn't emerged due to injury, his development timeline, and his QB's development timeline. There's still a chance but time may be running out. A patience play, at best.</t>
  </si>
  <si>
    <t xml:space="preserve">Gadsden was the Chase Claypool of TEs last year with a strong start and then defenses found him out and adjusted to limit him down the stretch. Kolar and Njoku are signs, Gadsen is not it. </t>
  </si>
  <si>
    <t xml:space="preserve">Dotson, Jahan - PHI</t>
  </si>
  <si>
    <t xml:space="preserve">Roush is the TE3 and the media says he was drafted for this role. Long-term he's replacing Cole Kmet as TE2 who can potentially deliver TE1 fantasy value w/Loveland producing WR value.</t>
  </si>
  <si>
    <t xml:space="preserve">Reunited with the Falcons, Hooper will be the TE2 and a Gesicki-like target for Tua Tagovailoa on occasion. An emergency starter value if Pitts gets hurt. </t>
  </si>
  <si>
    <t xml:space="preserve">Cowing, Jacob - SF</t>
  </si>
  <si>
    <t xml:space="preserve">Tonges did some good things while George Kittle was out. He could be called on again, and there's potential for him to get a starter deal down the line. A cheap long-term investment. </t>
  </si>
  <si>
    <t xml:space="preserve">Duvernay, Devin - CHI</t>
  </si>
  <si>
    <t xml:space="preserve">Klare is a smooth route runner with a Zach Ertz vibe to his game. Can he break through the TE committee and become the lead? A volatile long-term bet as a future starter in fantasy. </t>
  </si>
  <si>
    <t xml:space="preserve">Linear athlete who can block and win schemed targets. Low-end starter at best but in the journeyman phase of his NFL career. </t>
  </si>
  <si>
    <t xml:space="preserve">A decent blocker and shallow-range receiver who can deliver fantasy value with volume. </t>
  </si>
  <si>
    <t xml:space="preserve">Brown, Dyami - JAX</t>
  </si>
  <si>
    <t xml:space="preserve">Simpson makes big off-script plays and big game managament gaffes in the black zone. With maturity and guidance he can become a good starter with fantasy value. Good landing spot. </t>
  </si>
  <si>
    <t xml:space="preserve">The only thing more toxic than Watson as a starting QB is the organization drinking water from Lake Erie. Watson is in an offense suited to his talents, if he can rebound from self-sabotage. </t>
  </si>
  <si>
    <t xml:space="preserve">Smith got a lot of blame last year but the Raiders' OL was awful. The Jets are better on paper, but don't expect more than QB2 value short-term and retirement or backup work long-term. </t>
  </si>
  <si>
    <t xml:space="preserve">Whittington, Jordan - LAR</t>
  </si>
  <si>
    <t xml:space="preserve">Jones was on his way to a career year last year but tore his Achilles late in the year. The Colts offense was heavily schemed. There's volatility with Jones as a one-year-wonder and his injury. </t>
  </si>
  <si>
    <t xml:space="preserve">Penix throws a beautiful ball and his multiple knee injuries are a concern and he could lose the job permanently to Tua Tagovailoa or another draft pick. Boom-bust short-term investment. </t>
  </si>
  <si>
    <t xml:space="preserve">Wilson, Russell - NYG</t>
  </si>
  <si>
    <t xml:space="preserve">After a strong start with Mike McDaniel, opposing DCs exposed his weaknesses downfield and head injuries have been a big problem. He's in the journeyman phase of his career. </t>
  </si>
  <si>
    <t xml:space="preserve">Mariota, Marcus - WAS</t>
  </si>
  <si>
    <t xml:space="preserve">Cousins rebounded from his Achilles rehab year and was good enough to earn money to be a bridge for Fernando Mendoza. Expect him to support Brock Bowers and Tre Tucker. </t>
  </si>
  <si>
    <t xml:space="preserve">Fields, Justin - NYJ</t>
  </si>
  <si>
    <t xml:space="preserve">Quick feet and power, but lacking explosion. </t>
  </si>
  <si>
    <t xml:space="preserve">Rattler, Spencer - NO</t>
  </si>
  <si>
    <t xml:space="preserve">Fast but didn't impress coaching staffs in Detroit. </t>
  </si>
  <si>
    <t xml:space="preserve">Garoppolo, Jimmy - LAR</t>
  </si>
  <si>
    <t xml:space="preserve">A gun-for-hire reserve who can deliver a starter-worthy game with the right matchup and volume. </t>
  </si>
  <si>
    <t xml:space="preserve">Wentz, Carson - MIN</t>
  </si>
  <si>
    <t xml:space="preserve">Big, strong, a true tackle-breaker, and excellent hands, but lacks speed. Harden could stick as an RB3/RB4 and surprise if called upon. A summer add. </t>
  </si>
  <si>
    <t xml:space="preserve">Winston, Jameis - NYG</t>
  </si>
  <si>
    <t xml:space="preserve">Booth has good burst, smarts between the tackles, and could challenge as an RB3/RB4 who provides a mix of what Judkins and Sampson offer the backfield. A summer add. </t>
  </si>
  <si>
    <t xml:space="preserve">McKee, Tanner - PHI</t>
  </si>
  <si>
    <t xml:space="preserve">Holani is a special team and RB3/RB4 who has good contact balance and burst. He can also catch. If called upon, he could deliver bye-week value, at least. </t>
  </si>
  <si>
    <t xml:space="preserve">Lance, Trey - LAC</t>
  </si>
  <si>
    <t xml:space="preserve">Vaki will play special teams and compete for RB3 duties. </t>
  </si>
  <si>
    <t xml:space="preserve">Joe Milton III - DAL</t>
  </si>
  <si>
    <t xml:space="preserve">Andy Reid doesn't believe Smith is big enough for a significant role as a runner and got three new runners for the KC depth chart. Smith is a return man and gadget guy while in KC&gt;</t>
  </si>
  <si>
    <t xml:space="preserve">Sanders, Shedeur - CLE</t>
  </si>
  <si>
    <t xml:space="preserve">Goodson is an underrated reserve with big-play speed and good receiving chops who can deliver bye-week value as Brian Robinson's complement if Bijan Robinson gets hurt. </t>
  </si>
  <si>
    <t xml:space="preserve">Haynes is a former slot WR who converted to RB at Georgia Tech late in his career. He's an explosive runner who can finish. He's an underrated UDFA worth monitoring or a summer add. </t>
  </si>
  <si>
    <t xml:space="preserve">A capable contributor with fantasy value when he earns volume. Good receiver. Monitor. </t>
  </si>
  <si>
    <t xml:space="preserve">Big back who has been on the end of the Titans' roster for a few years. </t>
  </si>
  <si>
    <t xml:space="preserve">Decent decision maker and receiver who wiil try to get the final spot for the Bears' depth chart. </t>
  </si>
  <si>
    <t xml:space="preserve">Rourke, Kurtis - SF</t>
  </si>
  <si>
    <t xml:space="preserve">Quick, fast, and small. Situational scatback and return man. </t>
  </si>
  <si>
    <t xml:space="preserve">Explosive scat back and return man who could surprise as an RB3/RB4 with long-term value as an RB2/RB3.</t>
  </si>
  <si>
    <t xml:space="preserve">A pec injury, weight gain in the offseason, and lackluster work behind the scenes may be driving Guerendo out of the picture in SF. Talented but must shape up. </t>
  </si>
  <si>
    <t xml:space="preserve">Kolar, Charlie - BAL</t>
  </si>
  <si>
    <t xml:space="preserve">Herbert is a smart inside runner with burst and speed, but limited receiving chops. Monitor. </t>
  </si>
  <si>
    <t xml:space="preserve">Dulcich, Greg - MIA</t>
  </si>
  <si>
    <t xml:space="preserve">A reliable third-down back with good weeks when he gets the ball in the red zone as a receiver. A bye-week option in large leagues. </t>
  </si>
  <si>
    <t xml:space="preserve">Good speed and burst, but mainly a special teams performer. Could hold off Coleman Bennett for the RB4 spot. </t>
  </si>
  <si>
    <t xml:space="preserve">Big back who lacks great speed. Career reserve. </t>
  </si>
  <si>
    <t xml:space="preserve">Thompson, Skylar - PIT</t>
  </si>
  <si>
    <t xml:space="preserve">A big former receiver with enough to learn that situational committee value might be his NFL upside and bye-week value his fantasy ceiling. </t>
  </si>
  <si>
    <t xml:space="preserve">Levis, Will - TEN</t>
  </si>
  <si>
    <t xml:space="preserve">A good receiver out of the backfield and smart runner, but not dynamic. Monitor. </t>
  </si>
  <si>
    <t xml:space="preserve">Capable depth with potential to battle for RB2/RB3 role. </t>
  </si>
  <si>
    <t xml:space="preserve">Tank Bigsby has passed Shipley on the depth chart. Shipley is likely a career reserve at this point. Monitor. </t>
  </si>
  <si>
    <t xml:space="preserve">Powerful back who has bounced around the league as a career backup. </t>
  </si>
  <si>
    <t xml:space="preserve">Jefferson, Van - TEN</t>
  </si>
  <si>
    <t xml:space="preserve">Edged George Holani for the final spot on the depth chart two years ago thanks to receiving and special teams. Holani is a better athlete and has improved. </t>
  </si>
  <si>
    <t xml:space="preserve">Burton, Jermaine - UFA</t>
  </si>
  <si>
    <t xml:space="preserve">Could replace Rashee Rice by next year and off to a good start in that role in camp with Rice in jail. Patience play. </t>
  </si>
  <si>
    <t xml:space="preserve">Former Texas QB who has some power but lacks great explosion. </t>
  </si>
  <si>
    <t xml:space="preserve">Westbrook-Ikhine, Nick - MIA</t>
  </si>
  <si>
    <t xml:space="preserve">Shallow-range receiver with limited ceiling. </t>
  </si>
  <si>
    <t xml:space="preserve">Moore, Elijah - BUF</t>
  </si>
  <si>
    <t xml:space="preserve">Deep threat with limited ceiling beyond a WR4-WR5.</t>
  </si>
  <si>
    <t xml:space="preserve">Brown, Noah - WAS</t>
  </si>
  <si>
    <t xml:space="preserve">Bell has elite straight-line speed and size. He's a good fit for the current Dolphins' offense, but will the staff have success to keep their jobs and develop a healthy Bell in '27-'28? </t>
  </si>
  <si>
    <t xml:space="preserve">McCloud, Ray-Ray -UFA</t>
  </si>
  <si>
    <t xml:space="preserve">Felton has upside as a route runner. His hands were his weakness. If he fixes them, he could emerge as a contributor. He's a WR4 at best this year. Long-term monitor. </t>
  </si>
  <si>
    <t xml:space="preserve">Thomas could earn snaps at RB and WR. He's a big-play threat in an offense that will use him most as a return man and lean more on 2-3 Tes. </t>
  </si>
  <si>
    <t xml:space="preserve">Stribling can block, catch, and run. Kyle Shanahan is a stickler for route running. Stribling's routes limit him for now. Have guarded optimism. Better prospects have failed out in SF. </t>
  </si>
  <si>
    <t xml:space="preserve">Davis, Gabriel - BUF</t>
  </si>
  <si>
    <t xml:space="preserve">An emergency starter with matchup value in fantasy if called upon. Likely at the precipice of his career swan song. </t>
  </si>
  <si>
    <t xml:space="preserve">Valdes-Scantling, Marquez - PIT</t>
  </si>
  <si>
    <t xml:space="preserve">Branch is explosive and has strong YAC, but his routes need work. Fans see Tyreek Hill, but a better pass-catching version of Mecole Hardman is closer to the reality. A WR2/WR3 long-term. </t>
  </si>
  <si>
    <t xml:space="preserve">Reynolds, Josh - NYJ</t>
  </si>
  <si>
    <t xml:space="preserve">Lane is acrobatic and rangy. He's also mistake-prone with routes, especially in the middle of the field where Lamar Jackson likes to throw the most. Monitor from afar -- volatile floor/ceiling.</t>
  </si>
  <si>
    <t xml:space="preserve">Cooks, Brandin - NO</t>
  </si>
  <si>
    <t xml:space="preserve">Big, strong, and lacking as a pass catcher. </t>
  </si>
  <si>
    <t xml:space="preserve">Smith-Schuster, JuJu - KC</t>
  </si>
  <si>
    <t xml:space="preserve">Likely on his way out as a starter in Cleveland by the end of 2026. Career reserve. </t>
  </si>
  <si>
    <t xml:space="preserve">Shepard, Sterling -TB</t>
  </si>
  <si>
    <t xml:space="preserve">Still a potential flanker for the Titans. Good athlete with growth potential. Stash as a potential fantasy WR4/WR5 in a few years. </t>
  </si>
  <si>
    <t xml:space="preserve">Lockett, Tyler - TEN</t>
  </si>
  <si>
    <t xml:space="preserve">Catching the ball and winning position downfield against tight coverage have been challenges. Career reserve. </t>
  </si>
  <si>
    <t xml:space="preserve">Standard issue slot receiver who could replace DeMario Douglas. </t>
  </si>
  <si>
    <t xml:space="preserve">Jones, Zay - ARI</t>
  </si>
  <si>
    <t xml:space="preserve">Journey man slot. </t>
  </si>
  <si>
    <t xml:space="preserve">Hooper, Austin -NE</t>
  </si>
  <si>
    <t xml:space="preserve">An Auden Tate style of receiver. Monitor. </t>
  </si>
  <si>
    <t xml:space="preserve">He'll get open while he's healthy. Is he too old to remain healthy? That's the likely problem. He'll have a cameo role weekly, but the volume won't be there. </t>
  </si>
  <si>
    <t xml:space="preserve">Smith, Jonnu - PIT</t>
  </si>
  <si>
    <t xml:space="preserve">Lance's physical skills, technical development, and college team all lend comparisons to fellow alum Christian Watson. He's a nice long-term bet to become a WR2 with WR1 upside. </t>
  </si>
  <si>
    <t xml:space="preserve">A vertical threat for hire with inconsistent hands. He can give you desperation bye-week value with the right matchup. </t>
  </si>
  <si>
    <t xml:space="preserve">Journey man athlete who plays an outside role. </t>
  </si>
  <si>
    <t xml:space="preserve">Reserve big-play threat with some skill in the middle of the field. </t>
  </si>
  <si>
    <t xml:space="preserve">Waller, Darren - MIA</t>
  </si>
  <si>
    <t xml:space="preserve">Pro Bowl return specialist who could have been like Danny Woodhead out of the backfield if teams tried it. </t>
  </si>
  <si>
    <t xml:space="preserve">Authors occasional big plays, but not worth consideration until we see a change in usage. </t>
  </si>
  <si>
    <t xml:space="preserve">Ertz, Zach - ARI</t>
  </si>
  <si>
    <t xml:space="preserve">Big play slot receiver and return man. Monitor. </t>
  </si>
  <si>
    <t xml:space="preserve">Return man with flanker/slot background. Monitor. </t>
  </si>
  <si>
    <t xml:space="preserve">Emerged as a contributor last year, but the Bills added more talent. Monitor. </t>
  </si>
  <si>
    <t xml:space="preserve">Speedster with return skills and a 4-star RB background that got him to Alabama before transferring. Monitor. </t>
  </si>
  <si>
    <t xml:space="preserve">Reserve slot option. </t>
  </si>
  <si>
    <t xml:space="preserve">Conklin, Tyler - LAC</t>
  </si>
  <si>
    <t xml:space="preserve">Big-play threat from the slot with attack issues as a pass catcher. </t>
  </si>
  <si>
    <t xml:space="preserve">Dissly, Will - LAC</t>
  </si>
  <si>
    <t xml:space="preserve">Big receiver with good athletic ability. Career reserve. </t>
  </si>
  <si>
    <t xml:space="preserve">Low-ceiling option who can start when needed. </t>
  </si>
  <si>
    <t xml:space="preserve">Known as a speedster but couldn't separate well on film in college or last year in Vegas. Monitor. </t>
  </si>
  <si>
    <t xml:space="preserve">Bridgewater, Teddy -TB</t>
  </si>
  <si>
    <t xml:space="preserve">An aging zone receiver who can win contested targets at the catch point. </t>
  </si>
  <si>
    <t xml:space="preserve">Minshew, Gardner - KC</t>
  </si>
  <si>
    <t xml:space="preserve">Standard issue slot receiver who converted from QB at Illinois. </t>
  </si>
  <si>
    <t xml:space="preserve">Dalton, Andy - CAR</t>
  </si>
  <si>
    <t xml:space="preserve">Good athlete who lacked technical and conceptual skills for the pros when drafted. </t>
  </si>
  <si>
    <t xml:space="preserve">Howell, Sam - MIN</t>
  </si>
  <si>
    <t xml:space="preserve">Sanders has potential to have a developmental track ala Kirk Cousins, so patience and team changes could be required for it to happen. Best considered a QB3/QB4 on a big roster. </t>
  </si>
  <si>
    <t xml:space="preserve">Beck "looks" the part in multiple ways, but he must overcome his processing woes and penchant for hospital balls. Ancillary defenders in the area stump Beck. Sell high early. Long-term reserve.</t>
  </si>
  <si>
    <t xml:space="preserve">Klubnik's injuries may have created false negatives in his evals about accuracy and velocity. Still, his arm is more Purdy than Allen. Intriguing starter upside at a discount cost and low risk. </t>
  </si>
  <si>
    <t xml:space="preserve">Dillon, A.J. - PHI</t>
  </si>
  <si>
    <t xml:space="preserve">Jones looked good in the 49ers system and likely gets traded on that buzz by midseason. A Cousins/Darnold development track is still possible, but he'll need big-time surrounding talent. </t>
  </si>
  <si>
    <t xml:space="preserve">Akers, Cam -MIN</t>
  </si>
  <si>
    <t xml:space="preserve">McCarthy has the physical tools, but most develop consistent accuracy, advanced processing of coverage, and better game management in the red/black zones. Patience needed, at best. </t>
  </si>
  <si>
    <t xml:space="preserve">Milroe found a great situation to sit and learn. He's a student of the game, so waiting 4-5 years might still yield fantasy value and at a low cost off waivers or late in startup drafts as a QB4.</t>
  </si>
  <si>
    <t xml:space="preserve">Lance wasn't ready against NFL defenses despite West Coast experience at a lower level. As a QB4 on a large roster, he's worth a speculative stash with a big payoff in 2-3 years. </t>
  </si>
  <si>
    <t xml:space="preserve">Rourke was a favorite who played with Coach Cignetti at IU with a torn ACL. He has impressed the Shanahans and could be Brock Purdy's backup by midseason. A QB4 stash on large rosters.</t>
  </si>
  <si>
    <t xml:space="preserve">Reynolds, Craig - DET</t>
  </si>
  <si>
    <t xml:space="preserve">A Sean Payton favorite who didn't leverage his athletic ability enough to become a high-end starter. </t>
  </si>
  <si>
    <t xml:space="preserve">Goodson, Tyler - IND</t>
  </si>
  <si>
    <t xml:space="preserve">Trigg has fantasy starter upside and a good long-term fit in Dallas. He could be an elite pass catcher. Maturity has been an issue in college, but he sounds like grew up late in college. Bargain.</t>
  </si>
  <si>
    <t xml:space="preserve">Green could have Colin Kaepernick/Randall Cunningham upside if Todd Monken survives the first 2-3 seasons and builds a good OL. A QB4 stash for large rosters. </t>
  </si>
  <si>
    <t xml:space="preserve">McKee is a career backup with moments that suggest he might transcend that label. Stash as a QB4 on large rosters. </t>
  </si>
  <si>
    <t xml:space="preserve">Nussmeier played hurt and got hosed by Brian Kelly. Even so, he must improve his reading of ancillary coverage on boundary throws. He's a wortwhile QB4 stash on large rosters. </t>
  </si>
  <si>
    <t xml:space="preserve">Howard has the physical tools, but he's a work in progress as a field general. He's a viable QB4/QB5 for larger rosters. </t>
  </si>
  <si>
    <t xml:space="preserve">Fields can run, but he's more of a Field Lieutentant than a Field General and that's a problem or long-term starter potential. A bye-week option. </t>
  </si>
  <si>
    <t xml:space="preserve">Journey man backup with short-term starter value. </t>
  </si>
  <si>
    <t xml:space="preserve">Mullings, Kalel - TEN</t>
  </si>
  <si>
    <t xml:space="preserve">Mills has moments where he looks like a starter, but hasn't sustained them. He's a journeyman reserve with short-term starter value. </t>
  </si>
  <si>
    <t xml:space="preserve">Sanders, Raheem - CLE</t>
  </si>
  <si>
    <t xml:space="preserve">Teams inquired about Bagent after his rookie year. He has the arm, mobility, and promise as a processor of info. He'll also have experience in a top-notch offense. Second contract starter???</t>
  </si>
  <si>
    <t xml:space="preserve">He can run and catch but he lacks top speed and vision. On the roster bubble and likely out of the league in 1-2 years, at most. </t>
  </si>
  <si>
    <t xml:space="preserve">Watson, Deshaun - CLE</t>
  </si>
  <si>
    <t xml:space="preserve">Capable return option who has had brief moments in the Ravens backfield. Some power and vision. Ball security was an issue in college. Monitor. </t>
  </si>
  <si>
    <t xml:space="preserve">Recently cut but showed vision and good footwork with the Raiders. Monitor. </t>
  </si>
  <si>
    <t xml:space="preserve">Trubisky, Mitchell - BUF</t>
  </si>
  <si>
    <t xml:space="preserve">Good straightline speed. He had some notable moments last year down the stretch. Monitor as a potential addition to larger rosters if injuries strike. </t>
  </si>
  <si>
    <t xml:space="preserve">Good hands as a receiver and a stopgap option as a runner in an emergency. Low-end bye-week value if injuries strike. </t>
  </si>
  <si>
    <t xml:space="preserve">A good pass catch with speed who operates comptently in a gap scheme. Might have found a home as a change of pace if he can stay healthy. </t>
  </si>
  <si>
    <t xml:space="preserve">A UFL star who returns kicks and could become a viable RB3 to monitor when he earns playing time. </t>
  </si>
  <si>
    <t xml:space="preserve">Better draft capital and size than Myles Montgomery, but a lackluster game in comparison to the UDFA. Betting on Montgomery to win the RB3 role. </t>
  </si>
  <si>
    <t xml:space="preserve">A scat back with good hands and vision but lacking top speed. Think a slightly more athletic Devin Singletary. </t>
  </si>
  <si>
    <t xml:space="preserve">Former NFL OC Kevin Gilbride believes Ryan has the talent to have a 10-year career. Ryan is the most underrated TE on the board and could be a more versatile Mark Andrews if called upon.</t>
  </si>
  <si>
    <t xml:space="preserve">Well-built TE with reserve value. </t>
  </si>
  <si>
    <t xml:space="preserve">Mundt, Johnny - JAX</t>
  </si>
  <si>
    <t xml:space="preserve">H-Back who occasionally catches flat routes in the low red zone. </t>
  </si>
  <si>
    <t xml:space="preserve">Unlikely that Moreau delivers anything more than blocking and occasional low red-zone targets but not enough for fantasy value. </t>
  </si>
  <si>
    <t xml:space="preserve">He can catch in tight windows, but lacks compelling athletic ability for consistent fantasy value. </t>
  </si>
  <si>
    <t xml:space="preserve">Unlikely contributor at this stage but can catch and work the short and intermediate zones if called upon. </t>
  </si>
  <si>
    <t xml:space="preserve">Bartholomew, Gavin - MIN</t>
  </si>
  <si>
    <t xml:space="preserve">Royer has good athletic ability and decent hands. He could emerge as David Njoku's replacment in time. Like Ryan more as a player, but Royer is more athletic. </t>
  </si>
  <si>
    <t xml:space="preserve">Bryant, Harrison - HOU</t>
  </si>
  <si>
    <t xml:space="preserve">A knee injury may cost him part of the year. </t>
  </si>
  <si>
    <t xml:space="preserve">A capable tight end with value in the flats and up the seam, but delivers unpredictable value that's too little and too far between. </t>
  </si>
  <si>
    <t xml:space="preserve">A shallow range target with little fantasy value, but might have some opportunities in the low red zone as a matchup option for your bye week. </t>
  </si>
  <si>
    <t xml:space="preserve">Delp is a smooth route runner, tracks the ball well, and wins after the catch. He's an underrated blocker, too. A future top-10 TE if he proves he can catch vs contact. Bargain rebuild option.</t>
  </si>
  <si>
    <t xml:space="preserve">Boerkircher could earn a role within the first 2-3 years, but Jacksonville has been a receiver-driven passing offense. Don't count on much fantasy value short- or long-term. </t>
  </si>
  <si>
    <t xml:space="preserve">A capable TE2 with some matchup value if Kyler Murray spreads the ball around and TJ Hockenson gets hurt. </t>
  </si>
  <si>
    <t xml:space="preserve">Tyler Conkjlin could have more value in fantasy if Sam LaPorta can't stay healthy, but Wright is cemented as the top inline TE in Detroit. Little fantasy value. </t>
  </si>
  <si>
    <t xml:space="preserve">A compelling reserve who could emerge as a second-contract starter or wind up the next Charlie Kolar if Kolar earns the Brock Wright role in LA. </t>
  </si>
  <si>
    <t xml:space="preserve">An underrated Mark Andrews clone with better blocking skills. Might surprise in the passing game if used more than expected. </t>
  </si>
  <si>
    <t xml:space="preserve">Sinnott hasn't emerged as hoped in Washington. He's likely out of Washington by September or at year's end. Might be worth a buy-low in long-builds. </t>
  </si>
  <si>
    <t xml:space="preserve">Primarily a blocker. </t>
  </si>
  <si>
    <t xml:space="preserve">Kacmarek will be seen primarily as a blocker, but he can win up the seams, in the flats, and has good tracking up the boundary. He could surprise long-term as a low-end fantasy starter. </t>
  </si>
  <si>
    <t xml:space="preserve">Cuevas lacks Matt Hibner's upside as a seam receiver but has a little more refinement short-term that could lead to the earlier opportunity. </t>
  </si>
  <si>
    <t xml:space="preserve">It wouldn't shock me if Pavia outlast most of the prospects at his position and becomes a journeyman starter for the next 12-15 years. He must mature to do it but the ability is there. Monitor. </t>
  </si>
  <si>
    <t xml:space="preserve">Yep, a long-time favorite who has excelled in the preseason in Miami and Pittsburgh. If not already labeled, he could emerge as the QB2 and surprise without the heavy hand of Mike McDaniel.</t>
  </si>
  <si>
    <t xml:space="preserve">Likely commentating on a sports network for college football in '28-'29, if not still a journeyman reserve who can start when needed. </t>
  </si>
  <si>
    <t xml:space="preserve">If Dalton earns the QB2 role in Philly, he could deliver bye-week or match-up starter vale if called upon. </t>
  </si>
  <si>
    <t xml:space="preserve">Can deliver matchup value as an emergency starter. </t>
  </si>
  <si>
    <t xml:space="preserve">Gardner Minshew - ARI</t>
  </si>
  <si>
    <t xml:space="preserve">A good blocker with excellent athletic ability but not much of a route runner beyong the shallow zones. </t>
  </si>
  <si>
    <t xml:space="preserve">Could earn matchup value as an emergency weapon if Trey McBride gets hurt. Former WR at Stanford. </t>
  </si>
  <si>
    <t xml:space="preserve">A linear athlete who lost out to Tucker Kraft as has offered little as a second or third option on the depth chart. Maybe a second-contract starter. Monitor long-term.</t>
  </si>
  <si>
    <t xml:space="preserve">Long-Build Cheatsheet (Building to Contend In 2028-2029)</t>
  </si>
  <si>
    <t xml:space="preserve">MI </t>
  </si>
  <si>
    <t xml:space="preserve"> R</t>
  </si>
  <si>
    <t xml:space="preserve">↑I</t>
  </si>
  <si>
    <t xml:space="preserve">↕R</t>
  </si>
  <si>
    <t xml:space="preserve">↕ R</t>
  </si>
  <si>
    <t xml:space="preserve">O R</t>
  </si>
  <si>
    <t xml:space="preserve">MI↑R</t>
  </si>
  <si>
    <t xml:space="preserve">↑ R</t>
  </si>
  <si>
    <t xml:space="preserve">↑R</t>
  </si>
  <si>
    <t xml:space="preserve">Trevor Etienne  - CAR</t>
  </si>
  <si>
    <t xml:space="preserve">Robert Henry - WAS</t>
  </si>
  <si>
    <t xml:space="preserve">Myles Montgomery </t>
  </si>
  <si>
    <t xml:space="preserve">J. Michael Sturdivant - GB</t>
  </si>
  <si>
    <t xml:space="preserve">Chase Roberts - LV</t>
  </si>
  <si>
    <t xml:space="preserve">FR</t>
  </si>
  <si>
    <t xml:space="preserve">Jun '26</t>
  </si>
  <si>
    <t xml:space="preserve">Name</t>
  </si>
  <si>
    <t xml:space="preserve">Commentary</t>
  </si>
  <si>
    <t xml:space="preserve">Jan '26</t>
  </si>
  <si>
    <t xml:space="preserve">Henderson, TreyVeon - NE</t>
  </si>
  <si>
    <t xml:space="preserve">If the arm holds up, Goff could still be a functional piece on a contending roster if the Lions remain a strong offense. </t>
  </si>
  <si>
    <t xml:space="preserve">Shaheed, Rashid - NO</t>
  </si>
  <si>
    <t xml:space="preserve">Johnston Quentin - LAC</t>
  </si>
  <si>
    <t xml:space="preserve">Harrison, Marvin - ARI</t>
  </si>
  <si>
    <t xml:space="preserve">Higgins, Jaydon - HOU</t>
  </si>
  <si>
    <t xml:space="preserve">Michael Penix, Jr. - ATL</t>
  </si>
  <si>
    <t xml:space="preserve">Harvey, R.J. - DEN </t>
  </si>
  <si>
    <t xml:space="preserve">Xavier Worthy KC</t>
  </si>
  <si>
    <t xml:space="preserve">Bigsby, Tank  PHI</t>
  </si>
  <si>
    <t xml:space="preserve">Neal Devin - NO</t>
  </si>
  <si>
    <t xml:space="preserve">Harris, Trey - LAC</t>
  </si>
  <si>
    <t xml:space="preserve">Tyler Allgeier - ARI</t>
  </si>
  <si>
    <t xml:space="preserve">Sinnott, Ben- WAS</t>
  </si>
  <si>
    <t xml:space="preserve">Bennett, Stetson - LAR</t>
  </si>
  <si>
    <t xml:space="preserve">Martinez, Damien - SEA</t>
  </si>
  <si>
    <t xml:space="preserve">Giddens, D.J. - IND</t>
  </si>
  <si>
    <t xml:space="preserve">Estime, Audric - DEN</t>
  </si>
  <si>
    <t xml:space="preserve">Charlie Kolar</t>
  </si>
  <si>
    <t xml:space="preserve">Joly is the best pass-catcher at the position in the 2026 rookie class, but lacks optimal size and speed. He's a volatile prospect with fantasy starter receiving skills but may lack the rest. </t>
  </si>
  <si>
    <t xml:space="preserve">Pickett, Kenny - CLE</t>
  </si>
  <si>
    <t xml:space="preserve">Fields, Justin -NYJ</t>
  </si>
  <si>
    <t xml:space="preserve">Jermaine Burton - UFA</t>
  </si>
  <si>
    <t xml:space="preserve">Jacob Cowing - SF</t>
  </si>
  <si>
    <t xml:space="preserve">Felton Tai - MIN</t>
  </si>
  <si>
    <t xml:space="preserve">Henry lacks timed speed, but authored a lot of big plays against top defenses in college with pro-caliber athletes. An Aaron Jones style of player who could surprise. Summer addition. </t>
  </si>
  <si>
    <t xml:space="preserve">Smith, Ainias - CAR</t>
  </si>
  <si>
    <t xml:space="preserve">Neyor, Isaiah - UFA</t>
  </si>
  <si>
    <t xml:space="preserve">Polk, Ja'Lynn - NO</t>
  </si>
  <si>
    <t xml:space="preserve">Kiner, Corey - SF</t>
  </si>
  <si>
    <t xml:space="preserve">Corbin, Jashaun  - ATL</t>
  </si>
  <si>
    <t xml:space="preserve">My favorite UDFA, Montgomery has excellent speed, processes as well as any back in this class, and can pass protect. He's a massive competitor and will push for RB3 in NE. Late-round flyer. </t>
  </si>
  <si>
    <t xml:space="preserve">Anderson, Mario - UFA/CFL</t>
  </si>
  <si>
    <t xml:space="preserve">Yarns, Marcus - NO</t>
  </si>
  <si>
    <t xml:space="preserve">McCormick, Sincere - LV</t>
  </si>
  <si>
    <t xml:space="preserve">Speedy and decent hands, Benson made a good first impression on and off the field in early June. Summer add or monitor. </t>
  </si>
  <si>
    <t xml:space="preserve">Smith, Jonnu - MIA</t>
  </si>
  <si>
    <t xml:space="preserve">Fant, Noah -CIN</t>
  </si>
  <si>
    <t xml:space="preserve">Good athletic ability but technical hangups as an inline blocker and at the catch point. Boom-bust long-term option. Worth a flier late, but getting overdrafted. </t>
  </si>
  <si>
    <t xml:space="preserve">A receiver with a RB skills and sensibility with the ball in his hands. A developmental project worth monitoring. </t>
  </si>
  <si>
    <t xml:space="preserve">A speedster with good size who could become a developmental project worth monitoring. </t>
  </si>
  <si>
    <t xml:space="preserve">A big -play slot worth monitoring, if not taking a summer flyer in 2026. </t>
  </si>
  <si>
    <t xml:space="preserve">An aspiring Tim Patrick. Monitor. </t>
  </si>
  <si>
    <t xml:space="preserve">Special teams option with developmental receiving game. Monitor. </t>
  </si>
  <si>
    <t xml:space="preserve">Could become the next Khalif Raymond. Monitor. </t>
  </si>
  <si>
    <t xml:space="preserve">Speedster with questionables. </t>
  </si>
  <si>
    <t xml:space="preserve">Ball-winner who lacks physicality and explosion. </t>
  </si>
  <si>
    <t xml:space="preserve">Speedster who needs work with routes, but might not matter if he's running a lot of crossers. </t>
  </si>
  <si>
    <t xml:space="preserve">UDFA who made good last year but likely a career reserve in an offense that will only use 2-3 WRs, at best. </t>
  </si>
  <si>
    <t xml:space="preserve">UDFA who can catch and get open in zone when not playing on special teams. </t>
  </si>
  <si>
    <t xml:space="preserve">Return man with gadget looks. </t>
  </si>
  <si>
    <t xml:space="preserve">What could have been! An excellent talent with too many lessons to learn to be in the NFL. </t>
  </si>
</sst>
</file>

<file path=xl/styles.xml><?xml version="1.0" encoding="utf-8"?>
<styleSheet xmlns="http://schemas.openxmlformats.org/spreadsheetml/2006/main">
  <numFmts count="7">
    <numFmt numFmtId="164" formatCode="General"/>
    <numFmt numFmtId="165" formatCode="0%"/>
    <numFmt numFmtId="166" formatCode="0.0%"/>
    <numFmt numFmtId="167" formatCode="0.00"/>
    <numFmt numFmtId="168" formatCode="0.000"/>
    <numFmt numFmtId="169" formatCode="0.0"/>
    <numFmt numFmtId="170" formatCode="0"/>
  </numFmts>
  <fonts count="22">
    <font>
      <sz val="11"/>
      <color theme="1"/>
      <name val="Calibri"/>
      <family val="2"/>
      <charset val="1"/>
    </font>
    <font>
      <sz val="10"/>
      <name val="Arial"/>
      <family val="0"/>
    </font>
    <font>
      <sz val="10"/>
      <name val="Arial"/>
      <family val="0"/>
    </font>
    <font>
      <sz val="10"/>
      <name val="Arial"/>
      <family val="0"/>
    </font>
    <font>
      <sz val="5"/>
      <color theme="1"/>
      <name val="Calibri"/>
      <family val="2"/>
      <charset val="1"/>
    </font>
    <font>
      <b val="true"/>
      <sz val="9"/>
      <color theme="2"/>
      <name val="Calibri"/>
      <family val="2"/>
      <charset val="1"/>
    </font>
    <font>
      <b val="true"/>
      <sz val="5"/>
      <color theme="1"/>
      <name val="Calibri"/>
      <family val="2"/>
      <charset val="1"/>
    </font>
    <font>
      <b val="true"/>
      <sz val="5"/>
      <color theme="1"/>
      <name val="Georgia"/>
      <family val="1"/>
      <charset val="1"/>
    </font>
    <font>
      <u val="single"/>
      <sz val="5"/>
      <color theme="10"/>
      <name val="Calibri"/>
      <family val="2"/>
      <charset val="1"/>
    </font>
    <font>
      <u val="single"/>
      <sz val="11"/>
      <color theme="10"/>
      <name val="Calibri"/>
      <family val="2"/>
      <charset val="1"/>
    </font>
    <font>
      <sz val="10"/>
      <name val="Arial"/>
      <family val="2"/>
    </font>
    <font>
      <sz val="9"/>
      <color rgb="FF000000"/>
      <name val="Tahoma"/>
      <family val="2"/>
      <charset val="1"/>
    </font>
    <font>
      <b val="true"/>
      <sz val="11"/>
      <color theme="1"/>
      <name val="Calibri"/>
      <family val="2"/>
      <charset val="1"/>
    </font>
    <font>
      <sz val="6"/>
      <color theme="1"/>
      <name val="Calibri"/>
      <family val="2"/>
      <charset val="1"/>
    </font>
    <font>
      <b val="true"/>
      <sz val="6"/>
      <color theme="1"/>
      <name val="Calibri"/>
      <family val="2"/>
      <charset val="1"/>
    </font>
    <font>
      <b val="true"/>
      <u val="single"/>
      <sz val="6"/>
      <color theme="1"/>
      <name val="Calibri"/>
      <family val="2"/>
      <charset val="1"/>
    </font>
    <font>
      <u val="single"/>
      <sz val="6"/>
      <color theme="1"/>
      <name val="Calibri"/>
      <family val="2"/>
      <charset val="1"/>
    </font>
    <font>
      <sz val="6"/>
      <color rgb="FF000000"/>
      <name val="Calibri"/>
      <family val="2"/>
      <charset val="1"/>
    </font>
    <font>
      <sz val="6"/>
      <name val="Calibri"/>
      <family val="2"/>
      <charset val="1"/>
    </font>
    <font>
      <b val="true"/>
      <sz val="6"/>
      <name val="Calibri"/>
      <family val="2"/>
      <charset val="1"/>
    </font>
    <font>
      <b val="true"/>
      <sz val="6"/>
      <color rgb="FF000000"/>
      <name val="Calibri"/>
      <family val="2"/>
      <charset val="1"/>
    </font>
    <font>
      <sz val="8"/>
      <color theme="1"/>
      <name val="Calibri"/>
      <family val="2"/>
      <charset val="1"/>
    </font>
  </fonts>
  <fills count="26">
    <fill>
      <patternFill patternType="none"/>
    </fill>
    <fill>
      <patternFill patternType="gray125"/>
    </fill>
    <fill>
      <patternFill patternType="solid">
        <fgColor theme="0"/>
        <bgColor rgb="FFF2F2F2"/>
      </patternFill>
    </fill>
    <fill>
      <patternFill patternType="solid">
        <fgColor theme="1"/>
        <bgColor rgb="FF003300"/>
      </patternFill>
    </fill>
    <fill>
      <patternFill patternType="solid">
        <fgColor rgb="FFFDE2DF"/>
        <bgColor rgb="FFFBE5D6"/>
      </patternFill>
    </fill>
    <fill>
      <patternFill patternType="solid">
        <fgColor theme="6" tint="0.5999"/>
        <bgColor rgb="FFD9D9D9"/>
      </patternFill>
    </fill>
    <fill>
      <patternFill patternType="solid">
        <fgColor theme="0" tint="-0.15"/>
        <bgColor rgb="FFDBDBDB"/>
      </patternFill>
    </fill>
    <fill>
      <patternFill patternType="solid">
        <fgColor theme="9" tint="0.7999"/>
        <bgColor rgb="FFE7E6E6"/>
      </patternFill>
    </fill>
    <fill>
      <patternFill patternType="solid">
        <fgColor theme="4" tint="0.5999"/>
        <bgColor rgb="FFCCCCFF"/>
      </patternFill>
    </fill>
    <fill>
      <patternFill patternType="solid">
        <fgColor theme="5" tint="0.5999"/>
        <bgColor rgb="FFFFE699"/>
      </patternFill>
    </fill>
    <fill>
      <patternFill patternType="solid">
        <fgColor theme="0" tint="-0.05"/>
        <bgColor rgb="FFEDEDED"/>
      </patternFill>
    </fill>
    <fill>
      <patternFill patternType="solid">
        <fgColor theme="9" tint="0.5999"/>
        <bgColor rgb="FFD9D9D9"/>
      </patternFill>
    </fill>
    <fill>
      <patternFill patternType="solid">
        <fgColor theme="7" tint="0.7999"/>
        <bgColor rgb="FFFBE5D6"/>
      </patternFill>
    </fill>
    <fill>
      <patternFill patternType="solid">
        <fgColor theme="6" tint="0.7999"/>
        <bgColor rgb="FFF2F2F2"/>
      </patternFill>
    </fill>
    <fill>
      <patternFill patternType="solid">
        <fgColor rgb="FFFFFF00"/>
        <bgColor rgb="FFFFE699"/>
      </patternFill>
    </fill>
    <fill>
      <patternFill patternType="solid">
        <fgColor theme="8" tint="0.7999"/>
        <bgColor rgb="FFDEEBF7"/>
      </patternFill>
    </fill>
    <fill>
      <patternFill patternType="solid">
        <fgColor theme="2"/>
        <bgColor rgb="FFEDEDED"/>
      </patternFill>
    </fill>
    <fill>
      <patternFill patternType="solid">
        <fgColor theme="4" tint="0.7999"/>
        <bgColor rgb="FFDAE3F3"/>
      </patternFill>
    </fill>
    <fill>
      <patternFill patternType="solid">
        <fgColor theme="8" tint="0.3999"/>
        <bgColor rgb="FF8497B0"/>
      </patternFill>
    </fill>
    <fill>
      <patternFill patternType="solid">
        <fgColor theme="7" tint="0.5999"/>
        <bgColor rgb="FFFFF2CC"/>
      </patternFill>
    </fill>
    <fill>
      <patternFill patternType="solid">
        <fgColor theme="5" tint="0.7999"/>
        <bgColor rgb="FFFDE2DF"/>
      </patternFill>
    </fill>
    <fill>
      <patternFill patternType="solid">
        <fgColor rgb="FFCCCCFF"/>
        <bgColor rgb="FFBDD7EE"/>
      </patternFill>
    </fill>
    <fill>
      <patternFill patternType="solid">
        <fgColor theme="3" tint="0.3999"/>
        <bgColor rgb="FF8FAADC"/>
      </patternFill>
    </fill>
    <fill>
      <patternFill patternType="solid">
        <fgColor theme="6" tint="0.3999"/>
        <bgColor rgb="FFD0CECE"/>
      </patternFill>
    </fill>
    <fill>
      <patternFill patternType="solid">
        <fgColor theme="2" tint="-0.1"/>
        <bgColor rgb="FFC9C9C9"/>
      </patternFill>
    </fill>
    <fill>
      <patternFill patternType="solid">
        <fgColor theme="0" tint="-0.25"/>
        <bgColor rgb="FFC9C9C9"/>
      </patternFill>
    </fill>
  </fills>
  <borders count="14">
    <border diagonalUp="false" diagonalDown="false">
      <left/>
      <right/>
      <top/>
      <bottom/>
      <diagonal/>
    </border>
    <border diagonalUp="false" diagonalDown="false">
      <left style="medium"/>
      <right style="thin"/>
      <top style="medium"/>
      <bottom style="medium"/>
      <diagonal/>
    </border>
    <border diagonalUp="false" diagonalDown="false">
      <left style="thin"/>
      <right style="medium"/>
      <top style="medium"/>
      <bottom style="medium"/>
      <diagonal/>
    </border>
    <border diagonalUp="false" diagonalDown="false">
      <left style="medium"/>
      <right style="thin"/>
      <top/>
      <bottom style="thin"/>
      <diagonal/>
    </border>
    <border diagonalUp="false" diagonalDown="false">
      <left style="thin"/>
      <right style="medium"/>
      <top/>
      <bottom style="thin"/>
      <diagonal/>
    </border>
    <border diagonalUp="false" diagonalDown="false">
      <left style="medium"/>
      <right style="thin"/>
      <top style="thin"/>
      <bottom style="thin"/>
      <diagonal/>
    </border>
    <border diagonalUp="false" diagonalDown="false">
      <left style="thin"/>
      <right style="medium"/>
      <top style="thin"/>
      <bottom style="thin"/>
      <diagonal/>
    </border>
    <border diagonalUp="false" diagonalDown="false">
      <left style="medium"/>
      <right style="thin"/>
      <top style="thin"/>
      <bottom/>
      <diagonal/>
    </border>
    <border diagonalUp="false" diagonalDown="false">
      <left style="thin"/>
      <right style="medium"/>
      <top style="thin"/>
      <bottom/>
      <diagonal/>
    </border>
    <border diagonalUp="false" diagonalDown="false">
      <left style="medium"/>
      <right style="thin"/>
      <top style="thin"/>
      <bottom style="medium"/>
      <diagonal/>
    </border>
    <border diagonalUp="false" diagonalDown="false">
      <left style="thin"/>
      <right style="medium"/>
      <top style="thin"/>
      <bottom style="medium"/>
      <diagonal/>
    </border>
    <border diagonalUp="false" diagonalDown="false">
      <left style="thin"/>
      <right style="thin"/>
      <top style="thin"/>
      <bottom style="thin"/>
      <diagonal/>
    </border>
    <border diagonalUp="false" diagonalDown="false">
      <left/>
      <right style="medium"/>
      <top style="thin"/>
      <bottom style="thin"/>
      <diagonal/>
    </border>
    <border diagonalUp="false" diagonalDown="false">
      <left/>
      <right/>
      <top/>
      <bottom style="thin"/>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165" fontId="0" fillId="0" borderId="0" applyFont="true" applyBorder="false" applyAlignment="true" applyProtection="false">
      <alignment horizontal="general" vertical="bottom" textRotation="0" wrapText="false" indent="0" shrinkToFit="false"/>
    </xf>
    <xf numFmtId="164" fontId="9" fillId="0" borderId="0" applyFont="true" applyBorder="false" applyAlignment="true" applyProtection="false">
      <alignment horizontal="general" vertical="bottom" textRotation="0" wrapText="false" indent="0" shrinkToFit="false"/>
    </xf>
  </cellStyleXfs>
  <cellXfs count="55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center" vertical="bottom" textRotation="0" wrapText="false" indent="0" shrinkToFit="false"/>
      <protection locked="true" hidden="false"/>
    </xf>
    <xf numFmtId="164" fontId="5" fillId="3" borderId="1" xfId="0" applyFont="true" applyBorder="true" applyAlignment="false" applyProtection="false">
      <alignment horizontal="general" vertical="bottom" textRotation="0" wrapText="false" indent="0" shrinkToFit="false"/>
      <protection locked="true" hidden="false"/>
    </xf>
    <xf numFmtId="164" fontId="5" fillId="3" borderId="2" xfId="0" applyFont="true" applyBorder="true" applyAlignment="true" applyProtection="false">
      <alignment horizontal="center" vertical="bottom" textRotation="0" wrapText="false" indent="0" shrinkToFit="false"/>
      <protection locked="true" hidden="false"/>
    </xf>
    <xf numFmtId="164" fontId="6" fillId="2" borderId="3" xfId="0" applyFont="true" applyBorder="true" applyAlignment="false" applyProtection="false">
      <alignment horizontal="general" vertical="bottom" textRotation="0" wrapText="false" indent="0" shrinkToFit="false"/>
      <protection locked="true" hidden="false"/>
    </xf>
    <xf numFmtId="164" fontId="6" fillId="2" borderId="4" xfId="0" applyFont="true" applyBorder="true" applyAlignment="true" applyProtection="false">
      <alignment horizontal="center" vertical="bottom" textRotation="0" wrapText="false" indent="0" shrinkToFit="false"/>
      <protection locked="true" hidden="false"/>
    </xf>
    <xf numFmtId="164" fontId="6" fillId="2" borderId="5" xfId="0" applyFont="true" applyBorder="true" applyAlignment="false" applyProtection="false">
      <alignment horizontal="general" vertical="bottom" textRotation="0" wrapText="false" indent="0" shrinkToFit="false"/>
      <protection locked="true" hidden="false"/>
    </xf>
    <xf numFmtId="164" fontId="6" fillId="2" borderId="6" xfId="0" applyFont="true" applyBorder="true" applyAlignment="true" applyProtection="false">
      <alignment horizontal="center" vertical="bottom" textRotation="0" wrapText="false" indent="0" shrinkToFit="false"/>
      <protection locked="true" hidden="false"/>
    </xf>
    <xf numFmtId="164" fontId="6" fillId="2" borderId="7" xfId="0" applyFont="true" applyBorder="true" applyAlignment="false" applyProtection="false">
      <alignment horizontal="general" vertical="bottom" textRotation="0" wrapText="false" indent="0" shrinkToFit="false"/>
      <protection locked="true" hidden="false"/>
    </xf>
    <xf numFmtId="164" fontId="6" fillId="2" borderId="8" xfId="0" applyFont="true" applyBorder="true" applyAlignment="true" applyProtection="false">
      <alignment horizontal="center" vertical="bottom" textRotation="0" wrapText="false" indent="0" shrinkToFit="false"/>
      <protection locked="true" hidden="false"/>
    </xf>
    <xf numFmtId="164" fontId="6" fillId="2" borderId="9" xfId="0" applyFont="true" applyBorder="true" applyAlignment="false" applyProtection="false">
      <alignment horizontal="general" vertical="bottom" textRotation="0" wrapText="false" indent="0" shrinkToFit="false"/>
      <protection locked="true" hidden="false"/>
    </xf>
    <xf numFmtId="164" fontId="6" fillId="2" borderId="10" xfId="0" applyFont="true" applyBorder="true" applyAlignment="true" applyProtection="false">
      <alignment horizontal="center" vertical="bottom" textRotation="0" wrapText="false" indent="0" shrinkToFit="false"/>
      <protection locked="true" hidden="false"/>
    </xf>
    <xf numFmtId="164" fontId="4" fillId="4" borderId="0" xfId="0" applyFont="true" applyBorder="false" applyAlignment="false" applyProtection="false">
      <alignment horizontal="general" vertical="bottom" textRotation="0" wrapText="false" indent="0" shrinkToFit="false"/>
      <protection locked="true" hidden="false"/>
    </xf>
    <xf numFmtId="164" fontId="4" fillId="4" borderId="0" xfId="0" applyFont="true" applyBorder="false" applyAlignment="true" applyProtection="false">
      <alignment horizontal="center" vertical="bottom" textRotation="0" wrapText="false" indent="0" shrinkToFit="false"/>
      <protection locked="true" hidden="false"/>
    </xf>
    <xf numFmtId="164" fontId="7" fillId="4" borderId="0" xfId="0" applyFont="true" applyBorder="true" applyAlignment="true" applyProtection="false">
      <alignment horizontal="center" vertical="bottom" textRotation="0" wrapText="false" indent="0" shrinkToFit="false"/>
      <protection locked="true" hidden="false"/>
    </xf>
    <xf numFmtId="164" fontId="6" fillId="4" borderId="0" xfId="0" applyFont="true" applyBorder="false" applyAlignment="false" applyProtection="false">
      <alignment horizontal="general" vertical="bottom" textRotation="0" wrapText="false" indent="0" shrinkToFit="false"/>
      <protection locked="true" hidden="false"/>
    </xf>
    <xf numFmtId="164" fontId="6" fillId="4" borderId="0" xfId="0" applyFont="true" applyBorder="false" applyAlignment="true" applyProtection="false">
      <alignment horizontal="center" vertical="bottom" textRotation="0" wrapText="false" indent="0" shrinkToFit="false"/>
      <protection locked="true" hidden="false"/>
    </xf>
    <xf numFmtId="164" fontId="7" fillId="4" borderId="0" xfId="0" applyFont="true" applyBorder="false" applyAlignment="true" applyProtection="false">
      <alignment horizontal="center" vertical="bottom" textRotation="0" wrapText="false" indent="0" shrinkToFit="false"/>
      <protection locked="true" hidden="false"/>
    </xf>
    <xf numFmtId="164" fontId="8" fillId="4" borderId="0" xfId="20" applyFont="true" applyBorder="true" applyAlignment="true" applyProtection="true">
      <alignment horizontal="general" vertical="bottom" textRotation="0" wrapText="false" indent="0" shrinkToFit="false"/>
      <protection locked="true" hidden="false"/>
    </xf>
    <xf numFmtId="164" fontId="6" fillId="4" borderId="11" xfId="0" applyFont="true" applyBorder="true" applyAlignment="true" applyProtection="false">
      <alignment horizontal="center" vertical="bottom" textRotation="0" wrapText="false" indent="0" shrinkToFit="false"/>
      <protection locked="true" hidden="false"/>
    </xf>
    <xf numFmtId="166" fontId="4" fillId="4" borderId="11" xfId="19" applyFont="true" applyBorder="true" applyAlignment="true" applyProtection="true">
      <alignment horizontal="center" vertical="bottom" textRotation="0" wrapText="false" indent="0" shrinkToFit="false"/>
      <protection locked="true" hidden="false"/>
    </xf>
    <xf numFmtId="164" fontId="4" fillId="4" borderId="11" xfId="0" applyFont="true" applyBorder="true" applyAlignment="false" applyProtection="false">
      <alignment horizontal="general" vertical="bottom" textRotation="0" wrapText="false" indent="0" shrinkToFit="false"/>
      <protection locked="true" hidden="false"/>
    </xf>
    <xf numFmtId="164" fontId="4" fillId="4" borderId="11" xfId="0" applyFont="true" applyBorder="true" applyAlignment="true" applyProtection="false">
      <alignment horizontal="center" vertical="bottom" textRotation="0" wrapText="false" indent="0" shrinkToFit="false"/>
      <protection locked="true" hidden="false"/>
    </xf>
    <xf numFmtId="167" fontId="4" fillId="4" borderId="11" xfId="0" applyFont="true" applyBorder="true" applyAlignment="true" applyProtection="false">
      <alignment horizontal="center" vertical="bottom" textRotation="0" wrapText="false" indent="0" shrinkToFit="false"/>
      <protection locked="true" hidden="false"/>
    </xf>
    <xf numFmtId="165" fontId="4" fillId="4" borderId="0" xfId="19" applyFont="true" applyBorder="true" applyAlignment="true" applyProtection="true">
      <alignment horizontal="center" vertical="bottom" textRotation="0" wrapText="false" indent="0" shrinkToFit="false"/>
      <protection locked="true" hidden="false"/>
    </xf>
    <xf numFmtId="164" fontId="4" fillId="4" borderId="12" xfId="0" applyFont="true" applyBorder="true" applyAlignment="true" applyProtection="false">
      <alignment horizontal="center" vertical="bottom" textRotation="0" wrapText="false" indent="0" shrinkToFit="false"/>
      <protection locked="true" hidden="false"/>
    </xf>
    <xf numFmtId="164" fontId="6" fillId="4" borderId="11" xfId="0" applyFont="true" applyBorder="true" applyAlignment="false" applyProtection="false">
      <alignment horizontal="general" vertical="bottom" textRotation="0" wrapText="false" indent="0" shrinkToFit="false"/>
      <protection locked="true" hidden="false"/>
    </xf>
    <xf numFmtId="166" fontId="6" fillId="4" borderId="0" xfId="0" applyFont="true" applyBorder="false" applyAlignment="false" applyProtection="false">
      <alignment horizontal="general" vertical="bottom" textRotation="0" wrapText="false" indent="0" shrinkToFit="false"/>
      <protection locked="true" hidden="false"/>
    </xf>
    <xf numFmtId="166" fontId="6" fillId="4" borderId="0" xfId="19" applyFont="true" applyBorder="true" applyAlignment="true" applyProtection="true">
      <alignment horizontal="center" vertical="bottom" textRotation="0" wrapText="false" indent="0" shrinkToFit="false"/>
      <protection locked="true" hidden="false"/>
    </xf>
    <xf numFmtId="166" fontId="4" fillId="4" borderId="0" xfId="19" applyFont="true" applyBorder="true" applyAlignment="true" applyProtection="true">
      <alignment horizontal="center" vertical="bottom" textRotation="0" wrapText="false" indent="0" shrinkToFit="false"/>
      <protection locked="true" hidden="false"/>
    </xf>
    <xf numFmtId="167" fontId="4" fillId="4" borderId="0" xfId="0" applyFont="true" applyBorder="false" applyAlignment="true" applyProtection="false">
      <alignment horizontal="center" vertical="bottom" textRotation="0" wrapText="false" indent="0" shrinkToFit="false"/>
      <protection locked="true" hidden="false"/>
    </xf>
    <xf numFmtId="168" fontId="4" fillId="4" borderId="0" xfId="0" applyFont="true" applyBorder="false" applyAlignment="true" applyProtection="false">
      <alignment horizontal="center" vertical="bottom" textRotation="0" wrapText="false" indent="0" shrinkToFit="false"/>
      <protection locked="true" hidden="false"/>
    </xf>
    <xf numFmtId="164" fontId="4" fillId="4" borderId="11" xfId="0" applyFont="true" applyBorder="true" applyAlignment="true" applyProtection="false">
      <alignment horizontal="center" vertical="center" textRotation="0" wrapText="false" indent="0" shrinkToFit="false"/>
      <protection locked="true" hidden="false"/>
    </xf>
    <xf numFmtId="169" fontId="4" fillId="4" borderId="11" xfId="0" applyFont="true" applyBorder="true" applyAlignment="true" applyProtection="false">
      <alignment horizontal="center" vertical="bottom" textRotation="0" wrapText="false" indent="0" shrinkToFit="false"/>
      <protection locked="true" hidden="false"/>
    </xf>
    <xf numFmtId="165" fontId="4" fillId="4" borderId="11" xfId="19" applyFont="true" applyBorder="true" applyAlignment="true" applyProtection="true">
      <alignment horizontal="center" vertical="bottom" textRotation="0" wrapText="false" indent="0" shrinkToFit="false"/>
      <protection locked="true" hidden="false"/>
    </xf>
    <xf numFmtId="164" fontId="4" fillId="4" borderId="0" xfId="19" applyFont="true" applyBorder="true" applyAlignment="true" applyProtection="true">
      <alignment horizontal="center" vertical="bottom" textRotation="0" wrapText="false" indent="0" shrinkToFit="false"/>
      <protection locked="true" hidden="false"/>
    </xf>
    <xf numFmtId="165" fontId="4" fillId="4" borderId="0" xfId="0" applyFont="true" applyBorder="false" applyAlignment="false" applyProtection="false">
      <alignment horizontal="general" vertical="bottom" textRotation="0" wrapText="false" indent="0" shrinkToFit="false"/>
      <protection locked="true" hidden="false"/>
    </xf>
    <xf numFmtId="164" fontId="6" fillId="4" borderId="0" xfId="0" applyFont="true" applyBorder="true" applyAlignment="false" applyProtection="false">
      <alignment horizontal="general" vertical="bottom" textRotation="0" wrapText="false" indent="0" shrinkToFit="false"/>
      <protection locked="true" hidden="false"/>
    </xf>
    <xf numFmtId="164" fontId="6" fillId="4" borderId="11" xfId="0" applyFont="true" applyBorder="true" applyAlignment="true" applyProtection="false">
      <alignment horizontal="center" vertical="center" textRotation="0" wrapText="false" indent="0" shrinkToFit="false"/>
      <protection locked="true" hidden="false"/>
    </xf>
    <xf numFmtId="166" fontId="4" fillId="4" borderId="11" xfId="19" applyFont="true" applyBorder="true" applyAlignment="true" applyProtection="true">
      <alignment horizontal="center" vertical="center" textRotation="0" wrapText="false" indent="0" shrinkToFit="false"/>
      <protection locked="true" hidden="false"/>
    </xf>
    <xf numFmtId="167" fontId="4" fillId="4" borderId="11" xfId="0" applyFont="true" applyBorder="true" applyAlignment="true" applyProtection="false">
      <alignment horizontal="center" vertical="center" textRotation="0" wrapText="false" indent="0" shrinkToFit="false"/>
      <protection locked="true" hidden="false"/>
    </xf>
    <xf numFmtId="164" fontId="6" fillId="4" borderId="0" xfId="0" applyFont="true" applyBorder="false" applyAlignment="true" applyProtection="false">
      <alignment horizontal="center" vertical="center" textRotation="0" wrapText="false" indent="0" shrinkToFit="false"/>
      <protection locked="true" hidden="false"/>
    </xf>
    <xf numFmtId="164" fontId="4" fillId="4" borderId="0" xfId="0" applyFont="true" applyBorder="false" applyAlignment="true" applyProtection="false">
      <alignment horizontal="center" vertical="center" textRotation="0" wrapText="false" indent="0" shrinkToFit="false"/>
      <protection locked="true" hidden="false"/>
    </xf>
    <xf numFmtId="164" fontId="4" fillId="5" borderId="0" xfId="0" applyFont="true" applyBorder="false" applyAlignment="false" applyProtection="false">
      <alignment horizontal="general" vertical="bottom" textRotation="0" wrapText="false" indent="0" shrinkToFit="false"/>
      <protection locked="true" hidden="false"/>
    </xf>
    <xf numFmtId="164" fontId="4" fillId="5" borderId="0" xfId="0" applyFont="true" applyBorder="false" applyAlignment="true" applyProtection="false">
      <alignment horizontal="center" vertical="bottom" textRotation="0" wrapText="false" indent="0" shrinkToFit="false"/>
      <protection locked="true" hidden="false"/>
    </xf>
    <xf numFmtId="164" fontId="4" fillId="6" borderId="0" xfId="0" applyFont="true" applyBorder="false" applyAlignment="false" applyProtection="false">
      <alignment horizontal="general" vertical="bottom" textRotation="0" wrapText="false" indent="0" shrinkToFit="false"/>
      <protection locked="true" hidden="false"/>
    </xf>
    <xf numFmtId="164" fontId="7" fillId="5" borderId="0" xfId="0" applyFont="true" applyBorder="true" applyAlignment="true" applyProtection="false">
      <alignment horizontal="center" vertical="bottom" textRotation="0" wrapText="false" indent="0" shrinkToFit="false"/>
      <protection locked="true" hidden="false"/>
    </xf>
    <xf numFmtId="164" fontId="7" fillId="5" borderId="0" xfId="0" applyFont="true" applyBorder="false" applyAlignment="true" applyProtection="false">
      <alignment horizontal="center" vertical="bottom" textRotation="0" wrapText="false" indent="0" shrinkToFit="false"/>
      <protection locked="true" hidden="false"/>
    </xf>
    <xf numFmtId="164" fontId="7" fillId="6" borderId="0" xfId="0" applyFont="true" applyBorder="false" applyAlignment="true" applyProtection="false">
      <alignment horizontal="center" vertical="bottom" textRotation="0" wrapText="false" indent="0" shrinkToFit="false"/>
      <protection locked="true" hidden="false"/>
    </xf>
    <xf numFmtId="164" fontId="8" fillId="5" borderId="0" xfId="20" applyFont="true" applyBorder="true" applyAlignment="true" applyProtection="true">
      <alignment horizontal="general" vertical="bottom" textRotation="0" wrapText="false" indent="0" shrinkToFit="false"/>
      <protection locked="true" hidden="false"/>
    </xf>
    <xf numFmtId="164" fontId="6" fillId="5" borderId="0" xfId="0" applyFont="true" applyBorder="false" applyAlignment="false" applyProtection="false">
      <alignment horizontal="general" vertical="bottom" textRotation="0" wrapText="false" indent="0" shrinkToFit="false"/>
      <protection locked="true" hidden="false"/>
    </xf>
    <xf numFmtId="164" fontId="6" fillId="5" borderId="11" xfId="0" applyFont="true" applyBorder="true" applyAlignment="true" applyProtection="false">
      <alignment horizontal="center" vertical="bottom" textRotation="0" wrapText="false" indent="0" shrinkToFit="false"/>
      <protection locked="true" hidden="false"/>
    </xf>
    <xf numFmtId="166" fontId="6" fillId="5" borderId="11" xfId="19" applyFont="true" applyBorder="true" applyAlignment="true" applyProtection="true">
      <alignment horizontal="center" vertical="bottom" textRotation="0" wrapText="false" indent="0" shrinkToFit="false"/>
      <protection locked="true" hidden="false"/>
    </xf>
    <xf numFmtId="164" fontId="6" fillId="5" borderId="0" xfId="0" applyFont="true" applyBorder="false" applyAlignment="true" applyProtection="false">
      <alignment horizontal="center" vertical="bottom" textRotation="0" wrapText="false" indent="0" shrinkToFit="false"/>
      <protection locked="true" hidden="false"/>
    </xf>
    <xf numFmtId="164" fontId="6" fillId="6" borderId="0" xfId="0" applyFont="true" applyBorder="false" applyAlignment="true" applyProtection="false">
      <alignment horizontal="center" vertical="bottom" textRotation="0" wrapText="false" indent="0" shrinkToFit="false"/>
      <protection locked="true" hidden="false"/>
    </xf>
    <xf numFmtId="164" fontId="4" fillId="5" borderId="11" xfId="0" applyFont="true" applyBorder="true" applyAlignment="false" applyProtection="false">
      <alignment horizontal="general" vertical="bottom" textRotation="0" wrapText="false" indent="0" shrinkToFit="false"/>
      <protection locked="true" hidden="false"/>
    </xf>
    <xf numFmtId="164" fontId="4" fillId="5" borderId="11" xfId="0" applyFont="true" applyBorder="true" applyAlignment="true" applyProtection="false">
      <alignment horizontal="center" vertical="bottom" textRotation="0" wrapText="false" indent="0" shrinkToFit="false"/>
      <protection locked="true" hidden="false"/>
    </xf>
    <xf numFmtId="166" fontId="4" fillId="5" borderId="11" xfId="19" applyFont="true" applyBorder="true" applyAlignment="true" applyProtection="true">
      <alignment horizontal="center" vertical="bottom" textRotation="0" wrapText="false" indent="0" shrinkToFit="false"/>
      <protection locked="true" hidden="false"/>
    </xf>
    <xf numFmtId="167" fontId="4" fillId="5" borderId="11" xfId="0" applyFont="true" applyBorder="true" applyAlignment="true" applyProtection="false">
      <alignment horizontal="center" vertical="bottom" textRotation="0" wrapText="false" indent="0" shrinkToFit="false"/>
      <protection locked="true" hidden="false"/>
    </xf>
    <xf numFmtId="165" fontId="4" fillId="5" borderId="0" xfId="19" applyFont="true" applyBorder="true" applyAlignment="true" applyProtection="true">
      <alignment horizontal="center" vertical="bottom" textRotation="0" wrapText="false" indent="0" shrinkToFit="false"/>
      <protection locked="true" hidden="false"/>
    </xf>
    <xf numFmtId="164" fontId="4" fillId="6" borderId="11" xfId="0" applyFont="true" applyBorder="true" applyAlignment="true" applyProtection="false">
      <alignment horizontal="center" vertical="bottom" textRotation="0" wrapText="false" indent="0" shrinkToFit="false"/>
      <protection locked="true" hidden="false"/>
    </xf>
    <xf numFmtId="164" fontId="4" fillId="6" borderId="12" xfId="0" applyFont="true" applyBorder="true" applyAlignment="true" applyProtection="false">
      <alignment horizontal="center" vertical="bottom" textRotation="0" wrapText="false" indent="0" shrinkToFit="false"/>
      <protection locked="true" hidden="false"/>
    </xf>
    <xf numFmtId="164" fontId="4" fillId="6" borderId="0" xfId="0" applyFont="true" applyBorder="false" applyAlignment="true" applyProtection="false">
      <alignment horizontal="center" vertical="bottom" textRotation="0" wrapText="false" indent="0" shrinkToFit="false"/>
      <protection locked="true" hidden="false"/>
    </xf>
    <xf numFmtId="164" fontId="4" fillId="5" borderId="12" xfId="0" applyFont="true" applyBorder="true" applyAlignment="true" applyProtection="false">
      <alignment horizontal="center" vertical="bottom" textRotation="0" wrapText="false" indent="0" shrinkToFit="false"/>
      <protection locked="true" hidden="false"/>
    </xf>
    <xf numFmtId="166" fontId="6" fillId="5" borderId="0" xfId="0" applyFont="true" applyBorder="false" applyAlignment="false" applyProtection="false">
      <alignment horizontal="general" vertical="bottom" textRotation="0" wrapText="false" indent="0" shrinkToFit="false"/>
      <protection locked="true" hidden="false"/>
    </xf>
    <xf numFmtId="166" fontId="6" fillId="5" borderId="0" xfId="19" applyFont="true" applyBorder="true" applyAlignment="true" applyProtection="true">
      <alignment horizontal="center" vertical="bottom" textRotation="0" wrapText="false" indent="0" shrinkToFit="false"/>
      <protection locked="true" hidden="false"/>
    </xf>
    <xf numFmtId="166" fontId="4" fillId="5" borderId="0" xfId="19" applyFont="true" applyBorder="true" applyAlignment="true" applyProtection="true">
      <alignment horizontal="center" vertical="bottom" textRotation="0" wrapText="false" indent="0" shrinkToFit="false"/>
      <protection locked="true" hidden="false"/>
    </xf>
    <xf numFmtId="167" fontId="4" fillId="5" borderId="0" xfId="0" applyFont="true" applyBorder="false" applyAlignment="true" applyProtection="false">
      <alignment horizontal="center" vertical="bottom" textRotation="0" wrapText="false" indent="0" shrinkToFit="false"/>
      <protection locked="true" hidden="false"/>
    </xf>
    <xf numFmtId="168" fontId="4" fillId="5" borderId="0" xfId="0" applyFont="true" applyBorder="false" applyAlignment="true" applyProtection="false">
      <alignment horizontal="center" vertical="bottom" textRotation="0" wrapText="false" indent="0" shrinkToFit="false"/>
      <protection locked="true" hidden="false"/>
    </xf>
    <xf numFmtId="164" fontId="4" fillId="5" borderId="11" xfId="0" applyFont="true" applyBorder="true" applyAlignment="true" applyProtection="false">
      <alignment horizontal="center" vertical="center" textRotation="0" wrapText="false" indent="0" shrinkToFit="false"/>
      <protection locked="true" hidden="false"/>
    </xf>
    <xf numFmtId="169" fontId="4" fillId="5" borderId="11" xfId="0" applyFont="true" applyBorder="true" applyAlignment="true" applyProtection="false">
      <alignment horizontal="center" vertical="bottom" textRotation="0" wrapText="false" indent="0" shrinkToFit="false"/>
      <protection locked="true" hidden="false"/>
    </xf>
    <xf numFmtId="165" fontId="4" fillId="5" borderId="11" xfId="19" applyFont="true" applyBorder="true" applyAlignment="true" applyProtection="true">
      <alignment horizontal="center" vertical="bottom" textRotation="0" wrapText="false" indent="0" shrinkToFit="false"/>
      <protection locked="true" hidden="false"/>
    </xf>
    <xf numFmtId="165" fontId="4" fillId="5" borderId="0" xfId="0" applyFont="true" applyBorder="false" applyAlignment="false" applyProtection="false">
      <alignment horizontal="general" vertical="bottom" textRotation="0" wrapText="false" indent="0" shrinkToFit="false"/>
      <protection locked="true" hidden="false"/>
    </xf>
    <xf numFmtId="164" fontId="6" fillId="5" borderId="0" xfId="0" applyFont="true" applyBorder="true" applyAlignment="false" applyProtection="false">
      <alignment horizontal="general" vertical="bottom" textRotation="0" wrapText="false" indent="0" shrinkToFit="false"/>
      <protection locked="true" hidden="false"/>
    </xf>
    <xf numFmtId="164" fontId="6" fillId="6" borderId="11" xfId="0" applyFont="true" applyBorder="true" applyAlignment="false" applyProtection="false">
      <alignment horizontal="general" vertical="bottom" textRotation="0" wrapText="false" indent="0" shrinkToFit="false"/>
      <protection locked="true" hidden="false"/>
    </xf>
    <xf numFmtId="164" fontId="6" fillId="5" borderId="11" xfId="0" applyFont="true" applyBorder="true" applyAlignment="false" applyProtection="false">
      <alignment horizontal="general" vertical="bottom" textRotation="0" wrapText="false" indent="0" shrinkToFit="false"/>
      <protection locked="true" hidden="false"/>
    </xf>
    <xf numFmtId="164" fontId="6" fillId="5" borderId="11" xfId="0" applyFont="true" applyBorder="true" applyAlignment="true" applyProtection="false">
      <alignment horizontal="center" vertical="center" textRotation="0" wrapText="false" indent="0" shrinkToFit="false"/>
      <protection locked="true" hidden="false"/>
    </xf>
    <xf numFmtId="164" fontId="6" fillId="6" borderId="11" xfId="0" applyFont="true" applyBorder="true" applyAlignment="true" applyProtection="false">
      <alignment horizontal="center" vertical="center" textRotation="0" wrapText="false" indent="0" shrinkToFit="false"/>
      <protection locked="true" hidden="false"/>
    </xf>
    <xf numFmtId="166" fontId="4" fillId="5" borderId="11" xfId="19" applyFont="true" applyBorder="true" applyAlignment="true" applyProtection="true">
      <alignment horizontal="center" vertical="center" textRotation="0" wrapText="false" indent="0" shrinkToFit="false"/>
      <protection locked="true" hidden="false"/>
    </xf>
    <xf numFmtId="167" fontId="4" fillId="5" borderId="11" xfId="0" applyFont="true" applyBorder="true" applyAlignment="true" applyProtection="false">
      <alignment horizontal="center" vertical="center" textRotation="0" wrapText="false" indent="0" shrinkToFit="false"/>
      <protection locked="true" hidden="false"/>
    </xf>
    <xf numFmtId="166" fontId="4" fillId="6" borderId="11" xfId="19" applyFont="true" applyBorder="true" applyAlignment="true" applyProtection="true">
      <alignment horizontal="center" vertical="center" textRotation="0" wrapText="false" indent="0" shrinkToFit="false"/>
      <protection locked="true" hidden="false"/>
    </xf>
    <xf numFmtId="166" fontId="4" fillId="6" borderId="11" xfId="19" applyFont="true" applyBorder="true" applyAlignment="true" applyProtection="true">
      <alignment horizontal="center" vertical="bottom" textRotation="0" wrapText="false" indent="0" shrinkToFit="false"/>
      <protection locked="true" hidden="false"/>
    </xf>
    <xf numFmtId="164" fontId="6" fillId="6" borderId="11" xfId="0" applyFont="true" applyBorder="true" applyAlignment="true" applyProtection="false">
      <alignment horizontal="center" vertical="bottom" textRotation="0" wrapText="false" indent="0" shrinkToFit="false"/>
      <protection locked="true" hidden="false"/>
    </xf>
    <xf numFmtId="165" fontId="4" fillId="6" borderId="11" xfId="19" applyFont="true" applyBorder="true" applyAlignment="true" applyProtection="true">
      <alignment horizontal="center" vertical="bottom" textRotation="0" wrapText="false" indent="0" shrinkToFit="false"/>
      <protection locked="true" hidden="false"/>
    </xf>
    <xf numFmtId="164" fontId="6" fillId="5" borderId="0" xfId="0" applyFont="true" applyBorder="false" applyAlignment="true" applyProtection="false">
      <alignment horizontal="center" vertical="center" textRotation="0" wrapText="false" indent="0" shrinkToFit="false"/>
      <protection locked="true" hidden="false"/>
    </xf>
    <xf numFmtId="164" fontId="4" fillId="5" borderId="0" xfId="0" applyFont="true" applyBorder="false" applyAlignment="true" applyProtection="false">
      <alignment horizontal="center" vertical="center" textRotation="0" wrapText="false" indent="0" shrinkToFit="false"/>
      <protection locked="true" hidden="false"/>
    </xf>
    <xf numFmtId="164" fontId="6" fillId="6" borderId="0" xfId="0" applyFont="true" applyBorder="false" applyAlignment="false" applyProtection="false">
      <alignment horizontal="general" vertical="bottom" textRotation="0" wrapText="false" indent="0" shrinkToFit="false"/>
      <protection locked="true" hidden="false"/>
    </xf>
    <xf numFmtId="164" fontId="4" fillId="7" borderId="0" xfId="0" applyFont="true" applyBorder="false" applyAlignment="false" applyProtection="false">
      <alignment horizontal="general" vertical="bottom" textRotation="0" wrapText="false" indent="0" shrinkToFit="false"/>
      <protection locked="true" hidden="false"/>
    </xf>
    <xf numFmtId="164" fontId="4" fillId="7" borderId="0" xfId="0" applyFont="true" applyBorder="false" applyAlignment="true" applyProtection="false">
      <alignment horizontal="center" vertical="bottom" textRotation="0" wrapText="false" indent="0" shrinkToFit="false"/>
      <protection locked="true" hidden="false"/>
    </xf>
    <xf numFmtId="164" fontId="7" fillId="7" borderId="0" xfId="0" applyFont="true" applyBorder="true" applyAlignment="true" applyProtection="false">
      <alignment horizontal="center" vertical="bottom" textRotation="0" wrapText="false" indent="0" shrinkToFit="false"/>
      <protection locked="true" hidden="false"/>
    </xf>
    <xf numFmtId="164" fontId="7" fillId="7" borderId="0" xfId="0" applyFont="true" applyBorder="false" applyAlignment="true" applyProtection="false">
      <alignment horizontal="center" vertical="bottom" textRotation="0" wrapText="false" indent="0" shrinkToFit="false"/>
      <protection locked="true" hidden="false"/>
    </xf>
    <xf numFmtId="164" fontId="8" fillId="7" borderId="0" xfId="20" applyFont="true" applyBorder="true" applyAlignment="true" applyProtection="true">
      <alignment horizontal="general" vertical="bottom" textRotation="0" wrapText="false" indent="0" shrinkToFit="false"/>
      <protection locked="true" hidden="false"/>
    </xf>
    <xf numFmtId="164" fontId="6" fillId="7" borderId="0" xfId="0" applyFont="true" applyBorder="false" applyAlignment="false" applyProtection="false">
      <alignment horizontal="general" vertical="bottom" textRotation="0" wrapText="false" indent="0" shrinkToFit="false"/>
      <protection locked="true" hidden="false"/>
    </xf>
    <xf numFmtId="164" fontId="6" fillId="7" borderId="11" xfId="0" applyFont="true" applyBorder="true" applyAlignment="true" applyProtection="false">
      <alignment horizontal="center" vertical="bottom" textRotation="0" wrapText="false" indent="0" shrinkToFit="false"/>
      <protection locked="true" hidden="false"/>
    </xf>
    <xf numFmtId="166" fontId="4" fillId="7" borderId="11" xfId="19" applyFont="true" applyBorder="true" applyAlignment="true" applyProtection="true">
      <alignment horizontal="center" vertical="bottom" textRotation="0" wrapText="false" indent="0" shrinkToFit="false"/>
      <protection locked="true" hidden="false"/>
    </xf>
    <xf numFmtId="164" fontId="4" fillId="7" borderId="11" xfId="19" applyFont="true" applyBorder="true" applyAlignment="true" applyProtection="true">
      <alignment horizontal="center" vertical="bottom" textRotation="0" wrapText="false" indent="0" shrinkToFit="false"/>
      <protection locked="true" hidden="false"/>
    </xf>
    <xf numFmtId="164" fontId="6" fillId="7" borderId="0" xfId="0" applyFont="true" applyBorder="false" applyAlignment="true" applyProtection="false">
      <alignment horizontal="center" vertical="bottom" textRotation="0" wrapText="false" indent="0" shrinkToFit="false"/>
      <protection locked="true" hidden="false"/>
    </xf>
    <xf numFmtId="164" fontId="4" fillId="7" borderId="11" xfId="0" applyFont="true" applyBorder="true" applyAlignment="false" applyProtection="false">
      <alignment horizontal="general" vertical="bottom" textRotation="0" wrapText="false" indent="0" shrinkToFit="false"/>
      <protection locked="true" hidden="false"/>
    </xf>
    <xf numFmtId="164" fontId="4" fillId="7" borderId="11" xfId="0" applyFont="true" applyBorder="true" applyAlignment="true" applyProtection="false">
      <alignment horizontal="center" vertical="bottom" textRotation="0" wrapText="false" indent="0" shrinkToFit="false"/>
      <protection locked="true" hidden="false"/>
    </xf>
    <xf numFmtId="167" fontId="4" fillId="7" borderId="11" xfId="0" applyFont="true" applyBorder="true" applyAlignment="true" applyProtection="false">
      <alignment horizontal="center" vertical="bottom" textRotation="0" wrapText="false" indent="0" shrinkToFit="false"/>
      <protection locked="true" hidden="false"/>
    </xf>
    <xf numFmtId="165" fontId="4" fillId="7" borderId="0" xfId="19" applyFont="true" applyBorder="true" applyAlignment="true" applyProtection="true">
      <alignment horizontal="center" vertical="bottom" textRotation="0" wrapText="false" indent="0" shrinkToFit="false"/>
      <protection locked="true" hidden="false"/>
    </xf>
    <xf numFmtId="164" fontId="4" fillId="7" borderId="12" xfId="0" applyFont="true" applyBorder="true" applyAlignment="true" applyProtection="false">
      <alignment horizontal="center" vertical="bottom" textRotation="0" wrapText="false" indent="0" shrinkToFit="false"/>
      <protection locked="true" hidden="false"/>
    </xf>
    <xf numFmtId="166" fontId="6" fillId="7" borderId="0" xfId="0" applyFont="true" applyBorder="false" applyAlignment="false" applyProtection="false">
      <alignment horizontal="general" vertical="bottom" textRotation="0" wrapText="false" indent="0" shrinkToFit="false"/>
      <protection locked="true" hidden="false"/>
    </xf>
    <xf numFmtId="166" fontId="6" fillId="7" borderId="0" xfId="19" applyFont="true" applyBorder="true" applyAlignment="true" applyProtection="true">
      <alignment horizontal="center" vertical="bottom" textRotation="0" wrapText="false" indent="0" shrinkToFit="false"/>
      <protection locked="true" hidden="false"/>
    </xf>
    <xf numFmtId="164" fontId="6" fillId="7" borderId="0" xfId="19" applyFont="true" applyBorder="true" applyAlignment="true" applyProtection="true">
      <alignment horizontal="center" vertical="bottom" textRotation="0" wrapText="false" indent="0" shrinkToFit="false"/>
      <protection locked="true" hidden="false"/>
    </xf>
    <xf numFmtId="166" fontId="4" fillId="7" borderId="0" xfId="19" applyFont="true" applyBorder="true" applyAlignment="true" applyProtection="true">
      <alignment horizontal="center" vertical="bottom" textRotation="0" wrapText="false" indent="0" shrinkToFit="false"/>
      <protection locked="true" hidden="false"/>
    </xf>
    <xf numFmtId="167" fontId="4" fillId="7" borderId="0" xfId="0" applyFont="true" applyBorder="false" applyAlignment="true" applyProtection="false">
      <alignment horizontal="center" vertical="bottom" textRotation="0" wrapText="false" indent="0" shrinkToFit="false"/>
      <protection locked="true" hidden="false"/>
    </xf>
    <xf numFmtId="168" fontId="4" fillId="7" borderId="0" xfId="0" applyFont="true" applyBorder="false" applyAlignment="true" applyProtection="false">
      <alignment horizontal="center" vertical="bottom" textRotation="0" wrapText="false" indent="0" shrinkToFit="false"/>
      <protection locked="true" hidden="false"/>
    </xf>
    <xf numFmtId="164" fontId="4" fillId="7" borderId="11" xfId="0" applyFont="true" applyBorder="true" applyAlignment="true" applyProtection="false">
      <alignment horizontal="center" vertical="center" textRotation="0" wrapText="false" indent="0" shrinkToFit="false"/>
      <protection locked="true" hidden="false"/>
    </xf>
    <xf numFmtId="169" fontId="4" fillId="7" borderId="11" xfId="0" applyFont="true" applyBorder="true" applyAlignment="true" applyProtection="false">
      <alignment horizontal="center" vertical="bottom" textRotation="0" wrapText="false" indent="0" shrinkToFit="false"/>
      <protection locked="true" hidden="false"/>
    </xf>
    <xf numFmtId="165" fontId="4" fillId="7" borderId="11" xfId="19" applyFont="true" applyBorder="true" applyAlignment="true" applyProtection="true">
      <alignment horizontal="center" vertical="bottom" textRotation="0" wrapText="false" indent="0" shrinkToFit="false"/>
      <protection locked="true" hidden="false"/>
    </xf>
    <xf numFmtId="164" fontId="4" fillId="7" borderId="0" xfId="19" applyFont="true" applyBorder="true" applyAlignment="true" applyProtection="true">
      <alignment horizontal="center" vertical="bottom" textRotation="0" wrapText="false" indent="0" shrinkToFit="false"/>
      <protection locked="true" hidden="false"/>
    </xf>
    <xf numFmtId="165" fontId="4" fillId="7" borderId="0" xfId="0" applyFont="true" applyBorder="false" applyAlignment="false" applyProtection="false">
      <alignment horizontal="general" vertical="bottom" textRotation="0" wrapText="false" indent="0" shrinkToFit="false"/>
      <protection locked="true" hidden="false"/>
    </xf>
    <xf numFmtId="164" fontId="6" fillId="7" borderId="0" xfId="0" applyFont="true" applyBorder="true" applyAlignment="false" applyProtection="false">
      <alignment horizontal="general" vertical="bottom" textRotation="0" wrapText="false" indent="0" shrinkToFit="false"/>
      <protection locked="true" hidden="false"/>
    </xf>
    <xf numFmtId="164" fontId="6" fillId="7" borderId="11" xfId="0" applyFont="true" applyBorder="true" applyAlignment="false" applyProtection="false">
      <alignment horizontal="general" vertical="bottom" textRotation="0" wrapText="false" indent="0" shrinkToFit="false"/>
      <protection locked="true" hidden="false"/>
    </xf>
    <xf numFmtId="164" fontId="6" fillId="7" borderId="11" xfId="0" applyFont="true" applyBorder="true" applyAlignment="true" applyProtection="false">
      <alignment horizontal="center" vertical="center" textRotation="0" wrapText="false" indent="0" shrinkToFit="false"/>
      <protection locked="true" hidden="false"/>
    </xf>
    <xf numFmtId="166" fontId="4" fillId="7" borderId="11" xfId="19" applyFont="true" applyBorder="true" applyAlignment="true" applyProtection="true">
      <alignment horizontal="center" vertical="center" textRotation="0" wrapText="false" indent="0" shrinkToFit="false"/>
      <protection locked="true" hidden="false"/>
    </xf>
    <xf numFmtId="167" fontId="4" fillId="7" borderId="11" xfId="0" applyFont="true" applyBorder="true" applyAlignment="true" applyProtection="false">
      <alignment horizontal="center" vertical="center" textRotation="0" wrapText="false" indent="0" shrinkToFit="false"/>
      <protection locked="true" hidden="false"/>
    </xf>
    <xf numFmtId="164" fontId="6" fillId="7" borderId="0" xfId="0" applyFont="true" applyBorder="false" applyAlignment="true" applyProtection="false">
      <alignment horizontal="center" vertical="center" textRotation="0" wrapText="false" indent="0" shrinkToFit="false"/>
      <protection locked="true" hidden="false"/>
    </xf>
    <xf numFmtId="164" fontId="4" fillId="7" borderId="0" xfId="0" applyFont="true" applyBorder="false" applyAlignment="true" applyProtection="false">
      <alignment horizontal="center" vertical="center" textRotation="0" wrapText="false" indent="0" shrinkToFit="false"/>
      <protection locked="true" hidden="false"/>
    </xf>
    <xf numFmtId="164" fontId="4" fillId="8" borderId="0" xfId="0" applyFont="true" applyBorder="false" applyAlignment="false" applyProtection="false">
      <alignment horizontal="general" vertical="bottom" textRotation="0" wrapText="false" indent="0" shrinkToFit="false"/>
      <protection locked="true" hidden="false"/>
    </xf>
    <xf numFmtId="164" fontId="4" fillId="8" borderId="0" xfId="0" applyFont="true" applyBorder="false" applyAlignment="true" applyProtection="false">
      <alignment horizontal="center" vertical="bottom" textRotation="0" wrapText="false" indent="0" shrinkToFit="false"/>
      <protection locked="true" hidden="false"/>
    </xf>
    <xf numFmtId="164" fontId="7" fillId="8" borderId="0" xfId="0" applyFont="true" applyBorder="true" applyAlignment="true" applyProtection="false">
      <alignment horizontal="center" vertical="bottom" textRotation="0" wrapText="false" indent="0" shrinkToFit="false"/>
      <protection locked="true" hidden="false"/>
    </xf>
    <xf numFmtId="164" fontId="7" fillId="8" borderId="0" xfId="0" applyFont="true" applyBorder="false" applyAlignment="true" applyProtection="false">
      <alignment horizontal="center" vertical="bottom" textRotation="0" wrapText="false" indent="0" shrinkToFit="false"/>
      <protection locked="true" hidden="false"/>
    </xf>
    <xf numFmtId="164" fontId="8" fillId="8" borderId="0" xfId="20" applyFont="true" applyBorder="true" applyAlignment="true" applyProtection="true">
      <alignment horizontal="general" vertical="bottom" textRotation="0" wrapText="false" indent="0" shrinkToFit="false"/>
      <protection locked="true" hidden="false"/>
    </xf>
    <xf numFmtId="164" fontId="6" fillId="8" borderId="0" xfId="0" applyFont="true" applyBorder="false" applyAlignment="false" applyProtection="false">
      <alignment horizontal="general" vertical="bottom" textRotation="0" wrapText="false" indent="0" shrinkToFit="false"/>
      <protection locked="true" hidden="false"/>
    </xf>
    <xf numFmtId="164" fontId="6" fillId="8" borderId="11" xfId="0" applyFont="true" applyBorder="true" applyAlignment="true" applyProtection="false">
      <alignment horizontal="center" vertical="bottom" textRotation="0" wrapText="false" indent="0" shrinkToFit="false"/>
      <protection locked="true" hidden="false"/>
    </xf>
    <xf numFmtId="166" fontId="4" fillId="8" borderId="11" xfId="19" applyFont="true" applyBorder="true" applyAlignment="true" applyProtection="true">
      <alignment horizontal="center" vertical="bottom" textRotation="0" wrapText="false" indent="0" shrinkToFit="false"/>
      <protection locked="true" hidden="false"/>
    </xf>
    <xf numFmtId="164" fontId="6" fillId="8" borderId="0" xfId="0" applyFont="true" applyBorder="false" applyAlignment="true" applyProtection="false">
      <alignment horizontal="center" vertical="bottom" textRotation="0" wrapText="false" indent="0" shrinkToFit="false"/>
      <protection locked="true" hidden="false"/>
    </xf>
    <xf numFmtId="164" fontId="4" fillId="8" borderId="11" xfId="0" applyFont="true" applyBorder="true" applyAlignment="false" applyProtection="false">
      <alignment horizontal="general" vertical="bottom" textRotation="0" wrapText="false" indent="0" shrinkToFit="false"/>
      <protection locked="true" hidden="false"/>
    </xf>
    <xf numFmtId="164" fontId="4" fillId="8" borderId="11" xfId="0" applyFont="true" applyBorder="true" applyAlignment="true" applyProtection="false">
      <alignment horizontal="center" vertical="bottom" textRotation="0" wrapText="false" indent="0" shrinkToFit="false"/>
      <protection locked="true" hidden="false"/>
    </xf>
    <xf numFmtId="167" fontId="4" fillId="8" borderId="11" xfId="0" applyFont="true" applyBorder="true" applyAlignment="true" applyProtection="false">
      <alignment horizontal="center" vertical="bottom" textRotation="0" wrapText="false" indent="0" shrinkToFit="false"/>
      <protection locked="true" hidden="false"/>
    </xf>
    <xf numFmtId="165" fontId="4" fillId="8" borderId="0" xfId="19" applyFont="true" applyBorder="true" applyAlignment="true" applyProtection="true">
      <alignment horizontal="center" vertical="bottom" textRotation="0" wrapText="false" indent="0" shrinkToFit="false"/>
      <protection locked="true" hidden="false"/>
    </xf>
    <xf numFmtId="164" fontId="4" fillId="8" borderId="12" xfId="0" applyFont="true" applyBorder="true" applyAlignment="true" applyProtection="false">
      <alignment horizontal="center" vertical="bottom" textRotation="0" wrapText="false" indent="0" shrinkToFit="false"/>
      <protection locked="true" hidden="false"/>
    </xf>
    <xf numFmtId="166" fontId="6" fillId="8" borderId="0" xfId="0" applyFont="true" applyBorder="false" applyAlignment="false" applyProtection="false">
      <alignment horizontal="general" vertical="bottom" textRotation="0" wrapText="false" indent="0" shrinkToFit="false"/>
      <protection locked="true" hidden="false"/>
    </xf>
    <xf numFmtId="166" fontId="6" fillId="8" borderId="0" xfId="19" applyFont="true" applyBorder="true" applyAlignment="true" applyProtection="true">
      <alignment horizontal="center" vertical="bottom" textRotation="0" wrapText="false" indent="0" shrinkToFit="false"/>
      <protection locked="true" hidden="false"/>
    </xf>
    <xf numFmtId="166" fontId="4" fillId="8" borderId="0" xfId="19" applyFont="true" applyBorder="true" applyAlignment="true" applyProtection="true">
      <alignment horizontal="center" vertical="bottom" textRotation="0" wrapText="false" indent="0" shrinkToFit="false"/>
      <protection locked="true" hidden="false"/>
    </xf>
    <xf numFmtId="167" fontId="4" fillId="8" borderId="0" xfId="0" applyFont="true" applyBorder="false" applyAlignment="true" applyProtection="false">
      <alignment horizontal="center" vertical="bottom" textRotation="0" wrapText="false" indent="0" shrinkToFit="false"/>
      <protection locked="true" hidden="false"/>
    </xf>
    <xf numFmtId="168" fontId="4" fillId="8" borderId="0" xfId="0" applyFont="true" applyBorder="false" applyAlignment="true" applyProtection="false">
      <alignment horizontal="center" vertical="bottom" textRotation="0" wrapText="false" indent="0" shrinkToFit="false"/>
      <protection locked="true" hidden="false"/>
    </xf>
    <xf numFmtId="164" fontId="4" fillId="8" borderId="11" xfId="0" applyFont="true" applyBorder="true" applyAlignment="true" applyProtection="false">
      <alignment horizontal="center" vertical="center" textRotation="0" wrapText="false" indent="0" shrinkToFit="false"/>
      <protection locked="true" hidden="false"/>
    </xf>
    <xf numFmtId="164" fontId="6" fillId="8" borderId="11" xfId="0" applyFont="true" applyBorder="true" applyAlignment="false" applyProtection="false">
      <alignment horizontal="general" vertical="bottom" textRotation="0" wrapText="false" indent="0" shrinkToFit="false"/>
      <protection locked="true" hidden="false"/>
    </xf>
    <xf numFmtId="169" fontId="4" fillId="8" borderId="11" xfId="0" applyFont="true" applyBorder="true" applyAlignment="true" applyProtection="false">
      <alignment horizontal="center" vertical="bottom" textRotation="0" wrapText="false" indent="0" shrinkToFit="false"/>
      <protection locked="true" hidden="false"/>
    </xf>
    <xf numFmtId="165" fontId="4" fillId="8" borderId="11" xfId="19" applyFont="true" applyBorder="true" applyAlignment="true" applyProtection="true">
      <alignment horizontal="center" vertical="bottom" textRotation="0" wrapText="false" indent="0" shrinkToFit="false"/>
      <protection locked="true" hidden="false"/>
    </xf>
    <xf numFmtId="164" fontId="6" fillId="8" borderId="0" xfId="0" applyFont="true" applyBorder="false" applyAlignment="true" applyProtection="false">
      <alignment horizontal="left" vertical="bottom" textRotation="0" wrapText="false" indent="0" shrinkToFit="false"/>
      <protection locked="true" hidden="false"/>
    </xf>
    <xf numFmtId="165" fontId="4" fillId="8" borderId="0" xfId="0" applyFont="true" applyBorder="false" applyAlignment="false" applyProtection="false">
      <alignment horizontal="general" vertical="bottom" textRotation="0" wrapText="false" indent="0" shrinkToFit="false"/>
      <protection locked="true" hidden="false"/>
    </xf>
    <xf numFmtId="164" fontId="6" fillId="8" borderId="0" xfId="0" applyFont="true" applyBorder="true" applyAlignment="false" applyProtection="false">
      <alignment horizontal="general" vertical="bottom" textRotation="0" wrapText="false" indent="0" shrinkToFit="false"/>
      <protection locked="true" hidden="false"/>
    </xf>
    <xf numFmtId="164" fontId="6" fillId="8" borderId="11" xfId="0" applyFont="true" applyBorder="true" applyAlignment="true" applyProtection="false">
      <alignment horizontal="center" vertical="center" textRotation="0" wrapText="false" indent="0" shrinkToFit="false"/>
      <protection locked="true" hidden="false"/>
    </xf>
    <xf numFmtId="166" fontId="4" fillId="8" borderId="11" xfId="19" applyFont="true" applyBorder="true" applyAlignment="true" applyProtection="true">
      <alignment horizontal="center" vertical="center" textRotation="0" wrapText="false" indent="0" shrinkToFit="false"/>
      <protection locked="true" hidden="false"/>
    </xf>
    <xf numFmtId="167" fontId="4" fillId="8" borderId="11" xfId="0" applyFont="true" applyBorder="true" applyAlignment="true" applyProtection="false">
      <alignment horizontal="center" vertical="center" textRotation="0" wrapText="false" indent="0" shrinkToFit="false"/>
      <protection locked="true" hidden="false"/>
    </xf>
    <xf numFmtId="169" fontId="4" fillId="8" borderId="11" xfId="0" applyFont="true" applyBorder="true" applyAlignment="true" applyProtection="false">
      <alignment horizontal="center" vertical="center" textRotation="0" wrapText="false" indent="0" shrinkToFit="false"/>
      <protection locked="true" hidden="false"/>
    </xf>
    <xf numFmtId="164" fontId="6" fillId="8" borderId="0" xfId="0" applyFont="true" applyBorder="false" applyAlignment="true" applyProtection="false">
      <alignment horizontal="center" vertical="center" textRotation="0" wrapText="false" indent="0" shrinkToFit="false"/>
      <protection locked="true" hidden="false"/>
    </xf>
    <xf numFmtId="164" fontId="4" fillId="8" borderId="0" xfId="0" applyFont="true" applyBorder="false" applyAlignment="true" applyProtection="false">
      <alignment horizontal="center" vertical="center" textRotation="0" wrapText="false" indent="0" shrinkToFit="false"/>
      <protection locked="true" hidden="false"/>
    </xf>
    <xf numFmtId="164" fontId="7" fillId="2" borderId="0" xfId="0" applyFont="true" applyBorder="true" applyAlignment="true" applyProtection="false">
      <alignment horizontal="center" vertical="bottom" textRotation="0" wrapText="false" indent="0" shrinkToFit="false"/>
      <protection locked="true" hidden="false"/>
    </xf>
    <xf numFmtId="164" fontId="7" fillId="2" borderId="0" xfId="0" applyFont="true" applyBorder="false" applyAlignment="true" applyProtection="false">
      <alignment horizontal="center" vertical="bottom" textRotation="0" wrapText="false" indent="0" shrinkToFit="false"/>
      <protection locked="true" hidden="false"/>
    </xf>
    <xf numFmtId="164" fontId="8" fillId="2" borderId="0" xfId="20" applyFont="true" applyBorder="true" applyAlignment="true" applyProtection="tru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6" fillId="2" borderId="11" xfId="0" applyFont="true" applyBorder="true" applyAlignment="true" applyProtection="false">
      <alignment horizontal="center" vertical="bottom" textRotation="0" wrapText="false" indent="0" shrinkToFit="false"/>
      <protection locked="true" hidden="false"/>
    </xf>
    <xf numFmtId="166" fontId="4" fillId="2" borderId="11" xfId="19" applyFont="true" applyBorder="true" applyAlignment="true" applyProtection="true">
      <alignment horizontal="center" vertical="bottom" textRotation="0" wrapText="false" indent="0" shrinkToFit="false"/>
      <protection locked="true" hidden="false"/>
    </xf>
    <xf numFmtId="164" fontId="6" fillId="2" borderId="0" xfId="0" applyFont="true" applyBorder="false" applyAlignment="true" applyProtection="false">
      <alignment horizontal="center" vertical="bottom" textRotation="0" wrapText="false" indent="0" shrinkToFit="false"/>
      <protection locked="true" hidden="false"/>
    </xf>
    <xf numFmtId="164" fontId="4" fillId="2" borderId="11" xfId="0" applyFont="true" applyBorder="true" applyAlignment="false" applyProtection="false">
      <alignment horizontal="general" vertical="bottom" textRotation="0" wrapText="false" indent="0" shrinkToFit="false"/>
      <protection locked="true" hidden="false"/>
    </xf>
    <xf numFmtId="164" fontId="4" fillId="2" borderId="11" xfId="0" applyFont="true" applyBorder="true" applyAlignment="true" applyProtection="false">
      <alignment horizontal="center" vertical="bottom" textRotation="0" wrapText="false" indent="0" shrinkToFit="false"/>
      <protection locked="true" hidden="false"/>
    </xf>
    <xf numFmtId="167" fontId="4" fillId="2" borderId="11" xfId="0" applyFont="true" applyBorder="true" applyAlignment="true" applyProtection="false">
      <alignment horizontal="center" vertical="bottom" textRotation="0" wrapText="false" indent="0" shrinkToFit="false"/>
      <protection locked="true" hidden="false"/>
    </xf>
    <xf numFmtId="165" fontId="4" fillId="2" borderId="0" xfId="19" applyFont="true" applyBorder="true" applyAlignment="true" applyProtection="true">
      <alignment horizontal="center" vertical="bottom" textRotation="0" wrapText="false" indent="0" shrinkToFit="false"/>
      <protection locked="true" hidden="false"/>
    </xf>
    <xf numFmtId="164" fontId="4" fillId="2" borderId="12" xfId="0" applyFont="true" applyBorder="true" applyAlignment="true" applyProtection="false">
      <alignment horizontal="center" vertical="bottom" textRotation="0" wrapText="false" indent="0" shrinkToFit="false"/>
      <protection locked="true" hidden="false"/>
    </xf>
    <xf numFmtId="166" fontId="6" fillId="2" borderId="0" xfId="0" applyFont="true" applyBorder="false" applyAlignment="false" applyProtection="false">
      <alignment horizontal="general" vertical="bottom" textRotation="0" wrapText="false" indent="0" shrinkToFit="false"/>
      <protection locked="true" hidden="false"/>
    </xf>
    <xf numFmtId="166" fontId="6" fillId="2" borderId="0" xfId="19" applyFont="true" applyBorder="true" applyAlignment="true" applyProtection="true">
      <alignment horizontal="center" vertical="bottom" textRotation="0" wrapText="false" indent="0" shrinkToFit="false"/>
      <protection locked="true" hidden="false"/>
    </xf>
    <xf numFmtId="166" fontId="4" fillId="2" borderId="0" xfId="19" applyFont="true" applyBorder="true" applyAlignment="true" applyProtection="true">
      <alignment horizontal="center" vertical="bottom" textRotation="0" wrapText="false" indent="0" shrinkToFit="false"/>
      <protection locked="true" hidden="false"/>
    </xf>
    <xf numFmtId="167" fontId="4" fillId="2" borderId="0" xfId="0" applyFont="true" applyBorder="false" applyAlignment="true" applyProtection="false">
      <alignment horizontal="center" vertical="bottom" textRotation="0" wrapText="false" indent="0" shrinkToFit="false"/>
      <protection locked="true" hidden="false"/>
    </xf>
    <xf numFmtId="168" fontId="4" fillId="2" borderId="0" xfId="0" applyFont="true" applyBorder="false" applyAlignment="true" applyProtection="false">
      <alignment horizontal="center" vertical="bottom" textRotation="0" wrapText="false" indent="0" shrinkToFit="false"/>
      <protection locked="true" hidden="false"/>
    </xf>
    <xf numFmtId="164" fontId="4" fillId="2" borderId="11" xfId="0" applyFont="true" applyBorder="true" applyAlignment="true" applyProtection="false">
      <alignment horizontal="center" vertical="center" textRotation="0" wrapText="false" indent="0" shrinkToFit="false"/>
      <protection locked="true" hidden="false"/>
    </xf>
    <xf numFmtId="169" fontId="4" fillId="2" borderId="11" xfId="0" applyFont="true" applyBorder="true" applyAlignment="true" applyProtection="false">
      <alignment horizontal="center" vertical="bottom" textRotation="0" wrapText="false" indent="0" shrinkToFit="false"/>
      <protection locked="true" hidden="false"/>
    </xf>
    <xf numFmtId="165" fontId="4" fillId="2" borderId="11" xfId="19" applyFont="true" applyBorder="true" applyAlignment="true" applyProtection="true">
      <alignment horizontal="center" vertical="bottom" textRotation="0" wrapText="false" indent="0" shrinkToFit="false"/>
      <protection locked="true" hidden="false"/>
    </xf>
    <xf numFmtId="165" fontId="4" fillId="2"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true" applyAlignment="false" applyProtection="false">
      <alignment horizontal="general" vertical="bottom" textRotation="0" wrapText="false" indent="0" shrinkToFit="false"/>
      <protection locked="true" hidden="false"/>
    </xf>
    <xf numFmtId="164" fontId="6" fillId="2" borderId="11" xfId="0" applyFont="true" applyBorder="true" applyAlignment="false" applyProtection="false">
      <alignment horizontal="general" vertical="bottom" textRotation="0" wrapText="false" indent="0" shrinkToFit="false"/>
      <protection locked="true" hidden="false"/>
    </xf>
    <xf numFmtId="164" fontId="6" fillId="2" borderId="11" xfId="0" applyFont="true" applyBorder="true" applyAlignment="true" applyProtection="false">
      <alignment horizontal="center" vertical="center" textRotation="0" wrapText="false" indent="0" shrinkToFit="false"/>
      <protection locked="true" hidden="false"/>
    </xf>
    <xf numFmtId="166" fontId="4" fillId="2" borderId="11" xfId="19" applyFont="true" applyBorder="true" applyAlignment="true" applyProtection="true">
      <alignment horizontal="center" vertical="center" textRotation="0" wrapText="false" indent="0" shrinkToFit="false"/>
      <protection locked="true" hidden="false"/>
    </xf>
    <xf numFmtId="167" fontId="4" fillId="2" borderId="11" xfId="0" applyFont="true" applyBorder="true" applyAlignment="true" applyProtection="false">
      <alignment horizontal="center" vertical="center" textRotation="0" wrapText="false" indent="0" shrinkToFit="false"/>
      <protection locked="true" hidden="false"/>
    </xf>
    <xf numFmtId="164" fontId="6" fillId="2" borderId="0" xfId="0" applyFont="true" applyBorder="false" applyAlignment="true" applyProtection="false">
      <alignment horizontal="center" vertical="center" textRotation="0" wrapText="false" indent="0" shrinkToFit="false"/>
      <protection locked="true" hidden="false"/>
    </xf>
    <xf numFmtId="164" fontId="4" fillId="2" borderId="0" xfId="0" applyFont="true" applyBorder="false" applyAlignment="true" applyProtection="false">
      <alignment horizontal="center" vertical="center" textRotation="0" wrapText="false" indent="0" shrinkToFit="false"/>
      <protection locked="true" hidden="false"/>
    </xf>
    <xf numFmtId="164" fontId="4" fillId="9" borderId="0" xfId="0" applyFont="true" applyBorder="false" applyAlignment="false" applyProtection="false">
      <alignment horizontal="general" vertical="bottom" textRotation="0" wrapText="false" indent="0" shrinkToFit="false"/>
      <protection locked="true" hidden="false"/>
    </xf>
    <xf numFmtId="164" fontId="4" fillId="9" borderId="0" xfId="0" applyFont="true" applyBorder="false" applyAlignment="true" applyProtection="false">
      <alignment horizontal="center" vertical="bottom" textRotation="0" wrapText="false" indent="0" shrinkToFit="false"/>
      <protection locked="true" hidden="false"/>
    </xf>
    <xf numFmtId="164" fontId="7" fillId="9" borderId="0" xfId="0" applyFont="true" applyBorder="true" applyAlignment="true" applyProtection="false">
      <alignment horizontal="center" vertical="bottom" textRotation="0" wrapText="false" indent="0" shrinkToFit="false"/>
      <protection locked="true" hidden="false"/>
    </xf>
    <xf numFmtId="164" fontId="7" fillId="9" borderId="0" xfId="0" applyFont="true" applyBorder="false" applyAlignment="true" applyProtection="false">
      <alignment horizontal="center" vertical="bottom" textRotation="0" wrapText="false" indent="0" shrinkToFit="false"/>
      <protection locked="true" hidden="false"/>
    </xf>
    <xf numFmtId="164" fontId="8" fillId="9" borderId="0" xfId="20" applyFont="true" applyBorder="true" applyAlignment="true" applyProtection="true">
      <alignment horizontal="general" vertical="bottom" textRotation="0" wrapText="false" indent="0" shrinkToFit="false"/>
      <protection locked="true" hidden="false"/>
    </xf>
    <xf numFmtId="164" fontId="6" fillId="9" borderId="0" xfId="0" applyFont="true" applyBorder="false" applyAlignment="false" applyProtection="false">
      <alignment horizontal="general" vertical="bottom" textRotation="0" wrapText="false" indent="0" shrinkToFit="false"/>
      <protection locked="true" hidden="false"/>
    </xf>
    <xf numFmtId="164" fontId="6" fillId="9" borderId="11" xfId="0" applyFont="true" applyBorder="true" applyAlignment="true" applyProtection="false">
      <alignment horizontal="center" vertical="bottom" textRotation="0" wrapText="false" indent="0" shrinkToFit="false"/>
      <protection locked="true" hidden="false"/>
    </xf>
    <xf numFmtId="166" fontId="4" fillId="9" borderId="11" xfId="19" applyFont="true" applyBorder="true" applyAlignment="true" applyProtection="true">
      <alignment horizontal="center" vertical="bottom" textRotation="0" wrapText="false" indent="0" shrinkToFit="false"/>
      <protection locked="true" hidden="false"/>
    </xf>
    <xf numFmtId="164" fontId="6" fillId="9" borderId="0" xfId="0" applyFont="true" applyBorder="false" applyAlignment="true" applyProtection="false">
      <alignment horizontal="center" vertical="bottom" textRotation="0" wrapText="false" indent="0" shrinkToFit="false"/>
      <protection locked="true" hidden="false"/>
    </xf>
    <xf numFmtId="164" fontId="4" fillId="9" borderId="11" xfId="0" applyFont="true" applyBorder="true" applyAlignment="false" applyProtection="false">
      <alignment horizontal="general" vertical="bottom" textRotation="0" wrapText="false" indent="0" shrinkToFit="false"/>
      <protection locked="true" hidden="false"/>
    </xf>
    <xf numFmtId="164" fontId="4" fillId="9" borderId="11" xfId="0" applyFont="true" applyBorder="true" applyAlignment="true" applyProtection="false">
      <alignment horizontal="center" vertical="bottom" textRotation="0" wrapText="false" indent="0" shrinkToFit="false"/>
      <protection locked="true" hidden="false"/>
    </xf>
    <xf numFmtId="167" fontId="4" fillId="9" borderId="11" xfId="0" applyFont="true" applyBorder="true" applyAlignment="true" applyProtection="false">
      <alignment horizontal="center" vertical="bottom" textRotation="0" wrapText="false" indent="0" shrinkToFit="false"/>
      <protection locked="true" hidden="false"/>
    </xf>
    <xf numFmtId="165" fontId="4" fillId="9" borderId="0" xfId="19" applyFont="true" applyBorder="true" applyAlignment="true" applyProtection="true">
      <alignment horizontal="center" vertical="bottom" textRotation="0" wrapText="false" indent="0" shrinkToFit="false"/>
      <protection locked="true" hidden="false"/>
    </xf>
    <xf numFmtId="164" fontId="4" fillId="9" borderId="12" xfId="0" applyFont="true" applyBorder="true" applyAlignment="true" applyProtection="false">
      <alignment horizontal="center" vertical="bottom" textRotation="0" wrapText="false" indent="0" shrinkToFit="false"/>
      <protection locked="true" hidden="false"/>
    </xf>
    <xf numFmtId="166" fontId="6" fillId="9" borderId="0" xfId="0" applyFont="true" applyBorder="false" applyAlignment="false" applyProtection="false">
      <alignment horizontal="general" vertical="bottom" textRotation="0" wrapText="false" indent="0" shrinkToFit="false"/>
      <protection locked="true" hidden="false"/>
    </xf>
    <xf numFmtId="166" fontId="6" fillId="9" borderId="0" xfId="19" applyFont="true" applyBorder="true" applyAlignment="true" applyProtection="true">
      <alignment horizontal="center" vertical="bottom" textRotation="0" wrapText="false" indent="0" shrinkToFit="false"/>
      <protection locked="true" hidden="false"/>
    </xf>
    <xf numFmtId="166" fontId="4" fillId="9" borderId="0" xfId="19" applyFont="true" applyBorder="true" applyAlignment="true" applyProtection="true">
      <alignment horizontal="center" vertical="bottom" textRotation="0" wrapText="false" indent="0" shrinkToFit="false"/>
      <protection locked="true" hidden="false"/>
    </xf>
    <xf numFmtId="167" fontId="4" fillId="9" borderId="0" xfId="0" applyFont="true" applyBorder="false" applyAlignment="true" applyProtection="false">
      <alignment horizontal="center" vertical="bottom" textRotation="0" wrapText="false" indent="0" shrinkToFit="false"/>
      <protection locked="true" hidden="false"/>
    </xf>
    <xf numFmtId="168" fontId="4" fillId="9" borderId="0" xfId="0" applyFont="true" applyBorder="false" applyAlignment="true" applyProtection="false">
      <alignment horizontal="center" vertical="bottom" textRotation="0" wrapText="false" indent="0" shrinkToFit="false"/>
      <protection locked="true" hidden="false"/>
    </xf>
    <xf numFmtId="164" fontId="4" fillId="9" borderId="11" xfId="0" applyFont="true" applyBorder="true" applyAlignment="true" applyProtection="false">
      <alignment horizontal="center" vertical="center" textRotation="0" wrapText="false" indent="0" shrinkToFit="false"/>
      <protection locked="true" hidden="false"/>
    </xf>
    <xf numFmtId="169" fontId="4" fillId="9" borderId="11" xfId="0" applyFont="true" applyBorder="true" applyAlignment="true" applyProtection="false">
      <alignment horizontal="center" vertical="bottom" textRotation="0" wrapText="false" indent="0" shrinkToFit="false"/>
      <protection locked="true" hidden="false"/>
    </xf>
    <xf numFmtId="165" fontId="4" fillId="9" borderId="11" xfId="19" applyFont="true" applyBorder="true" applyAlignment="true" applyProtection="true">
      <alignment horizontal="center" vertical="bottom" textRotation="0" wrapText="false" indent="0" shrinkToFit="false"/>
      <protection locked="true" hidden="false"/>
    </xf>
    <xf numFmtId="165" fontId="4" fillId="9" borderId="0" xfId="0" applyFont="true" applyBorder="false" applyAlignment="false" applyProtection="false">
      <alignment horizontal="general" vertical="bottom" textRotation="0" wrapText="false" indent="0" shrinkToFit="false"/>
      <protection locked="true" hidden="false"/>
    </xf>
    <xf numFmtId="164" fontId="6" fillId="9" borderId="0" xfId="0" applyFont="true" applyBorder="true" applyAlignment="false" applyProtection="false">
      <alignment horizontal="general" vertical="bottom" textRotation="0" wrapText="false" indent="0" shrinkToFit="false"/>
      <protection locked="true" hidden="false"/>
    </xf>
    <xf numFmtId="164" fontId="6" fillId="9" borderId="11" xfId="0" applyFont="true" applyBorder="true" applyAlignment="false" applyProtection="false">
      <alignment horizontal="general" vertical="bottom" textRotation="0" wrapText="false" indent="0" shrinkToFit="false"/>
      <protection locked="true" hidden="false"/>
    </xf>
    <xf numFmtId="164" fontId="6" fillId="9" borderId="11" xfId="0" applyFont="true" applyBorder="true" applyAlignment="true" applyProtection="false">
      <alignment horizontal="center" vertical="center" textRotation="0" wrapText="false" indent="0" shrinkToFit="false"/>
      <protection locked="true" hidden="false"/>
    </xf>
    <xf numFmtId="166" fontId="4" fillId="9" borderId="11" xfId="19" applyFont="true" applyBorder="true" applyAlignment="true" applyProtection="true">
      <alignment horizontal="center" vertical="center" textRotation="0" wrapText="false" indent="0" shrinkToFit="false"/>
      <protection locked="true" hidden="false"/>
    </xf>
    <xf numFmtId="167" fontId="4" fillId="9" borderId="11" xfId="0" applyFont="true" applyBorder="true" applyAlignment="true" applyProtection="false">
      <alignment horizontal="center" vertical="center" textRotation="0" wrapText="false" indent="0" shrinkToFit="false"/>
      <protection locked="true" hidden="false"/>
    </xf>
    <xf numFmtId="164" fontId="6" fillId="9" borderId="0" xfId="0" applyFont="true" applyBorder="false" applyAlignment="true" applyProtection="false">
      <alignment horizontal="center" vertical="center" textRotation="0" wrapText="false" indent="0" shrinkToFit="false"/>
      <protection locked="true" hidden="false"/>
    </xf>
    <xf numFmtId="164" fontId="4" fillId="9" borderId="0" xfId="0" applyFont="true" applyBorder="false" applyAlignment="true" applyProtection="false">
      <alignment horizontal="center" vertical="center" textRotation="0" wrapText="false" indent="0" shrinkToFit="false"/>
      <protection locked="true" hidden="false"/>
    </xf>
    <xf numFmtId="164" fontId="4" fillId="10" borderId="0" xfId="0" applyFont="true" applyBorder="false" applyAlignment="false" applyProtection="false">
      <alignment horizontal="general" vertical="bottom" textRotation="0" wrapText="false" indent="0" shrinkToFit="false"/>
      <protection locked="true" hidden="false"/>
    </xf>
    <xf numFmtId="164" fontId="4" fillId="10" borderId="0" xfId="0" applyFont="true" applyBorder="false" applyAlignment="true" applyProtection="false">
      <alignment horizontal="center" vertical="bottom" textRotation="0" wrapText="false" indent="0" shrinkToFit="false"/>
      <protection locked="true" hidden="false"/>
    </xf>
    <xf numFmtId="164" fontId="7" fillId="10" borderId="0" xfId="0" applyFont="true" applyBorder="true" applyAlignment="true" applyProtection="false">
      <alignment horizontal="center" vertical="bottom" textRotation="0" wrapText="false" indent="0" shrinkToFit="false"/>
      <protection locked="true" hidden="false"/>
    </xf>
    <xf numFmtId="164" fontId="7" fillId="10" borderId="0" xfId="0" applyFont="true" applyBorder="false" applyAlignment="true" applyProtection="false">
      <alignment horizontal="center" vertical="bottom" textRotation="0" wrapText="false" indent="0" shrinkToFit="false"/>
      <protection locked="true" hidden="false"/>
    </xf>
    <xf numFmtId="164" fontId="8" fillId="10" borderId="0" xfId="20" applyFont="true" applyBorder="true" applyAlignment="true" applyProtection="true">
      <alignment horizontal="general" vertical="bottom" textRotation="0" wrapText="false" indent="0" shrinkToFit="false"/>
      <protection locked="true" hidden="false"/>
    </xf>
    <xf numFmtId="164" fontId="6" fillId="10" borderId="0" xfId="0" applyFont="true" applyBorder="false" applyAlignment="false" applyProtection="false">
      <alignment horizontal="general" vertical="bottom" textRotation="0" wrapText="false" indent="0" shrinkToFit="false"/>
      <protection locked="true" hidden="false"/>
    </xf>
    <xf numFmtId="164" fontId="6" fillId="10" borderId="11" xfId="0" applyFont="true" applyBorder="true" applyAlignment="true" applyProtection="false">
      <alignment horizontal="center" vertical="bottom" textRotation="0" wrapText="false" indent="0" shrinkToFit="false"/>
      <protection locked="true" hidden="false"/>
    </xf>
    <xf numFmtId="166" fontId="4" fillId="10" borderId="11" xfId="19" applyFont="true" applyBorder="true" applyAlignment="true" applyProtection="true">
      <alignment horizontal="center" vertical="bottom" textRotation="0" wrapText="false" indent="0" shrinkToFit="false"/>
      <protection locked="true" hidden="false"/>
    </xf>
    <xf numFmtId="164" fontId="6" fillId="10" borderId="0" xfId="0" applyFont="true" applyBorder="false" applyAlignment="true" applyProtection="false">
      <alignment horizontal="center" vertical="bottom" textRotation="0" wrapText="false" indent="0" shrinkToFit="false"/>
      <protection locked="true" hidden="false"/>
    </xf>
    <xf numFmtId="164" fontId="4" fillId="10" borderId="11" xfId="0" applyFont="true" applyBorder="true" applyAlignment="false" applyProtection="false">
      <alignment horizontal="general" vertical="bottom" textRotation="0" wrapText="false" indent="0" shrinkToFit="false"/>
      <protection locked="true" hidden="false"/>
    </xf>
    <xf numFmtId="164" fontId="4" fillId="10" borderId="11" xfId="0" applyFont="true" applyBorder="true" applyAlignment="true" applyProtection="false">
      <alignment horizontal="center" vertical="bottom" textRotation="0" wrapText="false" indent="0" shrinkToFit="false"/>
      <protection locked="true" hidden="false"/>
    </xf>
    <xf numFmtId="167" fontId="4" fillId="10" borderId="11" xfId="0" applyFont="true" applyBorder="true" applyAlignment="true" applyProtection="false">
      <alignment horizontal="center" vertical="bottom" textRotation="0" wrapText="false" indent="0" shrinkToFit="false"/>
      <protection locked="true" hidden="false"/>
    </xf>
    <xf numFmtId="165" fontId="4" fillId="10" borderId="0" xfId="19" applyFont="true" applyBorder="true" applyAlignment="true" applyProtection="true">
      <alignment horizontal="center" vertical="bottom" textRotation="0" wrapText="false" indent="0" shrinkToFit="false"/>
      <protection locked="true" hidden="false"/>
    </xf>
    <xf numFmtId="164" fontId="4" fillId="10" borderId="12" xfId="0" applyFont="true" applyBorder="true" applyAlignment="true" applyProtection="false">
      <alignment horizontal="center" vertical="bottom" textRotation="0" wrapText="false" indent="0" shrinkToFit="false"/>
      <protection locked="true" hidden="false"/>
    </xf>
    <xf numFmtId="166" fontId="6" fillId="10" borderId="0" xfId="0" applyFont="true" applyBorder="false" applyAlignment="false" applyProtection="false">
      <alignment horizontal="general" vertical="bottom" textRotation="0" wrapText="false" indent="0" shrinkToFit="false"/>
      <protection locked="true" hidden="false"/>
    </xf>
    <xf numFmtId="166" fontId="6" fillId="10" borderId="0" xfId="19" applyFont="true" applyBorder="true" applyAlignment="true" applyProtection="true">
      <alignment horizontal="center" vertical="bottom" textRotation="0" wrapText="false" indent="0" shrinkToFit="false"/>
      <protection locked="true" hidden="false"/>
    </xf>
    <xf numFmtId="166" fontId="4" fillId="10" borderId="0" xfId="19" applyFont="true" applyBorder="true" applyAlignment="true" applyProtection="true">
      <alignment horizontal="center" vertical="bottom" textRotation="0" wrapText="false" indent="0" shrinkToFit="false"/>
      <protection locked="true" hidden="false"/>
    </xf>
    <xf numFmtId="167" fontId="4" fillId="10" borderId="0" xfId="0" applyFont="true" applyBorder="false" applyAlignment="true" applyProtection="false">
      <alignment horizontal="center" vertical="bottom" textRotation="0" wrapText="false" indent="0" shrinkToFit="false"/>
      <protection locked="true" hidden="false"/>
    </xf>
    <xf numFmtId="168" fontId="4" fillId="10" borderId="0" xfId="0" applyFont="true" applyBorder="false" applyAlignment="true" applyProtection="false">
      <alignment horizontal="center" vertical="bottom" textRotation="0" wrapText="false" indent="0" shrinkToFit="false"/>
      <protection locked="true" hidden="false"/>
    </xf>
    <xf numFmtId="164" fontId="4" fillId="10" borderId="11" xfId="0" applyFont="true" applyBorder="true" applyAlignment="true" applyProtection="false">
      <alignment horizontal="center" vertical="center" textRotation="0" wrapText="false" indent="0" shrinkToFit="false"/>
      <protection locked="true" hidden="false"/>
    </xf>
    <xf numFmtId="169" fontId="4" fillId="10" borderId="11" xfId="0" applyFont="true" applyBorder="true" applyAlignment="true" applyProtection="false">
      <alignment horizontal="center" vertical="bottom" textRotation="0" wrapText="false" indent="0" shrinkToFit="false"/>
      <protection locked="true" hidden="false"/>
    </xf>
    <xf numFmtId="165" fontId="4" fillId="10" borderId="11" xfId="19" applyFont="true" applyBorder="true" applyAlignment="true" applyProtection="true">
      <alignment horizontal="center" vertical="bottom" textRotation="0" wrapText="false" indent="0" shrinkToFit="false"/>
      <protection locked="true" hidden="false"/>
    </xf>
    <xf numFmtId="164" fontId="4" fillId="10" borderId="0" xfId="0" applyFont="true" applyBorder="false" applyAlignment="true" applyProtection="false">
      <alignment horizontal="left" vertical="bottom" textRotation="0" wrapText="false" indent="0" shrinkToFit="false"/>
      <protection locked="true" hidden="false"/>
    </xf>
    <xf numFmtId="165" fontId="4" fillId="10" borderId="0" xfId="0" applyFont="true" applyBorder="false" applyAlignment="false" applyProtection="false">
      <alignment horizontal="general" vertical="bottom" textRotation="0" wrapText="false" indent="0" shrinkToFit="false"/>
      <protection locked="true" hidden="false"/>
    </xf>
    <xf numFmtId="164" fontId="6" fillId="10" borderId="0" xfId="0" applyFont="true" applyBorder="true" applyAlignment="false" applyProtection="false">
      <alignment horizontal="general" vertical="bottom" textRotation="0" wrapText="false" indent="0" shrinkToFit="false"/>
      <protection locked="true" hidden="false"/>
    </xf>
    <xf numFmtId="164" fontId="6" fillId="10" borderId="11" xfId="0" applyFont="true" applyBorder="true" applyAlignment="false" applyProtection="false">
      <alignment horizontal="general" vertical="bottom" textRotation="0" wrapText="false" indent="0" shrinkToFit="false"/>
      <protection locked="true" hidden="false"/>
    </xf>
    <xf numFmtId="164" fontId="6" fillId="10" borderId="11" xfId="0" applyFont="true" applyBorder="true" applyAlignment="true" applyProtection="false">
      <alignment horizontal="center" vertical="center" textRotation="0" wrapText="false" indent="0" shrinkToFit="false"/>
      <protection locked="true" hidden="false"/>
    </xf>
    <xf numFmtId="166" fontId="4" fillId="10" borderId="11" xfId="19" applyFont="true" applyBorder="true" applyAlignment="true" applyProtection="true">
      <alignment horizontal="center" vertical="center" textRotation="0" wrapText="false" indent="0" shrinkToFit="false"/>
      <protection locked="true" hidden="false"/>
    </xf>
    <xf numFmtId="167" fontId="4" fillId="10" borderId="11" xfId="0" applyFont="true" applyBorder="true" applyAlignment="true" applyProtection="false">
      <alignment horizontal="center" vertical="center" textRotation="0" wrapText="false" indent="0" shrinkToFit="false"/>
      <protection locked="true" hidden="false"/>
    </xf>
    <xf numFmtId="164" fontId="6" fillId="10" borderId="0" xfId="0" applyFont="true" applyBorder="false" applyAlignment="true" applyProtection="false">
      <alignment horizontal="center" vertical="center" textRotation="0" wrapText="false" indent="0" shrinkToFit="false"/>
      <protection locked="true" hidden="false"/>
    </xf>
    <xf numFmtId="164" fontId="4" fillId="10" borderId="0" xfId="0" applyFont="true" applyBorder="false" applyAlignment="true" applyProtection="false">
      <alignment horizontal="center" vertical="center" textRotation="0" wrapText="false" indent="0" shrinkToFit="false"/>
      <protection locked="true" hidden="false"/>
    </xf>
    <xf numFmtId="164" fontId="4" fillId="11" borderId="0" xfId="0" applyFont="true" applyBorder="false" applyAlignment="false" applyProtection="false">
      <alignment horizontal="general" vertical="bottom" textRotation="0" wrapText="false" indent="0" shrinkToFit="false"/>
      <protection locked="true" hidden="false"/>
    </xf>
    <xf numFmtId="164" fontId="4" fillId="11" borderId="0" xfId="0" applyFont="true" applyBorder="false" applyAlignment="true" applyProtection="false">
      <alignment horizontal="center" vertical="bottom" textRotation="0" wrapText="false" indent="0" shrinkToFit="false"/>
      <protection locked="true" hidden="false"/>
    </xf>
    <xf numFmtId="164" fontId="7" fillId="11" borderId="0" xfId="0" applyFont="true" applyBorder="true" applyAlignment="true" applyProtection="false">
      <alignment horizontal="center" vertical="bottom" textRotation="0" wrapText="false" indent="0" shrinkToFit="false"/>
      <protection locked="true" hidden="false"/>
    </xf>
    <xf numFmtId="164" fontId="7" fillId="11" borderId="0" xfId="0" applyFont="true" applyBorder="false" applyAlignment="true" applyProtection="false">
      <alignment horizontal="center" vertical="bottom" textRotation="0" wrapText="false" indent="0" shrinkToFit="false"/>
      <protection locked="true" hidden="false"/>
    </xf>
    <xf numFmtId="164" fontId="8" fillId="11" borderId="0" xfId="20" applyFont="true" applyBorder="true" applyAlignment="true" applyProtection="true">
      <alignment horizontal="general" vertical="bottom" textRotation="0" wrapText="false" indent="0" shrinkToFit="false"/>
      <protection locked="true" hidden="false"/>
    </xf>
    <xf numFmtId="164" fontId="6" fillId="11" borderId="0" xfId="0" applyFont="true" applyBorder="false" applyAlignment="false" applyProtection="false">
      <alignment horizontal="general" vertical="bottom" textRotation="0" wrapText="false" indent="0" shrinkToFit="false"/>
      <protection locked="true" hidden="false"/>
    </xf>
    <xf numFmtId="164" fontId="6" fillId="11" borderId="11" xfId="0" applyFont="true" applyBorder="true" applyAlignment="true" applyProtection="false">
      <alignment horizontal="center" vertical="bottom" textRotation="0" wrapText="false" indent="0" shrinkToFit="false"/>
      <protection locked="true" hidden="false"/>
    </xf>
    <xf numFmtId="166" fontId="4" fillId="11" borderId="11" xfId="19" applyFont="true" applyBorder="true" applyAlignment="true" applyProtection="true">
      <alignment horizontal="center" vertical="bottom" textRotation="0" wrapText="false" indent="0" shrinkToFit="false"/>
      <protection locked="true" hidden="false"/>
    </xf>
    <xf numFmtId="164" fontId="6" fillId="11" borderId="0" xfId="0" applyFont="true" applyBorder="false" applyAlignment="true" applyProtection="false">
      <alignment horizontal="center" vertical="bottom" textRotation="0" wrapText="false" indent="0" shrinkToFit="false"/>
      <protection locked="true" hidden="false"/>
    </xf>
    <xf numFmtId="164" fontId="4" fillId="11" borderId="11" xfId="0" applyFont="true" applyBorder="true" applyAlignment="false" applyProtection="false">
      <alignment horizontal="general" vertical="bottom" textRotation="0" wrapText="false" indent="0" shrinkToFit="false"/>
      <protection locked="true" hidden="false"/>
    </xf>
    <xf numFmtId="164" fontId="4" fillId="11" borderId="11" xfId="0" applyFont="true" applyBorder="true" applyAlignment="true" applyProtection="false">
      <alignment horizontal="center" vertical="bottom" textRotation="0" wrapText="false" indent="0" shrinkToFit="false"/>
      <protection locked="true" hidden="false"/>
    </xf>
    <xf numFmtId="167" fontId="4" fillId="11" borderId="11" xfId="0" applyFont="true" applyBorder="true" applyAlignment="true" applyProtection="false">
      <alignment horizontal="center" vertical="bottom" textRotation="0" wrapText="false" indent="0" shrinkToFit="false"/>
      <protection locked="true" hidden="false"/>
    </xf>
    <xf numFmtId="165" fontId="4" fillId="11" borderId="0" xfId="19" applyFont="true" applyBorder="true" applyAlignment="true" applyProtection="true">
      <alignment horizontal="center" vertical="bottom" textRotation="0" wrapText="false" indent="0" shrinkToFit="false"/>
      <protection locked="true" hidden="false"/>
    </xf>
    <xf numFmtId="164" fontId="4" fillId="11" borderId="12" xfId="0" applyFont="true" applyBorder="true" applyAlignment="true" applyProtection="false">
      <alignment horizontal="center" vertical="bottom" textRotation="0" wrapText="false" indent="0" shrinkToFit="false"/>
      <protection locked="true" hidden="false"/>
    </xf>
    <xf numFmtId="166" fontId="6" fillId="11" borderId="0" xfId="0" applyFont="true" applyBorder="false" applyAlignment="false" applyProtection="false">
      <alignment horizontal="general" vertical="bottom" textRotation="0" wrapText="false" indent="0" shrinkToFit="false"/>
      <protection locked="true" hidden="false"/>
    </xf>
    <xf numFmtId="166" fontId="6" fillId="11" borderId="0" xfId="19" applyFont="true" applyBorder="true" applyAlignment="true" applyProtection="true">
      <alignment horizontal="center" vertical="bottom" textRotation="0" wrapText="false" indent="0" shrinkToFit="false"/>
      <protection locked="true" hidden="false"/>
    </xf>
    <xf numFmtId="164" fontId="4" fillId="11" borderId="0" xfId="19" applyFont="true" applyBorder="true" applyAlignment="true" applyProtection="true">
      <alignment horizontal="center" vertical="bottom" textRotation="0" wrapText="false" indent="0" shrinkToFit="false"/>
      <protection locked="true" hidden="false"/>
    </xf>
    <xf numFmtId="167" fontId="4" fillId="11" borderId="0" xfId="0" applyFont="true" applyBorder="false" applyAlignment="true" applyProtection="false">
      <alignment horizontal="center" vertical="bottom" textRotation="0" wrapText="false" indent="0" shrinkToFit="false"/>
      <protection locked="true" hidden="false"/>
    </xf>
    <xf numFmtId="168" fontId="4" fillId="11" borderId="0" xfId="0" applyFont="true" applyBorder="false" applyAlignment="true" applyProtection="false">
      <alignment horizontal="center" vertical="bottom" textRotation="0" wrapText="false" indent="0" shrinkToFit="false"/>
      <protection locked="true" hidden="false"/>
    </xf>
    <xf numFmtId="166" fontId="4" fillId="11" borderId="0" xfId="19" applyFont="true" applyBorder="true" applyAlignment="true" applyProtection="true">
      <alignment horizontal="center" vertical="bottom" textRotation="0" wrapText="false" indent="0" shrinkToFit="false"/>
      <protection locked="true" hidden="false"/>
    </xf>
    <xf numFmtId="164" fontId="4" fillId="11" borderId="11" xfId="0" applyFont="true" applyBorder="true" applyAlignment="true" applyProtection="false">
      <alignment horizontal="center" vertical="center" textRotation="0" wrapText="false" indent="0" shrinkToFit="false"/>
      <protection locked="true" hidden="false"/>
    </xf>
    <xf numFmtId="169" fontId="4" fillId="11" borderId="11" xfId="0" applyFont="true" applyBorder="true" applyAlignment="true" applyProtection="false">
      <alignment horizontal="center" vertical="bottom" textRotation="0" wrapText="false" indent="0" shrinkToFit="false"/>
      <protection locked="true" hidden="false"/>
    </xf>
    <xf numFmtId="165" fontId="4" fillId="11" borderId="11" xfId="19" applyFont="true" applyBorder="true" applyAlignment="true" applyProtection="true">
      <alignment horizontal="center" vertical="bottom" textRotation="0" wrapText="false" indent="0" shrinkToFit="false"/>
      <protection locked="true" hidden="false"/>
    </xf>
    <xf numFmtId="164" fontId="6" fillId="11" borderId="11" xfId="0" applyFont="true" applyBorder="true" applyAlignment="false" applyProtection="false">
      <alignment horizontal="general" vertical="bottom" textRotation="0" wrapText="false" indent="0" shrinkToFit="false"/>
      <protection locked="true" hidden="false"/>
    </xf>
    <xf numFmtId="165" fontId="4" fillId="11" borderId="0" xfId="0" applyFont="true" applyBorder="false" applyAlignment="false" applyProtection="false">
      <alignment horizontal="general" vertical="bottom" textRotation="0" wrapText="false" indent="0" shrinkToFit="false"/>
      <protection locked="true" hidden="false"/>
    </xf>
    <xf numFmtId="164" fontId="6" fillId="11" borderId="0" xfId="0" applyFont="true" applyBorder="true" applyAlignment="false" applyProtection="false">
      <alignment horizontal="general" vertical="bottom" textRotation="0" wrapText="false" indent="0" shrinkToFit="false"/>
      <protection locked="true" hidden="false"/>
    </xf>
    <xf numFmtId="164" fontId="6" fillId="11" borderId="11" xfId="0" applyFont="true" applyBorder="true" applyAlignment="true" applyProtection="false">
      <alignment horizontal="center" vertical="center" textRotation="0" wrapText="false" indent="0" shrinkToFit="false"/>
      <protection locked="true" hidden="false"/>
    </xf>
    <xf numFmtId="166" fontId="4" fillId="11" borderId="11" xfId="19" applyFont="true" applyBorder="true" applyAlignment="true" applyProtection="true">
      <alignment horizontal="center" vertical="center" textRotation="0" wrapText="false" indent="0" shrinkToFit="false"/>
      <protection locked="true" hidden="false"/>
    </xf>
    <xf numFmtId="167" fontId="4" fillId="11" borderId="11" xfId="0" applyFont="true" applyBorder="true" applyAlignment="true" applyProtection="false">
      <alignment horizontal="center" vertical="center" textRotation="0" wrapText="false" indent="0" shrinkToFit="false"/>
      <protection locked="true" hidden="false"/>
    </xf>
    <xf numFmtId="164" fontId="6" fillId="11" borderId="0" xfId="0" applyFont="true" applyBorder="false" applyAlignment="true" applyProtection="false">
      <alignment horizontal="center" vertical="center" textRotation="0" wrapText="false" indent="0" shrinkToFit="false"/>
      <protection locked="true" hidden="false"/>
    </xf>
    <xf numFmtId="164" fontId="4" fillId="11" borderId="0" xfId="0" applyFont="true" applyBorder="false" applyAlignment="true" applyProtection="false">
      <alignment horizontal="center" vertical="center" textRotation="0" wrapText="false" indent="0" shrinkToFit="false"/>
      <protection locked="true" hidden="false"/>
    </xf>
    <xf numFmtId="164" fontId="4" fillId="12" borderId="0" xfId="0" applyFont="true" applyBorder="false" applyAlignment="false" applyProtection="false">
      <alignment horizontal="general" vertical="bottom" textRotation="0" wrapText="false" indent="0" shrinkToFit="false"/>
      <protection locked="true" hidden="false"/>
    </xf>
    <xf numFmtId="164" fontId="4" fillId="12" borderId="0" xfId="0" applyFont="true" applyBorder="false" applyAlignment="true" applyProtection="false">
      <alignment horizontal="center" vertical="bottom" textRotation="0" wrapText="false" indent="0" shrinkToFit="false"/>
      <protection locked="true" hidden="false"/>
    </xf>
    <xf numFmtId="164" fontId="7" fillId="12" borderId="0" xfId="0" applyFont="true" applyBorder="true" applyAlignment="true" applyProtection="false">
      <alignment horizontal="center" vertical="bottom" textRotation="0" wrapText="false" indent="0" shrinkToFit="false"/>
      <protection locked="true" hidden="false"/>
    </xf>
    <xf numFmtId="164" fontId="7" fillId="12" borderId="0" xfId="0" applyFont="true" applyBorder="false" applyAlignment="true" applyProtection="false">
      <alignment horizontal="center" vertical="bottom" textRotation="0" wrapText="false" indent="0" shrinkToFit="false"/>
      <protection locked="true" hidden="false"/>
    </xf>
    <xf numFmtId="164" fontId="8" fillId="12" borderId="0" xfId="20" applyFont="true" applyBorder="true" applyAlignment="true" applyProtection="true">
      <alignment horizontal="general" vertical="bottom" textRotation="0" wrapText="false" indent="0" shrinkToFit="false"/>
      <protection locked="true" hidden="false"/>
    </xf>
    <xf numFmtId="164" fontId="6" fillId="12" borderId="0" xfId="0" applyFont="true" applyBorder="false" applyAlignment="false" applyProtection="false">
      <alignment horizontal="general" vertical="bottom" textRotation="0" wrapText="false" indent="0" shrinkToFit="false"/>
      <protection locked="true" hidden="false"/>
    </xf>
    <xf numFmtId="164" fontId="6" fillId="12" borderId="11" xfId="0" applyFont="true" applyBorder="true" applyAlignment="true" applyProtection="false">
      <alignment horizontal="center" vertical="bottom" textRotation="0" wrapText="false" indent="0" shrinkToFit="false"/>
      <protection locked="true" hidden="false"/>
    </xf>
    <xf numFmtId="166" fontId="4" fillId="12" borderId="11" xfId="19" applyFont="true" applyBorder="true" applyAlignment="true" applyProtection="true">
      <alignment horizontal="center" vertical="bottom" textRotation="0" wrapText="false" indent="0" shrinkToFit="false"/>
      <protection locked="true" hidden="false"/>
    </xf>
    <xf numFmtId="164" fontId="6" fillId="12" borderId="0" xfId="0" applyFont="true" applyBorder="false" applyAlignment="true" applyProtection="false">
      <alignment horizontal="center" vertical="bottom" textRotation="0" wrapText="false" indent="0" shrinkToFit="false"/>
      <protection locked="true" hidden="false"/>
    </xf>
    <xf numFmtId="164" fontId="4" fillId="12" borderId="11" xfId="0" applyFont="true" applyBorder="true" applyAlignment="false" applyProtection="false">
      <alignment horizontal="general" vertical="bottom" textRotation="0" wrapText="false" indent="0" shrinkToFit="false"/>
      <protection locked="true" hidden="false"/>
    </xf>
    <xf numFmtId="164" fontId="4" fillId="12" borderId="11" xfId="0" applyFont="true" applyBorder="true" applyAlignment="true" applyProtection="false">
      <alignment horizontal="center" vertical="bottom" textRotation="0" wrapText="false" indent="0" shrinkToFit="false"/>
      <protection locked="true" hidden="false"/>
    </xf>
    <xf numFmtId="167" fontId="4" fillId="12" borderId="11" xfId="0" applyFont="true" applyBorder="true" applyAlignment="true" applyProtection="false">
      <alignment horizontal="center" vertical="bottom" textRotation="0" wrapText="false" indent="0" shrinkToFit="false"/>
      <protection locked="true" hidden="false"/>
    </xf>
    <xf numFmtId="165" fontId="4" fillId="12" borderId="0" xfId="19" applyFont="true" applyBorder="true" applyAlignment="true" applyProtection="true">
      <alignment horizontal="center" vertical="bottom" textRotation="0" wrapText="false" indent="0" shrinkToFit="false"/>
      <protection locked="true" hidden="false"/>
    </xf>
    <xf numFmtId="164" fontId="4" fillId="12" borderId="12" xfId="0" applyFont="true" applyBorder="true" applyAlignment="true" applyProtection="false">
      <alignment horizontal="center" vertical="bottom" textRotation="0" wrapText="false" indent="0" shrinkToFit="false"/>
      <protection locked="true" hidden="false"/>
    </xf>
    <xf numFmtId="166" fontId="6" fillId="12" borderId="0" xfId="0" applyFont="true" applyBorder="false" applyAlignment="false" applyProtection="false">
      <alignment horizontal="general" vertical="bottom" textRotation="0" wrapText="false" indent="0" shrinkToFit="false"/>
      <protection locked="true" hidden="false"/>
    </xf>
    <xf numFmtId="166" fontId="6" fillId="12" borderId="0" xfId="19" applyFont="true" applyBorder="true" applyAlignment="true" applyProtection="true">
      <alignment horizontal="center" vertical="bottom" textRotation="0" wrapText="false" indent="0" shrinkToFit="false"/>
      <protection locked="true" hidden="false"/>
    </xf>
    <xf numFmtId="166" fontId="4" fillId="12" borderId="0" xfId="19" applyFont="true" applyBorder="true" applyAlignment="true" applyProtection="true">
      <alignment horizontal="center" vertical="bottom" textRotation="0" wrapText="false" indent="0" shrinkToFit="false"/>
      <protection locked="true" hidden="false"/>
    </xf>
    <xf numFmtId="167" fontId="4" fillId="12" borderId="0" xfId="0" applyFont="true" applyBorder="false" applyAlignment="true" applyProtection="false">
      <alignment horizontal="center" vertical="bottom" textRotation="0" wrapText="false" indent="0" shrinkToFit="false"/>
      <protection locked="true" hidden="false"/>
    </xf>
    <xf numFmtId="168" fontId="4" fillId="12" borderId="0" xfId="0" applyFont="true" applyBorder="false" applyAlignment="true" applyProtection="false">
      <alignment horizontal="center" vertical="bottom" textRotation="0" wrapText="false" indent="0" shrinkToFit="false"/>
      <protection locked="true" hidden="false"/>
    </xf>
    <xf numFmtId="164" fontId="4" fillId="12" borderId="11" xfId="0" applyFont="true" applyBorder="true" applyAlignment="true" applyProtection="false">
      <alignment horizontal="center" vertical="center" textRotation="0" wrapText="false" indent="0" shrinkToFit="false"/>
      <protection locked="true" hidden="false"/>
    </xf>
    <xf numFmtId="169" fontId="4" fillId="12" borderId="11" xfId="0" applyFont="true" applyBorder="true" applyAlignment="true" applyProtection="false">
      <alignment horizontal="center" vertical="bottom" textRotation="0" wrapText="false" indent="0" shrinkToFit="false"/>
      <protection locked="true" hidden="false"/>
    </xf>
    <xf numFmtId="165" fontId="4" fillId="12" borderId="11" xfId="19" applyFont="true" applyBorder="true" applyAlignment="true" applyProtection="true">
      <alignment horizontal="center" vertical="bottom" textRotation="0" wrapText="false" indent="0" shrinkToFit="false"/>
      <protection locked="true" hidden="false"/>
    </xf>
    <xf numFmtId="165" fontId="4" fillId="12" borderId="0" xfId="0" applyFont="true" applyBorder="false" applyAlignment="false" applyProtection="false">
      <alignment horizontal="general" vertical="bottom" textRotation="0" wrapText="false" indent="0" shrinkToFit="false"/>
      <protection locked="true" hidden="false"/>
    </xf>
    <xf numFmtId="164" fontId="6" fillId="12" borderId="0" xfId="0" applyFont="true" applyBorder="true" applyAlignment="false" applyProtection="false">
      <alignment horizontal="general" vertical="bottom" textRotation="0" wrapText="false" indent="0" shrinkToFit="false"/>
      <protection locked="true" hidden="false"/>
    </xf>
    <xf numFmtId="164" fontId="6" fillId="12" borderId="11" xfId="0" applyFont="true" applyBorder="true" applyAlignment="false" applyProtection="false">
      <alignment horizontal="general" vertical="bottom" textRotation="0" wrapText="false" indent="0" shrinkToFit="false"/>
      <protection locked="true" hidden="false"/>
    </xf>
    <xf numFmtId="164" fontId="6" fillId="12" borderId="11" xfId="0" applyFont="true" applyBorder="true" applyAlignment="true" applyProtection="false">
      <alignment horizontal="center" vertical="center" textRotation="0" wrapText="false" indent="0" shrinkToFit="false"/>
      <protection locked="true" hidden="false"/>
    </xf>
    <xf numFmtId="166" fontId="4" fillId="12" borderId="11" xfId="19" applyFont="true" applyBorder="true" applyAlignment="true" applyProtection="true">
      <alignment horizontal="center" vertical="center" textRotation="0" wrapText="false" indent="0" shrinkToFit="false"/>
      <protection locked="true" hidden="false"/>
    </xf>
    <xf numFmtId="167" fontId="4" fillId="12" borderId="11" xfId="0" applyFont="true" applyBorder="true" applyAlignment="true" applyProtection="false">
      <alignment horizontal="center" vertical="center" textRotation="0" wrapText="false" indent="0" shrinkToFit="false"/>
      <protection locked="true" hidden="false"/>
    </xf>
    <xf numFmtId="164" fontId="6" fillId="12" borderId="0" xfId="0" applyFont="true" applyBorder="false" applyAlignment="true" applyProtection="false">
      <alignment horizontal="center" vertical="center" textRotation="0" wrapText="false" indent="0" shrinkToFit="false"/>
      <protection locked="true" hidden="false"/>
    </xf>
    <xf numFmtId="164" fontId="4" fillId="12" borderId="0" xfId="0" applyFont="true" applyBorder="false" applyAlignment="true" applyProtection="false">
      <alignment horizontal="center" vertical="center" textRotation="0" wrapText="false" indent="0" shrinkToFit="false"/>
      <protection locked="true" hidden="false"/>
    </xf>
    <xf numFmtId="164" fontId="6" fillId="13" borderId="0" xfId="0" applyFont="true" applyBorder="false" applyAlignment="false" applyProtection="false">
      <alignment horizontal="general" vertical="bottom" textRotation="0" wrapText="false" indent="0" shrinkToFit="false"/>
      <protection locked="true" hidden="false"/>
    </xf>
    <xf numFmtId="164" fontId="6" fillId="13" borderId="0" xfId="0" applyFont="true" applyBorder="false" applyAlignment="true" applyProtection="false">
      <alignment horizontal="center" vertical="bottom" textRotation="0" wrapText="false" indent="0" shrinkToFit="false"/>
      <protection locked="true" hidden="false"/>
    </xf>
    <xf numFmtId="164" fontId="6" fillId="10" borderId="13" xfId="0" applyFont="true" applyBorder="true" applyAlignment="false" applyProtection="false">
      <alignment horizontal="general" vertical="bottom" textRotation="0" wrapText="false" indent="0" shrinkToFit="false"/>
      <protection locked="true" hidden="false"/>
    </xf>
    <xf numFmtId="164" fontId="6" fillId="13" borderId="11" xfId="0" applyFont="true" applyBorder="true" applyAlignment="false" applyProtection="false">
      <alignment horizontal="general" vertical="bottom" textRotation="0" wrapText="false" indent="0" shrinkToFit="false"/>
      <protection locked="true" hidden="false"/>
    </xf>
    <xf numFmtId="164" fontId="4" fillId="13" borderId="11" xfId="0" applyFont="true" applyBorder="true" applyAlignment="true" applyProtection="false">
      <alignment horizontal="center" vertical="bottom" textRotation="0" wrapText="false" indent="0" shrinkToFit="false"/>
      <protection locked="true" hidden="false"/>
    </xf>
    <xf numFmtId="164" fontId="6" fillId="13" borderId="11" xfId="0" applyFont="true" applyBorder="true" applyAlignment="true" applyProtection="false">
      <alignment horizontal="center" vertical="center" textRotation="0" wrapText="false" indent="0" shrinkToFit="false"/>
      <protection locked="true" hidden="false"/>
    </xf>
    <xf numFmtId="166" fontId="4" fillId="13" borderId="11" xfId="19" applyFont="true" applyBorder="true" applyAlignment="true" applyProtection="true">
      <alignment horizontal="center" vertical="center" textRotation="0" wrapText="false" indent="0" shrinkToFit="false"/>
      <protection locked="true" hidden="false"/>
    </xf>
    <xf numFmtId="166" fontId="4" fillId="13" borderId="11" xfId="19" applyFont="true" applyBorder="true" applyAlignment="true" applyProtection="true">
      <alignment horizontal="center" vertical="bottom" textRotation="0" wrapText="false" indent="0" shrinkToFit="false"/>
      <protection locked="true" hidden="false"/>
    </xf>
    <xf numFmtId="164" fontId="6" fillId="13" borderId="11" xfId="0" applyFont="true" applyBorder="true" applyAlignment="true" applyProtection="false">
      <alignment horizontal="center" vertical="bottom" textRotation="0" wrapText="false" indent="0" shrinkToFit="false"/>
      <protection locked="true" hidden="false"/>
    </xf>
    <xf numFmtId="165" fontId="4" fillId="13" borderId="11" xfId="19" applyFont="true" applyBorder="true" applyAlignment="true" applyProtection="true">
      <alignment horizontal="center" vertical="bottom" textRotation="0" wrapText="false" indent="0" shrinkToFit="false"/>
      <protection locked="true" hidden="false"/>
    </xf>
    <xf numFmtId="164" fontId="4" fillId="13" borderId="0" xfId="0" applyFont="true" applyBorder="false" applyAlignment="false" applyProtection="false">
      <alignment horizontal="general" vertical="bottom" textRotation="0" wrapText="false" indent="0" shrinkToFit="false"/>
      <protection locked="true" hidden="false"/>
    </xf>
    <xf numFmtId="164" fontId="4" fillId="14" borderId="0" xfId="0" applyFont="true" applyBorder="false" applyAlignment="false" applyProtection="false">
      <alignment horizontal="general" vertical="bottom" textRotation="0" wrapText="false" indent="0" shrinkToFit="false"/>
      <protection locked="true" hidden="false"/>
    </xf>
    <xf numFmtId="164" fontId="4" fillId="14" borderId="0" xfId="0" applyFont="true" applyBorder="false" applyAlignment="true" applyProtection="false">
      <alignment horizontal="center" vertical="bottom" textRotation="0" wrapText="false" indent="0" shrinkToFit="false"/>
      <protection locked="true" hidden="false"/>
    </xf>
    <xf numFmtId="164" fontId="7" fillId="14" borderId="0" xfId="0" applyFont="true" applyBorder="true" applyAlignment="true" applyProtection="false">
      <alignment horizontal="center" vertical="bottom" textRotation="0" wrapText="false" indent="0" shrinkToFit="false"/>
      <protection locked="true" hidden="false"/>
    </xf>
    <xf numFmtId="164" fontId="7" fillId="14" borderId="0" xfId="0" applyFont="true" applyBorder="false" applyAlignment="true" applyProtection="false">
      <alignment horizontal="center" vertical="bottom" textRotation="0" wrapText="false" indent="0" shrinkToFit="false"/>
      <protection locked="true" hidden="false"/>
    </xf>
    <xf numFmtId="164" fontId="8" fillId="14" borderId="0" xfId="20" applyFont="true" applyBorder="true" applyAlignment="true" applyProtection="true">
      <alignment horizontal="general" vertical="bottom" textRotation="0" wrapText="false" indent="0" shrinkToFit="false"/>
      <protection locked="true" hidden="false"/>
    </xf>
    <xf numFmtId="164" fontId="6" fillId="14" borderId="0" xfId="0" applyFont="true" applyBorder="false" applyAlignment="false" applyProtection="false">
      <alignment horizontal="general" vertical="bottom" textRotation="0" wrapText="false" indent="0" shrinkToFit="false"/>
      <protection locked="true" hidden="false"/>
    </xf>
    <xf numFmtId="164" fontId="6" fillId="14" borderId="11" xfId="0" applyFont="true" applyBorder="true" applyAlignment="true" applyProtection="false">
      <alignment horizontal="center" vertical="bottom" textRotation="0" wrapText="false" indent="0" shrinkToFit="false"/>
      <protection locked="true" hidden="false"/>
    </xf>
    <xf numFmtId="166" fontId="4" fillId="14" borderId="11" xfId="19" applyFont="true" applyBorder="true" applyAlignment="true" applyProtection="true">
      <alignment horizontal="center" vertical="bottom" textRotation="0" wrapText="false" indent="0" shrinkToFit="false"/>
      <protection locked="true" hidden="false"/>
    </xf>
    <xf numFmtId="164" fontId="6" fillId="14" borderId="0" xfId="0" applyFont="true" applyBorder="false" applyAlignment="true" applyProtection="false">
      <alignment horizontal="center" vertical="bottom" textRotation="0" wrapText="false" indent="0" shrinkToFit="false"/>
      <protection locked="true" hidden="false"/>
    </xf>
    <xf numFmtId="164" fontId="6" fillId="14" borderId="11" xfId="0" applyFont="true" applyBorder="true" applyAlignment="false" applyProtection="false">
      <alignment horizontal="general" vertical="bottom" textRotation="0" wrapText="false" indent="0" shrinkToFit="false"/>
      <protection locked="true" hidden="false"/>
    </xf>
    <xf numFmtId="164" fontId="4" fillId="14" borderId="11" xfId="0" applyFont="true" applyBorder="true" applyAlignment="true" applyProtection="false">
      <alignment horizontal="center" vertical="bottom" textRotation="0" wrapText="false" indent="0" shrinkToFit="false"/>
      <protection locked="true" hidden="false"/>
    </xf>
    <xf numFmtId="167" fontId="4" fillId="14" borderId="11" xfId="0" applyFont="true" applyBorder="true" applyAlignment="true" applyProtection="false">
      <alignment horizontal="center" vertical="bottom" textRotation="0" wrapText="false" indent="0" shrinkToFit="false"/>
      <protection locked="true" hidden="false"/>
    </xf>
    <xf numFmtId="165" fontId="4" fillId="14" borderId="0" xfId="19" applyFont="true" applyBorder="true" applyAlignment="true" applyProtection="true">
      <alignment horizontal="center" vertical="bottom" textRotation="0" wrapText="false" indent="0" shrinkToFit="false"/>
      <protection locked="true" hidden="false"/>
    </xf>
    <xf numFmtId="164" fontId="4" fillId="14" borderId="12" xfId="0" applyFont="true" applyBorder="true" applyAlignment="true" applyProtection="false">
      <alignment horizontal="center" vertical="bottom" textRotation="0" wrapText="false" indent="0" shrinkToFit="false"/>
      <protection locked="true" hidden="false"/>
    </xf>
    <xf numFmtId="164" fontId="4" fillId="14" borderId="11" xfId="0" applyFont="true" applyBorder="true" applyAlignment="false" applyProtection="false">
      <alignment horizontal="general" vertical="bottom" textRotation="0" wrapText="false" indent="0" shrinkToFit="false"/>
      <protection locked="true" hidden="false"/>
    </xf>
    <xf numFmtId="166" fontId="6" fillId="14" borderId="0" xfId="0" applyFont="true" applyBorder="false" applyAlignment="false" applyProtection="false">
      <alignment horizontal="general" vertical="bottom" textRotation="0" wrapText="false" indent="0" shrinkToFit="false"/>
      <protection locked="true" hidden="false"/>
    </xf>
    <xf numFmtId="166" fontId="6" fillId="14" borderId="0" xfId="19" applyFont="true" applyBorder="true" applyAlignment="true" applyProtection="true">
      <alignment horizontal="center" vertical="bottom" textRotation="0" wrapText="false" indent="0" shrinkToFit="false"/>
      <protection locked="true" hidden="false"/>
    </xf>
    <xf numFmtId="166" fontId="4" fillId="14" borderId="0" xfId="19" applyFont="true" applyBorder="true" applyAlignment="true" applyProtection="true">
      <alignment horizontal="center" vertical="bottom" textRotation="0" wrapText="false" indent="0" shrinkToFit="false"/>
      <protection locked="true" hidden="false"/>
    </xf>
    <xf numFmtId="167" fontId="4" fillId="14" borderId="0" xfId="0" applyFont="true" applyBorder="false" applyAlignment="true" applyProtection="false">
      <alignment horizontal="center" vertical="bottom" textRotation="0" wrapText="false" indent="0" shrinkToFit="false"/>
      <protection locked="true" hidden="false"/>
    </xf>
    <xf numFmtId="168" fontId="4" fillId="14" borderId="0" xfId="0" applyFont="true" applyBorder="false" applyAlignment="true" applyProtection="false">
      <alignment horizontal="center" vertical="bottom" textRotation="0" wrapText="false" indent="0" shrinkToFit="false"/>
      <protection locked="true" hidden="false"/>
    </xf>
    <xf numFmtId="164" fontId="4" fillId="14" borderId="11" xfId="0" applyFont="true" applyBorder="true" applyAlignment="true" applyProtection="false">
      <alignment horizontal="center" vertical="center" textRotation="0" wrapText="false" indent="0" shrinkToFit="false"/>
      <protection locked="true" hidden="false"/>
    </xf>
    <xf numFmtId="169" fontId="4" fillId="14" borderId="11" xfId="0" applyFont="true" applyBorder="true" applyAlignment="true" applyProtection="false">
      <alignment horizontal="center" vertical="bottom" textRotation="0" wrapText="false" indent="0" shrinkToFit="false"/>
      <protection locked="true" hidden="false"/>
    </xf>
    <xf numFmtId="165" fontId="4" fillId="14" borderId="11" xfId="19" applyFont="true" applyBorder="true" applyAlignment="true" applyProtection="true">
      <alignment horizontal="center" vertical="bottom" textRotation="0" wrapText="false" indent="0" shrinkToFit="false"/>
      <protection locked="true" hidden="false"/>
    </xf>
    <xf numFmtId="165" fontId="4" fillId="14" borderId="0" xfId="0" applyFont="true" applyBorder="false" applyAlignment="false" applyProtection="false">
      <alignment horizontal="general" vertical="bottom" textRotation="0" wrapText="false" indent="0" shrinkToFit="false"/>
      <protection locked="true" hidden="false"/>
    </xf>
    <xf numFmtId="164" fontId="6" fillId="14" borderId="0" xfId="0" applyFont="true" applyBorder="true" applyAlignment="false" applyProtection="false">
      <alignment horizontal="general" vertical="bottom" textRotation="0" wrapText="false" indent="0" shrinkToFit="false"/>
      <protection locked="true" hidden="false"/>
    </xf>
    <xf numFmtId="164" fontId="6" fillId="14" borderId="11" xfId="0" applyFont="true" applyBorder="true" applyAlignment="true" applyProtection="false">
      <alignment horizontal="center" vertical="center" textRotation="0" wrapText="false" indent="0" shrinkToFit="false"/>
      <protection locked="true" hidden="false"/>
    </xf>
    <xf numFmtId="166" fontId="4" fillId="14" borderId="11" xfId="19" applyFont="true" applyBorder="true" applyAlignment="true" applyProtection="true">
      <alignment horizontal="center" vertical="center" textRotation="0" wrapText="false" indent="0" shrinkToFit="false"/>
      <protection locked="true" hidden="false"/>
    </xf>
    <xf numFmtId="167" fontId="4" fillId="14" borderId="11" xfId="0" applyFont="true" applyBorder="true" applyAlignment="true" applyProtection="false">
      <alignment horizontal="center" vertical="center" textRotation="0" wrapText="false" indent="0" shrinkToFit="false"/>
      <protection locked="true" hidden="false"/>
    </xf>
    <xf numFmtId="164" fontId="6" fillId="14" borderId="0" xfId="0" applyFont="true" applyBorder="false" applyAlignment="true" applyProtection="false">
      <alignment horizontal="center" vertical="center" textRotation="0" wrapText="false" indent="0" shrinkToFit="false"/>
      <protection locked="true" hidden="false"/>
    </xf>
    <xf numFmtId="164" fontId="4" fillId="14" borderId="0" xfId="0" applyFont="true" applyBorder="false" applyAlignment="true" applyProtection="false">
      <alignment horizontal="center" vertical="center" textRotation="0" wrapText="false" indent="0" shrinkToFit="false"/>
      <protection locked="true" hidden="false"/>
    </xf>
    <xf numFmtId="164" fontId="6" fillId="2" borderId="13" xfId="0" applyFont="true" applyBorder="true" applyAlignment="false" applyProtection="false">
      <alignment horizontal="general" vertical="bottom" textRotation="0" wrapText="false" indent="0" shrinkToFit="false"/>
      <protection locked="true" hidden="false"/>
    </xf>
    <xf numFmtId="164" fontId="7" fillId="6" borderId="0" xfId="0" applyFont="true" applyBorder="true" applyAlignment="true" applyProtection="false">
      <alignment horizontal="center" vertical="bottom" textRotation="0" wrapText="false" indent="0" shrinkToFit="false"/>
      <protection locked="true" hidden="false"/>
    </xf>
    <xf numFmtId="164" fontId="8" fillId="6" borderId="0" xfId="20" applyFont="true" applyBorder="true" applyAlignment="true" applyProtection="true">
      <alignment horizontal="general" vertical="bottom" textRotation="0" wrapText="false" indent="0" shrinkToFit="false"/>
      <protection locked="true" hidden="false"/>
    </xf>
    <xf numFmtId="164" fontId="4" fillId="6" borderId="11" xfId="0" applyFont="true" applyBorder="true" applyAlignment="false" applyProtection="false">
      <alignment horizontal="general" vertical="bottom" textRotation="0" wrapText="false" indent="0" shrinkToFit="false"/>
      <protection locked="true" hidden="false"/>
    </xf>
    <xf numFmtId="167" fontId="4" fillId="6" borderId="11" xfId="0" applyFont="true" applyBorder="true" applyAlignment="true" applyProtection="false">
      <alignment horizontal="center" vertical="bottom" textRotation="0" wrapText="false" indent="0" shrinkToFit="false"/>
      <protection locked="true" hidden="false"/>
    </xf>
    <xf numFmtId="165" fontId="4" fillId="6" borderId="0" xfId="19" applyFont="true" applyBorder="true" applyAlignment="true" applyProtection="true">
      <alignment horizontal="center" vertical="bottom" textRotation="0" wrapText="false" indent="0" shrinkToFit="false"/>
      <protection locked="true" hidden="false"/>
    </xf>
    <xf numFmtId="166" fontId="6" fillId="6" borderId="0" xfId="0" applyFont="true" applyBorder="false" applyAlignment="false" applyProtection="false">
      <alignment horizontal="general" vertical="bottom" textRotation="0" wrapText="false" indent="0" shrinkToFit="false"/>
      <protection locked="true" hidden="false"/>
    </xf>
    <xf numFmtId="166" fontId="6" fillId="6" borderId="0" xfId="19" applyFont="true" applyBorder="true" applyAlignment="true" applyProtection="true">
      <alignment horizontal="center" vertical="bottom" textRotation="0" wrapText="false" indent="0" shrinkToFit="false"/>
      <protection locked="true" hidden="false"/>
    </xf>
    <xf numFmtId="166" fontId="4" fillId="6" borderId="0" xfId="19" applyFont="true" applyBorder="true" applyAlignment="true" applyProtection="true">
      <alignment horizontal="center" vertical="bottom" textRotation="0" wrapText="false" indent="0" shrinkToFit="false"/>
      <protection locked="true" hidden="false"/>
    </xf>
    <xf numFmtId="167" fontId="4" fillId="6" borderId="0" xfId="0" applyFont="true" applyBorder="false" applyAlignment="true" applyProtection="false">
      <alignment horizontal="center" vertical="bottom" textRotation="0" wrapText="false" indent="0" shrinkToFit="false"/>
      <protection locked="true" hidden="false"/>
    </xf>
    <xf numFmtId="168" fontId="4" fillId="6" borderId="0" xfId="0" applyFont="true" applyBorder="false" applyAlignment="true" applyProtection="false">
      <alignment horizontal="center" vertical="bottom" textRotation="0" wrapText="false" indent="0" shrinkToFit="false"/>
      <protection locked="true" hidden="false"/>
    </xf>
    <xf numFmtId="164" fontId="4" fillId="6" borderId="11" xfId="0" applyFont="true" applyBorder="true" applyAlignment="true" applyProtection="false">
      <alignment horizontal="center" vertical="center" textRotation="0" wrapText="false" indent="0" shrinkToFit="false"/>
      <protection locked="true" hidden="false"/>
    </xf>
    <xf numFmtId="169" fontId="4" fillId="6" borderId="11" xfId="0" applyFont="true" applyBorder="true" applyAlignment="true" applyProtection="false">
      <alignment horizontal="center" vertical="bottom" textRotation="0" wrapText="false" indent="0" shrinkToFit="false"/>
      <protection locked="true" hidden="false"/>
    </xf>
    <xf numFmtId="165" fontId="4" fillId="6" borderId="0" xfId="0" applyFont="true" applyBorder="false" applyAlignment="false" applyProtection="false">
      <alignment horizontal="general" vertical="bottom" textRotation="0" wrapText="false" indent="0" shrinkToFit="false"/>
      <protection locked="true" hidden="false"/>
    </xf>
    <xf numFmtId="164" fontId="6" fillId="6" borderId="0" xfId="0" applyFont="true" applyBorder="true" applyAlignment="false" applyProtection="false">
      <alignment horizontal="general" vertical="bottom" textRotation="0" wrapText="false" indent="0" shrinkToFit="false"/>
      <protection locked="true" hidden="false"/>
    </xf>
    <xf numFmtId="167" fontId="4" fillId="6" borderId="11" xfId="0" applyFont="true" applyBorder="true" applyAlignment="true" applyProtection="false">
      <alignment horizontal="center" vertical="center" textRotation="0" wrapText="false" indent="0" shrinkToFit="false"/>
      <protection locked="true" hidden="false"/>
    </xf>
    <xf numFmtId="164" fontId="6" fillId="6" borderId="0" xfId="0" applyFont="true" applyBorder="false" applyAlignment="true" applyProtection="false">
      <alignment horizontal="center" vertical="center" textRotation="0" wrapText="false" indent="0" shrinkToFit="false"/>
      <protection locked="true" hidden="false"/>
    </xf>
    <xf numFmtId="164" fontId="4" fillId="6" borderId="0" xfId="0" applyFont="true" applyBorder="false" applyAlignment="true" applyProtection="false">
      <alignment horizontal="center" vertical="center" textRotation="0" wrapText="false" indent="0" shrinkToFit="false"/>
      <protection locked="true" hidden="false"/>
    </xf>
    <xf numFmtId="164" fontId="4" fillId="8" borderId="0" xfId="0" applyFont="true" applyBorder="false" applyAlignment="true" applyProtection="false">
      <alignment horizontal="left" vertical="bottom" textRotation="0" wrapText="false" indent="0" shrinkToFit="false"/>
      <protection locked="true" hidden="false"/>
    </xf>
    <xf numFmtId="164" fontId="4" fillId="15" borderId="0" xfId="0" applyFont="true" applyBorder="false" applyAlignment="false" applyProtection="false">
      <alignment horizontal="general" vertical="bottom" textRotation="0" wrapText="false" indent="0" shrinkToFit="false"/>
      <protection locked="true" hidden="false"/>
    </xf>
    <xf numFmtId="164" fontId="4" fillId="15" borderId="0" xfId="0" applyFont="true" applyBorder="false" applyAlignment="true" applyProtection="false">
      <alignment horizontal="center" vertical="bottom" textRotation="0" wrapText="false" indent="0" shrinkToFit="false"/>
      <protection locked="true" hidden="false"/>
    </xf>
    <xf numFmtId="164" fontId="7" fillId="15" borderId="0" xfId="0" applyFont="true" applyBorder="true" applyAlignment="true" applyProtection="false">
      <alignment horizontal="center" vertical="bottom" textRotation="0" wrapText="false" indent="0" shrinkToFit="false"/>
      <protection locked="true" hidden="false"/>
    </xf>
    <xf numFmtId="164" fontId="7" fillId="15" borderId="0" xfId="0" applyFont="true" applyBorder="false" applyAlignment="true" applyProtection="false">
      <alignment horizontal="center" vertical="bottom" textRotation="0" wrapText="false" indent="0" shrinkToFit="false"/>
      <protection locked="true" hidden="false"/>
    </xf>
    <xf numFmtId="164" fontId="8" fillId="15" borderId="0" xfId="20" applyFont="true" applyBorder="true" applyAlignment="true" applyProtection="true">
      <alignment horizontal="general" vertical="bottom" textRotation="0" wrapText="false" indent="0" shrinkToFit="false"/>
      <protection locked="true" hidden="false"/>
    </xf>
    <xf numFmtId="164" fontId="6" fillId="15" borderId="0" xfId="0" applyFont="true" applyBorder="false" applyAlignment="false" applyProtection="false">
      <alignment horizontal="general" vertical="bottom" textRotation="0" wrapText="false" indent="0" shrinkToFit="false"/>
      <protection locked="true" hidden="false"/>
    </xf>
    <xf numFmtId="164" fontId="6" fillId="15" borderId="11" xfId="0" applyFont="true" applyBorder="true" applyAlignment="true" applyProtection="false">
      <alignment horizontal="center" vertical="bottom" textRotation="0" wrapText="false" indent="0" shrinkToFit="false"/>
      <protection locked="true" hidden="false"/>
    </xf>
    <xf numFmtId="166" fontId="4" fillId="15" borderId="11" xfId="19" applyFont="true" applyBorder="true" applyAlignment="true" applyProtection="true">
      <alignment horizontal="center" vertical="bottom" textRotation="0" wrapText="false" indent="0" shrinkToFit="false"/>
      <protection locked="true" hidden="false"/>
    </xf>
    <xf numFmtId="164" fontId="6" fillId="15" borderId="0" xfId="0" applyFont="true" applyBorder="false" applyAlignment="true" applyProtection="false">
      <alignment horizontal="center" vertical="bottom" textRotation="0" wrapText="false" indent="0" shrinkToFit="false"/>
      <protection locked="true" hidden="false"/>
    </xf>
    <xf numFmtId="164" fontId="4" fillId="15" borderId="11" xfId="0" applyFont="true" applyBorder="true" applyAlignment="false" applyProtection="false">
      <alignment horizontal="general" vertical="bottom" textRotation="0" wrapText="false" indent="0" shrinkToFit="false"/>
      <protection locked="true" hidden="false"/>
    </xf>
    <xf numFmtId="164" fontId="4" fillId="15" borderId="11" xfId="0" applyFont="true" applyBorder="true" applyAlignment="true" applyProtection="false">
      <alignment horizontal="center" vertical="bottom" textRotation="0" wrapText="false" indent="0" shrinkToFit="false"/>
      <protection locked="true" hidden="false"/>
    </xf>
    <xf numFmtId="167" fontId="4" fillId="15" borderId="11" xfId="0" applyFont="true" applyBorder="true" applyAlignment="true" applyProtection="false">
      <alignment horizontal="center" vertical="bottom" textRotation="0" wrapText="false" indent="0" shrinkToFit="false"/>
      <protection locked="true" hidden="false"/>
    </xf>
    <xf numFmtId="165" fontId="4" fillId="15" borderId="0" xfId="19" applyFont="true" applyBorder="true" applyAlignment="true" applyProtection="true">
      <alignment horizontal="center" vertical="bottom" textRotation="0" wrapText="false" indent="0" shrinkToFit="false"/>
      <protection locked="true" hidden="false"/>
    </xf>
    <xf numFmtId="164" fontId="4" fillId="15" borderId="12" xfId="0" applyFont="true" applyBorder="true" applyAlignment="true" applyProtection="false">
      <alignment horizontal="center" vertical="bottom" textRotation="0" wrapText="false" indent="0" shrinkToFit="false"/>
      <protection locked="true" hidden="false"/>
    </xf>
    <xf numFmtId="166" fontId="6" fillId="15" borderId="0" xfId="0" applyFont="true" applyBorder="false" applyAlignment="false" applyProtection="false">
      <alignment horizontal="general" vertical="bottom" textRotation="0" wrapText="false" indent="0" shrinkToFit="false"/>
      <protection locked="true" hidden="false"/>
    </xf>
    <xf numFmtId="166" fontId="6" fillId="15" borderId="0" xfId="19" applyFont="true" applyBorder="true" applyAlignment="true" applyProtection="true">
      <alignment horizontal="center" vertical="bottom" textRotation="0" wrapText="false" indent="0" shrinkToFit="false"/>
      <protection locked="true" hidden="false"/>
    </xf>
    <xf numFmtId="166" fontId="4" fillId="15" borderId="0" xfId="19" applyFont="true" applyBorder="true" applyAlignment="true" applyProtection="true">
      <alignment horizontal="center" vertical="bottom" textRotation="0" wrapText="false" indent="0" shrinkToFit="false"/>
      <protection locked="true" hidden="false"/>
    </xf>
    <xf numFmtId="167" fontId="4" fillId="15" borderId="0" xfId="0" applyFont="true" applyBorder="false" applyAlignment="true" applyProtection="false">
      <alignment horizontal="center" vertical="bottom" textRotation="0" wrapText="false" indent="0" shrinkToFit="false"/>
      <protection locked="true" hidden="false"/>
    </xf>
    <xf numFmtId="168" fontId="4" fillId="15" borderId="0" xfId="0" applyFont="true" applyBorder="false" applyAlignment="true" applyProtection="false">
      <alignment horizontal="center" vertical="bottom" textRotation="0" wrapText="false" indent="0" shrinkToFit="false"/>
      <protection locked="true" hidden="false"/>
    </xf>
    <xf numFmtId="164" fontId="4" fillId="15" borderId="11" xfId="0" applyFont="true" applyBorder="true" applyAlignment="true" applyProtection="false">
      <alignment horizontal="center" vertical="center" textRotation="0" wrapText="false" indent="0" shrinkToFit="false"/>
      <protection locked="true" hidden="false"/>
    </xf>
    <xf numFmtId="169" fontId="4" fillId="15" borderId="11" xfId="0" applyFont="true" applyBorder="true" applyAlignment="true" applyProtection="false">
      <alignment horizontal="center" vertical="bottom" textRotation="0" wrapText="false" indent="0" shrinkToFit="false"/>
      <protection locked="true" hidden="false"/>
    </xf>
    <xf numFmtId="165" fontId="4" fillId="15" borderId="11" xfId="19" applyFont="true" applyBorder="true" applyAlignment="true" applyProtection="true">
      <alignment horizontal="center" vertical="bottom" textRotation="0" wrapText="false" indent="0" shrinkToFit="false"/>
      <protection locked="true" hidden="false"/>
    </xf>
    <xf numFmtId="165" fontId="4" fillId="15" borderId="0" xfId="0" applyFont="true" applyBorder="false" applyAlignment="false" applyProtection="false">
      <alignment horizontal="general" vertical="bottom" textRotation="0" wrapText="false" indent="0" shrinkToFit="false"/>
      <protection locked="true" hidden="false"/>
    </xf>
    <xf numFmtId="164" fontId="6" fillId="15" borderId="0" xfId="0" applyFont="true" applyBorder="true" applyAlignment="false" applyProtection="false">
      <alignment horizontal="general" vertical="bottom" textRotation="0" wrapText="false" indent="0" shrinkToFit="false"/>
      <protection locked="true" hidden="false"/>
    </xf>
    <xf numFmtId="164" fontId="6" fillId="15" borderId="11" xfId="0" applyFont="true" applyBorder="true" applyAlignment="false" applyProtection="false">
      <alignment horizontal="general" vertical="bottom" textRotation="0" wrapText="false" indent="0" shrinkToFit="false"/>
      <protection locked="true" hidden="false"/>
    </xf>
    <xf numFmtId="164" fontId="6" fillId="15" borderId="11" xfId="0" applyFont="true" applyBorder="true" applyAlignment="true" applyProtection="false">
      <alignment horizontal="center" vertical="center" textRotation="0" wrapText="false" indent="0" shrinkToFit="false"/>
      <protection locked="true" hidden="false"/>
    </xf>
    <xf numFmtId="166" fontId="4" fillId="15" borderId="11" xfId="19" applyFont="true" applyBorder="true" applyAlignment="true" applyProtection="true">
      <alignment horizontal="center" vertical="center" textRotation="0" wrapText="false" indent="0" shrinkToFit="false"/>
      <protection locked="true" hidden="false"/>
    </xf>
    <xf numFmtId="167" fontId="4" fillId="15" borderId="11" xfId="0" applyFont="true" applyBorder="true" applyAlignment="true" applyProtection="false">
      <alignment horizontal="center" vertical="center" textRotation="0" wrapText="false" indent="0" shrinkToFit="false"/>
      <protection locked="true" hidden="false"/>
    </xf>
    <xf numFmtId="164" fontId="6" fillId="15" borderId="0" xfId="0" applyFont="true" applyBorder="false" applyAlignment="true" applyProtection="false">
      <alignment horizontal="center" vertical="center" textRotation="0" wrapText="false" indent="0" shrinkToFit="false"/>
      <protection locked="true" hidden="false"/>
    </xf>
    <xf numFmtId="164" fontId="4" fillId="15" borderId="0" xfId="0" applyFont="true" applyBorder="false" applyAlignment="true" applyProtection="false">
      <alignment horizontal="center" vertical="center" textRotation="0" wrapText="false" indent="0" shrinkToFit="false"/>
      <protection locked="true" hidden="false"/>
    </xf>
    <xf numFmtId="164" fontId="6" fillId="12" borderId="0" xfId="0" applyFont="true" applyBorder="false" applyAlignment="true" applyProtection="false">
      <alignment horizontal="left" vertical="bottom" textRotation="0" wrapText="false" indent="0" shrinkToFit="false"/>
      <protection locked="true" hidden="false"/>
    </xf>
    <xf numFmtId="164" fontId="7" fillId="13" borderId="0" xfId="0" applyFont="true" applyBorder="true" applyAlignment="true" applyProtection="false">
      <alignment horizontal="center" vertical="bottom" textRotation="0" wrapText="false" indent="0" shrinkToFit="false"/>
      <protection locked="true" hidden="false"/>
    </xf>
    <xf numFmtId="164" fontId="7" fillId="13" borderId="0" xfId="0" applyFont="true" applyBorder="false" applyAlignment="true" applyProtection="false">
      <alignment horizontal="center" vertical="bottom" textRotation="0" wrapText="false" indent="0" shrinkToFit="false"/>
      <protection locked="true" hidden="false"/>
    </xf>
    <xf numFmtId="164" fontId="8" fillId="13" borderId="0" xfId="20" applyFont="true" applyBorder="true" applyAlignment="true" applyProtection="true">
      <alignment horizontal="general" vertical="bottom" textRotation="0" wrapText="false" indent="0" shrinkToFit="false"/>
      <protection locked="true" hidden="false"/>
    </xf>
    <xf numFmtId="164" fontId="4" fillId="13" borderId="11" xfId="0" applyFont="true" applyBorder="true" applyAlignment="false" applyProtection="false">
      <alignment horizontal="general" vertical="bottom" textRotation="0" wrapText="false" indent="0" shrinkToFit="false"/>
      <protection locked="true" hidden="false"/>
    </xf>
    <xf numFmtId="167" fontId="4" fillId="13" borderId="11" xfId="0" applyFont="true" applyBorder="true" applyAlignment="true" applyProtection="false">
      <alignment horizontal="center" vertical="bottom" textRotation="0" wrapText="false" indent="0" shrinkToFit="false"/>
      <protection locked="true" hidden="false"/>
    </xf>
    <xf numFmtId="164" fontId="4" fillId="13" borderId="0" xfId="0" applyFont="true" applyBorder="false" applyAlignment="true" applyProtection="false">
      <alignment horizontal="center" vertical="bottom" textRotation="0" wrapText="false" indent="0" shrinkToFit="false"/>
      <protection locked="true" hidden="false"/>
    </xf>
    <xf numFmtId="165" fontId="4" fillId="13" borderId="0" xfId="19" applyFont="true" applyBorder="true" applyAlignment="true" applyProtection="true">
      <alignment horizontal="center" vertical="bottom" textRotation="0" wrapText="false" indent="0" shrinkToFit="false"/>
      <protection locked="true" hidden="false"/>
    </xf>
    <xf numFmtId="164" fontId="4" fillId="16" borderId="11" xfId="0" applyFont="true" applyBorder="true" applyAlignment="true" applyProtection="false">
      <alignment horizontal="center" vertical="bottom" textRotation="0" wrapText="false" indent="0" shrinkToFit="false"/>
      <protection locked="true" hidden="false"/>
    </xf>
    <xf numFmtId="164" fontId="4" fillId="13" borderId="12" xfId="0" applyFont="true" applyBorder="true" applyAlignment="true" applyProtection="false">
      <alignment horizontal="center" vertical="bottom" textRotation="0" wrapText="false" indent="0" shrinkToFit="false"/>
      <protection locked="true" hidden="false"/>
    </xf>
    <xf numFmtId="166" fontId="6" fillId="13" borderId="0" xfId="0" applyFont="true" applyBorder="false" applyAlignment="false" applyProtection="false">
      <alignment horizontal="general" vertical="bottom" textRotation="0" wrapText="false" indent="0" shrinkToFit="false"/>
      <protection locked="true" hidden="false"/>
    </xf>
    <xf numFmtId="166" fontId="6" fillId="13" borderId="0" xfId="19" applyFont="true" applyBorder="true" applyAlignment="true" applyProtection="true">
      <alignment horizontal="center" vertical="bottom" textRotation="0" wrapText="false" indent="0" shrinkToFit="false"/>
      <protection locked="true" hidden="false"/>
    </xf>
    <xf numFmtId="166" fontId="4" fillId="13" borderId="0" xfId="19" applyFont="true" applyBorder="true" applyAlignment="true" applyProtection="true">
      <alignment horizontal="center" vertical="bottom" textRotation="0" wrapText="false" indent="0" shrinkToFit="false"/>
      <protection locked="true" hidden="false"/>
    </xf>
    <xf numFmtId="167" fontId="4" fillId="13" borderId="0" xfId="0" applyFont="true" applyBorder="false" applyAlignment="true" applyProtection="false">
      <alignment horizontal="center" vertical="bottom" textRotation="0" wrapText="false" indent="0" shrinkToFit="false"/>
      <protection locked="true" hidden="false"/>
    </xf>
    <xf numFmtId="168" fontId="4" fillId="13" borderId="0" xfId="0" applyFont="true" applyBorder="false" applyAlignment="true" applyProtection="false">
      <alignment horizontal="center" vertical="bottom" textRotation="0" wrapText="false" indent="0" shrinkToFit="false"/>
      <protection locked="true" hidden="false"/>
    </xf>
    <xf numFmtId="164" fontId="4" fillId="13" borderId="11" xfId="0" applyFont="true" applyBorder="true" applyAlignment="true" applyProtection="false">
      <alignment horizontal="center" vertical="center" textRotation="0" wrapText="false" indent="0" shrinkToFit="false"/>
      <protection locked="true" hidden="false"/>
    </xf>
    <xf numFmtId="169" fontId="4" fillId="13" borderId="11" xfId="0" applyFont="true" applyBorder="true" applyAlignment="true" applyProtection="false">
      <alignment horizontal="center" vertical="bottom" textRotation="0" wrapText="false" indent="0" shrinkToFit="false"/>
      <protection locked="true" hidden="false"/>
    </xf>
    <xf numFmtId="164" fontId="6" fillId="13" borderId="0" xfId="0" applyFont="true" applyBorder="false" applyAlignment="true" applyProtection="false">
      <alignment horizontal="left" vertical="bottom" textRotation="0" wrapText="false" indent="0" shrinkToFit="false"/>
      <protection locked="true" hidden="false"/>
    </xf>
    <xf numFmtId="165" fontId="4" fillId="13" borderId="0" xfId="0" applyFont="true" applyBorder="false" applyAlignment="false" applyProtection="false">
      <alignment horizontal="general" vertical="bottom" textRotation="0" wrapText="false" indent="0" shrinkToFit="false"/>
      <protection locked="true" hidden="false"/>
    </xf>
    <xf numFmtId="164" fontId="6" fillId="13" borderId="0" xfId="0" applyFont="true" applyBorder="true" applyAlignment="false" applyProtection="false">
      <alignment horizontal="general" vertical="bottom" textRotation="0" wrapText="false" indent="0" shrinkToFit="false"/>
      <protection locked="true" hidden="false"/>
    </xf>
    <xf numFmtId="167" fontId="4" fillId="13" borderId="11" xfId="0" applyFont="true" applyBorder="true" applyAlignment="true" applyProtection="false">
      <alignment horizontal="center" vertical="center" textRotation="0" wrapText="false" indent="0" shrinkToFit="false"/>
      <protection locked="true" hidden="false"/>
    </xf>
    <xf numFmtId="164" fontId="6" fillId="13" borderId="0" xfId="0" applyFont="true" applyBorder="false" applyAlignment="true" applyProtection="false">
      <alignment horizontal="center" vertical="center" textRotation="0" wrapText="false" indent="0" shrinkToFit="false"/>
      <protection locked="true" hidden="false"/>
    </xf>
    <xf numFmtId="164" fontId="4" fillId="13" borderId="0" xfId="0" applyFont="true" applyBorder="false" applyAlignment="true" applyProtection="false">
      <alignment horizontal="center" vertical="center" textRotation="0" wrapText="false" indent="0" shrinkToFit="false"/>
      <protection locked="true" hidden="false"/>
    </xf>
    <xf numFmtId="164" fontId="6" fillId="13" borderId="13" xfId="0" applyFont="true" applyBorder="true" applyAlignment="true" applyProtection="false">
      <alignment horizontal="center" vertical="bottom" textRotation="0" wrapText="false" indent="0" shrinkToFit="false"/>
      <protection locked="true" hidden="false"/>
    </xf>
    <xf numFmtId="170" fontId="4" fillId="13" borderId="11" xfId="0" applyFont="true" applyBorder="true" applyAlignment="true" applyProtection="false">
      <alignment horizontal="center" vertical="center" textRotation="0" wrapText="false" indent="0" shrinkToFit="false"/>
      <protection locked="true" hidden="false"/>
    </xf>
    <xf numFmtId="164" fontId="4" fillId="17" borderId="0" xfId="0" applyFont="true" applyBorder="false" applyAlignment="false" applyProtection="false">
      <alignment horizontal="general" vertical="bottom" textRotation="0" wrapText="false" indent="0" shrinkToFit="false"/>
      <protection locked="true" hidden="false"/>
    </xf>
    <xf numFmtId="164" fontId="7" fillId="17" borderId="0" xfId="0" applyFont="true" applyBorder="true" applyAlignment="true" applyProtection="false">
      <alignment horizontal="center" vertical="bottom" textRotation="0" wrapText="false" indent="0" shrinkToFit="false"/>
      <protection locked="true" hidden="false"/>
    </xf>
    <xf numFmtId="164" fontId="7" fillId="17" borderId="0" xfId="0" applyFont="true" applyBorder="false" applyAlignment="true" applyProtection="false">
      <alignment horizontal="center" vertical="bottom" textRotation="0" wrapText="false" indent="0" shrinkToFit="false"/>
      <protection locked="true" hidden="false"/>
    </xf>
    <xf numFmtId="164" fontId="8" fillId="17" borderId="0" xfId="20" applyFont="true" applyBorder="true" applyAlignment="true" applyProtection="true">
      <alignment horizontal="general" vertical="bottom" textRotation="0" wrapText="false" indent="0" shrinkToFit="false"/>
      <protection locked="true" hidden="false"/>
    </xf>
    <xf numFmtId="164" fontId="6" fillId="17" borderId="0" xfId="0" applyFont="true" applyBorder="false" applyAlignment="false" applyProtection="false">
      <alignment horizontal="general" vertical="bottom" textRotation="0" wrapText="false" indent="0" shrinkToFit="false"/>
      <protection locked="true" hidden="false"/>
    </xf>
    <xf numFmtId="164" fontId="6" fillId="17" borderId="11" xfId="0" applyFont="true" applyBorder="true" applyAlignment="true" applyProtection="false">
      <alignment horizontal="center" vertical="bottom" textRotation="0" wrapText="false" indent="0" shrinkToFit="false"/>
      <protection locked="true" hidden="false"/>
    </xf>
    <xf numFmtId="166" fontId="4" fillId="17" borderId="11" xfId="19" applyFont="true" applyBorder="true" applyAlignment="true" applyProtection="true">
      <alignment horizontal="center" vertical="bottom" textRotation="0" wrapText="false" indent="0" shrinkToFit="false"/>
      <protection locked="true" hidden="false"/>
    </xf>
    <xf numFmtId="164" fontId="6" fillId="17" borderId="0" xfId="0" applyFont="true" applyBorder="false" applyAlignment="true" applyProtection="false">
      <alignment horizontal="center" vertical="bottom" textRotation="0" wrapText="false" indent="0" shrinkToFit="false"/>
      <protection locked="true" hidden="false"/>
    </xf>
    <xf numFmtId="164" fontId="4" fillId="17" borderId="11" xfId="0" applyFont="true" applyBorder="true" applyAlignment="false" applyProtection="false">
      <alignment horizontal="general" vertical="bottom" textRotation="0" wrapText="false" indent="0" shrinkToFit="false"/>
      <protection locked="true" hidden="false"/>
    </xf>
    <xf numFmtId="164" fontId="4" fillId="17" borderId="11" xfId="0" applyFont="true" applyBorder="true" applyAlignment="true" applyProtection="false">
      <alignment horizontal="center" vertical="bottom" textRotation="0" wrapText="false" indent="0" shrinkToFit="false"/>
      <protection locked="true" hidden="false"/>
    </xf>
    <xf numFmtId="167" fontId="4" fillId="17" borderId="11" xfId="0" applyFont="true" applyBorder="true" applyAlignment="true" applyProtection="false">
      <alignment horizontal="center" vertical="bottom" textRotation="0" wrapText="false" indent="0" shrinkToFit="false"/>
      <protection locked="true" hidden="false"/>
    </xf>
    <xf numFmtId="164" fontId="4" fillId="17" borderId="0" xfId="0" applyFont="true" applyBorder="false" applyAlignment="true" applyProtection="false">
      <alignment horizontal="center" vertical="bottom" textRotation="0" wrapText="false" indent="0" shrinkToFit="false"/>
      <protection locked="true" hidden="false"/>
    </xf>
    <xf numFmtId="165" fontId="4" fillId="17" borderId="0" xfId="19" applyFont="true" applyBorder="true" applyAlignment="true" applyProtection="true">
      <alignment horizontal="center" vertical="bottom" textRotation="0" wrapText="false" indent="0" shrinkToFit="false"/>
      <protection locked="true" hidden="false"/>
    </xf>
    <xf numFmtId="164" fontId="4" fillId="17" borderId="12" xfId="0" applyFont="true" applyBorder="true" applyAlignment="true" applyProtection="false">
      <alignment horizontal="center" vertical="bottom" textRotation="0" wrapText="false" indent="0" shrinkToFit="false"/>
      <protection locked="true" hidden="false"/>
    </xf>
    <xf numFmtId="166" fontId="6" fillId="17" borderId="0" xfId="0" applyFont="true" applyBorder="false" applyAlignment="false" applyProtection="false">
      <alignment horizontal="general" vertical="bottom" textRotation="0" wrapText="false" indent="0" shrinkToFit="false"/>
      <protection locked="true" hidden="false"/>
    </xf>
    <xf numFmtId="166" fontId="6" fillId="17" borderId="0" xfId="19" applyFont="true" applyBorder="true" applyAlignment="true" applyProtection="true">
      <alignment horizontal="center" vertical="bottom" textRotation="0" wrapText="false" indent="0" shrinkToFit="false"/>
      <protection locked="true" hidden="false"/>
    </xf>
    <xf numFmtId="166" fontId="4" fillId="17" borderId="0" xfId="19" applyFont="true" applyBorder="true" applyAlignment="true" applyProtection="true">
      <alignment horizontal="center" vertical="bottom" textRotation="0" wrapText="false" indent="0" shrinkToFit="false"/>
      <protection locked="true" hidden="false"/>
    </xf>
    <xf numFmtId="167" fontId="4" fillId="17" borderId="0" xfId="0" applyFont="true" applyBorder="false" applyAlignment="true" applyProtection="false">
      <alignment horizontal="center" vertical="bottom" textRotation="0" wrapText="false" indent="0" shrinkToFit="false"/>
      <protection locked="true" hidden="false"/>
    </xf>
    <xf numFmtId="168" fontId="4" fillId="17" borderId="0" xfId="0" applyFont="true" applyBorder="false" applyAlignment="true" applyProtection="false">
      <alignment horizontal="center" vertical="bottom" textRotation="0" wrapText="false" indent="0" shrinkToFit="false"/>
      <protection locked="true" hidden="false"/>
    </xf>
    <xf numFmtId="164" fontId="4" fillId="17" borderId="11" xfId="0" applyFont="true" applyBorder="true" applyAlignment="true" applyProtection="false">
      <alignment horizontal="center" vertical="center" textRotation="0" wrapText="false" indent="0" shrinkToFit="false"/>
      <protection locked="true" hidden="false"/>
    </xf>
    <xf numFmtId="169" fontId="4" fillId="17" borderId="11" xfId="0" applyFont="true" applyBorder="true" applyAlignment="true" applyProtection="false">
      <alignment horizontal="center" vertical="bottom" textRotation="0" wrapText="false" indent="0" shrinkToFit="false"/>
      <protection locked="true" hidden="false"/>
    </xf>
    <xf numFmtId="165" fontId="4" fillId="17" borderId="11" xfId="19" applyFont="true" applyBorder="true" applyAlignment="true" applyProtection="true">
      <alignment horizontal="center" vertical="bottom" textRotation="0" wrapText="false" indent="0" shrinkToFit="false"/>
      <protection locked="true" hidden="false"/>
    </xf>
    <xf numFmtId="165" fontId="4" fillId="17" borderId="0" xfId="0" applyFont="true" applyBorder="false" applyAlignment="false" applyProtection="false">
      <alignment horizontal="general" vertical="bottom" textRotation="0" wrapText="false" indent="0" shrinkToFit="false"/>
      <protection locked="true" hidden="false"/>
    </xf>
    <xf numFmtId="164" fontId="6" fillId="17" borderId="0" xfId="0" applyFont="true" applyBorder="true" applyAlignment="false" applyProtection="false">
      <alignment horizontal="general" vertical="bottom" textRotation="0" wrapText="false" indent="0" shrinkToFit="false"/>
      <protection locked="true" hidden="false"/>
    </xf>
    <xf numFmtId="164" fontId="6" fillId="17" borderId="11" xfId="0" applyFont="true" applyBorder="true" applyAlignment="false" applyProtection="false">
      <alignment horizontal="general" vertical="bottom" textRotation="0" wrapText="false" indent="0" shrinkToFit="false"/>
      <protection locked="true" hidden="false"/>
    </xf>
    <xf numFmtId="164" fontId="6" fillId="17" borderId="11" xfId="0" applyFont="true" applyBorder="true" applyAlignment="true" applyProtection="false">
      <alignment horizontal="center" vertical="center" textRotation="0" wrapText="false" indent="0" shrinkToFit="false"/>
      <protection locked="true" hidden="false"/>
    </xf>
    <xf numFmtId="166" fontId="4" fillId="17" borderId="11" xfId="19" applyFont="true" applyBorder="true" applyAlignment="true" applyProtection="true">
      <alignment horizontal="center" vertical="center" textRotation="0" wrapText="false" indent="0" shrinkToFit="false"/>
      <protection locked="true" hidden="false"/>
    </xf>
    <xf numFmtId="167" fontId="4" fillId="17" borderId="11" xfId="0" applyFont="true" applyBorder="true" applyAlignment="true" applyProtection="false">
      <alignment horizontal="center" vertical="center" textRotation="0" wrapText="false" indent="0" shrinkToFit="false"/>
      <protection locked="true" hidden="false"/>
    </xf>
    <xf numFmtId="164" fontId="6" fillId="17" borderId="0" xfId="0" applyFont="true" applyBorder="false" applyAlignment="true" applyProtection="false">
      <alignment horizontal="center" vertical="center" textRotation="0" wrapText="false" indent="0" shrinkToFit="false"/>
      <protection locked="true" hidden="false"/>
    </xf>
    <xf numFmtId="164" fontId="4" fillId="17" borderId="0" xfId="0" applyFont="true" applyBorder="false" applyAlignment="true" applyProtection="false">
      <alignment horizontal="center" vertical="center"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center" vertical="bottom" textRotation="0" wrapText="false" indent="0" shrinkToFit="false"/>
      <protection locked="true" hidden="false"/>
    </xf>
    <xf numFmtId="164" fontId="12" fillId="0" borderId="0" xfId="0" applyFont="true" applyBorder="false" applyAlignment="true" applyProtection="false">
      <alignment horizontal="center" vertical="bottom" textRotation="0" wrapText="false" indent="0" shrinkToFit="false"/>
      <protection locked="true" hidden="false"/>
    </xf>
    <xf numFmtId="164" fontId="0" fillId="0" borderId="0" xfId="0" applyFont="false" applyBorder="false" applyAlignment="true" applyProtection="false">
      <alignment horizontal="left"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13" fillId="0" borderId="0" xfId="0" applyFont="true" applyBorder="false" applyAlignment="true" applyProtection="false">
      <alignment horizontal="center"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center" vertical="bottom" textRotation="0" wrapText="false" indent="0" shrinkToFit="false"/>
      <protection locked="true" hidden="false"/>
    </xf>
    <xf numFmtId="164" fontId="13" fillId="2"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true" applyAlignment="true" applyProtection="false">
      <alignment horizontal="center" vertical="bottom" textRotation="0" wrapText="false" indent="0" shrinkToFit="false"/>
      <protection locked="true" hidden="false"/>
    </xf>
    <xf numFmtId="164" fontId="15" fillId="0" borderId="0" xfId="0" applyFont="true" applyBorder="false" applyAlignment="true" applyProtection="false">
      <alignment horizontal="center" vertical="bottom" textRotation="0" wrapText="false" indent="0" shrinkToFit="false"/>
      <protection locked="true" hidden="false"/>
    </xf>
    <xf numFmtId="164" fontId="16" fillId="0" borderId="0" xfId="0" applyFont="true" applyBorder="false" applyAlignment="true" applyProtection="false">
      <alignment horizontal="center" vertical="bottom" textRotation="0" wrapText="false" indent="0" shrinkToFit="false"/>
      <protection locked="true" hidden="false"/>
    </xf>
    <xf numFmtId="164" fontId="13" fillId="18" borderId="0" xfId="0" applyFont="true" applyBorder="false" applyAlignment="true" applyProtection="false">
      <alignment horizontal="center" vertical="bottom" textRotation="0" wrapText="false" indent="0" shrinkToFit="false"/>
      <protection locked="true" hidden="false"/>
    </xf>
    <xf numFmtId="164" fontId="13" fillId="18" borderId="0" xfId="0" applyFont="true" applyBorder="false" applyAlignment="false" applyProtection="false">
      <alignment horizontal="general" vertical="bottom" textRotation="0" wrapText="false" indent="0" shrinkToFit="false"/>
      <protection locked="true" hidden="false"/>
    </xf>
    <xf numFmtId="164" fontId="14" fillId="18" borderId="0" xfId="0" applyFont="true" applyBorder="false" applyAlignment="true" applyProtection="false">
      <alignment horizontal="center" vertical="bottom" textRotation="0" wrapText="false" indent="0" shrinkToFit="false"/>
      <protection locked="true" hidden="false"/>
    </xf>
    <xf numFmtId="164" fontId="13" fillId="8" borderId="0" xfId="0" applyFont="true" applyBorder="false" applyAlignment="true" applyProtection="false">
      <alignment horizontal="center" vertical="bottom" textRotation="0" wrapText="false" indent="0" shrinkToFit="false"/>
      <protection locked="true" hidden="false"/>
    </xf>
    <xf numFmtId="164" fontId="13" fillId="8" borderId="0" xfId="0" applyFont="true" applyBorder="false" applyAlignment="false" applyProtection="false">
      <alignment horizontal="general" vertical="bottom" textRotation="0" wrapText="false" indent="0" shrinkToFit="false"/>
      <protection locked="true" hidden="false"/>
    </xf>
    <xf numFmtId="164" fontId="14" fillId="8" borderId="0" xfId="0" applyFont="true" applyBorder="false" applyAlignment="true" applyProtection="false">
      <alignment horizontal="center" vertical="bottom" textRotation="0" wrapText="false" indent="0" shrinkToFit="false"/>
      <protection locked="true" hidden="false"/>
    </xf>
    <xf numFmtId="164" fontId="13" fillId="11" borderId="0" xfId="0" applyFont="true" applyBorder="false" applyAlignment="true" applyProtection="false">
      <alignment horizontal="center" vertical="bottom" textRotation="0" wrapText="false" indent="0" shrinkToFit="false"/>
      <protection locked="true" hidden="false"/>
    </xf>
    <xf numFmtId="164" fontId="13" fillId="11" borderId="0" xfId="0" applyFont="true" applyBorder="false" applyAlignment="false" applyProtection="false">
      <alignment horizontal="general" vertical="bottom" textRotation="0" wrapText="false" indent="0" shrinkToFit="false"/>
      <protection locked="true" hidden="false"/>
    </xf>
    <xf numFmtId="164" fontId="14" fillId="11" borderId="0" xfId="0" applyFont="true" applyBorder="false" applyAlignment="true" applyProtection="false">
      <alignment horizontal="center"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13" fillId="19" borderId="0" xfId="0" applyFont="true" applyBorder="false" applyAlignment="true" applyProtection="false">
      <alignment horizontal="center" vertical="bottom" textRotation="0" wrapText="false" indent="0" shrinkToFit="false"/>
      <protection locked="true" hidden="false"/>
    </xf>
    <xf numFmtId="164" fontId="13" fillId="19" borderId="0" xfId="0" applyFont="true" applyBorder="false" applyAlignment="false" applyProtection="false">
      <alignment horizontal="general" vertical="bottom" textRotation="0" wrapText="false" indent="0" shrinkToFit="false"/>
      <protection locked="true" hidden="false"/>
    </xf>
    <xf numFmtId="164" fontId="14" fillId="19" borderId="0" xfId="0" applyFont="true" applyBorder="false" applyAlignment="true" applyProtection="false">
      <alignment horizontal="center" vertical="bottom" textRotation="0" wrapText="false" indent="0" shrinkToFit="false"/>
      <protection locked="true" hidden="false"/>
    </xf>
    <xf numFmtId="164" fontId="13" fillId="20" borderId="0" xfId="0" applyFont="true" applyBorder="false" applyAlignment="true" applyProtection="false">
      <alignment horizontal="center" vertical="bottom" textRotation="0" wrapText="false" indent="0" shrinkToFit="false"/>
      <protection locked="true" hidden="false"/>
    </xf>
    <xf numFmtId="164" fontId="13" fillId="20" borderId="0" xfId="0" applyFont="true" applyBorder="false" applyAlignment="false" applyProtection="false">
      <alignment horizontal="general" vertical="bottom" textRotation="0" wrapText="false" indent="0" shrinkToFit="false"/>
      <protection locked="true" hidden="false"/>
    </xf>
    <xf numFmtId="164" fontId="14" fillId="20" borderId="0" xfId="0" applyFont="true" applyBorder="false" applyAlignment="true" applyProtection="false">
      <alignment horizontal="center" vertical="bottom" textRotation="0" wrapText="false" indent="0" shrinkToFit="false"/>
      <protection locked="true" hidden="false"/>
    </xf>
    <xf numFmtId="164" fontId="13" fillId="21" borderId="0" xfId="0" applyFont="true" applyBorder="false" applyAlignment="true" applyProtection="false">
      <alignment horizontal="center" vertical="bottom" textRotation="0" wrapText="false" indent="0" shrinkToFit="false"/>
      <protection locked="true" hidden="false"/>
    </xf>
    <xf numFmtId="164" fontId="13" fillId="21" borderId="0" xfId="0" applyFont="true" applyBorder="false" applyAlignment="false" applyProtection="false">
      <alignment horizontal="general" vertical="bottom" textRotation="0" wrapText="false" indent="0" shrinkToFit="false"/>
      <protection locked="true" hidden="false"/>
    </xf>
    <xf numFmtId="164" fontId="14" fillId="21" borderId="0" xfId="0" applyFont="true" applyBorder="false" applyAlignment="true" applyProtection="false">
      <alignment horizontal="center" vertical="bottom" textRotation="0" wrapText="false" indent="0" shrinkToFit="false"/>
      <protection locked="true" hidden="false"/>
    </xf>
    <xf numFmtId="164" fontId="14" fillId="22" borderId="0" xfId="0" applyFont="true" applyBorder="false" applyAlignment="true" applyProtection="false">
      <alignment horizontal="left" vertical="bottom" textRotation="0" wrapText="false" indent="0" shrinkToFit="false"/>
      <protection locked="true" hidden="false"/>
    </xf>
    <xf numFmtId="164" fontId="14" fillId="19" borderId="0" xfId="0" applyFont="true" applyBorder="false" applyAlignment="false" applyProtection="false">
      <alignment horizontal="general" vertical="bottom" textRotation="0" wrapText="false" indent="0" shrinkToFit="false"/>
      <protection locked="true" hidden="false"/>
    </xf>
    <xf numFmtId="164" fontId="14" fillId="8" borderId="0" xfId="0" applyFont="true" applyBorder="false" applyAlignment="false" applyProtection="false">
      <alignment horizontal="general" vertical="bottom" textRotation="0" wrapText="false" indent="0" shrinkToFit="false"/>
      <protection locked="true" hidden="false"/>
    </xf>
    <xf numFmtId="164" fontId="14" fillId="11" borderId="0" xfId="0" applyFont="true" applyBorder="false" applyAlignment="false" applyProtection="false">
      <alignment horizontal="general" vertical="bottom" textRotation="0" wrapText="false" indent="0" shrinkToFit="false"/>
      <protection locked="true" hidden="false"/>
    </xf>
    <xf numFmtId="164" fontId="14" fillId="21" borderId="0" xfId="0" applyFont="true" applyBorder="false" applyAlignment="false" applyProtection="false">
      <alignment horizontal="general" vertical="bottom" textRotation="0" wrapText="false" indent="0" shrinkToFit="false"/>
      <protection locked="true" hidden="false"/>
    </xf>
    <xf numFmtId="164" fontId="14" fillId="6" borderId="0" xfId="0" applyFont="true" applyBorder="false" applyAlignment="false" applyProtection="false">
      <alignment horizontal="general" vertical="bottom" textRotation="0" wrapText="false" indent="0" shrinkToFit="false"/>
      <protection locked="true" hidden="false"/>
    </xf>
    <xf numFmtId="164" fontId="14" fillId="2" borderId="0" xfId="0" applyFont="true" applyBorder="false" applyAlignment="false" applyProtection="false">
      <alignment horizontal="general" vertical="bottom" textRotation="0" wrapText="false" indent="0" shrinkToFit="false"/>
      <protection locked="true" hidden="false"/>
    </xf>
    <xf numFmtId="164" fontId="14" fillId="14" borderId="0" xfId="0" applyFont="true" applyBorder="false" applyAlignment="false" applyProtection="false">
      <alignment horizontal="general" vertical="bottom" textRotation="0" wrapText="false" indent="0" shrinkToFit="false"/>
      <protection locked="true" hidden="false"/>
    </xf>
    <xf numFmtId="164" fontId="13" fillId="6" borderId="0" xfId="0" applyFont="true" applyBorder="false" applyAlignment="true" applyProtection="false">
      <alignment horizontal="center" vertical="bottom" textRotation="0" wrapText="false" indent="0" shrinkToFit="false"/>
      <protection locked="true" hidden="false"/>
    </xf>
    <xf numFmtId="164" fontId="13" fillId="6" borderId="0" xfId="0" applyFont="true" applyBorder="false" applyAlignment="false" applyProtection="false">
      <alignment horizontal="general" vertical="bottom" textRotation="0" wrapText="false" indent="0" shrinkToFit="false"/>
      <protection locked="true" hidden="false"/>
    </xf>
    <xf numFmtId="164" fontId="14" fillId="6" borderId="0" xfId="0" applyFont="true" applyBorder="false" applyAlignment="true" applyProtection="false">
      <alignment horizontal="center" vertical="bottom" textRotation="0" wrapText="false" indent="0" shrinkToFit="false"/>
      <protection locked="true" hidden="false"/>
    </xf>
    <xf numFmtId="164" fontId="17" fillId="6" borderId="0" xfId="0" applyFont="true" applyBorder="false" applyAlignment="true" applyProtection="false">
      <alignment horizontal="general" vertical="center" textRotation="0" wrapText="false" indent="0" shrinkToFit="false"/>
      <protection locked="true" hidden="false"/>
    </xf>
    <xf numFmtId="164" fontId="17" fillId="6" borderId="0" xfId="0" applyFont="true" applyBorder="false" applyAlignment="true" applyProtection="false">
      <alignment horizontal="center" vertical="center" textRotation="0" wrapText="false" indent="0" shrinkToFit="false"/>
      <protection locked="true" hidden="false"/>
    </xf>
    <xf numFmtId="164" fontId="13" fillId="2" borderId="0" xfId="0" applyFont="true" applyBorder="false" applyAlignment="true" applyProtection="false">
      <alignment horizontal="center" vertical="bottom" textRotation="0" wrapText="false" indent="0" shrinkToFit="false"/>
      <protection locked="true" hidden="false"/>
    </xf>
    <xf numFmtId="164" fontId="14" fillId="2" borderId="0" xfId="0" applyFont="true" applyBorder="false" applyAlignment="true" applyProtection="false">
      <alignment horizontal="center" vertical="bottom" textRotation="0" wrapText="false" indent="0" shrinkToFit="false"/>
      <protection locked="true" hidden="false"/>
    </xf>
    <xf numFmtId="164" fontId="17" fillId="2" borderId="0" xfId="0" applyFont="true" applyBorder="false" applyAlignment="true" applyProtection="false">
      <alignment horizontal="general" vertical="center" textRotation="0" wrapText="false" indent="0" shrinkToFit="false"/>
      <protection locked="true" hidden="false"/>
    </xf>
    <xf numFmtId="164" fontId="17" fillId="2" borderId="0" xfId="0" applyFont="true" applyBorder="false" applyAlignment="true" applyProtection="false">
      <alignment horizontal="center" vertical="center" textRotation="0" wrapText="false" indent="0" shrinkToFit="false"/>
      <protection locked="true" hidden="false"/>
    </xf>
    <xf numFmtId="164" fontId="13" fillId="14" borderId="0" xfId="0" applyFont="true" applyBorder="false" applyAlignment="true" applyProtection="false">
      <alignment horizontal="center" vertical="bottom" textRotation="0" wrapText="false" indent="0" shrinkToFit="false"/>
      <protection locked="true" hidden="false"/>
    </xf>
    <xf numFmtId="164" fontId="13" fillId="14" borderId="0" xfId="0" applyFont="true" applyBorder="false" applyAlignment="false" applyProtection="false">
      <alignment horizontal="general" vertical="bottom" textRotation="0" wrapText="false" indent="0" shrinkToFit="false"/>
      <protection locked="true" hidden="false"/>
    </xf>
    <xf numFmtId="164" fontId="14" fillId="14" borderId="0" xfId="0" applyFont="true" applyBorder="false" applyAlignment="true" applyProtection="false">
      <alignment horizontal="center" vertical="bottom" textRotation="0" wrapText="false" indent="0" shrinkToFit="false"/>
      <protection locked="true" hidden="false"/>
    </xf>
    <xf numFmtId="164" fontId="18" fillId="21" borderId="0" xfId="0" applyFont="true" applyBorder="false" applyAlignment="false" applyProtection="false">
      <alignment horizontal="general" vertical="bottom" textRotation="0" wrapText="false" indent="0" shrinkToFit="false"/>
      <protection locked="true" hidden="false"/>
    </xf>
    <xf numFmtId="164" fontId="18" fillId="21" borderId="0" xfId="0" applyFont="true" applyBorder="false" applyAlignment="true" applyProtection="false">
      <alignment horizontal="center" vertical="bottom" textRotation="0" wrapText="false" indent="0" shrinkToFit="false"/>
      <protection locked="true" hidden="false"/>
    </xf>
    <xf numFmtId="164" fontId="19" fillId="21" borderId="0" xfId="0" applyFont="true" applyBorder="false" applyAlignment="true" applyProtection="false">
      <alignment horizontal="center" vertical="bottom" textRotation="0" wrapText="false" indent="0" shrinkToFit="false"/>
      <protection locked="true" hidden="false"/>
    </xf>
    <xf numFmtId="164" fontId="17" fillId="14" borderId="0" xfId="0" applyFont="true" applyBorder="false" applyAlignment="true" applyProtection="false">
      <alignment horizontal="general" vertical="center" textRotation="0" wrapText="false" indent="0" shrinkToFit="false"/>
      <protection locked="true" hidden="false"/>
    </xf>
    <xf numFmtId="164" fontId="17" fillId="14" borderId="0" xfId="0" applyFont="true" applyBorder="false" applyAlignment="true" applyProtection="false">
      <alignment horizontal="center" vertical="center" textRotation="0" wrapText="false" indent="0" shrinkToFit="false"/>
      <protection locked="true" hidden="false"/>
    </xf>
    <xf numFmtId="164" fontId="18" fillId="6" borderId="0" xfId="0" applyFont="true" applyBorder="false" applyAlignment="false" applyProtection="false">
      <alignment horizontal="general" vertical="bottom" textRotation="0" wrapText="false" indent="0" shrinkToFit="false"/>
      <protection locked="true" hidden="false"/>
    </xf>
    <xf numFmtId="164" fontId="18" fillId="6" borderId="0" xfId="0" applyFont="true" applyBorder="false" applyAlignment="true" applyProtection="false">
      <alignment horizontal="center" vertical="bottom" textRotation="0" wrapText="false" indent="0" shrinkToFit="false"/>
      <protection locked="true" hidden="false"/>
    </xf>
    <xf numFmtId="164" fontId="19" fillId="6" borderId="0" xfId="0" applyFont="true" applyBorder="false" applyAlignment="true" applyProtection="false">
      <alignment horizontal="center" vertical="bottom" textRotation="0" wrapText="false" indent="0" shrinkToFit="false"/>
      <protection locked="true" hidden="false"/>
    </xf>
    <xf numFmtId="164" fontId="18" fillId="2" borderId="0" xfId="0" applyFont="true" applyBorder="false" applyAlignment="false" applyProtection="false">
      <alignment horizontal="general" vertical="bottom" textRotation="0" wrapText="false" indent="0" shrinkToFit="false"/>
      <protection locked="true" hidden="false"/>
    </xf>
    <xf numFmtId="164" fontId="18" fillId="2" borderId="0" xfId="0" applyFont="true" applyBorder="false" applyAlignment="true" applyProtection="false">
      <alignment horizontal="center" vertical="bottom" textRotation="0" wrapText="false" indent="0" shrinkToFit="false"/>
      <protection locked="true" hidden="false"/>
    </xf>
    <xf numFmtId="164" fontId="20" fillId="2" borderId="0" xfId="0" applyFont="true" applyBorder="false" applyAlignment="true" applyProtection="false">
      <alignment horizontal="center" vertical="center" textRotation="0" wrapText="false" indent="0" shrinkToFit="false"/>
      <protection locked="true" hidden="false"/>
    </xf>
    <xf numFmtId="164" fontId="18" fillId="14" borderId="0" xfId="0" applyFont="true" applyBorder="false" applyAlignment="false" applyProtection="false">
      <alignment horizontal="general" vertical="bottom" textRotation="0" wrapText="false" indent="0" shrinkToFit="false"/>
      <protection locked="true" hidden="false"/>
    </xf>
    <xf numFmtId="164" fontId="18" fillId="14" borderId="0" xfId="0" applyFont="true" applyBorder="false" applyAlignment="true" applyProtection="false">
      <alignment horizontal="center" vertical="bottom" textRotation="0" wrapText="false" indent="0" shrinkToFit="false"/>
      <protection locked="true" hidden="false"/>
    </xf>
    <xf numFmtId="164" fontId="19" fillId="14" borderId="0" xfId="0" applyFont="true" applyBorder="false" applyAlignment="true" applyProtection="false">
      <alignment horizontal="center" vertical="bottom" textRotation="0" wrapText="false" indent="0" shrinkToFit="false"/>
      <protection locked="true" hidden="false"/>
    </xf>
    <xf numFmtId="164" fontId="13" fillId="14" borderId="0" xfId="0" applyFont="true" applyBorder="false" applyAlignment="true" applyProtection="false">
      <alignment horizontal="left" vertical="bottom" textRotation="0" wrapText="false" indent="0" shrinkToFit="false"/>
      <protection locked="true" hidden="false"/>
    </xf>
    <xf numFmtId="164" fontId="13" fillId="0" borderId="0" xfId="0" applyFont="true" applyBorder="false" applyAlignment="true" applyProtection="false">
      <alignment horizontal="left"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true" indent="0" shrinkToFit="false"/>
      <protection locked="true" hidden="false"/>
    </xf>
    <xf numFmtId="164" fontId="21"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center" vertical="bottom" textRotation="0" wrapText="true" indent="0" shrinkToFit="false"/>
      <protection locked="true" hidden="false"/>
    </xf>
    <xf numFmtId="164" fontId="13" fillId="18" borderId="0" xfId="0" applyFont="true" applyBorder="false" applyAlignment="true" applyProtection="false">
      <alignment horizontal="general" vertical="bottom" textRotation="0" wrapText="true" indent="0" shrinkToFit="false"/>
      <protection locked="true" hidden="false"/>
    </xf>
    <xf numFmtId="164" fontId="13" fillId="19" borderId="0" xfId="0" applyFont="true" applyBorder="false" applyAlignment="true" applyProtection="false">
      <alignment horizontal="general" vertical="bottom" textRotation="0" wrapText="true" indent="0" shrinkToFit="false"/>
      <protection locked="true" hidden="false"/>
    </xf>
    <xf numFmtId="164" fontId="13" fillId="8" borderId="0" xfId="0" applyFont="true" applyBorder="false" applyAlignment="true" applyProtection="false">
      <alignment horizontal="general" vertical="bottom" textRotation="0" wrapText="true" indent="0" shrinkToFit="false"/>
      <protection locked="true" hidden="false"/>
    </xf>
    <xf numFmtId="164" fontId="13" fillId="11" borderId="0" xfId="0" applyFont="true" applyBorder="false" applyAlignment="true" applyProtection="false">
      <alignment horizontal="general" vertical="bottom" textRotation="0" wrapText="true" indent="0" shrinkToFit="false"/>
      <protection locked="true" hidden="false"/>
    </xf>
    <xf numFmtId="164" fontId="17" fillId="11" borderId="0" xfId="0" applyFont="true" applyBorder="false" applyAlignment="true" applyProtection="false">
      <alignment horizontal="general" vertical="center" textRotation="0" wrapText="false" indent="0" shrinkToFit="false"/>
      <protection locked="true" hidden="false"/>
    </xf>
    <xf numFmtId="164" fontId="13" fillId="21" borderId="0" xfId="0" applyFont="true" applyBorder="false" applyAlignment="true" applyProtection="false">
      <alignment horizontal="general" vertical="bottom" textRotation="0" wrapText="true" indent="0" shrinkToFit="false"/>
      <protection locked="true" hidden="false"/>
    </xf>
    <xf numFmtId="164" fontId="13" fillId="15" borderId="0" xfId="0" applyFont="true" applyBorder="false" applyAlignment="true" applyProtection="false">
      <alignment horizontal="center" vertical="bottom" textRotation="0" wrapText="false" indent="0" shrinkToFit="false"/>
      <protection locked="true" hidden="false"/>
    </xf>
    <xf numFmtId="164" fontId="13" fillId="15" borderId="0" xfId="0" applyFont="true" applyBorder="false" applyAlignment="false" applyProtection="false">
      <alignment horizontal="general" vertical="bottom" textRotation="0" wrapText="false" indent="0" shrinkToFit="false"/>
      <protection locked="true" hidden="false"/>
    </xf>
    <xf numFmtId="164" fontId="13" fillId="6" borderId="0" xfId="0" applyFont="true" applyBorder="false" applyAlignment="true" applyProtection="false">
      <alignment horizontal="general" vertical="bottom" textRotation="0" wrapText="true" indent="0" shrinkToFit="false"/>
      <protection locked="true" hidden="false"/>
    </xf>
    <xf numFmtId="164" fontId="17" fillId="15" borderId="0" xfId="0" applyFont="true" applyBorder="false" applyAlignment="true" applyProtection="false">
      <alignment horizontal="general" vertical="center" textRotation="0" wrapText="false" indent="0" shrinkToFit="false"/>
      <protection locked="true" hidden="false"/>
    </xf>
    <xf numFmtId="164" fontId="13" fillId="23" borderId="0" xfId="0" applyFont="true" applyBorder="false" applyAlignment="true" applyProtection="false">
      <alignment horizontal="center" vertical="bottom" textRotation="0" wrapText="false" indent="0" shrinkToFit="false"/>
      <protection locked="true" hidden="false"/>
    </xf>
    <xf numFmtId="164" fontId="13" fillId="23" borderId="0" xfId="0" applyFont="true" applyBorder="false" applyAlignment="false" applyProtection="false">
      <alignment horizontal="general" vertical="bottom" textRotation="0" wrapText="false" indent="0" shrinkToFit="false"/>
      <protection locked="true" hidden="false"/>
    </xf>
    <xf numFmtId="164" fontId="17" fillId="23" borderId="0" xfId="0" applyFont="true" applyBorder="false" applyAlignment="true" applyProtection="false">
      <alignment horizontal="general" vertical="center" textRotation="0" wrapText="false" indent="0" shrinkToFit="false"/>
      <protection locked="true" hidden="false"/>
    </xf>
    <xf numFmtId="164" fontId="13" fillId="6" borderId="0" xfId="0" applyFont="true" applyBorder="false" applyAlignment="true" applyProtection="false">
      <alignment horizontal="left" vertical="bottom" textRotation="0" wrapText="true" indent="0" shrinkToFit="false"/>
      <protection locked="true" hidden="false"/>
    </xf>
    <xf numFmtId="164" fontId="13" fillId="6" borderId="0" xfId="0" applyFont="true" applyBorder="false" applyAlignment="true" applyProtection="false">
      <alignment horizontal="general" vertical="center" textRotation="0" wrapText="true" indent="0" shrinkToFit="false"/>
      <protection locked="true" hidden="false"/>
    </xf>
    <xf numFmtId="164" fontId="13" fillId="2" borderId="0" xfId="0" applyFont="true" applyBorder="false" applyAlignment="true" applyProtection="false">
      <alignment horizontal="general" vertical="bottom" textRotation="0" wrapText="true" indent="0" shrinkToFit="false"/>
      <protection locked="true" hidden="false"/>
    </xf>
    <xf numFmtId="164" fontId="13" fillId="2" borderId="0" xfId="0" applyFont="true" applyBorder="false" applyAlignment="true" applyProtection="false">
      <alignment horizontal="left" vertical="bottom" textRotation="0" wrapText="true" indent="0" shrinkToFit="false"/>
      <protection locked="true" hidden="false"/>
    </xf>
    <xf numFmtId="164" fontId="13" fillId="6" borderId="0" xfId="0" applyFont="true" applyBorder="false" applyAlignment="true" applyProtection="false">
      <alignment horizontal="center" vertical="bottom" textRotation="0" wrapText="true" indent="0" shrinkToFit="false"/>
      <protection locked="true" hidden="false"/>
    </xf>
    <xf numFmtId="164" fontId="13" fillId="2" borderId="0" xfId="0" applyFont="true" applyBorder="false" applyAlignment="true" applyProtection="false">
      <alignment horizontal="center" vertical="bottom" textRotation="0" wrapText="true" indent="0" shrinkToFit="false"/>
      <protection locked="true" hidden="false"/>
    </xf>
    <xf numFmtId="164" fontId="13" fillId="11" borderId="0" xfId="0" applyFont="true" applyBorder="false" applyAlignment="true" applyProtection="false">
      <alignment horizontal="center" vertical="bottom" textRotation="0" wrapText="true" indent="0" shrinkToFit="false"/>
      <protection locked="true" hidden="false"/>
    </xf>
    <xf numFmtId="164" fontId="13" fillId="21" borderId="0" xfId="0" applyFont="true" applyBorder="false" applyAlignment="true" applyProtection="false">
      <alignment horizontal="center" vertical="bottom" textRotation="0" wrapText="true" indent="0" shrinkToFit="false"/>
      <protection locked="true" hidden="false"/>
    </xf>
    <xf numFmtId="164" fontId="13" fillId="8" borderId="0" xfId="0" applyFont="true" applyBorder="false" applyAlignment="true" applyProtection="false">
      <alignment horizontal="center" vertical="bottom" textRotation="0" wrapText="true" indent="0" shrinkToFit="false"/>
      <protection locked="true" hidden="false"/>
    </xf>
    <xf numFmtId="164" fontId="17" fillId="21" borderId="0" xfId="0" applyFont="true" applyBorder="false" applyAlignment="true" applyProtection="false">
      <alignment horizontal="general" vertical="center" textRotation="0" wrapText="false" indent="0" shrinkToFit="false"/>
      <protection locked="true" hidden="false"/>
    </xf>
    <xf numFmtId="164" fontId="17" fillId="21" borderId="0" xfId="0" applyFont="true" applyBorder="false" applyAlignment="true" applyProtection="false">
      <alignment horizontal="center" vertical="center" textRotation="0" wrapText="false" indent="0" shrinkToFit="false"/>
      <protection locked="true" hidden="false"/>
    </xf>
    <xf numFmtId="164" fontId="13" fillId="24" borderId="0" xfId="0" applyFont="true" applyBorder="false" applyAlignment="true" applyProtection="false">
      <alignment horizontal="center" vertical="bottom" textRotation="0" wrapText="false" indent="0" shrinkToFit="false"/>
      <protection locked="true" hidden="false"/>
    </xf>
    <xf numFmtId="164" fontId="13" fillId="25" borderId="0" xfId="0" applyFont="true" applyBorder="false" applyAlignment="true" applyProtection="false">
      <alignment horizontal="center" vertical="bottom" textRotation="0" wrapText="false" indent="0" shrinkToFit="false"/>
      <protection locked="true" hidden="false"/>
    </xf>
    <xf numFmtId="164" fontId="20" fillId="21" borderId="0" xfId="0" applyFont="true" applyBorder="false" applyAlignment="true" applyProtection="false">
      <alignment horizontal="center" vertical="center" textRotation="0" wrapText="false" indent="0" shrinkToFit="false"/>
      <protection locked="true" hidden="false"/>
    </xf>
    <xf numFmtId="164" fontId="15" fillId="0" borderId="0" xfId="0" applyFont="true" applyBorder="false" applyAlignment="true" applyProtection="false">
      <alignment horizontal="center" vertical="bottom" textRotation="0" wrapText="true" indent="0" shrinkToFit="false"/>
      <protection locked="true" hidden="false"/>
    </xf>
    <xf numFmtId="164" fontId="18" fillId="11" borderId="0" xfId="0" applyFont="true" applyBorder="false" applyAlignment="false" applyProtection="false">
      <alignment horizontal="general" vertical="bottom" textRotation="0" wrapText="false" indent="0" shrinkToFit="false"/>
      <protection locked="true" hidden="false"/>
    </xf>
    <xf numFmtId="164" fontId="17" fillId="21" borderId="0" xfId="0" applyFont="true" applyBorder="false" applyAlignment="true" applyProtection="false">
      <alignment horizontal="left" vertical="bottom" textRotation="0" wrapText="false" indent="0" shrinkToFit="false"/>
      <protection locked="true" hidden="false"/>
    </xf>
    <xf numFmtId="164" fontId="17" fillId="21" borderId="0" xfId="0" applyFont="true" applyBorder="false" applyAlignment="true" applyProtection="false">
      <alignment horizontal="center" vertical="bottom" textRotation="0" wrapText="false" indent="0" shrinkToFit="false"/>
      <protection locked="true" hidden="false"/>
    </xf>
    <xf numFmtId="164" fontId="19" fillId="2" borderId="0" xfId="0" applyFont="true" applyBorder="false" applyAlignment="true" applyProtection="false">
      <alignment horizontal="center" vertical="bottom"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unknown*" xfId="20" builtinId="8"/>
  </cellStyles>
  <dxfs count="2">
    <dxf>
      <fill>
        <patternFill patternType="solid">
          <bgColor rgb="FF000000"/>
        </patternFill>
      </fill>
    </dxf>
    <dxf>
      <fill>
        <patternFill patternType="solid">
          <fgColor rgb="FF000000"/>
          <bgColor rgb="FF000000"/>
        </patternFill>
      </fill>
    </dxf>
  </dxfs>
  <colors>
    <indexedColors>
      <rgbColor rgb="FF000000"/>
      <rgbColor rgb="FFFFFFFF"/>
      <rgbColor rgb="FFC00000"/>
      <rgbColor rgb="FF00FF00"/>
      <rgbColor rgb="FF0000FF"/>
      <rgbColor rgb="FFFFFF00"/>
      <rgbColor rgb="FFFF00FF"/>
      <rgbColor rgb="FFF2F2F2"/>
      <rgbColor rgb="FF800000"/>
      <rgbColor rgb="FF008000"/>
      <rgbColor rgb="FF000080"/>
      <rgbColor rgb="FF808000"/>
      <rgbColor rgb="FF800080"/>
      <rgbColor rgb="FF008080"/>
      <rgbColor rgb="FFBFBFBF"/>
      <rgbColor rgb="FFEDEDED"/>
      <rgbColor rgb="FF8FAADC"/>
      <rgbColor rgb="FF993366"/>
      <rgbColor rgb="FFFFF2CC"/>
      <rgbColor rgb="FFDEEBF7"/>
      <rgbColor rgb="FF660066"/>
      <rgbColor rgb="FFD9D9D9"/>
      <rgbColor rgb="FF0563C1"/>
      <rgbColor rgb="FFCCCCFF"/>
      <rgbColor rgb="FF000080"/>
      <rgbColor rgb="FFFF00FF"/>
      <rgbColor rgb="FFFDE2DF"/>
      <rgbColor rgb="FF00FFFF"/>
      <rgbColor rgb="FF800080"/>
      <rgbColor rgb="FF800000"/>
      <rgbColor rgb="FF008080"/>
      <rgbColor rgb="FF0000FF"/>
      <rgbColor rgb="FF00CCFF"/>
      <rgbColor rgb="FFDAE3F3"/>
      <rgbColor rgb="FFE2F0D9"/>
      <rgbColor rgb="FFFFE699"/>
      <rgbColor rgb="FFBDD7EE"/>
      <rgbColor rgb="FFD0CECE"/>
      <rgbColor rgb="FFC9C9C9"/>
      <rgbColor rgb="FFF8CBAD"/>
      <rgbColor rgb="FF3366FF"/>
      <rgbColor rgb="FFE7E6E6"/>
      <rgbColor rgb="FFC5E0B4"/>
      <rgbColor rgb="FFFBE5D6"/>
      <rgbColor rgb="FFDBDBDB"/>
      <rgbColor rgb="FFFF6600"/>
      <rgbColor rgb="FF666699"/>
      <rgbColor rgb="FF8497B0"/>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worksheet" Target="worksheets/sheet31.xml"/><Relationship Id="rId34" Type="http://schemas.openxmlformats.org/officeDocument/2006/relationships/worksheet" Target="worksheets/sheet32.xml"/><Relationship Id="rId35" Type="http://schemas.openxmlformats.org/officeDocument/2006/relationships/worksheet" Target="worksheets/sheet33.xml"/><Relationship Id="rId36" Type="http://schemas.openxmlformats.org/officeDocument/2006/relationships/worksheet" Target="worksheets/sheet34.xml"/><Relationship Id="rId37" Type="http://schemas.openxmlformats.org/officeDocument/2006/relationships/worksheet" Target="worksheets/sheet35.xml"/><Relationship Id="rId38" Type="http://schemas.openxmlformats.org/officeDocument/2006/relationships/worksheet" Target="worksheets/sheet36.xml"/><Relationship Id="rId39" Type="http://schemas.openxmlformats.org/officeDocument/2006/relationships/worksheet" Target="worksheets/sheet37.xml"/><Relationship Id="rId40" Type="http://schemas.openxmlformats.org/officeDocument/2006/relationships/worksheet" Target="worksheets/sheet38.xml"/><Relationship Id="rId41" Type="http://schemas.openxmlformats.org/officeDocument/2006/relationships/worksheet" Target="worksheets/sheet39.xml"/><Relationship Id="rId42" Type="http://schemas.openxmlformats.org/officeDocument/2006/relationships/worksheet" Target="worksheets/sheet40.xml"/><Relationship Id="rId43"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9.xml.rels><?xml version="1.0" encoding="UTF-8"?>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1.vml"/>
</Relationships>
</file>

<file path=xl/worksheets/_rels/sheet16.xml.rels><?xml version="1.0" encoding="UTF-8"?>
<Relationships xmlns="http://schemas.openxmlformats.org/package/2006/relationships"><Relationship Id="rId1" Type="http://schemas.openxmlformats.org/officeDocument/2006/relationships/comments" Target="../comments16.xml"/><Relationship Id="rId2" Type="http://schemas.openxmlformats.org/officeDocument/2006/relationships/vmlDrawing" Target="../drawings/vmlDrawing2.vml"/>
</Relationships>
</file>

<file path=xl/worksheets/_rels/sheet18.xml.rels><?xml version="1.0" encoding="UTF-8"?>
<Relationships xmlns="http://schemas.openxmlformats.org/package/2006/relationships"><Relationship Id="rId1" Type="http://schemas.openxmlformats.org/officeDocument/2006/relationships/comments" Target="../comments18.xml"/><Relationship Id="rId2" Type="http://schemas.openxmlformats.org/officeDocument/2006/relationships/vmlDrawing" Target="../drawings/vmlDrawing3.vml"/>
</Relationships>
</file>

<file path=xl/worksheets/_rels/sheet25.xml.rels><?xml version="1.0" encoding="UTF-8"?>
<Relationships xmlns="http://schemas.openxmlformats.org/package/2006/relationships"><Relationship Id="rId1" Type="http://schemas.openxmlformats.org/officeDocument/2006/relationships/comments" Target="../comments25.xml"/><Relationship Id="rId2" Type="http://schemas.openxmlformats.org/officeDocument/2006/relationships/vmlDrawing" Target="../drawings/vmlDrawing4.vml"/>
</Relationships>
</file>

<file path=xl/worksheets/_rels/sheet34.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true"/>
  </sheetPr>
  <dimension ref="A1:B8"/>
  <sheetViews>
    <sheetView showFormulas="false" showGridLines="true" showRowColHeaders="true" showZeros="true" rightToLeft="false" tabSelected="false" showOutlineSymbols="true" defaultGridColor="true" view="normal" topLeftCell="A1" colorId="64" zoomScale="303" zoomScaleNormal="303" zoomScalePageLayoutView="100" workbookViewId="0">
      <selection pane="topLeft" activeCell="B6" activeCellId="0" sqref="B6"/>
    </sheetView>
  </sheetViews>
  <sheetFormatPr defaultColWidth="4.71484375" defaultRowHeight="8.25" customHeight="false" zeroHeight="false" outlineLevelRow="0" outlineLevelCol="0"/>
  <cols>
    <col collapsed="false" customWidth="true" hidden="false" outlineLevel="0" max="1" min="1" style="1" width="10.14"/>
    <col collapsed="false" customWidth="false" hidden="false" outlineLevel="0" max="2" min="2" style="2" width="4.71"/>
    <col collapsed="false" customWidth="false" hidden="false" outlineLevel="0" max="16384" min="3" style="1" width="4.71"/>
  </cols>
  <sheetData>
    <row r="1" customFormat="false" ht="11.45" hidden="false" customHeight="false" outlineLevel="0" collapsed="false">
      <c r="A1" s="3" t="s">
        <v>0</v>
      </c>
      <c r="B1" s="4" t="s">
        <v>1</v>
      </c>
    </row>
    <row r="2" customFormat="false" ht="8.25" hidden="false" customHeight="false" outlineLevel="0" collapsed="false">
      <c r="A2" s="5" t="s">
        <v>2</v>
      </c>
      <c r="B2" s="6" t="n">
        <v>0.05</v>
      </c>
    </row>
    <row r="3" customFormat="false" ht="8.25" hidden="false" customHeight="false" outlineLevel="0" collapsed="false">
      <c r="A3" s="7" t="s">
        <v>3</v>
      </c>
      <c r="B3" s="8" t="n">
        <v>0.1</v>
      </c>
    </row>
    <row r="4" customFormat="false" ht="8.25" hidden="false" customHeight="false" outlineLevel="0" collapsed="false">
      <c r="A4" s="7" t="s">
        <v>4</v>
      </c>
      <c r="B4" s="8" t="n">
        <v>0.1</v>
      </c>
    </row>
    <row r="5" customFormat="false" ht="8.25" hidden="false" customHeight="false" outlineLevel="0" collapsed="false">
      <c r="A5" s="7" t="s">
        <v>5</v>
      </c>
      <c r="B5" s="8" t="n">
        <v>4</v>
      </c>
    </row>
    <row r="6" customFormat="false" ht="8.25" hidden="false" customHeight="false" outlineLevel="0" collapsed="false">
      <c r="A6" s="9" t="s">
        <v>6</v>
      </c>
      <c r="B6" s="10" t="n">
        <v>6</v>
      </c>
    </row>
    <row r="7" customFormat="false" ht="8.25" hidden="false" customHeight="false" outlineLevel="0" collapsed="false">
      <c r="A7" s="9" t="s">
        <v>7</v>
      </c>
      <c r="B7" s="10" t="n">
        <v>6</v>
      </c>
    </row>
    <row r="8" customFormat="false" ht="8.25" hidden="false" customHeight="false" outlineLevel="0" collapsed="false">
      <c r="A8" s="11" t="s">
        <v>8</v>
      </c>
      <c r="B8" s="12" t="n">
        <v>-1</v>
      </c>
    </row>
  </sheetData>
  <printOptions headings="false" gridLines="false" gridLinesSet="true" horizontalCentered="false" verticalCentered="false"/>
  <pageMargins left="0" right="0" top="0" bottom="0" header="0.511811023622047" footer="0.511811023622047"/>
  <pageSetup paperSize="1" scale="100" fitToWidth="1" fitToHeight="4"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A176"/>
  <sheetViews>
    <sheetView showFormulas="false" showGridLines="true" showRowColHeaders="true" showZeros="true" rightToLeft="false" tabSelected="false" showOutlineSymbols="true" defaultGridColor="true" view="normal" topLeftCell="A1" colorId="64" zoomScale="174" zoomScaleNormal="174" zoomScalePageLayoutView="100" workbookViewId="0">
      <selection pane="topLeft" activeCell="F53" activeCellId="0" sqref="F53"/>
    </sheetView>
  </sheetViews>
  <sheetFormatPr defaultColWidth="4.71484375" defaultRowHeight="8.25" customHeight="false" zeroHeight="false" outlineLevelRow="0" outlineLevelCol="0"/>
  <cols>
    <col collapsed="false" customWidth="true" hidden="false" outlineLevel="0" max="1" min="1" style="13" width="13.15"/>
    <col collapsed="false" customWidth="true" hidden="false" outlineLevel="0" max="2" min="2" style="14" width="3.57"/>
    <col collapsed="false" customWidth="true" hidden="false" outlineLevel="0" max="12" min="3" style="13" width="5"/>
    <col collapsed="false" customWidth="false" hidden="false" outlineLevel="0" max="13" min="13" style="13" width="4.71"/>
    <col collapsed="false" customWidth="true" hidden="false" outlineLevel="0" max="14" min="14" style="13" width="6.71"/>
    <col collapsed="false" customWidth="true" hidden="false" outlineLevel="0" max="15" min="15" style="13" width="5.14"/>
    <col collapsed="false" customWidth="true" hidden="false" outlineLevel="0" max="16" min="16" style="13" width="7.15"/>
    <col collapsed="false" customWidth="true" hidden="false" outlineLevel="0" max="18" min="17" style="13" width="5.14"/>
    <col collapsed="false" customWidth="false" hidden="false" outlineLevel="0" max="19" min="19" style="13" width="4.71"/>
    <col collapsed="false" customWidth="true" hidden="false" outlineLevel="0" max="20" min="20" style="13" width="5.71"/>
    <col collapsed="false" customWidth="true" hidden="false" outlineLevel="0" max="21" min="21" style="13" width="5.29"/>
    <col collapsed="false" customWidth="true" hidden="false" outlineLevel="0" max="22" min="22" style="13" width="5.14"/>
    <col collapsed="false" customWidth="false" hidden="false" outlineLevel="0" max="23" min="23" style="13" width="4.71"/>
    <col collapsed="false" customWidth="true" hidden="false" outlineLevel="0" max="26" min="24" style="13" width="5"/>
    <col collapsed="false" customWidth="false" hidden="false" outlineLevel="0" max="31" min="27" style="13" width="4.71"/>
    <col collapsed="false" customWidth="true" hidden="false" outlineLevel="0" max="32" min="32" style="13" width="5"/>
    <col collapsed="false" customWidth="true" hidden="false" outlineLevel="0" max="35" min="33" style="13" width="4.86"/>
    <col collapsed="false" customWidth="true" hidden="false" outlineLevel="0" max="36" min="36" style="13" width="5.86"/>
    <col collapsed="false" customWidth="true" hidden="false" outlineLevel="0" max="37" min="37" style="13" width="4.86"/>
    <col collapsed="false" customWidth="false" hidden="false" outlineLevel="0" max="16384" min="38" style="13" width="4.71"/>
  </cols>
  <sheetData>
    <row r="1" customFormat="false" ht="8.25" hidden="false" customHeight="false" outlineLevel="0" collapsed="false">
      <c r="A1" s="15" t="s">
        <v>9</v>
      </c>
      <c r="B1" s="15"/>
      <c r="C1" s="15"/>
      <c r="D1" s="15"/>
      <c r="E1" s="15"/>
      <c r="F1" s="15"/>
      <c r="G1" s="15"/>
      <c r="H1" s="15"/>
      <c r="I1" s="15"/>
      <c r="J1" s="15"/>
      <c r="K1" s="15"/>
      <c r="L1" s="15"/>
      <c r="M1" s="15"/>
      <c r="N1" s="15"/>
      <c r="O1" s="15"/>
      <c r="P1" s="15"/>
      <c r="Q1" s="15"/>
      <c r="R1" s="15"/>
      <c r="S1" s="15"/>
      <c r="T1" s="15"/>
      <c r="U1" s="15"/>
      <c r="V1" s="15"/>
      <c r="W1" s="15"/>
      <c r="X1" s="15"/>
    </row>
    <row r="2" customFormat="false" ht="8.25" hidden="false" customHeight="false" outlineLevel="0" collapsed="false">
      <c r="A2" s="16"/>
      <c r="B2" s="17"/>
      <c r="D2" s="18"/>
      <c r="E2" s="18"/>
      <c r="F2" s="18"/>
      <c r="G2" s="18"/>
      <c r="H2" s="18"/>
      <c r="I2" s="18"/>
      <c r="J2" s="18"/>
      <c r="K2" s="18"/>
      <c r="L2" s="18"/>
      <c r="M2" s="18"/>
      <c r="N2" s="18"/>
      <c r="O2" s="18"/>
    </row>
    <row r="3" customFormat="false" ht="8.25" hidden="false" customHeight="false" outlineLevel="0" collapsed="false">
      <c r="A3" s="15" t="s">
        <v>10</v>
      </c>
      <c r="B3" s="15"/>
      <c r="C3" s="15"/>
      <c r="D3" s="15"/>
      <c r="E3" s="15"/>
      <c r="F3" s="15"/>
      <c r="G3" s="15"/>
      <c r="H3" s="15"/>
      <c r="I3" s="15"/>
      <c r="J3" s="15"/>
      <c r="K3" s="15"/>
      <c r="L3" s="15"/>
      <c r="M3" s="15"/>
      <c r="N3" s="15"/>
      <c r="O3" s="15"/>
      <c r="P3" s="15"/>
      <c r="Q3" s="15"/>
      <c r="R3" s="15"/>
      <c r="S3" s="15"/>
      <c r="T3" s="15"/>
      <c r="U3" s="15"/>
      <c r="V3" s="15"/>
      <c r="W3" s="15"/>
      <c r="X3" s="15"/>
      <c r="AD3" s="15" t="s">
        <v>10</v>
      </c>
      <c r="AE3" s="15"/>
      <c r="AF3" s="15"/>
      <c r="AG3" s="15"/>
      <c r="AH3" s="15"/>
      <c r="AI3" s="15"/>
      <c r="AJ3" s="15"/>
      <c r="AK3" s="15"/>
      <c r="AL3" s="15"/>
      <c r="AM3" s="15"/>
      <c r="AN3" s="15"/>
      <c r="AO3" s="15"/>
      <c r="AP3" s="15"/>
      <c r="AQ3" s="15"/>
      <c r="AR3" s="15"/>
      <c r="AS3" s="15"/>
      <c r="AT3" s="15"/>
      <c r="AU3" s="15"/>
      <c r="AV3" s="15"/>
      <c r="AW3" s="15"/>
      <c r="AX3" s="15"/>
      <c r="AY3" s="15"/>
      <c r="AZ3" s="15"/>
    </row>
    <row r="4" customFormat="false" ht="8.25" hidden="false" customHeight="false" outlineLevel="0" collapsed="false">
      <c r="A4" s="18"/>
      <c r="B4" s="18"/>
      <c r="C4" s="18"/>
      <c r="D4" s="18"/>
      <c r="E4" s="18"/>
      <c r="F4" s="18"/>
      <c r="G4" s="18"/>
      <c r="H4" s="18"/>
      <c r="I4" s="18"/>
      <c r="J4" s="18"/>
      <c r="K4" s="18"/>
      <c r="L4" s="18"/>
      <c r="M4" s="18"/>
      <c r="N4" s="18"/>
      <c r="O4" s="18"/>
      <c r="P4" s="18"/>
      <c r="Q4" s="18"/>
      <c r="R4" s="18"/>
      <c r="S4" s="18"/>
      <c r="T4" s="18"/>
      <c r="U4" s="18"/>
      <c r="V4" s="18"/>
      <c r="W4" s="18"/>
      <c r="X4" s="18"/>
      <c r="Y4" s="18"/>
      <c r="Z4" s="18"/>
      <c r="AA4" s="18"/>
      <c r="AB4" s="18"/>
      <c r="AD4" s="18"/>
      <c r="AE4" s="18"/>
      <c r="AF4" s="18"/>
      <c r="AG4" s="18"/>
      <c r="AH4" s="18"/>
      <c r="AI4" s="18"/>
      <c r="AJ4" s="18"/>
      <c r="AK4" s="18"/>
      <c r="AL4" s="18"/>
      <c r="AM4" s="18"/>
      <c r="AN4" s="18"/>
      <c r="AO4" s="18"/>
      <c r="AP4" s="18"/>
      <c r="AQ4" s="18"/>
      <c r="AR4" s="18"/>
      <c r="AS4" s="18"/>
      <c r="AT4" s="18"/>
      <c r="AU4" s="18"/>
      <c r="AV4" s="18"/>
      <c r="AW4" s="18"/>
      <c r="AX4" s="18"/>
      <c r="AY4" s="18"/>
      <c r="AZ4" s="18"/>
    </row>
    <row r="5" customFormat="false" ht="8.25" hidden="false" customHeight="false" outlineLevel="0" collapsed="false">
      <c r="I5" s="19" t="s">
        <v>11</v>
      </c>
      <c r="J5" s="19"/>
      <c r="K5" s="19"/>
      <c r="N5" s="19" t="s">
        <v>12</v>
      </c>
      <c r="O5" s="19"/>
      <c r="P5" s="19"/>
      <c r="T5" s="16" t="s">
        <v>13</v>
      </c>
      <c r="AK5" s="19" t="s">
        <v>11</v>
      </c>
      <c r="AL5" s="19"/>
      <c r="AM5" s="19"/>
      <c r="AP5" s="19" t="s">
        <v>12</v>
      </c>
      <c r="AQ5" s="19"/>
      <c r="AR5" s="19"/>
    </row>
    <row r="6" customFormat="false" ht="8.25" hidden="false" customHeight="false" outlineLevel="0" collapsed="false">
      <c r="I6" s="19" t="s">
        <v>14</v>
      </c>
      <c r="J6" s="19"/>
      <c r="K6" s="19"/>
      <c r="N6" s="19" t="s">
        <v>15</v>
      </c>
      <c r="T6" s="20" t="s">
        <v>16</v>
      </c>
      <c r="U6" s="20" t="s">
        <v>17</v>
      </c>
      <c r="AK6" s="19" t="s">
        <v>14</v>
      </c>
      <c r="AL6" s="19"/>
      <c r="AM6" s="19"/>
    </row>
    <row r="7" customFormat="false" ht="8.25" hidden="false" customHeight="false" outlineLevel="0" collapsed="false">
      <c r="I7" s="19"/>
      <c r="J7" s="19"/>
      <c r="K7" s="19"/>
      <c r="T7" s="21" t="n">
        <f aca="false">(N17+D27+L38+L47)/(N17+D27+L38+D17)</f>
        <v>0.392197125256674</v>
      </c>
      <c r="U7" s="21" t="n">
        <f aca="false">D17/(D17+N17+D27+L38+L47)</f>
        <v>0.607802874743327</v>
      </c>
      <c r="AK7" s="19"/>
      <c r="AL7" s="19"/>
      <c r="AM7" s="19"/>
    </row>
    <row r="10" customFormat="false" ht="8.25" hidden="false" customHeight="false" outlineLevel="0" collapsed="false">
      <c r="A10" s="15" t="s">
        <v>11</v>
      </c>
      <c r="B10" s="15"/>
      <c r="C10" s="15"/>
      <c r="D10" s="15"/>
      <c r="E10" s="15"/>
      <c r="F10" s="15"/>
      <c r="G10" s="15"/>
      <c r="H10" s="15"/>
      <c r="I10" s="15"/>
      <c r="J10" s="15"/>
      <c r="K10" s="15"/>
      <c r="L10" s="15"/>
      <c r="M10" s="15"/>
      <c r="N10" s="15"/>
      <c r="O10" s="15"/>
      <c r="P10" s="15"/>
      <c r="Q10" s="15"/>
      <c r="R10" s="15"/>
      <c r="S10" s="15"/>
      <c r="T10" s="15"/>
      <c r="U10" s="15"/>
      <c r="V10" s="15"/>
      <c r="W10" s="15"/>
      <c r="X10" s="15"/>
      <c r="AD10" s="15" t="s">
        <v>12</v>
      </c>
      <c r="AE10" s="15"/>
      <c r="AF10" s="15"/>
      <c r="AG10" s="15"/>
      <c r="AH10" s="15"/>
      <c r="AI10" s="15"/>
      <c r="AJ10" s="15"/>
      <c r="AK10" s="15"/>
      <c r="AL10" s="15"/>
      <c r="AM10" s="15"/>
      <c r="AN10" s="15"/>
      <c r="AO10" s="15"/>
      <c r="AP10" s="15"/>
      <c r="AQ10" s="15"/>
      <c r="AR10" s="15"/>
      <c r="AS10" s="15"/>
      <c r="AT10" s="15"/>
      <c r="AU10" s="15"/>
      <c r="AV10" s="15"/>
      <c r="AW10" s="15"/>
      <c r="AX10" s="15"/>
      <c r="AY10" s="15"/>
      <c r="AZ10" s="15"/>
    </row>
    <row r="12" customFormat="false" ht="8.25" hidden="false" customHeight="false" outlineLevel="0" collapsed="false">
      <c r="D12" s="15" t="s">
        <v>18</v>
      </c>
      <c r="E12" s="15"/>
      <c r="F12" s="15"/>
      <c r="G12" s="15"/>
      <c r="H12" s="15"/>
      <c r="I12" s="15"/>
      <c r="J12" s="15"/>
      <c r="M12" s="15" t="s">
        <v>19</v>
      </c>
      <c r="N12" s="15"/>
      <c r="O12" s="15"/>
      <c r="P12" s="15"/>
      <c r="Q12" s="15"/>
      <c r="S12" s="15" t="s">
        <v>20</v>
      </c>
      <c r="T12" s="15"/>
      <c r="U12" s="15"/>
      <c r="W12" s="15" t="s">
        <v>21</v>
      </c>
      <c r="X12" s="15"/>
      <c r="AF12" s="15" t="s">
        <v>18</v>
      </c>
      <c r="AG12" s="15"/>
      <c r="AH12" s="15"/>
      <c r="AI12" s="15"/>
      <c r="AJ12" s="15"/>
      <c r="AK12" s="15"/>
      <c r="AL12" s="15"/>
      <c r="AO12" s="15" t="s">
        <v>19</v>
      </c>
      <c r="AP12" s="15"/>
      <c r="AQ12" s="15"/>
      <c r="AR12" s="15"/>
      <c r="AS12" s="15"/>
      <c r="AU12" s="15" t="s">
        <v>20</v>
      </c>
      <c r="AV12" s="15"/>
      <c r="AW12" s="15"/>
      <c r="AY12" s="15" t="s">
        <v>21</v>
      </c>
      <c r="AZ12" s="15"/>
    </row>
    <row r="13" customFormat="false" ht="8.25" hidden="false" customHeight="false" outlineLevel="0" collapsed="false">
      <c r="A13" s="17" t="s">
        <v>22</v>
      </c>
      <c r="B13" s="17" t="s">
        <v>23</v>
      </c>
      <c r="C13" s="17" t="s">
        <v>24</v>
      </c>
      <c r="D13" s="17" t="s">
        <v>25</v>
      </c>
      <c r="E13" s="17" t="s">
        <v>26</v>
      </c>
      <c r="F13" s="17" t="s">
        <v>27</v>
      </c>
      <c r="G13" s="17" t="s">
        <v>28</v>
      </c>
      <c r="H13" s="17" t="s">
        <v>29</v>
      </c>
      <c r="I13" s="17" t="s">
        <v>30</v>
      </c>
      <c r="J13" s="17" t="s">
        <v>31</v>
      </c>
      <c r="K13" s="17" t="s">
        <v>32</v>
      </c>
      <c r="L13" s="17" t="s">
        <v>33</v>
      </c>
      <c r="N13" s="17" t="s">
        <v>34</v>
      </c>
      <c r="O13" s="17" t="s">
        <v>35</v>
      </c>
      <c r="P13" s="17" t="s">
        <v>36</v>
      </c>
      <c r="Q13" s="17" t="s">
        <v>30</v>
      </c>
      <c r="R13" s="17" t="s">
        <v>37</v>
      </c>
      <c r="S13" s="17"/>
      <c r="T13" s="17" t="s">
        <v>38</v>
      </c>
      <c r="U13" s="17" t="s">
        <v>39</v>
      </c>
      <c r="V13" s="17" t="s">
        <v>40</v>
      </c>
      <c r="W13" s="17"/>
      <c r="X13" s="17" t="s">
        <v>41</v>
      </c>
      <c r="Y13" s="17" t="s">
        <v>42</v>
      </c>
      <c r="Z13" s="17"/>
      <c r="AA13" s="17"/>
      <c r="AD13" s="17" t="s">
        <v>22</v>
      </c>
      <c r="AE13" s="17" t="s">
        <v>24</v>
      </c>
      <c r="AF13" s="17" t="s">
        <v>25</v>
      </c>
      <c r="AG13" s="17" t="s">
        <v>26</v>
      </c>
      <c r="AH13" s="17" t="s">
        <v>27</v>
      </c>
      <c r="AI13" s="17" t="s">
        <v>28</v>
      </c>
      <c r="AJ13" s="17" t="s">
        <v>29</v>
      </c>
      <c r="AK13" s="17" t="s">
        <v>30</v>
      </c>
      <c r="AL13" s="17" t="s">
        <v>31</v>
      </c>
      <c r="AM13" s="17" t="s">
        <v>32</v>
      </c>
      <c r="AN13" s="17" t="s">
        <v>33</v>
      </c>
      <c r="AP13" s="17" t="s">
        <v>34</v>
      </c>
      <c r="AQ13" s="17" t="s">
        <v>35</v>
      </c>
      <c r="AR13" s="17" t="s">
        <v>36</v>
      </c>
      <c r="AS13" s="17" t="s">
        <v>30</v>
      </c>
      <c r="AT13" s="17" t="s">
        <v>37</v>
      </c>
      <c r="AU13" s="17"/>
      <c r="AV13" s="17" t="s">
        <v>38</v>
      </c>
      <c r="AW13" s="17" t="s">
        <v>39</v>
      </c>
      <c r="AX13" s="17" t="s">
        <v>40</v>
      </c>
      <c r="AY13" s="17"/>
      <c r="AZ13" s="17" t="s">
        <v>41</v>
      </c>
      <c r="BA13" s="17" t="s">
        <v>42</v>
      </c>
    </row>
    <row r="14" customFormat="false" ht="8.25" hidden="false" customHeight="false" outlineLevel="0" collapsed="false">
      <c r="A14" s="22" t="s">
        <v>43</v>
      </c>
      <c r="B14" s="23" t="n">
        <v>33</v>
      </c>
      <c r="C14" s="23" t="n">
        <v>17</v>
      </c>
      <c r="D14" s="23" t="n">
        <v>592</v>
      </c>
      <c r="E14" s="23" t="n">
        <v>403</v>
      </c>
      <c r="F14" s="21" t="n">
        <f aca="false">E14/D14</f>
        <v>0.680743243243243</v>
      </c>
      <c r="G14" s="23" t="n">
        <v>4542</v>
      </c>
      <c r="H14" s="24" t="n">
        <f aca="false">G14/D14</f>
        <v>7.6722972972973</v>
      </c>
      <c r="I14" s="23" t="n">
        <v>28</v>
      </c>
      <c r="J14" s="21" t="n">
        <f aca="false">I14/D14</f>
        <v>0.0472972972972973</v>
      </c>
      <c r="K14" s="23" t="n">
        <v>11</v>
      </c>
      <c r="L14" s="21" t="n">
        <f aca="false">K14/D14</f>
        <v>0.0185810810810811</v>
      </c>
      <c r="N14" s="23" t="n">
        <v>46</v>
      </c>
      <c r="O14" s="23" t="n">
        <v>195</v>
      </c>
      <c r="P14" s="24" t="n">
        <f aca="false">O14/N14</f>
        <v>4.23913043478261</v>
      </c>
      <c r="Q14" s="23" t="n">
        <v>2</v>
      </c>
      <c r="R14" s="21" t="n">
        <f aca="false">Q14/N14</f>
        <v>0.0434782608695652</v>
      </c>
      <c r="S14" s="14"/>
      <c r="T14" s="21" t="n">
        <f aca="false">(D14+N14)/($D$17+$N$17)</f>
        <v>1</v>
      </c>
      <c r="U14" s="21" t="n">
        <f aca="false">D14/($D$17)</f>
        <v>1</v>
      </c>
      <c r="V14" s="21" t="n">
        <f aca="false">N14/($N$17)</f>
        <v>1</v>
      </c>
      <c r="W14" s="25"/>
      <c r="X14" s="23" t="n">
        <f aca="false">($G14*('Scoring Format'!$B$2))+($I14*('Scoring Format'!$B$5))+($K14*('Scoring Format'!$B$8))+($O14*('Scoring Format'!$B$3))+($Q14*('Scoring Format'!$B$6))</f>
        <v>359.6</v>
      </c>
      <c r="Y14" s="26" t="n">
        <f aca="false">(($G14*('Scoring Format'!$B$2))+($I14*('Scoring Format'!$B$5))+($K14*('Scoring Format'!$B$8))+($O14*('Scoring Format'!$B$3))+($Q14*('Scoring Format'!$B$6)))*0.4</f>
        <v>143.84</v>
      </c>
      <c r="Z14" s="14"/>
      <c r="AA14" s="14"/>
      <c r="AD14" s="22" t="s">
        <v>44</v>
      </c>
      <c r="AE14" s="22"/>
      <c r="AF14" s="23" t="n">
        <v>583</v>
      </c>
      <c r="AG14" s="23" t="n">
        <v>378</v>
      </c>
      <c r="AH14" s="21" t="n">
        <f aca="false">AG14/AF14</f>
        <v>0.648370497427101</v>
      </c>
      <c r="AI14" s="23" t="n">
        <v>4072</v>
      </c>
      <c r="AJ14" s="24" t="n">
        <f aca="false">AI14/AF14</f>
        <v>6.98456260720412</v>
      </c>
      <c r="AK14" s="23" t="n">
        <v>27</v>
      </c>
      <c r="AL14" s="21" t="n">
        <f aca="false">AK14/AF14</f>
        <v>0.0463121783876501</v>
      </c>
      <c r="AM14" s="23" t="n">
        <v>11</v>
      </c>
      <c r="AN14" s="21" t="n">
        <f aca="false">AM14/AF14</f>
        <v>0.0188679245283019</v>
      </c>
      <c r="AP14" s="23" t="n">
        <v>100</v>
      </c>
      <c r="AQ14" s="23" t="n">
        <v>590</v>
      </c>
      <c r="AR14" s="23" t="n">
        <f aca="false">AQ14/AP14</f>
        <v>5.9</v>
      </c>
      <c r="AS14" s="23" t="n">
        <v>5</v>
      </c>
      <c r="AT14" s="21" t="n">
        <f aca="false">AS14/AP14</f>
        <v>0.05</v>
      </c>
      <c r="AU14" s="14"/>
      <c r="AV14" s="21" t="n">
        <f aca="false">(AF14+AP14)/(AF17+AP17)</f>
        <v>1</v>
      </c>
      <c r="AW14" s="21" t="n">
        <f aca="false">AF14/(AP14+AF14)</f>
        <v>0.853587115666179</v>
      </c>
      <c r="AX14" s="21" t="n">
        <f aca="false">AP14/(AF14+AP14)</f>
        <v>0.146412884333821</v>
      </c>
      <c r="AY14" s="25"/>
      <c r="AZ14" s="23" t="n">
        <f aca="false">((AI14*0.05)+(AK14*4)+(AM14*-1)+(AQ14*0.1)+(AS14*6))*0.55</f>
        <v>214.28</v>
      </c>
      <c r="BA14" s="26" t="n">
        <f aca="false">((AI14*0.05)+(AK14*4)+(AM14*-1)+(AQ14*0.1)+(AS14*6))*0.4</f>
        <v>155.84</v>
      </c>
    </row>
    <row r="15" customFormat="false" ht="8.25" hidden="false" customHeight="false" outlineLevel="0" collapsed="false">
      <c r="A15" s="22" t="s">
        <v>45</v>
      </c>
      <c r="B15" s="23" t="n">
        <v>30</v>
      </c>
      <c r="C15" s="23"/>
      <c r="D15" s="23"/>
      <c r="E15" s="23"/>
      <c r="F15" s="21" t="e">
        <f aca="false">E15/D15</f>
        <v>#DIV/0!</v>
      </c>
      <c r="G15" s="23"/>
      <c r="H15" s="24" t="e">
        <f aca="false">G15/D15</f>
        <v>#DIV/0!</v>
      </c>
      <c r="I15" s="23"/>
      <c r="J15" s="21" t="e">
        <f aca="false">I15/D15</f>
        <v>#DIV/0!</v>
      </c>
      <c r="K15" s="23"/>
      <c r="L15" s="21" t="e">
        <f aca="false">K15/D15</f>
        <v>#DIV/0!</v>
      </c>
      <c r="N15" s="23"/>
      <c r="O15" s="23"/>
      <c r="P15" s="23" t="e">
        <f aca="false">O15/N15</f>
        <v>#DIV/0!</v>
      </c>
      <c r="Q15" s="23"/>
      <c r="R15" s="21" t="e">
        <f aca="false">Q15/N15</f>
        <v>#DIV/0!</v>
      </c>
      <c r="S15" s="14"/>
      <c r="T15" s="21" t="n">
        <f aca="false">(D15+N15)/($D$17+$N$17)</f>
        <v>0</v>
      </c>
      <c r="U15" s="21" t="n">
        <f aca="false">D15/($D$17)</f>
        <v>0</v>
      </c>
      <c r="V15" s="21" t="n">
        <f aca="false">N15/($N$17)</f>
        <v>0</v>
      </c>
      <c r="W15" s="25"/>
      <c r="X15" s="23" t="n">
        <f aca="false">($G15*('Scoring Format'!$B$2))+($I15*('Scoring Format'!$B$5))+($K15*('Scoring Format'!$B$8))+($O15*('Scoring Format'!$B$3))+($Q15*('Scoring Format'!$B$6))</f>
        <v>0</v>
      </c>
      <c r="Y15" s="26" t="n">
        <f aca="false">(($G15*('Scoring Format'!$B$2))+($I15*('Scoring Format'!$B$5))+($K15*('Scoring Format'!$B$8))+($O15*('Scoring Format'!$B$3))+($Q15*('Scoring Format'!$B$6)))*0.4</f>
        <v>0</v>
      </c>
      <c r="Z15" s="14"/>
      <c r="AA15" s="14"/>
      <c r="AD15" s="27" t="s">
        <v>46</v>
      </c>
      <c r="AE15" s="22"/>
      <c r="AF15" s="23" t="n">
        <v>0</v>
      </c>
      <c r="AG15" s="23" t="n">
        <v>0</v>
      </c>
      <c r="AH15" s="21" t="n">
        <v>0</v>
      </c>
      <c r="AI15" s="23" t="n">
        <v>0</v>
      </c>
      <c r="AJ15" s="24"/>
      <c r="AK15" s="23" t="n">
        <v>0</v>
      </c>
      <c r="AL15" s="21" t="e">
        <f aca="false">AK15/AF15</f>
        <v>#DIV/0!</v>
      </c>
      <c r="AM15" s="23" t="n">
        <v>0</v>
      </c>
      <c r="AN15" s="21" t="e">
        <f aca="false">AM15/AF15</f>
        <v>#DIV/0!</v>
      </c>
      <c r="AP15" s="23" t="n">
        <v>0</v>
      </c>
      <c r="AQ15" s="23" t="n">
        <v>0</v>
      </c>
      <c r="AR15" s="23"/>
      <c r="AS15" s="23" t="n">
        <v>0</v>
      </c>
      <c r="AT15" s="21" t="e">
        <f aca="false">AS15/AP15</f>
        <v>#DIV/0!</v>
      </c>
      <c r="AU15" s="14"/>
      <c r="AV15" s="21" t="e">
        <f aca="false">(AF15+AP15)/(AE18+AO18)</f>
        <v>#DIV/0!</v>
      </c>
      <c r="AW15" s="21" t="e">
        <f aca="false">AF15/(AP15+AF15)</f>
        <v>#DIV/0!</v>
      </c>
      <c r="AX15" s="21" t="e">
        <f aca="false">AP15/(AF15+AP15)</f>
        <v>#DIV/0!</v>
      </c>
      <c r="AY15" s="25"/>
      <c r="AZ15" s="23"/>
      <c r="BA15" s="26"/>
    </row>
    <row r="16" customFormat="false" ht="8.25" hidden="false" customHeight="false" outlineLevel="0" collapsed="false">
      <c r="A16" s="22" t="s">
        <v>47</v>
      </c>
      <c r="B16" s="23" t="n">
        <v>24</v>
      </c>
      <c r="C16" s="23"/>
      <c r="D16" s="23"/>
      <c r="E16" s="23"/>
      <c r="F16" s="21" t="e">
        <f aca="false">E16/D16</f>
        <v>#DIV/0!</v>
      </c>
      <c r="G16" s="23"/>
      <c r="H16" s="24" t="e">
        <f aca="false">G16/D16</f>
        <v>#DIV/0!</v>
      </c>
      <c r="I16" s="23"/>
      <c r="J16" s="21" t="e">
        <f aca="false">I16/D16</f>
        <v>#DIV/0!</v>
      </c>
      <c r="K16" s="23"/>
      <c r="L16" s="21" t="e">
        <f aca="false">K16/D16</f>
        <v>#DIV/0!</v>
      </c>
      <c r="N16" s="23"/>
      <c r="O16" s="23"/>
      <c r="P16" s="23" t="e">
        <f aca="false">O16/N16</f>
        <v>#DIV/0!</v>
      </c>
      <c r="Q16" s="23"/>
      <c r="R16" s="21" t="e">
        <f aca="false">Q16/N16</f>
        <v>#DIV/0!</v>
      </c>
      <c r="S16" s="14"/>
      <c r="T16" s="21" t="n">
        <f aca="false">(D16+N16)/($D$17+$N$17)</f>
        <v>0</v>
      </c>
      <c r="U16" s="21" t="n">
        <f aca="false">D16/($D$17)</f>
        <v>0</v>
      </c>
      <c r="V16" s="21" t="n">
        <f aca="false">N16/($N$17)</f>
        <v>0</v>
      </c>
      <c r="W16" s="25"/>
      <c r="X16" s="23" t="n">
        <f aca="false">($G16*('Scoring Format'!$B$2))+($I16*('Scoring Format'!$B$5))+($K16*('Scoring Format'!$B$8))+($O16*('Scoring Format'!$B$3))+($Q16*('Scoring Format'!$B$6))</f>
        <v>0</v>
      </c>
      <c r="Y16" s="26" t="n">
        <f aca="false">(($G16*('Scoring Format'!$B$2))+($I16*('Scoring Format'!$B$5))+($K16*('Scoring Format'!$B$8))+($O16*('Scoring Format'!$B$3))+($Q16*('Scoring Format'!$B$6)))*0.4</f>
        <v>0</v>
      </c>
      <c r="Z16" s="14"/>
      <c r="AA16" s="14"/>
      <c r="AD16" s="22" t="s">
        <v>48</v>
      </c>
      <c r="AE16" s="22"/>
      <c r="AF16" s="23"/>
      <c r="AG16" s="23"/>
      <c r="AH16" s="21" t="e">
        <f aca="false">AG16/AF16</f>
        <v>#DIV/0!</v>
      </c>
      <c r="AI16" s="23"/>
      <c r="AJ16" s="24" t="e">
        <f aca="false">AI16/AF16</f>
        <v>#DIV/0!</v>
      </c>
      <c r="AK16" s="23"/>
      <c r="AL16" s="21" t="e">
        <f aca="false">AK16/AF16</f>
        <v>#DIV/0!</v>
      </c>
      <c r="AM16" s="23"/>
      <c r="AN16" s="21" t="e">
        <f aca="false">AM16/AF16</f>
        <v>#DIV/0!</v>
      </c>
      <c r="AP16" s="23"/>
      <c r="AQ16" s="23"/>
      <c r="AR16" s="23" t="e">
        <f aca="false">AQ16/AP16</f>
        <v>#DIV/0!</v>
      </c>
      <c r="AS16" s="23"/>
      <c r="AT16" s="21" t="e">
        <f aca="false">AS16/AP16</f>
        <v>#DIV/0!</v>
      </c>
      <c r="AU16" s="14"/>
      <c r="AV16" s="21" t="e">
        <f aca="false">(AF16+AP16)/(AE20+AO20)</f>
        <v>#DIV/0!</v>
      </c>
      <c r="AW16" s="21" t="e">
        <f aca="false">AF16/(AP16+AF16)</f>
        <v>#DIV/0!</v>
      </c>
      <c r="AX16" s="21" t="e">
        <f aca="false">AP16/(AF16+AP16)</f>
        <v>#DIV/0!</v>
      </c>
      <c r="AY16" s="25"/>
      <c r="AZ16" s="23" t="n">
        <f aca="false">((AI16*0.05)+(AK16*4)+(AM16*-1)+(AQ16*0.1)+(AS16*6))*0.55</f>
        <v>0</v>
      </c>
      <c r="BA16" s="26" t="n">
        <f aca="false">((AI16*0.05)+(AK16*4)+(AM16*-1)+(AQ16*0.1)+(AS16*6))*0.4</f>
        <v>0</v>
      </c>
    </row>
    <row r="17" customFormat="false" ht="8.25" hidden="false" customHeight="false" outlineLevel="0" collapsed="false">
      <c r="A17" s="17" t="s">
        <v>49</v>
      </c>
      <c r="B17" s="17"/>
      <c r="C17" s="17"/>
      <c r="D17" s="17" t="n">
        <f aca="false">SUM(D14:D16)</f>
        <v>592</v>
      </c>
      <c r="E17" s="17" t="n">
        <f aca="false">SUM(E14:E16)</f>
        <v>403</v>
      </c>
      <c r="F17" s="17"/>
      <c r="G17" s="17" t="n">
        <f aca="false">SUM(G14:G16)</f>
        <v>4542</v>
      </c>
      <c r="H17" s="17"/>
      <c r="I17" s="17" t="n">
        <f aca="false">SUM(I14:I16)</f>
        <v>28</v>
      </c>
      <c r="J17" s="17"/>
      <c r="K17" s="17" t="n">
        <f aca="false">SUM(K14:K16)</f>
        <v>11</v>
      </c>
      <c r="L17" s="17"/>
      <c r="M17" s="16"/>
      <c r="N17" s="17" t="n">
        <f aca="false">SUM(N14:N16)</f>
        <v>46</v>
      </c>
      <c r="O17" s="17" t="n">
        <f aca="false">SUM(O14:O16)</f>
        <v>195</v>
      </c>
      <c r="P17" s="17"/>
      <c r="Q17" s="17" t="n">
        <f aca="false">SUM(Q14:Q16)</f>
        <v>2</v>
      </c>
      <c r="R17" s="17"/>
      <c r="S17" s="17"/>
      <c r="T17" s="28" t="n">
        <f aca="false">T14+T15+T16</f>
        <v>1</v>
      </c>
      <c r="U17" s="29" t="n">
        <f aca="false">D17/(D17+N17)</f>
        <v>0.927899686520376</v>
      </c>
      <c r="V17" s="29" t="n">
        <f aca="false">N17/(N17+D17)</f>
        <v>0.0721003134796238</v>
      </c>
      <c r="W17" s="25"/>
      <c r="X17" s="14"/>
      <c r="Y17" s="14"/>
      <c r="Z17" s="14"/>
      <c r="AA17" s="14"/>
      <c r="AD17" s="17" t="s">
        <v>49</v>
      </c>
      <c r="AE17" s="17"/>
      <c r="AF17" s="17" t="n">
        <f aca="false">SUM(AF14:AF16)</f>
        <v>583</v>
      </c>
      <c r="AG17" s="17" t="n">
        <f aca="false">SUM(AG14:AG16)</f>
        <v>378</v>
      </c>
      <c r="AH17" s="17"/>
      <c r="AI17" s="17" t="n">
        <f aca="false">SUM(AI14:AI16)</f>
        <v>4072</v>
      </c>
      <c r="AJ17" s="17"/>
      <c r="AK17" s="17" t="n">
        <f aca="false">SUM(AK14:AK16)</f>
        <v>27</v>
      </c>
      <c r="AL17" s="17"/>
      <c r="AM17" s="17" t="n">
        <f aca="false">SUM(AM14:AM16)</f>
        <v>11</v>
      </c>
      <c r="AN17" s="17"/>
      <c r="AO17" s="16"/>
      <c r="AP17" s="17" t="n">
        <f aca="false">SUM(AP14:AP16)</f>
        <v>100</v>
      </c>
      <c r="AQ17" s="17" t="n">
        <f aca="false">SUM(AQ14:AQ16)</f>
        <v>590</v>
      </c>
      <c r="AR17" s="17"/>
      <c r="AS17" s="17" t="n">
        <f aca="false">SUM(AS14:AS16)</f>
        <v>5</v>
      </c>
      <c r="AT17" s="17"/>
      <c r="AU17" s="17"/>
      <c r="AV17" s="28" t="e">
        <f aca="false">AV14+AV15+AV16</f>
        <v>#DIV/0!</v>
      </c>
      <c r="AW17" s="29" t="n">
        <f aca="false">AF17/(AF17+AP17)</f>
        <v>0.853587115666179</v>
      </c>
      <c r="AX17" s="29" t="n">
        <f aca="false">AP17/(AP17+AF17)</f>
        <v>0.146412884333821</v>
      </c>
      <c r="AY17" s="25"/>
      <c r="AZ17" s="14"/>
      <c r="BA17" s="14"/>
    </row>
    <row r="18" customFormat="false" ht="8.25" hidden="false" customHeight="false" outlineLevel="0" collapsed="false">
      <c r="C18" s="14"/>
      <c r="D18" s="14"/>
      <c r="E18" s="30"/>
      <c r="F18" s="14"/>
      <c r="G18" s="31"/>
      <c r="H18" s="14"/>
      <c r="I18" s="32"/>
      <c r="J18" s="14"/>
      <c r="K18" s="32"/>
      <c r="L18" s="14"/>
      <c r="M18" s="14"/>
      <c r="N18" s="14"/>
      <c r="O18" s="14"/>
      <c r="P18" s="14"/>
      <c r="Q18" s="14"/>
      <c r="R18" s="14"/>
      <c r="S18" s="14"/>
      <c r="AE18" s="14"/>
      <c r="AF18" s="14"/>
      <c r="AG18" s="30"/>
      <c r="AH18" s="14"/>
      <c r="AI18" s="31"/>
      <c r="AJ18" s="14"/>
      <c r="AK18" s="32"/>
      <c r="AL18" s="14"/>
      <c r="AM18" s="32"/>
      <c r="AN18" s="14"/>
      <c r="AO18" s="14"/>
      <c r="AP18" s="14"/>
      <c r="AQ18" s="14"/>
      <c r="AR18" s="14"/>
      <c r="AS18" s="14"/>
      <c r="AT18" s="14"/>
      <c r="AU18" s="14"/>
    </row>
    <row r="19" customFormat="false" ht="8.25" hidden="false" customHeight="false" outlineLevel="0" collapsed="false">
      <c r="C19" s="14"/>
      <c r="D19" s="14"/>
      <c r="E19" s="30"/>
      <c r="F19" s="14"/>
      <c r="G19" s="31"/>
      <c r="H19" s="14"/>
      <c r="I19" s="32"/>
      <c r="J19" s="14"/>
      <c r="K19" s="32"/>
      <c r="L19" s="14"/>
      <c r="M19" s="14"/>
      <c r="N19" s="14"/>
      <c r="O19" s="14"/>
      <c r="P19" s="14"/>
      <c r="Q19" s="14"/>
      <c r="R19" s="14"/>
      <c r="S19" s="14"/>
      <c r="AE19" s="14"/>
      <c r="AF19" s="14"/>
      <c r="AG19" s="30"/>
      <c r="AH19" s="14"/>
      <c r="AI19" s="31"/>
      <c r="AJ19" s="14"/>
      <c r="AK19" s="32"/>
      <c r="AL19" s="14"/>
      <c r="AM19" s="32"/>
      <c r="AN19" s="14"/>
      <c r="AO19" s="14"/>
      <c r="AP19" s="14"/>
      <c r="AQ19" s="14"/>
      <c r="AR19" s="14"/>
      <c r="AS19" s="14"/>
      <c r="AT19" s="14"/>
      <c r="AU19" s="14"/>
    </row>
    <row r="20" customFormat="false" ht="8.25" hidden="false" customHeight="false" outlineLevel="0" collapsed="false">
      <c r="A20" s="15" t="s">
        <v>19</v>
      </c>
      <c r="B20" s="15"/>
      <c r="C20" s="15"/>
      <c r="D20" s="15"/>
      <c r="E20" s="15"/>
      <c r="F20" s="15"/>
      <c r="G20" s="15"/>
      <c r="H20" s="15"/>
      <c r="I20" s="15" t="s">
        <v>50</v>
      </c>
      <c r="J20" s="15"/>
      <c r="K20" s="15"/>
      <c r="L20" s="15"/>
      <c r="M20" s="15"/>
      <c r="N20" s="15"/>
      <c r="O20" s="14"/>
      <c r="P20" s="14"/>
      <c r="S20" s="15" t="s">
        <v>20</v>
      </c>
      <c r="T20" s="15"/>
      <c r="U20" s="15"/>
      <c r="W20" s="15" t="s">
        <v>21</v>
      </c>
      <c r="X20" s="15"/>
      <c r="Y20" s="18"/>
      <c r="Z20" s="18"/>
      <c r="AA20" s="18"/>
      <c r="AB20" s="18"/>
      <c r="AD20" s="15" t="s">
        <v>19</v>
      </c>
      <c r="AE20" s="15"/>
      <c r="AF20" s="15"/>
      <c r="AG20" s="15"/>
      <c r="AH20" s="15"/>
      <c r="AI20" s="15"/>
      <c r="AJ20" s="15"/>
      <c r="AK20" s="15" t="s">
        <v>50</v>
      </c>
      <c r="AL20" s="15"/>
      <c r="AM20" s="15"/>
      <c r="AN20" s="15"/>
      <c r="AO20" s="15"/>
      <c r="AP20" s="15"/>
      <c r="AQ20" s="14"/>
      <c r="AR20" s="14"/>
      <c r="AU20" s="15" t="s">
        <v>20</v>
      </c>
      <c r="AV20" s="15"/>
      <c r="AW20" s="15"/>
      <c r="AY20" s="15" t="s">
        <v>21</v>
      </c>
      <c r="AZ20" s="15"/>
      <c r="BA20" s="18"/>
    </row>
    <row r="21" customFormat="false" ht="8.25" hidden="false" customHeight="false" outlineLevel="0" collapsed="false">
      <c r="A21" s="17" t="s">
        <v>51</v>
      </c>
      <c r="B21" s="17" t="s">
        <v>23</v>
      </c>
      <c r="C21" s="17" t="s">
        <v>24</v>
      </c>
      <c r="D21" s="17" t="s">
        <v>25</v>
      </c>
      <c r="E21" s="17" t="s">
        <v>28</v>
      </c>
      <c r="F21" s="17" t="s">
        <v>29</v>
      </c>
      <c r="G21" s="17" t="s">
        <v>30</v>
      </c>
      <c r="H21" s="17" t="s">
        <v>31</v>
      </c>
      <c r="J21" s="17" t="s">
        <v>52</v>
      </c>
      <c r="K21" s="17" t="s">
        <v>53</v>
      </c>
      <c r="L21" s="17" t="s">
        <v>54</v>
      </c>
      <c r="M21" s="17" t="s">
        <v>55</v>
      </c>
      <c r="N21" s="17" t="s">
        <v>56</v>
      </c>
      <c r="O21" s="17" t="s">
        <v>30</v>
      </c>
      <c r="P21" s="17" t="s">
        <v>57</v>
      </c>
      <c r="S21" s="17" t="s">
        <v>51</v>
      </c>
      <c r="T21" s="17" t="s">
        <v>38</v>
      </c>
      <c r="U21" s="17" t="s">
        <v>39</v>
      </c>
      <c r="V21" s="17" t="s">
        <v>40</v>
      </c>
      <c r="X21" s="17" t="s">
        <v>41</v>
      </c>
      <c r="Y21" s="17" t="s">
        <v>58</v>
      </c>
      <c r="Z21" s="17" t="s">
        <v>59</v>
      </c>
      <c r="AA21" s="17"/>
      <c r="AB21" s="17"/>
      <c r="AC21" s="17"/>
      <c r="AD21" s="17" t="s">
        <v>51</v>
      </c>
      <c r="AE21" s="17" t="s">
        <v>24</v>
      </c>
      <c r="AF21" s="17" t="s">
        <v>25</v>
      </c>
      <c r="AG21" s="17" t="s">
        <v>28</v>
      </c>
      <c r="AH21" s="17" t="s">
        <v>29</v>
      </c>
      <c r="AI21" s="17" t="s">
        <v>30</v>
      </c>
      <c r="AJ21" s="17" t="s">
        <v>31</v>
      </c>
      <c r="AL21" s="17" t="s">
        <v>52</v>
      </c>
      <c r="AM21" s="17" t="s">
        <v>53</v>
      </c>
      <c r="AN21" s="17" t="s">
        <v>54</v>
      </c>
      <c r="AO21" s="17" t="s">
        <v>55</v>
      </c>
      <c r="AP21" s="17" t="s">
        <v>56</v>
      </c>
      <c r="AQ21" s="17" t="s">
        <v>30</v>
      </c>
      <c r="AR21" s="17" t="s">
        <v>57</v>
      </c>
      <c r="AV21" s="17" t="s">
        <v>38</v>
      </c>
      <c r="AW21" s="17" t="s">
        <v>39</v>
      </c>
      <c r="AX21" s="17" t="s">
        <v>40</v>
      </c>
      <c r="AZ21" s="17" t="s">
        <v>41</v>
      </c>
      <c r="BA21" s="17" t="s">
        <v>58</v>
      </c>
    </row>
    <row r="22" customFormat="false" ht="8.25" hidden="false" customHeight="false" outlineLevel="0" collapsed="false">
      <c r="A22" s="22" t="s">
        <v>60</v>
      </c>
      <c r="B22" s="23" t="n">
        <v>31</v>
      </c>
      <c r="C22" s="33"/>
      <c r="D22" s="23"/>
      <c r="E22" s="23"/>
      <c r="F22" s="34" t="e">
        <f aca="false">E22/D22</f>
        <v>#DIV/0!</v>
      </c>
      <c r="G22" s="23"/>
      <c r="H22" s="21" t="e">
        <f aca="false">G22/D22</f>
        <v>#DIV/0!</v>
      </c>
      <c r="J22" s="21" t="e">
        <f aca="false">L22/K22</f>
        <v>#DIV/0!</v>
      </c>
      <c r="K22" s="23"/>
      <c r="L22" s="23"/>
      <c r="M22" s="23"/>
      <c r="N22" s="24" t="e">
        <f aca="false">M22/L22</f>
        <v>#DIV/0!</v>
      </c>
      <c r="O22" s="23"/>
      <c r="P22" s="21" t="e">
        <f aca="false">O22/L22</f>
        <v>#DIV/0!</v>
      </c>
      <c r="S22" s="22" t="s">
        <v>61</v>
      </c>
      <c r="T22" s="21" t="n">
        <f aca="false">(D22+K22)/($D$27+$K$27+$N$17+$E$17+$L$38+$L$47)</f>
        <v>0</v>
      </c>
      <c r="U22" s="21" t="n">
        <f aca="false">K22/($K$27+$F$38+$F$47)</f>
        <v>0</v>
      </c>
      <c r="V22" s="21" t="n">
        <f aca="false">D22/($D$27+$N$17+$L$38+$L$47)</f>
        <v>0</v>
      </c>
      <c r="X22" s="23" t="n">
        <f aca="false">($E22*('Scoring Format'!$B$3))+($G22*('Scoring Format'!$B$6))+($M22*('Scoring Format'!$B$4))+($O22*('Scoring Format'!$B$7))</f>
        <v>0</v>
      </c>
      <c r="Y22" s="23" t="n">
        <f aca="false">($E22*('Scoring Format'!$B$3))+($G22*('Scoring Format'!$B$6))+(L22*1)+($M22*('Scoring Format'!$B$4))+($O22*('Scoring Format'!$B$7))</f>
        <v>0</v>
      </c>
      <c r="Z22" s="23" t="n">
        <f aca="false">($E22*('Scoring Format'!$B$3))+($G22*('Scoring Format'!$B$6))+(L22*0.5)+($M22*('Scoring Format'!$B$4))+($O22*('Scoring Format'!$B$7))</f>
        <v>0</v>
      </c>
      <c r="AA22" s="14"/>
      <c r="AB22" s="14"/>
      <c r="AC22" s="14"/>
      <c r="AD22" s="22" t="s">
        <v>61</v>
      </c>
      <c r="AE22" s="22"/>
      <c r="AF22" s="23" t="n">
        <v>200</v>
      </c>
      <c r="AG22" s="23" t="n">
        <v>1040</v>
      </c>
      <c r="AH22" s="23" t="n">
        <f aca="false">AG22/AF22</f>
        <v>5.2</v>
      </c>
      <c r="AI22" s="23" t="n">
        <v>7</v>
      </c>
      <c r="AJ22" s="21" t="n">
        <f aca="false">AI22/AF22</f>
        <v>0.035</v>
      </c>
      <c r="AL22" s="21" t="n">
        <f aca="false">AN22/AM22</f>
        <v>0.8</v>
      </c>
      <c r="AM22" s="23" t="n">
        <v>70</v>
      </c>
      <c r="AN22" s="23" t="n">
        <v>56</v>
      </c>
      <c r="AO22" s="23" t="n">
        <v>364</v>
      </c>
      <c r="AP22" s="23" t="n">
        <f aca="false">AO22/AN22</f>
        <v>6.5</v>
      </c>
      <c r="AQ22" s="23" t="n">
        <v>2</v>
      </c>
      <c r="AR22" s="21" t="n">
        <f aca="false">AQ22/AN22</f>
        <v>0.0357142857142857</v>
      </c>
      <c r="AV22" s="21" t="e">
        <f aca="false">(#ref!+AM22)/(#ref!+AM25)</f>
        <v>#NAME?</v>
      </c>
      <c r="AW22" s="21" t="e">
        <f aca="false">#ref!/(AM22+#ref!)</f>
        <v>#NAME?</v>
      </c>
      <c r="AX22" s="21" t="e">
        <f aca="false">AM22/(#ref!+AM22)</f>
        <v>#NAME?</v>
      </c>
      <c r="AZ22" s="23" t="e">
        <f aca="false">(#ref!*0.1)+(AF22*6)+(AL22*0.1)+(AN22*6)</f>
        <v>#NAME?</v>
      </c>
      <c r="BA22" s="23" t="e">
        <f aca="false">(#ref!*0.1)+(AF22*6)+(AK22*1)+(AL22*0.1)+(AN22*6)</f>
        <v>#NAME?</v>
      </c>
    </row>
    <row r="23" customFormat="false" ht="8.25" hidden="false" customHeight="false" outlineLevel="0" collapsed="false">
      <c r="A23" s="22" t="s">
        <v>62</v>
      </c>
      <c r="B23" s="23" t="n">
        <v>24</v>
      </c>
      <c r="C23" s="33"/>
      <c r="D23" s="23"/>
      <c r="E23" s="23"/>
      <c r="F23" s="34" t="e">
        <f aca="false">E23/D23</f>
        <v>#DIV/0!</v>
      </c>
      <c r="G23" s="23"/>
      <c r="H23" s="21" t="e">
        <f aca="false">G23/D23</f>
        <v>#DIV/0!</v>
      </c>
      <c r="J23" s="21" t="e">
        <f aca="false">L23/K23</f>
        <v>#DIV/0!</v>
      </c>
      <c r="K23" s="23"/>
      <c r="L23" s="23"/>
      <c r="M23" s="23"/>
      <c r="N23" s="24" t="e">
        <f aca="false">M23/L23</f>
        <v>#DIV/0!</v>
      </c>
      <c r="O23" s="23"/>
      <c r="P23" s="21" t="e">
        <f aca="false">O23/L23</f>
        <v>#DIV/0!</v>
      </c>
      <c r="S23" s="22" t="s">
        <v>63</v>
      </c>
      <c r="T23" s="21" t="n">
        <f aca="false">(D23+K23)/($D$27+$K$27+$N$17+$E$17+$L$38+$L$47)</f>
        <v>0</v>
      </c>
      <c r="U23" s="21" t="n">
        <f aca="false">K23/($K$27+$F$38+$F$47)</f>
        <v>0</v>
      </c>
      <c r="V23" s="21" t="n">
        <f aca="false">D23/($D$27+$N$17+$L$38+$L$47)</f>
        <v>0</v>
      </c>
      <c r="X23" s="23" t="n">
        <f aca="false">($E23*('Scoring Format'!$B$3))+($G23*('Scoring Format'!$B$6))+($M23*('Scoring Format'!$B$4))+($O23*('Scoring Format'!$B$7))</f>
        <v>0</v>
      </c>
      <c r="Y23" s="23" t="n">
        <f aca="false">($E23*('Scoring Format'!$B$3))+($G23*('Scoring Format'!$B$6))+(L23*1)+($M23*('Scoring Format'!$B$4))+($O23*('Scoring Format'!$B$7))</f>
        <v>0</v>
      </c>
      <c r="Z23" s="23" t="n">
        <f aca="false">($E23*('Scoring Format'!$B$3))+($G23*('Scoring Format'!$B$6))+(L23*0.5)+($M23*('Scoring Format'!$B$4))+($O23*('Scoring Format'!$B$7))</f>
        <v>0</v>
      </c>
      <c r="AA23" s="14"/>
      <c r="AB23" s="14"/>
      <c r="AC23" s="14"/>
      <c r="AD23" s="22" t="s">
        <v>64</v>
      </c>
      <c r="AE23" s="22"/>
      <c r="AF23" s="23" t="n">
        <v>96</v>
      </c>
      <c r="AG23" s="23" t="n">
        <v>445</v>
      </c>
      <c r="AH23" s="23" t="n">
        <f aca="false">AG23/AF23</f>
        <v>4.63541666666667</v>
      </c>
      <c r="AI23" s="23" t="n">
        <v>6</v>
      </c>
      <c r="AJ23" s="21" t="n">
        <f aca="false">AI23/AF23</f>
        <v>0.0625</v>
      </c>
      <c r="AL23" s="21" t="n">
        <f aca="false">AN23/AM23</f>
        <v>0.583333333333333</v>
      </c>
      <c r="AM23" s="23" t="n">
        <v>24</v>
      </c>
      <c r="AN23" s="23" t="n">
        <v>14</v>
      </c>
      <c r="AO23" s="23" t="n">
        <v>110</v>
      </c>
      <c r="AP23" s="23" t="n">
        <f aca="false">AO23/AN23</f>
        <v>7.85714285714286</v>
      </c>
      <c r="AQ23" s="23" t="n">
        <v>2</v>
      </c>
      <c r="AR23" s="21" t="n">
        <f aca="false">AQ23/AN23</f>
        <v>0.142857142857143</v>
      </c>
      <c r="AV23" s="21" t="e">
        <f aca="false">(#ref!+AM23)/(#ref!+AM26)</f>
        <v>#NAME?</v>
      </c>
      <c r="AW23" s="21" t="e">
        <f aca="false">#ref!/(AM23+#ref!)</f>
        <v>#NAME?</v>
      </c>
      <c r="AX23" s="21" t="e">
        <f aca="false">AM23/(#ref!+AM23)</f>
        <v>#NAME?</v>
      </c>
      <c r="AZ23" s="23" t="e">
        <f aca="false">(#ref!*0.1)+(AF23*6)+(AL23*0.1)+(AN23*6)</f>
        <v>#NAME?</v>
      </c>
      <c r="BA23" s="23" t="e">
        <f aca="false">(#ref!*0.1)+(AF23*6)+(AK23*1)+(AL23*0.1)+(AN23*6)</f>
        <v>#NAME?</v>
      </c>
    </row>
    <row r="24" customFormat="false" ht="8.25" hidden="false" customHeight="false" outlineLevel="0" collapsed="false">
      <c r="A24" s="22" t="s">
        <v>65</v>
      </c>
      <c r="B24" s="23" t="n">
        <v>21</v>
      </c>
      <c r="C24" s="33" t="n">
        <v>17</v>
      </c>
      <c r="D24" s="23" t="n">
        <v>210</v>
      </c>
      <c r="E24" s="23" t="n">
        <v>900</v>
      </c>
      <c r="F24" s="23" t="n">
        <f aca="false">E24/D24</f>
        <v>4.28571428571429</v>
      </c>
      <c r="G24" s="23" t="n">
        <v>5</v>
      </c>
      <c r="H24" s="21" t="n">
        <f aca="false">G24/D24</f>
        <v>0.0238095238095238</v>
      </c>
      <c r="J24" s="21" t="n">
        <f aca="false">L24/K24</f>
        <v>0.75609756097561</v>
      </c>
      <c r="K24" s="23" t="n">
        <v>82</v>
      </c>
      <c r="L24" s="23" t="n">
        <v>62</v>
      </c>
      <c r="M24" s="23" t="n">
        <v>482</v>
      </c>
      <c r="N24" s="24" t="n">
        <f aca="false">M24/L24</f>
        <v>7.7741935483871</v>
      </c>
      <c r="O24" s="23" t="n">
        <v>2</v>
      </c>
      <c r="P24" s="21" t="n">
        <f aca="false">O24/L24</f>
        <v>0.032258064516129</v>
      </c>
      <c r="S24" s="22" t="s">
        <v>66</v>
      </c>
      <c r="T24" s="21" t="n">
        <f aca="false">(D24+K24)/($D$27+$K$27+$N$17+$E$17+$L$38+$L$47)</f>
        <v>0.323366555924696</v>
      </c>
      <c r="U24" s="21" t="n">
        <f aca="false">K24/($K$27+$F$38+$F$47)</f>
        <v>0.188940092165899</v>
      </c>
      <c r="V24" s="21" t="n">
        <f aca="false">D24/($D$27+$N$17+$L$38+$L$47)</f>
        <v>0.549738219895288</v>
      </c>
      <c r="X24" s="23" t="n">
        <f aca="false">($E24*('Scoring Format'!$B$3))+($G24*('Scoring Format'!$B$6))+($M24*('Scoring Format'!$B$4))+($O24*('Scoring Format'!$B$7))</f>
        <v>180.2</v>
      </c>
      <c r="Y24" s="23" t="n">
        <f aca="false">($E24*('Scoring Format'!$B$3))+($G24*('Scoring Format'!$B$6))+(L24*1)+($M24*('Scoring Format'!$B$4))+($O24*('Scoring Format'!$B$7))</f>
        <v>242.2</v>
      </c>
      <c r="Z24" s="23" t="n">
        <f aca="false">($E24*('Scoring Format'!$B$3))+($G24*('Scoring Format'!$B$6))+(L24*0.5)+($M24*('Scoring Format'!$B$4))+($O24*('Scoring Format'!$B$7))</f>
        <v>211.2</v>
      </c>
      <c r="AA24" s="14"/>
      <c r="AB24" s="14"/>
      <c r="AC24" s="14"/>
      <c r="AD24" s="22" t="s">
        <v>67</v>
      </c>
      <c r="AE24" s="22"/>
      <c r="AF24" s="23" t="n">
        <v>8</v>
      </c>
      <c r="AG24" s="23" t="n">
        <v>28</v>
      </c>
      <c r="AH24" s="23" t="n">
        <f aca="false">AG24/AF24</f>
        <v>3.5</v>
      </c>
      <c r="AI24" s="23" t="n">
        <v>0</v>
      </c>
      <c r="AJ24" s="21" t="n">
        <f aca="false">AI24/AF24</f>
        <v>0</v>
      </c>
      <c r="AL24" s="21" t="n">
        <f aca="false">AN24/AM24</f>
        <v>0.5</v>
      </c>
      <c r="AM24" s="23" t="n">
        <v>4</v>
      </c>
      <c r="AN24" s="23" t="n">
        <v>2</v>
      </c>
      <c r="AO24" s="23" t="n">
        <v>17</v>
      </c>
      <c r="AP24" s="23" t="n">
        <f aca="false">AO24/AN24</f>
        <v>8.5</v>
      </c>
      <c r="AQ24" s="23" t="n">
        <v>0</v>
      </c>
      <c r="AR24" s="21" t="n">
        <f aca="false">AQ24/AN24</f>
        <v>0</v>
      </c>
      <c r="AV24" s="21" t="e">
        <f aca="false">(#ref!+AM24)/(#ref!+AL30)</f>
        <v>#NAME?</v>
      </c>
      <c r="AW24" s="21" t="e">
        <f aca="false">#ref!/(AM24+#ref!)</f>
        <v>#NAME?</v>
      </c>
      <c r="AX24" s="21" t="e">
        <f aca="false">AM24/(#ref!+AM24)</f>
        <v>#NAME?</v>
      </c>
      <c r="AZ24" s="23" t="e">
        <f aca="false">(#ref!*0.1)+(AF24*6)+(AL24*0.1)+(AN24*6)</f>
        <v>#NAME?</v>
      </c>
      <c r="BA24" s="23" t="e">
        <f aca="false">(#ref!*0.1)+(AF24*6)+(AK24*1)+(AL24*0.1)+(AN24*6)</f>
        <v>#NAME?</v>
      </c>
    </row>
    <row r="25" customFormat="false" ht="8.25" hidden="false" customHeight="false" outlineLevel="0" collapsed="false">
      <c r="A25" s="22" t="s">
        <v>68</v>
      </c>
      <c r="B25" s="23" t="n">
        <v>26</v>
      </c>
      <c r="C25" s="33" t="n">
        <v>17</v>
      </c>
      <c r="D25" s="23" t="n">
        <v>100</v>
      </c>
      <c r="E25" s="23" t="n">
        <v>360</v>
      </c>
      <c r="F25" s="23" t="n">
        <f aca="false">E25/D25</f>
        <v>3.6</v>
      </c>
      <c r="G25" s="23" t="n">
        <v>5</v>
      </c>
      <c r="H25" s="21" t="n">
        <f aca="false">G25/D25</f>
        <v>0.05</v>
      </c>
      <c r="J25" s="21" t="n">
        <f aca="false">L25/K25</f>
        <v>0.733333333333333</v>
      </c>
      <c r="K25" s="23" t="n">
        <v>15</v>
      </c>
      <c r="L25" s="23" t="n">
        <v>11</v>
      </c>
      <c r="M25" s="23" t="n">
        <v>70</v>
      </c>
      <c r="N25" s="24" t="n">
        <f aca="false">M25/L25</f>
        <v>6.36363636363636</v>
      </c>
      <c r="O25" s="23" t="n">
        <v>0</v>
      </c>
      <c r="P25" s="21" t="n">
        <f aca="false">O25/L25</f>
        <v>0</v>
      </c>
      <c r="S25" s="22" t="s">
        <v>69</v>
      </c>
      <c r="T25" s="21" t="n">
        <f aca="false">(D25+K25)/($D$27+$K$27+$N$17+$E$17+$L$38+$L$47)</f>
        <v>0.127353266888151</v>
      </c>
      <c r="U25" s="21" t="n">
        <f aca="false">K25/($K$27+$F$38+$F$47)</f>
        <v>0.0345622119815668</v>
      </c>
      <c r="V25" s="21" t="n">
        <f aca="false">D25/($D$27+$N$17+$L$38+$L$47)</f>
        <v>0.261780104712042</v>
      </c>
      <c r="X25" s="23" t="n">
        <f aca="false">($E25*('Scoring Format'!$B$3))+($G25*('Scoring Format'!$B$6))+($M25*('Scoring Format'!$B$4))+($O25*('Scoring Format'!$B$7))</f>
        <v>73</v>
      </c>
      <c r="Y25" s="23" t="n">
        <f aca="false">($E25*('Scoring Format'!$B$3))+($G25*('Scoring Format'!$B$6))+(L25*1)+($M25*('Scoring Format'!$B$4))+($O25*('Scoring Format'!$B$7))</f>
        <v>84</v>
      </c>
      <c r="Z25" s="23" t="n">
        <f aca="false">($E25*('Scoring Format'!$B$3))+($G25*('Scoring Format'!$B$6))+(L25*0.5)+($M25*('Scoring Format'!$B$4))+($O25*('Scoring Format'!$B$7))</f>
        <v>78.5</v>
      </c>
      <c r="AA25" s="14"/>
      <c r="AB25" s="14"/>
      <c r="AC25" s="14"/>
      <c r="AD25" s="22" t="s">
        <v>70</v>
      </c>
      <c r="AE25" s="22"/>
      <c r="AF25" s="23"/>
      <c r="AG25" s="23"/>
      <c r="AH25" s="23" t="e">
        <f aca="false">AG25/AF25</f>
        <v>#DIV/0!</v>
      </c>
      <c r="AI25" s="23" t="n">
        <v>0</v>
      </c>
      <c r="AJ25" s="21" t="e">
        <f aca="false">AI25/AF25</f>
        <v>#DIV/0!</v>
      </c>
      <c r="AL25" s="21" t="e">
        <f aca="false">AN25/AM25</f>
        <v>#DIV/0!</v>
      </c>
      <c r="AM25" s="23"/>
      <c r="AN25" s="23"/>
      <c r="AO25" s="23"/>
      <c r="AP25" s="23" t="e">
        <f aca="false">AO25/AN25</f>
        <v>#DIV/0!</v>
      </c>
      <c r="AQ25" s="23" t="n">
        <v>0</v>
      </c>
      <c r="AR25" s="21" t="e">
        <f aca="false">AQ25/AN25</f>
        <v>#DIV/0!</v>
      </c>
      <c r="AV25" s="21" t="e">
        <f aca="false">(#ref!+AM25)/(#ref!+AM31)</f>
        <v>#NAME?</v>
      </c>
      <c r="AW25" s="21" t="e">
        <f aca="false">#ref!/(AM25+#ref!)</f>
        <v>#NAME?</v>
      </c>
      <c r="AX25" s="21" t="e">
        <f aca="false">AM25/(#ref!+AM25)</f>
        <v>#NAME?</v>
      </c>
      <c r="AZ25" s="23" t="e">
        <f aca="false">(#ref!*0.1)+(AF25*6)+(AL25*0.1)+(AN25*6)</f>
        <v>#NAME?</v>
      </c>
      <c r="BA25" s="23" t="e">
        <f aca="false">(#ref!*0.1)+(AF25*6)+(AK25*1)+(AL25*0.1)+(AN25*6)</f>
        <v>#NAME?</v>
      </c>
    </row>
    <row r="26" customFormat="false" ht="8.25" hidden="false" customHeight="false" outlineLevel="0" collapsed="false">
      <c r="A26" s="22" t="s">
        <v>71</v>
      </c>
      <c r="B26" s="23" t="n">
        <v>25</v>
      </c>
      <c r="C26" s="33" t="n">
        <v>12</v>
      </c>
      <c r="D26" s="23" t="n">
        <v>21</v>
      </c>
      <c r="E26" s="23" t="n">
        <v>72</v>
      </c>
      <c r="F26" s="23" t="n">
        <f aca="false">E26/D26</f>
        <v>3.42857142857143</v>
      </c>
      <c r="G26" s="23" t="n">
        <v>0</v>
      </c>
      <c r="H26" s="21" t="n">
        <f aca="false">G26/D26</f>
        <v>0</v>
      </c>
      <c r="J26" s="21" t="n">
        <f aca="false">L26/K26</f>
        <v>0.666666666666667</v>
      </c>
      <c r="K26" s="23" t="n">
        <v>21</v>
      </c>
      <c r="L26" s="23" t="n">
        <v>14</v>
      </c>
      <c r="M26" s="23" t="n">
        <v>99</v>
      </c>
      <c r="N26" s="24" t="n">
        <f aca="false">M26/L26</f>
        <v>7.07142857142857</v>
      </c>
      <c r="O26" s="23" t="n">
        <v>1</v>
      </c>
      <c r="P26" s="21" t="n">
        <f aca="false">O26/L26</f>
        <v>0.0714285714285714</v>
      </c>
      <c r="S26" s="22" t="s">
        <v>72</v>
      </c>
      <c r="T26" s="21" t="n">
        <f aca="false">(D26+K26)/($D$27+$K$27+$N$17+$E$17+$L$38+$L$47)</f>
        <v>0.0465116279069767</v>
      </c>
      <c r="U26" s="21" t="n">
        <f aca="false">K26/($K$27+$F$38+$F$47)</f>
        <v>0.0483870967741936</v>
      </c>
      <c r="V26" s="21" t="n">
        <f aca="false">D26/($D$27+$N$17+$L$38+$L$47)</f>
        <v>0.0549738219895288</v>
      </c>
      <c r="X26" s="23" t="n">
        <f aca="false">($E26*('Scoring Format'!$B$3))+($G26*('Scoring Format'!$B$6))+($M26*('Scoring Format'!$B$4))+($O26*('Scoring Format'!$B$7))</f>
        <v>23.1</v>
      </c>
      <c r="Y26" s="23" t="n">
        <f aca="false">($E26*('Scoring Format'!$B$3))+($G26*('Scoring Format'!$B$6))+(L26*1)+($M26*('Scoring Format'!$B$4))+($O26*('Scoring Format'!$B$7))</f>
        <v>37.1</v>
      </c>
      <c r="Z26" s="23" t="n">
        <f aca="false">($E26*('Scoring Format'!$B$3))+($G26*('Scoring Format'!$B$6))+(L26*0.5)+($M26*('Scoring Format'!$B$4))+($O26*('Scoring Format'!$B$7))</f>
        <v>30.1</v>
      </c>
      <c r="AA26" s="14"/>
      <c r="AB26" s="14"/>
      <c r="AC26" s="14"/>
      <c r="AD26" s="22" t="s">
        <v>73</v>
      </c>
      <c r="AE26" s="22"/>
      <c r="AF26" s="23"/>
      <c r="AG26" s="23"/>
      <c r="AH26" s="23" t="e">
        <f aca="false">AG26/AF26</f>
        <v>#DIV/0!</v>
      </c>
      <c r="AI26" s="23"/>
      <c r="AJ26" s="21" t="e">
        <f aca="false">AI26/AF26</f>
        <v>#DIV/0!</v>
      </c>
      <c r="AL26" s="21" t="e">
        <f aca="false">AN26/AM26</f>
        <v>#DIV/0!</v>
      </c>
      <c r="AM26" s="23"/>
      <c r="AN26" s="23"/>
      <c r="AO26" s="23"/>
      <c r="AP26" s="23"/>
      <c r="AQ26" s="23" t="n">
        <f aca="false">(AG26*0.1)+(AI26*6)+(AN26*0.1)+(AP26*6)</f>
        <v>0</v>
      </c>
      <c r="AR26" s="21" t="e">
        <f aca="false">AQ26/AN26</f>
        <v>#DIV/0!</v>
      </c>
      <c r="AV26" s="21" t="e">
        <f aca="false">(#ref!+AM26)/(#ref!+AM32)</f>
        <v>#NAME?</v>
      </c>
      <c r="AW26" s="21" t="e">
        <f aca="false">#ref!/(AM26+#ref!)</f>
        <v>#NAME?</v>
      </c>
      <c r="AX26" s="21" t="e">
        <f aca="false">AM26/(#ref!+AM26)</f>
        <v>#NAME?</v>
      </c>
      <c r="AZ26" s="23" t="e">
        <f aca="false">(#ref!*0.1)+(AF26*6)+(AJ26*1)+(AK26*0.1)+(AM26*6)</f>
        <v>#NAME?</v>
      </c>
      <c r="BA26" s="23" t="e">
        <f aca="false">(#ref!*0.1)+(AF26*6)+(AK26*1)+(AL26*0.1)+(AN26*6)</f>
        <v>#NAME?</v>
      </c>
    </row>
    <row r="27" customFormat="false" ht="8.25" hidden="false" customHeight="false" outlineLevel="0" collapsed="false">
      <c r="A27" s="17" t="s">
        <v>49</v>
      </c>
      <c r="B27" s="17"/>
      <c r="C27" s="17"/>
      <c r="D27" s="17" t="n">
        <f aca="false">SUM(D22:D26)</f>
        <v>331</v>
      </c>
      <c r="E27" s="17" t="n">
        <f aca="false">SUM(E22:E26)</f>
        <v>1332</v>
      </c>
      <c r="F27" s="17"/>
      <c r="G27" s="17" t="n">
        <f aca="false">SUM(G22:G26)</f>
        <v>10</v>
      </c>
      <c r="H27" s="17"/>
      <c r="I27" s="17"/>
      <c r="J27" s="17"/>
      <c r="K27" s="17" t="n">
        <f aca="false">SUM(K22:K26)</f>
        <v>118</v>
      </c>
      <c r="L27" s="17" t="n">
        <f aca="false">SUM(L22:L26)</f>
        <v>87</v>
      </c>
      <c r="M27" s="17" t="n">
        <f aca="false">SUM(M22:M26)</f>
        <v>651</v>
      </c>
      <c r="N27" s="17"/>
      <c r="O27" s="17" t="n">
        <f aca="false">SUM(O22:O26)</f>
        <v>3</v>
      </c>
      <c r="P27" s="17"/>
      <c r="AD27" s="17" t="s">
        <v>49</v>
      </c>
      <c r="AE27" s="17"/>
      <c r="AF27" s="17" t="n">
        <f aca="false">SUM(AF22:AF26)</f>
        <v>304</v>
      </c>
      <c r="AG27" s="17" t="n">
        <f aca="false">SUM(AG22:AG26)</f>
        <v>1513</v>
      </c>
      <c r="AH27" s="17"/>
      <c r="AI27" s="17" t="n">
        <f aca="false">SUM(AI22:AI26)</f>
        <v>13</v>
      </c>
      <c r="AJ27" s="17"/>
      <c r="AK27" s="17"/>
      <c r="AL27" s="17"/>
      <c r="AM27" s="17" t="n">
        <f aca="false">SUM(AM22:AM26)</f>
        <v>98</v>
      </c>
      <c r="AN27" s="17" t="n">
        <f aca="false">SUM(AN22:AN26)</f>
        <v>72</v>
      </c>
      <c r="AO27" s="17" t="n">
        <f aca="false">SUM(AO22:AO26)</f>
        <v>491</v>
      </c>
      <c r="AP27" s="17"/>
      <c r="AQ27" s="17" t="n">
        <f aca="false">SUM(AQ22:AQ26)</f>
        <v>4</v>
      </c>
      <c r="AR27" s="17"/>
    </row>
    <row r="28" customFormat="false" ht="8.25" hidden="false" customHeight="false" outlineLevel="0" collapsed="false">
      <c r="A28" s="17"/>
      <c r="B28" s="17"/>
      <c r="C28" s="14"/>
      <c r="D28" s="14"/>
      <c r="E28" s="14"/>
      <c r="F28" s="14"/>
      <c r="G28" s="14"/>
      <c r="H28" s="14"/>
      <c r="I28" s="17"/>
      <c r="J28" s="14"/>
      <c r="K28" s="14"/>
      <c r="L28" s="14"/>
      <c r="M28" s="14"/>
      <c r="N28" s="14"/>
      <c r="O28" s="14"/>
      <c r="AD28" s="17"/>
      <c r="AE28" s="14"/>
      <c r="AF28" s="14"/>
      <c r="AG28" s="14"/>
      <c r="AH28" s="14"/>
      <c r="AI28" s="14"/>
      <c r="AJ28" s="14"/>
      <c r="AK28" s="17"/>
      <c r="AL28" s="14"/>
      <c r="AM28" s="14"/>
      <c r="AN28" s="14"/>
      <c r="AO28" s="14"/>
      <c r="AP28" s="14"/>
      <c r="AQ28" s="14"/>
    </row>
    <row r="29" customFormat="false" ht="8.25" hidden="false" customHeight="false" outlineLevel="0" collapsed="false">
      <c r="B29" s="14" t="n">
        <v>200</v>
      </c>
      <c r="C29" s="14"/>
      <c r="D29" s="14"/>
      <c r="E29" s="14"/>
      <c r="F29" s="14"/>
      <c r="G29" s="14"/>
      <c r="H29" s="14"/>
      <c r="I29" s="14"/>
      <c r="J29" s="14"/>
      <c r="K29" s="14"/>
      <c r="L29" s="14"/>
      <c r="M29" s="14"/>
      <c r="N29" s="14"/>
      <c r="AE29" s="14"/>
      <c r="AF29" s="14"/>
      <c r="AG29" s="14"/>
      <c r="AH29" s="14"/>
      <c r="AI29" s="14"/>
      <c r="AJ29" s="14"/>
      <c r="AK29" s="14"/>
      <c r="AL29" s="14"/>
      <c r="AM29" s="14"/>
      <c r="AN29" s="14"/>
      <c r="AO29" s="14"/>
      <c r="AP29" s="14"/>
    </row>
    <row r="30" customFormat="false" ht="8.25" hidden="false" customHeight="false" outlineLevel="0" collapsed="false">
      <c r="A30" s="15" t="s">
        <v>50</v>
      </c>
      <c r="B30" s="15"/>
      <c r="C30" s="15"/>
      <c r="D30" s="15"/>
      <c r="E30" s="15"/>
      <c r="F30" s="15"/>
      <c r="G30" s="15"/>
      <c r="H30" s="15"/>
      <c r="I30" s="14"/>
      <c r="J30" s="14"/>
      <c r="K30" s="15" t="s">
        <v>19</v>
      </c>
      <c r="L30" s="15"/>
      <c r="M30" s="15"/>
      <c r="N30" s="15"/>
      <c r="O30" s="15"/>
      <c r="S30" s="15" t="s">
        <v>20</v>
      </c>
      <c r="T30" s="15"/>
      <c r="U30" s="15"/>
      <c r="W30" s="15" t="s">
        <v>21</v>
      </c>
      <c r="X30" s="15"/>
      <c r="AD30" s="15" t="s">
        <v>50</v>
      </c>
      <c r="AE30" s="15"/>
      <c r="AF30" s="15"/>
      <c r="AG30" s="15"/>
      <c r="AH30" s="15"/>
      <c r="AI30" s="15"/>
      <c r="AJ30" s="15"/>
      <c r="AK30" s="14"/>
      <c r="AL30" s="14"/>
      <c r="AM30" s="15" t="s">
        <v>19</v>
      </c>
      <c r="AN30" s="15"/>
      <c r="AO30" s="15"/>
      <c r="AP30" s="15"/>
      <c r="AQ30" s="15"/>
      <c r="AU30" s="15" t="s">
        <v>20</v>
      </c>
      <c r="AV30" s="15"/>
      <c r="AW30" s="15"/>
      <c r="AY30" s="15" t="s">
        <v>21</v>
      </c>
      <c r="AZ30" s="15"/>
    </row>
    <row r="31" customFormat="false" ht="8.25" hidden="false" customHeight="false" outlineLevel="0" collapsed="false">
      <c r="A31" s="17" t="s">
        <v>74</v>
      </c>
      <c r="B31" s="17" t="s">
        <v>23</v>
      </c>
      <c r="C31" s="17" t="s">
        <v>24</v>
      </c>
      <c r="D31" s="17" t="s">
        <v>52</v>
      </c>
      <c r="E31" s="17" t="s">
        <v>53</v>
      </c>
      <c r="F31" s="17" t="s">
        <v>54</v>
      </c>
      <c r="G31" s="17" t="s">
        <v>55</v>
      </c>
      <c r="H31" s="17" t="s">
        <v>56</v>
      </c>
      <c r="I31" s="17" t="s">
        <v>30</v>
      </c>
      <c r="J31" s="17" t="s">
        <v>57</v>
      </c>
      <c r="L31" s="17" t="s">
        <v>34</v>
      </c>
      <c r="M31" s="17" t="s">
        <v>35</v>
      </c>
      <c r="N31" s="17" t="s">
        <v>36</v>
      </c>
      <c r="O31" s="17" t="s">
        <v>75</v>
      </c>
      <c r="P31" s="17" t="s">
        <v>31</v>
      </c>
      <c r="S31" s="17" t="s">
        <v>74</v>
      </c>
      <c r="T31" s="17" t="s">
        <v>38</v>
      </c>
      <c r="U31" s="17" t="s">
        <v>39</v>
      </c>
      <c r="V31" s="17" t="s">
        <v>40</v>
      </c>
      <c r="X31" s="17" t="s">
        <v>41</v>
      </c>
      <c r="Y31" s="17" t="s">
        <v>58</v>
      </c>
      <c r="Z31" s="17" t="s">
        <v>76</v>
      </c>
      <c r="AA31" s="17"/>
      <c r="AD31" s="17" t="s">
        <v>74</v>
      </c>
      <c r="AE31" s="17" t="s">
        <v>24</v>
      </c>
      <c r="AF31" s="17" t="s">
        <v>52</v>
      </c>
      <c r="AG31" s="17" t="s">
        <v>53</v>
      </c>
      <c r="AH31" s="17" t="s">
        <v>54</v>
      </c>
      <c r="AI31" s="17" t="s">
        <v>55</v>
      </c>
      <c r="AJ31" s="17" t="s">
        <v>56</v>
      </c>
      <c r="AK31" s="17" t="s">
        <v>30</v>
      </c>
      <c r="AL31" s="17" t="s">
        <v>57</v>
      </c>
      <c r="AN31" s="17" t="s">
        <v>34</v>
      </c>
      <c r="AO31" s="17" t="s">
        <v>35</v>
      </c>
      <c r="AP31" s="17" t="s">
        <v>36</v>
      </c>
      <c r="AQ31" s="17" t="s">
        <v>75</v>
      </c>
      <c r="AR31" s="17" t="s">
        <v>31</v>
      </c>
      <c r="AV31" s="17" t="s">
        <v>38</v>
      </c>
      <c r="AW31" s="17" t="s">
        <v>39</v>
      </c>
      <c r="AX31" s="17" t="s">
        <v>40</v>
      </c>
      <c r="AZ31" s="17" t="s">
        <v>41</v>
      </c>
      <c r="BA31" s="17" t="s">
        <v>58</v>
      </c>
    </row>
    <row r="32" customFormat="false" ht="8.25" hidden="false" customHeight="false" outlineLevel="0" collapsed="false">
      <c r="A32" s="22" t="s">
        <v>77</v>
      </c>
      <c r="B32" s="23" t="n">
        <v>24</v>
      </c>
      <c r="C32" s="23" t="n">
        <v>17</v>
      </c>
      <c r="D32" s="21" t="n">
        <f aca="false">F32/E32</f>
        <v>0.575757575757576</v>
      </c>
      <c r="E32" s="23" t="n">
        <v>99</v>
      </c>
      <c r="F32" s="23" t="n">
        <v>57</v>
      </c>
      <c r="G32" s="23" t="n">
        <v>837</v>
      </c>
      <c r="H32" s="34" t="n">
        <f aca="false">G32/F32</f>
        <v>14.6842105263158</v>
      </c>
      <c r="I32" s="23" t="n">
        <v>6</v>
      </c>
      <c r="J32" s="21" t="n">
        <f aca="false">I32/F32</f>
        <v>0.105263157894737</v>
      </c>
      <c r="L32" s="23" t="n">
        <v>0</v>
      </c>
      <c r="M32" s="23" t="n">
        <v>0</v>
      </c>
      <c r="N32" s="34" t="e">
        <f aca="false">M32/L32</f>
        <v>#DIV/0!</v>
      </c>
      <c r="O32" s="23" t="n">
        <v>0</v>
      </c>
      <c r="P32" s="21" t="e">
        <f aca="false">O32/L32</f>
        <v>#DIV/0!</v>
      </c>
      <c r="S32" s="22" t="s">
        <v>78</v>
      </c>
      <c r="T32" s="35" t="n">
        <f aca="false">(E32+L32)/($D$27+$L$27+$N$17+$E$47+$L$47)</f>
        <v>0.154205607476636</v>
      </c>
      <c r="U32" s="35" t="n">
        <f aca="false">E32/($E$17)</f>
        <v>0.245657568238213</v>
      </c>
      <c r="V32" s="35" t="n">
        <f aca="false">L32/($N$17+$D$27+$L$38+$L$47)</f>
        <v>0</v>
      </c>
      <c r="X32" s="23" t="n">
        <f aca="false">($G32*('Scoring Format'!$B$4))+($I32*'Scoring Format'!$B$7)+($M32*('Scoring Format'!$B$3))+($O32*('Scoring Format'!$B$6))</f>
        <v>119.7</v>
      </c>
      <c r="Y32" s="23" t="n">
        <f aca="false">(F32*1)+(($G32*('Scoring Format'!$B$4))+($I32*'Scoring Format'!$B$7)+($M32*('Scoring Format'!$B$3))+($O32*('Scoring Format'!$B$6)))</f>
        <v>176.7</v>
      </c>
      <c r="Z32" s="23" t="n">
        <f aca="false">(F32*0.5)+(($G32*('Scoring Format'!$B$4))+($I32*'Scoring Format'!$B$7)+($M32*('Scoring Format'!$B$3))+($O32*('Scoring Format'!$B$6)))</f>
        <v>148.2</v>
      </c>
      <c r="AA32" s="14"/>
      <c r="AD32" s="22" t="s">
        <v>79</v>
      </c>
      <c r="AE32" s="22"/>
      <c r="AF32" s="21" t="n">
        <f aca="false">AH32/AG32</f>
        <v>0.607476635514019</v>
      </c>
      <c r="AG32" s="23" t="n">
        <v>107</v>
      </c>
      <c r="AH32" s="23" t="n">
        <v>65</v>
      </c>
      <c r="AI32" s="23" t="n">
        <v>710</v>
      </c>
      <c r="AJ32" s="23" t="n">
        <f aca="false">AI32/AH32</f>
        <v>10.9230769230769</v>
      </c>
      <c r="AK32" s="23" t="n">
        <v>6</v>
      </c>
      <c r="AL32" s="21" t="n">
        <f aca="false">AK32/AH32</f>
        <v>0.0923076923076923</v>
      </c>
      <c r="AN32" s="23" t="n">
        <v>0</v>
      </c>
      <c r="AO32" s="23" t="n">
        <v>0</v>
      </c>
      <c r="AP32" s="34" t="e">
        <f aca="false">AO32/AN32</f>
        <v>#DIV/0!</v>
      </c>
      <c r="AQ32" s="23" t="n">
        <v>0</v>
      </c>
      <c r="AR32" s="21" t="e">
        <f aca="false">AQ32/AN32</f>
        <v>#DIV/0!</v>
      </c>
      <c r="AV32" s="35" t="e">
        <f aca="false">(#ref!+AK32)/(#ref!+AK35)</f>
        <v>#NAME?</v>
      </c>
      <c r="AW32" s="35" t="e">
        <f aca="false">#ref!/(AK32+#ref!)</f>
        <v>#NAME?</v>
      </c>
      <c r="AX32" s="35" t="e">
        <f aca="false">AK32/(#ref!+AK32)</f>
        <v>#NAME?</v>
      </c>
      <c r="AZ32" s="23" t="n">
        <f aca="false">(AI32*0.1)+(AK32*6)+(AO32*0.1)+(AQ32*6)</f>
        <v>107</v>
      </c>
      <c r="BA32" s="23" t="n">
        <f aca="false">(AH32*1)+(AI32*0.1)+(AK32*6)+(AO32*0.1)+(AQ32*6)</f>
        <v>172</v>
      </c>
    </row>
    <row r="33" customFormat="false" ht="8.25" hidden="false" customHeight="false" outlineLevel="0" collapsed="false">
      <c r="A33" s="22" t="s">
        <v>80</v>
      </c>
      <c r="B33" s="23" t="n">
        <v>26</v>
      </c>
      <c r="C33" s="23" t="n">
        <v>17</v>
      </c>
      <c r="D33" s="21" t="n">
        <f aca="false">F33/E33</f>
        <v>0.65034965034965</v>
      </c>
      <c r="E33" s="23" t="n">
        <v>143</v>
      </c>
      <c r="F33" s="23" t="n">
        <v>93</v>
      </c>
      <c r="G33" s="23" t="n">
        <v>1270</v>
      </c>
      <c r="H33" s="34" t="n">
        <f aca="false">G33/F33</f>
        <v>13.6559139784946</v>
      </c>
      <c r="I33" s="23" t="n">
        <v>8</v>
      </c>
      <c r="J33" s="21" t="n">
        <f aca="false">I33/F33</f>
        <v>0.0860215053763441</v>
      </c>
      <c r="L33" s="23" t="n">
        <v>0</v>
      </c>
      <c r="M33" s="23" t="n">
        <v>0</v>
      </c>
      <c r="N33" s="34" t="e">
        <f aca="false">M33/L33</f>
        <v>#DIV/0!</v>
      </c>
      <c r="O33" s="23" t="n">
        <v>0</v>
      </c>
      <c r="P33" s="21" t="e">
        <f aca="false">O33/L33</f>
        <v>#DIV/0!</v>
      </c>
      <c r="S33" s="22" t="s">
        <v>81</v>
      </c>
      <c r="T33" s="35" t="n">
        <f aca="false">(E33+L33)/($D$27+$L$27+$N$17+$E$47+$L$47)</f>
        <v>0.222741433021807</v>
      </c>
      <c r="U33" s="35" t="n">
        <f aca="false">E33/($E$17)</f>
        <v>0.354838709677419</v>
      </c>
      <c r="V33" s="35" t="n">
        <f aca="false">L33/($N$17+$D$27+$L$38+$L$47)</f>
        <v>0</v>
      </c>
      <c r="X33" s="23" t="n">
        <f aca="false">($G33*('Scoring Format'!$B$4))+($I33*'Scoring Format'!$B$7)+($M33*('Scoring Format'!$B$3))+($O33*('Scoring Format'!$B$6))</f>
        <v>175</v>
      </c>
      <c r="Y33" s="23" t="n">
        <f aca="false">(F33*1)+(($G33*('Scoring Format'!$B$4))+($I33*'Scoring Format'!$B$7)+($M33*('Scoring Format'!$B$3))+($O33*('Scoring Format'!$B$6)))</f>
        <v>268</v>
      </c>
      <c r="Z33" s="23" t="n">
        <f aca="false">(F33*0.5)+(($G33*('Scoring Format'!$B$4))+($I33*'Scoring Format'!$B$7)+($M33*('Scoring Format'!$B$3))+($O33*('Scoring Format'!$B$6)))</f>
        <v>221.5</v>
      </c>
      <c r="AA33" s="14"/>
      <c r="AD33" s="22" t="s">
        <v>82</v>
      </c>
      <c r="AE33" s="22"/>
      <c r="AF33" s="21" t="n">
        <f aca="false">AH33/AG33</f>
        <v>0.633333333333333</v>
      </c>
      <c r="AG33" s="23" t="n">
        <v>120</v>
      </c>
      <c r="AH33" s="23" t="n">
        <v>76</v>
      </c>
      <c r="AI33" s="23" t="n">
        <v>892</v>
      </c>
      <c r="AJ33" s="23" t="n">
        <f aca="false">AI33/AH33</f>
        <v>11.7368421052632</v>
      </c>
      <c r="AK33" s="23" t="n">
        <v>5</v>
      </c>
      <c r="AL33" s="21" t="n">
        <f aca="false">AK33/AH33</f>
        <v>0.0657894736842105</v>
      </c>
      <c r="AN33" s="23" t="n">
        <v>12</v>
      </c>
      <c r="AO33" s="23" t="n">
        <v>108</v>
      </c>
      <c r="AP33" s="34" t="n">
        <f aca="false">AO33/AN33</f>
        <v>9</v>
      </c>
      <c r="AQ33" s="23" t="n">
        <v>0</v>
      </c>
      <c r="AR33" s="21" t="n">
        <f aca="false">AQ33/AN33</f>
        <v>0</v>
      </c>
      <c r="AV33" s="35" t="e">
        <f aca="false">(#ref!+AK33)/(#ref!+AK36)</f>
        <v>#NAME?</v>
      </c>
      <c r="AW33" s="35" t="e">
        <f aca="false">#ref!/(AK33+#ref!)</f>
        <v>#NAME?</v>
      </c>
      <c r="AX33" s="35" t="e">
        <f aca="false">AK33/(#ref!+AK33)</f>
        <v>#NAME?</v>
      </c>
      <c r="AZ33" s="23" t="n">
        <f aca="false">(AI33*0.1)+(AK33*6)+(AO33*0.1)+(AQ33*6)</f>
        <v>130</v>
      </c>
      <c r="BA33" s="23" t="n">
        <f aca="false">(AH33*1)+(AI33*0.1)+(AK33*6)+(AO33*0.1)+(AQ33*6)</f>
        <v>206</v>
      </c>
    </row>
    <row r="34" customFormat="false" ht="8.25" hidden="false" customHeight="false" outlineLevel="0" collapsed="false">
      <c r="A34" s="22" t="s">
        <v>83</v>
      </c>
      <c r="B34" s="23" t="n">
        <v>30</v>
      </c>
      <c r="C34" s="23" t="n">
        <v>16</v>
      </c>
      <c r="D34" s="21" t="n">
        <f aca="false">F34/E34</f>
        <v>0.682926829268293</v>
      </c>
      <c r="E34" s="23" t="n">
        <v>41</v>
      </c>
      <c r="F34" s="23" t="n">
        <v>28</v>
      </c>
      <c r="G34" s="23" t="n">
        <v>420</v>
      </c>
      <c r="H34" s="34" t="n">
        <f aca="false">G34/F34</f>
        <v>15</v>
      </c>
      <c r="I34" s="23" t="n">
        <v>2</v>
      </c>
      <c r="J34" s="21" t="n">
        <f aca="false">I34/F34</f>
        <v>0.0714285714285714</v>
      </c>
      <c r="L34" s="23"/>
      <c r="M34" s="23"/>
      <c r="N34" s="34" t="e">
        <f aca="false">M34/L34</f>
        <v>#DIV/0!</v>
      </c>
      <c r="O34" s="23" t="n">
        <v>0</v>
      </c>
      <c r="P34" s="21" t="e">
        <f aca="false">O34/L34</f>
        <v>#DIV/0!</v>
      </c>
      <c r="S34" s="22" t="s">
        <v>84</v>
      </c>
      <c r="T34" s="35" t="n">
        <f aca="false">(E34+L34)/($D$27+$L$27+$N$17+$E$47+$L$47)</f>
        <v>0.0638629283489097</v>
      </c>
      <c r="U34" s="35" t="n">
        <f aca="false">E34/($E$17)</f>
        <v>0.101736972704715</v>
      </c>
      <c r="V34" s="35" t="n">
        <f aca="false">L34/($N$17+$D$27+$L$38+$L$47)</f>
        <v>0</v>
      </c>
      <c r="X34" s="23" t="n">
        <f aca="false">($G34*('Scoring Format'!$B$4))+($I34*'Scoring Format'!$B$7)+($M34*('Scoring Format'!$B$3))+($O34*('Scoring Format'!$B$6))</f>
        <v>54</v>
      </c>
      <c r="Y34" s="23" t="n">
        <f aca="false">(F34*1)+(($G34*('Scoring Format'!$B$4))+($I34*'Scoring Format'!$B$7)+($M34*('Scoring Format'!$B$3))+($O34*('Scoring Format'!$B$6)))</f>
        <v>82</v>
      </c>
      <c r="Z34" s="23" t="n">
        <f aca="false">(F34*0.5)+(($G34*('Scoring Format'!$B$4))+($I34*'Scoring Format'!$B$7)+($M34*('Scoring Format'!$B$3))+($O34*('Scoring Format'!$B$6)))</f>
        <v>68</v>
      </c>
      <c r="AA34" s="14"/>
      <c r="AD34" s="22" t="s">
        <v>85</v>
      </c>
      <c r="AE34" s="22"/>
      <c r="AF34" s="21" t="n">
        <f aca="false">AH34/AG34</f>
        <v>0.55</v>
      </c>
      <c r="AG34" s="23" t="n">
        <v>40</v>
      </c>
      <c r="AH34" s="23" t="n">
        <v>22</v>
      </c>
      <c r="AI34" s="23" t="n">
        <v>325</v>
      </c>
      <c r="AJ34" s="23" t="n">
        <f aca="false">AI34/AH34</f>
        <v>14.7727272727273</v>
      </c>
      <c r="AK34" s="23" t="n">
        <v>2</v>
      </c>
      <c r="AL34" s="21" t="n">
        <f aca="false">AK34/AH34</f>
        <v>0.0909090909090909</v>
      </c>
      <c r="AN34" s="23" t="n">
        <v>5</v>
      </c>
      <c r="AO34" s="23" t="n">
        <v>20</v>
      </c>
      <c r="AP34" s="34" t="n">
        <f aca="false">AO34/AN34</f>
        <v>4</v>
      </c>
      <c r="AQ34" s="23" t="n">
        <v>0</v>
      </c>
      <c r="AR34" s="21" t="n">
        <f aca="false">AQ34/AN34</f>
        <v>0</v>
      </c>
      <c r="AV34" s="35" t="e">
        <f aca="false">(#ref!+AK34)/(#ref!+AK37)</f>
        <v>#NAME?</v>
      </c>
      <c r="AW34" s="35" t="e">
        <f aca="false">#ref!/(AK34+#ref!)</f>
        <v>#NAME?</v>
      </c>
      <c r="AX34" s="35" t="e">
        <f aca="false">AK34/(#ref!+AK34)</f>
        <v>#NAME?</v>
      </c>
      <c r="AZ34" s="23" t="n">
        <f aca="false">(AI34*0.1)+(AK34*6)+(AO34*0.1)+(AQ34*6)</f>
        <v>46.5</v>
      </c>
      <c r="BA34" s="23" t="n">
        <f aca="false">(AH34*1)+(AI34*0.1)+(AK34*6)+(AO34*0.1)+(AQ34*6)</f>
        <v>68.5</v>
      </c>
    </row>
    <row r="35" customFormat="false" ht="8.25" hidden="false" customHeight="false" outlineLevel="0" collapsed="false">
      <c r="A35" s="22" t="s">
        <v>86</v>
      </c>
      <c r="B35" s="23" t="n">
        <v>28</v>
      </c>
      <c r="C35" s="23" t="n">
        <v>17</v>
      </c>
      <c r="D35" s="21" t="n">
        <f aca="false">F35/E35</f>
        <v>0.5</v>
      </c>
      <c r="E35" s="23" t="n">
        <v>10</v>
      </c>
      <c r="F35" s="23" t="n">
        <v>5</v>
      </c>
      <c r="G35" s="23" t="n">
        <v>60</v>
      </c>
      <c r="H35" s="34" t="n">
        <f aca="false">G35/F35</f>
        <v>12</v>
      </c>
      <c r="I35" s="23" t="n">
        <v>0</v>
      </c>
      <c r="J35" s="21" t="n">
        <f aca="false">I35/F35</f>
        <v>0</v>
      </c>
      <c r="L35" s="23" t="n">
        <v>5</v>
      </c>
      <c r="M35" s="23" t="n">
        <v>18</v>
      </c>
      <c r="N35" s="34" t="n">
        <f aca="false">M35/L35</f>
        <v>3.6</v>
      </c>
      <c r="O35" s="23" t="n">
        <v>1</v>
      </c>
      <c r="P35" s="21" t="n">
        <f aca="false">O35/L35</f>
        <v>0.2</v>
      </c>
      <c r="S35" s="22" t="s">
        <v>87</v>
      </c>
      <c r="T35" s="35" t="n">
        <f aca="false">(E35+L35)/($D$27+$L$27+$N$17+$E$47+$L$47)</f>
        <v>0.0233644859813084</v>
      </c>
      <c r="U35" s="35" t="n">
        <f aca="false">E35/($E$17)</f>
        <v>0.0248138957816377</v>
      </c>
      <c r="V35" s="35" t="n">
        <f aca="false">L35/($N$17+$D$27+$L$38+$L$47)</f>
        <v>0.0130890052356021</v>
      </c>
      <c r="X35" s="23" t="n">
        <f aca="false">($G35*('Scoring Format'!$B$4))+($I35*'Scoring Format'!$B$7)+($M35*('Scoring Format'!$B$3))+($O35*('Scoring Format'!$B$6))</f>
        <v>13.8</v>
      </c>
      <c r="Y35" s="23" t="n">
        <f aca="false">(F35*1)+(($G35*('Scoring Format'!$B$4))+($I35*'Scoring Format'!$B$7)+($M35*('Scoring Format'!$B$3))+($O35*('Scoring Format'!$B$6)))</f>
        <v>18.8</v>
      </c>
      <c r="Z35" s="23" t="n">
        <f aca="false">(F35*0.5)+(($G35*('Scoring Format'!$B$4))+($I35*'Scoring Format'!$B$7)+($M35*('Scoring Format'!$B$3))+($O35*('Scoring Format'!$B$6)))</f>
        <v>16.3</v>
      </c>
      <c r="AA35" s="14"/>
      <c r="AD35" s="22" t="s">
        <v>88</v>
      </c>
      <c r="AE35" s="22"/>
      <c r="AF35" s="21" t="n">
        <f aca="false">AH35/AG35</f>
        <v>0.662068965517241</v>
      </c>
      <c r="AG35" s="23" t="n">
        <v>145</v>
      </c>
      <c r="AH35" s="23" t="n">
        <v>96</v>
      </c>
      <c r="AI35" s="23" t="n">
        <v>1098</v>
      </c>
      <c r="AJ35" s="23" t="n">
        <f aca="false">AI35/AH35</f>
        <v>11.4375</v>
      </c>
      <c r="AK35" s="23" t="n">
        <v>7</v>
      </c>
      <c r="AL35" s="21" t="n">
        <f aca="false">AK35/AH35</f>
        <v>0.0729166666666667</v>
      </c>
      <c r="AN35" s="23" t="n">
        <v>0</v>
      </c>
      <c r="AO35" s="23" t="n">
        <v>0</v>
      </c>
      <c r="AP35" s="34" t="e">
        <f aca="false">AO35/AN35</f>
        <v>#DIV/0!</v>
      </c>
      <c r="AQ35" s="23" t="n">
        <v>0</v>
      </c>
      <c r="AR35" s="21" t="e">
        <f aca="false">AQ35/AN35</f>
        <v>#DIV/0!</v>
      </c>
      <c r="AV35" s="35" t="e">
        <f aca="false">(#ref!+AK35)/(#ref!+AK38)</f>
        <v>#NAME?</v>
      </c>
      <c r="AW35" s="35" t="e">
        <f aca="false">#ref!/(AK35+#ref!)</f>
        <v>#NAME?</v>
      </c>
      <c r="AX35" s="35" t="e">
        <f aca="false">AK35/(#ref!+AK35)</f>
        <v>#NAME?</v>
      </c>
      <c r="AZ35" s="23" t="n">
        <f aca="false">(AI35*0.1)+(AK35*6)+(AO35*0.1)+(AQ35*6)</f>
        <v>151.8</v>
      </c>
      <c r="BA35" s="23" t="n">
        <f aca="false">(AH35*1)+(AI35*0.1)+(AK35*6)+(AO35*0.1)+(AQ35*6)</f>
        <v>247.8</v>
      </c>
    </row>
    <row r="36" customFormat="false" ht="8.25" hidden="false" customHeight="false" outlineLevel="0" collapsed="false">
      <c r="A36" s="22" t="s">
        <v>89</v>
      </c>
      <c r="B36" s="23" t="n">
        <v>23</v>
      </c>
      <c r="C36" s="23" t="n">
        <v>17</v>
      </c>
      <c r="D36" s="21" t="n">
        <f aca="false">F36/E36</f>
        <v>0</v>
      </c>
      <c r="E36" s="23" t="n">
        <v>2</v>
      </c>
      <c r="F36" s="23" t="n">
        <v>0</v>
      </c>
      <c r="G36" s="23" t="n">
        <v>0</v>
      </c>
      <c r="H36" s="34" t="e">
        <f aca="false">G36/F36</f>
        <v>#DIV/0!</v>
      </c>
      <c r="I36" s="23" t="n">
        <v>0</v>
      </c>
      <c r="J36" s="21" t="e">
        <f aca="false">I36/F36</f>
        <v>#DIV/0!</v>
      </c>
      <c r="L36" s="23"/>
      <c r="M36" s="23"/>
      <c r="N36" s="34" t="e">
        <f aca="false">M36/L36</f>
        <v>#DIV/0!</v>
      </c>
      <c r="O36" s="23" t="n">
        <v>0</v>
      </c>
      <c r="P36" s="21" t="e">
        <f aca="false">O36/L36</f>
        <v>#DIV/0!</v>
      </c>
      <c r="S36" s="22" t="s">
        <v>90</v>
      </c>
      <c r="T36" s="35" t="n">
        <f aca="false">(E36+L36)/($D$27+$L$27+$N$17+$E$47+$L$47)</f>
        <v>0.00311526479750779</v>
      </c>
      <c r="U36" s="35" t="n">
        <f aca="false">E36/($E$17)</f>
        <v>0.00496277915632754</v>
      </c>
      <c r="V36" s="35" t="n">
        <f aca="false">L36/($N$17+$D$27+$L$38+$L$47)</f>
        <v>0</v>
      </c>
      <c r="X36" s="23" t="n">
        <f aca="false">($G36*('Scoring Format'!$B$4))+($I36*'Scoring Format'!$B$7)+($M36*('Scoring Format'!$B$3))+($O36*('Scoring Format'!$B$6))</f>
        <v>0</v>
      </c>
      <c r="Y36" s="23" t="n">
        <f aca="false">(F36*1)+(($G36*('Scoring Format'!$B$4))+($I36*'Scoring Format'!$B$7)+($M36*('Scoring Format'!$B$3))+($O36*('Scoring Format'!$B$6)))</f>
        <v>0</v>
      </c>
      <c r="Z36" s="23" t="n">
        <f aca="false">(F36*0.5)+(($G36*('Scoring Format'!$B$4))+($I36*'Scoring Format'!$B$7)+($M36*('Scoring Format'!$B$3))+($O36*('Scoring Format'!$B$6)))</f>
        <v>0</v>
      </c>
      <c r="AA36" s="14"/>
      <c r="AD36" s="22" t="s">
        <v>91</v>
      </c>
      <c r="AE36" s="22"/>
      <c r="AF36" s="21" t="n">
        <f aca="false">AH36/AG36</f>
        <v>0.6</v>
      </c>
      <c r="AG36" s="23" t="n">
        <v>10</v>
      </c>
      <c r="AH36" s="23" t="n">
        <v>6</v>
      </c>
      <c r="AI36" s="23" t="n">
        <v>100</v>
      </c>
      <c r="AJ36" s="23" t="n">
        <f aca="false">AI36/AH36</f>
        <v>16.6666666666667</v>
      </c>
      <c r="AK36" s="23" t="n">
        <v>0</v>
      </c>
      <c r="AL36" s="21" t="n">
        <f aca="false">AK36/AH36</f>
        <v>0</v>
      </c>
      <c r="AN36" s="23" t="n">
        <v>0</v>
      </c>
      <c r="AO36" s="23" t="n">
        <v>0</v>
      </c>
      <c r="AP36" s="34" t="e">
        <f aca="false">AO36/AN36</f>
        <v>#DIV/0!</v>
      </c>
      <c r="AQ36" s="23" t="n">
        <v>0</v>
      </c>
      <c r="AR36" s="21" t="e">
        <f aca="false">AQ36/AN36</f>
        <v>#DIV/0!</v>
      </c>
      <c r="AV36" s="35" t="e">
        <f aca="false">(#ref!+AK36)/(#ref!+AJ41)</f>
        <v>#NAME?</v>
      </c>
      <c r="AW36" s="35" t="e">
        <f aca="false">#ref!/(AK36+#ref!)</f>
        <v>#NAME?</v>
      </c>
      <c r="AX36" s="35" t="e">
        <f aca="false">AK36/(#ref!+AK36)</f>
        <v>#NAME?</v>
      </c>
      <c r="AZ36" s="23" t="n">
        <f aca="false">(AI36*0.1)+(AK36*6)+(AO36*0.1)+(AQ36*6)</f>
        <v>10</v>
      </c>
      <c r="BA36" s="23" t="n">
        <f aca="false">(AH36*1)+(AI36*0.1)+(AK36*6)+(AO36*0.1)+(AQ36*6)</f>
        <v>16</v>
      </c>
    </row>
    <row r="37" customFormat="false" ht="8.25" hidden="false" customHeight="false" outlineLevel="0" collapsed="false">
      <c r="A37" s="22" t="s">
        <v>92</v>
      </c>
      <c r="B37" s="20" t="n">
        <v>22</v>
      </c>
      <c r="C37" s="23" t="n">
        <v>17</v>
      </c>
      <c r="D37" s="21" t="n">
        <f aca="false">F37/E37</f>
        <v>0</v>
      </c>
      <c r="E37" s="23" t="n">
        <v>1</v>
      </c>
      <c r="F37" s="23" t="n">
        <v>0</v>
      </c>
      <c r="G37" s="23" t="n">
        <v>0</v>
      </c>
      <c r="H37" s="34" t="e">
        <f aca="false">G37/F37</f>
        <v>#DIV/0!</v>
      </c>
      <c r="I37" s="23" t="n">
        <v>0</v>
      </c>
      <c r="J37" s="21" t="e">
        <f aca="false">I37/F37</f>
        <v>#DIV/0!</v>
      </c>
      <c r="L37" s="23"/>
      <c r="M37" s="23"/>
      <c r="N37" s="34" t="e">
        <f aca="false">M37/L37</f>
        <v>#DIV/0!</v>
      </c>
      <c r="O37" s="23" t="n">
        <v>0</v>
      </c>
      <c r="P37" s="21" t="e">
        <f aca="false">O37/L37</f>
        <v>#DIV/0!</v>
      </c>
      <c r="S37" s="22" t="s">
        <v>93</v>
      </c>
      <c r="T37" s="35" t="n">
        <f aca="false">(E37+L37)/($D$27+$L$27+$N$17+$E$47+$L$47)</f>
        <v>0.00155763239875389</v>
      </c>
      <c r="U37" s="35" t="n">
        <f aca="false">E37/($E$17)</f>
        <v>0.00248138957816377</v>
      </c>
      <c r="V37" s="35" t="n">
        <f aca="false">L37/($N$17+$D$27+$L$38+$L$47)</f>
        <v>0</v>
      </c>
      <c r="X37" s="23" t="n">
        <f aca="false">($G37*('Scoring Format'!$B$4))+($I37*'Scoring Format'!$B$7)+($M37*('Scoring Format'!$B$3))+($O37*('Scoring Format'!$B$6))</f>
        <v>0</v>
      </c>
      <c r="Y37" s="23" t="n">
        <f aca="false">(F37*1)+(($G37*('Scoring Format'!$B$4))+($I37*'Scoring Format'!$B$7)+($M37*('Scoring Format'!$B$3))+($O37*('Scoring Format'!$B$6)))</f>
        <v>0</v>
      </c>
      <c r="Z37" s="23" t="n">
        <f aca="false">(F37*0.5)+(($G37*('Scoring Format'!$B$4))+($I37*'Scoring Format'!$B$7)+($M37*('Scoring Format'!$B$3))+($O37*('Scoring Format'!$B$6)))</f>
        <v>0</v>
      </c>
      <c r="AA37" s="14"/>
      <c r="AD37" s="22" t="s">
        <v>94</v>
      </c>
      <c r="AE37" s="22"/>
      <c r="AF37" s="21" t="e">
        <f aca="false">AH37/AG37</f>
        <v>#DIV/0!</v>
      </c>
      <c r="AG37" s="23"/>
      <c r="AH37" s="23"/>
      <c r="AI37" s="23"/>
      <c r="AJ37" s="23"/>
      <c r="AK37" s="23"/>
      <c r="AL37" s="21" t="e">
        <f aca="false">AK37/AH37</f>
        <v>#DIV/0!</v>
      </c>
      <c r="AN37" s="23"/>
      <c r="AO37" s="23"/>
      <c r="AP37" s="34" t="e">
        <f aca="false">AO37/AN37</f>
        <v>#DIV/0!</v>
      </c>
      <c r="AQ37" s="23"/>
      <c r="AR37" s="21" t="e">
        <f aca="false">AQ37/AN37</f>
        <v>#DIV/0!</v>
      </c>
      <c r="AV37" s="35" t="e">
        <f aca="false">(#ref!+AK37)/(#ref!+AK42)</f>
        <v>#NAME?</v>
      </c>
      <c r="AW37" s="35" t="e">
        <f aca="false">#ref!/(AK37+#ref!)</f>
        <v>#NAME?</v>
      </c>
      <c r="AX37" s="35" t="e">
        <f aca="false">AK37/(#ref!+AK37)</f>
        <v>#NAME?</v>
      </c>
      <c r="AZ37" s="23"/>
      <c r="BA37" s="23"/>
    </row>
    <row r="38" customFormat="false" ht="8.25" hidden="false" customHeight="false" outlineLevel="0" collapsed="false">
      <c r="A38" s="17" t="s">
        <v>49</v>
      </c>
      <c r="B38" s="17"/>
      <c r="C38" s="17"/>
      <c r="D38" s="16"/>
      <c r="E38" s="17" t="n">
        <f aca="false">SUM(E32:E37)</f>
        <v>296</v>
      </c>
      <c r="F38" s="17" t="n">
        <f aca="false">SUM(F32:F37)</f>
        <v>183</v>
      </c>
      <c r="G38" s="17" t="n">
        <f aca="false">SUM(G32:G37)</f>
        <v>2587</v>
      </c>
      <c r="H38" s="17"/>
      <c r="I38" s="17" t="n">
        <f aca="false">SUM(I32:I37)</f>
        <v>16</v>
      </c>
      <c r="J38" s="17"/>
      <c r="K38" s="17"/>
      <c r="L38" s="17" t="n">
        <f aca="false">SUM(L32:L37)</f>
        <v>5</v>
      </c>
      <c r="M38" s="17" t="n">
        <f aca="false">SUM(M32:M37)</f>
        <v>18</v>
      </c>
      <c r="N38" s="17"/>
      <c r="O38" s="17" t="n">
        <f aca="false">SUM(O32:O37)</f>
        <v>1</v>
      </c>
      <c r="P38" s="17"/>
      <c r="AD38" s="17" t="s">
        <v>49</v>
      </c>
      <c r="AE38" s="17"/>
      <c r="AF38" s="16"/>
      <c r="AG38" s="17" t="n">
        <f aca="false">SUM(AG32:AG37)</f>
        <v>422</v>
      </c>
      <c r="AH38" s="17" t="n">
        <f aca="false">SUM(AH32:AH37)</f>
        <v>265</v>
      </c>
      <c r="AI38" s="17" t="n">
        <f aca="false">SUM(AI32:AI37)</f>
        <v>3125</v>
      </c>
      <c r="AJ38" s="17"/>
      <c r="AK38" s="17" t="n">
        <f aca="false">SUM(AK32:AK37)</f>
        <v>20</v>
      </c>
      <c r="AL38" s="17"/>
      <c r="AM38" s="17"/>
      <c r="AN38" s="17" t="n">
        <f aca="false">SUM(AN32:AN37)</f>
        <v>17</v>
      </c>
      <c r="AO38" s="17" t="n">
        <f aca="false">SUM(AO32:AO37)</f>
        <v>128</v>
      </c>
      <c r="AP38" s="17"/>
      <c r="AQ38" s="17" t="n">
        <f aca="false">SUM(AQ32:AQ37)</f>
        <v>0</v>
      </c>
      <c r="AR38" s="17"/>
    </row>
    <row r="39" customFormat="false" ht="8.25" hidden="false" customHeight="false" outlineLevel="0" collapsed="false">
      <c r="A39" s="14"/>
      <c r="B39" s="17"/>
      <c r="D39" s="14"/>
      <c r="E39" s="14"/>
      <c r="F39" s="14"/>
      <c r="G39" s="14"/>
      <c r="H39" s="14"/>
      <c r="I39" s="14"/>
      <c r="J39" s="14"/>
      <c r="K39" s="14"/>
      <c r="L39" s="14"/>
      <c r="M39" s="14"/>
      <c r="S39" s="13" t="s">
        <v>90</v>
      </c>
      <c r="AD39" s="17"/>
      <c r="AF39" s="14"/>
      <c r="AG39" s="14"/>
      <c r="AH39" s="14"/>
      <c r="AI39" s="14"/>
      <c r="AJ39" s="14"/>
      <c r="AK39" s="14"/>
      <c r="AL39" s="14"/>
      <c r="AM39" s="14"/>
      <c r="AN39" s="14"/>
      <c r="AO39" s="14"/>
    </row>
    <row r="40" customFormat="false" ht="8.25" hidden="false" customHeight="false" outlineLevel="0" collapsed="false">
      <c r="A40" s="17"/>
      <c r="B40" s="17"/>
      <c r="D40" s="14"/>
      <c r="E40" s="14"/>
      <c r="F40" s="14"/>
      <c r="G40" s="14"/>
      <c r="H40" s="14"/>
      <c r="I40" s="14"/>
      <c r="J40" s="14"/>
      <c r="K40" s="14"/>
      <c r="L40" s="14"/>
      <c r="M40" s="14"/>
      <c r="AD40" s="17"/>
      <c r="AF40" s="14"/>
      <c r="AG40" s="14"/>
      <c r="AH40" s="14"/>
      <c r="AI40" s="14"/>
      <c r="AJ40" s="14"/>
      <c r="AK40" s="14"/>
      <c r="AL40" s="14"/>
      <c r="AM40" s="14"/>
      <c r="AN40" s="14"/>
      <c r="AO40" s="14"/>
    </row>
    <row r="41" customFormat="false" ht="8.25" hidden="false" customHeight="false" outlineLevel="0" collapsed="false">
      <c r="A41" s="15" t="s">
        <v>50</v>
      </c>
      <c r="B41" s="15"/>
      <c r="C41" s="15"/>
      <c r="D41" s="15"/>
      <c r="E41" s="15"/>
      <c r="F41" s="15"/>
      <c r="G41" s="15"/>
      <c r="H41" s="15"/>
      <c r="I41" s="14"/>
      <c r="J41" s="14"/>
      <c r="K41" s="15" t="s">
        <v>19</v>
      </c>
      <c r="L41" s="15"/>
      <c r="M41" s="15"/>
      <c r="N41" s="15"/>
      <c r="O41" s="15"/>
      <c r="S41" s="15" t="s">
        <v>20</v>
      </c>
      <c r="T41" s="15"/>
      <c r="U41" s="15"/>
      <c r="W41" s="15" t="s">
        <v>21</v>
      </c>
      <c r="X41" s="15"/>
      <c r="AD41" s="15" t="s">
        <v>50</v>
      </c>
      <c r="AE41" s="15"/>
      <c r="AF41" s="15"/>
      <c r="AG41" s="15"/>
      <c r="AH41" s="15"/>
      <c r="AI41" s="15"/>
      <c r="AJ41" s="15"/>
      <c r="AK41" s="14"/>
      <c r="AL41" s="14"/>
      <c r="AM41" s="15" t="s">
        <v>19</v>
      </c>
      <c r="AN41" s="15"/>
      <c r="AO41" s="15"/>
      <c r="AP41" s="15"/>
      <c r="AQ41" s="15"/>
      <c r="AU41" s="15" t="s">
        <v>20</v>
      </c>
      <c r="AV41" s="15"/>
      <c r="AW41" s="15"/>
      <c r="AY41" s="15" t="s">
        <v>21</v>
      </c>
      <c r="AZ41" s="15"/>
    </row>
    <row r="42" customFormat="false" ht="8.25" hidden="false" customHeight="false" outlineLevel="0" collapsed="false">
      <c r="A42" s="17" t="s">
        <v>95</v>
      </c>
      <c r="B42" s="17" t="s">
        <v>23</v>
      </c>
      <c r="C42" s="17" t="s">
        <v>24</v>
      </c>
      <c r="D42" s="17" t="s">
        <v>52</v>
      </c>
      <c r="E42" s="17" t="s">
        <v>53</v>
      </c>
      <c r="F42" s="17" t="s">
        <v>54</v>
      </c>
      <c r="G42" s="17" t="s">
        <v>55</v>
      </c>
      <c r="H42" s="17" t="s">
        <v>56</v>
      </c>
      <c r="I42" s="17" t="s">
        <v>30</v>
      </c>
      <c r="J42" s="17" t="s">
        <v>57</v>
      </c>
      <c r="L42" s="17" t="s">
        <v>34</v>
      </c>
      <c r="M42" s="17" t="s">
        <v>35</v>
      </c>
      <c r="N42" s="17" t="s">
        <v>36</v>
      </c>
      <c r="O42" s="17" t="s">
        <v>96</v>
      </c>
      <c r="P42" s="17" t="s">
        <v>31</v>
      </c>
      <c r="S42" s="17" t="s">
        <v>95</v>
      </c>
      <c r="T42" s="17" t="s">
        <v>38</v>
      </c>
      <c r="U42" s="17" t="s">
        <v>39</v>
      </c>
      <c r="V42" s="17" t="s">
        <v>40</v>
      </c>
      <c r="X42" s="17" t="s">
        <v>41</v>
      </c>
      <c r="Y42" s="17" t="s">
        <v>58</v>
      </c>
      <c r="Z42" s="17" t="s">
        <v>97</v>
      </c>
      <c r="AA42" s="17"/>
      <c r="AD42" s="17" t="s">
        <v>95</v>
      </c>
      <c r="AE42" s="17" t="s">
        <v>24</v>
      </c>
      <c r="AF42" s="17" t="s">
        <v>52</v>
      </c>
      <c r="AG42" s="17" t="s">
        <v>53</v>
      </c>
      <c r="AH42" s="17" t="s">
        <v>54</v>
      </c>
      <c r="AI42" s="17" t="s">
        <v>55</v>
      </c>
      <c r="AJ42" s="17" t="s">
        <v>56</v>
      </c>
      <c r="AK42" s="17" t="s">
        <v>30</v>
      </c>
      <c r="AL42" s="17" t="s">
        <v>57</v>
      </c>
      <c r="AN42" s="17" t="s">
        <v>34</v>
      </c>
      <c r="AO42" s="17" t="s">
        <v>35</v>
      </c>
      <c r="AP42" s="17" t="s">
        <v>36</v>
      </c>
      <c r="AQ42" s="17" t="s">
        <v>96</v>
      </c>
      <c r="AR42" s="17" t="s">
        <v>31</v>
      </c>
      <c r="AV42" s="17" t="s">
        <v>38</v>
      </c>
      <c r="AW42" s="17" t="s">
        <v>39</v>
      </c>
      <c r="AX42" s="17" t="s">
        <v>40</v>
      </c>
      <c r="AZ42" s="17" t="s">
        <v>41</v>
      </c>
      <c r="BA42" s="17" t="s">
        <v>58</v>
      </c>
    </row>
    <row r="43" customFormat="false" ht="8.25" hidden="false" customHeight="false" outlineLevel="0" collapsed="false">
      <c r="A43" s="22" t="s">
        <v>98</v>
      </c>
      <c r="B43" s="23" t="n">
        <v>26</v>
      </c>
      <c r="C43" s="23" t="n">
        <v>17</v>
      </c>
      <c r="D43" s="21" t="n">
        <f aca="false">F43/E43</f>
        <v>0.753164556962025</v>
      </c>
      <c r="E43" s="23" t="n">
        <v>158</v>
      </c>
      <c r="F43" s="23" t="n">
        <v>119</v>
      </c>
      <c r="G43" s="23" t="n">
        <v>1193</v>
      </c>
      <c r="H43" s="23" t="n">
        <f aca="false">G43/F43</f>
        <v>10.0252100840336</v>
      </c>
      <c r="I43" s="23" t="n">
        <v>8</v>
      </c>
      <c r="J43" s="21" t="n">
        <f aca="false">I43/F43</f>
        <v>0.0672268907563025</v>
      </c>
      <c r="L43" s="23" t="n">
        <v>0</v>
      </c>
      <c r="M43" s="23" t="n">
        <v>0</v>
      </c>
      <c r="N43" s="23" t="n">
        <v>0</v>
      </c>
      <c r="O43" s="23" t="n">
        <v>0</v>
      </c>
      <c r="P43" s="21" t="e">
        <f aca="false">O43/L43</f>
        <v>#DIV/0!</v>
      </c>
      <c r="S43" s="22" t="s">
        <v>99</v>
      </c>
      <c r="T43" s="35" t="n">
        <f aca="false">(E43+L43)/($E$47+$L$47+$E$38+$L$38+$K$27+$D$27+$N$17)</f>
        <v>0.162217659137577</v>
      </c>
      <c r="U43" s="35" t="n">
        <f aca="false">E43/($E$47+$E$38+$K$27)</f>
        <v>0.266891891891892</v>
      </c>
      <c r="V43" s="35" t="n">
        <f aca="false">L43/($L$47+$L$38+$D$27+$N$17)</f>
        <v>0</v>
      </c>
      <c r="X43" s="23" t="n">
        <f aca="false">($G43*('Scoring Format'!$B$4))+($I43*'Scoring Format'!$B$7)+($M43*('Scoring Format'!$B$3))+($O43*('Scoring Format'!$B$6))</f>
        <v>167.3</v>
      </c>
      <c r="Y43" s="23" t="n">
        <f aca="false">(F43*1)+(($G43*('Scoring Format'!$B$4))+($I43*'Scoring Format'!$B$7)+($M43*('Scoring Format'!$B$3))+($O43*('Scoring Format'!$B$6)))</f>
        <v>286.3</v>
      </c>
      <c r="Z43" s="23" t="n">
        <f aca="false">(F43*0.5)+(($G43*('Scoring Format'!$B$4))+($I43*'Scoring Format'!$B$7)+($M43*('Scoring Format'!$B$3))+($O43*('Scoring Format'!$B$6)))</f>
        <v>226.8</v>
      </c>
      <c r="AA43" s="14"/>
      <c r="AD43" s="22" t="s">
        <v>100</v>
      </c>
      <c r="AE43" s="22"/>
      <c r="AF43" s="21" t="n">
        <f aca="false">AH43/AG43</f>
        <v>0.5625</v>
      </c>
      <c r="AG43" s="23" t="n">
        <v>16</v>
      </c>
      <c r="AH43" s="23" t="n">
        <v>9</v>
      </c>
      <c r="AI43" s="23" t="n">
        <v>108</v>
      </c>
      <c r="AJ43" s="23" t="n">
        <f aca="false">AI43/AH43</f>
        <v>12</v>
      </c>
      <c r="AK43" s="23" t="n">
        <v>1</v>
      </c>
      <c r="AL43" s="21" t="n">
        <f aca="false">AK43/AH43</f>
        <v>0.111111111111111</v>
      </c>
      <c r="AN43" s="23" t="n">
        <v>0</v>
      </c>
      <c r="AO43" s="23" t="n">
        <v>0</v>
      </c>
      <c r="AP43" s="23" t="n">
        <v>0</v>
      </c>
      <c r="AQ43" s="23" t="n">
        <v>0</v>
      </c>
      <c r="AR43" s="21" t="e">
        <f aca="false">AQ43/AN43</f>
        <v>#DIV/0!</v>
      </c>
      <c r="AV43" s="35" t="e">
        <f aca="false">(#ref!+AK43)/(#ref!+AK46)</f>
        <v>#NAME?</v>
      </c>
      <c r="AW43" s="35" t="e">
        <f aca="false">#ref!/(AK43+#ref!)</f>
        <v>#NAME?</v>
      </c>
      <c r="AX43" s="35" t="e">
        <f aca="false">AK43/(#ref!+AK43)</f>
        <v>#NAME?</v>
      </c>
      <c r="AZ43" s="23" t="n">
        <f aca="false">(AI43*0.1)+(AK43*6)+(AO43*0.1)+(AQ43*6)</f>
        <v>16.8</v>
      </c>
      <c r="BA43" s="23" t="n">
        <f aca="false">(AH43*1)+(AI43*0.1)+(AK43*6)+(AO43*0.1)+(AQ43*6)</f>
        <v>25.8</v>
      </c>
    </row>
    <row r="44" customFormat="false" ht="8.25" hidden="false" customHeight="false" outlineLevel="0" collapsed="false">
      <c r="A44" s="22" t="s">
        <v>101</v>
      </c>
      <c r="B44" s="23" t="n">
        <v>26</v>
      </c>
      <c r="C44" s="23" t="n">
        <v>17</v>
      </c>
      <c r="D44" s="21" t="n">
        <f aca="false">F44/E44</f>
        <v>0.8</v>
      </c>
      <c r="E44" s="23" t="n">
        <v>10</v>
      </c>
      <c r="F44" s="23" t="n">
        <v>8</v>
      </c>
      <c r="G44" s="23" t="n">
        <v>72</v>
      </c>
      <c r="H44" s="34" t="n">
        <f aca="false">G44/F44</f>
        <v>9</v>
      </c>
      <c r="I44" s="23" t="n">
        <v>0</v>
      </c>
      <c r="J44" s="21" t="n">
        <f aca="false">I44/F44</f>
        <v>0</v>
      </c>
      <c r="L44" s="23" t="n">
        <v>0</v>
      </c>
      <c r="M44" s="23" t="n">
        <v>0</v>
      </c>
      <c r="N44" s="23" t="n">
        <v>0</v>
      </c>
      <c r="O44" s="23" t="n">
        <v>0</v>
      </c>
      <c r="P44" s="21" t="e">
        <f aca="false">O44/L44</f>
        <v>#DIV/0!</v>
      </c>
      <c r="S44" s="22" t="s">
        <v>102</v>
      </c>
      <c r="T44" s="35" t="n">
        <f aca="false">(E44+L44)/($E$47+$L$47+$E$38+$L$38+$K$27+$D$27+$N$17)</f>
        <v>0.0102669404517454</v>
      </c>
      <c r="U44" s="35" t="n">
        <f aca="false">E44/($E$47+$E$38+$K$27)</f>
        <v>0.0168918918918919</v>
      </c>
      <c r="V44" s="35" t="n">
        <f aca="false">L44/($L$47+$L$38+$D$27+$N$17)</f>
        <v>0</v>
      </c>
      <c r="X44" s="23" t="n">
        <f aca="false">($G44*('Scoring Format'!$B$4))+($I44*'Scoring Format'!$B$7)+($M44*('Scoring Format'!$B$3))+($O44*('Scoring Format'!$B$6))</f>
        <v>7.2</v>
      </c>
      <c r="Y44" s="23" t="n">
        <f aca="false">(F44*1)+(($G44*('Scoring Format'!$B$4))+($I44*'Scoring Format'!$B$7)+($M44*('Scoring Format'!$B$3))+($O44*('Scoring Format'!$B$6)))</f>
        <v>15.2</v>
      </c>
      <c r="Z44" s="23" t="n">
        <f aca="false">(F44*0.5)+(($G44*('Scoring Format'!$B$4))+($I44*'Scoring Format'!$B$7)+($M44*('Scoring Format'!$B$3))+($O44*('Scoring Format'!$B$6)))</f>
        <v>11.2</v>
      </c>
      <c r="AA44" s="14"/>
      <c r="AD44" s="22" t="s">
        <v>103</v>
      </c>
      <c r="AE44" s="22"/>
      <c r="AF44" s="21" t="n">
        <f aca="false">AH44/AG44</f>
        <v>0.742857142857143</v>
      </c>
      <c r="AG44" s="23" t="n">
        <v>35</v>
      </c>
      <c r="AH44" s="23" t="n">
        <v>26</v>
      </c>
      <c r="AI44" s="23" t="n">
        <v>283</v>
      </c>
      <c r="AJ44" s="23" t="n">
        <f aca="false">AI44/AH44</f>
        <v>10.8846153846154</v>
      </c>
      <c r="AK44" s="23" t="n">
        <v>2</v>
      </c>
      <c r="AL44" s="21" t="n">
        <f aca="false">AK44/AH44</f>
        <v>0.0769230769230769</v>
      </c>
      <c r="AN44" s="23" t="n">
        <v>0</v>
      </c>
      <c r="AO44" s="23" t="n">
        <v>0</v>
      </c>
      <c r="AP44" s="23" t="n">
        <v>0</v>
      </c>
      <c r="AQ44" s="23" t="n">
        <v>0</v>
      </c>
      <c r="AR44" s="21" t="e">
        <f aca="false">AQ44/AN44</f>
        <v>#DIV/0!</v>
      </c>
      <c r="AV44" s="35" t="e">
        <f aca="false">(#ref!+AK44)/(#ref!+AK47)</f>
        <v>#NAME?</v>
      </c>
      <c r="AW44" s="35" t="e">
        <f aca="false">#ref!/(AK44+#ref!)</f>
        <v>#NAME?</v>
      </c>
      <c r="AX44" s="35" t="e">
        <f aca="false">AK44/(#ref!+AK44)</f>
        <v>#NAME?</v>
      </c>
      <c r="AZ44" s="23" t="n">
        <f aca="false">(AI44*0.1)+(AK44*6)+(AO44*0.1)+(AQ44*6)</f>
        <v>40.3</v>
      </c>
      <c r="BA44" s="23" t="n">
        <f aca="false">(AH44*1)+(AI44*0.1)+(AK44*6)+(AO44*0.1)+(AQ44*6)</f>
        <v>66.3</v>
      </c>
    </row>
    <row r="45" customFormat="false" ht="8.25" hidden="false" customHeight="false" outlineLevel="0" collapsed="false">
      <c r="A45" s="22" t="s">
        <v>104</v>
      </c>
      <c r="B45" s="23" t="n">
        <v>25</v>
      </c>
      <c r="C45" s="23" t="n">
        <v>17</v>
      </c>
      <c r="D45" s="21" t="n">
        <f aca="false">F45/E45</f>
        <v>0.6</v>
      </c>
      <c r="E45" s="23" t="n">
        <v>10</v>
      </c>
      <c r="F45" s="23" t="n">
        <v>6</v>
      </c>
      <c r="G45" s="23" t="n">
        <v>39</v>
      </c>
      <c r="H45" s="23" t="n">
        <f aca="false">G45/F45</f>
        <v>6.5</v>
      </c>
      <c r="I45" s="23" t="n">
        <v>1</v>
      </c>
      <c r="J45" s="21" t="n">
        <f aca="false">I45/F45</f>
        <v>0.166666666666667</v>
      </c>
      <c r="L45" s="23" t="n">
        <v>0</v>
      </c>
      <c r="M45" s="23" t="n">
        <v>0</v>
      </c>
      <c r="N45" s="23" t="n">
        <v>0</v>
      </c>
      <c r="O45" s="23" t="n">
        <v>0</v>
      </c>
      <c r="P45" s="21" t="e">
        <f aca="false">O45/L45</f>
        <v>#DIV/0!</v>
      </c>
      <c r="S45" s="22" t="s">
        <v>105</v>
      </c>
      <c r="T45" s="35" t="n">
        <f aca="false">(E45+L45)/($E$47+$L$47+$E$38+$L$38+$K$27+$D$27+$N$17)</f>
        <v>0.0102669404517454</v>
      </c>
      <c r="U45" s="35" t="n">
        <f aca="false">E45/($E$47+$E$38+$K$27)</f>
        <v>0.0168918918918919</v>
      </c>
      <c r="V45" s="35" t="n">
        <f aca="false">L45/($L$47+$L$38+$D$27+$N$17)</f>
        <v>0</v>
      </c>
      <c r="X45" s="23" t="n">
        <f aca="false">($G45*('Scoring Format'!$B$4))+($I45*'Scoring Format'!$B$7)+($M45*('Scoring Format'!$B$3))+($O45*('Scoring Format'!$B$6))</f>
        <v>9.9</v>
      </c>
      <c r="Y45" s="23" t="n">
        <f aca="false">(F45*1)+(($G45*('Scoring Format'!$B$4))+($I45*'Scoring Format'!$B$7)+($M45*('Scoring Format'!$B$3))+($O45*('Scoring Format'!$B$6)))</f>
        <v>15.9</v>
      </c>
      <c r="Z45" s="23" t="n">
        <f aca="false">(F45*0.5)+(($G45*('Scoring Format'!$B$4))+($I45*'Scoring Format'!$B$7)+($M45*('Scoring Format'!$B$3))+($O45*('Scoring Format'!$B$6)))</f>
        <v>12.9</v>
      </c>
      <c r="AA45" s="14"/>
      <c r="AD45" s="22" t="s">
        <v>106</v>
      </c>
      <c r="AE45" s="22"/>
      <c r="AF45" s="21" t="n">
        <f aca="false">AH45/AG45</f>
        <v>0.5</v>
      </c>
      <c r="AG45" s="23" t="n">
        <v>12</v>
      </c>
      <c r="AH45" s="23" t="n">
        <v>6</v>
      </c>
      <c r="AI45" s="23" t="n">
        <v>65</v>
      </c>
      <c r="AJ45" s="23" t="n">
        <f aca="false">AI45/AH45</f>
        <v>10.8333333333333</v>
      </c>
      <c r="AK45" s="23" t="n">
        <v>0</v>
      </c>
      <c r="AL45" s="21" t="n">
        <f aca="false">AK45/AH45</f>
        <v>0</v>
      </c>
      <c r="AN45" s="23" t="n">
        <v>0</v>
      </c>
      <c r="AO45" s="23" t="n">
        <v>0</v>
      </c>
      <c r="AP45" s="23" t="n">
        <v>0</v>
      </c>
      <c r="AQ45" s="23" t="n">
        <v>0</v>
      </c>
      <c r="AR45" s="21" t="e">
        <f aca="false">AQ45/AN45</f>
        <v>#DIV/0!</v>
      </c>
      <c r="AV45" s="35" t="e">
        <f aca="false">(#ref!+AK45)/(#ref!+AJ49)</f>
        <v>#NAME?</v>
      </c>
      <c r="AW45" s="35" t="e">
        <f aca="false">#ref!/(AK45+#ref!)</f>
        <v>#NAME?</v>
      </c>
      <c r="AX45" s="35" t="e">
        <f aca="false">AK45/(#ref!+AK45)</f>
        <v>#NAME?</v>
      </c>
      <c r="AZ45" s="23" t="n">
        <f aca="false">(AI45*0.1)+(AK45*6)+(AO45*0.1)+(AQ45*6)</f>
        <v>6.5</v>
      </c>
      <c r="BA45" s="23" t="n">
        <f aca="false">(AH45*1)+(AI45*0.1)+(AK45*6)+(AO45*0.1)+(AQ45*6)</f>
        <v>12.5</v>
      </c>
    </row>
    <row r="46" customFormat="false" ht="8.25" hidden="false" customHeight="false" outlineLevel="0" collapsed="false">
      <c r="A46" s="22" t="s">
        <v>107</v>
      </c>
      <c r="B46" s="20" t="n">
        <v>26</v>
      </c>
      <c r="C46" s="23"/>
      <c r="D46" s="21" t="e">
        <f aca="false">F46/E46</f>
        <v>#DIV/0!</v>
      </c>
      <c r="E46" s="23"/>
      <c r="F46" s="23"/>
      <c r="G46" s="23"/>
      <c r="H46" s="23" t="e">
        <f aca="false">G46/F46</f>
        <v>#DIV/0!</v>
      </c>
      <c r="I46" s="23" t="n">
        <v>0</v>
      </c>
      <c r="J46" s="21" t="e">
        <f aca="false">I46/F46</f>
        <v>#DIV/0!</v>
      </c>
      <c r="L46" s="23" t="n">
        <v>0</v>
      </c>
      <c r="M46" s="23" t="n">
        <v>0</v>
      </c>
      <c r="N46" s="23" t="n">
        <v>0</v>
      </c>
      <c r="O46" s="23" t="n">
        <v>0</v>
      </c>
      <c r="P46" s="21" t="e">
        <f aca="false">O46/L46</f>
        <v>#DIV/0!</v>
      </c>
      <c r="S46" s="22" t="s">
        <v>108</v>
      </c>
      <c r="T46" s="35" t="n">
        <f aca="false">(E46+L46)/($E$47+$L$47+$E$38+$L$38+$K$27+$D$27+$N$17)</f>
        <v>0</v>
      </c>
      <c r="U46" s="35" t="n">
        <f aca="false">E46/($E$47+$E$38+$K$27)</f>
        <v>0</v>
      </c>
      <c r="V46" s="35" t="n">
        <f aca="false">L46/($L$47+$L$38+$D$27+$N$17)</f>
        <v>0</v>
      </c>
      <c r="X46" s="23" t="n">
        <f aca="false">($G46*('Scoring Format'!$B$4))+($I46*'Scoring Format'!$B$7)+($M46*('Scoring Format'!$B$3))+($O46*('Scoring Format'!$B$6))</f>
        <v>0</v>
      </c>
      <c r="Y46" s="23" t="n">
        <f aca="false">(F46*1)+(($G46*('Scoring Format'!$B$4))+($I46*'Scoring Format'!$B$7)+($M46*('Scoring Format'!$B$3))+($O46*('Scoring Format'!$B$6)))</f>
        <v>0</v>
      </c>
      <c r="Z46" s="23" t="n">
        <f aca="false">(F46*0.5)+(($G46*('Scoring Format'!$B$4))+($I46*'Scoring Format'!$B$7)+($M46*('Scoring Format'!$B$3))+($O46*('Scoring Format'!$B$6)))</f>
        <v>0</v>
      </c>
      <c r="AA46" s="14"/>
      <c r="AD46" s="22"/>
      <c r="AE46" s="22"/>
      <c r="AF46" s="21" t="e">
        <f aca="false">AH46/AG46</f>
        <v>#DIV/0!</v>
      </c>
      <c r="AG46" s="23"/>
      <c r="AH46" s="23"/>
      <c r="AI46" s="23"/>
      <c r="AJ46" s="23" t="e">
        <f aca="false">AI46/AH46</f>
        <v>#DIV/0!</v>
      </c>
      <c r="AK46" s="23"/>
      <c r="AL46" s="21" t="e">
        <f aca="false">AK46/AH46</f>
        <v>#DIV/0!</v>
      </c>
      <c r="AN46" s="23"/>
      <c r="AO46" s="23"/>
      <c r="AP46" s="23"/>
      <c r="AQ46" s="23" t="n">
        <v>0</v>
      </c>
      <c r="AR46" s="21" t="e">
        <f aca="false">AQ46/AN46</f>
        <v>#DIV/0!</v>
      </c>
      <c r="AV46" s="35" t="e">
        <f aca="false">(#ref!+AK46)/(#ref!+AJ50)</f>
        <v>#NAME?</v>
      </c>
      <c r="AW46" s="35" t="e">
        <f aca="false">#ref!/(AK46+#ref!)</f>
        <v>#NAME?</v>
      </c>
      <c r="AX46" s="35" t="e">
        <f aca="false">AK46/(#ref!+AK46)</f>
        <v>#NAME?</v>
      </c>
      <c r="AZ46" s="23" t="n">
        <f aca="false">(AI46*0.1)+(AK46*6)+(AO46*0.1)+(AQ46*6)</f>
        <v>0</v>
      </c>
      <c r="BA46" s="23" t="n">
        <f aca="false">(AH46*1)+(AI46*0.1)+(AK46*6)+(AO46*0.1)+(AQ46*6)</f>
        <v>0</v>
      </c>
    </row>
    <row r="47" customFormat="false" ht="8.25" hidden="false" customHeight="false" outlineLevel="0" collapsed="false">
      <c r="A47" s="17" t="s">
        <v>49</v>
      </c>
      <c r="B47" s="17"/>
      <c r="C47" s="17"/>
      <c r="D47" s="16"/>
      <c r="E47" s="17" t="n">
        <f aca="false">SUM(E43:E46)</f>
        <v>178</v>
      </c>
      <c r="F47" s="17" t="n">
        <f aca="false">SUM(F43:F46)</f>
        <v>133</v>
      </c>
      <c r="G47" s="17" t="n">
        <f aca="false">SUM(G43:G46)</f>
        <v>1304</v>
      </c>
      <c r="H47" s="17"/>
      <c r="I47" s="17" t="n">
        <f aca="false">SUM(I43:I46)</f>
        <v>9</v>
      </c>
      <c r="J47" s="17"/>
      <c r="K47" s="17"/>
      <c r="L47" s="17" t="n">
        <f aca="false">SUM(L43:L46)</f>
        <v>0</v>
      </c>
      <c r="M47" s="17" t="n">
        <f aca="false">SUM(M43:M46)</f>
        <v>0</v>
      </c>
      <c r="N47" s="17"/>
      <c r="O47" s="17" t="n">
        <f aca="false">SUM(O43:O46)</f>
        <v>0</v>
      </c>
      <c r="P47" s="16"/>
      <c r="R47" s="25"/>
      <c r="T47" s="25"/>
      <c r="V47" s="14"/>
      <c r="W47" s="14"/>
      <c r="AD47" s="17" t="s">
        <v>49</v>
      </c>
      <c r="AE47" s="17"/>
      <c r="AF47" s="16"/>
      <c r="AG47" s="17" t="n">
        <f aca="false">SUM(AG43:AG46)</f>
        <v>63</v>
      </c>
      <c r="AH47" s="17" t="n">
        <f aca="false">SUM(AH43:AH46)</f>
        <v>41</v>
      </c>
      <c r="AI47" s="17" t="n">
        <f aca="false">SUM(AI43:AI46)</f>
        <v>456</v>
      </c>
      <c r="AJ47" s="17"/>
      <c r="AK47" s="17" t="n">
        <f aca="false">SUM(AK43:AK46)</f>
        <v>3</v>
      </c>
      <c r="AL47" s="17"/>
      <c r="AM47" s="17"/>
      <c r="AN47" s="17" t="n">
        <f aca="false">SUM(AN43:AN46)</f>
        <v>0</v>
      </c>
      <c r="AO47" s="17" t="n">
        <f aca="false">SUM(AO43:AO46)</f>
        <v>0</v>
      </c>
      <c r="AP47" s="17"/>
      <c r="AQ47" s="17" t="n">
        <f aca="false">SUM(AQ43:AQ46)</f>
        <v>0</v>
      </c>
      <c r="AR47" s="16"/>
      <c r="AT47" s="25"/>
      <c r="AU47" s="25"/>
      <c r="AV47" s="25"/>
      <c r="AX47" s="14"/>
      <c r="AY47" s="14"/>
    </row>
    <row r="48" customFormat="false" ht="8.25" hidden="false" customHeight="false" outlineLevel="0" collapsed="false">
      <c r="I48" s="36"/>
      <c r="J48" s="14"/>
      <c r="K48" s="14"/>
      <c r="Q48" s="25"/>
      <c r="R48" s="25"/>
      <c r="S48" s="25"/>
      <c r="U48" s="14"/>
      <c r="V48" s="14"/>
      <c r="AK48" s="30"/>
      <c r="AL48" s="14"/>
      <c r="AM48" s="14"/>
      <c r="AS48" s="25"/>
      <c r="AT48" s="25"/>
      <c r="AU48" s="25"/>
      <c r="AW48" s="14"/>
      <c r="AX48" s="14"/>
    </row>
    <row r="49" customFormat="false" ht="8.25" hidden="false" customHeight="false" outlineLevel="0" collapsed="false">
      <c r="I49" s="30"/>
      <c r="J49" s="14"/>
      <c r="K49" s="14"/>
      <c r="Q49" s="25"/>
      <c r="R49" s="25"/>
      <c r="S49" s="25"/>
      <c r="U49" s="14"/>
      <c r="V49" s="14"/>
      <c r="AK49" s="30"/>
      <c r="AL49" s="14"/>
      <c r="AM49" s="14"/>
      <c r="AS49" s="25"/>
      <c r="AT49" s="25"/>
      <c r="AU49" s="25"/>
      <c r="AW49" s="14"/>
      <c r="AX49" s="14"/>
    </row>
    <row r="50" customFormat="false" ht="8.25" hidden="false" customHeight="false" outlineLevel="0" collapsed="false">
      <c r="A50" s="15" t="s">
        <v>109</v>
      </c>
      <c r="B50" s="15"/>
      <c r="C50" s="15"/>
      <c r="D50" s="15"/>
      <c r="E50" s="15"/>
      <c r="F50" s="15"/>
      <c r="G50" s="15"/>
      <c r="H50" s="15"/>
      <c r="I50" s="30"/>
      <c r="J50" s="14"/>
      <c r="K50" s="15" t="s">
        <v>110</v>
      </c>
      <c r="L50" s="15"/>
      <c r="M50" s="15"/>
      <c r="N50" s="15"/>
      <c r="O50" s="15"/>
      <c r="Q50" s="37"/>
      <c r="R50" s="25"/>
      <c r="S50" s="15" t="s">
        <v>111</v>
      </c>
      <c r="T50" s="15"/>
      <c r="U50" s="15"/>
      <c r="V50" s="15"/>
      <c r="W50" s="15"/>
      <c r="AD50" s="15" t="s">
        <v>109</v>
      </c>
      <c r="AE50" s="15"/>
      <c r="AF50" s="15"/>
      <c r="AG50" s="15"/>
      <c r="AH50" s="15"/>
      <c r="AI50" s="15"/>
      <c r="AJ50" s="15"/>
      <c r="AK50" s="30"/>
      <c r="AL50" s="14"/>
      <c r="AM50" s="15" t="s">
        <v>110</v>
      </c>
      <c r="AN50" s="15"/>
      <c r="AO50" s="15"/>
      <c r="AP50" s="15"/>
      <c r="AQ50" s="15"/>
      <c r="AS50" s="37"/>
      <c r="AT50" s="25"/>
      <c r="AU50" s="15" t="s">
        <v>111</v>
      </c>
      <c r="AV50" s="15"/>
      <c r="AW50" s="15"/>
      <c r="AX50" s="15"/>
      <c r="AY50" s="15"/>
    </row>
    <row r="51" customFormat="false" ht="8.25" hidden="false" customHeight="false" outlineLevel="0" collapsed="false">
      <c r="A51" s="16"/>
      <c r="B51" s="17" t="s">
        <v>53</v>
      </c>
      <c r="C51" s="17" t="s">
        <v>112</v>
      </c>
      <c r="D51" s="17" t="s">
        <v>55</v>
      </c>
      <c r="E51" s="17" t="s">
        <v>30</v>
      </c>
      <c r="H51" s="14"/>
      <c r="I51" s="14"/>
      <c r="J51" s="38" t="s">
        <v>113</v>
      </c>
      <c r="K51" s="38"/>
      <c r="L51" s="38"/>
      <c r="M51" s="38"/>
      <c r="N51" s="16" t="s">
        <v>114</v>
      </c>
      <c r="R51" s="38" t="s">
        <v>113</v>
      </c>
      <c r="S51" s="38"/>
      <c r="T51" s="38"/>
      <c r="U51" s="38"/>
      <c r="V51" s="16" t="s">
        <v>114</v>
      </c>
      <c r="AC51" s="16"/>
      <c r="AD51" s="17" t="s">
        <v>53</v>
      </c>
      <c r="AE51" s="17" t="s">
        <v>112</v>
      </c>
      <c r="AF51" s="17" t="s">
        <v>55</v>
      </c>
      <c r="AG51" s="17" t="s">
        <v>30</v>
      </c>
      <c r="AJ51" s="14"/>
      <c r="AK51" s="14"/>
      <c r="AL51" s="38" t="s">
        <v>113</v>
      </c>
      <c r="AM51" s="38"/>
      <c r="AN51" s="38"/>
      <c r="AO51" s="38"/>
      <c r="AP51" s="16" t="s">
        <v>114</v>
      </c>
      <c r="AT51" s="38" t="s">
        <v>113</v>
      </c>
      <c r="AU51" s="38"/>
      <c r="AV51" s="38"/>
      <c r="AW51" s="38"/>
      <c r="AX51" s="16" t="s">
        <v>114</v>
      </c>
    </row>
    <row r="52" customFormat="false" ht="8.25" hidden="false" customHeight="false" outlineLevel="0" collapsed="false">
      <c r="A52" s="27" t="s">
        <v>115</v>
      </c>
      <c r="B52" s="23" t="n">
        <f aca="false">SUM(K22:K26,E32:E37,E43:E46)</f>
        <v>592</v>
      </c>
      <c r="C52" s="23" t="n">
        <f aca="false">SUM(F43:F46,F32:F37,L22:L26)</f>
        <v>403</v>
      </c>
      <c r="D52" s="23" t="n">
        <f aca="false">SUM(G43:G46,G32:G37,M22:M26)</f>
        <v>4542</v>
      </c>
      <c r="E52" s="23" t="n">
        <f aca="false">SUM(O22:O26,I32:I37,I43:I46)</f>
        <v>28</v>
      </c>
      <c r="H52" s="14"/>
      <c r="I52" s="14"/>
      <c r="J52" s="22" t="s">
        <v>116</v>
      </c>
      <c r="K52" s="22"/>
      <c r="L52" s="22"/>
      <c r="M52" s="22"/>
      <c r="N52" s="22" t="s">
        <v>22</v>
      </c>
      <c r="R52" s="27"/>
      <c r="S52" s="27"/>
      <c r="T52" s="27"/>
      <c r="U52" s="27"/>
      <c r="V52" s="22"/>
      <c r="AC52" s="27" t="s">
        <v>117</v>
      </c>
      <c r="AD52" s="23" t="n">
        <f aca="false">SUM(AM22:AM26,AG32:AG37,AG43:AG46)</f>
        <v>583</v>
      </c>
      <c r="AE52" s="23" t="n">
        <f aca="false">SUM(AH43:AH46,AH32:AH37,AM22:AM26)</f>
        <v>404</v>
      </c>
      <c r="AF52" s="23" t="n">
        <f aca="false">SUM(AI43:AI46,AI32:AI37,AN22:AN26)</f>
        <v>3653</v>
      </c>
      <c r="AG52" s="23" t="n">
        <f aca="false">SUM(AQ22:AQ26,AK32:AK37,AK43:AK46)</f>
        <v>27</v>
      </c>
      <c r="AJ52" s="14"/>
      <c r="AK52" s="14"/>
      <c r="AL52" s="27"/>
      <c r="AM52" s="27"/>
      <c r="AN52" s="27"/>
      <c r="AO52" s="27"/>
      <c r="AP52" s="22"/>
      <c r="AT52" s="27"/>
      <c r="AU52" s="27"/>
      <c r="AV52" s="27"/>
      <c r="AW52" s="27"/>
      <c r="AX52" s="22"/>
    </row>
    <row r="53" customFormat="false" ht="8.25" hidden="false" customHeight="false" outlineLevel="0" collapsed="false">
      <c r="A53" s="27" t="s">
        <v>118</v>
      </c>
      <c r="B53" s="23" t="n">
        <f aca="false">SUM(D17)</f>
        <v>592</v>
      </c>
      <c r="C53" s="23" t="n">
        <f aca="false">SUM(E17)</f>
        <v>403</v>
      </c>
      <c r="D53" s="23" t="n">
        <f aca="false">SUM(G17)</f>
        <v>4542</v>
      </c>
      <c r="E53" s="23" t="n">
        <f aca="false">SUM(I17)</f>
        <v>28</v>
      </c>
      <c r="F53" s="17"/>
      <c r="J53" s="22" t="s">
        <v>119</v>
      </c>
      <c r="K53" s="22"/>
      <c r="L53" s="22"/>
      <c r="M53" s="22"/>
      <c r="N53" s="22" t="s">
        <v>51</v>
      </c>
      <c r="R53" s="27"/>
      <c r="S53" s="27"/>
      <c r="T53" s="27"/>
      <c r="U53" s="27"/>
      <c r="V53" s="22"/>
      <c r="AC53" s="27" t="s">
        <v>118</v>
      </c>
      <c r="AD53" s="23" t="n">
        <f aca="false">SUM(AF17)</f>
        <v>583</v>
      </c>
      <c r="AE53" s="23" t="n">
        <f aca="false">SUM(AG17)</f>
        <v>378</v>
      </c>
      <c r="AF53" s="23" t="n">
        <f aca="false">SUM(AI17)</f>
        <v>4072</v>
      </c>
      <c r="AG53" s="23" t="n">
        <f aca="false">SUM(AK17)</f>
        <v>27</v>
      </c>
      <c r="AH53" s="17"/>
      <c r="AL53" s="27"/>
      <c r="AM53" s="27"/>
      <c r="AN53" s="27"/>
      <c r="AO53" s="27"/>
      <c r="AP53" s="22"/>
      <c r="AT53" s="27"/>
      <c r="AU53" s="27"/>
      <c r="AV53" s="27"/>
      <c r="AW53" s="27"/>
      <c r="AX53" s="22"/>
    </row>
    <row r="54" customFormat="false" ht="8.25" hidden="false" customHeight="false" outlineLevel="0" collapsed="false">
      <c r="A54" s="27" t="s">
        <v>120</v>
      </c>
      <c r="B54" s="23"/>
      <c r="F54" s="17"/>
      <c r="J54" s="22" t="s">
        <v>121</v>
      </c>
      <c r="K54" s="22"/>
      <c r="L54" s="22"/>
      <c r="M54" s="22"/>
      <c r="N54" s="22" t="s">
        <v>122</v>
      </c>
      <c r="R54" s="27"/>
      <c r="S54" s="27"/>
      <c r="T54" s="27"/>
      <c r="U54" s="27"/>
      <c r="V54" s="22"/>
      <c r="AC54" s="27" t="s">
        <v>120</v>
      </c>
      <c r="AD54" s="22"/>
      <c r="AH54" s="17"/>
      <c r="AL54" s="27"/>
      <c r="AM54" s="27"/>
      <c r="AN54" s="27"/>
      <c r="AO54" s="27"/>
      <c r="AP54" s="22"/>
      <c r="AT54" s="27"/>
      <c r="AU54" s="27"/>
      <c r="AV54" s="27"/>
      <c r="AW54" s="27"/>
      <c r="AX54" s="22"/>
    </row>
    <row r="55" customFormat="false" ht="8.25" hidden="false" customHeight="false" outlineLevel="0" collapsed="false">
      <c r="J55" s="22" t="s">
        <v>123</v>
      </c>
      <c r="K55" s="22"/>
      <c r="L55" s="22"/>
      <c r="M55" s="22"/>
      <c r="N55" s="22" t="s">
        <v>122</v>
      </c>
      <c r="R55" s="27"/>
      <c r="S55" s="27"/>
      <c r="T55" s="27"/>
      <c r="U55" s="27"/>
      <c r="V55" s="22"/>
      <c r="AL55" s="27"/>
      <c r="AM55" s="27"/>
      <c r="AN55" s="27"/>
      <c r="AO55" s="27"/>
      <c r="AP55" s="22"/>
      <c r="AT55" s="27"/>
      <c r="AU55" s="27"/>
      <c r="AV55" s="27"/>
      <c r="AW55" s="27"/>
      <c r="AX55" s="22"/>
    </row>
    <row r="56" customFormat="false" ht="8.25" hidden="false" customHeight="false" outlineLevel="0" collapsed="false">
      <c r="A56" s="16"/>
      <c r="B56" s="17" t="s">
        <v>25</v>
      </c>
      <c r="C56" s="17" t="s">
        <v>28</v>
      </c>
      <c r="D56" s="17" t="s">
        <v>30</v>
      </c>
      <c r="J56" s="22" t="s">
        <v>124</v>
      </c>
      <c r="K56" s="22"/>
      <c r="L56" s="22"/>
      <c r="M56" s="22"/>
      <c r="N56" s="22" t="s">
        <v>122</v>
      </c>
      <c r="R56" s="27"/>
      <c r="S56" s="27"/>
      <c r="T56" s="27"/>
      <c r="U56" s="27"/>
      <c r="V56" s="22"/>
      <c r="AC56" s="16"/>
      <c r="AD56" s="17" t="s">
        <v>25</v>
      </c>
      <c r="AE56" s="17" t="s">
        <v>28</v>
      </c>
      <c r="AF56" s="17" t="s">
        <v>30</v>
      </c>
      <c r="AL56" s="27"/>
      <c r="AM56" s="27"/>
      <c r="AN56" s="27"/>
      <c r="AO56" s="27"/>
      <c r="AP56" s="22"/>
      <c r="AT56" s="27"/>
      <c r="AU56" s="27"/>
      <c r="AV56" s="27"/>
      <c r="AW56" s="27"/>
      <c r="AX56" s="22"/>
    </row>
    <row r="57" customFormat="false" ht="8.25" hidden="false" customHeight="false" outlineLevel="0" collapsed="false">
      <c r="A57" s="27" t="s">
        <v>125</v>
      </c>
      <c r="B57" s="23" t="n">
        <f aca="false">SUM(N14:N16,D22:D26,L32:L37,L43:L46)</f>
        <v>382</v>
      </c>
      <c r="C57" s="23" t="n">
        <f aca="false">SUM(O14:O16,E22:E26,M32:M37,M43:M46)</f>
        <v>1545</v>
      </c>
      <c r="D57" s="23" t="n">
        <f aca="false">SUM(Q14:Q16,G22:G26,O32:O37,O43:O46)</f>
        <v>13</v>
      </c>
      <c r="J57" s="22" t="s">
        <v>126</v>
      </c>
      <c r="K57" s="22"/>
      <c r="L57" s="22"/>
      <c r="M57" s="22"/>
      <c r="N57" s="22" t="s">
        <v>122</v>
      </c>
      <c r="R57" s="27"/>
      <c r="S57" s="27"/>
      <c r="T57" s="27"/>
      <c r="U57" s="27"/>
      <c r="V57" s="22"/>
      <c r="AC57" s="27" t="s">
        <v>125</v>
      </c>
      <c r="AD57" s="23" t="n">
        <f aca="false">SUM(AP14:AP16,AF22:AF26,AN32:AN37,AN43:AN46)</f>
        <v>421</v>
      </c>
      <c r="AE57" s="23" t="n">
        <f aca="false">SUM(AQ14:AQ16,AG22:AG26,AO32:AO37,AO43:AO46)</f>
        <v>2231</v>
      </c>
      <c r="AF57" s="23" t="n">
        <f aca="false">SUM(AS14:AS16,AI22:AI26,AQ32:AQ37,AQ43:AQ46)</f>
        <v>18</v>
      </c>
      <c r="AL57" s="27"/>
      <c r="AM57" s="27"/>
      <c r="AN57" s="27"/>
      <c r="AO57" s="27"/>
      <c r="AP57" s="22"/>
      <c r="AT57" s="27"/>
      <c r="AU57" s="27"/>
      <c r="AV57" s="27"/>
      <c r="AW57" s="27"/>
      <c r="AX57" s="22"/>
    </row>
    <row r="58" customFormat="false" ht="8.25" hidden="false" customHeight="false" outlineLevel="0" collapsed="false">
      <c r="A58" s="27" t="s">
        <v>120</v>
      </c>
      <c r="B58" s="23"/>
      <c r="J58" s="22" t="s">
        <v>127</v>
      </c>
      <c r="K58" s="22"/>
      <c r="L58" s="22"/>
      <c r="M58" s="22"/>
      <c r="N58" s="22" t="s">
        <v>122</v>
      </c>
      <c r="R58" s="27"/>
      <c r="S58" s="27"/>
      <c r="T58" s="27"/>
      <c r="U58" s="27"/>
      <c r="V58" s="22"/>
      <c r="AC58" s="27" t="s">
        <v>120</v>
      </c>
      <c r="AD58" s="22"/>
      <c r="AL58" s="27"/>
      <c r="AM58" s="27"/>
      <c r="AN58" s="27"/>
      <c r="AO58" s="27"/>
      <c r="AP58" s="22"/>
      <c r="AT58" s="27"/>
      <c r="AU58" s="27"/>
      <c r="AV58" s="27"/>
      <c r="AW58" s="27"/>
      <c r="AX58" s="22"/>
    </row>
    <row r="59" customFormat="false" ht="8.25" hidden="false" customHeight="false" outlineLevel="0" collapsed="false">
      <c r="J59" s="22" t="s">
        <v>128</v>
      </c>
      <c r="K59" s="22"/>
      <c r="L59" s="22"/>
      <c r="M59" s="22"/>
      <c r="N59" s="22" t="s">
        <v>122</v>
      </c>
      <c r="R59" s="27"/>
      <c r="S59" s="27"/>
      <c r="T59" s="27"/>
      <c r="U59" s="27"/>
      <c r="V59" s="22"/>
      <c r="AL59" s="27"/>
      <c r="AM59" s="27"/>
      <c r="AN59" s="27"/>
      <c r="AO59" s="27"/>
      <c r="AP59" s="22"/>
      <c r="AT59" s="27"/>
      <c r="AU59" s="27"/>
      <c r="AV59" s="27"/>
      <c r="AW59" s="27"/>
      <c r="AX59" s="22"/>
    </row>
    <row r="60" customFormat="false" ht="8.25" hidden="false" customHeight="false" outlineLevel="0" collapsed="false">
      <c r="B60" s="17" t="s">
        <v>16</v>
      </c>
      <c r="C60" s="17" t="s">
        <v>17</v>
      </c>
      <c r="J60" s="13" t="s">
        <v>129</v>
      </c>
      <c r="N60" s="13" t="s">
        <v>130</v>
      </c>
      <c r="AD60" s="17" t="s">
        <v>16</v>
      </c>
      <c r="AE60" s="17" t="s">
        <v>17</v>
      </c>
    </row>
    <row r="61" customFormat="false" ht="8.25" hidden="false" customHeight="false" outlineLevel="0" collapsed="false">
      <c r="A61" s="27" t="s">
        <v>131</v>
      </c>
      <c r="B61" s="21" t="n">
        <f aca="false">B57/(B53+B57)</f>
        <v>0.392197125256674</v>
      </c>
      <c r="C61" s="21" t="n">
        <f aca="false">B53/(B53+B57)</f>
        <v>0.607802874743327</v>
      </c>
      <c r="J61" s="13" t="s">
        <v>132</v>
      </c>
      <c r="AC61" s="27" t="s">
        <v>131</v>
      </c>
      <c r="AD61" s="21" t="n">
        <f aca="false">AD57/(AD53+AD57)</f>
        <v>0.419322709163347</v>
      </c>
      <c r="AE61" s="21" t="n">
        <f aca="false">AD53/(AD53+AD57)</f>
        <v>0.580677290836653</v>
      </c>
      <c r="AL61" s="13" t="s">
        <v>132</v>
      </c>
    </row>
    <row r="62" customFormat="false" ht="8.25" hidden="false" customHeight="false" outlineLevel="0" collapsed="false">
      <c r="A62" s="27" t="s">
        <v>133</v>
      </c>
      <c r="B62" s="23"/>
      <c r="C62" s="22"/>
      <c r="AC62" s="27" t="s">
        <v>133</v>
      </c>
      <c r="AD62" s="22"/>
      <c r="AE62" s="22"/>
    </row>
    <row r="73" customFormat="false" ht="8.25" hidden="false" customHeight="false" outlineLevel="0" collapsed="false">
      <c r="A73" s="15" t="s">
        <v>10</v>
      </c>
      <c r="B73" s="15"/>
      <c r="C73" s="15"/>
      <c r="D73" s="15"/>
      <c r="E73" s="15"/>
      <c r="F73" s="15"/>
      <c r="G73" s="15"/>
      <c r="H73" s="15"/>
      <c r="I73" s="15"/>
      <c r="J73" s="15"/>
      <c r="K73" s="15"/>
      <c r="L73" s="15"/>
      <c r="M73" s="15"/>
      <c r="N73" s="15"/>
      <c r="O73" s="15"/>
      <c r="P73" s="15"/>
      <c r="Q73" s="15"/>
      <c r="R73" s="15"/>
      <c r="S73" s="15"/>
      <c r="T73" s="15"/>
      <c r="U73" s="15"/>
      <c r="V73" s="15"/>
      <c r="W73" s="15"/>
      <c r="X73" s="15"/>
    </row>
    <row r="74" customFormat="false" ht="8.25" hidden="false" customHeight="false" outlineLevel="0" collapsed="false">
      <c r="A74" s="18"/>
      <c r="B74" s="18"/>
      <c r="C74" s="18"/>
      <c r="D74" s="18"/>
      <c r="E74" s="18"/>
      <c r="F74" s="18"/>
      <c r="G74" s="18"/>
      <c r="H74" s="18"/>
      <c r="I74" s="18"/>
      <c r="J74" s="18"/>
      <c r="K74" s="18"/>
      <c r="L74" s="18"/>
      <c r="M74" s="18"/>
      <c r="N74" s="18"/>
      <c r="O74" s="18"/>
      <c r="P74" s="18"/>
      <c r="Q74" s="18"/>
      <c r="R74" s="18"/>
      <c r="S74" s="18"/>
      <c r="T74" s="18"/>
      <c r="U74" s="18"/>
      <c r="V74" s="18"/>
      <c r="W74" s="18"/>
      <c r="X74" s="18"/>
    </row>
    <row r="75" customFormat="false" ht="8.25" hidden="false" customHeight="false" outlineLevel="0" collapsed="false">
      <c r="I75" s="19" t="s">
        <v>11</v>
      </c>
      <c r="J75" s="19"/>
      <c r="K75" s="19"/>
      <c r="N75" s="19" t="s">
        <v>12</v>
      </c>
      <c r="O75" s="19"/>
      <c r="P75" s="19"/>
      <c r="T75" s="16" t="s">
        <v>13</v>
      </c>
    </row>
    <row r="76" customFormat="false" ht="8.25" hidden="false" customHeight="false" outlineLevel="0" collapsed="false">
      <c r="I76" s="19" t="s">
        <v>14</v>
      </c>
      <c r="J76" s="19"/>
      <c r="K76" s="19"/>
      <c r="N76" s="19" t="s">
        <v>15</v>
      </c>
      <c r="T76" s="20" t="s">
        <v>16</v>
      </c>
      <c r="U76" s="20" t="s">
        <v>17</v>
      </c>
    </row>
    <row r="77" customFormat="false" ht="8.25" hidden="false" customHeight="false" outlineLevel="0" collapsed="false">
      <c r="I77" s="19"/>
      <c r="J77" s="19"/>
      <c r="K77" s="19"/>
      <c r="T77" s="21" t="e">
        <f aca="false">(N87+D97+L108+L117)/(N87+D97+L108+D87)</f>
        <v>#DIV/0!</v>
      </c>
      <c r="U77" s="21" t="e">
        <f aca="false">D87/(D87+N87+D97+L108+L117)</f>
        <v>#DIV/0!</v>
      </c>
    </row>
    <row r="80" customFormat="false" ht="8.25" hidden="false" customHeight="false" outlineLevel="0" collapsed="false">
      <c r="A80" s="15" t="s">
        <v>14</v>
      </c>
      <c r="B80" s="15"/>
      <c r="C80" s="15"/>
      <c r="D80" s="15"/>
      <c r="E80" s="15"/>
      <c r="F80" s="15"/>
      <c r="G80" s="15"/>
      <c r="H80" s="15"/>
      <c r="I80" s="15"/>
      <c r="J80" s="15"/>
      <c r="K80" s="15"/>
      <c r="L80" s="15"/>
      <c r="M80" s="15"/>
      <c r="N80" s="15"/>
      <c r="O80" s="15"/>
      <c r="P80" s="15"/>
      <c r="Q80" s="15"/>
      <c r="R80" s="15"/>
      <c r="S80" s="15"/>
      <c r="T80" s="15"/>
      <c r="U80" s="15"/>
      <c r="V80" s="15"/>
      <c r="W80" s="15"/>
      <c r="X80" s="15"/>
    </row>
    <row r="82" customFormat="false" ht="8.25" hidden="false" customHeight="false" outlineLevel="0" collapsed="false">
      <c r="D82" s="15" t="s">
        <v>18</v>
      </c>
      <c r="E82" s="15"/>
      <c r="F82" s="15"/>
      <c r="G82" s="15"/>
      <c r="H82" s="15"/>
      <c r="I82" s="15"/>
      <c r="J82" s="15"/>
      <c r="M82" s="15" t="s">
        <v>19</v>
      </c>
      <c r="N82" s="15"/>
      <c r="O82" s="15"/>
      <c r="P82" s="15"/>
      <c r="Q82" s="15"/>
      <c r="S82" s="15" t="s">
        <v>20</v>
      </c>
      <c r="T82" s="15"/>
      <c r="U82" s="15"/>
      <c r="W82" s="15" t="s">
        <v>21</v>
      </c>
      <c r="X82" s="15"/>
    </row>
    <row r="83" customFormat="false" ht="8.25" hidden="false" customHeight="false" outlineLevel="0" collapsed="false">
      <c r="A83" s="17" t="s">
        <v>22</v>
      </c>
      <c r="B83" s="17" t="s">
        <v>23</v>
      </c>
      <c r="C83" s="17" t="s">
        <v>24</v>
      </c>
      <c r="D83" s="17" t="s">
        <v>25</v>
      </c>
      <c r="E83" s="17" t="s">
        <v>26</v>
      </c>
      <c r="F83" s="17" t="s">
        <v>27</v>
      </c>
      <c r="G83" s="17" t="s">
        <v>28</v>
      </c>
      <c r="H83" s="17" t="s">
        <v>29</v>
      </c>
      <c r="I83" s="17" t="s">
        <v>30</v>
      </c>
      <c r="J83" s="17" t="s">
        <v>31</v>
      </c>
      <c r="K83" s="17" t="s">
        <v>32</v>
      </c>
      <c r="L83" s="17" t="s">
        <v>33</v>
      </c>
      <c r="N83" s="17" t="s">
        <v>34</v>
      </c>
      <c r="O83" s="17" t="s">
        <v>35</v>
      </c>
      <c r="P83" s="17" t="s">
        <v>36</v>
      </c>
      <c r="Q83" s="17" t="s">
        <v>30</v>
      </c>
      <c r="R83" s="17" t="s">
        <v>37</v>
      </c>
      <c r="S83" s="17"/>
      <c r="T83" s="17" t="s">
        <v>38</v>
      </c>
      <c r="U83" s="17" t="s">
        <v>39</v>
      </c>
      <c r="V83" s="17" t="s">
        <v>40</v>
      </c>
      <c r="W83" s="17"/>
      <c r="X83" s="17" t="s">
        <v>41</v>
      </c>
      <c r="Y83" s="17" t="s">
        <v>42</v>
      </c>
      <c r="Z83" s="17"/>
      <c r="AA83" s="17"/>
    </row>
    <row r="84" customFormat="false" ht="8.25" hidden="false" customHeight="false" outlineLevel="0" collapsed="false">
      <c r="A84" s="27"/>
      <c r="B84" s="20"/>
      <c r="C84" s="23"/>
      <c r="D84" s="23"/>
      <c r="E84" s="23"/>
      <c r="F84" s="21" t="e">
        <f aca="false">E84/D84</f>
        <v>#DIV/0!</v>
      </c>
      <c r="G84" s="23"/>
      <c r="H84" s="24" t="e">
        <f aca="false">G84/D84</f>
        <v>#DIV/0!</v>
      </c>
      <c r="I84" s="23"/>
      <c r="J84" s="21" t="e">
        <f aca="false">I84/D84</f>
        <v>#DIV/0!</v>
      </c>
      <c r="K84" s="23"/>
      <c r="L84" s="21" t="e">
        <f aca="false">K84/D84</f>
        <v>#DIV/0!</v>
      </c>
      <c r="N84" s="23"/>
      <c r="O84" s="23"/>
      <c r="P84" s="23" t="e">
        <f aca="false">O84/N84</f>
        <v>#DIV/0!</v>
      </c>
      <c r="Q84" s="23"/>
      <c r="R84" s="21" t="e">
        <f aca="false">Q84/N84</f>
        <v>#DIV/0!</v>
      </c>
      <c r="S84" s="14"/>
      <c r="T84" s="21" t="n">
        <f aca="false">(D84+N84)/($D$17+$N$17)</f>
        <v>0</v>
      </c>
      <c r="U84" s="21" t="n">
        <f aca="false">D84/($D$17)</f>
        <v>0</v>
      </c>
      <c r="V84" s="21" t="n">
        <f aca="false">N84/($N$17)</f>
        <v>0</v>
      </c>
      <c r="W84" s="25"/>
      <c r="X84" s="23" t="n">
        <f aca="false">(G84*0.05)+(I84*4)+(K84*-1)+(O84*0.1)+(Q84*6)</f>
        <v>0</v>
      </c>
      <c r="Y84" s="26" t="n">
        <f aca="false">((G84*0.05)+(I84*4)+(K84*-1)+(O84*0.1)+(Q84*6))*0.4</f>
        <v>0</v>
      </c>
      <c r="Z84" s="14"/>
      <c r="AA84" s="14"/>
    </row>
    <row r="85" customFormat="false" ht="8.25" hidden="false" customHeight="false" outlineLevel="0" collapsed="false">
      <c r="A85" s="27"/>
      <c r="B85" s="20"/>
      <c r="C85" s="23"/>
      <c r="D85" s="23"/>
      <c r="E85" s="23"/>
      <c r="F85" s="21" t="e">
        <f aca="false">E85/D85</f>
        <v>#DIV/0!</v>
      </c>
      <c r="G85" s="23"/>
      <c r="H85" s="24" t="e">
        <f aca="false">G85/D85</f>
        <v>#DIV/0!</v>
      </c>
      <c r="I85" s="23"/>
      <c r="J85" s="21" t="e">
        <f aca="false">I85/D85</f>
        <v>#DIV/0!</v>
      </c>
      <c r="K85" s="23"/>
      <c r="L85" s="21" t="e">
        <f aca="false">K85/D85</f>
        <v>#DIV/0!</v>
      </c>
      <c r="N85" s="23"/>
      <c r="O85" s="23"/>
      <c r="P85" s="23" t="e">
        <f aca="false">O85/N85</f>
        <v>#DIV/0!</v>
      </c>
      <c r="Q85" s="23"/>
      <c r="R85" s="21" t="e">
        <f aca="false">Q85/N85</f>
        <v>#DIV/0!</v>
      </c>
      <c r="S85" s="14"/>
      <c r="T85" s="21" t="n">
        <f aca="false">(D85+N85)/($D$17+$N$17)</f>
        <v>0</v>
      </c>
      <c r="U85" s="21" t="n">
        <f aca="false">D85/($D$17)</f>
        <v>0</v>
      </c>
      <c r="V85" s="21" t="n">
        <f aca="false">N85/($N$17)</f>
        <v>0</v>
      </c>
      <c r="W85" s="25"/>
      <c r="X85" s="23" t="n">
        <f aca="false">(G85*0.05)+(I85*4)+(K85*-1)+(O85*0.1)+(Q85*6)</f>
        <v>0</v>
      </c>
      <c r="Y85" s="26" t="n">
        <f aca="false">((G85*0.05)+(I85*4)+(K85*-1)+(O85*0.1)+(Q85*6))*0.4</f>
        <v>0</v>
      </c>
      <c r="Z85" s="14"/>
      <c r="AA85" s="14"/>
    </row>
    <row r="86" customFormat="false" ht="8.25" hidden="false" customHeight="false" outlineLevel="0" collapsed="false">
      <c r="A86" s="27"/>
      <c r="B86" s="20"/>
      <c r="C86" s="23"/>
      <c r="D86" s="23"/>
      <c r="E86" s="23"/>
      <c r="F86" s="21" t="e">
        <f aca="false">E86/D86</f>
        <v>#DIV/0!</v>
      </c>
      <c r="G86" s="23"/>
      <c r="H86" s="24" t="e">
        <f aca="false">G86/D86</f>
        <v>#DIV/0!</v>
      </c>
      <c r="I86" s="23"/>
      <c r="J86" s="21" t="e">
        <f aca="false">I86/D86</f>
        <v>#DIV/0!</v>
      </c>
      <c r="K86" s="23"/>
      <c r="L86" s="21" t="e">
        <f aca="false">K86/D86</f>
        <v>#DIV/0!</v>
      </c>
      <c r="N86" s="23"/>
      <c r="O86" s="23"/>
      <c r="P86" s="23" t="e">
        <f aca="false">O86/N86</f>
        <v>#DIV/0!</v>
      </c>
      <c r="Q86" s="23" t="n">
        <v>0</v>
      </c>
      <c r="R86" s="21" t="e">
        <f aca="false">Q86/N86</f>
        <v>#DIV/0!</v>
      </c>
      <c r="S86" s="14"/>
      <c r="T86" s="21" t="n">
        <f aca="false">(D86+N86)/($D$17+$N$17)</f>
        <v>0</v>
      </c>
      <c r="U86" s="21" t="n">
        <f aca="false">D86/($D$17)</f>
        <v>0</v>
      </c>
      <c r="V86" s="21" t="n">
        <f aca="false">N86/($N$17)</f>
        <v>0</v>
      </c>
      <c r="W86" s="25"/>
      <c r="X86" s="23" t="n">
        <f aca="false">(G86*0.05)+(I86*4)+(K86*-1)+(O86*0.1)+(Q86*6)</f>
        <v>0</v>
      </c>
      <c r="Y86" s="26" t="n">
        <f aca="false">((G86*0.05)+(I86*4)+(K86*-1)+(O86*0.1)+(Q86*6))*0.4</f>
        <v>0</v>
      </c>
      <c r="Z86" s="14"/>
      <c r="AA86" s="14"/>
    </row>
    <row r="87" customFormat="false" ht="8.25" hidden="false" customHeight="false" outlineLevel="0" collapsed="false">
      <c r="A87" s="17" t="s">
        <v>49</v>
      </c>
      <c r="B87" s="17"/>
      <c r="C87" s="17"/>
      <c r="D87" s="17" t="n">
        <f aca="false">SUM(D84:D86)</f>
        <v>0</v>
      </c>
      <c r="E87" s="17" t="n">
        <f aca="false">SUM(E84:E86)</f>
        <v>0</v>
      </c>
      <c r="F87" s="17"/>
      <c r="G87" s="17" t="n">
        <f aca="false">SUM(G84:G86)</f>
        <v>0</v>
      </c>
      <c r="H87" s="17"/>
      <c r="I87" s="17" t="n">
        <f aca="false">SUM(I84:I86)</f>
        <v>0</v>
      </c>
      <c r="J87" s="17"/>
      <c r="K87" s="17" t="n">
        <f aca="false">SUM(K84:K86)</f>
        <v>0</v>
      </c>
      <c r="L87" s="17"/>
      <c r="M87" s="16"/>
      <c r="N87" s="17" t="n">
        <f aca="false">SUM(N84:N86)</f>
        <v>0</v>
      </c>
      <c r="O87" s="17" t="n">
        <f aca="false">SUM(O84:O86)</f>
        <v>0</v>
      </c>
      <c r="P87" s="17"/>
      <c r="Q87" s="17" t="n">
        <f aca="false">SUM(Q84:Q86)</f>
        <v>0</v>
      </c>
      <c r="R87" s="17"/>
      <c r="S87" s="17"/>
      <c r="T87" s="28" t="n">
        <f aca="false">T84+T85+T86</f>
        <v>0</v>
      </c>
      <c r="U87" s="29" t="e">
        <f aca="false">D87/(D87+N87)</f>
        <v>#DIV/0!</v>
      </c>
      <c r="V87" s="29" t="e">
        <f aca="false">N87/(N87+D87)</f>
        <v>#DIV/0!</v>
      </c>
      <c r="W87" s="25"/>
      <c r="X87" s="14"/>
      <c r="Y87" s="14"/>
      <c r="Z87" s="14"/>
      <c r="AA87" s="14"/>
    </row>
    <row r="88" customFormat="false" ht="8.25" hidden="false" customHeight="false" outlineLevel="0" collapsed="false">
      <c r="C88" s="14"/>
      <c r="D88" s="14"/>
      <c r="E88" s="30"/>
      <c r="F88" s="14"/>
      <c r="G88" s="31"/>
      <c r="H88" s="14"/>
      <c r="I88" s="32"/>
      <c r="J88" s="14"/>
      <c r="K88" s="32"/>
      <c r="L88" s="14"/>
      <c r="M88" s="14"/>
      <c r="N88" s="14"/>
      <c r="O88" s="14"/>
      <c r="P88" s="14"/>
      <c r="Q88" s="14"/>
      <c r="R88" s="14"/>
      <c r="S88" s="14"/>
    </row>
    <row r="89" customFormat="false" ht="8.25" hidden="false" customHeight="false" outlineLevel="0" collapsed="false">
      <c r="C89" s="14"/>
      <c r="D89" s="14"/>
      <c r="E89" s="30"/>
      <c r="F89" s="14"/>
      <c r="G89" s="31"/>
      <c r="H89" s="14"/>
      <c r="I89" s="32"/>
      <c r="J89" s="14"/>
      <c r="K89" s="32"/>
      <c r="L89" s="14"/>
      <c r="M89" s="14"/>
      <c r="N89" s="14"/>
      <c r="O89" s="14"/>
      <c r="P89" s="14"/>
      <c r="Q89" s="14"/>
      <c r="R89" s="14"/>
      <c r="S89" s="14"/>
    </row>
    <row r="90" customFormat="false" ht="8.25" hidden="false" customHeight="false" outlineLevel="0" collapsed="false">
      <c r="A90" s="15" t="s">
        <v>19</v>
      </c>
      <c r="B90" s="15"/>
      <c r="C90" s="15"/>
      <c r="D90" s="15"/>
      <c r="E90" s="15"/>
      <c r="F90" s="15"/>
      <c r="G90" s="15"/>
      <c r="H90" s="15"/>
      <c r="I90" s="15" t="s">
        <v>50</v>
      </c>
      <c r="J90" s="15"/>
      <c r="K90" s="15"/>
      <c r="L90" s="15"/>
      <c r="M90" s="15"/>
      <c r="N90" s="15"/>
      <c r="O90" s="14"/>
      <c r="P90" s="14"/>
      <c r="S90" s="15" t="s">
        <v>20</v>
      </c>
      <c r="T90" s="15"/>
      <c r="U90" s="15"/>
      <c r="W90" s="15" t="s">
        <v>21</v>
      </c>
      <c r="X90" s="15"/>
      <c r="Y90" s="18"/>
      <c r="Z90" s="18"/>
      <c r="AA90" s="18"/>
      <c r="AB90" s="18"/>
    </row>
    <row r="91" customFormat="false" ht="8.25" hidden="false" customHeight="false" outlineLevel="0" collapsed="false">
      <c r="A91" s="17" t="s">
        <v>51</v>
      </c>
      <c r="B91" s="17" t="s">
        <v>23</v>
      </c>
      <c r="C91" s="17" t="s">
        <v>24</v>
      </c>
      <c r="D91" s="17" t="s">
        <v>25</v>
      </c>
      <c r="E91" s="17" t="s">
        <v>28</v>
      </c>
      <c r="F91" s="17" t="s">
        <v>29</v>
      </c>
      <c r="G91" s="17" t="s">
        <v>30</v>
      </c>
      <c r="H91" s="17" t="s">
        <v>31</v>
      </c>
      <c r="J91" s="17" t="s">
        <v>52</v>
      </c>
      <c r="K91" s="17" t="s">
        <v>53</v>
      </c>
      <c r="L91" s="17" t="s">
        <v>54</v>
      </c>
      <c r="M91" s="17" t="s">
        <v>55</v>
      </c>
      <c r="N91" s="17" t="s">
        <v>56</v>
      </c>
      <c r="O91" s="17" t="s">
        <v>30</v>
      </c>
      <c r="P91" s="17" t="s">
        <v>57</v>
      </c>
      <c r="S91" s="17" t="s">
        <v>51</v>
      </c>
      <c r="T91" s="17" t="s">
        <v>38</v>
      </c>
      <c r="U91" s="17" t="s">
        <v>39</v>
      </c>
      <c r="V91" s="17" t="s">
        <v>40</v>
      </c>
      <c r="X91" s="17" t="s">
        <v>41</v>
      </c>
      <c r="Y91" s="17" t="s">
        <v>58</v>
      </c>
      <c r="Z91" s="17" t="s">
        <v>59</v>
      </c>
      <c r="AA91" s="17"/>
      <c r="AB91" s="17"/>
    </row>
    <row r="92" customFormat="false" ht="8.25" hidden="false" customHeight="false" outlineLevel="0" collapsed="false">
      <c r="A92" s="22"/>
      <c r="B92" s="23"/>
      <c r="C92" s="33"/>
      <c r="D92" s="23"/>
      <c r="E92" s="23"/>
      <c r="F92" s="23" t="e">
        <f aca="false">E92/D92</f>
        <v>#DIV/0!</v>
      </c>
      <c r="G92" s="23"/>
      <c r="H92" s="21" t="e">
        <f aca="false">G92/D92</f>
        <v>#DIV/0!</v>
      </c>
      <c r="J92" s="21" t="e">
        <f aca="false">L92/K92</f>
        <v>#DIV/0!</v>
      </c>
      <c r="K92" s="23"/>
      <c r="L92" s="23"/>
      <c r="M92" s="23"/>
      <c r="N92" s="23" t="e">
        <f aca="false">M92/L92</f>
        <v>#DIV/0!</v>
      </c>
      <c r="O92" s="23"/>
      <c r="P92" s="21" t="e">
        <f aca="false">O92/L92</f>
        <v>#DIV/0!</v>
      </c>
      <c r="S92" s="22"/>
      <c r="T92" s="21" t="n">
        <f aca="false">(D92+K92)/($D$27+$K$27+$N$17+$E$17+$L$38+$L$47)</f>
        <v>0</v>
      </c>
      <c r="U92" s="21" t="n">
        <f aca="false">K92/($K$27+$F$38+$F$47)</f>
        <v>0</v>
      </c>
      <c r="V92" s="21" t="n">
        <f aca="false">D92/($D$27+$N$17+$L$38+$L$47)</f>
        <v>0</v>
      </c>
      <c r="X92" s="23" t="n">
        <f aca="false">(E92*0.1)+(G92*6)+(M92*0.1)+(O92*6)</f>
        <v>0</v>
      </c>
      <c r="Y92" s="23" t="n">
        <f aca="false">(E92*0.1)+(G92*6)+(L92*1)+(M92*0.1)+(O92*6)</f>
        <v>0</v>
      </c>
      <c r="Z92" s="23" t="n">
        <f aca="false">(E92*0.1)+(G92*6)+(L92*0.5)+(M92*0.1)+(O92*6)</f>
        <v>0</v>
      </c>
      <c r="AA92" s="14"/>
      <c r="AB92" s="14"/>
    </row>
    <row r="93" customFormat="false" ht="8.25" hidden="false" customHeight="false" outlineLevel="0" collapsed="false">
      <c r="A93" s="22"/>
      <c r="B93" s="23"/>
      <c r="C93" s="33"/>
      <c r="D93" s="23"/>
      <c r="E93" s="23"/>
      <c r="F93" s="23" t="e">
        <f aca="false">E93/D93</f>
        <v>#DIV/0!</v>
      </c>
      <c r="G93" s="23"/>
      <c r="H93" s="21" t="e">
        <f aca="false">G93/D93</f>
        <v>#DIV/0!</v>
      </c>
      <c r="J93" s="21" t="e">
        <f aca="false">L93/K93</f>
        <v>#DIV/0!</v>
      </c>
      <c r="K93" s="23"/>
      <c r="L93" s="23"/>
      <c r="M93" s="23"/>
      <c r="N93" s="23" t="e">
        <f aca="false">M93/L93</f>
        <v>#DIV/0!</v>
      </c>
      <c r="O93" s="23"/>
      <c r="P93" s="21" t="e">
        <f aca="false">O93/L93</f>
        <v>#DIV/0!</v>
      </c>
      <c r="S93" s="22"/>
      <c r="T93" s="21" t="n">
        <f aca="false">(D93+K93)/($D$27+$K$27+$N$17+$E$17+$L$38+$L$47)</f>
        <v>0</v>
      </c>
      <c r="U93" s="21" t="n">
        <f aca="false">K93/($K$27+$F$38+$F$47)</f>
        <v>0</v>
      </c>
      <c r="V93" s="21" t="n">
        <f aca="false">D93/($D$27+$N$17+$L$38+$L$47)</f>
        <v>0</v>
      </c>
      <c r="X93" s="23" t="n">
        <f aca="false">(E93*0.1)+(G93*6)+(M93*0.1)+(O93*6)</f>
        <v>0</v>
      </c>
      <c r="Y93" s="23" t="n">
        <f aca="false">(E93*0.1)+(G93*6)+(L93*1)+(M93*0.1)+(O93*6)</f>
        <v>0</v>
      </c>
      <c r="Z93" s="23" t="n">
        <f aca="false">(E93*0.1)+(G93*6)+(L93*0.5)+(M93*0.1)+(O93*6)</f>
        <v>0</v>
      </c>
      <c r="AA93" s="14"/>
      <c r="AB93" s="14"/>
    </row>
    <row r="94" customFormat="false" ht="8.25" hidden="false" customHeight="false" outlineLevel="0" collapsed="false">
      <c r="A94" s="22"/>
      <c r="B94" s="23"/>
      <c r="C94" s="33"/>
      <c r="D94" s="23"/>
      <c r="E94" s="23"/>
      <c r="F94" s="23" t="e">
        <f aca="false">E94/D94</f>
        <v>#DIV/0!</v>
      </c>
      <c r="G94" s="23"/>
      <c r="H94" s="21" t="e">
        <f aca="false">G94/D94</f>
        <v>#DIV/0!</v>
      </c>
      <c r="J94" s="21" t="e">
        <f aca="false">L94/K94</f>
        <v>#DIV/0!</v>
      </c>
      <c r="K94" s="23"/>
      <c r="L94" s="23"/>
      <c r="M94" s="23"/>
      <c r="N94" s="23" t="e">
        <f aca="false">M94/L94</f>
        <v>#DIV/0!</v>
      </c>
      <c r="O94" s="23"/>
      <c r="P94" s="21" t="e">
        <f aca="false">O94/L94</f>
        <v>#DIV/0!</v>
      </c>
      <c r="S94" s="22"/>
      <c r="T94" s="21" t="n">
        <f aca="false">(D94+K94)/($D$27+$K$27+$N$17+$E$17+$L$38+$L$47)</f>
        <v>0</v>
      </c>
      <c r="U94" s="21" t="n">
        <f aca="false">K94/($K$27+$F$38+$F$47)</f>
        <v>0</v>
      </c>
      <c r="V94" s="21" t="n">
        <f aca="false">D94/($D$27+$N$17+$L$38+$L$47)</f>
        <v>0</v>
      </c>
      <c r="X94" s="23" t="n">
        <f aca="false">(E94*0.1)+(G94*6)+(M94*0.1)+(O94*6)</f>
        <v>0</v>
      </c>
      <c r="Y94" s="23" t="n">
        <f aca="false">(E94*0.1)+(G94*6)+(L94*1)+(M94*0.1)+(O94*6)</f>
        <v>0</v>
      </c>
      <c r="Z94" s="23" t="n">
        <f aca="false">(E94*0.1)+(G94*6)+(L94*0.5)+(M94*0.1)+(O94*6)</f>
        <v>0</v>
      </c>
      <c r="AA94" s="14"/>
      <c r="AB94" s="14"/>
    </row>
    <row r="95" customFormat="false" ht="8.25" hidden="false" customHeight="false" outlineLevel="0" collapsed="false">
      <c r="A95" s="22"/>
      <c r="B95" s="23"/>
      <c r="C95" s="33"/>
      <c r="D95" s="23"/>
      <c r="E95" s="23"/>
      <c r="F95" s="23" t="e">
        <f aca="false">E95/D95</f>
        <v>#DIV/0!</v>
      </c>
      <c r="G95" s="23"/>
      <c r="H95" s="21" t="e">
        <f aca="false">G95/D95</f>
        <v>#DIV/0!</v>
      </c>
      <c r="J95" s="21" t="e">
        <f aca="false">L95/K95</f>
        <v>#DIV/0!</v>
      </c>
      <c r="K95" s="23"/>
      <c r="L95" s="23"/>
      <c r="M95" s="23"/>
      <c r="N95" s="23" t="e">
        <f aca="false">M95/L95</f>
        <v>#DIV/0!</v>
      </c>
      <c r="O95" s="23"/>
      <c r="P95" s="21" t="e">
        <f aca="false">O95/L95</f>
        <v>#DIV/0!</v>
      </c>
      <c r="S95" s="22"/>
      <c r="T95" s="21" t="n">
        <f aca="false">(D95+K95)/($D$27+$K$27+$N$17+$E$17+$L$38+$L$47)</f>
        <v>0</v>
      </c>
      <c r="U95" s="21" t="n">
        <f aca="false">K95/($K$27+$F$38+$F$47)</f>
        <v>0</v>
      </c>
      <c r="V95" s="21" t="n">
        <f aca="false">D95/($D$27+$N$17+$L$38+$L$47)</f>
        <v>0</v>
      </c>
      <c r="X95" s="23" t="n">
        <f aca="false">(E95*0.1)+(G95*6)+(M95*0.1)+(O95*6)</f>
        <v>0</v>
      </c>
      <c r="Y95" s="23" t="n">
        <f aca="false">(E95*0.1)+(G95*6)+(L95*1)+(M95*0.1)+(O95*6)</f>
        <v>0</v>
      </c>
      <c r="Z95" s="23" t="n">
        <f aca="false">(E95*0.1)+(G95*6)+(L95*0.5)+(M95*0.1)+(O95*6)</f>
        <v>0</v>
      </c>
      <c r="AA95" s="14"/>
      <c r="AB95" s="14"/>
    </row>
    <row r="96" customFormat="false" ht="8.25" hidden="false" customHeight="false" outlineLevel="0" collapsed="false">
      <c r="A96" s="22"/>
      <c r="B96" s="23"/>
      <c r="C96" s="33"/>
      <c r="D96" s="23"/>
      <c r="E96" s="23"/>
      <c r="F96" s="23" t="e">
        <f aca="false">E96/D96</f>
        <v>#DIV/0!</v>
      </c>
      <c r="G96" s="23"/>
      <c r="H96" s="21" t="e">
        <f aca="false">G96/D96</f>
        <v>#DIV/0!</v>
      </c>
      <c r="J96" s="21" t="e">
        <f aca="false">L96/K96</f>
        <v>#DIV/0!</v>
      </c>
      <c r="K96" s="23"/>
      <c r="L96" s="23"/>
      <c r="M96" s="23"/>
      <c r="N96" s="23" t="e">
        <f aca="false">M96/L96</f>
        <v>#DIV/0!</v>
      </c>
      <c r="O96" s="23"/>
      <c r="P96" s="21" t="e">
        <f aca="false">O96/L96</f>
        <v>#DIV/0!</v>
      </c>
      <c r="S96" s="22"/>
      <c r="T96" s="21" t="n">
        <f aca="false">(D96+K96)/($D$27+$K$27+$N$17+$E$17+$L$38+$L$47)</f>
        <v>0</v>
      </c>
      <c r="U96" s="21" t="n">
        <f aca="false">K96/($K$27+$F$38+$F$47)</f>
        <v>0</v>
      </c>
      <c r="V96" s="21" t="n">
        <f aca="false">D96/($D$27+$N$17+$L$38+$L$47)</f>
        <v>0</v>
      </c>
      <c r="X96" s="23" t="n">
        <f aca="false">(E96*0.1)+(G96*6)+(M96*0.1)+(O96*6)</f>
        <v>0</v>
      </c>
      <c r="Y96" s="23" t="n">
        <f aca="false">(E96*0.1)+(G96*6)+(L96*1)+(M96*0.1)+(O96*6)</f>
        <v>0</v>
      </c>
      <c r="Z96" s="23" t="n">
        <f aca="false">(E96*0.1)+(G96*6)+(L96*0.5)+(M96*0.1)+(O96*6)</f>
        <v>0</v>
      </c>
      <c r="AA96" s="14"/>
      <c r="AB96" s="14"/>
    </row>
    <row r="97" customFormat="false" ht="8.25" hidden="false" customHeight="false" outlineLevel="0" collapsed="false">
      <c r="A97" s="17" t="s">
        <v>49</v>
      </c>
      <c r="B97" s="17"/>
      <c r="C97" s="17"/>
      <c r="D97" s="17" t="n">
        <f aca="false">SUM(D92:D96)</f>
        <v>0</v>
      </c>
      <c r="E97" s="17" t="n">
        <f aca="false">SUM(E92:E96)</f>
        <v>0</v>
      </c>
      <c r="F97" s="17"/>
      <c r="G97" s="17" t="n">
        <f aca="false">SUM(G92:G96)</f>
        <v>0</v>
      </c>
      <c r="H97" s="17"/>
      <c r="I97" s="17"/>
      <c r="J97" s="17"/>
      <c r="K97" s="17" t="n">
        <f aca="false">SUM(K92:K96)</f>
        <v>0</v>
      </c>
      <c r="L97" s="17" t="n">
        <f aca="false">SUM(L92:L96)</f>
        <v>0</v>
      </c>
      <c r="M97" s="17" t="n">
        <f aca="false">SUM(M92:M96)</f>
        <v>0</v>
      </c>
      <c r="N97" s="17"/>
      <c r="O97" s="17" t="n">
        <f aca="false">SUM(O92:O96)</f>
        <v>0</v>
      </c>
      <c r="P97" s="17"/>
    </row>
    <row r="98" customFormat="false" ht="8.25" hidden="false" customHeight="false" outlineLevel="0" collapsed="false">
      <c r="A98" s="17"/>
      <c r="B98" s="17"/>
      <c r="C98" s="14"/>
      <c r="D98" s="14"/>
      <c r="E98" s="14"/>
      <c r="F98" s="14"/>
      <c r="G98" s="14"/>
      <c r="H98" s="14"/>
      <c r="I98" s="17"/>
      <c r="J98" s="14"/>
      <c r="K98" s="14"/>
      <c r="L98" s="14"/>
      <c r="M98" s="14"/>
      <c r="N98" s="14"/>
      <c r="O98" s="14"/>
    </row>
    <row r="99" customFormat="false" ht="8.25" hidden="false" customHeight="false" outlineLevel="0" collapsed="false">
      <c r="C99" s="14"/>
      <c r="D99" s="14"/>
      <c r="E99" s="14"/>
      <c r="F99" s="14"/>
      <c r="G99" s="14"/>
      <c r="H99" s="14"/>
      <c r="I99" s="14"/>
      <c r="J99" s="14"/>
      <c r="K99" s="14"/>
      <c r="L99" s="14"/>
      <c r="M99" s="14"/>
      <c r="N99" s="14"/>
    </row>
    <row r="100" customFormat="false" ht="8.25" hidden="false" customHeight="false" outlineLevel="0" collapsed="false">
      <c r="A100" s="15" t="s">
        <v>50</v>
      </c>
      <c r="B100" s="15"/>
      <c r="C100" s="15"/>
      <c r="D100" s="15"/>
      <c r="E100" s="15"/>
      <c r="F100" s="15"/>
      <c r="G100" s="15"/>
      <c r="H100" s="15"/>
      <c r="I100" s="14"/>
      <c r="J100" s="14"/>
      <c r="K100" s="15" t="s">
        <v>19</v>
      </c>
      <c r="L100" s="15"/>
      <c r="M100" s="15"/>
      <c r="N100" s="15"/>
      <c r="O100" s="15"/>
      <c r="S100" s="15" t="s">
        <v>20</v>
      </c>
      <c r="T100" s="15"/>
      <c r="U100" s="15"/>
      <c r="W100" s="15" t="s">
        <v>21</v>
      </c>
      <c r="X100" s="15"/>
    </row>
    <row r="101" customFormat="false" ht="8.25" hidden="false" customHeight="false" outlineLevel="0" collapsed="false">
      <c r="A101" s="17" t="s">
        <v>74</v>
      </c>
      <c r="B101" s="17" t="s">
        <v>23</v>
      </c>
      <c r="C101" s="17" t="s">
        <v>24</v>
      </c>
      <c r="D101" s="17" t="s">
        <v>52</v>
      </c>
      <c r="E101" s="17" t="s">
        <v>53</v>
      </c>
      <c r="F101" s="17" t="s">
        <v>54</v>
      </c>
      <c r="G101" s="17" t="s">
        <v>55</v>
      </c>
      <c r="H101" s="17" t="s">
        <v>56</v>
      </c>
      <c r="I101" s="17" t="s">
        <v>30</v>
      </c>
      <c r="J101" s="17" t="s">
        <v>57</v>
      </c>
      <c r="L101" s="17" t="s">
        <v>34</v>
      </c>
      <c r="M101" s="17" t="s">
        <v>35</v>
      </c>
      <c r="N101" s="17" t="s">
        <v>36</v>
      </c>
      <c r="O101" s="17" t="s">
        <v>75</v>
      </c>
      <c r="P101" s="17" t="s">
        <v>31</v>
      </c>
      <c r="S101" s="17" t="s">
        <v>74</v>
      </c>
      <c r="T101" s="17" t="s">
        <v>38</v>
      </c>
      <c r="U101" s="17" t="s">
        <v>39</v>
      </c>
      <c r="V101" s="17" t="s">
        <v>40</v>
      </c>
      <c r="X101" s="17" t="s">
        <v>41</v>
      </c>
      <c r="Y101" s="17" t="s">
        <v>58</v>
      </c>
      <c r="Z101" s="17" t="s">
        <v>76</v>
      </c>
      <c r="AA101" s="17"/>
    </row>
    <row r="102" customFormat="false" ht="8.25" hidden="false" customHeight="false" outlineLevel="0" collapsed="false">
      <c r="A102" s="22"/>
      <c r="B102" s="23"/>
      <c r="C102" s="23"/>
      <c r="D102" s="21" t="e">
        <f aca="false">F102/E102</f>
        <v>#DIV/0!</v>
      </c>
      <c r="E102" s="23"/>
      <c r="F102" s="23"/>
      <c r="G102" s="23"/>
      <c r="H102" s="23" t="e">
        <f aca="false">G102/F102</f>
        <v>#DIV/0!</v>
      </c>
      <c r="I102" s="23"/>
      <c r="J102" s="21" t="e">
        <f aca="false">I102/F102</f>
        <v>#DIV/0!</v>
      </c>
      <c r="L102" s="23"/>
      <c r="M102" s="23"/>
      <c r="N102" s="34" t="e">
        <f aca="false">M102/L102</f>
        <v>#DIV/0!</v>
      </c>
      <c r="O102" s="23"/>
      <c r="P102" s="21" t="e">
        <f aca="false">O102/L102</f>
        <v>#DIV/0!</v>
      </c>
      <c r="S102" s="27"/>
      <c r="T102" s="35" t="n">
        <f aca="false">(E102+L102)/($D$27+$L$27+$N$17+$E$47+$L$47)</f>
        <v>0</v>
      </c>
      <c r="U102" s="35" t="n">
        <f aca="false">E102/($E$17)</f>
        <v>0</v>
      </c>
      <c r="V102" s="35" t="n">
        <f aca="false">L102/($N$17+$D$27+$L$38+$L$47)</f>
        <v>0</v>
      </c>
      <c r="X102" s="23" t="n">
        <f aca="false">(G102*0.1)+(I102*6)+(M102*0.1)+(O102*6)</f>
        <v>0</v>
      </c>
      <c r="Y102" s="23" t="n">
        <f aca="false">(F102*1)+(G102*0.1)+(I102*6)+(M102*0.1)+(O102*6)</f>
        <v>0</v>
      </c>
      <c r="Z102" s="23" t="n">
        <f aca="false">(F102*0.5)+(G102*0.1)+(I102*6)+(M102*0.1)+(O102*6)</f>
        <v>0</v>
      </c>
      <c r="AA102" s="14"/>
    </row>
    <row r="103" customFormat="false" ht="8.25" hidden="false" customHeight="false" outlineLevel="0" collapsed="false">
      <c r="A103" s="22"/>
      <c r="B103" s="23"/>
      <c r="C103" s="23"/>
      <c r="D103" s="21" t="e">
        <f aca="false">F103/E103</f>
        <v>#DIV/0!</v>
      </c>
      <c r="E103" s="23"/>
      <c r="F103" s="23"/>
      <c r="G103" s="23"/>
      <c r="H103" s="23" t="e">
        <f aca="false">G103/F103</f>
        <v>#DIV/0!</v>
      </c>
      <c r="I103" s="23"/>
      <c r="J103" s="21" t="e">
        <f aca="false">I103/F103</f>
        <v>#DIV/0!</v>
      </c>
      <c r="L103" s="23"/>
      <c r="M103" s="23"/>
      <c r="N103" s="34" t="e">
        <f aca="false">M103/L103</f>
        <v>#DIV/0!</v>
      </c>
      <c r="O103" s="23"/>
      <c r="P103" s="21" t="e">
        <f aca="false">O103/L103</f>
        <v>#DIV/0!</v>
      </c>
      <c r="S103" s="27"/>
      <c r="T103" s="35" t="n">
        <f aca="false">(E103+L103)/($D$27+$L$27+$N$17+$E$47+$L$47)</f>
        <v>0</v>
      </c>
      <c r="U103" s="35" t="n">
        <f aca="false">E103/($E$17)</f>
        <v>0</v>
      </c>
      <c r="V103" s="35" t="n">
        <f aca="false">L103/($N$17+$D$27+$L$38+$L$47)</f>
        <v>0</v>
      </c>
      <c r="X103" s="23" t="n">
        <f aca="false">(G103*0.1)+(I103*6)+(M103*0.1)+(O103*6)</f>
        <v>0</v>
      </c>
      <c r="Y103" s="23" t="n">
        <f aca="false">(F103*1)+(G103*0.1)+(I103*6)+(M103*0.1)+(O103*6)</f>
        <v>0</v>
      </c>
      <c r="Z103" s="23" t="n">
        <f aca="false">(F103*0.5)+(G103*0.1)+(I103*6)+(M103*0.1)+(O103*6)</f>
        <v>0</v>
      </c>
      <c r="AA103" s="14"/>
    </row>
    <row r="104" customFormat="false" ht="8.25" hidden="false" customHeight="false" outlineLevel="0" collapsed="false">
      <c r="A104" s="22"/>
      <c r="B104" s="23"/>
      <c r="C104" s="23"/>
      <c r="D104" s="21" t="e">
        <f aca="false">F104/E104</f>
        <v>#DIV/0!</v>
      </c>
      <c r="E104" s="23"/>
      <c r="F104" s="23"/>
      <c r="G104" s="23"/>
      <c r="H104" s="23" t="e">
        <f aca="false">G104/F104</f>
        <v>#DIV/0!</v>
      </c>
      <c r="I104" s="23"/>
      <c r="J104" s="21" t="e">
        <f aca="false">I104/F104</f>
        <v>#DIV/0!</v>
      </c>
      <c r="L104" s="23"/>
      <c r="M104" s="23"/>
      <c r="N104" s="34" t="e">
        <f aca="false">M104/L104</f>
        <v>#DIV/0!</v>
      </c>
      <c r="O104" s="23"/>
      <c r="P104" s="21" t="e">
        <f aca="false">O104/L104</f>
        <v>#DIV/0!</v>
      </c>
      <c r="S104" s="27"/>
      <c r="T104" s="35" t="n">
        <f aca="false">(E104+L104)/($D$27+$L$27+$N$17+$E$47+$L$47)</f>
        <v>0</v>
      </c>
      <c r="U104" s="35" t="n">
        <f aca="false">E104/($E$17)</f>
        <v>0</v>
      </c>
      <c r="V104" s="35" t="n">
        <f aca="false">L104/($N$17+$D$27+$L$38+$L$47)</f>
        <v>0</v>
      </c>
      <c r="X104" s="23" t="n">
        <f aca="false">(G104*0.1)+(I104*6)+(M104*0.1)+(O104*6)</f>
        <v>0</v>
      </c>
      <c r="Y104" s="23" t="n">
        <f aca="false">(F104*1)+(G104*0.1)+(I104*6)+(M104*0.1)+(O104*6)</f>
        <v>0</v>
      </c>
      <c r="Z104" s="23" t="n">
        <f aca="false">(F104*0.5)+(G104*0.1)+(I104*6)+(M104*0.1)+(O104*6)</f>
        <v>0</v>
      </c>
      <c r="AA104" s="14"/>
    </row>
    <row r="105" customFormat="false" ht="8.25" hidden="false" customHeight="false" outlineLevel="0" collapsed="false">
      <c r="A105" s="22"/>
      <c r="B105" s="23"/>
      <c r="C105" s="23"/>
      <c r="D105" s="21" t="e">
        <f aca="false">F105/E105</f>
        <v>#DIV/0!</v>
      </c>
      <c r="E105" s="23"/>
      <c r="F105" s="23"/>
      <c r="G105" s="23"/>
      <c r="H105" s="23" t="e">
        <f aca="false">G105/F105</f>
        <v>#DIV/0!</v>
      </c>
      <c r="I105" s="23"/>
      <c r="J105" s="21" t="e">
        <f aca="false">I105/F105</f>
        <v>#DIV/0!</v>
      </c>
      <c r="L105" s="23"/>
      <c r="M105" s="23"/>
      <c r="N105" s="34" t="e">
        <f aca="false">M105/L105</f>
        <v>#DIV/0!</v>
      </c>
      <c r="O105" s="23"/>
      <c r="P105" s="21" t="e">
        <f aca="false">O105/L105</f>
        <v>#DIV/0!</v>
      </c>
      <c r="S105" s="27"/>
      <c r="T105" s="35" t="n">
        <f aca="false">(E105+L105)/($D$27+$L$27+$N$17+$E$47+$L$47)</f>
        <v>0</v>
      </c>
      <c r="U105" s="35" t="n">
        <f aca="false">E105/($E$17)</f>
        <v>0</v>
      </c>
      <c r="V105" s="35" t="n">
        <f aca="false">L105/($N$17+$D$27+$L$38+$L$47)</f>
        <v>0</v>
      </c>
      <c r="X105" s="23" t="n">
        <f aca="false">(G105*0.1)+(I105*6)+(M105*0.1)+(O105*6)</f>
        <v>0</v>
      </c>
      <c r="Y105" s="23" t="n">
        <f aca="false">(F105*1)+(G105*0.1)+(I105*6)+(M105*0.1)+(O105*6)</f>
        <v>0</v>
      </c>
      <c r="Z105" s="23" t="n">
        <f aca="false">(F105*0.5)+(G105*0.1)+(I105*6)+(M105*0.1)+(O105*6)</f>
        <v>0</v>
      </c>
      <c r="AA105" s="14"/>
    </row>
    <row r="106" customFormat="false" ht="8.25" hidden="false" customHeight="false" outlineLevel="0" collapsed="false">
      <c r="A106" s="22"/>
      <c r="B106" s="23"/>
      <c r="C106" s="23"/>
      <c r="D106" s="21" t="e">
        <f aca="false">F106/E106</f>
        <v>#DIV/0!</v>
      </c>
      <c r="E106" s="23"/>
      <c r="F106" s="23"/>
      <c r="G106" s="23"/>
      <c r="H106" s="23" t="e">
        <f aca="false">G106/F106</f>
        <v>#DIV/0!</v>
      </c>
      <c r="I106" s="23"/>
      <c r="J106" s="21" t="e">
        <f aca="false">I106/F106</f>
        <v>#DIV/0!</v>
      </c>
      <c r="L106" s="23"/>
      <c r="M106" s="23"/>
      <c r="N106" s="34" t="e">
        <f aca="false">M106/L106</f>
        <v>#DIV/0!</v>
      </c>
      <c r="O106" s="23"/>
      <c r="P106" s="21" t="e">
        <f aca="false">O106/L106</f>
        <v>#DIV/0!</v>
      </c>
      <c r="S106" s="27"/>
      <c r="T106" s="35" t="n">
        <f aca="false">(E106+L106)/($D$27+$L$27+$N$17+$E$47+$L$47)</f>
        <v>0</v>
      </c>
      <c r="U106" s="35" t="n">
        <f aca="false">E106/($E$17)</f>
        <v>0</v>
      </c>
      <c r="V106" s="35" t="n">
        <f aca="false">L106/($N$17+$D$27+$L$38+$L$47)</f>
        <v>0</v>
      </c>
      <c r="X106" s="23" t="n">
        <f aca="false">(G106*0.1)+(I106*6)+(M106*0.1)+(O106*6)</f>
        <v>0</v>
      </c>
      <c r="Y106" s="23" t="n">
        <f aca="false">(F106*1)+(G106*0.1)+(I106*6)+(M106*0.1)+(O106*6)</f>
        <v>0</v>
      </c>
      <c r="Z106" s="23" t="n">
        <f aca="false">(F106*0.5)+(G106*0.1)+(I106*6)+(M106*0.1)+(O106*6)</f>
        <v>0</v>
      </c>
      <c r="AA106" s="14"/>
    </row>
    <row r="107" customFormat="false" ht="8.25" hidden="false" customHeight="false" outlineLevel="0" collapsed="false">
      <c r="A107" s="27"/>
      <c r="B107" s="20"/>
      <c r="C107" s="23"/>
      <c r="D107" s="21" t="e">
        <f aca="false">F107/E107</f>
        <v>#DIV/0!</v>
      </c>
      <c r="E107" s="23"/>
      <c r="F107" s="23"/>
      <c r="G107" s="23"/>
      <c r="H107" s="23" t="e">
        <f aca="false">G107/F107</f>
        <v>#DIV/0!</v>
      </c>
      <c r="I107" s="23"/>
      <c r="J107" s="21" t="e">
        <f aca="false">I107/F107</f>
        <v>#DIV/0!</v>
      </c>
      <c r="L107" s="23"/>
      <c r="M107" s="23"/>
      <c r="N107" s="34" t="e">
        <f aca="false">M107/L107</f>
        <v>#DIV/0!</v>
      </c>
      <c r="O107" s="23"/>
      <c r="P107" s="21" t="e">
        <f aca="false">O107/L107</f>
        <v>#DIV/0!</v>
      </c>
      <c r="S107" s="22"/>
      <c r="T107" s="35" t="n">
        <f aca="false">(E107+L107)/($D$27+$L$27+$N$17+$E$47+$L$47)</f>
        <v>0</v>
      </c>
      <c r="U107" s="35" t="n">
        <f aca="false">E107/($E$17)</f>
        <v>0</v>
      </c>
      <c r="V107" s="35" t="n">
        <f aca="false">L107/($N$17+$D$27+$L$38+$L$47)</f>
        <v>0</v>
      </c>
      <c r="X107" s="23" t="n">
        <f aca="false">(G107*0.1)+(I107*6)+(M107*0.1)+(O107*6)</f>
        <v>0</v>
      </c>
      <c r="Y107" s="23" t="n">
        <f aca="false">(F107*1)+(G107*0.1)+(I107*6)+(M107*0.1)+(O107*6)</f>
        <v>0</v>
      </c>
      <c r="Z107" s="23" t="n">
        <f aca="false">(F107*0.5)+(G107*0.1)+(I107*6)+(M107*0.1)+(O107*6)</f>
        <v>0</v>
      </c>
      <c r="AA107" s="14"/>
    </row>
    <row r="108" customFormat="false" ht="8.25" hidden="false" customHeight="false" outlineLevel="0" collapsed="false">
      <c r="A108" s="17" t="s">
        <v>49</v>
      </c>
      <c r="B108" s="17"/>
      <c r="C108" s="17"/>
      <c r="D108" s="16"/>
      <c r="E108" s="17" t="n">
        <f aca="false">SUM(E102:E107)</f>
        <v>0</v>
      </c>
      <c r="F108" s="17" t="n">
        <f aca="false">SUM(F102:F107)</f>
        <v>0</v>
      </c>
      <c r="G108" s="17" t="n">
        <f aca="false">SUM(G102:G107)</f>
        <v>0</v>
      </c>
      <c r="H108" s="17"/>
      <c r="I108" s="17" t="n">
        <f aca="false">SUM(I102:I107)</f>
        <v>0</v>
      </c>
      <c r="J108" s="17"/>
      <c r="K108" s="17"/>
      <c r="L108" s="17" t="n">
        <f aca="false">SUM(L102:L107)</f>
        <v>0</v>
      </c>
      <c r="M108" s="17" t="n">
        <f aca="false">SUM(M102:M107)</f>
        <v>0</v>
      </c>
      <c r="N108" s="17"/>
      <c r="O108" s="17" t="n">
        <f aca="false">SUM(O102:O107)</f>
        <v>0</v>
      </c>
      <c r="P108" s="17"/>
    </row>
    <row r="109" customFormat="false" ht="8.25" hidden="false" customHeight="false" outlineLevel="0" collapsed="false">
      <c r="A109" s="17"/>
      <c r="B109" s="17"/>
      <c r="D109" s="14"/>
      <c r="E109" s="14"/>
      <c r="F109" s="14"/>
      <c r="G109" s="14"/>
      <c r="H109" s="14"/>
      <c r="I109" s="14"/>
      <c r="J109" s="14"/>
      <c r="K109" s="14"/>
      <c r="L109" s="14"/>
      <c r="M109" s="14"/>
    </row>
    <row r="110" customFormat="false" ht="8.25" hidden="false" customHeight="false" outlineLevel="0" collapsed="false">
      <c r="A110" s="17"/>
      <c r="B110" s="17"/>
      <c r="D110" s="14"/>
      <c r="E110" s="14"/>
      <c r="F110" s="14"/>
      <c r="G110" s="14"/>
      <c r="H110" s="14"/>
      <c r="I110" s="14"/>
      <c r="J110" s="14"/>
      <c r="K110" s="14"/>
      <c r="L110" s="14"/>
      <c r="M110" s="14"/>
    </row>
    <row r="111" customFormat="false" ht="8.25" hidden="false" customHeight="false" outlineLevel="0" collapsed="false">
      <c r="A111" s="15" t="s">
        <v>50</v>
      </c>
      <c r="B111" s="15"/>
      <c r="C111" s="15"/>
      <c r="D111" s="15"/>
      <c r="E111" s="15"/>
      <c r="F111" s="15"/>
      <c r="G111" s="15"/>
      <c r="H111" s="15"/>
      <c r="I111" s="14"/>
      <c r="J111" s="14"/>
      <c r="K111" s="15" t="s">
        <v>19</v>
      </c>
      <c r="L111" s="15"/>
      <c r="M111" s="15"/>
      <c r="N111" s="15"/>
      <c r="O111" s="15"/>
      <c r="S111" s="15" t="s">
        <v>20</v>
      </c>
      <c r="T111" s="15"/>
      <c r="U111" s="15"/>
      <c r="W111" s="15" t="s">
        <v>21</v>
      </c>
      <c r="X111" s="15"/>
    </row>
    <row r="112" customFormat="false" ht="8.25" hidden="false" customHeight="false" outlineLevel="0" collapsed="false">
      <c r="A112" s="17" t="s">
        <v>95</v>
      </c>
      <c r="B112" s="17" t="s">
        <v>23</v>
      </c>
      <c r="C112" s="17" t="s">
        <v>24</v>
      </c>
      <c r="D112" s="17" t="s">
        <v>52</v>
      </c>
      <c r="E112" s="17" t="s">
        <v>53</v>
      </c>
      <c r="F112" s="17" t="s">
        <v>54</v>
      </c>
      <c r="G112" s="17" t="s">
        <v>55</v>
      </c>
      <c r="H112" s="17" t="s">
        <v>56</v>
      </c>
      <c r="I112" s="17" t="s">
        <v>30</v>
      </c>
      <c r="J112" s="17" t="s">
        <v>57</v>
      </c>
      <c r="L112" s="17" t="s">
        <v>34</v>
      </c>
      <c r="M112" s="17" t="s">
        <v>35</v>
      </c>
      <c r="N112" s="17" t="s">
        <v>36</v>
      </c>
      <c r="O112" s="17" t="s">
        <v>96</v>
      </c>
      <c r="P112" s="17" t="s">
        <v>31</v>
      </c>
      <c r="S112" s="17" t="s">
        <v>95</v>
      </c>
      <c r="T112" s="17" t="s">
        <v>38</v>
      </c>
      <c r="U112" s="17" t="s">
        <v>39</v>
      </c>
      <c r="V112" s="17" t="s">
        <v>40</v>
      </c>
      <c r="X112" s="17" t="s">
        <v>41</v>
      </c>
      <c r="Y112" s="17" t="s">
        <v>58</v>
      </c>
      <c r="Z112" s="17" t="s">
        <v>97</v>
      </c>
      <c r="AA112" s="17"/>
    </row>
    <row r="113" customFormat="false" ht="8.25" hidden="false" customHeight="false" outlineLevel="0" collapsed="false">
      <c r="A113" s="22"/>
      <c r="B113" s="23"/>
      <c r="C113" s="23"/>
      <c r="D113" s="21" t="e">
        <f aca="false">F113/E113</f>
        <v>#DIV/0!</v>
      </c>
      <c r="E113" s="23"/>
      <c r="F113" s="23"/>
      <c r="G113" s="23"/>
      <c r="H113" s="23" t="e">
        <f aca="false">G113/F113</f>
        <v>#DIV/0!</v>
      </c>
      <c r="I113" s="23" t="n">
        <v>9</v>
      </c>
      <c r="J113" s="21" t="e">
        <f aca="false">I113/F113</f>
        <v>#DIV/0!</v>
      </c>
      <c r="L113" s="23" t="n">
        <v>0</v>
      </c>
      <c r="M113" s="23" t="n">
        <v>0</v>
      </c>
      <c r="N113" s="23" t="n">
        <v>0</v>
      </c>
      <c r="O113" s="23" t="n">
        <v>0</v>
      </c>
      <c r="P113" s="21" t="e">
        <f aca="false">O113/L113</f>
        <v>#DIV/0!</v>
      </c>
      <c r="S113" s="22"/>
      <c r="T113" s="35" t="n">
        <f aca="false">(E113+L113)/($E$47+$L$47+$E$38+$L$38+$K$27+$D$27+$N$17)</f>
        <v>0</v>
      </c>
      <c r="U113" s="35" t="n">
        <f aca="false">E113/($E$47+$E$38+$K$27)</f>
        <v>0</v>
      </c>
      <c r="V113" s="35" t="n">
        <f aca="false">L113/($L$47+$L$38+$D$27+$N$17)</f>
        <v>0</v>
      </c>
      <c r="X113" s="23" t="n">
        <f aca="false">(G113*0.1)+(I113*6)+(M113*0.1)+(O113*6)</f>
        <v>54</v>
      </c>
      <c r="Y113" s="23" t="n">
        <f aca="false">(F113*1)+(G113*0.1)+(I113*6)+(M113*0.1)+(O113*6)</f>
        <v>54</v>
      </c>
      <c r="Z113" s="23" t="n">
        <f aca="false">(F113*0.5)+(G113*0.1)+(I113*6)+(M113*0.1)+(O113*6)</f>
        <v>54</v>
      </c>
      <c r="AA113" s="14"/>
    </row>
    <row r="114" customFormat="false" ht="8.25" hidden="false" customHeight="false" outlineLevel="0" collapsed="false">
      <c r="A114" s="22"/>
      <c r="B114" s="23"/>
      <c r="C114" s="23"/>
      <c r="D114" s="21" t="e">
        <f aca="false">F114/E114</f>
        <v>#DIV/0!</v>
      </c>
      <c r="E114" s="23"/>
      <c r="F114" s="23"/>
      <c r="G114" s="23"/>
      <c r="H114" s="23" t="e">
        <f aca="false">G114/F114</f>
        <v>#DIV/0!</v>
      </c>
      <c r="I114" s="23" t="n">
        <v>0</v>
      </c>
      <c r="J114" s="21" t="e">
        <f aca="false">I114/F114</f>
        <v>#DIV/0!</v>
      </c>
      <c r="L114" s="23" t="n">
        <v>0</v>
      </c>
      <c r="M114" s="23" t="n">
        <v>0</v>
      </c>
      <c r="N114" s="23" t="n">
        <v>0</v>
      </c>
      <c r="O114" s="23" t="n">
        <v>0</v>
      </c>
      <c r="P114" s="21" t="e">
        <f aca="false">O114/L114</f>
        <v>#DIV/0!</v>
      </c>
      <c r="S114" s="22"/>
      <c r="T114" s="35" t="n">
        <f aca="false">(E114+L114)/($E$47+$L$47+$E$38+$L$38+$K$27+$D$27+$N$17)</f>
        <v>0</v>
      </c>
      <c r="U114" s="35" t="n">
        <f aca="false">E114/($E$47+$E$38+$K$27)</f>
        <v>0</v>
      </c>
      <c r="V114" s="35" t="n">
        <f aca="false">L114/($L$47+$L$38+$D$27+$N$17)</f>
        <v>0</v>
      </c>
      <c r="X114" s="23" t="n">
        <f aca="false">(G114*0.1)+(I114*6)+(M114*0.1)+(O114*6)</f>
        <v>0</v>
      </c>
      <c r="Y114" s="23" t="n">
        <f aca="false">(F114*1)+(G114*0.1)+(I114*6)+(M114*0.1)+(O114*6)</f>
        <v>0</v>
      </c>
      <c r="Z114" s="23" t="n">
        <f aca="false">(F114*0.5)+(G114*0.1)+(I114*6)+(M114*0.1)+(O114*6)</f>
        <v>0</v>
      </c>
      <c r="AA114" s="14"/>
    </row>
    <row r="115" customFormat="false" ht="8.25" hidden="false" customHeight="false" outlineLevel="0" collapsed="false">
      <c r="A115" s="22"/>
      <c r="B115" s="23"/>
      <c r="C115" s="23"/>
      <c r="D115" s="21" t="e">
        <f aca="false">F115/E115</f>
        <v>#DIV/0!</v>
      </c>
      <c r="E115" s="23"/>
      <c r="F115" s="23"/>
      <c r="G115" s="23"/>
      <c r="H115" s="23" t="e">
        <f aca="false">G115/F115</f>
        <v>#DIV/0!</v>
      </c>
      <c r="I115" s="23" t="n">
        <v>0</v>
      </c>
      <c r="J115" s="21" t="e">
        <f aca="false">I115/F115</f>
        <v>#DIV/0!</v>
      </c>
      <c r="L115" s="23" t="n">
        <v>0</v>
      </c>
      <c r="M115" s="23" t="n">
        <v>0</v>
      </c>
      <c r="N115" s="23" t="n">
        <v>0</v>
      </c>
      <c r="O115" s="23" t="n">
        <v>0</v>
      </c>
      <c r="P115" s="21" t="e">
        <f aca="false">O115/L115</f>
        <v>#DIV/0!</v>
      </c>
      <c r="S115" s="22"/>
      <c r="T115" s="35" t="n">
        <f aca="false">(E115+L115)/($E$47+$L$47+$E$38+$L$38+$K$27+$D$27+$N$17)</f>
        <v>0</v>
      </c>
      <c r="U115" s="35" t="n">
        <f aca="false">E115/($E$47+$E$38+$K$27)</f>
        <v>0</v>
      </c>
      <c r="V115" s="35" t="n">
        <f aca="false">L115/($L$47+$L$38+$D$27+$N$17)</f>
        <v>0</v>
      </c>
      <c r="X115" s="23" t="n">
        <f aca="false">(G115*0.1)+(I115*6)+(M115*0.1)+(O115*6)</f>
        <v>0</v>
      </c>
      <c r="Y115" s="23" t="n">
        <f aca="false">(F115*1)+(G115*0.1)+(I115*6)+(M115*0.1)+(O115*6)</f>
        <v>0</v>
      </c>
      <c r="Z115" s="23" t="n">
        <f aca="false">(F115*0.5)+(G115*0.1)+(I115*6)+(M115*0.1)+(O115*6)</f>
        <v>0</v>
      </c>
      <c r="AA115" s="14"/>
    </row>
    <row r="116" customFormat="false" ht="8.25" hidden="false" customHeight="false" outlineLevel="0" collapsed="false">
      <c r="A116" s="27"/>
      <c r="B116" s="20"/>
      <c r="C116" s="23"/>
      <c r="D116" s="21" t="e">
        <f aca="false">F116/E116</f>
        <v>#DIV/0!</v>
      </c>
      <c r="E116" s="23"/>
      <c r="F116" s="23"/>
      <c r="G116" s="23"/>
      <c r="H116" s="23" t="e">
        <f aca="false">G116/F116</f>
        <v>#DIV/0!</v>
      </c>
      <c r="I116" s="23"/>
      <c r="J116" s="21" t="e">
        <f aca="false">I116/F116</f>
        <v>#DIV/0!</v>
      </c>
      <c r="L116" s="23"/>
      <c r="M116" s="23"/>
      <c r="N116" s="23" t="n">
        <v>0</v>
      </c>
      <c r="O116" s="23" t="n">
        <v>0</v>
      </c>
      <c r="P116" s="21" t="e">
        <f aca="false">O116/L116</f>
        <v>#DIV/0!</v>
      </c>
      <c r="S116" s="22"/>
      <c r="T116" s="35" t="n">
        <f aca="false">(E116+L116)/($E$47+$L$47+$E$38+$L$38+$K$27+$D$27+$N$17)</f>
        <v>0</v>
      </c>
      <c r="U116" s="35" t="n">
        <f aca="false">E116/($E$47+$E$38+$K$27)</f>
        <v>0</v>
      </c>
      <c r="V116" s="35" t="n">
        <f aca="false">L116/($L$47+$L$38+$D$27+$N$17)</f>
        <v>0</v>
      </c>
      <c r="X116" s="23" t="n">
        <f aca="false">(G116*0.1)+(I116*6)+(M116*0.1)+(O116*6)</f>
        <v>0</v>
      </c>
      <c r="Y116" s="23" t="n">
        <f aca="false">(F116*1)+(G116*0.1)+(I116*6)+(M116*0.1)+(O116*6)</f>
        <v>0</v>
      </c>
      <c r="Z116" s="23" t="n">
        <f aca="false">(F116*0.5)+(G116*0.1)+(I116*6)+(M116*0.1)+(O116*6)</f>
        <v>0</v>
      </c>
      <c r="AA116" s="14"/>
    </row>
    <row r="117" customFormat="false" ht="8.25" hidden="false" customHeight="false" outlineLevel="0" collapsed="false">
      <c r="A117" s="17" t="s">
        <v>49</v>
      </c>
      <c r="B117" s="17"/>
      <c r="C117" s="17"/>
      <c r="D117" s="16"/>
      <c r="E117" s="17" t="n">
        <f aca="false">SUM(E113:E116)</f>
        <v>0</v>
      </c>
      <c r="F117" s="17" t="n">
        <f aca="false">SUM(F113:F116)</f>
        <v>0</v>
      </c>
      <c r="G117" s="17" t="n">
        <f aca="false">SUM(G113:G116)</f>
        <v>0</v>
      </c>
      <c r="H117" s="17"/>
      <c r="I117" s="17" t="n">
        <f aca="false">SUM(I113:I116)</f>
        <v>9</v>
      </c>
      <c r="J117" s="17"/>
      <c r="K117" s="17"/>
      <c r="L117" s="17" t="n">
        <f aca="false">SUM(L113:L116)</f>
        <v>0</v>
      </c>
      <c r="M117" s="17" t="n">
        <f aca="false">SUM(M113:M116)</f>
        <v>0</v>
      </c>
      <c r="N117" s="17"/>
      <c r="O117" s="17" t="n">
        <f aca="false">SUM(O113:O116)</f>
        <v>0</v>
      </c>
      <c r="P117" s="16"/>
      <c r="R117" s="25"/>
      <c r="T117" s="25"/>
      <c r="V117" s="14"/>
      <c r="W117" s="14"/>
    </row>
    <row r="118" customFormat="false" ht="8.25" hidden="false" customHeight="false" outlineLevel="0" collapsed="false">
      <c r="I118" s="36"/>
      <c r="J118" s="14"/>
      <c r="K118" s="14"/>
      <c r="Q118" s="25"/>
      <c r="R118" s="25"/>
      <c r="S118" s="25"/>
      <c r="U118" s="14"/>
      <c r="V118" s="14"/>
    </row>
    <row r="119" customFormat="false" ht="8.25" hidden="false" customHeight="false" outlineLevel="0" collapsed="false">
      <c r="I119" s="30"/>
      <c r="J119" s="14"/>
      <c r="K119" s="14"/>
      <c r="Q119" s="25"/>
      <c r="R119" s="25"/>
      <c r="S119" s="25"/>
      <c r="U119" s="14"/>
      <c r="V119" s="14"/>
    </row>
    <row r="120" customFormat="false" ht="8.25" hidden="false" customHeight="false" outlineLevel="0" collapsed="false">
      <c r="A120" s="15" t="s">
        <v>109</v>
      </c>
      <c r="B120" s="15"/>
      <c r="C120" s="15"/>
      <c r="D120" s="15"/>
      <c r="E120" s="15"/>
      <c r="F120" s="15"/>
      <c r="G120" s="15"/>
      <c r="H120" s="15"/>
      <c r="I120" s="30"/>
      <c r="J120" s="14"/>
      <c r="K120" s="15" t="s">
        <v>110</v>
      </c>
      <c r="L120" s="15"/>
      <c r="M120" s="15"/>
      <c r="N120" s="15"/>
      <c r="O120" s="15"/>
      <c r="Q120" s="37"/>
      <c r="R120" s="25"/>
      <c r="S120" s="15" t="s">
        <v>111</v>
      </c>
      <c r="T120" s="15"/>
      <c r="U120" s="15"/>
      <c r="V120" s="15"/>
      <c r="W120" s="15"/>
    </row>
    <row r="121" customFormat="false" ht="8.25" hidden="false" customHeight="false" outlineLevel="0" collapsed="false">
      <c r="A121" s="16"/>
      <c r="B121" s="17" t="s">
        <v>53</v>
      </c>
      <c r="C121" s="17" t="s">
        <v>112</v>
      </c>
      <c r="D121" s="17" t="s">
        <v>55</v>
      </c>
      <c r="E121" s="17" t="s">
        <v>30</v>
      </c>
      <c r="H121" s="14"/>
      <c r="I121" s="14"/>
      <c r="J121" s="38" t="s">
        <v>113</v>
      </c>
      <c r="K121" s="38"/>
      <c r="L121" s="38"/>
      <c r="M121" s="38"/>
      <c r="N121" s="16" t="s">
        <v>114</v>
      </c>
      <c r="R121" s="38" t="s">
        <v>113</v>
      </c>
      <c r="S121" s="38"/>
      <c r="T121" s="38"/>
      <c r="U121" s="38"/>
      <c r="V121" s="16" t="s">
        <v>114</v>
      </c>
    </row>
    <row r="122" customFormat="false" ht="8.25" hidden="false" customHeight="false" outlineLevel="0" collapsed="false">
      <c r="A122" s="27" t="s">
        <v>115</v>
      </c>
      <c r="B122" s="23" t="n">
        <f aca="false">SUM(K92:K96,E102:E107,E113:E116)</f>
        <v>0</v>
      </c>
      <c r="C122" s="23" t="n">
        <f aca="false">SUM(F113:F116,F102:F107,L92:L96)</f>
        <v>0</v>
      </c>
      <c r="D122" s="23" t="n">
        <f aca="false">SUM(G113:G116,G102:G107,M92:M96)</f>
        <v>0</v>
      </c>
      <c r="E122" s="23" t="n">
        <f aca="false">SUM(O92:O96,I102:I107,I113:I116)</f>
        <v>9</v>
      </c>
      <c r="H122" s="14"/>
      <c r="I122" s="14"/>
      <c r="J122" s="22"/>
      <c r="K122" s="22"/>
      <c r="L122" s="22"/>
      <c r="M122" s="22"/>
      <c r="N122" s="22"/>
      <c r="R122" s="27"/>
      <c r="S122" s="27"/>
      <c r="T122" s="27"/>
      <c r="U122" s="27"/>
      <c r="V122" s="22"/>
    </row>
    <row r="123" customFormat="false" ht="8.25" hidden="false" customHeight="false" outlineLevel="0" collapsed="false">
      <c r="A123" s="27" t="s">
        <v>118</v>
      </c>
      <c r="B123" s="23" t="n">
        <f aca="false">SUM(D87)</f>
        <v>0</v>
      </c>
      <c r="C123" s="23" t="n">
        <f aca="false">SUM(E87)</f>
        <v>0</v>
      </c>
      <c r="D123" s="23" t="n">
        <f aca="false">SUM(G87)</f>
        <v>0</v>
      </c>
      <c r="E123" s="23" t="n">
        <f aca="false">SUM(I87)</f>
        <v>0</v>
      </c>
      <c r="F123" s="17"/>
      <c r="J123" s="22"/>
      <c r="K123" s="22"/>
      <c r="L123" s="22"/>
      <c r="M123" s="22"/>
      <c r="N123" s="22"/>
      <c r="R123" s="27"/>
      <c r="S123" s="27"/>
      <c r="T123" s="27"/>
      <c r="U123" s="27"/>
      <c r="V123" s="22"/>
    </row>
    <row r="124" customFormat="false" ht="8.25" hidden="false" customHeight="false" outlineLevel="0" collapsed="false">
      <c r="A124" s="27" t="s">
        <v>120</v>
      </c>
      <c r="B124" s="23"/>
      <c r="F124" s="17"/>
      <c r="J124" s="22"/>
      <c r="K124" s="22"/>
      <c r="L124" s="22"/>
      <c r="M124" s="22"/>
      <c r="N124" s="22"/>
      <c r="R124" s="27"/>
      <c r="S124" s="27"/>
      <c r="T124" s="27"/>
      <c r="U124" s="27"/>
      <c r="V124" s="22"/>
    </row>
    <row r="125" customFormat="false" ht="8.25" hidden="false" customHeight="false" outlineLevel="0" collapsed="false">
      <c r="J125" s="22"/>
      <c r="K125" s="22"/>
      <c r="L125" s="22"/>
      <c r="M125" s="22"/>
      <c r="N125" s="22"/>
      <c r="R125" s="27"/>
      <c r="S125" s="27"/>
      <c r="T125" s="27"/>
      <c r="U125" s="27"/>
      <c r="V125" s="22"/>
    </row>
    <row r="126" customFormat="false" ht="8.25" hidden="false" customHeight="false" outlineLevel="0" collapsed="false">
      <c r="A126" s="16"/>
      <c r="B126" s="17" t="s">
        <v>25</v>
      </c>
      <c r="C126" s="17" t="s">
        <v>28</v>
      </c>
      <c r="D126" s="17" t="s">
        <v>30</v>
      </c>
      <c r="J126" s="22"/>
      <c r="K126" s="22"/>
      <c r="L126" s="22"/>
      <c r="M126" s="22"/>
      <c r="N126" s="22"/>
      <c r="R126" s="27"/>
      <c r="S126" s="27"/>
      <c r="T126" s="27"/>
      <c r="U126" s="27"/>
      <c r="V126" s="22"/>
    </row>
    <row r="127" customFormat="false" ht="8.25" hidden="false" customHeight="false" outlineLevel="0" collapsed="false">
      <c r="A127" s="27" t="s">
        <v>125</v>
      </c>
      <c r="B127" s="23" t="n">
        <f aca="false">SUM(N84:N86,D92:D96,L102:L107,L113:L116)</f>
        <v>0</v>
      </c>
      <c r="C127" s="23" t="n">
        <f aca="false">SUM(O84:O86,E92:E96,M102:M107,M113:M116)</f>
        <v>0</v>
      </c>
      <c r="D127" s="23" t="n">
        <f aca="false">SUM(Q84:Q86,G92:G96,O102:O107,O113:O116)</f>
        <v>0</v>
      </c>
      <c r="J127" s="22"/>
      <c r="K127" s="22"/>
      <c r="L127" s="22"/>
      <c r="M127" s="22"/>
      <c r="N127" s="22"/>
      <c r="R127" s="27"/>
      <c r="S127" s="27"/>
      <c r="T127" s="27"/>
      <c r="U127" s="27"/>
      <c r="V127" s="22"/>
    </row>
    <row r="128" customFormat="false" ht="8.25" hidden="false" customHeight="false" outlineLevel="0" collapsed="false">
      <c r="A128" s="27" t="s">
        <v>120</v>
      </c>
      <c r="B128" s="23"/>
      <c r="J128" s="22"/>
      <c r="K128" s="22"/>
      <c r="L128" s="22"/>
      <c r="M128" s="22"/>
      <c r="N128" s="22"/>
      <c r="R128" s="27"/>
      <c r="S128" s="27"/>
      <c r="T128" s="27"/>
      <c r="U128" s="27"/>
      <c r="V128" s="22"/>
    </row>
    <row r="129" customFormat="false" ht="8.25" hidden="false" customHeight="false" outlineLevel="0" collapsed="false">
      <c r="J129" s="22"/>
      <c r="K129" s="22"/>
      <c r="L129" s="22"/>
      <c r="M129" s="22"/>
      <c r="N129" s="22"/>
      <c r="R129" s="27"/>
      <c r="S129" s="27"/>
      <c r="T129" s="27"/>
      <c r="U129" s="27"/>
      <c r="V129" s="22"/>
    </row>
    <row r="130" customFormat="false" ht="8.25" hidden="false" customHeight="false" outlineLevel="0" collapsed="false">
      <c r="B130" s="17" t="s">
        <v>16</v>
      </c>
      <c r="C130" s="17" t="s">
        <v>17</v>
      </c>
    </row>
    <row r="131" customFormat="false" ht="8.25" hidden="false" customHeight="false" outlineLevel="0" collapsed="false">
      <c r="A131" s="27" t="s">
        <v>131</v>
      </c>
      <c r="B131" s="21" t="e">
        <f aca="false">B127/(B123+B127)</f>
        <v>#DIV/0!</v>
      </c>
      <c r="C131" s="21" t="e">
        <f aca="false">B123/(B123+B127)</f>
        <v>#DIV/0!</v>
      </c>
    </row>
    <row r="132" customFormat="false" ht="8.25" hidden="false" customHeight="false" outlineLevel="0" collapsed="false">
      <c r="A132" s="27" t="s">
        <v>133</v>
      </c>
      <c r="B132" s="23"/>
      <c r="C132" s="22"/>
      <c r="J132" s="13" t="s">
        <v>132</v>
      </c>
    </row>
    <row r="141" customFormat="false" ht="8.25" hidden="false" customHeight="false" outlineLevel="0" collapsed="false">
      <c r="A141" s="15" t="s">
        <v>134</v>
      </c>
      <c r="B141" s="15"/>
      <c r="C141" s="15"/>
      <c r="D141" s="15"/>
      <c r="E141" s="15"/>
      <c r="F141" s="15"/>
      <c r="G141" s="15"/>
      <c r="H141" s="15"/>
      <c r="I141" s="15"/>
      <c r="J141" s="15"/>
      <c r="K141" s="15"/>
      <c r="L141" s="15"/>
      <c r="M141" s="15"/>
      <c r="N141" s="15"/>
      <c r="O141" s="15"/>
      <c r="P141" s="15"/>
      <c r="Q141" s="15"/>
      <c r="R141" s="15"/>
      <c r="S141" s="15"/>
      <c r="T141" s="15"/>
      <c r="U141" s="15"/>
      <c r="V141" s="15"/>
      <c r="W141" s="15"/>
      <c r="X141" s="15"/>
    </row>
    <row r="142" customFormat="false" ht="8.25" hidden="false" customHeight="false" outlineLevel="0" collapsed="false">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row>
    <row r="143" customFormat="false" ht="8.25" hidden="false" customHeight="false" outlineLevel="0" collapsed="false">
      <c r="I143" s="19" t="s">
        <v>11</v>
      </c>
      <c r="J143" s="19"/>
      <c r="K143" s="19"/>
      <c r="N143" s="19" t="s">
        <v>12</v>
      </c>
      <c r="O143" s="19"/>
      <c r="P143" s="19"/>
    </row>
    <row r="144" customFormat="false" ht="8.25" hidden="false" customHeight="false" outlineLevel="0" collapsed="false">
      <c r="I144" s="19" t="s">
        <v>14</v>
      </c>
      <c r="J144" s="19"/>
      <c r="K144" s="19"/>
    </row>
    <row r="145" customFormat="false" ht="8.25" hidden="false" customHeight="false" outlineLevel="0" collapsed="false">
      <c r="I145" s="19"/>
      <c r="J145" s="19"/>
      <c r="K145" s="19"/>
    </row>
    <row r="146" customFormat="false" ht="8.25" hidden="false" customHeight="false" outlineLevel="0" collapsed="false">
      <c r="I146" s="19"/>
      <c r="J146" s="19"/>
      <c r="K146" s="19"/>
    </row>
    <row r="147" customFormat="false" ht="8.25" hidden="false" customHeight="false" outlineLevel="0" collapsed="false">
      <c r="E147" s="16" t="s">
        <v>135</v>
      </c>
      <c r="Q147" s="16" t="s">
        <v>136</v>
      </c>
    </row>
    <row r="148" customFormat="false" ht="8.25" hidden="false" customHeight="false" outlineLevel="0" collapsed="false">
      <c r="A148" s="17" t="s">
        <v>137</v>
      </c>
      <c r="B148" s="17"/>
      <c r="Q148" s="16" t="s">
        <v>137</v>
      </c>
      <c r="T148" s="17" t="s">
        <v>138</v>
      </c>
    </row>
    <row r="149" customFormat="false" ht="8.25" hidden="false" customHeight="false" outlineLevel="0" collapsed="false">
      <c r="A149" s="27" t="s">
        <v>139</v>
      </c>
      <c r="B149" s="39" t="s">
        <v>140</v>
      </c>
      <c r="C149" s="39" t="s">
        <v>26</v>
      </c>
      <c r="D149" s="39" t="s">
        <v>27</v>
      </c>
      <c r="E149" s="39" t="s">
        <v>55</v>
      </c>
      <c r="F149" s="39" t="s">
        <v>30</v>
      </c>
      <c r="G149" s="39" t="s">
        <v>141</v>
      </c>
      <c r="H149" s="39" t="s">
        <v>34</v>
      </c>
      <c r="I149" s="39" t="s">
        <v>55</v>
      </c>
      <c r="J149" s="39" t="s">
        <v>142</v>
      </c>
      <c r="K149" s="39" t="s">
        <v>30</v>
      </c>
      <c r="L149" s="39" t="s">
        <v>41</v>
      </c>
      <c r="O149" s="39" t="s">
        <v>143</v>
      </c>
      <c r="P149" s="39" t="s">
        <v>144</v>
      </c>
      <c r="Q149" s="39" t="s">
        <v>145</v>
      </c>
      <c r="S149" s="20" t="s">
        <v>16</v>
      </c>
      <c r="T149" s="20" t="s">
        <v>17</v>
      </c>
    </row>
    <row r="150" customFormat="false" ht="8.25" hidden="false" customHeight="false" outlineLevel="0" collapsed="false">
      <c r="A150" s="22" t="s">
        <v>49</v>
      </c>
      <c r="B150" s="33" t="n">
        <f aca="false">AVERAGE(B160,B170)</f>
        <v>595.5</v>
      </c>
      <c r="C150" s="33" t="n">
        <f aca="false">AVERAGE(C160,C170)</f>
        <v>400</v>
      </c>
      <c r="D150" s="40" t="n">
        <f aca="false">C150/B150</f>
        <v>0.671704450041982</v>
      </c>
      <c r="E150" s="33" t="n">
        <f aca="false">AVERAGE(E160,E170)</f>
        <v>4092.5</v>
      </c>
      <c r="F150" s="33" t="n">
        <f aca="false">AVERAGE(F160,F170)</f>
        <v>25</v>
      </c>
      <c r="G150" s="33" t="n">
        <f aca="false">AVERAGE(G160,G170)</f>
        <v>11</v>
      </c>
      <c r="H150" s="33" t="n">
        <f aca="false">AVERAGE(H160,H170)</f>
        <v>76</v>
      </c>
      <c r="I150" s="33" t="n">
        <f aca="false">AVERAGE(I160,I170)</f>
        <v>554.5</v>
      </c>
      <c r="J150" s="41" t="n">
        <f aca="false">I150/H150</f>
        <v>7.29605263157895</v>
      </c>
      <c r="K150" s="33" t="n">
        <f aca="false">AVERAGE(K160,K170)</f>
        <v>3.5</v>
      </c>
      <c r="L150" s="23" t="n">
        <f aca="false">((E150*0.05)+(F150*4)+(G150*-1)+(I150*0.1)+(K150*6))</f>
        <v>370.075</v>
      </c>
      <c r="O150" s="40" t="n">
        <f aca="false">(B150+H150)/(B152+F152+B154+F154+B156+F156+B150+H150)</f>
        <v>0.422858942065491</v>
      </c>
      <c r="P150" s="21" t="n">
        <f aca="false">B150/(B150+F152+F154+F156)</f>
        <v>0.507240204429302</v>
      </c>
      <c r="Q150" s="21" t="n">
        <f aca="false">H150/(H150+B152+B154+B156)</f>
        <v>0.183574879227053</v>
      </c>
      <c r="S150" s="21" t="n">
        <f aca="false">(H150+B152+B154+B156)/(H150+B152+B154+B156+B150)</f>
        <v>0.410104011887073</v>
      </c>
      <c r="T150" s="21" t="n">
        <f aca="false">B150/(B150+H150+B152+B154+B156)</f>
        <v>0.589895988112927</v>
      </c>
    </row>
    <row r="151" customFormat="false" ht="8.25" hidden="false" customHeight="false" outlineLevel="0" collapsed="false">
      <c r="A151" s="27" t="s">
        <v>146</v>
      </c>
      <c r="B151" s="39" t="s">
        <v>34</v>
      </c>
      <c r="C151" s="39" t="s">
        <v>55</v>
      </c>
      <c r="D151" s="39" t="s">
        <v>142</v>
      </c>
      <c r="E151" s="39" t="s">
        <v>30</v>
      </c>
      <c r="F151" s="39" t="s">
        <v>53</v>
      </c>
      <c r="G151" s="39" t="s">
        <v>54</v>
      </c>
      <c r="H151" s="39" t="s">
        <v>55</v>
      </c>
      <c r="I151" s="39" t="s">
        <v>147</v>
      </c>
      <c r="J151" s="39" t="s">
        <v>30</v>
      </c>
      <c r="K151" s="39" t="s">
        <v>41</v>
      </c>
      <c r="L151" s="33" t="s">
        <v>148</v>
      </c>
      <c r="O151" s="20" t="s">
        <v>143</v>
      </c>
      <c r="P151" s="20" t="s">
        <v>145</v>
      </c>
      <c r="Q151" s="20" t="s">
        <v>149</v>
      </c>
    </row>
    <row r="152" customFormat="false" ht="8.25" hidden="false" customHeight="false" outlineLevel="0" collapsed="false">
      <c r="A152" s="22" t="s">
        <v>49</v>
      </c>
      <c r="B152" s="33" t="n">
        <f aca="false">AVERAGE(B162,B172)</f>
        <v>331.5</v>
      </c>
      <c r="C152" s="33" t="n">
        <f aca="false">AVERAGE(C162,C172)</f>
        <v>1535</v>
      </c>
      <c r="D152" s="41" t="n">
        <f aca="false">C152/B152</f>
        <v>4.63046757164404</v>
      </c>
      <c r="E152" s="33" t="n">
        <f aca="false">AVERAGE(E162,E172)</f>
        <v>9</v>
      </c>
      <c r="F152" s="33" t="n">
        <f aca="false">AVERAGE(F162,F172)</f>
        <v>118</v>
      </c>
      <c r="G152" s="33" t="n">
        <f aca="false">AVERAGE(G162,G172)</f>
        <v>87.5</v>
      </c>
      <c r="H152" s="33" t="n">
        <f aca="false">AVERAGE(H162,H172)</f>
        <v>650.5</v>
      </c>
      <c r="I152" s="41" t="n">
        <f aca="false">H152/G152</f>
        <v>7.43428571428571</v>
      </c>
      <c r="J152" s="33" t="n">
        <f aca="false">AVERAGE(J162,J172)</f>
        <v>2.5</v>
      </c>
      <c r="K152" s="23" t="n">
        <f aca="false">(C152*0.1)+(E152*6)+(H152*0.1)+(J152*6)</f>
        <v>287.55</v>
      </c>
      <c r="L152" s="23" t="n">
        <f aca="false">(C152*0.1)+(E152*6)+(G152*1)+(H152*0.1)+(J152*6)</f>
        <v>375.05</v>
      </c>
      <c r="O152" s="40" t="n">
        <f aca="false">(B152+F152)/(B152+F152+B154+F154+B156+F156+B150+H150)</f>
        <v>0.283060453400504</v>
      </c>
      <c r="P152" s="21" t="n">
        <f aca="false">B152/(H150+B152+B154+B156)</f>
        <v>0.800724637681159</v>
      </c>
      <c r="Q152" s="21" t="n">
        <f aca="false">F152/(F152+F154+F156)</f>
        <v>0.203975799481417</v>
      </c>
    </row>
    <row r="153" customFormat="false" ht="8.25" hidden="false" customHeight="false" outlineLevel="0" collapsed="false">
      <c r="A153" s="27" t="s">
        <v>150</v>
      </c>
      <c r="B153" s="39" t="s">
        <v>34</v>
      </c>
      <c r="C153" s="39" t="s">
        <v>55</v>
      </c>
      <c r="D153" s="39" t="s">
        <v>142</v>
      </c>
      <c r="E153" s="39" t="s">
        <v>30</v>
      </c>
      <c r="F153" s="39" t="s">
        <v>53</v>
      </c>
      <c r="G153" s="39" t="s">
        <v>54</v>
      </c>
      <c r="H153" s="39" t="s">
        <v>55</v>
      </c>
      <c r="I153" s="39" t="s">
        <v>147</v>
      </c>
      <c r="J153" s="39" t="s">
        <v>30</v>
      </c>
      <c r="K153" s="39" t="s">
        <v>41</v>
      </c>
      <c r="L153" s="33" t="s">
        <v>148</v>
      </c>
      <c r="O153" s="20" t="s">
        <v>143</v>
      </c>
      <c r="P153" s="20" t="s">
        <v>145</v>
      </c>
      <c r="Q153" s="20" t="s">
        <v>149</v>
      </c>
    </row>
    <row r="154" customFormat="false" ht="8.25" hidden="false" customHeight="false" outlineLevel="0" collapsed="false">
      <c r="A154" s="22" t="s">
        <v>49</v>
      </c>
      <c r="B154" s="33" t="n">
        <f aca="false">AVERAGE(B164,B174)</f>
        <v>6.5</v>
      </c>
      <c r="C154" s="33" t="n">
        <f aca="false">AVERAGE(C164,C174)</f>
        <v>26.5</v>
      </c>
      <c r="D154" s="33" t="n">
        <f aca="false">C154/B154</f>
        <v>4.07692307692308</v>
      </c>
      <c r="E154" s="33" t="n">
        <f aca="false">AVERAGE(E164,E174)</f>
        <v>0</v>
      </c>
      <c r="F154" s="33" t="n">
        <f aca="false">AVERAGE(F164,F174)</f>
        <v>262.5</v>
      </c>
      <c r="G154" s="33" t="n">
        <f aca="false">AVERAGE(G164,G174)</f>
        <v>163</v>
      </c>
      <c r="H154" s="33" t="n">
        <f aca="false">AVERAGE(H164,H174)</f>
        <v>1994</v>
      </c>
      <c r="I154" s="41" t="n">
        <f aca="false">H154/G154</f>
        <v>12.2331288343558</v>
      </c>
      <c r="J154" s="33" t="n">
        <f aca="false">AVERAGE(J164,J174)</f>
        <v>14.5</v>
      </c>
      <c r="K154" s="23" t="n">
        <f aca="false">(C154*0.1)+(E154*6)+(H154*0.1)+(J154*6)</f>
        <v>289.05</v>
      </c>
      <c r="L154" s="23" t="n">
        <f aca="false">(C154*0.1)+(E154*6)+(G154*1)+(H154*0.1)+(J154*6)</f>
        <v>452.05</v>
      </c>
      <c r="O154" s="40" t="n">
        <f aca="false">(B154+F154)/(B152+F152+B154+F154+B156+F156+B150+H150)</f>
        <v>0.169395465994962</v>
      </c>
      <c r="P154" s="21" t="n">
        <f aca="false">B154/(B152+H150+B154+B156)</f>
        <v>0.0157004830917874</v>
      </c>
      <c r="Q154" s="21" t="n">
        <f aca="false">F154/(F154+F152+F156)</f>
        <v>0.453759723422645</v>
      </c>
    </row>
    <row r="155" customFormat="false" ht="8.25" hidden="false" customHeight="false" outlineLevel="0" collapsed="false">
      <c r="A155" s="27" t="s">
        <v>151</v>
      </c>
      <c r="B155" s="39" t="s">
        <v>34</v>
      </c>
      <c r="C155" s="39" t="s">
        <v>55</v>
      </c>
      <c r="D155" s="39" t="s">
        <v>142</v>
      </c>
      <c r="E155" s="39" t="s">
        <v>30</v>
      </c>
      <c r="F155" s="39" t="s">
        <v>53</v>
      </c>
      <c r="G155" s="39" t="s">
        <v>54</v>
      </c>
      <c r="H155" s="39" t="s">
        <v>55</v>
      </c>
      <c r="I155" s="39" t="s">
        <v>147</v>
      </c>
      <c r="J155" s="39" t="s">
        <v>30</v>
      </c>
      <c r="K155" s="39" t="s">
        <v>41</v>
      </c>
      <c r="L155" s="33" t="s">
        <v>148</v>
      </c>
      <c r="O155" s="20" t="s">
        <v>143</v>
      </c>
      <c r="P155" s="20" t="s">
        <v>145</v>
      </c>
      <c r="Q155" s="20" t="s">
        <v>149</v>
      </c>
    </row>
    <row r="156" customFormat="false" ht="8.25" hidden="false" customHeight="false" outlineLevel="0" collapsed="false">
      <c r="A156" s="22" t="s">
        <v>49</v>
      </c>
      <c r="B156" s="33" t="n">
        <f aca="false">AVERAGE(B166,B176)</f>
        <v>0</v>
      </c>
      <c r="C156" s="33" t="n">
        <f aca="false">AVERAGE(C166,C176)</f>
        <v>0</v>
      </c>
      <c r="D156" s="33" t="e">
        <f aca="false">C156/B156</f>
        <v>#DIV/0!</v>
      </c>
      <c r="E156" s="33" t="n">
        <f aca="false">AVERAGE(E166,E176)</f>
        <v>0</v>
      </c>
      <c r="F156" s="33" t="n">
        <f aca="false">AVERAGE(F166,F176)</f>
        <v>198</v>
      </c>
      <c r="G156" s="33" t="n">
        <f aca="false">AVERAGE(G166,G176)</f>
        <v>150.5</v>
      </c>
      <c r="H156" s="33" t="n">
        <f aca="false">AVERAGE(H166,H176)</f>
        <v>1467.5</v>
      </c>
      <c r="I156" s="41" t="n">
        <f aca="false">H156/G156</f>
        <v>9.75083056478405</v>
      </c>
      <c r="J156" s="33" t="n">
        <f aca="false">AVERAGE(J166,J176)</f>
        <v>8</v>
      </c>
      <c r="K156" s="23" t="n">
        <f aca="false">(C156*0.1)+(E156*6)+(H156*0.1)+(J156*6)</f>
        <v>194.75</v>
      </c>
      <c r="L156" s="23" t="n">
        <f aca="false">(C156*0.1)+(E156*6)+(G156*1)+(H156*0.1)+(J156*6)</f>
        <v>345.25</v>
      </c>
      <c r="O156" s="40" t="n">
        <f aca="false">(B156+F156)/(B152+F152+B154+F154+B156+F156+B150+H150)</f>
        <v>0.124685138539043</v>
      </c>
      <c r="P156" s="35" t="n">
        <f aca="false">B156/(B156+B154+B152+H150)</f>
        <v>0</v>
      </c>
      <c r="Q156" s="21" t="n">
        <f aca="false">F156/(F156+F154+F152)</f>
        <v>0.342264477095938</v>
      </c>
    </row>
    <row r="157" customFormat="false" ht="8.25" hidden="false" customHeight="false" outlineLevel="0" collapsed="false">
      <c r="B157" s="42"/>
      <c r="C157" s="42"/>
      <c r="D157" s="42"/>
      <c r="E157" s="42"/>
      <c r="F157" s="42"/>
      <c r="G157" s="42"/>
      <c r="H157" s="42"/>
      <c r="I157" s="42"/>
      <c r="J157" s="42"/>
      <c r="K157" s="42"/>
      <c r="L157" s="43"/>
      <c r="P157" s="16"/>
    </row>
    <row r="158" s="13" customFormat="true" ht="8.25" hidden="false" customHeight="false" outlineLevel="0" collapsed="false">
      <c r="A158" s="17" t="n">
        <v>2024</v>
      </c>
      <c r="P158" s="16" t="n">
        <v>2024</v>
      </c>
      <c r="S158" s="17" t="s">
        <v>138</v>
      </c>
    </row>
    <row r="159" customFormat="false" ht="8.25" hidden="false" customHeight="false" outlineLevel="0" collapsed="false">
      <c r="A159" s="27" t="s">
        <v>139</v>
      </c>
      <c r="B159" s="39" t="s">
        <v>140</v>
      </c>
      <c r="C159" s="39" t="s">
        <v>26</v>
      </c>
      <c r="D159" s="39" t="s">
        <v>27</v>
      </c>
      <c r="E159" s="39" t="s">
        <v>55</v>
      </c>
      <c r="F159" s="39" t="s">
        <v>30</v>
      </c>
      <c r="G159" s="39" t="s">
        <v>141</v>
      </c>
      <c r="H159" s="39" t="s">
        <v>34</v>
      </c>
      <c r="I159" s="39" t="s">
        <v>55</v>
      </c>
      <c r="J159" s="39" t="s">
        <v>142</v>
      </c>
      <c r="K159" s="39" t="s">
        <v>30</v>
      </c>
      <c r="L159" s="39" t="s">
        <v>41</v>
      </c>
      <c r="O159" s="39" t="s">
        <v>143</v>
      </c>
      <c r="P159" s="39" t="s">
        <v>144</v>
      </c>
      <c r="Q159" s="39" t="s">
        <v>145</v>
      </c>
      <c r="S159" s="20" t="s">
        <v>16</v>
      </c>
      <c r="T159" s="20" t="s">
        <v>17</v>
      </c>
    </row>
    <row r="160" customFormat="false" ht="8.25" hidden="false" customHeight="false" outlineLevel="0" collapsed="false">
      <c r="A160" s="22" t="s">
        <v>49</v>
      </c>
      <c r="B160" s="33" t="n">
        <v>543</v>
      </c>
      <c r="C160" s="33" t="n">
        <v>374</v>
      </c>
      <c r="D160" s="40" t="n">
        <f aca="false">C160/B160</f>
        <v>0.688766114180479</v>
      </c>
      <c r="E160" s="33" t="n">
        <v>3859</v>
      </c>
      <c r="F160" s="33" t="n">
        <v>21</v>
      </c>
      <c r="G160" s="33" t="n">
        <v>11</v>
      </c>
      <c r="H160" s="33" t="n">
        <v>85</v>
      </c>
      <c r="I160" s="33" t="n">
        <v>768</v>
      </c>
      <c r="J160" s="41" t="n">
        <f aca="false">I160/H160</f>
        <v>9.03529411764706</v>
      </c>
      <c r="K160" s="33" t="n">
        <v>5</v>
      </c>
      <c r="L160" s="23" t="n">
        <f aca="false">((E160*0.05)+(F160*4)+(G160*-1)+(I160*0.1)+(K160*6))</f>
        <v>372.75</v>
      </c>
      <c r="O160" s="40" t="n">
        <f aca="false">(B160+H160)/(B162+F162+B164+F164+B166+F166+B160+H160)</f>
        <v>0.406472491909385</v>
      </c>
      <c r="P160" s="21" t="n">
        <f aca="false">B160/(B160+F162+F164+F166)</f>
        <v>0.501385041551247</v>
      </c>
      <c r="Q160" s="21" t="n">
        <f aca="false">H160/(H160+B162+B164+B166)</f>
        <v>0.183982683982684</v>
      </c>
      <c r="S160" s="21" t="n">
        <f aca="false">(H160+B162+B164+B166)/(H160+B162+B164+B166+B160)</f>
        <v>0.459701492537313</v>
      </c>
      <c r="T160" s="21" t="n">
        <f aca="false">B160/(B160+H160+B162+B164+B166)</f>
        <v>0.540298507462687</v>
      </c>
    </row>
    <row r="161" customFormat="false" ht="8.25" hidden="false" customHeight="false" outlineLevel="0" collapsed="false">
      <c r="A161" s="27" t="s">
        <v>146</v>
      </c>
      <c r="B161" s="39" t="s">
        <v>34</v>
      </c>
      <c r="C161" s="39" t="s">
        <v>55</v>
      </c>
      <c r="D161" s="39" t="s">
        <v>142</v>
      </c>
      <c r="E161" s="39" t="s">
        <v>30</v>
      </c>
      <c r="F161" s="39" t="s">
        <v>53</v>
      </c>
      <c r="G161" s="39" t="s">
        <v>54</v>
      </c>
      <c r="H161" s="39" t="s">
        <v>55</v>
      </c>
      <c r="I161" s="39" t="s">
        <v>147</v>
      </c>
      <c r="J161" s="39" t="s">
        <v>30</v>
      </c>
      <c r="K161" s="39" t="s">
        <v>41</v>
      </c>
      <c r="L161" s="39" t="s">
        <v>148</v>
      </c>
      <c r="O161" s="20" t="s">
        <v>143</v>
      </c>
      <c r="P161" s="20" t="s">
        <v>145</v>
      </c>
      <c r="Q161" s="20" t="s">
        <v>149</v>
      </c>
    </row>
    <row r="162" customFormat="false" ht="8.25" hidden="false" customHeight="false" outlineLevel="0" collapsed="false">
      <c r="A162" s="22" t="s">
        <v>49</v>
      </c>
      <c r="B162" s="33" t="n">
        <v>371</v>
      </c>
      <c r="C162" s="33" t="n">
        <v>1843</v>
      </c>
      <c r="D162" s="41" t="n">
        <f aca="false">C162/B162</f>
        <v>4.96765498652291</v>
      </c>
      <c r="E162" s="33" t="n">
        <v>12</v>
      </c>
      <c r="F162" s="33" t="n">
        <v>112</v>
      </c>
      <c r="G162" s="33" t="n">
        <v>84</v>
      </c>
      <c r="H162" s="33" t="n">
        <v>656</v>
      </c>
      <c r="I162" s="41" t="n">
        <f aca="false">H162/G162</f>
        <v>7.80952380952381</v>
      </c>
      <c r="J162" s="33" t="n">
        <v>2</v>
      </c>
      <c r="K162" s="23" t="n">
        <f aca="false">(C162*0.1)+(E162*6)+(H162*0.1)+(J162*6)</f>
        <v>333.9</v>
      </c>
      <c r="L162" s="23" t="n">
        <f aca="false">(C162*0.1)+(E162*6)+(G162*1)+(H162*0.1)+(J162*6)</f>
        <v>417.9</v>
      </c>
      <c r="O162" s="40" t="n">
        <f aca="false">(B162+F162)/(B162+F162+B164+F164+B166+F166+B160+H160)</f>
        <v>0.312621359223301</v>
      </c>
      <c r="P162" s="21" t="n">
        <f aca="false">B162/(H160+B162+B164+B166)</f>
        <v>0.803030303030303</v>
      </c>
      <c r="Q162" s="21" t="n">
        <f aca="false">F162/(F162+F164+F166)</f>
        <v>0.207407407407407</v>
      </c>
    </row>
    <row r="163" customFormat="false" ht="8.25" hidden="false" customHeight="false" outlineLevel="0" collapsed="false">
      <c r="A163" s="27" t="s">
        <v>150</v>
      </c>
      <c r="B163" s="39" t="s">
        <v>34</v>
      </c>
      <c r="C163" s="39" t="s">
        <v>55</v>
      </c>
      <c r="D163" s="39" t="s">
        <v>142</v>
      </c>
      <c r="E163" s="39" t="s">
        <v>30</v>
      </c>
      <c r="F163" s="39" t="s">
        <v>53</v>
      </c>
      <c r="G163" s="39" t="s">
        <v>54</v>
      </c>
      <c r="H163" s="39" t="s">
        <v>55</v>
      </c>
      <c r="I163" s="39" t="s">
        <v>147</v>
      </c>
      <c r="J163" s="39" t="s">
        <v>30</v>
      </c>
      <c r="K163" s="39" t="s">
        <v>41</v>
      </c>
      <c r="L163" s="39" t="s">
        <v>148</v>
      </c>
      <c r="O163" s="20" t="s">
        <v>143</v>
      </c>
      <c r="P163" s="20" t="s">
        <v>145</v>
      </c>
      <c r="Q163" s="20" t="s">
        <v>149</v>
      </c>
    </row>
    <row r="164" customFormat="false" ht="8.25" hidden="false" customHeight="false" outlineLevel="0" collapsed="false">
      <c r="A164" s="22" t="s">
        <v>49</v>
      </c>
      <c r="B164" s="33" t="n">
        <v>6</v>
      </c>
      <c r="C164" s="33" t="n">
        <v>38</v>
      </c>
      <c r="D164" s="33" t="n">
        <f aca="false">C164/B164</f>
        <v>6.33333333333333</v>
      </c>
      <c r="E164" s="33" t="n">
        <v>0</v>
      </c>
      <c r="F164" s="33" t="n">
        <v>250</v>
      </c>
      <c r="G164" s="33" t="n">
        <v>154</v>
      </c>
      <c r="H164" s="33" t="n">
        <v>1859</v>
      </c>
      <c r="I164" s="41" t="n">
        <f aca="false">H164/G164</f>
        <v>12.0714285714286</v>
      </c>
      <c r="J164" s="33" t="n">
        <v>15</v>
      </c>
      <c r="K164" s="23" t="n">
        <f aca="false">(C164*0.1)+(E164*6)+(H164*0.1)+(J164*6)</f>
        <v>279.7</v>
      </c>
      <c r="L164" s="23" t="n">
        <f aca="false">(C164*0.1)+(E164*6)+(G164*1)+(H164*0.1)+(J164*6)</f>
        <v>433.7</v>
      </c>
      <c r="O164" s="40" t="n">
        <f aca="false">(B164+F164)/(B162+F162+B164+F164+B166+F166+B160+H160)</f>
        <v>0.165695792880259</v>
      </c>
      <c r="P164" s="21" t="n">
        <f aca="false">B164/(B162+H160+B164+B166)</f>
        <v>0.012987012987013</v>
      </c>
      <c r="Q164" s="21" t="n">
        <f aca="false">F164/(F164+F162+F166)</f>
        <v>0.462962962962963</v>
      </c>
    </row>
    <row r="165" customFormat="false" ht="8.25" hidden="false" customHeight="false" outlineLevel="0" collapsed="false">
      <c r="A165" s="27" t="s">
        <v>151</v>
      </c>
      <c r="B165" s="39" t="s">
        <v>34</v>
      </c>
      <c r="C165" s="39" t="s">
        <v>55</v>
      </c>
      <c r="D165" s="39" t="s">
        <v>142</v>
      </c>
      <c r="E165" s="39" t="s">
        <v>30</v>
      </c>
      <c r="F165" s="39" t="s">
        <v>53</v>
      </c>
      <c r="G165" s="39" t="s">
        <v>54</v>
      </c>
      <c r="H165" s="39" t="s">
        <v>55</v>
      </c>
      <c r="I165" s="39" t="s">
        <v>147</v>
      </c>
      <c r="J165" s="39" t="s">
        <v>30</v>
      </c>
      <c r="K165" s="39" t="s">
        <v>41</v>
      </c>
      <c r="L165" s="39" t="s">
        <v>148</v>
      </c>
      <c r="O165" s="20" t="s">
        <v>143</v>
      </c>
      <c r="P165" s="20" t="s">
        <v>145</v>
      </c>
      <c r="Q165" s="20" t="s">
        <v>149</v>
      </c>
    </row>
    <row r="166" customFormat="false" ht="8.25" hidden="false" customHeight="false" outlineLevel="0" collapsed="false">
      <c r="A166" s="22" t="s">
        <v>49</v>
      </c>
      <c r="B166" s="33" t="n">
        <v>0</v>
      </c>
      <c r="C166" s="33" t="n">
        <v>0</v>
      </c>
      <c r="D166" s="33" t="e">
        <f aca="false">C166/B166</f>
        <v>#DIV/0!</v>
      </c>
      <c r="E166" s="33" t="n">
        <v>0</v>
      </c>
      <c r="F166" s="33" t="n">
        <v>178</v>
      </c>
      <c r="G166" s="33" t="n">
        <v>137</v>
      </c>
      <c r="H166" s="33" t="n">
        <v>1355</v>
      </c>
      <c r="I166" s="41" t="n">
        <f aca="false">H166/G166</f>
        <v>9.89051094890511</v>
      </c>
      <c r="J166" s="33" t="n">
        <v>4</v>
      </c>
      <c r="K166" s="23" t="n">
        <f aca="false">(C166*0.1)+(E166*6)+(H166*0.1)+(J166*6)</f>
        <v>159.5</v>
      </c>
      <c r="L166" s="23" t="n">
        <f aca="false">(C166*0.1)+(E166*6)+(G166*1)+(H166*0.1)+(J166*6)</f>
        <v>296.5</v>
      </c>
      <c r="O166" s="40" t="n">
        <f aca="false">(B166+F166)/(B162+F162+B164+F164+B166+F166+B160+H160)</f>
        <v>0.115210355987055</v>
      </c>
      <c r="P166" s="35" t="n">
        <f aca="false">B166/(B166+B164+B162+H160)</f>
        <v>0</v>
      </c>
      <c r="Q166" s="21" t="n">
        <f aca="false">F166/(F166+F164+F162)</f>
        <v>0.32962962962963</v>
      </c>
    </row>
    <row r="167" s="13" customFormat="true" ht="8.25" hidden="false" customHeight="false" outlineLevel="0" collapsed="false"/>
    <row r="168" s="13" customFormat="true" ht="8.25" hidden="false" customHeight="false" outlineLevel="0" collapsed="false">
      <c r="A168" s="17" t="n">
        <v>2025</v>
      </c>
      <c r="P168" s="16" t="n">
        <v>2023</v>
      </c>
      <c r="S168" s="17" t="s">
        <v>138</v>
      </c>
    </row>
    <row r="169" customFormat="false" ht="8.25" hidden="false" customHeight="false" outlineLevel="0" collapsed="false">
      <c r="A169" s="27" t="s">
        <v>139</v>
      </c>
      <c r="B169" s="39" t="s">
        <v>140</v>
      </c>
      <c r="C169" s="39" t="s">
        <v>26</v>
      </c>
      <c r="D169" s="39" t="s">
        <v>27</v>
      </c>
      <c r="E169" s="39" t="s">
        <v>55</v>
      </c>
      <c r="F169" s="39" t="s">
        <v>30</v>
      </c>
      <c r="G169" s="39" t="s">
        <v>141</v>
      </c>
      <c r="H169" s="39" t="s">
        <v>34</v>
      </c>
      <c r="I169" s="39" t="s">
        <v>55</v>
      </c>
      <c r="J169" s="39" t="s">
        <v>142</v>
      </c>
      <c r="K169" s="39" t="s">
        <v>30</v>
      </c>
      <c r="L169" s="39" t="s">
        <v>41</v>
      </c>
      <c r="O169" s="39" t="s">
        <v>143</v>
      </c>
      <c r="P169" s="39" t="s">
        <v>144</v>
      </c>
      <c r="Q169" s="39" t="s">
        <v>145</v>
      </c>
      <c r="S169" s="20" t="s">
        <v>16</v>
      </c>
      <c r="T169" s="20" t="s">
        <v>17</v>
      </c>
    </row>
    <row r="170" customFormat="false" ht="8.25" hidden="false" customHeight="false" outlineLevel="0" collapsed="false">
      <c r="A170" s="22" t="s">
        <v>49</v>
      </c>
      <c r="B170" s="33" t="n">
        <v>648</v>
      </c>
      <c r="C170" s="33" t="n">
        <v>426</v>
      </c>
      <c r="D170" s="40" t="n">
        <f aca="false">C170/B170</f>
        <v>0.657407407407407</v>
      </c>
      <c r="E170" s="33" t="n">
        <v>4326</v>
      </c>
      <c r="F170" s="33" t="n">
        <v>29</v>
      </c>
      <c r="G170" s="33" t="n">
        <v>11</v>
      </c>
      <c r="H170" s="33" t="n">
        <v>67</v>
      </c>
      <c r="I170" s="33" t="n">
        <v>341</v>
      </c>
      <c r="J170" s="33" t="n">
        <f aca="false">I170/H170</f>
        <v>5.08955223880597</v>
      </c>
      <c r="K170" s="33" t="n">
        <v>2</v>
      </c>
      <c r="L170" s="23" t="n">
        <f aca="false">((E170*0.05)+(F170*4)+(G170*-1)+(I170*0.1)+(K170*6))</f>
        <v>367.4</v>
      </c>
      <c r="O170" s="40" t="n">
        <f aca="false">(B170+H170)/(B172+F172+B174+F174+B176+F176+B170+H170)</f>
        <v>0.438381361128142</v>
      </c>
      <c r="P170" s="21" t="n">
        <f aca="false">B170/(B170+F172+F174+F176)</f>
        <v>0.512252964426878</v>
      </c>
      <c r="Q170" s="21" t="n">
        <f aca="false">H170/(H170+B172+B174+B176)</f>
        <v>0.183060109289618</v>
      </c>
      <c r="S170" s="21" t="n">
        <f aca="false">(H170+B172+B174+B176)/(H170+B172+B174+B176+B170)</f>
        <v>0.36094674556213</v>
      </c>
      <c r="T170" s="21" t="n">
        <f aca="false">B170/(B170+H170+B172+B174+B176)</f>
        <v>0.63905325443787</v>
      </c>
    </row>
    <row r="171" customFormat="false" ht="8.25" hidden="false" customHeight="false" outlineLevel="0" collapsed="false">
      <c r="A171" s="27" t="s">
        <v>146</v>
      </c>
      <c r="B171" s="39" t="s">
        <v>34</v>
      </c>
      <c r="C171" s="39" t="s">
        <v>55</v>
      </c>
      <c r="D171" s="39" t="s">
        <v>142</v>
      </c>
      <c r="E171" s="39" t="s">
        <v>30</v>
      </c>
      <c r="F171" s="39" t="s">
        <v>53</v>
      </c>
      <c r="G171" s="39" t="s">
        <v>54</v>
      </c>
      <c r="H171" s="39" t="s">
        <v>55</v>
      </c>
      <c r="I171" s="39" t="s">
        <v>147</v>
      </c>
      <c r="J171" s="39" t="s">
        <v>30</v>
      </c>
      <c r="K171" s="39" t="s">
        <v>41</v>
      </c>
      <c r="L171" s="39" t="s">
        <v>148</v>
      </c>
      <c r="O171" s="20" t="s">
        <v>143</v>
      </c>
      <c r="P171" s="20" t="s">
        <v>145</v>
      </c>
      <c r="Q171" s="20" t="s">
        <v>149</v>
      </c>
    </row>
    <row r="172" customFormat="false" ht="8.25" hidden="false" customHeight="false" outlineLevel="0" collapsed="false">
      <c r="A172" s="22" t="s">
        <v>49</v>
      </c>
      <c r="B172" s="33" t="n">
        <v>292</v>
      </c>
      <c r="C172" s="33" t="n">
        <v>1227</v>
      </c>
      <c r="D172" s="41" t="n">
        <f aca="false">C172/B172</f>
        <v>4.20205479452055</v>
      </c>
      <c r="E172" s="33" t="n">
        <v>6</v>
      </c>
      <c r="F172" s="33" t="n">
        <v>124</v>
      </c>
      <c r="G172" s="33" t="n">
        <v>91</v>
      </c>
      <c r="H172" s="33" t="n">
        <v>645</v>
      </c>
      <c r="I172" s="41" t="n">
        <f aca="false">H172/G172</f>
        <v>7.08791208791209</v>
      </c>
      <c r="J172" s="33" t="n">
        <v>3</v>
      </c>
      <c r="K172" s="23" t="n">
        <f aca="false">(C172*0.1)+(E172*6)+(H172*0.1)+(J172*6)</f>
        <v>241.2</v>
      </c>
      <c r="L172" s="23" t="n">
        <f aca="false">(C172*0.1)+(E172*6)+(G172*1)+(H172*0.1)+(J172*6)</f>
        <v>332.2</v>
      </c>
      <c r="O172" s="40" t="n">
        <f aca="false">(B172+F172)/(B172+F172+B174+F174+B176+F176+B170+H170)</f>
        <v>0.255058246474556</v>
      </c>
      <c r="P172" s="21" t="n">
        <f aca="false">B172/(H170+B172+B174+B176)</f>
        <v>0.797814207650273</v>
      </c>
      <c r="Q172" s="21" t="n">
        <f aca="false">F172/(F172+F174+F176)</f>
        <v>0.20097244732577</v>
      </c>
    </row>
    <row r="173" customFormat="false" ht="8.25" hidden="false" customHeight="false" outlineLevel="0" collapsed="false">
      <c r="A173" s="27" t="s">
        <v>150</v>
      </c>
      <c r="B173" s="39" t="s">
        <v>34</v>
      </c>
      <c r="C173" s="39" t="s">
        <v>55</v>
      </c>
      <c r="D173" s="39" t="s">
        <v>142</v>
      </c>
      <c r="E173" s="39" t="s">
        <v>30</v>
      </c>
      <c r="F173" s="39" t="s">
        <v>53</v>
      </c>
      <c r="G173" s="39" t="s">
        <v>54</v>
      </c>
      <c r="H173" s="39" t="s">
        <v>55</v>
      </c>
      <c r="I173" s="39" t="s">
        <v>147</v>
      </c>
      <c r="J173" s="39" t="s">
        <v>30</v>
      </c>
      <c r="K173" s="39" t="s">
        <v>41</v>
      </c>
      <c r="L173" s="39" t="s">
        <v>148</v>
      </c>
      <c r="O173" s="20" t="s">
        <v>143</v>
      </c>
      <c r="P173" s="20" t="s">
        <v>145</v>
      </c>
      <c r="Q173" s="20" t="s">
        <v>149</v>
      </c>
    </row>
    <row r="174" customFormat="false" ht="8.25" hidden="false" customHeight="false" outlineLevel="0" collapsed="false">
      <c r="A174" s="22" t="s">
        <v>49</v>
      </c>
      <c r="B174" s="33" t="n">
        <v>7</v>
      </c>
      <c r="C174" s="33" t="n">
        <v>15</v>
      </c>
      <c r="D174" s="41" t="n">
        <f aca="false">C174/B174</f>
        <v>2.14285714285714</v>
      </c>
      <c r="E174" s="33" t="n">
        <v>0</v>
      </c>
      <c r="F174" s="33" t="n">
        <v>275</v>
      </c>
      <c r="G174" s="33" t="n">
        <v>172</v>
      </c>
      <c r="H174" s="33" t="n">
        <v>2129</v>
      </c>
      <c r="I174" s="41" t="n">
        <f aca="false">H174/G174</f>
        <v>12.3779069767442</v>
      </c>
      <c r="J174" s="33" t="n">
        <v>14</v>
      </c>
      <c r="K174" s="23" t="n">
        <f aca="false">(C174*0.1)+(E174*6)+(H174*0.1)+(J174*6)</f>
        <v>298.4</v>
      </c>
      <c r="L174" s="23" t="n">
        <f aca="false">(C174*0.1)+(E174*6)+(G174*1)+(H174*0.1)+(J174*6)</f>
        <v>470.4</v>
      </c>
      <c r="O174" s="40" t="n">
        <f aca="false">(B174+F174)/(B172+F172+B174+F174+B176+F176+B170+H170)</f>
        <v>0.172900061312078</v>
      </c>
      <c r="P174" s="21" t="n">
        <f aca="false">B174/(B172+H170+B174+B176)</f>
        <v>0.0191256830601093</v>
      </c>
      <c r="Q174" s="21" t="n">
        <f aca="false">F174/(F174+F172+F176)</f>
        <v>0.445705024311183</v>
      </c>
    </row>
    <row r="175" customFormat="false" ht="8.25" hidden="false" customHeight="false" outlineLevel="0" collapsed="false">
      <c r="A175" s="27" t="s">
        <v>151</v>
      </c>
      <c r="B175" s="39" t="s">
        <v>34</v>
      </c>
      <c r="C175" s="39" t="s">
        <v>55</v>
      </c>
      <c r="D175" s="39" t="s">
        <v>142</v>
      </c>
      <c r="E175" s="39" t="s">
        <v>30</v>
      </c>
      <c r="F175" s="39" t="s">
        <v>53</v>
      </c>
      <c r="G175" s="39" t="s">
        <v>54</v>
      </c>
      <c r="H175" s="39" t="s">
        <v>55</v>
      </c>
      <c r="I175" s="39" t="s">
        <v>147</v>
      </c>
      <c r="J175" s="39" t="s">
        <v>30</v>
      </c>
      <c r="K175" s="39" t="s">
        <v>41</v>
      </c>
      <c r="L175" s="39" t="s">
        <v>148</v>
      </c>
      <c r="O175" s="20" t="s">
        <v>143</v>
      </c>
      <c r="P175" s="20" t="s">
        <v>145</v>
      </c>
      <c r="Q175" s="20" t="s">
        <v>149</v>
      </c>
    </row>
    <row r="176" customFormat="false" ht="8.25" hidden="false" customHeight="false" outlineLevel="0" collapsed="false">
      <c r="A176" s="22" t="s">
        <v>49</v>
      </c>
      <c r="B176" s="33" t="n">
        <v>0</v>
      </c>
      <c r="C176" s="33" t="n">
        <v>0</v>
      </c>
      <c r="D176" s="33" t="e">
        <f aca="false">C176/B176</f>
        <v>#DIV/0!</v>
      </c>
      <c r="E176" s="33" t="n">
        <v>0</v>
      </c>
      <c r="F176" s="33" t="n">
        <v>218</v>
      </c>
      <c r="G176" s="33" t="n">
        <v>164</v>
      </c>
      <c r="H176" s="33" t="n">
        <v>1580</v>
      </c>
      <c r="I176" s="41" t="n">
        <f aca="false">H176/G176</f>
        <v>9.63414634146342</v>
      </c>
      <c r="J176" s="33" t="n">
        <v>12</v>
      </c>
      <c r="K176" s="23" t="n">
        <f aca="false">(C176*0.1)+(E176*6)+(H176*0.1)+(J176*6)</f>
        <v>230</v>
      </c>
      <c r="L176" s="23" t="n">
        <f aca="false">(C176*0.1)+(E176*6)+(G176*1)+(H176*0.1)+(J176*6)</f>
        <v>394</v>
      </c>
      <c r="O176" s="40" t="n">
        <f aca="false">(B176+F176)/(B172+F172+B174+F174+B176+F176+B170+H170)</f>
        <v>0.133660331085224</v>
      </c>
      <c r="P176" s="35" t="n">
        <f aca="false">B176/(B176+B174+B172+H170)</f>
        <v>0</v>
      </c>
      <c r="Q176" s="21" t="n">
        <f aca="false">F176/(F176+F174+F172)</f>
        <v>0.353322528363047</v>
      </c>
    </row>
  </sheetData>
  <mergeCells count="136">
    <mergeCell ref="A1:X1"/>
    <mergeCell ref="A3:X3"/>
    <mergeCell ref="AD3:AZ3"/>
    <mergeCell ref="I5:K5"/>
    <mergeCell ref="N5:P5"/>
    <mergeCell ref="AK5:AM5"/>
    <mergeCell ref="AP5:AR5"/>
    <mergeCell ref="I6:K6"/>
    <mergeCell ref="AK6:AM6"/>
    <mergeCell ref="I7:K7"/>
    <mergeCell ref="AK7:AM7"/>
    <mergeCell ref="A10:X10"/>
    <mergeCell ref="AD10:AZ10"/>
    <mergeCell ref="D12:J12"/>
    <mergeCell ref="M12:Q12"/>
    <mergeCell ref="S12:U12"/>
    <mergeCell ref="W12:X12"/>
    <mergeCell ref="AF12:AL12"/>
    <mergeCell ref="AO12:AS12"/>
    <mergeCell ref="AU12:AW12"/>
    <mergeCell ref="AY12:AZ12"/>
    <mergeCell ref="A20:H20"/>
    <mergeCell ref="I20:N20"/>
    <mergeCell ref="S20:U20"/>
    <mergeCell ref="W20:X20"/>
    <mergeCell ref="AD20:AJ20"/>
    <mergeCell ref="AK20:AP20"/>
    <mergeCell ref="AU20:AW20"/>
    <mergeCell ref="AY20:AZ20"/>
    <mergeCell ref="A30:H30"/>
    <mergeCell ref="K30:O30"/>
    <mergeCell ref="S30:U30"/>
    <mergeCell ref="W30:X30"/>
    <mergeCell ref="AD30:AJ30"/>
    <mergeCell ref="AM30:AQ30"/>
    <mergeCell ref="AU30:AW30"/>
    <mergeCell ref="AY30:AZ30"/>
    <mergeCell ref="A41:H41"/>
    <mergeCell ref="K41:O41"/>
    <mergeCell ref="S41:U41"/>
    <mergeCell ref="W41:X41"/>
    <mergeCell ref="AD41:AJ41"/>
    <mergeCell ref="AM41:AQ41"/>
    <mergeCell ref="AU41:AW41"/>
    <mergeCell ref="AY41:AZ41"/>
    <mergeCell ref="A50:H50"/>
    <mergeCell ref="K50:O50"/>
    <mergeCell ref="S50:W50"/>
    <mergeCell ref="AD50:AJ50"/>
    <mergeCell ref="AM50:AQ50"/>
    <mergeCell ref="AU50:AY50"/>
    <mergeCell ref="J51:M51"/>
    <mergeCell ref="R51:U51"/>
    <mergeCell ref="AL51:AO51"/>
    <mergeCell ref="AT51:AW51"/>
    <mergeCell ref="J52:M52"/>
    <mergeCell ref="R52:U52"/>
    <mergeCell ref="AL52:AO52"/>
    <mergeCell ref="AT52:AW52"/>
    <mergeCell ref="J53:M53"/>
    <mergeCell ref="R53:U53"/>
    <mergeCell ref="AL53:AO53"/>
    <mergeCell ref="AT53:AW53"/>
    <mergeCell ref="J54:M54"/>
    <mergeCell ref="R54:U54"/>
    <mergeCell ref="AL54:AO54"/>
    <mergeCell ref="AT54:AW54"/>
    <mergeCell ref="J55:M55"/>
    <mergeCell ref="R55:U55"/>
    <mergeCell ref="AL55:AO55"/>
    <mergeCell ref="AT55:AW55"/>
    <mergeCell ref="J56:M56"/>
    <mergeCell ref="R56:U56"/>
    <mergeCell ref="AL56:AO56"/>
    <mergeCell ref="AT56:AW56"/>
    <mergeCell ref="J57:M57"/>
    <mergeCell ref="R57:U57"/>
    <mergeCell ref="AL57:AO57"/>
    <mergeCell ref="AT57:AW57"/>
    <mergeCell ref="J58:M58"/>
    <mergeCell ref="R58:U58"/>
    <mergeCell ref="AL58:AO58"/>
    <mergeCell ref="AT58:AW58"/>
    <mergeCell ref="J59:M59"/>
    <mergeCell ref="R59:U59"/>
    <mergeCell ref="AL59:AO59"/>
    <mergeCell ref="AT59:AW59"/>
    <mergeCell ref="A73:X73"/>
    <mergeCell ref="I75:K75"/>
    <mergeCell ref="N75:P75"/>
    <mergeCell ref="I76:K76"/>
    <mergeCell ref="I77:K77"/>
    <mergeCell ref="A80:X80"/>
    <mergeCell ref="D82:J82"/>
    <mergeCell ref="M82:Q82"/>
    <mergeCell ref="S82:U82"/>
    <mergeCell ref="W82:X82"/>
    <mergeCell ref="A90:H90"/>
    <mergeCell ref="I90:N90"/>
    <mergeCell ref="S90:U90"/>
    <mergeCell ref="W90:X90"/>
    <mergeCell ref="A100:H100"/>
    <mergeCell ref="K100:O100"/>
    <mergeCell ref="S100:U100"/>
    <mergeCell ref="W100:X100"/>
    <mergeCell ref="A111:H111"/>
    <mergeCell ref="K111:O111"/>
    <mergeCell ref="S111:U111"/>
    <mergeCell ref="W111:X111"/>
    <mergeCell ref="A120:H120"/>
    <mergeCell ref="K120:O120"/>
    <mergeCell ref="S120:W120"/>
    <mergeCell ref="J121:M121"/>
    <mergeCell ref="R121:U121"/>
    <mergeCell ref="J122:M122"/>
    <mergeCell ref="R122:U122"/>
    <mergeCell ref="J123:M123"/>
    <mergeCell ref="R123:U123"/>
    <mergeCell ref="J124:M124"/>
    <mergeCell ref="R124:U124"/>
    <mergeCell ref="J125:M125"/>
    <mergeCell ref="R125:U125"/>
    <mergeCell ref="J126:M126"/>
    <mergeCell ref="R126:U126"/>
    <mergeCell ref="J127:M127"/>
    <mergeCell ref="R127:U127"/>
    <mergeCell ref="J128:M128"/>
    <mergeCell ref="R128:U128"/>
    <mergeCell ref="J129:M129"/>
    <mergeCell ref="R129:U129"/>
    <mergeCell ref="A141:X141"/>
    <mergeCell ref="I143:K143"/>
    <mergeCell ref="N143:P143"/>
    <mergeCell ref="I144:K144"/>
    <mergeCell ref="I145:K145"/>
    <mergeCell ref="I146:K146"/>
  </mergeCells>
  <hyperlinks>
    <hyperlink ref="I5" location="ARI!C9" display="RSP Projections: Year 1"/>
    <hyperlink ref="N5" location="ARI!AX11" display="Adjustable Projections: Year 1"/>
    <hyperlink ref="AK5" location="ARI!C9" display="RSP Projections: Year 1"/>
    <hyperlink ref="AP5" location="ARI!AX11" display="Adjustable Projections: Year 1"/>
    <hyperlink ref="I6" location="ARI!A90" display="RSP Projections: Year 2"/>
    <hyperlink ref="N6" location="ARI!A170" display="Past Run/Pass Performances"/>
    <hyperlink ref="AK6" location="ARI!A110" display="RSP Projections: Year 2"/>
    <hyperlink ref="I75" location="ARI!C9" display="RSP Projections: Year 1"/>
    <hyperlink ref="N75" location="ARI!AX11" display="Adjustable Projections: Year 1"/>
    <hyperlink ref="I76" location="ARI!A90" display="RSP Projections: Year 2"/>
    <hyperlink ref="N76" location="ARI!A170" display="Past Run/Pass Performances"/>
    <hyperlink ref="I143" location="ARI!C9" display="RSP Projections: Year 1"/>
    <hyperlink ref="N143" location="ARI!AX11" display="Adjustable Projections: Year 1"/>
    <hyperlink ref="I144" location="ARI!A90" display="RSP Projections: Year 2"/>
  </hyperlinks>
  <printOptions headings="false" gridLines="false" gridLinesSet="true" horizontalCentered="false" verticalCentered="false"/>
  <pageMargins left="0" right="0" top="0" bottom="0" header="0.511811023622047" footer="0.511811023622047"/>
  <pageSetup paperSize="1" scale="100" fitToWidth="1" fitToHeight="4"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76"/>
  <sheetViews>
    <sheetView showFormulas="false" showGridLines="true" showRowColHeaders="true" showZeros="true" rightToLeft="false" tabSelected="false" showOutlineSymbols="true" defaultGridColor="true" view="normal" topLeftCell="A1" colorId="64" zoomScale="200" zoomScaleNormal="200" zoomScalePageLayoutView="100" workbookViewId="0">
      <selection pane="topLeft" activeCell="G38" activeCellId="0" sqref="G38"/>
    </sheetView>
  </sheetViews>
  <sheetFormatPr defaultColWidth="5.1484375" defaultRowHeight="8.25" customHeight="false" zeroHeight="false" outlineLevelRow="0" outlineLevelCol="0"/>
  <cols>
    <col collapsed="false" customWidth="true" hidden="false" outlineLevel="0" max="1" min="1" style="44" width="12.57"/>
    <col collapsed="false" customWidth="true" hidden="false" outlineLevel="0" max="2" min="2" style="45" width="3.57"/>
    <col collapsed="false" customWidth="true" hidden="false" outlineLevel="0" max="3" min="3" style="44" width="5.29"/>
    <col collapsed="false" customWidth="true" hidden="false" outlineLevel="0" max="8" min="4" style="44" width="4"/>
    <col collapsed="false" customWidth="true" hidden="false" outlineLevel="0" max="9" min="9" style="44" width="5.29"/>
    <col collapsed="false" customWidth="true" hidden="false" outlineLevel="0" max="13" min="10" style="44" width="5.42"/>
    <col collapsed="false" customWidth="true" hidden="false" outlineLevel="0" max="14" min="14" style="44" width="7"/>
    <col collapsed="false" customWidth="true" hidden="false" outlineLevel="0" max="18" min="15" style="44" width="5.71"/>
    <col collapsed="false" customWidth="false" hidden="false" outlineLevel="0" max="19" min="19" style="44" width="5.14"/>
    <col collapsed="false" customWidth="true" hidden="false" outlineLevel="0" max="22" min="20" style="44" width="5.71"/>
    <col collapsed="false" customWidth="false" hidden="false" outlineLevel="0" max="23" min="23" style="44" width="5.14"/>
    <col collapsed="false" customWidth="true" hidden="false" outlineLevel="0" max="25" min="24" style="46" width="5.71"/>
    <col collapsed="false" customWidth="true" hidden="false" outlineLevel="0" max="26" min="26" style="46" width="5.57"/>
    <col collapsed="false" customWidth="false" hidden="false" outlineLevel="0" max="30" min="27" style="44" width="5.14"/>
    <col collapsed="false" customWidth="true" hidden="false" outlineLevel="0" max="31" min="31" style="44" width="5.29"/>
    <col collapsed="false" customWidth="true" hidden="false" outlineLevel="0" max="32" min="32" style="44" width="5.71"/>
    <col collapsed="false" customWidth="true" hidden="false" outlineLevel="0" max="33" min="33" style="44" width="5.57"/>
    <col collapsed="false" customWidth="true" hidden="false" outlineLevel="0" max="34" min="34" style="44" width="6.43"/>
    <col collapsed="false" customWidth="true" hidden="false" outlineLevel="0" max="46" min="35" style="44" width="5.29"/>
    <col collapsed="false" customWidth="false" hidden="false" outlineLevel="0" max="47" min="47" style="44" width="5.14"/>
    <col collapsed="false" customWidth="true" hidden="false" outlineLevel="0" max="48" min="48" style="44" width="5.86"/>
    <col collapsed="false" customWidth="true" hidden="false" outlineLevel="0" max="50" min="49" style="44" width="5.29"/>
    <col collapsed="false" customWidth="false" hidden="false" outlineLevel="0" max="16384" min="51" style="44" width="5.14"/>
  </cols>
  <sheetData>
    <row r="1" customFormat="false" ht="8.25" hidden="false" customHeight="false" outlineLevel="0" collapsed="false">
      <c r="A1" s="47" t="s">
        <v>152</v>
      </c>
      <c r="B1" s="47"/>
      <c r="C1" s="47"/>
      <c r="D1" s="47"/>
      <c r="E1" s="47"/>
      <c r="F1" s="47"/>
      <c r="G1" s="47"/>
      <c r="H1" s="47"/>
      <c r="I1" s="47"/>
      <c r="J1" s="47"/>
      <c r="K1" s="47"/>
      <c r="L1" s="47"/>
      <c r="M1" s="47"/>
      <c r="N1" s="47"/>
      <c r="O1" s="47"/>
      <c r="P1" s="47"/>
      <c r="Q1" s="47"/>
      <c r="R1" s="47"/>
      <c r="S1" s="47"/>
      <c r="T1" s="47"/>
      <c r="U1" s="47"/>
      <c r="V1" s="47"/>
      <c r="W1" s="47"/>
      <c r="X1" s="47"/>
    </row>
    <row r="2" customFormat="false" ht="8.25" hidden="false" customHeight="false" outlineLevel="0" collapsed="false">
      <c r="D2" s="48"/>
      <c r="E2" s="48"/>
      <c r="F2" s="48"/>
      <c r="G2" s="48"/>
      <c r="H2" s="48"/>
      <c r="I2" s="48"/>
      <c r="J2" s="48"/>
      <c r="K2" s="48"/>
      <c r="L2" s="48"/>
      <c r="M2" s="48"/>
      <c r="N2" s="48"/>
      <c r="O2" s="48"/>
    </row>
    <row r="3" customFormat="false" ht="8.25" hidden="false" customHeight="false" outlineLevel="0" collapsed="false">
      <c r="A3" s="47" t="s">
        <v>10</v>
      </c>
      <c r="B3" s="47"/>
      <c r="C3" s="47"/>
      <c r="D3" s="47"/>
      <c r="E3" s="47"/>
      <c r="F3" s="47"/>
      <c r="G3" s="47"/>
      <c r="H3" s="47"/>
      <c r="I3" s="47"/>
      <c r="J3" s="47"/>
      <c r="K3" s="47"/>
      <c r="L3" s="47"/>
      <c r="M3" s="47"/>
      <c r="N3" s="47"/>
      <c r="O3" s="47"/>
      <c r="P3" s="47"/>
      <c r="Q3" s="47"/>
      <c r="R3" s="47"/>
      <c r="S3" s="47"/>
      <c r="T3" s="47"/>
      <c r="U3" s="47"/>
      <c r="V3" s="47"/>
      <c r="W3" s="47"/>
      <c r="X3" s="47"/>
      <c r="AD3" s="47" t="s">
        <v>10</v>
      </c>
      <c r="AE3" s="47"/>
      <c r="AF3" s="47"/>
      <c r="AG3" s="47"/>
      <c r="AH3" s="47"/>
      <c r="AI3" s="47"/>
      <c r="AJ3" s="47"/>
      <c r="AK3" s="47"/>
      <c r="AL3" s="47"/>
      <c r="AM3" s="47"/>
      <c r="AN3" s="47"/>
      <c r="AO3" s="47"/>
      <c r="AP3" s="47"/>
      <c r="AQ3" s="47"/>
      <c r="AR3" s="47"/>
      <c r="AS3" s="47"/>
      <c r="AT3" s="47"/>
      <c r="AU3" s="47"/>
      <c r="AV3" s="47"/>
      <c r="AW3" s="47"/>
      <c r="AX3" s="47"/>
      <c r="AY3" s="47"/>
      <c r="AZ3" s="47"/>
    </row>
    <row r="4" customFormat="false" ht="8.25" hidden="false" customHeight="false" outlineLevel="0" collapsed="false">
      <c r="A4" s="48"/>
      <c r="B4" s="48"/>
      <c r="C4" s="48"/>
      <c r="D4" s="48"/>
      <c r="E4" s="48"/>
      <c r="F4" s="48"/>
      <c r="G4" s="48"/>
      <c r="H4" s="48"/>
      <c r="I4" s="48"/>
      <c r="J4" s="48"/>
      <c r="K4" s="48"/>
      <c r="L4" s="48"/>
      <c r="M4" s="48"/>
      <c r="N4" s="48"/>
      <c r="O4" s="48"/>
      <c r="P4" s="48"/>
      <c r="Q4" s="48"/>
      <c r="R4" s="48"/>
      <c r="S4" s="48"/>
      <c r="T4" s="48"/>
      <c r="U4" s="48"/>
      <c r="V4" s="48"/>
      <c r="W4" s="48"/>
      <c r="X4" s="49"/>
      <c r="Y4" s="49"/>
      <c r="Z4" s="49"/>
      <c r="AA4" s="48"/>
      <c r="AB4" s="48"/>
      <c r="AD4" s="48"/>
      <c r="AE4" s="48"/>
      <c r="AF4" s="48"/>
      <c r="AG4" s="48"/>
      <c r="AH4" s="48"/>
      <c r="AI4" s="48"/>
      <c r="AJ4" s="48"/>
      <c r="AK4" s="48"/>
      <c r="AL4" s="48"/>
      <c r="AM4" s="48"/>
      <c r="AN4" s="48"/>
      <c r="AO4" s="48"/>
      <c r="AP4" s="48"/>
      <c r="AQ4" s="48"/>
      <c r="AR4" s="48"/>
      <c r="AS4" s="48"/>
      <c r="AT4" s="48"/>
      <c r="AU4" s="48"/>
      <c r="AV4" s="48"/>
      <c r="AW4" s="48"/>
      <c r="AX4" s="48"/>
      <c r="AY4" s="48"/>
      <c r="AZ4" s="48"/>
    </row>
    <row r="5" customFormat="false" ht="8.25" hidden="false" customHeight="false" outlineLevel="0" collapsed="false">
      <c r="I5" s="50" t="s">
        <v>11</v>
      </c>
      <c r="J5" s="50"/>
      <c r="K5" s="50"/>
      <c r="N5" s="50" t="s">
        <v>12</v>
      </c>
      <c r="O5" s="50"/>
      <c r="P5" s="50"/>
      <c r="T5" s="51" t="s">
        <v>13</v>
      </c>
      <c r="AK5" s="50" t="s">
        <v>11</v>
      </c>
      <c r="AL5" s="50"/>
      <c r="AM5" s="50"/>
      <c r="AP5" s="50" t="s">
        <v>12</v>
      </c>
      <c r="AQ5" s="50"/>
      <c r="AR5" s="50"/>
    </row>
    <row r="6" customFormat="false" ht="8.25" hidden="false" customHeight="false" outlineLevel="0" collapsed="false">
      <c r="I6" s="50" t="s">
        <v>14</v>
      </c>
      <c r="J6" s="50"/>
      <c r="K6" s="50"/>
      <c r="N6" s="50" t="s">
        <v>15</v>
      </c>
      <c r="T6" s="52" t="s">
        <v>16</v>
      </c>
      <c r="U6" s="52" t="s">
        <v>17</v>
      </c>
      <c r="AK6" s="50" t="s">
        <v>14</v>
      </c>
      <c r="AL6" s="50"/>
      <c r="AM6" s="50"/>
    </row>
    <row r="7" customFormat="false" ht="8.25" hidden="false" customHeight="false" outlineLevel="0" collapsed="false">
      <c r="I7" s="50"/>
      <c r="J7" s="50"/>
      <c r="K7" s="50"/>
      <c r="T7" s="53" t="n">
        <f aca="false">(N17+D27+L38+L47)/(N17+D27+L38+D17)</f>
        <v>0.471042471042471</v>
      </c>
      <c r="U7" s="53" t="n">
        <f aca="false">D17/(D17+N17+D27+L38+L47)</f>
        <v>0.528957528957529</v>
      </c>
      <c r="AK7" s="50"/>
      <c r="AL7" s="50"/>
      <c r="AM7" s="50"/>
    </row>
    <row r="8" customFormat="false" ht="8.25" hidden="false" customHeight="false" outlineLevel="0" collapsed="false">
      <c r="T8" s="51" t="s">
        <v>153</v>
      </c>
    </row>
    <row r="10" customFormat="false" ht="8.25" hidden="false" customHeight="false" outlineLevel="0" collapsed="false">
      <c r="A10" s="47" t="s">
        <v>11</v>
      </c>
      <c r="B10" s="47"/>
      <c r="C10" s="47"/>
      <c r="D10" s="47"/>
      <c r="E10" s="47"/>
      <c r="F10" s="47"/>
      <c r="G10" s="47"/>
      <c r="H10" s="47"/>
      <c r="I10" s="47"/>
      <c r="J10" s="47"/>
      <c r="K10" s="47"/>
      <c r="L10" s="47"/>
      <c r="M10" s="47"/>
      <c r="N10" s="47"/>
      <c r="O10" s="47"/>
      <c r="P10" s="47"/>
      <c r="Q10" s="47"/>
      <c r="R10" s="47"/>
      <c r="S10" s="47"/>
      <c r="T10" s="47"/>
      <c r="U10" s="47"/>
      <c r="V10" s="47"/>
      <c r="W10" s="47"/>
      <c r="X10" s="47"/>
      <c r="AD10" s="47" t="s">
        <v>12</v>
      </c>
      <c r="AE10" s="47"/>
      <c r="AF10" s="47"/>
      <c r="AG10" s="47"/>
      <c r="AH10" s="47"/>
      <c r="AI10" s="47"/>
      <c r="AJ10" s="47"/>
      <c r="AK10" s="47"/>
      <c r="AL10" s="47"/>
      <c r="AM10" s="47"/>
      <c r="AN10" s="47"/>
      <c r="AO10" s="47"/>
      <c r="AP10" s="47"/>
      <c r="AQ10" s="47"/>
      <c r="AR10" s="47"/>
      <c r="AS10" s="47"/>
      <c r="AT10" s="47"/>
      <c r="AU10" s="47"/>
      <c r="AV10" s="47"/>
      <c r="AW10" s="47"/>
      <c r="AX10" s="47"/>
      <c r="AY10" s="47"/>
      <c r="AZ10" s="47"/>
    </row>
    <row r="12" customFormat="false" ht="8.25" hidden="false" customHeight="false" outlineLevel="0" collapsed="false">
      <c r="D12" s="47" t="s">
        <v>18</v>
      </c>
      <c r="E12" s="47"/>
      <c r="F12" s="47"/>
      <c r="G12" s="47"/>
      <c r="H12" s="47"/>
      <c r="I12" s="47"/>
      <c r="J12" s="47"/>
      <c r="M12" s="47" t="s">
        <v>19</v>
      </c>
      <c r="N12" s="47"/>
      <c r="O12" s="47"/>
      <c r="P12" s="47"/>
      <c r="Q12" s="47"/>
      <c r="S12" s="47" t="s">
        <v>20</v>
      </c>
      <c r="T12" s="47"/>
      <c r="U12" s="47"/>
      <c r="W12" s="47" t="s">
        <v>21</v>
      </c>
      <c r="X12" s="47"/>
      <c r="AF12" s="47" t="s">
        <v>18</v>
      </c>
      <c r="AG12" s="47"/>
      <c r="AH12" s="47"/>
      <c r="AI12" s="47"/>
      <c r="AJ12" s="47"/>
      <c r="AK12" s="47"/>
      <c r="AL12" s="47"/>
      <c r="AO12" s="47" t="s">
        <v>19</v>
      </c>
      <c r="AP12" s="47"/>
      <c r="AQ12" s="47"/>
      <c r="AR12" s="47"/>
      <c r="AS12" s="47"/>
      <c r="AU12" s="47" t="s">
        <v>20</v>
      </c>
      <c r="AV12" s="47"/>
      <c r="AW12" s="47"/>
      <c r="AY12" s="47" t="s">
        <v>21</v>
      </c>
      <c r="AZ12" s="47"/>
    </row>
    <row r="13" customFormat="false" ht="8.25" hidden="false" customHeight="false" outlineLevel="0" collapsed="false">
      <c r="A13" s="54" t="s">
        <v>22</v>
      </c>
      <c r="B13" s="54" t="s">
        <v>23</v>
      </c>
      <c r="C13" s="54" t="s">
        <v>24</v>
      </c>
      <c r="D13" s="54" t="s">
        <v>25</v>
      </c>
      <c r="E13" s="54" t="s">
        <v>26</v>
      </c>
      <c r="F13" s="54" t="s">
        <v>27</v>
      </c>
      <c r="G13" s="54" t="s">
        <v>28</v>
      </c>
      <c r="H13" s="54" t="s">
        <v>29</v>
      </c>
      <c r="I13" s="54" t="s">
        <v>30</v>
      </c>
      <c r="J13" s="54" t="s">
        <v>31</v>
      </c>
      <c r="K13" s="54" t="s">
        <v>32</v>
      </c>
      <c r="L13" s="54" t="s">
        <v>33</v>
      </c>
      <c r="N13" s="54" t="s">
        <v>34</v>
      </c>
      <c r="O13" s="54" t="s">
        <v>35</v>
      </c>
      <c r="P13" s="54" t="s">
        <v>36</v>
      </c>
      <c r="Q13" s="54" t="s">
        <v>30</v>
      </c>
      <c r="R13" s="54" t="s">
        <v>37</v>
      </c>
      <c r="S13" s="54"/>
      <c r="T13" s="54" t="s">
        <v>38</v>
      </c>
      <c r="U13" s="54" t="s">
        <v>39</v>
      </c>
      <c r="V13" s="54" t="s">
        <v>40</v>
      </c>
      <c r="W13" s="54"/>
      <c r="X13" s="55" t="s">
        <v>41</v>
      </c>
      <c r="Y13" s="55" t="s">
        <v>42</v>
      </c>
      <c r="Z13" s="55"/>
      <c r="AA13" s="54"/>
      <c r="AD13" s="54" t="s">
        <v>22</v>
      </c>
      <c r="AE13" s="54" t="s">
        <v>24</v>
      </c>
      <c r="AF13" s="54" t="s">
        <v>25</v>
      </c>
      <c r="AG13" s="54" t="s">
        <v>26</v>
      </c>
      <c r="AH13" s="54" t="s">
        <v>27</v>
      </c>
      <c r="AI13" s="54" t="s">
        <v>28</v>
      </c>
      <c r="AJ13" s="54" t="s">
        <v>29</v>
      </c>
      <c r="AK13" s="54" t="s">
        <v>30</v>
      </c>
      <c r="AL13" s="54" t="s">
        <v>31</v>
      </c>
      <c r="AM13" s="54" t="s">
        <v>32</v>
      </c>
      <c r="AN13" s="54" t="s">
        <v>33</v>
      </c>
      <c r="AP13" s="54" t="s">
        <v>34</v>
      </c>
      <c r="AQ13" s="54" t="s">
        <v>35</v>
      </c>
      <c r="AR13" s="54" t="s">
        <v>36</v>
      </c>
      <c r="AS13" s="54" t="s">
        <v>30</v>
      </c>
      <c r="AT13" s="54" t="s">
        <v>37</v>
      </c>
      <c r="AU13" s="54"/>
      <c r="AV13" s="54" t="s">
        <v>38</v>
      </c>
      <c r="AW13" s="54" t="s">
        <v>39</v>
      </c>
      <c r="AX13" s="54" t="s">
        <v>40</v>
      </c>
      <c r="AY13" s="54"/>
      <c r="AZ13" s="54" t="s">
        <v>41</v>
      </c>
      <c r="BA13" s="54" t="s">
        <v>42</v>
      </c>
    </row>
    <row r="14" customFormat="false" ht="8.25" hidden="false" customHeight="false" outlineLevel="0" collapsed="false">
      <c r="A14" s="56" t="s">
        <v>154</v>
      </c>
      <c r="B14" s="57" t="n">
        <v>28</v>
      </c>
      <c r="C14" s="57" t="n">
        <v>9</v>
      </c>
      <c r="D14" s="57" t="n">
        <v>274</v>
      </c>
      <c r="E14" s="57" t="n">
        <v>190</v>
      </c>
      <c r="F14" s="58" t="n">
        <f aca="false">E14/D14</f>
        <v>0.693430656934307</v>
      </c>
      <c r="G14" s="57" t="n">
        <v>1922</v>
      </c>
      <c r="H14" s="59" t="n">
        <f aca="false">G14/D14</f>
        <v>7.01459854014599</v>
      </c>
      <c r="I14" s="57" t="n">
        <v>11</v>
      </c>
      <c r="J14" s="58" t="n">
        <f aca="false">I14/D14</f>
        <v>0.0401459854014599</v>
      </c>
      <c r="K14" s="57" t="n">
        <v>8</v>
      </c>
      <c r="L14" s="58" t="n">
        <f aca="false">K14/D14</f>
        <v>0.0291970802919708</v>
      </c>
      <c r="N14" s="57" t="n">
        <v>12</v>
      </c>
      <c r="O14" s="57" t="n">
        <v>24</v>
      </c>
      <c r="P14" s="57" t="n">
        <f aca="false">O14/N14</f>
        <v>2</v>
      </c>
      <c r="Q14" s="57" t="n">
        <v>0</v>
      </c>
      <c r="R14" s="58" t="n">
        <f aca="false">Q14/N14</f>
        <v>0</v>
      </c>
      <c r="S14" s="45"/>
      <c r="T14" s="58" t="n">
        <f aca="false">(D14+N14)/($D$17+$N$17)</f>
        <v>0.486394557823129</v>
      </c>
      <c r="U14" s="58" t="n">
        <f aca="false">D14/($D$17)</f>
        <v>0.5</v>
      </c>
      <c r="V14" s="58" t="n">
        <f aca="false">N14/($N$17)</f>
        <v>0.3</v>
      </c>
      <c r="W14" s="60"/>
      <c r="X14" s="61" t="n">
        <f aca="false">($G14*('Scoring Format'!$B$2))+($I14*('Scoring Format'!$B$5))+($K14*('Scoring Format'!$B$8))+($O14*('Scoring Format'!$B$3))+($Q14*('Scoring Format'!$B$6))</f>
        <v>134.5</v>
      </c>
      <c r="Y14" s="62" t="n">
        <f aca="false">(($G14*('Scoring Format'!$B$2))+($I14*('Scoring Format'!$B$5))+($K14*('Scoring Format'!$B$8))+($O14*('Scoring Format'!$B$3))+($Q14*('Scoring Format'!$B$6)))*0.4</f>
        <v>53.8</v>
      </c>
      <c r="Z14" s="63"/>
      <c r="AA14" s="45"/>
      <c r="AD14" s="56" t="s">
        <v>44</v>
      </c>
      <c r="AE14" s="56"/>
      <c r="AF14" s="57" t="n">
        <v>583</v>
      </c>
      <c r="AG14" s="57" t="n">
        <v>378</v>
      </c>
      <c r="AH14" s="58" t="n">
        <f aca="false">AG14/AF14</f>
        <v>0.648370497427101</v>
      </c>
      <c r="AI14" s="57" t="n">
        <v>4072</v>
      </c>
      <c r="AJ14" s="59" t="n">
        <f aca="false">AI14/AF14</f>
        <v>6.98456260720412</v>
      </c>
      <c r="AK14" s="57" t="n">
        <v>27</v>
      </c>
      <c r="AL14" s="58" t="n">
        <f aca="false">AK14/AF14</f>
        <v>0.0463121783876501</v>
      </c>
      <c r="AM14" s="57" t="n">
        <v>11</v>
      </c>
      <c r="AN14" s="58" t="n">
        <f aca="false">AM14/AF14</f>
        <v>0.0188679245283019</v>
      </c>
      <c r="AP14" s="57" t="n">
        <v>100</v>
      </c>
      <c r="AQ14" s="57" t="n">
        <v>590</v>
      </c>
      <c r="AR14" s="57" t="n">
        <f aca="false">AQ14/AP14</f>
        <v>5.9</v>
      </c>
      <c r="AS14" s="57" t="n">
        <v>5</v>
      </c>
      <c r="AT14" s="58" t="n">
        <f aca="false">AS14/AP14</f>
        <v>0.05</v>
      </c>
      <c r="AU14" s="45"/>
      <c r="AV14" s="58" t="n">
        <f aca="false">(AF14+AP14)/(AF17+AP17)</f>
        <v>1</v>
      </c>
      <c r="AW14" s="58" t="n">
        <f aca="false">AF14/(AP14+AF14)</f>
        <v>0.853587115666179</v>
      </c>
      <c r="AX14" s="58" t="n">
        <f aca="false">AP14/(AF14+AP14)</f>
        <v>0.146412884333821</v>
      </c>
      <c r="AY14" s="60"/>
      <c r="AZ14" s="57" t="n">
        <f aca="false">((AI14*0.05)+(AK14*4)+(AM14*-1)+(AQ14*0.1)+(AS14*6))*0.55</f>
        <v>214.28</v>
      </c>
      <c r="BA14" s="64" t="n">
        <f aca="false">((AI14*0.05)+(AK14*4)+(AM14*-1)+(AQ14*0.1)+(AS14*6))*0.4</f>
        <v>155.84</v>
      </c>
    </row>
    <row r="15" customFormat="false" ht="8.25" hidden="false" customHeight="false" outlineLevel="0" collapsed="false">
      <c r="A15" s="56" t="s">
        <v>155</v>
      </c>
      <c r="B15" s="57" t="n">
        <v>34</v>
      </c>
      <c r="C15" s="57" t="n">
        <v>0</v>
      </c>
      <c r="D15" s="57"/>
      <c r="E15" s="57"/>
      <c r="F15" s="58" t="e">
        <f aca="false">E15/D15</f>
        <v>#DIV/0!</v>
      </c>
      <c r="G15" s="57"/>
      <c r="H15" s="59" t="e">
        <f aca="false">G15/D15</f>
        <v>#DIV/0!</v>
      </c>
      <c r="I15" s="57"/>
      <c r="J15" s="58" t="e">
        <f aca="false">I15/D15</f>
        <v>#DIV/0!</v>
      </c>
      <c r="K15" s="57"/>
      <c r="L15" s="58" t="e">
        <f aca="false">K15/D15</f>
        <v>#DIV/0!</v>
      </c>
      <c r="N15" s="57"/>
      <c r="O15" s="57"/>
      <c r="P15" s="57" t="e">
        <f aca="false">O15/N15</f>
        <v>#DIV/0!</v>
      </c>
      <c r="Q15" s="57" t="n">
        <v>0</v>
      </c>
      <c r="R15" s="58" t="e">
        <f aca="false">Q15/N15</f>
        <v>#DIV/0!</v>
      </c>
      <c r="S15" s="45"/>
      <c r="T15" s="58" t="n">
        <f aca="false">(D15+N15)/($D$17+$N$17)</f>
        <v>0</v>
      </c>
      <c r="U15" s="58" t="n">
        <f aca="false">D15/($D$17)</f>
        <v>0</v>
      </c>
      <c r="V15" s="58" t="n">
        <f aca="false">N15/($N$17)</f>
        <v>0</v>
      </c>
      <c r="W15" s="60"/>
      <c r="X15" s="61" t="n">
        <f aca="false">($G15*('Scoring Format'!$B$2))+($I15*('Scoring Format'!$B$5))+($K15*('Scoring Format'!$B$8))+($O15*('Scoring Format'!$B$3))+($Q15*('Scoring Format'!$B$6))</f>
        <v>0</v>
      </c>
      <c r="Y15" s="62" t="n">
        <f aca="false">(($G15*('Scoring Format'!$B$2))+($I15*('Scoring Format'!$B$5))+($K15*('Scoring Format'!$B$8))+($O15*('Scoring Format'!$B$3))+($Q15*('Scoring Format'!$B$6)))*0.4</f>
        <v>0</v>
      </c>
      <c r="Z15" s="63"/>
      <c r="AA15" s="45"/>
      <c r="AD15" s="56" t="s">
        <v>46</v>
      </c>
      <c r="AE15" s="56"/>
      <c r="AF15" s="57" t="n">
        <v>0</v>
      </c>
      <c r="AG15" s="57" t="n">
        <v>0</v>
      </c>
      <c r="AH15" s="58" t="n">
        <v>0</v>
      </c>
      <c r="AI15" s="57" t="n">
        <v>0</v>
      </c>
      <c r="AJ15" s="59"/>
      <c r="AK15" s="57" t="n">
        <v>0</v>
      </c>
      <c r="AL15" s="58" t="e">
        <f aca="false">AK15/AF15</f>
        <v>#DIV/0!</v>
      </c>
      <c r="AM15" s="57" t="n">
        <v>0</v>
      </c>
      <c r="AN15" s="58" t="e">
        <f aca="false">AM15/AF15</f>
        <v>#DIV/0!</v>
      </c>
      <c r="AP15" s="57" t="n">
        <v>0</v>
      </c>
      <c r="AQ15" s="57" t="n">
        <v>0</v>
      </c>
      <c r="AR15" s="57"/>
      <c r="AS15" s="57" t="n">
        <v>0</v>
      </c>
      <c r="AT15" s="58" t="e">
        <f aca="false">AS15/AP15</f>
        <v>#DIV/0!</v>
      </c>
      <c r="AU15" s="45"/>
      <c r="AV15" s="58" t="e">
        <f aca="false">(AF15+AP15)/(AE18+AO18)</f>
        <v>#DIV/0!</v>
      </c>
      <c r="AW15" s="58" t="e">
        <f aca="false">AF15/(AP15+AF15)</f>
        <v>#DIV/0!</v>
      </c>
      <c r="AX15" s="58" t="e">
        <f aca="false">AP15/(AF15+AP15)</f>
        <v>#DIV/0!</v>
      </c>
      <c r="AY15" s="60"/>
      <c r="AZ15" s="57"/>
      <c r="BA15" s="64"/>
    </row>
    <row r="16" customFormat="false" ht="8.25" hidden="false" customHeight="false" outlineLevel="0" collapsed="false">
      <c r="A16" s="56" t="s">
        <v>156</v>
      </c>
      <c r="B16" s="57" t="n">
        <v>26</v>
      </c>
      <c r="C16" s="57" t="n">
        <v>8</v>
      </c>
      <c r="D16" s="57" t="n">
        <v>274</v>
      </c>
      <c r="E16" s="57" t="n">
        <v>175</v>
      </c>
      <c r="F16" s="58" t="n">
        <f aca="false">E16/D16</f>
        <v>0.638686131386861</v>
      </c>
      <c r="G16" s="57" t="n">
        <v>2042</v>
      </c>
      <c r="H16" s="59" t="n">
        <f aca="false">G16/D16</f>
        <v>7.45255474452555</v>
      </c>
      <c r="I16" s="57" t="n">
        <v>13</v>
      </c>
      <c r="J16" s="58" t="n">
        <f aca="false">I16/D16</f>
        <v>0.0474452554744526</v>
      </c>
      <c r="K16" s="57" t="n">
        <v>6</v>
      </c>
      <c r="L16" s="58" t="n">
        <f aca="false">K16/D16</f>
        <v>0.0218978102189781</v>
      </c>
      <c r="N16" s="57" t="n">
        <v>28</v>
      </c>
      <c r="O16" s="57" t="n">
        <v>56</v>
      </c>
      <c r="P16" s="57" t="n">
        <f aca="false">O16/N16</f>
        <v>2</v>
      </c>
      <c r="Q16" s="57" t="n">
        <v>0</v>
      </c>
      <c r="R16" s="58" t="n">
        <f aca="false">Q16/N16</f>
        <v>0</v>
      </c>
      <c r="S16" s="45"/>
      <c r="T16" s="58" t="n">
        <f aca="false">(D16+N16)/($D$17+$N$17)</f>
        <v>0.513605442176871</v>
      </c>
      <c r="U16" s="58" t="n">
        <f aca="false">D16/($D$17)</f>
        <v>0.5</v>
      </c>
      <c r="V16" s="58" t="n">
        <f aca="false">N16/($N$17)</f>
        <v>0.7</v>
      </c>
      <c r="W16" s="60"/>
      <c r="X16" s="61" t="n">
        <f aca="false">($G16*('Scoring Format'!$B$2))+($I16*('Scoring Format'!$B$5))+($K16*('Scoring Format'!$B$8))+($O16*('Scoring Format'!$B$3))+($Q16*('Scoring Format'!$B$6))</f>
        <v>153.7</v>
      </c>
      <c r="Y16" s="62" t="n">
        <f aca="false">(($G16*('Scoring Format'!$B$2))+($I16*('Scoring Format'!$B$5))+($K16*('Scoring Format'!$B$8))+($O16*('Scoring Format'!$B$3))+($Q16*('Scoring Format'!$B$6)))*0.4</f>
        <v>61.48</v>
      </c>
      <c r="Z16" s="63"/>
      <c r="AA16" s="45"/>
      <c r="AD16" s="56" t="s">
        <v>157</v>
      </c>
      <c r="AE16" s="56"/>
      <c r="AF16" s="57"/>
      <c r="AG16" s="57"/>
      <c r="AH16" s="58" t="e">
        <f aca="false">AG16/AF16</f>
        <v>#DIV/0!</v>
      </c>
      <c r="AI16" s="57"/>
      <c r="AJ16" s="59" t="e">
        <f aca="false">AI16/AF16</f>
        <v>#DIV/0!</v>
      </c>
      <c r="AK16" s="57"/>
      <c r="AL16" s="58" t="e">
        <f aca="false">AK16/AF16</f>
        <v>#DIV/0!</v>
      </c>
      <c r="AM16" s="57"/>
      <c r="AN16" s="58" t="e">
        <f aca="false">AM16/AF16</f>
        <v>#DIV/0!</v>
      </c>
      <c r="AP16" s="57"/>
      <c r="AQ16" s="57"/>
      <c r="AR16" s="57" t="e">
        <f aca="false">AQ16/AP16</f>
        <v>#DIV/0!</v>
      </c>
      <c r="AS16" s="57"/>
      <c r="AT16" s="58" t="e">
        <f aca="false">AS16/AP16</f>
        <v>#DIV/0!</v>
      </c>
      <c r="AU16" s="45"/>
      <c r="AV16" s="58" t="e">
        <f aca="false">(AF16+AP16)/(AE20+AO20)</f>
        <v>#DIV/0!</v>
      </c>
      <c r="AW16" s="58" t="e">
        <f aca="false">AF16/(AP16+AF16)</f>
        <v>#DIV/0!</v>
      </c>
      <c r="AX16" s="58" t="e">
        <f aca="false">AP16/(AF16+AP16)</f>
        <v>#DIV/0!</v>
      </c>
      <c r="AY16" s="60"/>
      <c r="AZ16" s="57" t="n">
        <f aca="false">((AI16*0.05)+(AK16*4)+(AM16*-1)+(AQ16*0.1)+(AS16*6))*0.55</f>
        <v>0</v>
      </c>
      <c r="BA16" s="64" t="n">
        <f aca="false">((AI16*0.05)+(AK16*4)+(AM16*-1)+(AQ16*0.1)+(AS16*6))*0.4</f>
        <v>0</v>
      </c>
    </row>
    <row r="17" customFormat="false" ht="8.25" hidden="false" customHeight="false" outlineLevel="0" collapsed="false">
      <c r="A17" s="54" t="s">
        <v>49</v>
      </c>
      <c r="B17" s="54"/>
      <c r="C17" s="54"/>
      <c r="D17" s="54" t="n">
        <f aca="false">SUM(D14:D16)</f>
        <v>548</v>
      </c>
      <c r="E17" s="54" t="n">
        <f aca="false">SUM(E14:E16)</f>
        <v>365</v>
      </c>
      <c r="F17" s="54"/>
      <c r="G17" s="54" t="n">
        <f aca="false">SUM(G14:G16)</f>
        <v>3964</v>
      </c>
      <c r="H17" s="54"/>
      <c r="I17" s="54" t="n">
        <f aca="false">SUM(I14:I16)</f>
        <v>24</v>
      </c>
      <c r="J17" s="54"/>
      <c r="K17" s="54" t="n">
        <f aca="false">SUM(K14:K16)</f>
        <v>14</v>
      </c>
      <c r="L17" s="54"/>
      <c r="M17" s="51"/>
      <c r="N17" s="54" t="n">
        <f aca="false">SUM(N14:N16)</f>
        <v>40</v>
      </c>
      <c r="O17" s="54" t="n">
        <f aca="false">SUM(O14:O16)</f>
        <v>80</v>
      </c>
      <c r="P17" s="54"/>
      <c r="Q17" s="54" t="n">
        <f aca="false">SUM(Q14:Q16)</f>
        <v>0</v>
      </c>
      <c r="R17" s="54"/>
      <c r="S17" s="54"/>
      <c r="T17" s="65" t="n">
        <f aca="false">T14+T15+T16</f>
        <v>1</v>
      </c>
      <c r="U17" s="66" t="n">
        <f aca="false">D17/(D17+N17)</f>
        <v>0.931972789115646</v>
      </c>
      <c r="V17" s="66" t="n">
        <f aca="false">N17/(N17+D17)</f>
        <v>0.0680272108843538</v>
      </c>
      <c r="W17" s="60"/>
      <c r="X17" s="63"/>
      <c r="Y17" s="63"/>
      <c r="Z17" s="63"/>
      <c r="AA17" s="45"/>
      <c r="AD17" s="54" t="s">
        <v>49</v>
      </c>
      <c r="AE17" s="54"/>
      <c r="AF17" s="54" t="n">
        <f aca="false">SUM(AF14:AF16)</f>
        <v>583</v>
      </c>
      <c r="AG17" s="54" t="n">
        <f aca="false">SUM(AG14:AG16)</f>
        <v>378</v>
      </c>
      <c r="AH17" s="54"/>
      <c r="AI17" s="54" t="n">
        <f aca="false">SUM(AI14:AI16)</f>
        <v>4072</v>
      </c>
      <c r="AJ17" s="54"/>
      <c r="AK17" s="54" t="n">
        <f aca="false">SUM(AK14:AK16)</f>
        <v>27</v>
      </c>
      <c r="AL17" s="54"/>
      <c r="AM17" s="54" t="n">
        <f aca="false">SUM(AM14:AM16)</f>
        <v>11</v>
      </c>
      <c r="AN17" s="54"/>
      <c r="AO17" s="51"/>
      <c r="AP17" s="54" t="n">
        <f aca="false">SUM(AP14:AP16)</f>
        <v>100</v>
      </c>
      <c r="AQ17" s="54" t="n">
        <f aca="false">SUM(AQ14:AQ16)</f>
        <v>590</v>
      </c>
      <c r="AR17" s="54"/>
      <c r="AS17" s="54" t="n">
        <f aca="false">SUM(AS14:AS16)</f>
        <v>5</v>
      </c>
      <c r="AT17" s="54"/>
      <c r="AU17" s="54"/>
      <c r="AV17" s="65" t="e">
        <f aca="false">AV14+AV15+AV16</f>
        <v>#DIV/0!</v>
      </c>
      <c r="AW17" s="66" t="n">
        <f aca="false">AF17/(AF17+AP17)</f>
        <v>0.853587115666179</v>
      </c>
      <c r="AX17" s="66" t="n">
        <f aca="false">AP17/(AP17+AF17)</f>
        <v>0.146412884333821</v>
      </c>
      <c r="AY17" s="60"/>
      <c r="AZ17" s="45"/>
      <c r="BA17" s="45"/>
    </row>
    <row r="18" customFormat="false" ht="8.25" hidden="false" customHeight="false" outlineLevel="0" collapsed="false">
      <c r="C18" s="45"/>
      <c r="D18" s="45"/>
      <c r="E18" s="67"/>
      <c r="F18" s="45"/>
      <c r="G18" s="68"/>
      <c r="H18" s="45"/>
      <c r="I18" s="69"/>
      <c r="J18" s="45"/>
      <c r="K18" s="69"/>
      <c r="L18" s="45"/>
      <c r="M18" s="45"/>
      <c r="N18" s="45"/>
      <c r="O18" s="45"/>
      <c r="P18" s="45"/>
      <c r="Q18" s="45"/>
      <c r="R18" s="45"/>
      <c r="S18" s="45"/>
      <c r="AE18" s="45"/>
      <c r="AF18" s="45"/>
      <c r="AG18" s="67"/>
      <c r="AH18" s="45"/>
      <c r="AI18" s="68"/>
      <c r="AJ18" s="45"/>
      <c r="AK18" s="69"/>
      <c r="AL18" s="45"/>
      <c r="AM18" s="69"/>
      <c r="AN18" s="45"/>
      <c r="AO18" s="45"/>
      <c r="AP18" s="45"/>
      <c r="AQ18" s="45"/>
      <c r="AR18" s="45"/>
      <c r="AS18" s="45"/>
      <c r="AT18" s="45"/>
      <c r="AU18" s="45"/>
    </row>
    <row r="19" customFormat="false" ht="8.25" hidden="false" customHeight="false" outlineLevel="0" collapsed="false">
      <c r="C19" s="45"/>
      <c r="D19" s="45"/>
      <c r="E19" s="67"/>
      <c r="F19" s="45"/>
      <c r="G19" s="68"/>
      <c r="H19" s="45"/>
      <c r="I19" s="69"/>
      <c r="J19" s="45"/>
      <c r="K19" s="69"/>
      <c r="L19" s="45"/>
      <c r="M19" s="45"/>
      <c r="N19" s="45"/>
      <c r="O19" s="45"/>
      <c r="P19" s="45"/>
      <c r="Q19" s="45"/>
      <c r="R19" s="45"/>
      <c r="S19" s="45"/>
      <c r="AE19" s="45"/>
      <c r="AF19" s="45"/>
      <c r="AG19" s="67"/>
      <c r="AH19" s="45"/>
      <c r="AI19" s="68"/>
      <c r="AJ19" s="45"/>
      <c r="AK19" s="69"/>
      <c r="AL19" s="45"/>
      <c r="AM19" s="69"/>
      <c r="AN19" s="45"/>
      <c r="AO19" s="45"/>
      <c r="AP19" s="45"/>
      <c r="AQ19" s="45"/>
      <c r="AR19" s="45"/>
      <c r="AS19" s="45"/>
      <c r="AT19" s="45"/>
      <c r="AU19" s="45"/>
    </row>
    <row r="20" customFormat="false" ht="8.25" hidden="false" customHeight="false" outlineLevel="0" collapsed="false">
      <c r="A20" s="47" t="s">
        <v>19</v>
      </c>
      <c r="B20" s="47"/>
      <c r="C20" s="47"/>
      <c r="D20" s="47"/>
      <c r="E20" s="47"/>
      <c r="F20" s="47"/>
      <c r="G20" s="47"/>
      <c r="H20" s="47"/>
      <c r="I20" s="47" t="s">
        <v>50</v>
      </c>
      <c r="J20" s="47"/>
      <c r="K20" s="47"/>
      <c r="L20" s="47"/>
      <c r="M20" s="47"/>
      <c r="N20" s="47"/>
      <c r="O20" s="45"/>
      <c r="P20" s="45"/>
      <c r="S20" s="47" t="s">
        <v>20</v>
      </c>
      <c r="T20" s="47"/>
      <c r="U20" s="47"/>
      <c r="W20" s="47" t="s">
        <v>21</v>
      </c>
      <c r="X20" s="47"/>
      <c r="Y20" s="49"/>
      <c r="Z20" s="49"/>
      <c r="AA20" s="48"/>
      <c r="AB20" s="48"/>
      <c r="AD20" s="47" t="s">
        <v>19</v>
      </c>
      <c r="AE20" s="47"/>
      <c r="AF20" s="47"/>
      <c r="AG20" s="47"/>
      <c r="AH20" s="47"/>
      <c r="AI20" s="47"/>
      <c r="AJ20" s="47"/>
      <c r="AK20" s="47" t="s">
        <v>50</v>
      </c>
      <c r="AL20" s="47"/>
      <c r="AM20" s="47"/>
      <c r="AN20" s="47"/>
      <c r="AO20" s="47"/>
      <c r="AP20" s="47"/>
      <c r="AQ20" s="45"/>
      <c r="AR20" s="45"/>
      <c r="AU20" s="47" t="s">
        <v>20</v>
      </c>
      <c r="AV20" s="47"/>
      <c r="AW20" s="47"/>
      <c r="AY20" s="47" t="s">
        <v>21</v>
      </c>
      <c r="AZ20" s="47"/>
      <c r="BA20" s="48"/>
    </row>
    <row r="21" customFormat="false" ht="8.25" hidden="false" customHeight="false" outlineLevel="0" collapsed="false">
      <c r="A21" s="54" t="s">
        <v>51</v>
      </c>
      <c r="B21" s="54" t="s">
        <v>23</v>
      </c>
      <c r="C21" s="54" t="s">
        <v>24</v>
      </c>
      <c r="D21" s="54" t="s">
        <v>25</v>
      </c>
      <c r="E21" s="54" t="s">
        <v>28</v>
      </c>
      <c r="F21" s="54" t="s">
        <v>29</v>
      </c>
      <c r="G21" s="54" t="s">
        <v>30</v>
      </c>
      <c r="H21" s="54" t="s">
        <v>31</v>
      </c>
      <c r="J21" s="54" t="s">
        <v>52</v>
      </c>
      <c r="K21" s="54" t="s">
        <v>53</v>
      </c>
      <c r="L21" s="54" t="s">
        <v>54</v>
      </c>
      <c r="M21" s="54" t="s">
        <v>55</v>
      </c>
      <c r="N21" s="54" t="s">
        <v>56</v>
      </c>
      <c r="O21" s="54" t="s">
        <v>30</v>
      </c>
      <c r="P21" s="54" t="s">
        <v>57</v>
      </c>
      <c r="S21" s="54" t="s">
        <v>51</v>
      </c>
      <c r="T21" s="54" t="s">
        <v>38</v>
      </c>
      <c r="U21" s="54" t="s">
        <v>39</v>
      </c>
      <c r="V21" s="54" t="s">
        <v>40</v>
      </c>
      <c r="X21" s="55" t="s">
        <v>41</v>
      </c>
      <c r="Y21" s="55" t="s">
        <v>58</v>
      </c>
      <c r="Z21" s="55" t="s">
        <v>59</v>
      </c>
      <c r="AA21" s="54"/>
      <c r="AB21" s="54"/>
      <c r="AC21" s="54"/>
      <c r="AD21" s="54" t="s">
        <v>51</v>
      </c>
      <c r="AE21" s="54" t="s">
        <v>24</v>
      </c>
      <c r="AF21" s="54" t="s">
        <v>25</v>
      </c>
      <c r="AG21" s="54" t="s">
        <v>28</v>
      </c>
      <c r="AH21" s="54" t="s">
        <v>29</v>
      </c>
      <c r="AI21" s="54" t="s">
        <v>30</v>
      </c>
      <c r="AJ21" s="54" t="s">
        <v>31</v>
      </c>
      <c r="AL21" s="54" t="s">
        <v>52</v>
      </c>
      <c r="AM21" s="54" t="s">
        <v>53</v>
      </c>
      <c r="AN21" s="54" t="s">
        <v>54</v>
      </c>
      <c r="AO21" s="54" t="s">
        <v>55</v>
      </c>
      <c r="AP21" s="54" t="s">
        <v>56</v>
      </c>
      <c r="AQ21" s="54" t="s">
        <v>30</v>
      </c>
      <c r="AR21" s="54" t="s">
        <v>57</v>
      </c>
      <c r="AV21" s="54" t="s">
        <v>38</v>
      </c>
      <c r="AW21" s="54" t="s">
        <v>39</v>
      </c>
      <c r="AX21" s="54" t="s">
        <v>40</v>
      </c>
      <c r="AZ21" s="54" t="s">
        <v>41</v>
      </c>
      <c r="BA21" s="54" t="s">
        <v>58</v>
      </c>
    </row>
    <row r="22" customFormat="false" ht="8.25" hidden="false" customHeight="false" outlineLevel="0" collapsed="false">
      <c r="A22" s="56" t="s">
        <v>158</v>
      </c>
      <c r="B22" s="57" t="n">
        <v>26</v>
      </c>
      <c r="C22" s="70" t="n">
        <v>17</v>
      </c>
      <c r="D22" s="57" t="n">
        <v>295</v>
      </c>
      <c r="E22" s="57" t="n">
        <v>1466</v>
      </c>
      <c r="F22" s="59" t="n">
        <f aca="false">E22/D22</f>
        <v>4.96949152542373</v>
      </c>
      <c r="G22" s="57" t="n">
        <v>11</v>
      </c>
      <c r="H22" s="58" t="n">
        <f aca="false">G22/D22</f>
        <v>0.0372881355932203</v>
      </c>
      <c r="J22" s="58" t="n">
        <f aca="false">L22/K22</f>
        <v>0.795454545454545</v>
      </c>
      <c r="K22" s="57" t="n">
        <v>88</v>
      </c>
      <c r="L22" s="57" t="n">
        <v>70</v>
      </c>
      <c r="M22" s="57" t="n">
        <v>625</v>
      </c>
      <c r="N22" s="59" t="n">
        <f aca="false">M22/L22</f>
        <v>8.92857142857143</v>
      </c>
      <c r="O22" s="57" t="n">
        <v>3</v>
      </c>
      <c r="P22" s="58" t="n">
        <f aca="false">O22/L22</f>
        <v>0.0428571428571429</v>
      </c>
      <c r="S22" s="56" t="s">
        <v>159</v>
      </c>
      <c r="T22" s="58" t="n">
        <f aca="false">(D22+K22)/($D$27+$K$27+$N$17+$E$17+$L$38+$L$47)</f>
        <v>0.394845360824742</v>
      </c>
      <c r="U22" s="58" t="n">
        <f aca="false">K22/($K$27+$F$38+$F$47)</f>
        <v>0.225641025641026</v>
      </c>
      <c r="V22" s="58" t="n">
        <f aca="false">D22/($D$27+$N$17+$L$38+$L$47)</f>
        <v>0.604508196721312</v>
      </c>
      <c r="X22" s="61" t="n">
        <f aca="false">($E22*('Scoring Format'!$B$3))+($G22*('Scoring Format'!$B$6))+($M22*('Scoring Format'!$B$4))+($O22*('Scoring Format'!$B$7))</f>
        <v>293.1</v>
      </c>
      <c r="Y22" s="61" t="n">
        <f aca="false">($E22*('Scoring Format'!$B$3))+($G22*('Scoring Format'!$B$6))+(L22*1)+($M22*('Scoring Format'!$B$4))+($O22*('Scoring Format'!$B$7))</f>
        <v>363.1</v>
      </c>
      <c r="Z22" s="61" t="n">
        <f aca="false">($E22*('Scoring Format'!$B$3))+($G22*('Scoring Format'!$B$6))+(L22*0.5)+($M22*('Scoring Format'!$B$4))+($O22*('Scoring Format'!$B$7))</f>
        <v>328.1</v>
      </c>
      <c r="AA22" s="45"/>
      <c r="AB22" s="45"/>
      <c r="AC22" s="45"/>
      <c r="AD22" s="56" t="s">
        <v>61</v>
      </c>
      <c r="AE22" s="56"/>
      <c r="AF22" s="57" t="n">
        <v>200</v>
      </c>
      <c r="AG22" s="57" t="n">
        <v>1040</v>
      </c>
      <c r="AH22" s="57" t="n">
        <f aca="false">AG22/AF22</f>
        <v>5.2</v>
      </c>
      <c r="AI22" s="57" t="n">
        <v>7</v>
      </c>
      <c r="AJ22" s="58" t="n">
        <f aca="false">AI22/AF22</f>
        <v>0.035</v>
      </c>
      <c r="AL22" s="58" t="n">
        <f aca="false">AN22/AM22</f>
        <v>0.8</v>
      </c>
      <c r="AM22" s="57" t="n">
        <v>70</v>
      </c>
      <c r="AN22" s="57" t="n">
        <v>56</v>
      </c>
      <c r="AO22" s="57" t="n">
        <v>364</v>
      </c>
      <c r="AP22" s="57" t="n">
        <f aca="false">AO22/AN22</f>
        <v>6.5</v>
      </c>
      <c r="AQ22" s="57" t="n">
        <v>2</v>
      </c>
      <c r="AR22" s="58" t="n">
        <f aca="false">AQ22/AN22</f>
        <v>0.0357142857142857</v>
      </c>
      <c r="AV22" s="58" t="e">
        <f aca="false">(#ref!+AM22)/(#ref!+AM25)</f>
        <v>#NAME?</v>
      </c>
      <c r="AW22" s="58" t="e">
        <f aca="false">#ref!/(AM22+#ref!)</f>
        <v>#NAME?</v>
      </c>
      <c r="AX22" s="58" t="e">
        <f aca="false">AM22/(#ref!+AM22)</f>
        <v>#NAME?</v>
      </c>
      <c r="AZ22" s="57" t="e">
        <f aca="false">(#ref!*0.1)+(AF22*6)+(AL22*0.1)+(AN22*6)</f>
        <v>#NAME?</v>
      </c>
      <c r="BA22" s="57" t="e">
        <f aca="false">(#ref!*0.1)+(AF22*6)+(AK22*1)+(AL22*0.1)+(AN22*6)</f>
        <v>#NAME?</v>
      </c>
    </row>
    <row r="23" customFormat="false" ht="8.25" hidden="false" customHeight="false" outlineLevel="0" collapsed="false">
      <c r="A23" s="56" t="s">
        <v>160</v>
      </c>
      <c r="B23" s="57" t="n">
        <v>27</v>
      </c>
      <c r="C23" s="70" t="n">
        <v>17</v>
      </c>
      <c r="D23" s="57" t="n">
        <v>140</v>
      </c>
      <c r="E23" s="57" t="n">
        <v>579</v>
      </c>
      <c r="F23" s="59" t="n">
        <f aca="false">E23/D23</f>
        <v>4.13571428571429</v>
      </c>
      <c r="G23" s="57" t="n">
        <v>3</v>
      </c>
      <c r="H23" s="58" t="n">
        <f aca="false">G23/D23</f>
        <v>0.0214285714285714</v>
      </c>
      <c r="J23" s="58" t="n">
        <f aca="false">L23/K23</f>
        <v>0.772727272727273</v>
      </c>
      <c r="K23" s="57" t="n">
        <v>22</v>
      </c>
      <c r="L23" s="57" t="n">
        <v>17</v>
      </c>
      <c r="M23" s="57" t="n">
        <v>116</v>
      </c>
      <c r="N23" s="59" t="n">
        <f aca="false">M23/L23</f>
        <v>6.82352941176471</v>
      </c>
      <c r="O23" s="57" t="n">
        <v>0</v>
      </c>
      <c r="P23" s="58" t="n">
        <f aca="false">O23/L23</f>
        <v>0</v>
      </c>
      <c r="S23" s="56" t="s">
        <v>161</v>
      </c>
      <c r="T23" s="58" t="n">
        <f aca="false">(D23+K23)/($D$27+$K$27+$N$17+$E$17+$L$38+$L$47)</f>
        <v>0.167010309278351</v>
      </c>
      <c r="U23" s="58" t="n">
        <f aca="false">K23/($K$27+$F$38+$F$47)</f>
        <v>0.0564102564102564</v>
      </c>
      <c r="V23" s="58" t="n">
        <f aca="false">D23/($D$27+$N$17+$L$38+$L$47)</f>
        <v>0.286885245901639</v>
      </c>
      <c r="X23" s="61" t="n">
        <f aca="false">($E23*('Scoring Format'!$B$3))+($G23*('Scoring Format'!$B$6))+($M23*('Scoring Format'!$B$4))+($O23*('Scoring Format'!$B$7))</f>
        <v>87.5</v>
      </c>
      <c r="Y23" s="61" t="n">
        <f aca="false">($E23*('Scoring Format'!$B$3))+($G23*('Scoring Format'!$B$6))+(L23*1)+($M23*('Scoring Format'!$B$4))+($O23*('Scoring Format'!$B$7))</f>
        <v>104.5</v>
      </c>
      <c r="Z23" s="61" t="n">
        <f aca="false">($E23*('Scoring Format'!$B$3))+($G23*('Scoring Format'!$B$6))+(L23*0.5)+($M23*('Scoring Format'!$B$4))+($O23*('Scoring Format'!$B$7))</f>
        <v>96</v>
      </c>
      <c r="AA23" s="45"/>
      <c r="AB23" s="45"/>
      <c r="AC23" s="45"/>
      <c r="AD23" s="56" t="s">
        <v>64</v>
      </c>
      <c r="AE23" s="56"/>
      <c r="AF23" s="57" t="n">
        <v>96</v>
      </c>
      <c r="AG23" s="57" t="n">
        <v>445</v>
      </c>
      <c r="AH23" s="57" t="n">
        <f aca="false">AG23/AF23</f>
        <v>4.63541666666667</v>
      </c>
      <c r="AI23" s="57" t="n">
        <v>6</v>
      </c>
      <c r="AJ23" s="58" t="n">
        <f aca="false">AI23/AF23</f>
        <v>0.0625</v>
      </c>
      <c r="AL23" s="58" t="n">
        <f aca="false">AN23/AM23</f>
        <v>0.583333333333333</v>
      </c>
      <c r="AM23" s="57" t="n">
        <v>24</v>
      </c>
      <c r="AN23" s="57" t="n">
        <v>14</v>
      </c>
      <c r="AO23" s="57" t="n">
        <v>110</v>
      </c>
      <c r="AP23" s="57" t="n">
        <f aca="false">AO23/AN23</f>
        <v>7.85714285714286</v>
      </c>
      <c r="AQ23" s="57" t="n">
        <v>2</v>
      </c>
      <c r="AR23" s="58" t="n">
        <f aca="false">AQ23/AN23</f>
        <v>0.142857142857143</v>
      </c>
      <c r="AV23" s="58" t="e">
        <f aca="false">(#ref!+AM23)/(#ref!+AM26)</f>
        <v>#NAME?</v>
      </c>
      <c r="AW23" s="58" t="e">
        <f aca="false">#ref!/(AM23+#ref!)</f>
        <v>#NAME?</v>
      </c>
      <c r="AX23" s="58" t="e">
        <f aca="false">AM23/(#ref!+AM23)</f>
        <v>#NAME?</v>
      </c>
      <c r="AZ23" s="57" t="e">
        <f aca="false">(#ref!*0.1)+(AF23*6)+(AL23*0.1)+(AN23*6)</f>
        <v>#NAME?</v>
      </c>
      <c r="BA23" s="57" t="e">
        <f aca="false">(#ref!*0.1)+(AF23*6)+(AK23*1)+(AL23*0.1)+(AN23*6)</f>
        <v>#NAME?</v>
      </c>
    </row>
    <row r="24" customFormat="false" ht="8.25" hidden="false" customHeight="false" outlineLevel="0" collapsed="false">
      <c r="A24" s="56" t="s">
        <v>162</v>
      </c>
      <c r="B24" s="57" t="n">
        <v>25</v>
      </c>
      <c r="C24" s="70" t="n">
        <v>17</v>
      </c>
      <c r="D24" s="57" t="n">
        <v>10</v>
      </c>
      <c r="E24" s="57" t="n">
        <v>57</v>
      </c>
      <c r="F24" s="59" t="n">
        <f aca="false">E24/D24</f>
        <v>5.7</v>
      </c>
      <c r="G24" s="57" t="n">
        <v>1</v>
      </c>
      <c r="H24" s="58" t="n">
        <f aca="false">G24/D24</f>
        <v>0.1</v>
      </c>
      <c r="J24" s="58" t="n">
        <f aca="false">L24/K24</f>
        <v>0.714285714285714</v>
      </c>
      <c r="K24" s="57" t="n">
        <v>7</v>
      </c>
      <c r="L24" s="57" t="n">
        <v>5</v>
      </c>
      <c r="M24" s="57" t="n">
        <v>30</v>
      </c>
      <c r="N24" s="59" t="n">
        <f aca="false">M24/L24</f>
        <v>6</v>
      </c>
      <c r="O24" s="57" t="n">
        <v>0</v>
      </c>
      <c r="P24" s="58" t="n">
        <f aca="false">O24/L24</f>
        <v>0</v>
      </c>
      <c r="S24" s="56" t="s">
        <v>163</v>
      </c>
      <c r="T24" s="58" t="n">
        <f aca="false">(D24+K24)/($D$27+$K$27+$N$17+$E$17+$L$38+$L$47)</f>
        <v>0.0175257731958763</v>
      </c>
      <c r="U24" s="58" t="n">
        <f aca="false">K24/($K$27+$F$38+$F$47)</f>
        <v>0.0179487179487179</v>
      </c>
      <c r="V24" s="58" t="n">
        <f aca="false">D24/($D$27+$N$17+$L$38+$L$47)</f>
        <v>0.0204918032786885</v>
      </c>
      <c r="X24" s="61" t="n">
        <f aca="false">($E24*('Scoring Format'!$B$3))+($G24*('Scoring Format'!$B$6))+($M24*('Scoring Format'!$B$4))+($O24*('Scoring Format'!$B$7))</f>
        <v>14.7</v>
      </c>
      <c r="Y24" s="61" t="n">
        <f aca="false">($E24*('Scoring Format'!$B$3))+($G24*('Scoring Format'!$B$6))+(L24*1)+($M24*('Scoring Format'!$B$4))+($O24*('Scoring Format'!$B$7))</f>
        <v>19.7</v>
      </c>
      <c r="Z24" s="61" t="n">
        <f aca="false">($E24*('Scoring Format'!$B$3))+($G24*('Scoring Format'!$B$6))+(L24*0.5)+($M24*('Scoring Format'!$B$4))+($O24*('Scoring Format'!$B$7))</f>
        <v>17.2</v>
      </c>
      <c r="AA24" s="45"/>
      <c r="AB24" s="45"/>
      <c r="AC24" s="45"/>
      <c r="AD24" s="56" t="s">
        <v>67</v>
      </c>
      <c r="AE24" s="56"/>
      <c r="AF24" s="57" t="n">
        <v>8</v>
      </c>
      <c r="AG24" s="57" t="n">
        <v>28</v>
      </c>
      <c r="AH24" s="57" t="n">
        <f aca="false">AG24/AF24</f>
        <v>3.5</v>
      </c>
      <c r="AI24" s="57" t="n">
        <v>0</v>
      </c>
      <c r="AJ24" s="58" t="n">
        <f aca="false">AI24/AF24</f>
        <v>0</v>
      </c>
      <c r="AL24" s="58" t="n">
        <f aca="false">AN24/AM24</f>
        <v>0.5</v>
      </c>
      <c r="AM24" s="57" t="n">
        <v>4</v>
      </c>
      <c r="AN24" s="57" t="n">
        <v>2</v>
      </c>
      <c r="AO24" s="57" t="n">
        <v>17</v>
      </c>
      <c r="AP24" s="57" t="n">
        <f aca="false">AO24/AN24</f>
        <v>8.5</v>
      </c>
      <c r="AQ24" s="57" t="n">
        <v>0</v>
      </c>
      <c r="AR24" s="58" t="n">
        <f aca="false">AQ24/AN24</f>
        <v>0</v>
      </c>
      <c r="AV24" s="58" t="e">
        <f aca="false">(#ref!+AM24)/(#ref!+AL30)</f>
        <v>#NAME?</v>
      </c>
      <c r="AW24" s="58" t="e">
        <f aca="false">#ref!/(AM24+#ref!)</f>
        <v>#NAME?</v>
      </c>
      <c r="AX24" s="58" t="e">
        <f aca="false">AM24/(#ref!+AM24)</f>
        <v>#NAME?</v>
      </c>
      <c r="AZ24" s="57" t="e">
        <f aca="false">(#ref!*0.1)+(AF24*6)+(AL24*0.1)+(AN24*6)</f>
        <v>#NAME?</v>
      </c>
      <c r="BA24" s="57" t="e">
        <f aca="false">(#ref!*0.1)+(AF24*6)+(AK24*1)+(AL24*0.1)+(AN24*6)</f>
        <v>#NAME?</v>
      </c>
    </row>
    <row r="25" customFormat="false" ht="8.25" hidden="false" customHeight="false" outlineLevel="0" collapsed="false">
      <c r="A25" s="56"/>
      <c r="B25" s="57"/>
      <c r="C25" s="70"/>
      <c r="D25" s="57"/>
      <c r="E25" s="57"/>
      <c r="F25" s="59" t="e">
        <f aca="false">E25/D25</f>
        <v>#DIV/0!</v>
      </c>
      <c r="G25" s="57" t="n">
        <v>0</v>
      </c>
      <c r="H25" s="58" t="e">
        <f aca="false">G25/D25</f>
        <v>#DIV/0!</v>
      </c>
      <c r="J25" s="58" t="e">
        <f aca="false">L25/K25</f>
        <v>#DIV/0!</v>
      </c>
      <c r="K25" s="57"/>
      <c r="L25" s="57"/>
      <c r="M25" s="57"/>
      <c r="N25" s="59" t="e">
        <f aca="false">M25/L25</f>
        <v>#DIV/0!</v>
      </c>
      <c r="O25" s="57" t="n">
        <v>0</v>
      </c>
      <c r="P25" s="58" t="e">
        <f aca="false">O25/L25</f>
        <v>#DIV/0!</v>
      </c>
      <c r="S25" s="56"/>
      <c r="T25" s="58" t="n">
        <f aca="false">(D25+K25)/($D$27+$K$27+$N$17+$E$17+$L$38+$L$47)</f>
        <v>0</v>
      </c>
      <c r="U25" s="58" t="n">
        <f aca="false">K25/($K$27+$F$38+$F$47)</f>
        <v>0</v>
      </c>
      <c r="V25" s="58" t="n">
        <f aca="false">D25/($D$27+$N$17+$L$38+$L$47)</f>
        <v>0</v>
      </c>
      <c r="X25" s="61" t="n">
        <f aca="false">($E25*('Scoring Format'!$B$3))+($G25*('Scoring Format'!$B$6))+($M25*('Scoring Format'!$B$4))+($O25*('Scoring Format'!$B$7))</f>
        <v>0</v>
      </c>
      <c r="Y25" s="61" t="n">
        <f aca="false">($E25*('Scoring Format'!$B$3))+($G25*('Scoring Format'!$B$6))+(L25*1)+($M25*('Scoring Format'!$B$4))+($O25*('Scoring Format'!$B$7))</f>
        <v>0</v>
      </c>
      <c r="Z25" s="61" t="n">
        <f aca="false">($E25*('Scoring Format'!$B$3))+($G25*('Scoring Format'!$B$6))+(L25*0.5)+($M25*('Scoring Format'!$B$4))+($O25*('Scoring Format'!$B$7))</f>
        <v>0</v>
      </c>
      <c r="AA25" s="45"/>
      <c r="AB25" s="45"/>
      <c r="AC25" s="45"/>
      <c r="AD25" s="56" t="s">
        <v>70</v>
      </c>
      <c r="AE25" s="56"/>
      <c r="AF25" s="57"/>
      <c r="AG25" s="57"/>
      <c r="AH25" s="57" t="e">
        <f aca="false">AG25/AF25</f>
        <v>#DIV/0!</v>
      </c>
      <c r="AI25" s="57" t="n">
        <v>0</v>
      </c>
      <c r="AJ25" s="58" t="e">
        <f aca="false">AI25/AF25</f>
        <v>#DIV/0!</v>
      </c>
      <c r="AL25" s="58" t="e">
        <f aca="false">AN25/AM25</f>
        <v>#DIV/0!</v>
      </c>
      <c r="AM25" s="57"/>
      <c r="AN25" s="57"/>
      <c r="AO25" s="57"/>
      <c r="AP25" s="57" t="e">
        <f aca="false">AO25/AN25</f>
        <v>#DIV/0!</v>
      </c>
      <c r="AQ25" s="57" t="n">
        <v>0</v>
      </c>
      <c r="AR25" s="58" t="e">
        <f aca="false">AQ25/AN25</f>
        <v>#DIV/0!</v>
      </c>
      <c r="AV25" s="58" t="e">
        <f aca="false">(#ref!+AM25)/(#ref!+AM31)</f>
        <v>#NAME?</v>
      </c>
      <c r="AW25" s="58" t="e">
        <f aca="false">#ref!/(AM25+#ref!)</f>
        <v>#NAME?</v>
      </c>
      <c r="AX25" s="58" t="e">
        <f aca="false">AM25/(#ref!+AM25)</f>
        <v>#NAME?</v>
      </c>
      <c r="AZ25" s="57" t="e">
        <f aca="false">(#ref!*0.1)+(AF25*6)+(AL25*0.1)+(AN25*6)</f>
        <v>#NAME?</v>
      </c>
      <c r="BA25" s="57" t="e">
        <f aca="false">(#ref!*0.1)+(AF25*6)+(AK25*1)+(AL25*0.1)+(AN25*6)</f>
        <v>#NAME?</v>
      </c>
    </row>
    <row r="26" customFormat="false" ht="8.25" hidden="false" customHeight="false" outlineLevel="0" collapsed="false">
      <c r="A26" s="56"/>
      <c r="B26" s="57"/>
      <c r="C26" s="70"/>
      <c r="D26" s="57"/>
      <c r="E26" s="57"/>
      <c r="F26" s="59" t="e">
        <f aca="false">E26/D26</f>
        <v>#DIV/0!</v>
      </c>
      <c r="G26" s="57" t="n">
        <v>0</v>
      </c>
      <c r="H26" s="58" t="e">
        <f aca="false">G26/D26</f>
        <v>#DIV/0!</v>
      </c>
      <c r="J26" s="58" t="e">
        <f aca="false">L26/K26</f>
        <v>#DIV/0!</v>
      </c>
      <c r="K26" s="57"/>
      <c r="L26" s="57"/>
      <c r="M26" s="57"/>
      <c r="N26" s="59" t="e">
        <f aca="false">M26/L26</f>
        <v>#DIV/0!</v>
      </c>
      <c r="O26" s="57" t="n">
        <v>0</v>
      </c>
      <c r="P26" s="58" t="e">
        <f aca="false">O26/L26</f>
        <v>#DIV/0!</v>
      </c>
      <c r="S26" s="56"/>
      <c r="T26" s="58" t="n">
        <f aca="false">(D26+K26)/($D$27+$K$27+$N$17+$E$17+$L$38+$L$47)</f>
        <v>0</v>
      </c>
      <c r="U26" s="58" t="n">
        <f aca="false">K26/($K$27+$F$38+$F$47)</f>
        <v>0</v>
      </c>
      <c r="V26" s="58" t="n">
        <f aca="false">D26/($D$27+$N$17+$L$38+$L$47)</f>
        <v>0</v>
      </c>
      <c r="X26" s="61" t="n">
        <f aca="false">($E26*('Scoring Format'!$B$3))+($G26*('Scoring Format'!$B$6))+($M26*('Scoring Format'!$B$4))+($O26*('Scoring Format'!$B$7))</f>
        <v>0</v>
      </c>
      <c r="Y26" s="61" t="n">
        <f aca="false">($E26*('Scoring Format'!$B$3))+($G26*('Scoring Format'!$B$6))+(L26*1)+($M26*('Scoring Format'!$B$4))+($O26*('Scoring Format'!$B$7))</f>
        <v>0</v>
      </c>
      <c r="Z26" s="61" t="n">
        <f aca="false">($E26*('Scoring Format'!$B$3))+($G26*('Scoring Format'!$B$6))+(L26*0.5)+($M26*('Scoring Format'!$B$4))+($O26*('Scoring Format'!$B$7))</f>
        <v>0</v>
      </c>
      <c r="AA26" s="45"/>
      <c r="AB26" s="45"/>
      <c r="AC26" s="45"/>
      <c r="AD26" s="56" t="s">
        <v>164</v>
      </c>
      <c r="AE26" s="56"/>
      <c r="AF26" s="57"/>
      <c r="AG26" s="57"/>
      <c r="AH26" s="57" t="e">
        <f aca="false">AG26/AF26</f>
        <v>#DIV/0!</v>
      </c>
      <c r="AI26" s="57"/>
      <c r="AJ26" s="58" t="e">
        <f aca="false">AI26/AF26</f>
        <v>#DIV/0!</v>
      </c>
      <c r="AL26" s="58" t="e">
        <f aca="false">AN26/AM26</f>
        <v>#DIV/0!</v>
      </c>
      <c r="AM26" s="57"/>
      <c r="AN26" s="57"/>
      <c r="AO26" s="57"/>
      <c r="AP26" s="57"/>
      <c r="AQ26" s="57" t="n">
        <f aca="false">(AG26*0.1)+(AI26*6)+(AN26*0.1)+(AP26*6)</f>
        <v>0</v>
      </c>
      <c r="AR26" s="58" t="e">
        <f aca="false">AQ26/AN26</f>
        <v>#DIV/0!</v>
      </c>
      <c r="AV26" s="58" t="e">
        <f aca="false">(#ref!+AM26)/(#ref!+AM32)</f>
        <v>#NAME?</v>
      </c>
      <c r="AW26" s="58" t="e">
        <f aca="false">#ref!/(AM26+#ref!)</f>
        <v>#NAME?</v>
      </c>
      <c r="AX26" s="58" t="e">
        <f aca="false">AM26/(#ref!+AM26)</f>
        <v>#NAME?</v>
      </c>
      <c r="AZ26" s="57" t="e">
        <f aca="false">(#ref!*0.1)+(AF26*6)+(AJ26*1)+(AK26*0.1)+(AM26*6)</f>
        <v>#NAME?</v>
      </c>
      <c r="BA26" s="57" t="e">
        <f aca="false">(#ref!*0.1)+(AF26*6)+(AK26*1)+(AL26*0.1)+(AN26*6)</f>
        <v>#NAME?</v>
      </c>
    </row>
    <row r="27" customFormat="false" ht="8.25" hidden="false" customHeight="false" outlineLevel="0" collapsed="false">
      <c r="A27" s="54" t="s">
        <v>49</v>
      </c>
      <c r="B27" s="54"/>
      <c r="C27" s="54"/>
      <c r="D27" s="54" t="n">
        <f aca="false">SUM(D22:D26)</f>
        <v>445</v>
      </c>
      <c r="E27" s="54" t="n">
        <f aca="false">SUM(E22:E26)</f>
        <v>2102</v>
      </c>
      <c r="F27" s="54"/>
      <c r="G27" s="54" t="n">
        <f aca="false">SUM(G22:G26)</f>
        <v>15</v>
      </c>
      <c r="H27" s="54"/>
      <c r="I27" s="54"/>
      <c r="J27" s="54"/>
      <c r="K27" s="54" t="n">
        <f aca="false">SUM(K22:K26)</f>
        <v>117</v>
      </c>
      <c r="L27" s="54" t="n">
        <f aca="false">SUM(L22:L26)</f>
        <v>92</v>
      </c>
      <c r="M27" s="54" t="n">
        <f aca="false">SUM(M22:M26)</f>
        <v>771</v>
      </c>
      <c r="N27" s="54"/>
      <c r="O27" s="54" t="n">
        <f aca="false">SUM(O22:O26)</f>
        <v>3</v>
      </c>
      <c r="P27" s="54"/>
      <c r="AD27" s="54" t="s">
        <v>49</v>
      </c>
      <c r="AE27" s="54"/>
      <c r="AF27" s="54" t="n">
        <f aca="false">SUM(AF22:AF26)</f>
        <v>304</v>
      </c>
      <c r="AG27" s="54" t="n">
        <f aca="false">SUM(AG22:AG26)</f>
        <v>1513</v>
      </c>
      <c r="AH27" s="54"/>
      <c r="AI27" s="54" t="n">
        <f aca="false">SUM(AI22:AI26)</f>
        <v>13</v>
      </c>
      <c r="AJ27" s="54"/>
      <c r="AK27" s="54"/>
      <c r="AL27" s="54"/>
      <c r="AM27" s="54" t="n">
        <f aca="false">SUM(AM22:AM26)</f>
        <v>98</v>
      </c>
      <c r="AN27" s="54" t="n">
        <f aca="false">SUM(AN22:AN26)</f>
        <v>72</v>
      </c>
      <c r="AO27" s="54" t="n">
        <f aca="false">SUM(AO22:AO26)</f>
        <v>491</v>
      </c>
      <c r="AP27" s="54"/>
      <c r="AQ27" s="54" t="n">
        <f aca="false">SUM(AQ22:AQ26)</f>
        <v>4</v>
      </c>
      <c r="AR27" s="54"/>
    </row>
    <row r="28" customFormat="false" ht="8.25" hidden="false" customHeight="false" outlineLevel="0" collapsed="false">
      <c r="A28" s="54"/>
      <c r="B28" s="54"/>
      <c r="C28" s="45"/>
      <c r="D28" s="45"/>
      <c r="E28" s="45"/>
      <c r="F28" s="45"/>
      <c r="G28" s="45"/>
      <c r="H28" s="45"/>
      <c r="I28" s="54"/>
      <c r="J28" s="45"/>
      <c r="K28" s="45"/>
      <c r="L28" s="45"/>
      <c r="M28" s="45"/>
      <c r="N28" s="45"/>
      <c r="O28" s="45"/>
      <c r="AD28" s="54"/>
      <c r="AE28" s="45"/>
      <c r="AF28" s="45"/>
      <c r="AG28" s="45"/>
      <c r="AH28" s="45"/>
      <c r="AI28" s="45"/>
      <c r="AJ28" s="45"/>
      <c r="AK28" s="54"/>
      <c r="AL28" s="45"/>
      <c r="AM28" s="45"/>
      <c r="AN28" s="45"/>
      <c r="AO28" s="45"/>
      <c r="AP28" s="45"/>
      <c r="AQ28" s="45"/>
    </row>
    <row r="29" customFormat="false" ht="8.25" hidden="false" customHeight="false" outlineLevel="0" collapsed="false">
      <c r="C29" s="45"/>
      <c r="D29" s="45"/>
      <c r="E29" s="45"/>
      <c r="F29" s="45"/>
      <c r="G29" s="45"/>
      <c r="H29" s="45"/>
      <c r="I29" s="45"/>
      <c r="J29" s="45"/>
      <c r="K29" s="45"/>
      <c r="L29" s="45"/>
      <c r="M29" s="45"/>
      <c r="N29" s="45"/>
      <c r="AE29" s="45"/>
      <c r="AF29" s="45"/>
      <c r="AG29" s="45"/>
      <c r="AH29" s="45"/>
      <c r="AI29" s="45"/>
      <c r="AJ29" s="45"/>
      <c r="AK29" s="45"/>
      <c r="AL29" s="45"/>
      <c r="AM29" s="45"/>
      <c r="AN29" s="45"/>
      <c r="AO29" s="45"/>
      <c r="AP29" s="45"/>
    </row>
    <row r="30" customFormat="false" ht="8.25" hidden="false" customHeight="false" outlineLevel="0" collapsed="false">
      <c r="A30" s="47" t="s">
        <v>50</v>
      </c>
      <c r="B30" s="47"/>
      <c r="C30" s="47"/>
      <c r="D30" s="47"/>
      <c r="E30" s="47"/>
      <c r="F30" s="47"/>
      <c r="G30" s="47"/>
      <c r="H30" s="47"/>
      <c r="I30" s="45"/>
      <c r="J30" s="45"/>
      <c r="K30" s="47" t="s">
        <v>19</v>
      </c>
      <c r="L30" s="47"/>
      <c r="M30" s="47"/>
      <c r="N30" s="47"/>
      <c r="O30" s="47"/>
      <c r="S30" s="47" t="s">
        <v>20</v>
      </c>
      <c r="T30" s="47"/>
      <c r="U30" s="47"/>
      <c r="W30" s="47" t="s">
        <v>21</v>
      </c>
      <c r="X30" s="47"/>
      <c r="AD30" s="47" t="s">
        <v>50</v>
      </c>
      <c r="AE30" s="47"/>
      <c r="AF30" s="47"/>
      <c r="AG30" s="47"/>
      <c r="AH30" s="47"/>
      <c r="AI30" s="47"/>
      <c r="AJ30" s="47"/>
      <c r="AK30" s="45"/>
      <c r="AL30" s="45"/>
      <c r="AM30" s="47" t="s">
        <v>19</v>
      </c>
      <c r="AN30" s="47"/>
      <c r="AO30" s="47"/>
      <c r="AP30" s="47"/>
      <c r="AQ30" s="47"/>
      <c r="AU30" s="47" t="s">
        <v>20</v>
      </c>
      <c r="AV30" s="47"/>
      <c r="AW30" s="47"/>
      <c r="AY30" s="47" t="s">
        <v>21</v>
      </c>
      <c r="AZ30" s="47"/>
    </row>
    <row r="31" customFormat="false" ht="8.25" hidden="false" customHeight="false" outlineLevel="0" collapsed="false">
      <c r="A31" s="54" t="s">
        <v>74</v>
      </c>
      <c r="B31" s="54" t="s">
        <v>23</v>
      </c>
      <c r="C31" s="54" t="s">
        <v>24</v>
      </c>
      <c r="D31" s="54" t="s">
        <v>52</v>
      </c>
      <c r="E31" s="54" t="s">
        <v>53</v>
      </c>
      <c r="F31" s="54" t="s">
        <v>54</v>
      </c>
      <c r="G31" s="54" t="s">
        <v>55</v>
      </c>
      <c r="H31" s="54" t="s">
        <v>56</v>
      </c>
      <c r="I31" s="54" t="s">
        <v>30</v>
      </c>
      <c r="J31" s="54" t="s">
        <v>57</v>
      </c>
      <c r="L31" s="54" t="s">
        <v>34</v>
      </c>
      <c r="M31" s="54" t="s">
        <v>35</v>
      </c>
      <c r="N31" s="54" t="s">
        <v>36</v>
      </c>
      <c r="O31" s="54" t="s">
        <v>75</v>
      </c>
      <c r="P31" s="54" t="s">
        <v>31</v>
      </c>
      <c r="S31" s="54" t="s">
        <v>74</v>
      </c>
      <c r="T31" s="54" t="s">
        <v>38</v>
      </c>
      <c r="U31" s="54" t="s">
        <v>39</v>
      </c>
      <c r="V31" s="54" t="s">
        <v>40</v>
      </c>
      <c r="X31" s="55" t="s">
        <v>41</v>
      </c>
      <c r="Y31" s="55" t="s">
        <v>58</v>
      </c>
      <c r="Z31" s="55" t="s">
        <v>76</v>
      </c>
      <c r="AA31" s="54"/>
      <c r="AD31" s="54" t="s">
        <v>74</v>
      </c>
      <c r="AE31" s="54" t="s">
        <v>24</v>
      </c>
      <c r="AF31" s="54" t="s">
        <v>52</v>
      </c>
      <c r="AG31" s="54" t="s">
        <v>53</v>
      </c>
      <c r="AH31" s="54" t="s">
        <v>54</v>
      </c>
      <c r="AI31" s="54" t="s">
        <v>55</v>
      </c>
      <c r="AJ31" s="54" t="s">
        <v>56</v>
      </c>
      <c r="AK31" s="54" t="s">
        <v>30</v>
      </c>
      <c r="AL31" s="54" t="s">
        <v>57</v>
      </c>
      <c r="AN31" s="54" t="s">
        <v>34</v>
      </c>
      <c r="AO31" s="54" t="s">
        <v>35</v>
      </c>
      <c r="AP31" s="54" t="s">
        <v>36</v>
      </c>
      <c r="AQ31" s="54" t="s">
        <v>75</v>
      </c>
      <c r="AR31" s="54" t="s">
        <v>31</v>
      </c>
      <c r="AV31" s="54" t="s">
        <v>38</v>
      </c>
      <c r="AW31" s="54" t="s">
        <v>39</v>
      </c>
      <c r="AX31" s="54" t="s">
        <v>40</v>
      </c>
      <c r="AZ31" s="54" t="s">
        <v>41</v>
      </c>
      <c r="BA31" s="54" t="s">
        <v>58</v>
      </c>
    </row>
    <row r="32" customFormat="false" ht="8.25" hidden="false" customHeight="false" outlineLevel="0" collapsed="false">
      <c r="A32" s="56" t="s">
        <v>165</v>
      </c>
      <c r="B32" s="57" t="n">
        <v>24</v>
      </c>
      <c r="C32" s="57" t="n">
        <v>17</v>
      </c>
      <c r="D32" s="58" t="n">
        <f aca="false">F32/E32</f>
        <v>0.60377358490566</v>
      </c>
      <c r="E32" s="57" t="n">
        <v>159</v>
      </c>
      <c r="F32" s="57" t="n">
        <v>96</v>
      </c>
      <c r="G32" s="57" t="n">
        <v>1300</v>
      </c>
      <c r="H32" s="71" t="n">
        <f aca="false">G32/F32</f>
        <v>13.5416666666667</v>
      </c>
      <c r="I32" s="57" t="n">
        <v>10</v>
      </c>
      <c r="J32" s="58" t="n">
        <f aca="false">I32/F32</f>
        <v>0.104166666666667</v>
      </c>
      <c r="L32" s="57" t="n">
        <v>0</v>
      </c>
      <c r="M32" s="57" t="n">
        <v>0</v>
      </c>
      <c r="N32" s="71" t="e">
        <f aca="false">M32/L32</f>
        <v>#DIV/0!</v>
      </c>
      <c r="O32" s="57" t="n">
        <v>0</v>
      </c>
      <c r="P32" s="58" t="e">
        <f aca="false">O32/L32</f>
        <v>#DIV/0!</v>
      </c>
      <c r="S32" s="56" t="s">
        <v>166</v>
      </c>
      <c r="T32" s="72" t="n">
        <f aca="false">(E32+L32)/($D$27+$L$27+$N$17+$E$47+$L$47)</f>
        <v>0.21285140562249</v>
      </c>
      <c r="U32" s="72" t="n">
        <f aca="false">E32/($E$17)</f>
        <v>0.435616438356164</v>
      </c>
      <c r="V32" s="72" t="n">
        <f aca="false">L32/($N$17+$D$27+$L$38+$L$47)</f>
        <v>0</v>
      </c>
      <c r="X32" s="61" t="n">
        <f aca="false">($G32*('Scoring Format'!$B$4))+($I32*'Scoring Format'!$B$7)+($M32*('Scoring Format'!$B$3))+($O32*('Scoring Format'!$B$6))</f>
        <v>190</v>
      </c>
      <c r="Y32" s="61" t="n">
        <f aca="false">(F32*1)+(($G32*('Scoring Format'!$B$4))+($I32*'Scoring Format'!$B$7)+($M32*('Scoring Format'!$B$3))+($O32*('Scoring Format'!$B$6)))</f>
        <v>286</v>
      </c>
      <c r="Z32" s="61" t="n">
        <f aca="false">(F32*0.5)+(($G32*('Scoring Format'!$B$4))+($I32*'Scoring Format'!$B$7)+($M32*('Scoring Format'!$B$3))+($O32*('Scoring Format'!$B$6)))</f>
        <v>238</v>
      </c>
      <c r="AA32" s="45"/>
      <c r="AD32" s="56" t="s">
        <v>79</v>
      </c>
      <c r="AE32" s="56"/>
      <c r="AF32" s="58" t="n">
        <f aca="false">AH32/AG32</f>
        <v>0.607476635514019</v>
      </c>
      <c r="AG32" s="57" t="n">
        <v>107</v>
      </c>
      <c r="AH32" s="57" t="n">
        <v>65</v>
      </c>
      <c r="AI32" s="57" t="n">
        <v>710</v>
      </c>
      <c r="AJ32" s="57" t="n">
        <f aca="false">AI32/AH32</f>
        <v>10.9230769230769</v>
      </c>
      <c r="AK32" s="57" t="n">
        <v>6</v>
      </c>
      <c r="AL32" s="58" t="n">
        <f aca="false">AK32/AH32</f>
        <v>0.0923076923076923</v>
      </c>
      <c r="AN32" s="57" t="n">
        <v>0</v>
      </c>
      <c r="AO32" s="57" t="n">
        <v>0</v>
      </c>
      <c r="AP32" s="71" t="e">
        <f aca="false">AO32/AN32</f>
        <v>#DIV/0!</v>
      </c>
      <c r="AQ32" s="57" t="n">
        <v>0</v>
      </c>
      <c r="AR32" s="58" t="e">
        <f aca="false">AQ32/AN32</f>
        <v>#DIV/0!</v>
      </c>
      <c r="AV32" s="72" t="e">
        <f aca="false">(#ref!+AK32)/(#ref!+AK35)</f>
        <v>#NAME?</v>
      </c>
      <c r="AW32" s="72" t="e">
        <f aca="false">#ref!/(AK32+#ref!)</f>
        <v>#NAME?</v>
      </c>
      <c r="AX32" s="72" t="e">
        <f aca="false">AK32/(#ref!+AK32)</f>
        <v>#NAME?</v>
      </c>
      <c r="AZ32" s="57" t="n">
        <f aca="false">(AI32*0.1)+(AK32*6)+(AO32*0.1)+(AQ32*6)</f>
        <v>107</v>
      </c>
      <c r="BA32" s="57" t="n">
        <f aca="false">(AH32*1)+(AI32*0.1)+(AK32*6)+(AO32*0.1)+(AQ32*6)</f>
        <v>172</v>
      </c>
    </row>
    <row r="33" customFormat="false" ht="8.25" hidden="false" customHeight="false" outlineLevel="0" collapsed="false">
      <c r="A33" s="56" t="s">
        <v>167</v>
      </c>
      <c r="B33" s="57" t="n">
        <v>28</v>
      </c>
      <c r="C33" s="57" t="n">
        <v>17</v>
      </c>
      <c r="D33" s="58" t="n">
        <f aca="false">F33/E33</f>
        <v>0.636363636363636</v>
      </c>
      <c r="E33" s="57" t="n">
        <v>33</v>
      </c>
      <c r="F33" s="57" t="n">
        <v>21</v>
      </c>
      <c r="G33" s="57" t="n">
        <v>205</v>
      </c>
      <c r="H33" s="71" t="n">
        <f aca="false">G33/F33</f>
        <v>9.76190476190476</v>
      </c>
      <c r="I33" s="57" t="n">
        <v>2</v>
      </c>
      <c r="J33" s="58" t="n">
        <f aca="false">I33/F33</f>
        <v>0.0952380952380952</v>
      </c>
      <c r="L33" s="57" t="n">
        <v>3</v>
      </c>
      <c r="M33" s="57" t="n">
        <v>16</v>
      </c>
      <c r="N33" s="71" t="n">
        <f aca="false">M33/L33</f>
        <v>5.33333333333333</v>
      </c>
      <c r="O33" s="57" t="n">
        <v>0</v>
      </c>
      <c r="P33" s="58" t="n">
        <f aca="false">O33/L33</f>
        <v>0</v>
      </c>
      <c r="S33" s="56" t="s">
        <v>168</v>
      </c>
      <c r="T33" s="72" t="n">
        <f aca="false">(E33+L33)/($D$27+$L$27+$N$17+$E$47+$L$47)</f>
        <v>0.0481927710843374</v>
      </c>
      <c r="U33" s="72" t="n">
        <f aca="false">E33/($E$17)</f>
        <v>0.0904109589041096</v>
      </c>
      <c r="V33" s="72" t="n">
        <f aca="false">L33/($N$17+$D$27+$L$38+$L$47)</f>
        <v>0.00614754098360656</v>
      </c>
      <c r="X33" s="61" t="n">
        <f aca="false">($G33*('Scoring Format'!$B$4))+($I33*'Scoring Format'!$B$7)+($M33*('Scoring Format'!$B$3))+($O33*('Scoring Format'!$B$6))</f>
        <v>34.1</v>
      </c>
      <c r="Y33" s="61" t="n">
        <f aca="false">(F33*1)+(($G33*('Scoring Format'!$B$4))+($I33*'Scoring Format'!$B$7)+($M33*('Scoring Format'!$B$3))+($O33*('Scoring Format'!$B$6)))</f>
        <v>55.1</v>
      </c>
      <c r="Z33" s="61" t="n">
        <f aca="false">(F33*0.5)+(($G33*('Scoring Format'!$B$4))+($I33*'Scoring Format'!$B$7)+($M33*('Scoring Format'!$B$3))+($O33*('Scoring Format'!$B$6)))</f>
        <v>44.6</v>
      </c>
      <c r="AA33" s="45"/>
      <c r="AD33" s="56" t="s">
        <v>82</v>
      </c>
      <c r="AE33" s="56"/>
      <c r="AF33" s="58" t="n">
        <f aca="false">AH33/AG33</f>
        <v>0.633333333333333</v>
      </c>
      <c r="AG33" s="57" t="n">
        <v>120</v>
      </c>
      <c r="AH33" s="57" t="n">
        <v>76</v>
      </c>
      <c r="AI33" s="57" t="n">
        <v>892</v>
      </c>
      <c r="AJ33" s="57" t="n">
        <f aca="false">AI33/AH33</f>
        <v>11.7368421052632</v>
      </c>
      <c r="AK33" s="57" t="n">
        <v>5</v>
      </c>
      <c r="AL33" s="58" t="n">
        <f aca="false">AK33/AH33</f>
        <v>0.0657894736842105</v>
      </c>
      <c r="AN33" s="57" t="n">
        <v>12</v>
      </c>
      <c r="AO33" s="57" t="n">
        <v>108</v>
      </c>
      <c r="AP33" s="71" t="n">
        <f aca="false">AO33/AN33</f>
        <v>9</v>
      </c>
      <c r="AQ33" s="57" t="n">
        <v>0</v>
      </c>
      <c r="AR33" s="58" t="n">
        <f aca="false">AQ33/AN33</f>
        <v>0</v>
      </c>
      <c r="AV33" s="72" t="e">
        <f aca="false">(#ref!+AK33)/(#ref!+AK36)</f>
        <v>#NAME?</v>
      </c>
      <c r="AW33" s="72" t="e">
        <f aca="false">#ref!/(AK33+#ref!)</f>
        <v>#NAME?</v>
      </c>
      <c r="AX33" s="72" t="e">
        <f aca="false">AK33/(#ref!+AK33)</f>
        <v>#NAME?</v>
      </c>
      <c r="AZ33" s="57" t="n">
        <f aca="false">(AI33*0.1)+(AK33*6)+(AO33*0.1)+(AQ33*6)</f>
        <v>130</v>
      </c>
      <c r="BA33" s="57" t="n">
        <f aca="false">(AH33*1)+(AI33*0.1)+(AK33*6)+(AO33*0.1)+(AQ33*6)</f>
        <v>206</v>
      </c>
    </row>
    <row r="34" customFormat="false" ht="8.25" hidden="false" customHeight="false" outlineLevel="0" collapsed="false">
      <c r="A34" s="56" t="s">
        <v>169</v>
      </c>
      <c r="B34" s="57" t="n">
        <v>25</v>
      </c>
      <c r="C34" s="57" t="n">
        <v>17</v>
      </c>
      <c r="D34" s="58" t="n">
        <f aca="false">F34/E34</f>
        <v>0.428571428571429</v>
      </c>
      <c r="E34" s="57" t="n">
        <v>7</v>
      </c>
      <c r="F34" s="57" t="n">
        <v>3</v>
      </c>
      <c r="G34" s="57" t="n">
        <v>47</v>
      </c>
      <c r="H34" s="71" t="n">
        <f aca="false">G34/F34</f>
        <v>15.6666666666667</v>
      </c>
      <c r="I34" s="57" t="n">
        <v>0</v>
      </c>
      <c r="J34" s="58" t="n">
        <f aca="false">I34/F34</f>
        <v>0</v>
      </c>
      <c r="L34" s="57"/>
      <c r="M34" s="57"/>
      <c r="N34" s="71" t="e">
        <f aca="false">M34/L34</f>
        <v>#DIV/0!</v>
      </c>
      <c r="O34" s="57" t="n">
        <v>0</v>
      </c>
      <c r="P34" s="58" t="e">
        <f aca="false">O34/L34</f>
        <v>#DIV/0!</v>
      </c>
      <c r="S34" s="56" t="s">
        <v>170</v>
      </c>
      <c r="T34" s="72" t="n">
        <f aca="false">(E34+L34)/($D$27+$L$27+$N$17+$E$47+$L$47)</f>
        <v>0.00937081659973226</v>
      </c>
      <c r="U34" s="72" t="n">
        <f aca="false">E34/($E$17)</f>
        <v>0.0191780821917808</v>
      </c>
      <c r="V34" s="72" t="n">
        <f aca="false">L34/($N$17+$D$27+$L$38+$L$47)</f>
        <v>0</v>
      </c>
      <c r="X34" s="61" t="n">
        <f aca="false">($G34*('Scoring Format'!$B$4))+($I34*'Scoring Format'!$B$7)+($M34*('Scoring Format'!$B$3))+($O34*('Scoring Format'!$B$6))</f>
        <v>4.7</v>
      </c>
      <c r="Y34" s="61" t="n">
        <f aca="false">(F34*1)+(($G34*('Scoring Format'!$B$4))+($I34*'Scoring Format'!$B$7)+($M34*('Scoring Format'!$B$3))+($O34*('Scoring Format'!$B$6)))</f>
        <v>7.7</v>
      </c>
      <c r="Z34" s="61" t="n">
        <f aca="false">(F34*0.5)+(($G34*('Scoring Format'!$B$4))+($I34*'Scoring Format'!$B$7)+($M34*('Scoring Format'!$B$3))+($O34*('Scoring Format'!$B$6)))</f>
        <v>6.2</v>
      </c>
      <c r="AA34" s="45"/>
      <c r="AD34" s="56" t="s">
        <v>85</v>
      </c>
      <c r="AE34" s="56"/>
      <c r="AF34" s="58" t="n">
        <f aca="false">AH34/AG34</f>
        <v>0.55</v>
      </c>
      <c r="AG34" s="57" t="n">
        <v>40</v>
      </c>
      <c r="AH34" s="57" t="n">
        <v>22</v>
      </c>
      <c r="AI34" s="57" t="n">
        <v>325</v>
      </c>
      <c r="AJ34" s="57" t="n">
        <f aca="false">AI34/AH34</f>
        <v>14.7727272727273</v>
      </c>
      <c r="AK34" s="57" t="n">
        <v>2</v>
      </c>
      <c r="AL34" s="58" t="n">
        <f aca="false">AK34/AH34</f>
        <v>0.0909090909090909</v>
      </c>
      <c r="AN34" s="57" t="n">
        <v>5</v>
      </c>
      <c r="AO34" s="57" t="n">
        <v>20</v>
      </c>
      <c r="AP34" s="71" t="n">
        <f aca="false">AO34/AN34</f>
        <v>4</v>
      </c>
      <c r="AQ34" s="57" t="n">
        <v>0</v>
      </c>
      <c r="AR34" s="58" t="n">
        <f aca="false">AQ34/AN34</f>
        <v>0</v>
      </c>
      <c r="AV34" s="72" t="e">
        <f aca="false">(#ref!+AK34)/(#ref!+AK37)</f>
        <v>#NAME?</v>
      </c>
      <c r="AW34" s="72" t="e">
        <f aca="false">#ref!/(AK34+#ref!)</f>
        <v>#NAME?</v>
      </c>
      <c r="AX34" s="72" t="e">
        <f aca="false">AK34/(#ref!+AK34)</f>
        <v>#NAME?</v>
      </c>
      <c r="AZ34" s="57" t="n">
        <f aca="false">(AI34*0.1)+(AK34*6)+(AO34*0.1)+(AQ34*6)</f>
        <v>46.5</v>
      </c>
      <c r="BA34" s="57" t="n">
        <f aca="false">(AH34*1)+(AI34*0.1)+(AK34*6)+(AO34*0.1)+(AQ34*6)</f>
        <v>68.5</v>
      </c>
    </row>
    <row r="35" customFormat="false" ht="8.25" hidden="false" customHeight="false" outlineLevel="0" collapsed="false">
      <c r="A35" s="56" t="s">
        <v>171</v>
      </c>
      <c r="B35" s="57" t="n">
        <v>22</v>
      </c>
      <c r="C35" s="57" t="n">
        <v>17</v>
      </c>
      <c r="D35" s="58" t="n">
        <f aca="false">F35/E35</f>
        <v>0.5</v>
      </c>
      <c r="E35" s="57" t="n">
        <v>20</v>
      </c>
      <c r="F35" s="57" t="n">
        <v>10</v>
      </c>
      <c r="G35" s="57" t="n">
        <v>90</v>
      </c>
      <c r="H35" s="71" t="n">
        <f aca="false">G35/F35</f>
        <v>9</v>
      </c>
      <c r="I35" s="57" t="n">
        <v>1</v>
      </c>
      <c r="J35" s="58" t="n">
        <f aca="false">I35/F35</f>
        <v>0.1</v>
      </c>
      <c r="L35" s="57"/>
      <c r="M35" s="57"/>
      <c r="N35" s="71" t="e">
        <f aca="false">M35/L35</f>
        <v>#DIV/0!</v>
      </c>
      <c r="O35" s="57" t="n">
        <v>1</v>
      </c>
      <c r="P35" s="58" t="e">
        <f aca="false">O35/L35</f>
        <v>#DIV/0!</v>
      </c>
      <c r="S35" s="56" t="s">
        <v>172</v>
      </c>
      <c r="T35" s="72" t="n">
        <f aca="false">(E35+L35)/($D$27+$L$27+$N$17+$E$47+$L$47)</f>
        <v>0.0267737617135208</v>
      </c>
      <c r="U35" s="72" t="n">
        <f aca="false">E35/($E$17)</f>
        <v>0.0547945205479452</v>
      </c>
      <c r="V35" s="72" t="n">
        <f aca="false">L35/($N$17+$D$27+$L$38+$L$47)</f>
        <v>0</v>
      </c>
      <c r="X35" s="61" t="n">
        <f aca="false">($G35*('Scoring Format'!$B$4))+($I35*'Scoring Format'!$B$7)+($M35*('Scoring Format'!$B$3))+($O35*('Scoring Format'!$B$6))</f>
        <v>21</v>
      </c>
      <c r="Y35" s="61" t="n">
        <f aca="false">(F35*1)+(($G35*('Scoring Format'!$B$4))+($I35*'Scoring Format'!$B$7)+($M35*('Scoring Format'!$B$3))+($O35*('Scoring Format'!$B$6)))</f>
        <v>31</v>
      </c>
      <c r="Z35" s="61" t="n">
        <f aca="false">(F35*0.5)+(($G35*('Scoring Format'!$B$4))+($I35*'Scoring Format'!$B$7)+($M35*('Scoring Format'!$B$3))+($O35*('Scoring Format'!$B$6)))</f>
        <v>26</v>
      </c>
      <c r="AA35" s="45"/>
      <c r="AD35" s="56" t="s">
        <v>88</v>
      </c>
      <c r="AE35" s="56"/>
      <c r="AF35" s="58" t="n">
        <f aca="false">AH35/AG35</f>
        <v>0.662068965517241</v>
      </c>
      <c r="AG35" s="57" t="n">
        <v>145</v>
      </c>
      <c r="AH35" s="57" t="n">
        <v>96</v>
      </c>
      <c r="AI35" s="57" t="n">
        <v>1098</v>
      </c>
      <c r="AJ35" s="57" t="n">
        <f aca="false">AI35/AH35</f>
        <v>11.4375</v>
      </c>
      <c r="AK35" s="57" t="n">
        <v>7</v>
      </c>
      <c r="AL35" s="58" t="n">
        <f aca="false">AK35/AH35</f>
        <v>0.0729166666666667</v>
      </c>
      <c r="AN35" s="57" t="n">
        <v>0</v>
      </c>
      <c r="AO35" s="57" t="n">
        <v>0</v>
      </c>
      <c r="AP35" s="71" t="e">
        <f aca="false">AO35/AN35</f>
        <v>#DIV/0!</v>
      </c>
      <c r="AQ35" s="57" t="n">
        <v>0</v>
      </c>
      <c r="AR35" s="58" t="e">
        <f aca="false">AQ35/AN35</f>
        <v>#DIV/0!</v>
      </c>
      <c r="AV35" s="72" t="e">
        <f aca="false">(#ref!+AK35)/(#ref!+AK38)</f>
        <v>#NAME?</v>
      </c>
      <c r="AW35" s="72" t="e">
        <f aca="false">#ref!/(AK35+#ref!)</f>
        <v>#NAME?</v>
      </c>
      <c r="AX35" s="72" t="e">
        <f aca="false">AK35/(#ref!+AK35)</f>
        <v>#NAME?</v>
      </c>
      <c r="AZ35" s="57" t="n">
        <f aca="false">(AI35*0.1)+(AK35*6)+(AO35*0.1)+(AQ35*6)</f>
        <v>151.8</v>
      </c>
      <c r="BA35" s="57" t="n">
        <f aca="false">(AH35*1)+(AI35*0.1)+(AK35*6)+(AO35*0.1)+(AQ35*6)</f>
        <v>247.8</v>
      </c>
    </row>
    <row r="36" customFormat="false" ht="8.25" hidden="false" customHeight="false" outlineLevel="0" collapsed="false">
      <c r="A36" s="56" t="s">
        <v>173</v>
      </c>
      <c r="B36" s="57" t="n">
        <v>25</v>
      </c>
      <c r="C36" s="57" t="n">
        <v>17</v>
      </c>
      <c r="D36" s="58" t="n">
        <f aca="false">F36/E36</f>
        <v>0.638888888888889</v>
      </c>
      <c r="E36" s="57" t="n">
        <v>36</v>
      </c>
      <c r="F36" s="57" t="n">
        <v>23</v>
      </c>
      <c r="G36" s="57" t="n">
        <v>272</v>
      </c>
      <c r="H36" s="71" t="n">
        <f aca="false">G36/F36</f>
        <v>11.8260869565217</v>
      </c>
      <c r="I36" s="57" t="n">
        <v>1</v>
      </c>
      <c r="J36" s="58" t="n">
        <f aca="false">I36/F36</f>
        <v>0.0434782608695652</v>
      </c>
      <c r="L36" s="57"/>
      <c r="M36" s="57"/>
      <c r="N36" s="71" t="e">
        <f aca="false">M36/L36</f>
        <v>#DIV/0!</v>
      </c>
      <c r="O36" s="57" t="n">
        <v>0</v>
      </c>
      <c r="P36" s="58" t="e">
        <f aca="false">O36/L36</f>
        <v>#DIV/0!</v>
      </c>
      <c r="S36" s="56" t="s">
        <v>174</v>
      </c>
      <c r="T36" s="72" t="n">
        <f aca="false">(E36+L36)/($D$27+$L$27+$N$17+$E$47+$L$47)</f>
        <v>0.0481927710843374</v>
      </c>
      <c r="U36" s="72" t="n">
        <f aca="false">E36/($E$17)</f>
        <v>0.0986301369863014</v>
      </c>
      <c r="V36" s="72" t="n">
        <f aca="false">L36/($N$17+$D$27+$L$38+$L$47)</f>
        <v>0</v>
      </c>
      <c r="X36" s="61" t="n">
        <f aca="false">($G36*('Scoring Format'!$B$4))+($I36*'Scoring Format'!$B$7)+($M36*('Scoring Format'!$B$3))+($O36*('Scoring Format'!$B$6))</f>
        <v>33.2</v>
      </c>
      <c r="Y36" s="61" t="n">
        <f aca="false">(F36*1)+(($G36*('Scoring Format'!$B$4))+($I36*'Scoring Format'!$B$7)+($M36*('Scoring Format'!$B$3))+($O36*('Scoring Format'!$B$6)))</f>
        <v>56.2</v>
      </c>
      <c r="Z36" s="61" t="n">
        <f aca="false">(F36*0.5)+(($G36*('Scoring Format'!$B$4))+($I36*'Scoring Format'!$B$7)+($M36*('Scoring Format'!$B$3))+($O36*('Scoring Format'!$B$6)))</f>
        <v>44.7</v>
      </c>
      <c r="AA36" s="45"/>
      <c r="AD36" s="56" t="s">
        <v>91</v>
      </c>
      <c r="AE36" s="56"/>
      <c r="AF36" s="58" t="n">
        <f aca="false">AH36/AG36</f>
        <v>0.6</v>
      </c>
      <c r="AG36" s="57" t="n">
        <v>10</v>
      </c>
      <c r="AH36" s="57" t="n">
        <v>6</v>
      </c>
      <c r="AI36" s="57" t="n">
        <v>100</v>
      </c>
      <c r="AJ36" s="57" t="n">
        <f aca="false">AI36/AH36</f>
        <v>16.6666666666667</v>
      </c>
      <c r="AK36" s="57" t="n">
        <v>0</v>
      </c>
      <c r="AL36" s="58" t="n">
        <f aca="false">AK36/AH36</f>
        <v>0</v>
      </c>
      <c r="AN36" s="57" t="n">
        <v>0</v>
      </c>
      <c r="AO36" s="57" t="n">
        <v>0</v>
      </c>
      <c r="AP36" s="71" t="e">
        <f aca="false">AO36/AN36</f>
        <v>#DIV/0!</v>
      </c>
      <c r="AQ36" s="57" t="n">
        <v>0</v>
      </c>
      <c r="AR36" s="58" t="e">
        <f aca="false">AQ36/AN36</f>
        <v>#DIV/0!</v>
      </c>
      <c r="AV36" s="72" t="e">
        <f aca="false">(#ref!+AK36)/(#ref!+AJ41)</f>
        <v>#NAME?</v>
      </c>
      <c r="AW36" s="72" t="e">
        <f aca="false">#ref!/(AK36+#ref!)</f>
        <v>#NAME?</v>
      </c>
      <c r="AX36" s="72" t="e">
        <f aca="false">AK36/(#ref!+AK36)</f>
        <v>#NAME?</v>
      </c>
      <c r="AZ36" s="57" t="n">
        <f aca="false">(AI36*0.1)+(AK36*6)+(AO36*0.1)+(AQ36*6)</f>
        <v>10</v>
      </c>
      <c r="BA36" s="57" t="n">
        <f aca="false">(AH36*1)+(AI36*0.1)+(AK36*6)+(AO36*0.1)+(AQ36*6)</f>
        <v>16</v>
      </c>
    </row>
    <row r="37" customFormat="false" ht="8.25" hidden="false" customHeight="false" outlineLevel="0" collapsed="false">
      <c r="A37" s="56" t="s">
        <v>175</v>
      </c>
      <c r="B37" s="57" t="n">
        <v>22</v>
      </c>
      <c r="C37" s="57" t="n">
        <v>17</v>
      </c>
      <c r="D37" s="58" t="n">
        <f aca="false">F37/E37</f>
        <v>0.5</v>
      </c>
      <c r="E37" s="57" t="n">
        <v>6</v>
      </c>
      <c r="F37" s="57" t="n">
        <v>3</v>
      </c>
      <c r="G37" s="57" t="n">
        <v>29</v>
      </c>
      <c r="H37" s="71" t="n">
        <f aca="false">G37/F37</f>
        <v>9.66666666666667</v>
      </c>
      <c r="I37" s="57" t="n">
        <v>0</v>
      </c>
      <c r="J37" s="58" t="n">
        <f aca="false">I37/F37</f>
        <v>0</v>
      </c>
      <c r="L37" s="57"/>
      <c r="M37" s="57"/>
      <c r="N37" s="71" t="e">
        <f aca="false">M37/L37</f>
        <v>#DIV/0!</v>
      </c>
      <c r="O37" s="57" t="n">
        <v>0</v>
      </c>
      <c r="P37" s="58" t="e">
        <f aca="false">O37/L37</f>
        <v>#DIV/0!</v>
      </c>
      <c r="S37" s="56" t="s">
        <v>176</v>
      </c>
      <c r="T37" s="72" t="n">
        <f aca="false">(E37+L37)/($D$27+$L$27+$N$17+$E$47+$L$47)</f>
        <v>0.00803212851405622</v>
      </c>
      <c r="U37" s="72" t="n">
        <f aca="false">E37/($E$17)</f>
        <v>0.0164383561643836</v>
      </c>
      <c r="V37" s="72" t="n">
        <f aca="false">L37/($N$17+$D$27+$L$38+$L$47)</f>
        <v>0</v>
      </c>
      <c r="X37" s="61" t="n">
        <f aca="false">($G37*('Scoring Format'!$B$4))+($I37*'Scoring Format'!$B$7)+($M37*('Scoring Format'!$B$3))+($O37*('Scoring Format'!$B$6))</f>
        <v>2.9</v>
      </c>
      <c r="Y37" s="61" t="n">
        <f aca="false">(F37*1)+(($G37*('Scoring Format'!$B$4))+($I37*'Scoring Format'!$B$7)+($M37*('Scoring Format'!$B$3))+($O37*('Scoring Format'!$B$6)))</f>
        <v>5.9</v>
      </c>
      <c r="Z37" s="61" t="n">
        <f aca="false">(F37*0.5)+(($G37*('Scoring Format'!$B$4))+($I37*'Scoring Format'!$B$7)+($M37*('Scoring Format'!$B$3))+($O37*('Scoring Format'!$B$6)))</f>
        <v>4.4</v>
      </c>
      <c r="AA37" s="45"/>
      <c r="AD37" s="56" t="s">
        <v>94</v>
      </c>
      <c r="AE37" s="56"/>
      <c r="AF37" s="58" t="e">
        <f aca="false">AH37/AG37</f>
        <v>#DIV/0!</v>
      </c>
      <c r="AG37" s="57"/>
      <c r="AH37" s="57"/>
      <c r="AI37" s="57"/>
      <c r="AJ37" s="57"/>
      <c r="AK37" s="57"/>
      <c r="AL37" s="58" t="e">
        <f aca="false">AK37/AH37</f>
        <v>#DIV/0!</v>
      </c>
      <c r="AN37" s="57"/>
      <c r="AO37" s="57"/>
      <c r="AP37" s="71" t="e">
        <f aca="false">AO37/AN37</f>
        <v>#DIV/0!</v>
      </c>
      <c r="AQ37" s="57"/>
      <c r="AR37" s="58" t="e">
        <f aca="false">AQ37/AN37</f>
        <v>#DIV/0!</v>
      </c>
      <c r="AV37" s="72" t="e">
        <f aca="false">(#ref!+AK37)/(#ref!+AK42)</f>
        <v>#NAME?</v>
      </c>
      <c r="AW37" s="72" t="e">
        <f aca="false">#ref!/(AK37+#ref!)</f>
        <v>#NAME?</v>
      </c>
      <c r="AX37" s="72" t="e">
        <f aca="false">AK37/(#ref!+AK37)</f>
        <v>#NAME?</v>
      </c>
      <c r="AZ37" s="57"/>
      <c r="BA37" s="57"/>
    </row>
    <row r="38" customFormat="false" ht="8.25" hidden="false" customHeight="false" outlineLevel="0" collapsed="false">
      <c r="A38" s="54" t="s">
        <v>49</v>
      </c>
      <c r="B38" s="54"/>
      <c r="C38" s="54"/>
      <c r="D38" s="51"/>
      <c r="E38" s="54" t="n">
        <f aca="false">SUM(E32:E37)</f>
        <v>261</v>
      </c>
      <c r="F38" s="54" t="n">
        <f aca="false">SUM(F32:F37)</f>
        <v>156</v>
      </c>
      <c r="G38" s="54" t="n">
        <f aca="false">SUM(G32:G37)</f>
        <v>1943</v>
      </c>
      <c r="H38" s="54"/>
      <c r="I38" s="54" t="n">
        <f aca="false">SUM(I32:I37)</f>
        <v>14</v>
      </c>
      <c r="J38" s="54"/>
      <c r="K38" s="54"/>
      <c r="L38" s="54" t="n">
        <f aca="false">SUM(L32:L37)</f>
        <v>3</v>
      </c>
      <c r="M38" s="54" t="n">
        <f aca="false">SUM(M32:M37)</f>
        <v>16</v>
      </c>
      <c r="N38" s="54"/>
      <c r="O38" s="54" t="n">
        <f aca="false">SUM(O32:O37)</f>
        <v>1</v>
      </c>
      <c r="P38" s="54"/>
      <c r="AD38" s="54" t="s">
        <v>49</v>
      </c>
      <c r="AE38" s="54"/>
      <c r="AF38" s="51"/>
      <c r="AG38" s="54" t="n">
        <f aca="false">SUM(AG32:AG37)</f>
        <v>422</v>
      </c>
      <c r="AH38" s="54" t="n">
        <f aca="false">SUM(AH32:AH37)</f>
        <v>265</v>
      </c>
      <c r="AI38" s="54" t="n">
        <f aca="false">SUM(AI32:AI37)</f>
        <v>3125</v>
      </c>
      <c r="AJ38" s="54"/>
      <c r="AK38" s="54" t="n">
        <f aca="false">SUM(AK32:AK37)</f>
        <v>20</v>
      </c>
      <c r="AL38" s="54"/>
      <c r="AM38" s="54"/>
      <c r="AN38" s="54" t="n">
        <f aca="false">SUM(AN32:AN37)</f>
        <v>17</v>
      </c>
      <c r="AO38" s="54" t="n">
        <f aca="false">SUM(AO32:AO37)</f>
        <v>128</v>
      </c>
      <c r="AP38" s="54"/>
      <c r="AQ38" s="54" t="n">
        <f aca="false">SUM(AQ32:AQ37)</f>
        <v>0</v>
      </c>
      <c r="AR38" s="54"/>
    </row>
    <row r="39" customFormat="false" ht="8.25" hidden="false" customHeight="false" outlineLevel="0" collapsed="false">
      <c r="A39" s="54"/>
      <c r="B39" s="54"/>
      <c r="D39" s="45"/>
      <c r="E39" s="45"/>
      <c r="F39" s="45"/>
      <c r="G39" s="45"/>
      <c r="H39" s="45"/>
      <c r="I39" s="45"/>
      <c r="J39" s="45"/>
      <c r="K39" s="45"/>
      <c r="L39" s="45"/>
      <c r="M39" s="45"/>
      <c r="AD39" s="54"/>
      <c r="AF39" s="45"/>
      <c r="AG39" s="45"/>
      <c r="AH39" s="45"/>
      <c r="AI39" s="45"/>
      <c r="AJ39" s="45"/>
      <c r="AK39" s="45"/>
      <c r="AL39" s="45"/>
      <c r="AM39" s="45"/>
      <c r="AN39" s="45"/>
      <c r="AO39" s="45"/>
    </row>
    <row r="40" customFormat="false" ht="8.25" hidden="false" customHeight="false" outlineLevel="0" collapsed="false">
      <c r="A40" s="54"/>
      <c r="B40" s="54"/>
      <c r="D40" s="45"/>
      <c r="E40" s="45"/>
      <c r="F40" s="45"/>
      <c r="G40" s="45"/>
      <c r="H40" s="45"/>
      <c r="I40" s="45"/>
      <c r="J40" s="45"/>
      <c r="K40" s="45"/>
      <c r="L40" s="45"/>
      <c r="M40" s="45"/>
      <c r="AD40" s="54"/>
      <c r="AF40" s="45"/>
      <c r="AG40" s="45"/>
      <c r="AH40" s="45"/>
      <c r="AI40" s="45"/>
      <c r="AJ40" s="45"/>
      <c r="AK40" s="45"/>
      <c r="AL40" s="45"/>
      <c r="AM40" s="45"/>
      <c r="AN40" s="45"/>
      <c r="AO40" s="45"/>
    </row>
    <row r="41" customFormat="false" ht="8.25" hidden="false" customHeight="false" outlineLevel="0" collapsed="false">
      <c r="A41" s="47" t="s">
        <v>50</v>
      </c>
      <c r="B41" s="47"/>
      <c r="C41" s="47"/>
      <c r="D41" s="47"/>
      <c r="E41" s="47"/>
      <c r="F41" s="47"/>
      <c r="G41" s="47"/>
      <c r="H41" s="47"/>
      <c r="I41" s="45"/>
      <c r="J41" s="45"/>
      <c r="K41" s="47" t="s">
        <v>19</v>
      </c>
      <c r="L41" s="47"/>
      <c r="M41" s="47"/>
      <c r="N41" s="47"/>
      <c r="O41" s="47"/>
      <c r="S41" s="47" t="s">
        <v>20</v>
      </c>
      <c r="T41" s="47"/>
      <c r="U41" s="47"/>
      <c r="W41" s="47" t="s">
        <v>21</v>
      </c>
      <c r="X41" s="47"/>
      <c r="AD41" s="47" t="s">
        <v>50</v>
      </c>
      <c r="AE41" s="47"/>
      <c r="AF41" s="47"/>
      <c r="AG41" s="47"/>
      <c r="AH41" s="47"/>
      <c r="AI41" s="47"/>
      <c r="AJ41" s="47"/>
      <c r="AK41" s="45"/>
      <c r="AL41" s="45"/>
      <c r="AM41" s="47" t="s">
        <v>19</v>
      </c>
      <c r="AN41" s="47"/>
      <c r="AO41" s="47"/>
      <c r="AP41" s="47"/>
      <c r="AQ41" s="47"/>
      <c r="AU41" s="47" t="s">
        <v>20</v>
      </c>
      <c r="AV41" s="47"/>
      <c r="AW41" s="47"/>
      <c r="AY41" s="47" t="s">
        <v>21</v>
      </c>
      <c r="AZ41" s="47"/>
    </row>
    <row r="42" customFormat="false" ht="8.25" hidden="false" customHeight="false" outlineLevel="0" collapsed="false">
      <c r="A42" s="54" t="s">
        <v>95</v>
      </c>
      <c r="B42" s="54" t="s">
        <v>23</v>
      </c>
      <c r="C42" s="54" t="s">
        <v>24</v>
      </c>
      <c r="D42" s="54" t="s">
        <v>52</v>
      </c>
      <c r="E42" s="54" t="s">
        <v>53</v>
      </c>
      <c r="F42" s="54" t="s">
        <v>54</v>
      </c>
      <c r="G42" s="54" t="s">
        <v>55</v>
      </c>
      <c r="H42" s="54" t="s">
        <v>56</v>
      </c>
      <c r="I42" s="54" t="s">
        <v>30</v>
      </c>
      <c r="J42" s="54" t="s">
        <v>57</v>
      </c>
      <c r="L42" s="54" t="s">
        <v>34</v>
      </c>
      <c r="M42" s="54" t="s">
        <v>35</v>
      </c>
      <c r="N42" s="54" t="s">
        <v>36</v>
      </c>
      <c r="O42" s="54" t="s">
        <v>96</v>
      </c>
      <c r="P42" s="54" t="s">
        <v>31</v>
      </c>
      <c r="S42" s="54" t="s">
        <v>95</v>
      </c>
      <c r="T42" s="54" t="s">
        <v>38</v>
      </c>
      <c r="U42" s="54" t="s">
        <v>39</v>
      </c>
      <c r="V42" s="54" t="s">
        <v>40</v>
      </c>
      <c r="X42" s="55" t="s">
        <v>41</v>
      </c>
      <c r="Y42" s="55" t="s">
        <v>58</v>
      </c>
      <c r="Z42" s="55" t="s">
        <v>97</v>
      </c>
      <c r="AA42" s="54"/>
      <c r="AD42" s="54" t="s">
        <v>95</v>
      </c>
      <c r="AE42" s="54" t="s">
        <v>24</v>
      </c>
      <c r="AF42" s="54" t="s">
        <v>52</v>
      </c>
      <c r="AG42" s="54" t="s">
        <v>53</v>
      </c>
      <c r="AH42" s="54" t="s">
        <v>54</v>
      </c>
      <c r="AI42" s="54" t="s">
        <v>55</v>
      </c>
      <c r="AJ42" s="54" t="s">
        <v>56</v>
      </c>
      <c r="AK42" s="54" t="s">
        <v>30</v>
      </c>
      <c r="AL42" s="54" t="s">
        <v>57</v>
      </c>
      <c r="AN42" s="54" t="s">
        <v>34</v>
      </c>
      <c r="AO42" s="54" t="s">
        <v>35</v>
      </c>
      <c r="AP42" s="54" t="s">
        <v>36</v>
      </c>
      <c r="AQ42" s="54" t="s">
        <v>96</v>
      </c>
      <c r="AR42" s="54" t="s">
        <v>31</v>
      </c>
      <c r="AV42" s="54" t="s">
        <v>38</v>
      </c>
      <c r="AW42" s="54" t="s">
        <v>39</v>
      </c>
      <c r="AX42" s="54" t="s">
        <v>40</v>
      </c>
      <c r="AZ42" s="54" t="s">
        <v>41</v>
      </c>
      <c r="BA42" s="54" t="s">
        <v>58</v>
      </c>
    </row>
    <row r="43" customFormat="false" ht="8.25" hidden="false" customHeight="false" outlineLevel="0" collapsed="false">
      <c r="A43" s="56" t="s">
        <v>177</v>
      </c>
      <c r="B43" s="57" t="n">
        <v>25</v>
      </c>
      <c r="C43" s="57" t="n">
        <v>17</v>
      </c>
      <c r="D43" s="58" t="n">
        <f aca="false">F43/E43</f>
        <v>0.661764705882353</v>
      </c>
      <c r="E43" s="57" t="n">
        <v>136</v>
      </c>
      <c r="F43" s="57" t="n">
        <v>90</v>
      </c>
      <c r="G43" s="57" t="n">
        <v>1028</v>
      </c>
      <c r="H43" s="57" t="n">
        <f aca="false">G43/F43</f>
        <v>11.4222222222222</v>
      </c>
      <c r="I43" s="57" t="n">
        <v>6</v>
      </c>
      <c r="J43" s="58" t="n">
        <f aca="false">I43/F43</f>
        <v>0.0666666666666667</v>
      </c>
      <c r="L43" s="57" t="n">
        <v>0</v>
      </c>
      <c r="M43" s="57" t="n">
        <v>0</v>
      </c>
      <c r="N43" s="57" t="n">
        <v>0</v>
      </c>
      <c r="O43" s="57" t="n">
        <v>0</v>
      </c>
      <c r="P43" s="58" t="e">
        <f aca="false">O43/L43</f>
        <v>#DIV/0!</v>
      </c>
      <c r="S43" s="56" t="s">
        <v>178</v>
      </c>
      <c r="T43" s="72" t="n">
        <f aca="false">(E43+L43)/($E$47+$L$47+$E$38+$L$38+$K$27+$D$27+$N$17)</f>
        <v>0.131274131274131</v>
      </c>
      <c r="U43" s="72" t="n">
        <f aca="false">E43/($E$47+$E$38+$K$27)</f>
        <v>0.248175182481752</v>
      </c>
      <c r="V43" s="72" t="n">
        <f aca="false">L43/($L$47+$L$38+$D$27+$N$17)</f>
        <v>0</v>
      </c>
      <c r="X43" s="61" t="n">
        <f aca="false">($G43*('Scoring Format'!$B$4))+($I43*'Scoring Format'!$B$7)+($M43*('Scoring Format'!$B$3))+($O43*('Scoring Format'!$B$6))</f>
        <v>138.8</v>
      </c>
      <c r="Y43" s="61" t="n">
        <f aca="false">(F43*1)+(($G43*('Scoring Format'!$B$4))+($I43*'Scoring Format'!$B$7)+($M43*('Scoring Format'!$B$3))+($O43*('Scoring Format'!$B$6)))</f>
        <v>228.8</v>
      </c>
      <c r="Z43" s="61" t="n">
        <f aca="false">(F43*0.5)+(($G43*('Scoring Format'!$B$4))+($I43*'Scoring Format'!$B$7)+($M43*('Scoring Format'!$B$3))+($O43*('Scoring Format'!$B$6)))</f>
        <v>183.8</v>
      </c>
      <c r="AA43" s="45"/>
      <c r="AD43" s="56" t="s">
        <v>100</v>
      </c>
      <c r="AE43" s="56"/>
      <c r="AF43" s="58" t="n">
        <f aca="false">AH43/AG43</f>
        <v>0.5625</v>
      </c>
      <c r="AG43" s="57" t="n">
        <v>16</v>
      </c>
      <c r="AH43" s="57" t="n">
        <v>9</v>
      </c>
      <c r="AI43" s="57" t="n">
        <v>108</v>
      </c>
      <c r="AJ43" s="57" t="n">
        <f aca="false">AI43/AH43</f>
        <v>12</v>
      </c>
      <c r="AK43" s="57" t="n">
        <v>1</v>
      </c>
      <c r="AL43" s="58" t="n">
        <f aca="false">AK43/AH43</f>
        <v>0.111111111111111</v>
      </c>
      <c r="AN43" s="57" t="n">
        <v>0</v>
      </c>
      <c r="AO43" s="57" t="n">
        <v>0</v>
      </c>
      <c r="AP43" s="57" t="n">
        <v>0</v>
      </c>
      <c r="AQ43" s="57" t="n">
        <v>0</v>
      </c>
      <c r="AR43" s="58" t="e">
        <f aca="false">AQ43/AN43</f>
        <v>#DIV/0!</v>
      </c>
      <c r="AV43" s="72" t="e">
        <f aca="false">(#ref!+AK43)/(#ref!+AK46)</f>
        <v>#NAME?</v>
      </c>
      <c r="AW43" s="72" t="e">
        <f aca="false">#ref!/(AK43+#ref!)</f>
        <v>#NAME?</v>
      </c>
      <c r="AX43" s="72" t="e">
        <f aca="false">AK43/(#ref!+AK43)</f>
        <v>#NAME?</v>
      </c>
      <c r="AZ43" s="57" t="n">
        <f aca="false">(AI43*0.1)+(AK43*6)+(AO43*0.1)+(AQ43*6)</f>
        <v>16.8</v>
      </c>
      <c r="BA43" s="57" t="n">
        <f aca="false">(AH43*1)+(AI43*0.1)+(AK43*6)+(AO43*0.1)+(AQ43*6)</f>
        <v>25.8</v>
      </c>
    </row>
    <row r="44" customFormat="false" ht="8.25" hidden="false" customHeight="false" outlineLevel="0" collapsed="false">
      <c r="A44" s="56" t="s">
        <v>179</v>
      </c>
      <c r="B44" s="57" t="n">
        <v>28</v>
      </c>
      <c r="C44" s="57" t="n">
        <v>16</v>
      </c>
      <c r="D44" s="58" t="n">
        <f aca="false">F44/E44</f>
        <v>0.777777777777778</v>
      </c>
      <c r="E44" s="57" t="n">
        <v>9</v>
      </c>
      <c r="F44" s="57" t="n">
        <v>7</v>
      </c>
      <c r="G44" s="57" t="n">
        <v>42</v>
      </c>
      <c r="H44" s="57" t="n">
        <f aca="false">G44/F44</f>
        <v>6</v>
      </c>
      <c r="I44" s="57" t="n">
        <v>0</v>
      </c>
      <c r="J44" s="58" t="n">
        <f aca="false">I44/F44</f>
        <v>0</v>
      </c>
      <c r="L44" s="57" t="n">
        <v>0</v>
      </c>
      <c r="M44" s="57" t="n">
        <v>0</v>
      </c>
      <c r="N44" s="57" t="n">
        <v>0</v>
      </c>
      <c r="O44" s="57" t="n">
        <v>0</v>
      </c>
      <c r="P44" s="58" t="e">
        <f aca="false">O44/L44</f>
        <v>#DIV/0!</v>
      </c>
      <c r="S44" s="56" t="s">
        <v>180</v>
      </c>
      <c r="T44" s="72" t="n">
        <f aca="false">(E44+L44)/($E$47+$L$47+$E$38+$L$38+$K$27+$D$27+$N$17)</f>
        <v>0.00868725868725869</v>
      </c>
      <c r="U44" s="72" t="n">
        <f aca="false">E44/($E$47+$E$38+$K$27)</f>
        <v>0.0164233576642336</v>
      </c>
      <c r="V44" s="72" t="n">
        <f aca="false">L44/($L$47+$L$38+$D$27+$N$17)</f>
        <v>0</v>
      </c>
      <c r="X44" s="61" t="n">
        <f aca="false">($G44*('Scoring Format'!$B$4))+($I44*'Scoring Format'!$B$7)+($M44*('Scoring Format'!$B$3))+($O44*('Scoring Format'!$B$6))</f>
        <v>4.2</v>
      </c>
      <c r="Y44" s="61" t="n">
        <f aca="false">(F44*1)+(($G44*('Scoring Format'!$B$4))+($I44*'Scoring Format'!$B$7)+($M44*('Scoring Format'!$B$3))+($O44*('Scoring Format'!$B$6)))</f>
        <v>11.2</v>
      </c>
      <c r="Z44" s="61" t="n">
        <f aca="false">(F44*0.5)+(($G44*('Scoring Format'!$B$4))+($I44*'Scoring Format'!$B$7)+($M44*('Scoring Format'!$B$3))+($O44*('Scoring Format'!$B$6)))</f>
        <v>7.7</v>
      </c>
      <c r="AA44" s="45"/>
      <c r="AD44" s="56" t="s">
        <v>103</v>
      </c>
      <c r="AE44" s="56"/>
      <c r="AF44" s="58" t="n">
        <f aca="false">AH44/AG44</f>
        <v>0.742857142857143</v>
      </c>
      <c r="AG44" s="57" t="n">
        <v>35</v>
      </c>
      <c r="AH44" s="57" t="n">
        <v>26</v>
      </c>
      <c r="AI44" s="57" t="n">
        <v>283</v>
      </c>
      <c r="AJ44" s="57" t="n">
        <f aca="false">AI44/AH44</f>
        <v>10.8846153846154</v>
      </c>
      <c r="AK44" s="57" t="n">
        <v>2</v>
      </c>
      <c r="AL44" s="58" t="n">
        <f aca="false">AK44/AH44</f>
        <v>0.0769230769230769</v>
      </c>
      <c r="AN44" s="57" t="n">
        <v>0</v>
      </c>
      <c r="AO44" s="57" t="n">
        <v>0</v>
      </c>
      <c r="AP44" s="57" t="n">
        <v>0</v>
      </c>
      <c r="AQ44" s="57" t="n">
        <v>0</v>
      </c>
      <c r="AR44" s="58" t="e">
        <f aca="false">AQ44/AN44</f>
        <v>#DIV/0!</v>
      </c>
      <c r="AV44" s="72" t="e">
        <f aca="false">(#ref!+AK44)/(#ref!+AK47)</f>
        <v>#NAME?</v>
      </c>
      <c r="AW44" s="72" t="e">
        <f aca="false">#ref!/(AK44+#ref!)</f>
        <v>#NAME?</v>
      </c>
      <c r="AX44" s="72" t="e">
        <f aca="false">AK44/(#ref!+AK44)</f>
        <v>#NAME?</v>
      </c>
      <c r="AZ44" s="57" t="n">
        <f aca="false">(AI44*0.1)+(AK44*6)+(AO44*0.1)+(AQ44*6)</f>
        <v>40.3</v>
      </c>
      <c r="BA44" s="57" t="n">
        <f aca="false">(AH44*1)+(AI44*0.1)+(AK44*6)+(AO44*0.1)+(AQ44*6)</f>
        <v>66.3</v>
      </c>
    </row>
    <row r="45" customFormat="false" ht="8.25" hidden="false" customHeight="false" outlineLevel="0" collapsed="false">
      <c r="A45" s="56" t="s">
        <v>181</v>
      </c>
      <c r="B45" s="57" t="n">
        <v>31</v>
      </c>
      <c r="C45" s="57" t="n">
        <v>17</v>
      </c>
      <c r="D45" s="58" t="n">
        <f aca="false">F45/E45</f>
        <v>0.8</v>
      </c>
      <c r="E45" s="57" t="n">
        <v>25</v>
      </c>
      <c r="F45" s="57" t="n">
        <v>20</v>
      </c>
      <c r="G45" s="57" t="n">
        <v>180</v>
      </c>
      <c r="H45" s="57" t="n">
        <f aca="false">G45/F45</f>
        <v>9</v>
      </c>
      <c r="I45" s="57" t="n">
        <v>1</v>
      </c>
      <c r="J45" s="58" t="n">
        <f aca="false">I45/F45</f>
        <v>0.05</v>
      </c>
      <c r="L45" s="57" t="n">
        <v>0</v>
      </c>
      <c r="M45" s="57" t="n">
        <v>0</v>
      </c>
      <c r="N45" s="57" t="n">
        <v>0</v>
      </c>
      <c r="O45" s="57" t="n">
        <v>0</v>
      </c>
      <c r="P45" s="58" t="e">
        <f aca="false">O45/L45</f>
        <v>#DIV/0!</v>
      </c>
      <c r="S45" s="56" t="s">
        <v>182</v>
      </c>
      <c r="T45" s="72" t="n">
        <f aca="false">(E45+L45)/($E$47+$L$47+$E$38+$L$38+$K$27+$D$27+$N$17)</f>
        <v>0.0241312741312741</v>
      </c>
      <c r="U45" s="72" t="n">
        <f aca="false">E45/($E$47+$E$38+$K$27)</f>
        <v>0.0456204379562044</v>
      </c>
      <c r="V45" s="72" t="n">
        <f aca="false">L45/($L$47+$L$38+$D$27+$N$17)</f>
        <v>0</v>
      </c>
      <c r="X45" s="61" t="n">
        <f aca="false">($G45*('Scoring Format'!$B$4))+($I45*'Scoring Format'!$B$7)+($M45*('Scoring Format'!$B$3))+($O45*('Scoring Format'!$B$6))</f>
        <v>24</v>
      </c>
      <c r="Y45" s="61" t="n">
        <f aca="false">(F45*1)+(($G45*('Scoring Format'!$B$4))+($I45*'Scoring Format'!$B$7)+($M45*('Scoring Format'!$B$3))+($O45*('Scoring Format'!$B$6)))</f>
        <v>44</v>
      </c>
      <c r="Z45" s="61" t="n">
        <f aca="false">(F45*0.5)+(($G45*('Scoring Format'!$B$4))+($I45*'Scoring Format'!$B$7)+($M45*('Scoring Format'!$B$3))+($O45*('Scoring Format'!$B$6)))</f>
        <v>34</v>
      </c>
      <c r="AA45" s="45"/>
      <c r="AD45" s="56" t="s">
        <v>106</v>
      </c>
      <c r="AE45" s="56"/>
      <c r="AF45" s="58" t="n">
        <f aca="false">AH45/AG45</f>
        <v>0.5</v>
      </c>
      <c r="AG45" s="57" t="n">
        <v>12</v>
      </c>
      <c r="AH45" s="57" t="n">
        <v>6</v>
      </c>
      <c r="AI45" s="57" t="n">
        <v>65</v>
      </c>
      <c r="AJ45" s="57" t="n">
        <f aca="false">AI45/AH45</f>
        <v>10.8333333333333</v>
      </c>
      <c r="AK45" s="57" t="n">
        <v>0</v>
      </c>
      <c r="AL45" s="58" t="n">
        <f aca="false">AK45/AH45</f>
        <v>0</v>
      </c>
      <c r="AN45" s="57" t="n">
        <v>0</v>
      </c>
      <c r="AO45" s="57" t="n">
        <v>0</v>
      </c>
      <c r="AP45" s="57" t="n">
        <v>0</v>
      </c>
      <c r="AQ45" s="57" t="n">
        <v>0</v>
      </c>
      <c r="AR45" s="58" t="e">
        <f aca="false">AQ45/AN45</f>
        <v>#DIV/0!</v>
      </c>
      <c r="AV45" s="72" t="e">
        <f aca="false">(#ref!+AK45)/(#ref!+AJ49)</f>
        <v>#NAME?</v>
      </c>
      <c r="AW45" s="72" t="e">
        <f aca="false">#ref!/(AK45+#ref!)</f>
        <v>#NAME?</v>
      </c>
      <c r="AX45" s="72" t="e">
        <f aca="false">AK45/(#ref!+AK45)</f>
        <v>#NAME?</v>
      </c>
      <c r="AZ45" s="57" t="n">
        <f aca="false">(AI45*0.1)+(AK45*6)+(AO45*0.1)+(AQ45*6)</f>
        <v>6.5</v>
      </c>
      <c r="BA45" s="57" t="n">
        <f aca="false">(AH45*1)+(AI45*0.1)+(AK45*6)+(AO45*0.1)+(AQ45*6)</f>
        <v>12.5</v>
      </c>
    </row>
    <row r="46" customFormat="false" ht="8.25" hidden="false" customHeight="false" outlineLevel="0" collapsed="false">
      <c r="A46" s="56"/>
      <c r="B46" s="57"/>
      <c r="C46" s="57"/>
      <c r="D46" s="58" t="e">
        <f aca="false">F46/E46</f>
        <v>#DIV/0!</v>
      </c>
      <c r="E46" s="57"/>
      <c r="F46" s="57"/>
      <c r="G46" s="57"/>
      <c r="H46" s="57" t="e">
        <f aca="false">G46/F46</f>
        <v>#DIV/0!</v>
      </c>
      <c r="I46" s="57" t="n">
        <v>0</v>
      </c>
      <c r="J46" s="58" t="e">
        <f aca="false">I46/F46</f>
        <v>#DIV/0!</v>
      </c>
      <c r="L46" s="57"/>
      <c r="M46" s="57"/>
      <c r="N46" s="57" t="n">
        <v>0</v>
      </c>
      <c r="O46" s="57" t="n">
        <v>0</v>
      </c>
      <c r="P46" s="58" t="e">
        <f aca="false">O46/L46</f>
        <v>#DIV/0!</v>
      </c>
      <c r="S46" s="56"/>
      <c r="T46" s="72" t="n">
        <f aca="false">(E46+L46)/($E$47+$L$47+$E$38+$L$38+$K$27+$D$27+$N$17)</f>
        <v>0</v>
      </c>
      <c r="U46" s="72" t="n">
        <f aca="false">E46/($E$47+$E$38+$K$27)</f>
        <v>0</v>
      </c>
      <c r="V46" s="72" t="n">
        <f aca="false">L46/($L$47+$L$38+$D$27+$N$17)</f>
        <v>0</v>
      </c>
      <c r="X46" s="61" t="n">
        <f aca="false">($G46*('Scoring Format'!$B$4))+($I46*'Scoring Format'!$B$7)+($M46*('Scoring Format'!$B$3))+($O46*('Scoring Format'!$B$6))</f>
        <v>0</v>
      </c>
      <c r="Y46" s="61" t="n">
        <f aca="false">(F46*1)+(($G46*('Scoring Format'!$B$4))+($I46*'Scoring Format'!$B$7)+($M46*('Scoring Format'!$B$3))+($O46*('Scoring Format'!$B$6)))</f>
        <v>0</v>
      </c>
      <c r="Z46" s="61" t="n">
        <f aca="false">(F46*0.5)+(($G46*('Scoring Format'!$B$4))+($I46*'Scoring Format'!$B$7)+($M46*('Scoring Format'!$B$3))+($O46*('Scoring Format'!$B$6)))</f>
        <v>0</v>
      </c>
      <c r="AA46" s="45"/>
      <c r="AD46" s="56"/>
      <c r="AE46" s="56"/>
      <c r="AF46" s="58" t="e">
        <f aca="false">AH46/AG46</f>
        <v>#DIV/0!</v>
      </c>
      <c r="AG46" s="57"/>
      <c r="AH46" s="57"/>
      <c r="AI46" s="57"/>
      <c r="AJ46" s="57" t="e">
        <f aca="false">AI46/AH46</f>
        <v>#DIV/0!</v>
      </c>
      <c r="AK46" s="57"/>
      <c r="AL46" s="58" t="e">
        <f aca="false">AK46/AH46</f>
        <v>#DIV/0!</v>
      </c>
      <c r="AN46" s="57"/>
      <c r="AO46" s="57"/>
      <c r="AP46" s="57"/>
      <c r="AQ46" s="57" t="n">
        <v>0</v>
      </c>
      <c r="AR46" s="58" t="e">
        <f aca="false">AQ46/AN46</f>
        <v>#DIV/0!</v>
      </c>
      <c r="AV46" s="72" t="e">
        <f aca="false">(#ref!+AK46)/(#ref!+AJ50)</f>
        <v>#NAME?</v>
      </c>
      <c r="AW46" s="72" t="e">
        <f aca="false">#ref!/(AK46+#ref!)</f>
        <v>#NAME?</v>
      </c>
      <c r="AX46" s="72" t="e">
        <f aca="false">AK46/(#ref!+AK46)</f>
        <v>#NAME?</v>
      </c>
      <c r="AZ46" s="57" t="n">
        <f aca="false">(AI46*0.1)+(AK46*6)+(AO46*0.1)+(AQ46*6)</f>
        <v>0</v>
      </c>
      <c r="BA46" s="57" t="n">
        <f aca="false">(AH46*1)+(AI46*0.1)+(AK46*6)+(AO46*0.1)+(AQ46*6)</f>
        <v>0</v>
      </c>
    </row>
    <row r="47" customFormat="false" ht="8.25" hidden="false" customHeight="false" outlineLevel="0" collapsed="false">
      <c r="A47" s="54" t="s">
        <v>49</v>
      </c>
      <c r="B47" s="54"/>
      <c r="C47" s="54"/>
      <c r="D47" s="51"/>
      <c r="E47" s="54" t="n">
        <f aca="false">SUM(E43:E46)</f>
        <v>170</v>
      </c>
      <c r="F47" s="54" t="n">
        <f aca="false">SUM(F43:F46)</f>
        <v>117</v>
      </c>
      <c r="G47" s="54" t="n">
        <f aca="false">SUM(G43:G46)</f>
        <v>1250</v>
      </c>
      <c r="H47" s="54"/>
      <c r="I47" s="54" t="n">
        <f aca="false">SUM(I43:I46)</f>
        <v>7</v>
      </c>
      <c r="J47" s="54"/>
      <c r="K47" s="54"/>
      <c r="L47" s="54" t="n">
        <f aca="false">SUM(L43:L46)</f>
        <v>0</v>
      </c>
      <c r="M47" s="54" t="n">
        <f aca="false">SUM(M43:M46)</f>
        <v>0</v>
      </c>
      <c r="N47" s="54"/>
      <c r="O47" s="54" t="n">
        <f aca="false">SUM(O43:O46)</f>
        <v>0</v>
      </c>
      <c r="P47" s="51"/>
      <c r="R47" s="60"/>
      <c r="T47" s="60"/>
      <c r="V47" s="45"/>
      <c r="W47" s="45"/>
      <c r="AD47" s="54" t="s">
        <v>49</v>
      </c>
      <c r="AE47" s="54"/>
      <c r="AF47" s="51"/>
      <c r="AG47" s="54" t="n">
        <f aca="false">SUM(AG43:AG46)</f>
        <v>63</v>
      </c>
      <c r="AH47" s="54" t="n">
        <f aca="false">SUM(AH43:AH46)</f>
        <v>41</v>
      </c>
      <c r="AI47" s="54" t="n">
        <f aca="false">SUM(AI43:AI46)</f>
        <v>456</v>
      </c>
      <c r="AJ47" s="54"/>
      <c r="AK47" s="54" t="n">
        <f aca="false">SUM(AK43:AK46)</f>
        <v>3</v>
      </c>
      <c r="AL47" s="54"/>
      <c r="AM47" s="54"/>
      <c r="AN47" s="54" t="n">
        <f aca="false">SUM(AN43:AN46)</f>
        <v>0</v>
      </c>
      <c r="AO47" s="54" t="n">
        <f aca="false">SUM(AO43:AO46)</f>
        <v>0</v>
      </c>
      <c r="AP47" s="54"/>
      <c r="AQ47" s="54" t="n">
        <f aca="false">SUM(AQ43:AQ46)</f>
        <v>0</v>
      </c>
      <c r="AR47" s="51"/>
      <c r="AT47" s="60"/>
      <c r="AU47" s="60"/>
      <c r="AV47" s="60"/>
      <c r="AX47" s="45"/>
      <c r="AY47" s="45"/>
    </row>
    <row r="48" customFormat="false" ht="8.25" hidden="false" customHeight="false" outlineLevel="0" collapsed="false">
      <c r="I48" s="67"/>
      <c r="J48" s="45"/>
      <c r="K48" s="45"/>
      <c r="Q48" s="60"/>
      <c r="R48" s="60"/>
      <c r="S48" s="60"/>
      <c r="U48" s="45"/>
      <c r="V48" s="45"/>
      <c r="AK48" s="67"/>
      <c r="AL48" s="45"/>
      <c r="AM48" s="45"/>
      <c r="AS48" s="60"/>
      <c r="AT48" s="60"/>
      <c r="AU48" s="60"/>
      <c r="AW48" s="45"/>
      <c r="AX48" s="45"/>
    </row>
    <row r="49" customFormat="false" ht="8.25" hidden="false" customHeight="false" outlineLevel="0" collapsed="false">
      <c r="I49" s="67"/>
      <c r="J49" s="45"/>
      <c r="K49" s="45"/>
      <c r="Q49" s="60"/>
      <c r="R49" s="60"/>
      <c r="S49" s="60"/>
      <c r="U49" s="45"/>
      <c r="V49" s="45"/>
      <c r="AK49" s="67"/>
      <c r="AL49" s="45"/>
      <c r="AM49" s="45"/>
      <c r="AS49" s="60"/>
      <c r="AT49" s="60"/>
      <c r="AU49" s="60"/>
      <c r="AW49" s="45"/>
      <c r="AX49" s="45"/>
    </row>
    <row r="50" customFormat="false" ht="8.25" hidden="false" customHeight="false" outlineLevel="0" collapsed="false">
      <c r="A50" s="47" t="s">
        <v>109</v>
      </c>
      <c r="B50" s="47"/>
      <c r="C50" s="47"/>
      <c r="D50" s="47"/>
      <c r="E50" s="47"/>
      <c r="F50" s="47"/>
      <c r="G50" s="47"/>
      <c r="H50" s="47"/>
      <c r="I50" s="67"/>
      <c r="J50" s="45"/>
      <c r="K50" s="47" t="s">
        <v>110</v>
      </c>
      <c r="L50" s="47"/>
      <c r="M50" s="47"/>
      <c r="N50" s="47"/>
      <c r="O50" s="47"/>
      <c r="Q50" s="73"/>
      <c r="R50" s="60"/>
      <c r="S50" s="47" t="s">
        <v>111</v>
      </c>
      <c r="T50" s="47"/>
      <c r="U50" s="47"/>
      <c r="V50" s="47"/>
      <c r="W50" s="47"/>
      <c r="AD50" s="47" t="s">
        <v>109</v>
      </c>
      <c r="AE50" s="47"/>
      <c r="AF50" s="47"/>
      <c r="AG50" s="47"/>
      <c r="AH50" s="47"/>
      <c r="AI50" s="47"/>
      <c r="AJ50" s="47"/>
      <c r="AK50" s="67"/>
      <c r="AL50" s="45"/>
      <c r="AM50" s="47" t="s">
        <v>110</v>
      </c>
      <c r="AN50" s="47"/>
      <c r="AO50" s="47"/>
      <c r="AP50" s="47"/>
      <c r="AQ50" s="47"/>
      <c r="AS50" s="73"/>
      <c r="AT50" s="60"/>
      <c r="AU50" s="47" t="s">
        <v>111</v>
      </c>
      <c r="AV50" s="47"/>
      <c r="AW50" s="47"/>
      <c r="AX50" s="47"/>
      <c r="AY50" s="47"/>
    </row>
    <row r="51" customFormat="false" ht="8.25" hidden="false" customHeight="false" outlineLevel="0" collapsed="false">
      <c r="A51" s="51"/>
      <c r="B51" s="54"/>
      <c r="C51" s="54" t="s">
        <v>53</v>
      </c>
      <c r="D51" s="54" t="s">
        <v>112</v>
      </c>
      <c r="E51" s="54" t="s">
        <v>55</v>
      </c>
      <c r="F51" s="54" t="s">
        <v>30</v>
      </c>
      <c r="I51" s="45"/>
      <c r="J51" s="51" t="s">
        <v>113</v>
      </c>
      <c r="N51" s="51" t="s">
        <v>114</v>
      </c>
      <c r="R51" s="51" t="s">
        <v>113</v>
      </c>
      <c r="V51" s="51" t="s">
        <v>114</v>
      </c>
      <c r="AD51" s="51"/>
      <c r="AE51" s="54" t="s">
        <v>53</v>
      </c>
      <c r="AF51" s="54" t="s">
        <v>112</v>
      </c>
      <c r="AG51" s="54" t="s">
        <v>55</v>
      </c>
      <c r="AH51" s="54" t="s">
        <v>30</v>
      </c>
      <c r="AK51" s="45"/>
      <c r="AL51" s="45"/>
      <c r="AM51" s="74" t="s">
        <v>113</v>
      </c>
      <c r="AN51" s="74"/>
      <c r="AO51" s="74"/>
      <c r="AP51" s="74"/>
      <c r="AQ51" s="51" t="s">
        <v>114</v>
      </c>
      <c r="AU51" s="74" t="s">
        <v>113</v>
      </c>
      <c r="AV51" s="74"/>
      <c r="AW51" s="74"/>
      <c r="AX51" s="74"/>
      <c r="AY51" s="51" t="s">
        <v>114</v>
      </c>
    </row>
    <row r="52" customFormat="false" ht="8.25" hidden="false" customHeight="false" outlineLevel="0" collapsed="false">
      <c r="A52" s="75" t="s">
        <v>117</v>
      </c>
      <c r="B52" s="57"/>
      <c r="C52" s="61" t="n">
        <f aca="false">SUM(K22:K26,E32:E37,E43:E46)</f>
        <v>548</v>
      </c>
      <c r="D52" s="61" t="n">
        <f aca="false">SUM(F43:F46,F32:F37,L22:L26)</f>
        <v>365</v>
      </c>
      <c r="E52" s="61" t="n">
        <f aca="false">SUM(G43:G46,G32:G37,M22:M26)</f>
        <v>3964</v>
      </c>
      <c r="F52" s="61" t="n">
        <f aca="false">SUM(O22:O26,I32:I37,I43:I46)</f>
        <v>24</v>
      </c>
      <c r="H52" s="45"/>
      <c r="I52" s="45"/>
      <c r="J52" s="56" t="s">
        <v>183</v>
      </c>
      <c r="K52" s="56"/>
      <c r="L52" s="56"/>
      <c r="M52" s="56"/>
      <c r="N52" s="56" t="s">
        <v>51</v>
      </c>
      <c r="R52" s="56"/>
      <c r="S52" s="56"/>
      <c r="T52" s="56"/>
      <c r="U52" s="56"/>
      <c r="V52" s="56"/>
      <c r="AC52" s="76" t="s">
        <v>117</v>
      </c>
      <c r="AD52" s="57" t="n">
        <f aca="false">SUM(AM22:AM26,AG32:AG37,AG43:AG46)</f>
        <v>583</v>
      </c>
      <c r="AE52" s="57" t="n">
        <f aca="false">SUM(AH43:AH46,AH32:AH37,AM22:AM26)</f>
        <v>404</v>
      </c>
      <c r="AF52" s="57" t="n">
        <f aca="false">SUM(AI43:AI46,AI32:AI37,AN22:AN26)</f>
        <v>3653</v>
      </c>
      <c r="AG52" s="57" t="n">
        <f aca="false">SUM(AQ22:AQ26,AK32:AK37,AK43:AK46)</f>
        <v>27</v>
      </c>
      <c r="AJ52" s="45"/>
      <c r="AK52" s="45"/>
      <c r="AL52" s="76"/>
      <c r="AM52" s="76"/>
      <c r="AN52" s="76"/>
      <c r="AO52" s="76"/>
      <c r="AP52" s="56"/>
      <c r="AT52" s="76"/>
      <c r="AU52" s="76"/>
      <c r="AV52" s="76"/>
      <c r="AW52" s="76"/>
      <c r="AX52" s="56"/>
    </row>
    <row r="53" customFormat="false" ht="8.25" hidden="false" customHeight="false" outlineLevel="0" collapsed="false">
      <c r="A53" s="75" t="s">
        <v>118</v>
      </c>
      <c r="B53" s="57"/>
      <c r="C53" s="61" t="n">
        <f aca="false">SUM(D17)</f>
        <v>548</v>
      </c>
      <c r="D53" s="61" t="n">
        <f aca="false">SUM(E17)</f>
        <v>365</v>
      </c>
      <c r="E53" s="61" t="n">
        <f aca="false">SUM(G17)</f>
        <v>3964</v>
      </c>
      <c r="F53" s="61" t="n">
        <f aca="false">SUM(I17)</f>
        <v>24</v>
      </c>
      <c r="J53" s="56" t="s">
        <v>184</v>
      </c>
      <c r="K53" s="56"/>
      <c r="L53" s="56"/>
      <c r="M53" s="56"/>
      <c r="N53" s="56" t="s">
        <v>22</v>
      </c>
      <c r="R53" s="56"/>
      <c r="S53" s="56"/>
      <c r="T53" s="56"/>
      <c r="U53" s="56"/>
      <c r="V53" s="56"/>
      <c r="AC53" s="76" t="s">
        <v>118</v>
      </c>
      <c r="AD53" s="57" t="n">
        <f aca="false">SUM(AF17)</f>
        <v>583</v>
      </c>
      <c r="AE53" s="57" t="n">
        <f aca="false">SUM(AG17)</f>
        <v>378</v>
      </c>
      <c r="AF53" s="57" t="n">
        <f aca="false">SUM(AI17)</f>
        <v>4072</v>
      </c>
      <c r="AG53" s="57" t="n">
        <f aca="false">SUM(AK17)</f>
        <v>27</v>
      </c>
      <c r="AH53" s="54"/>
      <c r="AL53" s="76"/>
      <c r="AM53" s="76"/>
      <c r="AN53" s="76"/>
      <c r="AO53" s="76"/>
      <c r="AP53" s="56"/>
      <c r="AT53" s="76"/>
      <c r="AU53" s="76"/>
      <c r="AV53" s="76"/>
      <c r="AW53" s="76"/>
      <c r="AX53" s="56"/>
    </row>
    <row r="54" customFormat="false" ht="8.25" hidden="false" customHeight="false" outlineLevel="0" collapsed="false">
      <c r="A54" s="76" t="s">
        <v>120</v>
      </c>
      <c r="B54" s="57"/>
      <c r="F54" s="54"/>
      <c r="J54" s="56" t="s">
        <v>185</v>
      </c>
      <c r="K54" s="56"/>
      <c r="L54" s="56"/>
      <c r="M54" s="56"/>
      <c r="N54" s="56" t="s">
        <v>51</v>
      </c>
      <c r="R54" s="56"/>
      <c r="S54" s="56"/>
      <c r="T54" s="56"/>
      <c r="U54" s="56"/>
      <c r="V54" s="56"/>
      <c r="AC54" s="76" t="s">
        <v>120</v>
      </c>
      <c r="AD54" s="56"/>
      <c r="AH54" s="54"/>
      <c r="AL54" s="76"/>
      <c r="AM54" s="76"/>
      <c r="AN54" s="76"/>
      <c r="AO54" s="76"/>
      <c r="AP54" s="56"/>
      <c r="AT54" s="76"/>
      <c r="AU54" s="76"/>
      <c r="AV54" s="76"/>
      <c r="AW54" s="76"/>
      <c r="AX54" s="56"/>
    </row>
    <row r="55" customFormat="false" ht="8.25" hidden="false" customHeight="false" outlineLevel="0" collapsed="false">
      <c r="J55" s="56" t="s">
        <v>186</v>
      </c>
      <c r="K55" s="56"/>
      <c r="L55" s="56"/>
      <c r="M55" s="56"/>
      <c r="N55" s="56" t="s">
        <v>122</v>
      </c>
      <c r="R55" s="56"/>
      <c r="S55" s="56"/>
      <c r="T55" s="56"/>
      <c r="U55" s="56"/>
      <c r="V55" s="56"/>
      <c r="AL55" s="76"/>
      <c r="AM55" s="76"/>
      <c r="AN55" s="76"/>
      <c r="AO55" s="76"/>
      <c r="AP55" s="56"/>
      <c r="AT55" s="76"/>
      <c r="AU55" s="76"/>
      <c r="AV55" s="76"/>
      <c r="AW55" s="76"/>
      <c r="AX55" s="56"/>
    </row>
    <row r="56" customFormat="false" ht="8.25" hidden="false" customHeight="false" outlineLevel="0" collapsed="false">
      <c r="A56" s="51"/>
      <c r="B56" s="54" t="s">
        <v>25</v>
      </c>
      <c r="C56" s="54" t="s">
        <v>28</v>
      </c>
      <c r="D56" s="54" t="s">
        <v>30</v>
      </c>
      <c r="J56" s="56" t="s">
        <v>187</v>
      </c>
      <c r="K56" s="56"/>
      <c r="L56" s="56"/>
      <c r="M56" s="56"/>
      <c r="N56" s="56" t="s">
        <v>122</v>
      </c>
      <c r="R56" s="76"/>
      <c r="S56" s="76"/>
      <c r="T56" s="76"/>
      <c r="U56" s="76"/>
      <c r="V56" s="56"/>
      <c r="AC56" s="51"/>
      <c r="AD56" s="54" t="s">
        <v>25</v>
      </c>
      <c r="AE56" s="54" t="s">
        <v>28</v>
      </c>
      <c r="AF56" s="54" t="s">
        <v>30</v>
      </c>
      <c r="AL56" s="76"/>
      <c r="AM56" s="76"/>
      <c r="AN56" s="76"/>
      <c r="AO56" s="76"/>
      <c r="AP56" s="56"/>
      <c r="AT56" s="76"/>
      <c r="AU56" s="76"/>
      <c r="AV56" s="76"/>
      <c r="AW56" s="76"/>
      <c r="AX56" s="56"/>
    </row>
    <row r="57" customFormat="false" ht="8.25" hidden="false" customHeight="false" outlineLevel="0" collapsed="false">
      <c r="A57" s="76" t="s">
        <v>125</v>
      </c>
      <c r="B57" s="57" t="n">
        <f aca="false">SUM(N14:N16,D22:D26,L32:L37,L43:L46)</f>
        <v>488</v>
      </c>
      <c r="C57" s="57" t="n">
        <f aca="false">SUM(O14:O16,E22:E26,M32:M37,M43:M46)</f>
        <v>2198</v>
      </c>
      <c r="D57" s="57" t="n">
        <f aca="false">SUM(Q14:Q16,G22:G26,O32:O37,O43:O46)</f>
        <v>16</v>
      </c>
      <c r="J57" s="56" t="s">
        <v>188</v>
      </c>
      <c r="K57" s="56"/>
      <c r="L57" s="56"/>
      <c r="M57" s="56"/>
      <c r="N57" s="56" t="s">
        <v>122</v>
      </c>
      <c r="R57" s="76"/>
      <c r="S57" s="76"/>
      <c r="T57" s="76"/>
      <c r="U57" s="76"/>
      <c r="V57" s="56"/>
      <c r="AC57" s="76" t="s">
        <v>125</v>
      </c>
      <c r="AD57" s="57" t="n">
        <f aca="false">SUM(AP14:AP16,AF22:AF26,AN32:AN37,AN43:AN46)</f>
        <v>421</v>
      </c>
      <c r="AE57" s="57" t="n">
        <f aca="false">SUM(AQ14:AQ16,AG22:AG26,AO32:AO37,AO43:AO46)</f>
        <v>2231</v>
      </c>
      <c r="AF57" s="57" t="n">
        <f aca="false">SUM(AS14:AS16,AI22:AI26,AQ32:AQ37,AQ43:AQ46)</f>
        <v>18</v>
      </c>
      <c r="AL57" s="76"/>
      <c r="AM57" s="76"/>
      <c r="AN57" s="76"/>
      <c r="AO57" s="76"/>
      <c r="AP57" s="56"/>
      <c r="AT57" s="76"/>
      <c r="AU57" s="76"/>
      <c r="AV57" s="76"/>
      <c r="AW57" s="76"/>
      <c r="AX57" s="56"/>
    </row>
    <row r="58" customFormat="false" ht="8.25" hidden="false" customHeight="false" outlineLevel="0" collapsed="false">
      <c r="A58" s="76" t="s">
        <v>120</v>
      </c>
      <c r="B58" s="57"/>
      <c r="J58" s="56" t="s">
        <v>189</v>
      </c>
      <c r="K58" s="56"/>
      <c r="L58" s="56"/>
      <c r="M58" s="56"/>
      <c r="N58" s="56" t="s">
        <v>130</v>
      </c>
      <c r="R58" s="76"/>
      <c r="S58" s="76"/>
      <c r="T58" s="76"/>
      <c r="U58" s="76"/>
      <c r="V58" s="56"/>
      <c r="AC58" s="76" t="s">
        <v>120</v>
      </c>
      <c r="AD58" s="56"/>
      <c r="AL58" s="76"/>
      <c r="AM58" s="76"/>
      <c r="AN58" s="76"/>
      <c r="AO58" s="76"/>
      <c r="AP58" s="56"/>
      <c r="AT58" s="76"/>
      <c r="AU58" s="76"/>
      <c r="AV58" s="76"/>
      <c r="AW58" s="76"/>
      <c r="AX58" s="56"/>
    </row>
    <row r="59" customFormat="false" ht="8.25" hidden="false" customHeight="false" outlineLevel="0" collapsed="false">
      <c r="J59" s="56" t="s">
        <v>190</v>
      </c>
      <c r="K59" s="56"/>
      <c r="L59" s="56"/>
      <c r="M59" s="56"/>
      <c r="N59" s="56" t="s">
        <v>130</v>
      </c>
      <c r="R59" s="76"/>
      <c r="S59" s="76"/>
      <c r="T59" s="76"/>
      <c r="U59" s="76"/>
      <c r="V59" s="56"/>
      <c r="AL59" s="76"/>
      <c r="AM59" s="76"/>
      <c r="AN59" s="76"/>
      <c r="AO59" s="76"/>
      <c r="AP59" s="56"/>
      <c r="AT59" s="76"/>
      <c r="AU59" s="76"/>
      <c r="AV59" s="76"/>
      <c r="AW59" s="76"/>
      <c r="AX59" s="56"/>
    </row>
    <row r="60" customFormat="false" ht="8.25" hidden="false" customHeight="false" outlineLevel="0" collapsed="false">
      <c r="B60" s="54" t="s">
        <v>16</v>
      </c>
      <c r="C60" s="54" t="s">
        <v>17</v>
      </c>
      <c r="AD60" s="54" t="s">
        <v>16</v>
      </c>
      <c r="AE60" s="54" t="s">
        <v>17</v>
      </c>
    </row>
    <row r="61" customFormat="false" ht="8.25" hidden="false" customHeight="false" outlineLevel="0" collapsed="false">
      <c r="A61" s="76" t="s">
        <v>131</v>
      </c>
      <c r="B61" s="58" t="n">
        <f aca="false">B57/(C53+B57)</f>
        <v>0.471042471042471</v>
      </c>
      <c r="C61" s="58" t="n">
        <f aca="false">C53/(C53+B57)</f>
        <v>0.528957528957529</v>
      </c>
      <c r="AC61" s="76" t="s">
        <v>131</v>
      </c>
      <c r="AD61" s="58" t="n">
        <f aca="false">AD57/(AD53+AD57)</f>
        <v>0.419322709163347</v>
      </c>
      <c r="AE61" s="58" t="n">
        <f aca="false">AD53/(AD53+AD57)</f>
        <v>0.580677290836653</v>
      </c>
      <c r="AL61" s="44" t="s">
        <v>132</v>
      </c>
    </row>
    <row r="62" customFormat="false" ht="8.25" hidden="false" customHeight="false" outlineLevel="0" collapsed="false">
      <c r="A62" s="76" t="s">
        <v>133</v>
      </c>
      <c r="B62" s="57"/>
      <c r="C62" s="56"/>
      <c r="J62" s="44" t="s">
        <v>132</v>
      </c>
      <c r="AC62" s="76" t="s">
        <v>133</v>
      </c>
      <c r="AD62" s="56"/>
      <c r="AE62" s="56"/>
    </row>
    <row r="73" customFormat="false" ht="8.25" hidden="false" customHeight="false" outlineLevel="0" collapsed="false">
      <c r="A73" s="47" t="s">
        <v>10</v>
      </c>
      <c r="B73" s="47"/>
      <c r="C73" s="47"/>
      <c r="D73" s="47"/>
      <c r="E73" s="47"/>
      <c r="F73" s="47"/>
      <c r="G73" s="47"/>
      <c r="H73" s="47"/>
      <c r="I73" s="47"/>
      <c r="J73" s="47"/>
      <c r="K73" s="47"/>
      <c r="L73" s="47"/>
      <c r="M73" s="47"/>
      <c r="N73" s="47"/>
      <c r="O73" s="47"/>
      <c r="P73" s="47"/>
      <c r="Q73" s="47"/>
      <c r="R73" s="47"/>
      <c r="S73" s="47"/>
      <c r="T73" s="47"/>
      <c r="U73" s="47"/>
      <c r="V73" s="47"/>
      <c r="W73" s="47"/>
      <c r="X73" s="47"/>
    </row>
    <row r="74" customFormat="false" ht="8.25" hidden="false" customHeight="false" outlineLevel="0" collapsed="false">
      <c r="A74" s="48"/>
      <c r="B74" s="48"/>
      <c r="C74" s="48"/>
      <c r="D74" s="48"/>
      <c r="E74" s="48"/>
      <c r="F74" s="48"/>
      <c r="G74" s="48"/>
      <c r="H74" s="48"/>
      <c r="I74" s="48"/>
      <c r="J74" s="48"/>
      <c r="K74" s="48"/>
      <c r="L74" s="48"/>
      <c r="M74" s="48"/>
      <c r="N74" s="48"/>
      <c r="O74" s="48"/>
      <c r="P74" s="48"/>
      <c r="Q74" s="48"/>
      <c r="R74" s="48"/>
      <c r="S74" s="48"/>
      <c r="T74" s="48"/>
      <c r="U74" s="48"/>
      <c r="V74" s="48"/>
      <c r="W74" s="48"/>
      <c r="X74" s="49"/>
    </row>
    <row r="75" customFormat="false" ht="8.25" hidden="false" customHeight="false" outlineLevel="0" collapsed="false">
      <c r="I75" s="50" t="s">
        <v>11</v>
      </c>
      <c r="J75" s="50"/>
      <c r="K75" s="50"/>
      <c r="N75" s="50" t="s">
        <v>12</v>
      </c>
      <c r="O75" s="50"/>
      <c r="P75" s="50"/>
      <c r="T75" s="51" t="s">
        <v>13</v>
      </c>
    </row>
    <row r="76" customFormat="false" ht="8.25" hidden="false" customHeight="false" outlineLevel="0" collapsed="false">
      <c r="I76" s="50" t="s">
        <v>14</v>
      </c>
      <c r="J76" s="50"/>
      <c r="K76" s="50"/>
      <c r="N76" s="50" t="s">
        <v>15</v>
      </c>
      <c r="T76" s="52" t="s">
        <v>16</v>
      </c>
      <c r="U76" s="52" t="s">
        <v>17</v>
      </c>
    </row>
    <row r="77" customFormat="false" ht="8.25" hidden="false" customHeight="false" outlineLevel="0" collapsed="false">
      <c r="I77" s="50"/>
      <c r="J77" s="50"/>
      <c r="K77" s="50"/>
      <c r="T77" s="58" t="e">
        <f aca="false">(N87+D97+L108+L117)/(N87+D97+L108+D87)</f>
        <v>#DIV/0!</v>
      </c>
      <c r="U77" s="58" t="e">
        <f aca="false">D87/(D87+N87+D97+L108+L117)</f>
        <v>#DIV/0!</v>
      </c>
    </row>
    <row r="80" customFormat="false" ht="8.25" hidden="false" customHeight="false" outlineLevel="0" collapsed="false">
      <c r="A80" s="47" t="s">
        <v>14</v>
      </c>
      <c r="B80" s="47"/>
      <c r="C80" s="47"/>
      <c r="D80" s="47"/>
      <c r="E80" s="47"/>
      <c r="F80" s="47"/>
      <c r="G80" s="47"/>
      <c r="H80" s="47"/>
      <c r="I80" s="47"/>
      <c r="J80" s="47"/>
      <c r="K80" s="47"/>
      <c r="L80" s="47"/>
      <c r="M80" s="47"/>
      <c r="N80" s="47"/>
      <c r="O80" s="47"/>
      <c r="P80" s="47"/>
      <c r="Q80" s="47"/>
      <c r="R80" s="47"/>
      <c r="S80" s="47"/>
      <c r="T80" s="47"/>
      <c r="U80" s="47"/>
      <c r="V80" s="47"/>
      <c r="W80" s="47"/>
      <c r="X80" s="47"/>
    </row>
    <row r="82" customFormat="false" ht="8.25" hidden="false" customHeight="false" outlineLevel="0" collapsed="false">
      <c r="D82" s="47" t="s">
        <v>18</v>
      </c>
      <c r="E82" s="47"/>
      <c r="F82" s="47"/>
      <c r="G82" s="47"/>
      <c r="H82" s="47"/>
      <c r="I82" s="47"/>
      <c r="J82" s="47"/>
      <c r="M82" s="47" t="s">
        <v>19</v>
      </c>
      <c r="N82" s="47"/>
      <c r="O82" s="47"/>
      <c r="P82" s="47"/>
      <c r="Q82" s="47"/>
      <c r="S82" s="47" t="s">
        <v>20</v>
      </c>
      <c r="T82" s="47"/>
      <c r="U82" s="47"/>
      <c r="W82" s="47" t="s">
        <v>21</v>
      </c>
      <c r="X82" s="47"/>
    </row>
    <row r="83" customFormat="false" ht="8.25" hidden="false" customHeight="false" outlineLevel="0" collapsed="false">
      <c r="A83" s="54" t="s">
        <v>22</v>
      </c>
      <c r="B83" s="54" t="s">
        <v>23</v>
      </c>
      <c r="C83" s="54" t="s">
        <v>24</v>
      </c>
      <c r="D83" s="54" t="s">
        <v>25</v>
      </c>
      <c r="E83" s="54" t="s">
        <v>26</v>
      </c>
      <c r="F83" s="54" t="s">
        <v>27</v>
      </c>
      <c r="G83" s="54" t="s">
        <v>28</v>
      </c>
      <c r="H83" s="54" t="s">
        <v>29</v>
      </c>
      <c r="I83" s="54" t="s">
        <v>30</v>
      </c>
      <c r="J83" s="54" t="s">
        <v>31</v>
      </c>
      <c r="K83" s="54" t="s">
        <v>32</v>
      </c>
      <c r="L83" s="54" t="s">
        <v>33</v>
      </c>
      <c r="N83" s="54" t="s">
        <v>34</v>
      </c>
      <c r="O83" s="54" t="s">
        <v>35</v>
      </c>
      <c r="P83" s="54" t="s">
        <v>36</v>
      </c>
      <c r="Q83" s="54" t="s">
        <v>30</v>
      </c>
      <c r="R83" s="54" t="s">
        <v>37</v>
      </c>
      <c r="S83" s="54"/>
      <c r="T83" s="54" t="s">
        <v>38</v>
      </c>
      <c r="U83" s="54" t="s">
        <v>39</v>
      </c>
      <c r="V83" s="54" t="s">
        <v>40</v>
      </c>
      <c r="W83" s="54"/>
      <c r="X83" s="55" t="s">
        <v>41</v>
      </c>
      <c r="Y83" s="55" t="s">
        <v>42</v>
      </c>
      <c r="Z83" s="55"/>
      <c r="AA83" s="54"/>
    </row>
    <row r="84" customFormat="false" ht="8.25" hidden="false" customHeight="false" outlineLevel="0" collapsed="false">
      <c r="A84" s="76"/>
      <c r="B84" s="52"/>
      <c r="C84" s="57"/>
      <c r="D84" s="57"/>
      <c r="E84" s="57"/>
      <c r="F84" s="58" t="e">
        <f aca="false">E84/D84</f>
        <v>#DIV/0!</v>
      </c>
      <c r="G84" s="57"/>
      <c r="H84" s="59" t="e">
        <f aca="false">G84/D84</f>
        <v>#DIV/0!</v>
      </c>
      <c r="I84" s="57"/>
      <c r="J84" s="58" t="e">
        <f aca="false">I84/D84</f>
        <v>#DIV/0!</v>
      </c>
      <c r="K84" s="57"/>
      <c r="L84" s="58" t="e">
        <f aca="false">K84/D84</f>
        <v>#DIV/0!</v>
      </c>
      <c r="N84" s="57"/>
      <c r="O84" s="57"/>
      <c r="P84" s="57" t="e">
        <f aca="false">O84/N84</f>
        <v>#DIV/0!</v>
      </c>
      <c r="Q84" s="57"/>
      <c r="R84" s="58" t="e">
        <f aca="false">Q84/N84</f>
        <v>#DIV/0!</v>
      </c>
      <c r="S84" s="45"/>
      <c r="T84" s="58" t="n">
        <f aca="false">(D84+N84)/($D$17+$N$17)</f>
        <v>0</v>
      </c>
      <c r="U84" s="58" t="n">
        <f aca="false">D84/($D$17)</f>
        <v>0</v>
      </c>
      <c r="V84" s="58" t="n">
        <f aca="false">N84/($N$17)</f>
        <v>0</v>
      </c>
      <c r="W84" s="60"/>
      <c r="X84" s="61" t="n">
        <f aca="false">(G84*0.05)+(I84*4)+(K84*-1)+(O84*0.1)+(Q84*6)</f>
        <v>0</v>
      </c>
      <c r="Y84" s="62" t="n">
        <f aca="false">((G84*0.05)+(I84*4)+(K84*-1)+(O84*0.1)+(Q84*6))*0.4</f>
        <v>0</v>
      </c>
      <c r="Z84" s="63"/>
      <c r="AA84" s="45"/>
    </row>
    <row r="85" customFormat="false" ht="8.25" hidden="false" customHeight="false" outlineLevel="0" collapsed="false">
      <c r="A85" s="56"/>
      <c r="B85" s="57"/>
      <c r="C85" s="57"/>
      <c r="D85" s="57"/>
      <c r="E85" s="57"/>
      <c r="F85" s="58" t="e">
        <f aca="false">E85/D85</f>
        <v>#DIV/0!</v>
      </c>
      <c r="G85" s="57"/>
      <c r="H85" s="59" t="e">
        <f aca="false">G85/D85</f>
        <v>#DIV/0!</v>
      </c>
      <c r="I85" s="57"/>
      <c r="J85" s="58" t="e">
        <f aca="false">I85/D85</f>
        <v>#DIV/0!</v>
      </c>
      <c r="K85" s="57"/>
      <c r="L85" s="58" t="e">
        <f aca="false">K85/D85</f>
        <v>#DIV/0!</v>
      </c>
      <c r="N85" s="57"/>
      <c r="O85" s="57"/>
      <c r="P85" s="57" t="e">
        <f aca="false">O85/N85</f>
        <v>#DIV/0!</v>
      </c>
      <c r="Q85" s="57"/>
      <c r="R85" s="58" t="e">
        <f aca="false">Q85/N85</f>
        <v>#DIV/0!</v>
      </c>
      <c r="S85" s="45"/>
      <c r="T85" s="58" t="n">
        <f aca="false">(D85+N85)/($D$17+$N$17)</f>
        <v>0</v>
      </c>
      <c r="U85" s="58" t="n">
        <f aca="false">D85/($D$17)</f>
        <v>0</v>
      </c>
      <c r="V85" s="58" t="n">
        <f aca="false">N85/($N$17)</f>
        <v>0</v>
      </c>
      <c r="W85" s="60"/>
      <c r="X85" s="61" t="n">
        <f aca="false">(G85*0.05)+(I85*4)+(K85*-1)+(O85*0.1)+(Q85*6)</f>
        <v>0</v>
      </c>
      <c r="Y85" s="62" t="n">
        <f aca="false">((G85*0.05)+(I85*4)+(K85*-1)+(O85*0.1)+(Q85*6))*0.4</f>
        <v>0</v>
      </c>
      <c r="Z85" s="63"/>
      <c r="AA85" s="45"/>
    </row>
    <row r="86" customFormat="false" ht="8.25" hidden="false" customHeight="false" outlineLevel="0" collapsed="false">
      <c r="A86" s="56"/>
      <c r="B86" s="57"/>
      <c r="C86" s="57" t="n">
        <v>0</v>
      </c>
      <c r="D86" s="57"/>
      <c r="E86" s="57"/>
      <c r="F86" s="58" t="e">
        <f aca="false">E86/D86</f>
        <v>#DIV/0!</v>
      </c>
      <c r="G86" s="57"/>
      <c r="H86" s="59" t="e">
        <f aca="false">G86/D86</f>
        <v>#DIV/0!</v>
      </c>
      <c r="I86" s="57"/>
      <c r="J86" s="58" t="e">
        <f aca="false">I86/D86</f>
        <v>#DIV/0!</v>
      </c>
      <c r="K86" s="57"/>
      <c r="L86" s="58" t="e">
        <f aca="false">K86/D86</f>
        <v>#DIV/0!</v>
      </c>
      <c r="N86" s="57"/>
      <c r="O86" s="57"/>
      <c r="P86" s="57" t="e">
        <f aca="false">O86/N86</f>
        <v>#DIV/0!</v>
      </c>
      <c r="Q86" s="57"/>
      <c r="R86" s="58" t="e">
        <f aca="false">Q86/N86</f>
        <v>#DIV/0!</v>
      </c>
      <c r="S86" s="45"/>
      <c r="T86" s="58" t="n">
        <f aca="false">(D86+N86)/($D$17+$N$17)</f>
        <v>0</v>
      </c>
      <c r="U86" s="58" t="n">
        <f aca="false">D86/($D$17)</f>
        <v>0</v>
      </c>
      <c r="V86" s="58" t="n">
        <f aca="false">N86/($N$17)</f>
        <v>0</v>
      </c>
      <c r="W86" s="60"/>
      <c r="X86" s="61" t="n">
        <f aca="false">(G86*0.05)+(I86*4)+(K86*-1)+(O86*0.1)+(Q86*6)</f>
        <v>0</v>
      </c>
      <c r="Y86" s="62" t="n">
        <f aca="false">((G86*0.05)+(I86*4)+(K86*-1)+(O86*0.1)+(Q86*6))*0.4</f>
        <v>0</v>
      </c>
      <c r="Z86" s="63"/>
      <c r="AA86" s="45"/>
    </row>
    <row r="87" customFormat="false" ht="8.25" hidden="false" customHeight="false" outlineLevel="0" collapsed="false">
      <c r="A87" s="54" t="s">
        <v>49</v>
      </c>
      <c r="B87" s="54"/>
      <c r="C87" s="54"/>
      <c r="D87" s="54" t="n">
        <f aca="false">SUM(D84:D86)</f>
        <v>0</v>
      </c>
      <c r="E87" s="54" t="n">
        <f aca="false">SUM(E84:E86)</f>
        <v>0</v>
      </c>
      <c r="F87" s="54"/>
      <c r="G87" s="54" t="n">
        <f aca="false">SUM(G84:G86)</f>
        <v>0</v>
      </c>
      <c r="H87" s="54"/>
      <c r="I87" s="54" t="n">
        <f aca="false">SUM(I84:I86)</f>
        <v>0</v>
      </c>
      <c r="J87" s="54"/>
      <c r="K87" s="54" t="n">
        <f aca="false">SUM(K84:K86)</f>
        <v>0</v>
      </c>
      <c r="L87" s="54"/>
      <c r="M87" s="51"/>
      <c r="N87" s="54" t="n">
        <f aca="false">SUM(N84:N86)</f>
        <v>0</v>
      </c>
      <c r="O87" s="54" t="n">
        <f aca="false">SUM(O84:O86)</f>
        <v>0</v>
      </c>
      <c r="P87" s="54"/>
      <c r="Q87" s="54" t="n">
        <f aca="false">SUM(Q84:Q86)</f>
        <v>0</v>
      </c>
      <c r="R87" s="54"/>
      <c r="S87" s="54"/>
      <c r="T87" s="65" t="n">
        <f aca="false">T84+T85+T86</f>
        <v>0</v>
      </c>
      <c r="U87" s="66" t="e">
        <f aca="false">D87/(D87+N87)</f>
        <v>#DIV/0!</v>
      </c>
      <c r="V87" s="66" t="e">
        <f aca="false">N87/(N87+D87)</f>
        <v>#DIV/0!</v>
      </c>
      <c r="W87" s="60"/>
      <c r="X87" s="63"/>
      <c r="Y87" s="63"/>
      <c r="Z87" s="63"/>
      <c r="AA87" s="45"/>
    </row>
    <row r="88" customFormat="false" ht="8.25" hidden="false" customHeight="false" outlineLevel="0" collapsed="false">
      <c r="C88" s="45"/>
      <c r="D88" s="45"/>
      <c r="E88" s="67"/>
      <c r="F88" s="45"/>
      <c r="G88" s="68"/>
      <c r="H88" s="45"/>
      <c r="I88" s="69"/>
      <c r="J88" s="45"/>
      <c r="K88" s="69"/>
      <c r="L88" s="45"/>
      <c r="M88" s="45"/>
      <c r="N88" s="45"/>
      <c r="O88" s="45"/>
      <c r="P88" s="45"/>
      <c r="Q88" s="45"/>
      <c r="R88" s="45"/>
      <c r="S88" s="45"/>
    </row>
    <row r="89" customFormat="false" ht="8.25" hidden="false" customHeight="false" outlineLevel="0" collapsed="false">
      <c r="C89" s="45"/>
      <c r="D89" s="45"/>
      <c r="E89" s="67"/>
      <c r="F89" s="45"/>
      <c r="G89" s="68"/>
      <c r="H89" s="45"/>
      <c r="I89" s="69"/>
      <c r="J89" s="45"/>
      <c r="K89" s="69"/>
      <c r="L89" s="45"/>
      <c r="M89" s="45"/>
      <c r="N89" s="45"/>
      <c r="O89" s="45"/>
      <c r="P89" s="45"/>
      <c r="Q89" s="45"/>
      <c r="R89" s="45"/>
      <c r="S89" s="45"/>
    </row>
    <row r="90" customFormat="false" ht="8.25" hidden="false" customHeight="false" outlineLevel="0" collapsed="false">
      <c r="A90" s="47" t="s">
        <v>19</v>
      </c>
      <c r="B90" s="47"/>
      <c r="C90" s="47"/>
      <c r="D90" s="47"/>
      <c r="E90" s="47"/>
      <c r="F90" s="47"/>
      <c r="G90" s="47"/>
      <c r="H90" s="47"/>
      <c r="I90" s="47" t="s">
        <v>50</v>
      </c>
      <c r="J90" s="47"/>
      <c r="K90" s="47"/>
      <c r="L90" s="47"/>
      <c r="M90" s="47"/>
      <c r="N90" s="47"/>
      <c r="O90" s="45"/>
      <c r="P90" s="45"/>
      <c r="S90" s="47" t="s">
        <v>20</v>
      </c>
      <c r="T90" s="47"/>
      <c r="U90" s="47"/>
      <c r="W90" s="47" t="s">
        <v>21</v>
      </c>
      <c r="X90" s="47"/>
      <c r="Y90" s="49"/>
      <c r="Z90" s="49"/>
      <c r="AA90" s="48"/>
      <c r="AB90" s="48"/>
    </row>
    <row r="91" customFormat="false" ht="8.25" hidden="false" customHeight="false" outlineLevel="0" collapsed="false">
      <c r="A91" s="54" t="s">
        <v>51</v>
      </c>
      <c r="B91" s="54" t="s">
        <v>23</v>
      </c>
      <c r="C91" s="54" t="s">
        <v>24</v>
      </c>
      <c r="D91" s="54" t="s">
        <v>25</v>
      </c>
      <c r="E91" s="54" t="s">
        <v>28</v>
      </c>
      <c r="F91" s="54" t="s">
        <v>29</v>
      </c>
      <c r="G91" s="54" t="s">
        <v>30</v>
      </c>
      <c r="H91" s="54" t="s">
        <v>31</v>
      </c>
      <c r="J91" s="54" t="s">
        <v>52</v>
      </c>
      <c r="K91" s="54" t="s">
        <v>53</v>
      </c>
      <c r="L91" s="54" t="s">
        <v>54</v>
      </c>
      <c r="M91" s="54" t="s">
        <v>55</v>
      </c>
      <c r="N91" s="54" t="s">
        <v>56</v>
      </c>
      <c r="O91" s="54" t="s">
        <v>30</v>
      </c>
      <c r="P91" s="54" t="s">
        <v>57</v>
      </c>
      <c r="S91" s="54" t="s">
        <v>51</v>
      </c>
      <c r="T91" s="54" t="s">
        <v>38</v>
      </c>
      <c r="U91" s="54" t="s">
        <v>39</v>
      </c>
      <c r="V91" s="54" t="s">
        <v>40</v>
      </c>
      <c r="X91" s="55" t="s">
        <v>41</v>
      </c>
      <c r="Y91" s="55" t="s">
        <v>58</v>
      </c>
      <c r="Z91" s="55" t="s">
        <v>59</v>
      </c>
      <c r="AA91" s="54"/>
      <c r="AB91" s="54"/>
    </row>
    <row r="92" customFormat="false" ht="8.25" hidden="false" customHeight="false" outlineLevel="0" collapsed="false">
      <c r="A92" s="76"/>
      <c r="B92" s="52"/>
      <c r="C92" s="70"/>
      <c r="D92" s="57"/>
      <c r="E92" s="57"/>
      <c r="F92" s="59" t="e">
        <f aca="false">E92/D92</f>
        <v>#DIV/0!</v>
      </c>
      <c r="G92" s="57"/>
      <c r="H92" s="58" t="e">
        <f aca="false">G92/D92</f>
        <v>#DIV/0!</v>
      </c>
      <c r="J92" s="58" t="e">
        <f aca="false">L92/K92</f>
        <v>#DIV/0!</v>
      </c>
      <c r="K92" s="57"/>
      <c r="L92" s="57"/>
      <c r="M92" s="57"/>
      <c r="N92" s="71" t="e">
        <f aca="false">M92/L92</f>
        <v>#DIV/0!</v>
      </c>
      <c r="O92" s="57"/>
      <c r="P92" s="58" t="e">
        <f aca="false">O92/L92</f>
        <v>#DIV/0!</v>
      </c>
      <c r="S92" s="56"/>
      <c r="T92" s="58" t="n">
        <f aca="false">(D92+K92)/($D$27+$K$27+$N$17+$E$17+$L$38+$L$47)</f>
        <v>0</v>
      </c>
      <c r="U92" s="58" t="n">
        <f aca="false">K92/($K$27+$F$38+$F$47)</f>
        <v>0</v>
      </c>
      <c r="V92" s="58" t="n">
        <f aca="false">D92/($D$27+$N$17+$L$38+$L$47)</f>
        <v>0</v>
      </c>
      <c r="X92" s="61" t="n">
        <f aca="false">(E92*0.1)+(G92*6)+(M92*0.1)+(O92*6)</f>
        <v>0</v>
      </c>
      <c r="Y92" s="61" t="n">
        <f aca="false">(E92*0.1)+(G92*6)+(L92*1)+(M92*0.1)+(O92*6)</f>
        <v>0</v>
      </c>
      <c r="Z92" s="61" t="n">
        <f aca="false">(E92*0.1)+(G92*6)+(L92*0.5)+(M92*0.1)+(O92*6)</f>
        <v>0</v>
      </c>
      <c r="AA92" s="45"/>
      <c r="AB92" s="45"/>
    </row>
    <row r="93" customFormat="false" ht="8.25" hidden="false" customHeight="false" outlineLevel="0" collapsed="false">
      <c r="A93" s="56"/>
      <c r="B93" s="57"/>
      <c r="C93" s="70"/>
      <c r="D93" s="57"/>
      <c r="E93" s="57"/>
      <c r="F93" s="59" t="e">
        <f aca="false">E93/D93</f>
        <v>#DIV/0!</v>
      </c>
      <c r="G93" s="57"/>
      <c r="H93" s="58" t="e">
        <f aca="false">G93/D93</f>
        <v>#DIV/0!</v>
      </c>
      <c r="J93" s="58" t="e">
        <f aca="false">L93/K93</f>
        <v>#DIV/0!</v>
      </c>
      <c r="K93" s="57"/>
      <c r="L93" s="57"/>
      <c r="M93" s="57"/>
      <c r="N93" s="57" t="e">
        <f aca="false">M93/L93</f>
        <v>#DIV/0!</v>
      </c>
      <c r="O93" s="57"/>
      <c r="P93" s="58" t="e">
        <f aca="false">O93/L93</f>
        <v>#DIV/0!</v>
      </c>
      <c r="S93" s="56"/>
      <c r="T93" s="58" t="n">
        <f aca="false">(D93+K93)/($D$27+$K$27+$N$17+$E$17+$L$38+$L$47)</f>
        <v>0</v>
      </c>
      <c r="U93" s="58" t="n">
        <f aca="false">K93/($K$27+$F$38+$F$47)</f>
        <v>0</v>
      </c>
      <c r="V93" s="58" t="n">
        <f aca="false">D93/($D$27+$N$17+$L$38+$L$47)</f>
        <v>0</v>
      </c>
      <c r="X93" s="61" t="n">
        <f aca="false">(E93*0.1)+(G93*6)+(M93*0.1)+(O93*6)</f>
        <v>0</v>
      </c>
      <c r="Y93" s="61" t="n">
        <f aca="false">(E93*0.1)+(G93*6)+(L93*1)+(M93*0.1)+(O93*6)</f>
        <v>0</v>
      </c>
      <c r="Z93" s="61" t="n">
        <f aca="false">(E93*0.1)+(G93*6)+(L93*0.5)+(M93*0.1)+(O93*6)</f>
        <v>0</v>
      </c>
      <c r="AA93" s="45"/>
      <c r="AB93" s="45"/>
    </row>
    <row r="94" customFormat="false" ht="8.25" hidden="false" customHeight="false" outlineLevel="0" collapsed="false">
      <c r="A94" s="56"/>
      <c r="B94" s="57"/>
      <c r="C94" s="70"/>
      <c r="D94" s="57"/>
      <c r="E94" s="57"/>
      <c r="F94" s="59" t="e">
        <f aca="false">E94/D94</f>
        <v>#DIV/0!</v>
      </c>
      <c r="G94" s="57"/>
      <c r="H94" s="58" t="e">
        <f aca="false">G94/D94</f>
        <v>#DIV/0!</v>
      </c>
      <c r="J94" s="58" t="e">
        <f aca="false">L94/K94</f>
        <v>#DIV/0!</v>
      </c>
      <c r="K94" s="57"/>
      <c r="L94" s="57"/>
      <c r="M94" s="57"/>
      <c r="N94" s="57" t="e">
        <f aca="false">M94/L94</f>
        <v>#DIV/0!</v>
      </c>
      <c r="O94" s="57"/>
      <c r="P94" s="58" t="e">
        <f aca="false">O94/L94</f>
        <v>#DIV/0!</v>
      </c>
      <c r="S94" s="56"/>
      <c r="T94" s="58" t="n">
        <f aca="false">(D94+K94)/($D$27+$K$27+$N$17+$E$17+$L$38+$L$47)</f>
        <v>0</v>
      </c>
      <c r="U94" s="58" t="n">
        <f aca="false">K94/($K$27+$F$38+$F$47)</f>
        <v>0</v>
      </c>
      <c r="V94" s="58" t="n">
        <f aca="false">D94/($D$27+$N$17+$L$38+$L$47)</f>
        <v>0</v>
      </c>
      <c r="X94" s="61" t="n">
        <f aca="false">(E94*0.1)+(G94*6)+(M94*0.1)+(O94*6)</f>
        <v>0</v>
      </c>
      <c r="Y94" s="61" t="n">
        <f aca="false">(E94*0.1)+(G94*6)+(L94*1)+(M94*0.1)+(O94*6)</f>
        <v>0</v>
      </c>
      <c r="Z94" s="61" t="n">
        <f aca="false">(E94*0.1)+(G94*6)+(L94*0.5)+(M94*0.1)+(O94*6)</f>
        <v>0</v>
      </c>
      <c r="AA94" s="45"/>
      <c r="AB94" s="45"/>
    </row>
    <row r="95" customFormat="false" ht="8.25" hidden="false" customHeight="false" outlineLevel="0" collapsed="false">
      <c r="A95" s="56"/>
      <c r="B95" s="57"/>
      <c r="C95" s="70"/>
      <c r="D95" s="57"/>
      <c r="E95" s="57"/>
      <c r="F95" s="59" t="e">
        <f aca="false">E95/D95</f>
        <v>#DIV/0!</v>
      </c>
      <c r="G95" s="57"/>
      <c r="H95" s="58" t="e">
        <f aca="false">G95/D95</f>
        <v>#DIV/0!</v>
      </c>
      <c r="J95" s="58" t="e">
        <f aca="false">L95/K95</f>
        <v>#DIV/0!</v>
      </c>
      <c r="K95" s="57"/>
      <c r="L95" s="57"/>
      <c r="M95" s="57"/>
      <c r="N95" s="57" t="e">
        <f aca="false">M95/L95</f>
        <v>#DIV/0!</v>
      </c>
      <c r="O95" s="57"/>
      <c r="P95" s="58" t="e">
        <f aca="false">O95/L95</f>
        <v>#DIV/0!</v>
      </c>
      <c r="S95" s="56"/>
      <c r="T95" s="58" t="n">
        <f aca="false">(D95+K95)/($D$27+$K$27+$N$17+$E$17+$L$38+$L$47)</f>
        <v>0</v>
      </c>
      <c r="U95" s="58" t="n">
        <f aca="false">K95/($K$27+$F$38+$F$47)</f>
        <v>0</v>
      </c>
      <c r="V95" s="58" t="n">
        <f aca="false">D95/($D$27+$N$17+$L$38+$L$47)</f>
        <v>0</v>
      </c>
      <c r="X95" s="61" t="n">
        <f aca="false">(E95*0.1)+(G95*6)+(M95*0.1)+(O95*6)</f>
        <v>0</v>
      </c>
      <c r="Y95" s="61" t="n">
        <f aca="false">(E95*0.1)+(G95*6)+(L95*1)+(M95*0.1)+(O95*6)</f>
        <v>0</v>
      </c>
      <c r="Z95" s="61" t="n">
        <f aca="false">(E95*0.1)+(G95*6)+(L95*0.5)+(M95*0.1)+(O95*6)</f>
        <v>0</v>
      </c>
      <c r="AA95" s="45"/>
      <c r="AB95" s="45"/>
    </row>
    <row r="96" customFormat="false" ht="8.25" hidden="false" customHeight="false" outlineLevel="0" collapsed="false">
      <c r="A96" s="56"/>
      <c r="B96" s="57"/>
      <c r="C96" s="70"/>
      <c r="D96" s="57"/>
      <c r="E96" s="57"/>
      <c r="F96" s="59" t="e">
        <f aca="false">E96/D96</f>
        <v>#DIV/0!</v>
      </c>
      <c r="G96" s="57"/>
      <c r="H96" s="58" t="e">
        <f aca="false">G96/D96</f>
        <v>#DIV/0!</v>
      </c>
      <c r="J96" s="58" t="e">
        <f aca="false">L96/K96</f>
        <v>#DIV/0!</v>
      </c>
      <c r="K96" s="57"/>
      <c r="L96" s="57"/>
      <c r="M96" s="57"/>
      <c r="N96" s="57" t="e">
        <f aca="false">M96/L96</f>
        <v>#DIV/0!</v>
      </c>
      <c r="O96" s="57"/>
      <c r="P96" s="58" t="e">
        <f aca="false">O96/L96</f>
        <v>#DIV/0!</v>
      </c>
      <c r="S96" s="56"/>
      <c r="T96" s="58" t="n">
        <f aca="false">(D96+K96)/($D$27+$K$27+$N$17+$E$17+$L$38+$L$47)</f>
        <v>0</v>
      </c>
      <c r="U96" s="58" t="n">
        <f aca="false">K96/($K$27+$F$38+$F$47)</f>
        <v>0</v>
      </c>
      <c r="V96" s="58" t="n">
        <f aca="false">D96/($D$27+$N$17+$L$38+$L$47)</f>
        <v>0</v>
      </c>
      <c r="X96" s="61" t="n">
        <f aca="false">(E96*0.1)+(G96*6)+(M96*0.1)+(O96*6)</f>
        <v>0</v>
      </c>
      <c r="Y96" s="61" t="n">
        <f aca="false">(E96*0.1)+(G96*6)+(L96*1)+(M96*0.1)+(O96*6)</f>
        <v>0</v>
      </c>
      <c r="Z96" s="61" t="n">
        <f aca="false">(E96*0.1)+(G96*6)+(L96*0.5)+(M96*0.1)+(O96*6)</f>
        <v>0</v>
      </c>
      <c r="AA96" s="45"/>
      <c r="AB96" s="45"/>
    </row>
    <row r="97" customFormat="false" ht="8.25" hidden="false" customHeight="false" outlineLevel="0" collapsed="false">
      <c r="A97" s="54" t="s">
        <v>49</v>
      </c>
      <c r="B97" s="54"/>
      <c r="C97" s="54"/>
      <c r="D97" s="54" t="n">
        <f aca="false">SUM(D92:D96)</f>
        <v>0</v>
      </c>
      <c r="E97" s="54" t="n">
        <f aca="false">SUM(E92:E96)</f>
        <v>0</v>
      </c>
      <c r="F97" s="54"/>
      <c r="G97" s="54" t="n">
        <f aca="false">SUM(G92:G96)</f>
        <v>0</v>
      </c>
      <c r="H97" s="54"/>
      <c r="I97" s="54"/>
      <c r="J97" s="54"/>
      <c r="K97" s="54" t="n">
        <f aca="false">SUM(K92:K96)</f>
        <v>0</v>
      </c>
      <c r="L97" s="54" t="n">
        <f aca="false">SUM(L92:L96)</f>
        <v>0</v>
      </c>
      <c r="M97" s="54" t="n">
        <f aca="false">SUM(M92:M96)</f>
        <v>0</v>
      </c>
      <c r="N97" s="54"/>
      <c r="O97" s="54" t="n">
        <f aca="false">SUM(O92:O96)</f>
        <v>0</v>
      </c>
      <c r="P97" s="54"/>
    </row>
    <row r="98" customFormat="false" ht="8.25" hidden="false" customHeight="false" outlineLevel="0" collapsed="false">
      <c r="A98" s="54"/>
      <c r="B98" s="54"/>
      <c r="C98" s="45"/>
      <c r="D98" s="45"/>
      <c r="E98" s="45"/>
      <c r="F98" s="45"/>
      <c r="G98" s="45"/>
      <c r="H98" s="45"/>
      <c r="I98" s="54"/>
      <c r="J98" s="45"/>
      <c r="K98" s="45"/>
      <c r="L98" s="45"/>
      <c r="M98" s="45"/>
      <c r="N98" s="45"/>
      <c r="O98" s="45"/>
    </row>
    <row r="99" customFormat="false" ht="8.25" hidden="false" customHeight="false" outlineLevel="0" collapsed="false">
      <c r="C99" s="45"/>
      <c r="D99" s="45"/>
      <c r="E99" s="45"/>
      <c r="F99" s="45"/>
      <c r="G99" s="45"/>
      <c r="H99" s="45"/>
      <c r="I99" s="45"/>
      <c r="J99" s="45"/>
      <c r="K99" s="45"/>
      <c r="L99" s="45"/>
      <c r="M99" s="45"/>
      <c r="N99" s="45"/>
    </row>
    <row r="100" customFormat="false" ht="8.25" hidden="false" customHeight="false" outlineLevel="0" collapsed="false">
      <c r="A100" s="47" t="s">
        <v>50</v>
      </c>
      <c r="B100" s="47"/>
      <c r="C100" s="47"/>
      <c r="D100" s="47"/>
      <c r="E100" s="47"/>
      <c r="F100" s="47"/>
      <c r="G100" s="47"/>
      <c r="H100" s="47"/>
      <c r="I100" s="45"/>
      <c r="J100" s="45"/>
      <c r="K100" s="47" t="s">
        <v>19</v>
      </c>
      <c r="L100" s="47"/>
      <c r="M100" s="47"/>
      <c r="N100" s="47"/>
      <c r="O100" s="47"/>
      <c r="S100" s="47" t="s">
        <v>20</v>
      </c>
      <c r="T100" s="47"/>
      <c r="U100" s="47"/>
      <c r="W100" s="47" t="s">
        <v>21</v>
      </c>
      <c r="X100" s="47"/>
    </row>
    <row r="101" customFormat="false" ht="8.25" hidden="false" customHeight="false" outlineLevel="0" collapsed="false">
      <c r="A101" s="54" t="s">
        <v>74</v>
      </c>
      <c r="B101" s="54" t="s">
        <v>23</v>
      </c>
      <c r="C101" s="54" t="s">
        <v>24</v>
      </c>
      <c r="D101" s="54" t="s">
        <v>52</v>
      </c>
      <c r="E101" s="54" t="s">
        <v>53</v>
      </c>
      <c r="F101" s="54" t="s">
        <v>54</v>
      </c>
      <c r="G101" s="54" t="s">
        <v>55</v>
      </c>
      <c r="H101" s="54" t="s">
        <v>56</v>
      </c>
      <c r="I101" s="54" t="s">
        <v>30</v>
      </c>
      <c r="J101" s="54" t="s">
        <v>57</v>
      </c>
      <c r="L101" s="54" t="s">
        <v>34</v>
      </c>
      <c r="M101" s="54" t="s">
        <v>35</v>
      </c>
      <c r="N101" s="54" t="s">
        <v>36</v>
      </c>
      <c r="O101" s="54" t="s">
        <v>75</v>
      </c>
      <c r="P101" s="54" t="s">
        <v>31</v>
      </c>
      <c r="S101" s="54" t="s">
        <v>74</v>
      </c>
      <c r="T101" s="54" t="s">
        <v>38</v>
      </c>
      <c r="U101" s="54" t="s">
        <v>39</v>
      </c>
      <c r="V101" s="54" t="s">
        <v>40</v>
      </c>
      <c r="X101" s="55" t="s">
        <v>41</v>
      </c>
      <c r="Y101" s="55" t="s">
        <v>58</v>
      </c>
      <c r="Z101" s="55" t="s">
        <v>76</v>
      </c>
      <c r="AA101" s="54"/>
    </row>
    <row r="102" customFormat="false" ht="8.25" hidden="false" customHeight="false" outlineLevel="0" collapsed="false">
      <c r="A102" s="56"/>
      <c r="B102" s="57"/>
      <c r="C102" s="57"/>
      <c r="D102" s="58" t="e">
        <f aca="false">F102/E102</f>
        <v>#DIV/0!</v>
      </c>
      <c r="E102" s="57"/>
      <c r="F102" s="57"/>
      <c r="G102" s="57"/>
      <c r="H102" s="71" t="e">
        <f aca="false">G102/F102</f>
        <v>#DIV/0!</v>
      </c>
      <c r="I102" s="57"/>
      <c r="J102" s="58" t="e">
        <f aca="false">I102/F102</f>
        <v>#DIV/0!</v>
      </c>
      <c r="L102" s="57"/>
      <c r="M102" s="57"/>
      <c r="N102" s="71" t="e">
        <f aca="false">M102/L102</f>
        <v>#DIV/0!</v>
      </c>
      <c r="O102" s="57" t="n">
        <v>0</v>
      </c>
      <c r="P102" s="58" t="e">
        <f aca="false">O102/L102</f>
        <v>#DIV/0!</v>
      </c>
      <c r="S102" s="56"/>
      <c r="T102" s="72" t="n">
        <f aca="false">(E102+L102)/($D$27+$L$27+$N$17+$E$47+$L$47)</f>
        <v>0</v>
      </c>
      <c r="U102" s="72" t="n">
        <f aca="false">E102/($E$17)</f>
        <v>0</v>
      </c>
      <c r="V102" s="72" t="n">
        <f aca="false">L102/($N$17+$D$27+$L$38+$L$47)</f>
        <v>0</v>
      </c>
      <c r="X102" s="61" t="n">
        <f aca="false">(G102*0.1)+(I102*6)+(M102*0.1)+(O102*6)</f>
        <v>0</v>
      </c>
      <c r="Y102" s="61" t="n">
        <f aca="false">(F102*1)+(G102*0.1)+(I102*6)+(M102*0.1)+(O102*6)</f>
        <v>0</v>
      </c>
      <c r="Z102" s="61" t="n">
        <f aca="false">(F102*0.5)+(G102*0.1)+(I102*6)+(M102*0.1)+(O102*6)</f>
        <v>0</v>
      </c>
      <c r="AA102" s="45"/>
    </row>
    <row r="103" customFormat="false" ht="8.25" hidden="false" customHeight="false" outlineLevel="0" collapsed="false">
      <c r="A103" s="56"/>
      <c r="B103" s="57"/>
      <c r="C103" s="57"/>
      <c r="D103" s="58" t="e">
        <f aca="false">F103/E103</f>
        <v>#DIV/0!</v>
      </c>
      <c r="E103" s="57"/>
      <c r="F103" s="57"/>
      <c r="G103" s="57"/>
      <c r="H103" s="71" t="e">
        <f aca="false">G103/F103</f>
        <v>#DIV/0!</v>
      </c>
      <c r="I103" s="57"/>
      <c r="J103" s="58" t="e">
        <f aca="false">I103/F103</f>
        <v>#DIV/0!</v>
      </c>
      <c r="L103" s="57"/>
      <c r="M103" s="57"/>
      <c r="N103" s="71" t="e">
        <f aca="false">M103/L103</f>
        <v>#DIV/0!</v>
      </c>
      <c r="O103" s="57" t="n">
        <v>0</v>
      </c>
      <c r="P103" s="58" t="e">
        <f aca="false">O103/L103</f>
        <v>#DIV/0!</v>
      </c>
      <c r="S103" s="56"/>
      <c r="T103" s="72" t="n">
        <f aca="false">(E103+L103)/($D$27+$L$27+$N$17+$E$47+$L$47)</f>
        <v>0</v>
      </c>
      <c r="U103" s="72" t="n">
        <f aca="false">E103/($E$17)</f>
        <v>0</v>
      </c>
      <c r="V103" s="72" t="n">
        <f aca="false">L103/($N$17+$D$27+$L$38+$L$47)</f>
        <v>0</v>
      </c>
      <c r="X103" s="61" t="n">
        <f aca="false">(G103*0.1)+(I103*6)+(M103*0.1)+(O103*6)</f>
        <v>0</v>
      </c>
      <c r="Y103" s="61" t="n">
        <f aca="false">(F103*1)+(G103*0.1)+(I103*6)+(M103*0.1)+(O103*6)</f>
        <v>0</v>
      </c>
      <c r="Z103" s="61" t="n">
        <f aca="false">(F103*0.5)+(G103*0.1)+(I103*6)+(M103*0.1)+(O103*6)</f>
        <v>0</v>
      </c>
      <c r="AA103" s="45"/>
    </row>
    <row r="104" customFormat="false" ht="8.25" hidden="false" customHeight="false" outlineLevel="0" collapsed="false">
      <c r="A104" s="56"/>
      <c r="B104" s="57"/>
      <c r="C104" s="57"/>
      <c r="D104" s="58" t="e">
        <f aca="false">F104/E104</f>
        <v>#DIV/0!</v>
      </c>
      <c r="E104" s="57"/>
      <c r="F104" s="57"/>
      <c r="G104" s="57"/>
      <c r="H104" s="71" t="e">
        <f aca="false">G104/F104</f>
        <v>#DIV/0!</v>
      </c>
      <c r="I104" s="57"/>
      <c r="J104" s="58" t="e">
        <f aca="false">I104/F104</f>
        <v>#DIV/0!</v>
      </c>
      <c r="L104" s="57"/>
      <c r="M104" s="57"/>
      <c r="N104" s="71" t="e">
        <f aca="false">M104/L104</f>
        <v>#DIV/0!</v>
      </c>
      <c r="O104" s="57" t="n">
        <v>0</v>
      </c>
      <c r="P104" s="58" t="e">
        <f aca="false">O104/L104</f>
        <v>#DIV/0!</v>
      </c>
      <c r="S104" s="56"/>
      <c r="T104" s="72" t="n">
        <f aca="false">(E104+L104)/($D$27+$L$27+$N$17+$E$47+$L$47)</f>
        <v>0</v>
      </c>
      <c r="U104" s="72" t="n">
        <f aca="false">E104/($E$17)</f>
        <v>0</v>
      </c>
      <c r="V104" s="72" t="n">
        <f aca="false">L104/($N$17+$D$27+$L$38+$L$47)</f>
        <v>0</v>
      </c>
      <c r="X104" s="61" t="n">
        <f aca="false">(G104*0.1)+(I104*6)+(M104*0.1)+(O104*6)</f>
        <v>0</v>
      </c>
      <c r="Y104" s="61" t="n">
        <f aca="false">(F104*1)+(G104*0.1)+(I104*6)+(M104*0.1)+(O104*6)</f>
        <v>0</v>
      </c>
      <c r="Z104" s="61" t="n">
        <f aca="false">(F104*0.5)+(G104*0.1)+(I104*6)+(M104*0.1)+(O104*6)</f>
        <v>0</v>
      </c>
      <c r="AA104" s="45"/>
    </row>
    <row r="105" customFormat="false" ht="8.25" hidden="false" customHeight="false" outlineLevel="0" collapsed="false">
      <c r="A105" s="56"/>
      <c r="B105" s="57"/>
      <c r="C105" s="57"/>
      <c r="D105" s="58" t="e">
        <f aca="false">F105/E105</f>
        <v>#DIV/0!</v>
      </c>
      <c r="E105" s="57"/>
      <c r="F105" s="57"/>
      <c r="G105" s="57"/>
      <c r="H105" s="71" t="e">
        <f aca="false">G105/F105</f>
        <v>#DIV/0!</v>
      </c>
      <c r="I105" s="57"/>
      <c r="J105" s="58" t="e">
        <f aca="false">I105/F105</f>
        <v>#DIV/0!</v>
      </c>
      <c r="L105" s="57"/>
      <c r="M105" s="57"/>
      <c r="N105" s="71" t="e">
        <f aca="false">M105/L105</f>
        <v>#DIV/0!</v>
      </c>
      <c r="O105" s="57" t="n">
        <v>0</v>
      </c>
      <c r="P105" s="58" t="e">
        <f aca="false">O105/L105</f>
        <v>#DIV/0!</v>
      </c>
      <c r="S105" s="56"/>
      <c r="T105" s="72" t="n">
        <f aca="false">(E105+L105)/($D$27+$L$27+$N$17+$E$47+$L$47)</f>
        <v>0</v>
      </c>
      <c r="U105" s="72" t="n">
        <f aca="false">E105/($E$17)</f>
        <v>0</v>
      </c>
      <c r="V105" s="72" t="n">
        <f aca="false">L105/($N$17+$D$27+$L$38+$L$47)</f>
        <v>0</v>
      </c>
      <c r="X105" s="61" t="n">
        <f aca="false">(G105*0.1)+(I105*6)+(M105*0.1)+(O105*6)</f>
        <v>0</v>
      </c>
      <c r="Y105" s="61" t="n">
        <f aca="false">(F105*1)+(G105*0.1)+(I105*6)+(M105*0.1)+(O105*6)</f>
        <v>0</v>
      </c>
      <c r="Z105" s="61" t="n">
        <f aca="false">(F105*0.5)+(G105*0.1)+(I105*6)+(M105*0.1)+(O105*6)</f>
        <v>0</v>
      </c>
      <c r="AA105" s="45"/>
    </row>
    <row r="106" customFormat="false" ht="8.25" hidden="false" customHeight="false" outlineLevel="0" collapsed="false">
      <c r="A106" s="56"/>
      <c r="B106" s="57"/>
      <c r="C106" s="57"/>
      <c r="D106" s="58" t="e">
        <f aca="false">F106/E106</f>
        <v>#DIV/0!</v>
      </c>
      <c r="E106" s="57"/>
      <c r="F106" s="57"/>
      <c r="G106" s="57"/>
      <c r="H106" s="71" t="e">
        <f aca="false">G106/F106</f>
        <v>#DIV/0!</v>
      </c>
      <c r="I106" s="57"/>
      <c r="J106" s="58" t="e">
        <f aca="false">I106/F106</f>
        <v>#DIV/0!</v>
      </c>
      <c r="L106" s="57"/>
      <c r="M106" s="57"/>
      <c r="N106" s="71" t="e">
        <f aca="false">M106/L106</f>
        <v>#DIV/0!</v>
      </c>
      <c r="O106" s="57" t="n">
        <v>0</v>
      </c>
      <c r="P106" s="58" t="e">
        <f aca="false">O106/L106</f>
        <v>#DIV/0!</v>
      </c>
      <c r="S106" s="56"/>
      <c r="T106" s="72" t="n">
        <f aca="false">(E106+L106)/($D$27+$L$27+$N$17+$E$47+$L$47)</f>
        <v>0</v>
      </c>
      <c r="U106" s="72" t="n">
        <f aca="false">E106/($E$17)</f>
        <v>0</v>
      </c>
      <c r="V106" s="72" t="n">
        <f aca="false">L106/($N$17+$D$27+$L$38+$L$47)</f>
        <v>0</v>
      </c>
      <c r="X106" s="61" t="n">
        <f aca="false">(G106*0.1)+(I106*6)+(M106*0.1)+(O106*6)</f>
        <v>0</v>
      </c>
      <c r="Y106" s="61" t="n">
        <f aca="false">(F106*1)+(G106*0.1)+(I106*6)+(M106*0.1)+(O106*6)</f>
        <v>0</v>
      </c>
      <c r="Z106" s="61" t="n">
        <f aca="false">(F106*0.5)+(G106*0.1)+(I106*6)+(M106*0.1)+(O106*6)</f>
        <v>0</v>
      </c>
      <c r="AA106" s="45"/>
    </row>
    <row r="107" customFormat="false" ht="8.25" hidden="false" customHeight="false" outlineLevel="0" collapsed="false">
      <c r="A107" s="56"/>
      <c r="B107" s="57"/>
      <c r="C107" s="57"/>
      <c r="D107" s="58" t="e">
        <f aca="false">F107/E107</f>
        <v>#DIV/0!</v>
      </c>
      <c r="E107" s="57"/>
      <c r="F107" s="57"/>
      <c r="G107" s="57"/>
      <c r="H107" s="71" t="e">
        <f aca="false">G107/F107</f>
        <v>#DIV/0!</v>
      </c>
      <c r="I107" s="57"/>
      <c r="J107" s="58" t="e">
        <f aca="false">I107/F107</f>
        <v>#DIV/0!</v>
      </c>
      <c r="L107" s="57"/>
      <c r="M107" s="57"/>
      <c r="N107" s="71" t="e">
        <f aca="false">M107/L107</f>
        <v>#DIV/0!</v>
      </c>
      <c r="O107" s="57" t="n">
        <v>0</v>
      </c>
      <c r="P107" s="58" t="e">
        <f aca="false">O107/L107</f>
        <v>#DIV/0!</v>
      </c>
      <c r="S107" s="56"/>
      <c r="T107" s="72" t="n">
        <f aca="false">(E107+L107)/($D$27+$L$27+$N$17+$E$47+$L$47)</f>
        <v>0</v>
      </c>
      <c r="U107" s="72" t="n">
        <f aca="false">E107/($E$17)</f>
        <v>0</v>
      </c>
      <c r="V107" s="72" t="n">
        <f aca="false">L107/($N$17+$D$27+$L$38+$L$47)</f>
        <v>0</v>
      </c>
      <c r="X107" s="61" t="n">
        <f aca="false">(G107*0.1)+(I107*6)+(M107*0.1)+(O107*6)</f>
        <v>0</v>
      </c>
      <c r="Y107" s="61" t="n">
        <f aca="false">(F107*1)+(G107*0.1)+(I107*6)+(M107*0.1)+(O107*6)</f>
        <v>0</v>
      </c>
      <c r="Z107" s="61" t="n">
        <f aca="false">(F107*0.5)+(G107*0.1)+(I107*6)+(M107*0.1)+(O107*6)</f>
        <v>0</v>
      </c>
      <c r="AA107" s="45"/>
    </row>
    <row r="108" customFormat="false" ht="8.25" hidden="false" customHeight="false" outlineLevel="0" collapsed="false">
      <c r="A108" s="54" t="s">
        <v>49</v>
      </c>
      <c r="B108" s="54"/>
      <c r="C108" s="54"/>
      <c r="D108" s="51"/>
      <c r="E108" s="54" t="n">
        <f aca="false">SUM(E102:E107)</f>
        <v>0</v>
      </c>
      <c r="F108" s="54" t="n">
        <f aca="false">SUM(F102:F107)</f>
        <v>0</v>
      </c>
      <c r="G108" s="54" t="n">
        <f aca="false">SUM(G102:G107)</f>
        <v>0</v>
      </c>
      <c r="H108" s="54"/>
      <c r="I108" s="54" t="n">
        <f aca="false">SUM(I102:I107)</f>
        <v>0</v>
      </c>
      <c r="J108" s="54"/>
      <c r="K108" s="54"/>
      <c r="L108" s="54" t="n">
        <f aca="false">SUM(L102:L107)</f>
        <v>0</v>
      </c>
      <c r="M108" s="54" t="n">
        <f aca="false">SUM(M102:M107)</f>
        <v>0</v>
      </c>
      <c r="N108" s="54"/>
      <c r="O108" s="54" t="n">
        <f aca="false">SUM(O102:O107)</f>
        <v>0</v>
      </c>
      <c r="P108" s="54"/>
    </row>
    <row r="109" customFormat="false" ht="8.25" hidden="false" customHeight="false" outlineLevel="0" collapsed="false">
      <c r="A109" s="54"/>
      <c r="B109" s="54"/>
      <c r="D109" s="45"/>
      <c r="E109" s="45"/>
      <c r="F109" s="45"/>
      <c r="G109" s="45"/>
      <c r="H109" s="45"/>
      <c r="I109" s="45"/>
      <c r="J109" s="45"/>
      <c r="K109" s="45"/>
      <c r="L109" s="45"/>
      <c r="M109" s="45"/>
    </row>
    <row r="110" customFormat="false" ht="8.25" hidden="false" customHeight="false" outlineLevel="0" collapsed="false">
      <c r="A110" s="54"/>
      <c r="B110" s="54"/>
      <c r="D110" s="45"/>
      <c r="E110" s="45"/>
      <c r="F110" s="45"/>
      <c r="G110" s="45"/>
      <c r="H110" s="45"/>
      <c r="I110" s="45"/>
      <c r="J110" s="45"/>
      <c r="K110" s="45"/>
      <c r="L110" s="45"/>
      <c r="M110" s="45"/>
    </row>
    <row r="111" customFormat="false" ht="8.25" hidden="false" customHeight="false" outlineLevel="0" collapsed="false">
      <c r="A111" s="47" t="s">
        <v>50</v>
      </c>
      <c r="B111" s="47"/>
      <c r="C111" s="47"/>
      <c r="D111" s="47"/>
      <c r="E111" s="47"/>
      <c r="F111" s="47"/>
      <c r="G111" s="47"/>
      <c r="H111" s="47"/>
      <c r="I111" s="45"/>
      <c r="J111" s="45"/>
      <c r="K111" s="47" t="s">
        <v>19</v>
      </c>
      <c r="L111" s="47"/>
      <c r="M111" s="47"/>
      <c r="N111" s="47"/>
      <c r="O111" s="47"/>
      <c r="S111" s="47" t="s">
        <v>20</v>
      </c>
      <c r="T111" s="47"/>
      <c r="U111" s="47"/>
      <c r="W111" s="47" t="s">
        <v>21</v>
      </c>
      <c r="X111" s="47"/>
    </row>
    <row r="112" customFormat="false" ht="8.25" hidden="false" customHeight="false" outlineLevel="0" collapsed="false">
      <c r="A112" s="54" t="s">
        <v>95</v>
      </c>
      <c r="B112" s="54" t="s">
        <v>23</v>
      </c>
      <c r="C112" s="54" t="s">
        <v>24</v>
      </c>
      <c r="D112" s="54" t="s">
        <v>52</v>
      </c>
      <c r="E112" s="54" t="s">
        <v>53</v>
      </c>
      <c r="F112" s="54" t="s">
        <v>54</v>
      </c>
      <c r="G112" s="54" t="s">
        <v>55</v>
      </c>
      <c r="H112" s="54" t="s">
        <v>56</v>
      </c>
      <c r="I112" s="54" t="s">
        <v>30</v>
      </c>
      <c r="J112" s="54" t="s">
        <v>57</v>
      </c>
      <c r="L112" s="54" t="s">
        <v>34</v>
      </c>
      <c r="M112" s="54" t="s">
        <v>35</v>
      </c>
      <c r="N112" s="54" t="s">
        <v>36</v>
      </c>
      <c r="O112" s="54" t="s">
        <v>96</v>
      </c>
      <c r="P112" s="54" t="s">
        <v>31</v>
      </c>
      <c r="S112" s="54" t="s">
        <v>95</v>
      </c>
      <c r="T112" s="54" t="s">
        <v>38</v>
      </c>
      <c r="U112" s="54" t="s">
        <v>39</v>
      </c>
      <c r="V112" s="54" t="s">
        <v>40</v>
      </c>
      <c r="X112" s="55" t="s">
        <v>41</v>
      </c>
      <c r="Y112" s="55" t="s">
        <v>58</v>
      </c>
      <c r="Z112" s="55" t="s">
        <v>97</v>
      </c>
      <c r="AA112" s="54"/>
    </row>
    <row r="113" customFormat="false" ht="8.25" hidden="false" customHeight="false" outlineLevel="0" collapsed="false">
      <c r="A113" s="56"/>
      <c r="B113" s="57"/>
      <c r="C113" s="57"/>
      <c r="D113" s="58" t="e">
        <f aca="false">F113/E113</f>
        <v>#DIV/0!</v>
      </c>
      <c r="E113" s="57"/>
      <c r="F113" s="57"/>
      <c r="G113" s="57"/>
      <c r="H113" s="57" t="e">
        <f aca="false">G113/F113</f>
        <v>#DIV/0!</v>
      </c>
      <c r="I113" s="57"/>
      <c r="J113" s="58" t="e">
        <f aca="false">I113/F113</f>
        <v>#DIV/0!</v>
      </c>
      <c r="L113" s="57" t="n">
        <v>0</v>
      </c>
      <c r="M113" s="57" t="n">
        <v>0</v>
      </c>
      <c r="N113" s="57" t="n">
        <v>0</v>
      </c>
      <c r="O113" s="57" t="n">
        <v>0</v>
      </c>
      <c r="P113" s="58" t="e">
        <f aca="false">O113/L113</f>
        <v>#DIV/0!</v>
      </c>
      <c r="S113" s="56"/>
      <c r="T113" s="72" t="n">
        <f aca="false">(E113+L113)/($E$47+$L$47+$E$38+$L$38+$K$27+$D$27+$N$17)</f>
        <v>0</v>
      </c>
      <c r="U113" s="72" t="n">
        <f aca="false">E113/($E$47+$E$38+$K$27)</f>
        <v>0</v>
      </c>
      <c r="V113" s="72" t="n">
        <f aca="false">L113/($L$47+$L$38+$D$27+$N$17)</f>
        <v>0</v>
      </c>
      <c r="X113" s="61" t="n">
        <f aca="false">(G113*0.1)+(I113*6)+(M113*0.1)+(O113*6)</f>
        <v>0</v>
      </c>
      <c r="Y113" s="61" t="n">
        <f aca="false">(F113*1)+(G113*0.1)+(I113*6)+(M113*0.1)+(O113*6)</f>
        <v>0</v>
      </c>
      <c r="Z113" s="61" t="n">
        <f aca="false">(F113*0.5)+(G113*0.1)+(I113*6)+(M113*0.1)+(O113*6)</f>
        <v>0</v>
      </c>
      <c r="AA113" s="45"/>
    </row>
    <row r="114" customFormat="false" ht="8.25" hidden="false" customHeight="false" outlineLevel="0" collapsed="false">
      <c r="A114" s="56"/>
      <c r="B114" s="57"/>
      <c r="C114" s="57"/>
      <c r="D114" s="58" t="e">
        <f aca="false">F114/E114</f>
        <v>#DIV/0!</v>
      </c>
      <c r="E114" s="57"/>
      <c r="F114" s="57"/>
      <c r="G114" s="57"/>
      <c r="H114" s="57" t="e">
        <f aca="false">G114/F114</f>
        <v>#DIV/0!</v>
      </c>
      <c r="I114" s="57"/>
      <c r="J114" s="58" t="e">
        <f aca="false">I114/F114</f>
        <v>#DIV/0!</v>
      </c>
      <c r="L114" s="57" t="n">
        <v>0</v>
      </c>
      <c r="M114" s="57" t="n">
        <v>0</v>
      </c>
      <c r="N114" s="57" t="n">
        <v>0</v>
      </c>
      <c r="O114" s="57" t="n">
        <v>0</v>
      </c>
      <c r="P114" s="58" t="e">
        <f aca="false">O114/L114</f>
        <v>#DIV/0!</v>
      </c>
      <c r="S114" s="56"/>
      <c r="T114" s="72" t="n">
        <f aca="false">(E114+L114)/($E$47+$L$47+$E$38+$L$38+$K$27+$D$27+$N$17)</f>
        <v>0</v>
      </c>
      <c r="U114" s="72" t="n">
        <f aca="false">E114/($E$47+$E$38+$K$27)</f>
        <v>0</v>
      </c>
      <c r="V114" s="72" t="n">
        <f aca="false">L114/($L$47+$L$38+$D$27+$N$17)</f>
        <v>0</v>
      </c>
      <c r="X114" s="61" t="n">
        <f aca="false">(G114*0.1)+(I114*6)+(M114*0.1)+(O114*6)</f>
        <v>0</v>
      </c>
      <c r="Y114" s="61" t="n">
        <f aca="false">(F114*1)+(G114*0.1)+(I114*6)+(M114*0.1)+(O114*6)</f>
        <v>0</v>
      </c>
      <c r="Z114" s="61" t="n">
        <f aca="false">(F114*0.5)+(G114*0.1)+(I114*6)+(M114*0.1)+(O114*6)</f>
        <v>0</v>
      </c>
      <c r="AA114" s="45"/>
    </row>
    <row r="115" customFormat="false" ht="8.25" hidden="false" customHeight="false" outlineLevel="0" collapsed="false">
      <c r="A115" s="56"/>
      <c r="B115" s="57"/>
      <c r="C115" s="57"/>
      <c r="D115" s="58" t="e">
        <f aca="false">F115/E115</f>
        <v>#DIV/0!</v>
      </c>
      <c r="E115" s="57"/>
      <c r="F115" s="57"/>
      <c r="G115" s="57"/>
      <c r="H115" s="57" t="e">
        <f aca="false">G115/F115</f>
        <v>#DIV/0!</v>
      </c>
      <c r="I115" s="57"/>
      <c r="J115" s="58" t="e">
        <f aca="false">I115/F115</f>
        <v>#DIV/0!</v>
      </c>
      <c r="L115" s="57" t="n">
        <v>0</v>
      </c>
      <c r="M115" s="57" t="n">
        <v>0</v>
      </c>
      <c r="N115" s="57" t="n">
        <v>0</v>
      </c>
      <c r="O115" s="57" t="n">
        <v>0</v>
      </c>
      <c r="P115" s="58" t="e">
        <f aca="false">O115/L115</f>
        <v>#DIV/0!</v>
      </c>
      <c r="S115" s="56"/>
      <c r="T115" s="72" t="n">
        <f aca="false">(E115+L115)/($E$47+$L$47+$E$38+$L$38+$K$27+$D$27+$N$17)</f>
        <v>0</v>
      </c>
      <c r="U115" s="72" t="n">
        <f aca="false">E115/($E$47+$E$38+$K$27)</f>
        <v>0</v>
      </c>
      <c r="V115" s="72" t="n">
        <f aca="false">L115/($L$47+$L$38+$D$27+$N$17)</f>
        <v>0</v>
      </c>
      <c r="X115" s="61" t="n">
        <f aca="false">(G115*0.1)+(I115*6)+(M115*0.1)+(O115*6)</f>
        <v>0</v>
      </c>
      <c r="Y115" s="61" t="n">
        <f aca="false">(F115*1)+(G115*0.1)+(I115*6)+(M115*0.1)+(O115*6)</f>
        <v>0</v>
      </c>
      <c r="Z115" s="61" t="n">
        <f aca="false">(F115*0.5)+(G115*0.1)+(I115*6)+(M115*0.1)+(O115*6)</f>
        <v>0</v>
      </c>
      <c r="AA115" s="45"/>
    </row>
    <row r="116" customFormat="false" ht="8.25" hidden="false" customHeight="false" outlineLevel="0" collapsed="false">
      <c r="A116" s="76"/>
      <c r="B116" s="52"/>
      <c r="C116" s="57"/>
      <c r="D116" s="58" t="e">
        <f aca="false">F116/E116</f>
        <v>#DIV/0!</v>
      </c>
      <c r="E116" s="57"/>
      <c r="F116" s="57"/>
      <c r="G116" s="57"/>
      <c r="H116" s="57" t="e">
        <f aca="false">G116/F116</f>
        <v>#DIV/0!</v>
      </c>
      <c r="I116" s="57"/>
      <c r="J116" s="58" t="e">
        <f aca="false">I116/F116</f>
        <v>#DIV/0!</v>
      </c>
      <c r="L116" s="57"/>
      <c r="M116" s="57"/>
      <c r="N116" s="57" t="n">
        <v>0</v>
      </c>
      <c r="O116" s="57" t="n">
        <v>0</v>
      </c>
      <c r="P116" s="58" t="e">
        <f aca="false">O116/L116</f>
        <v>#DIV/0!</v>
      </c>
      <c r="S116" s="56"/>
      <c r="T116" s="72" t="n">
        <f aca="false">(E116+L116)/($E$47+$L$47+$E$38+$L$38+$K$27+$D$27+$N$17)</f>
        <v>0</v>
      </c>
      <c r="U116" s="72" t="n">
        <f aca="false">E116/($E$47+$E$38+$K$27)</f>
        <v>0</v>
      </c>
      <c r="V116" s="72" t="n">
        <f aca="false">L116/($L$47+$L$38+$D$27+$N$17)</f>
        <v>0</v>
      </c>
      <c r="X116" s="61" t="n">
        <f aca="false">(G116*0.1)+(I116*6)+(M116*0.1)+(O116*6)</f>
        <v>0</v>
      </c>
      <c r="Y116" s="61" t="n">
        <f aca="false">(F116*1)+(G116*0.1)+(I116*6)+(M116*0.1)+(O116*6)</f>
        <v>0</v>
      </c>
      <c r="Z116" s="61" t="n">
        <f aca="false">(F116*0.5)+(G116*0.1)+(I116*6)+(M116*0.1)+(O116*6)</f>
        <v>0</v>
      </c>
      <c r="AA116" s="45"/>
    </row>
    <row r="117" customFormat="false" ht="8.25" hidden="false" customHeight="false" outlineLevel="0" collapsed="false">
      <c r="A117" s="54" t="s">
        <v>49</v>
      </c>
      <c r="B117" s="54"/>
      <c r="C117" s="54"/>
      <c r="D117" s="51"/>
      <c r="E117" s="54" t="n">
        <f aca="false">SUM(E113:E116)</f>
        <v>0</v>
      </c>
      <c r="F117" s="54" t="n">
        <f aca="false">SUM(F113:F116)</f>
        <v>0</v>
      </c>
      <c r="G117" s="54" t="n">
        <f aca="false">SUM(G113:G116)</f>
        <v>0</v>
      </c>
      <c r="H117" s="54"/>
      <c r="I117" s="54" t="n">
        <f aca="false">SUM(I113:I116)</f>
        <v>0</v>
      </c>
      <c r="J117" s="54"/>
      <c r="K117" s="54"/>
      <c r="L117" s="54" t="n">
        <f aca="false">SUM(L113:L116)</f>
        <v>0</v>
      </c>
      <c r="M117" s="54" t="n">
        <f aca="false">SUM(M113:M116)</f>
        <v>0</v>
      </c>
      <c r="N117" s="54"/>
      <c r="O117" s="54" t="n">
        <f aca="false">SUM(O113:O116)</f>
        <v>0</v>
      </c>
      <c r="P117" s="51"/>
      <c r="R117" s="60"/>
      <c r="T117" s="60"/>
      <c r="V117" s="45"/>
      <c r="W117" s="45"/>
    </row>
    <row r="118" customFormat="false" ht="8.25" hidden="false" customHeight="false" outlineLevel="0" collapsed="false">
      <c r="I118" s="67"/>
      <c r="J118" s="45"/>
      <c r="K118" s="45"/>
      <c r="Q118" s="60"/>
      <c r="R118" s="60"/>
      <c r="S118" s="60"/>
      <c r="U118" s="45"/>
      <c r="V118" s="45"/>
    </row>
    <row r="119" customFormat="false" ht="8.25" hidden="false" customHeight="false" outlineLevel="0" collapsed="false">
      <c r="I119" s="67"/>
      <c r="J119" s="45"/>
      <c r="K119" s="45"/>
      <c r="Q119" s="60"/>
      <c r="R119" s="60"/>
      <c r="S119" s="60"/>
      <c r="U119" s="45"/>
      <c r="V119" s="45"/>
    </row>
    <row r="120" customFormat="false" ht="8.25" hidden="false" customHeight="false" outlineLevel="0" collapsed="false">
      <c r="A120" s="47" t="s">
        <v>109</v>
      </c>
      <c r="B120" s="47"/>
      <c r="C120" s="47"/>
      <c r="D120" s="47"/>
      <c r="E120" s="47"/>
      <c r="F120" s="47"/>
      <c r="G120" s="47"/>
      <c r="H120" s="47"/>
      <c r="I120" s="67"/>
      <c r="J120" s="45"/>
      <c r="K120" s="47" t="s">
        <v>110</v>
      </c>
      <c r="L120" s="47"/>
      <c r="M120" s="47"/>
      <c r="N120" s="47"/>
      <c r="O120" s="47"/>
      <c r="Q120" s="73"/>
      <c r="R120" s="60"/>
      <c r="S120" s="47" t="s">
        <v>111</v>
      </c>
      <c r="T120" s="47"/>
      <c r="U120" s="47"/>
      <c r="V120" s="47"/>
      <c r="W120" s="47"/>
    </row>
    <row r="121" customFormat="false" ht="8.25" hidden="false" customHeight="false" outlineLevel="0" collapsed="false">
      <c r="A121" s="51"/>
      <c r="B121" s="54" t="s">
        <v>53</v>
      </c>
      <c r="C121" s="54" t="s">
        <v>112</v>
      </c>
      <c r="D121" s="54" t="s">
        <v>55</v>
      </c>
      <c r="E121" s="54" t="s">
        <v>30</v>
      </c>
      <c r="H121" s="45"/>
      <c r="I121" s="45"/>
      <c r="J121" s="74" t="s">
        <v>113</v>
      </c>
      <c r="K121" s="74"/>
      <c r="L121" s="74"/>
      <c r="M121" s="74"/>
      <c r="N121" s="51" t="s">
        <v>114</v>
      </c>
      <c r="R121" s="74" t="s">
        <v>113</v>
      </c>
      <c r="S121" s="74"/>
      <c r="T121" s="74"/>
      <c r="U121" s="74"/>
      <c r="V121" s="51" t="s">
        <v>114</v>
      </c>
    </row>
    <row r="122" customFormat="false" ht="8.25" hidden="false" customHeight="false" outlineLevel="0" collapsed="false">
      <c r="A122" s="75" t="s">
        <v>117</v>
      </c>
      <c r="B122" s="61" t="n">
        <f aca="false">SUM(K92:K96,E102:E107,E113:E116)</f>
        <v>0</v>
      </c>
      <c r="C122" s="61" t="n">
        <f aca="false">SUM(F113:F116,F102:F107,L92:L96)</f>
        <v>0</v>
      </c>
      <c r="D122" s="61" t="n">
        <f aca="false">SUM(G113:G116,G102:G107,M92:M96)</f>
        <v>0</v>
      </c>
      <c r="E122" s="61" t="n">
        <f aca="false">SUM(O92:O96,I102:I107,I113:I116)</f>
        <v>0</v>
      </c>
      <c r="H122" s="45"/>
      <c r="I122" s="45"/>
      <c r="J122" s="56"/>
      <c r="K122" s="56"/>
      <c r="L122" s="56"/>
      <c r="M122" s="56"/>
      <c r="N122" s="56"/>
      <c r="R122" s="56"/>
      <c r="S122" s="56"/>
      <c r="T122" s="56"/>
      <c r="U122" s="56"/>
      <c r="V122" s="56"/>
    </row>
    <row r="123" customFormat="false" ht="8.25" hidden="false" customHeight="false" outlineLevel="0" collapsed="false">
      <c r="A123" s="75" t="s">
        <v>118</v>
      </c>
      <c r="B123" s="61" t="n">
        <f aca="false">SUM(D87)</f>
        <v>0</v>
      </c>
      <c r="C123" s="61" t="n">
        <f aca="false">SUM(E87)</f>
        <v>0</v>
      </c>
      <c r="D123" s="61" t="n">
        <f aca="false">SUM(G87)</f>
        <v>0</v>
      </c>
      <c r="E123" s="61" t="n">
        <f aca="false">SUM(I87)</f>
        <v>0</v>
      </c>
      <c r="F123" s="54"/>
      <c r="J123" s="56"/>
      <c r="K123" s="56"/>
      <c r="L123" s="56"/>
      <c r="M123" s="56"/>
      <c r="N123" s="56"/>
      <c r="R123" s="56"/>
      <c r="S123" s="56"/>
      <c r="T123" s="56"/>
      <c r="U123" s="56"/>
      <c r="V123" s="56"/>
    </row>
    <row r="124" customFormat="false" ht="8.25" hidden="false" customHeight="false" outlineLevel="0" collapsed="false">
      <c r="A124" s="76" t="s">
        <v>120</v>
      </c>
      <c r="B124" s="57"/>
      <c r="F124" s="54"/>
      <c r="J124" s="56"/>
      <c r="K124" s="56"/>
      <c r="L124" s="56"/>
      <c r="M124" s="56"/>
      <c r="N124" s="56"/>
      <c r="R124" s="56"/>
      <c r="S124" s="56"/>
      <c r="T124" s="56"/>
      <c r="U124" s="56"/>
      <c r="V124" s="56"/>
    </row>
    <row r="125" customFormat="false" ht="8.25" hidden="false" customHeight="false" outlineLevel="0" collapsed="false">
      <c r="J125" s="56"/>
      <c r="K125" s="56"/>
      <c r="L125" s="56"/>
      <c r="M125" s="56"/>
      <c r="N125" s="56"/>
      <c r="R125" s="56"/>
      <c r="S125" s="56"/>
      <c r="T125" s="56"/>
      <c r="U125" s="56"/>
      <c r="V125" s="56"/>
    </row>
    <row r="126" customFormat="false" ht="8.25" hidden="false" customHeight="false" outlineLevel="0" collapsed="false">
      <c r="A126" s="51"/>
      <c r="B126" s="54" t="s">
        <v>25</v>
      </c>
      <c r="C126" s="54" t="s">
        <v>28</v>
      </c>
      <c r="D126" s="54" t="s">
        <v>30</v>
      </c>
      <c r="J126" s="56"/>
      <c r="K126" s="56"/>
      <c r="L126" s="56"/>
      <c r="M126" s="56"/>
      <c r="N126" s="56"/>
      <c r="R126" s="76"/>
      <c r="S126" s="76"/>
      <c r="T126" s="76"/>
      <c r="U126" s="76"/>
      <c r="V126" s="56"/>
    </row>
    <row r="127" customFormat="false" ht="8.25" hidden="false" customHeight="false" outlineLevel="0" collapsed="false">
      <c r="A127" s="76" t="s">
        <v>125</v>
      </c>
      <c r="B127" s="57" t="n">
        <f aca="false">SUM(N84:N86,D92:D96,L102:L107,L113:L116)</f>
        <v>0</v>
      </c>
      <c r="C127" s="57" t="n">
        <f aca="false">SUM(O84:O86,E92:E96,M102:M107,M113:M116)</f>
        <v>0</v>
      </c>
      <c r="D127" s="57" t="n">
        <f aca="false">SUM(Q84:Q86,G92:G96,O102:O107,O113:O116)</f>
        <v>0</v>
      </c>
      <c r="J127" s="56"/>
      <c r="K127" s="56"/>
      <c r="L127" s="56"/>
      <c r="M127" s="56"/>
      <c r="N127" s="56"/>
      <c r="R127" s="76"/>
      <c r="S127" s="76"/>
      <c r="T127" s="76"/>
      <c r="U127" s="76"/>
      <c r="V127" s="56"/>
    </row>
    <row r="128" customFormat="false" ht="8.25" hidden="false" customHeight="false" outlineLevel="0" collapsed="false">
      <c r="A128" s="76" t="s">
        <v>120</v>
      </c>
      <c r="B128" s="57"/>
      <c r="J128" s="56"/>
      <c r="K128" s="56"/>
      <c r="L128" s="56"/>
      <c r="M128" s="56"/>
      <c r="N128" s="56"/>
      <c r="R128" s="76"/>
      <c r="S128" s="76"/>
      <c r="T128" s="76"/>
      <c r="U128" s="76"/>
      <c r="V128" s="56"/>
    </row>
    <row r="129" customFormat="false" ht="8.25" hidden="false" customHeight="false" outlineLevel="0" collapsed="false">
      <c r="J129" s="56"/>
      <c r="K129" s="56"/>
      <c r="L129" s="56"/>
      <c r="M129" s="56"/>
      <c r="N129" s="56"/>
      <c r="R129" s="76"/>
      <c r="S129" s="76"/>
      <c r="T129" s="76"/>
      <c r="U129" s="76"/>
      <c r="V129" s="56"/>
    </row>
    <row r="130" customFormat="false" ht="8.25" hidden="false" customHeight="false" outlineLevel="0" collapsed="false">
      <c r="B130" s="54" t="s">
        <v>16</v>
      </c>
      <c r="C130" s="54" t="s">
        <v>17</v>
      </c>
    </row>
    <row r="131" customFormat="false" ht="8.25" hidden="false" customHeight="false" outlineLevel="0" collapsed="false">
      <c r="A131" s="76" t="s">
        <v>131</v>
      </c>
      <c r="B131" s="58" t="e">
        <f aca="false">B127/(B123+B127)</f>
        <v>#DIV/0!</v>
      </c>
      <c r="C131" s="58" t="e">
        <f aca="false">B123/(B123+B127)</f>
        <v>#DIV/0!</v>
      </c>
      <c r="J131" s="44" t="s">
        <v>132</v>
      </c>
    </row>
    <row r="132" customFormat="false" ht="8.25" hidden="false" customHeight="false" outlineLevel="0" collapsed="false">
      <c r="A132" s="76" t="s">
        <v>133</v>
      </c>
      <c r="B132" s="57"/>
      <c r="C132" s="56"/>
    </row>
    <row r="141" customFormat="false" ht="8.25" hidden="false" customHeight="false" outlineLevel="0" collapsed="false">
      <c r="A141" s="47" t="s">
        <v>134</v>
      </c>
      <c r="B141" s="47"/>
      <c r="C141" s="47"/>
      <c r="D141" s="47"/>
      <c r="E141" s="47"/>
      <c r="F141" s="47"/>
      <c r="G141" s="47"/>
      <c r="H141" s="47"/>
      <c r="I141" s="47"/>
      <c r="J141" s="47"/>
      <c r="K141" s="47"/>
      <c r="L141" s="47"/>
      <c r="M141" s="47"/>
      <c r="N141" s="47"/>
      <c r="O141" s="47"/>
      <c r="P141" s="47"/>
      <c r="Q141" s="47"/>
      <c r="R141" s="47"/>
      <c r="S141" s="47"/>
      <c r="T141" s="47"/>
      <c r="U141" s="47"/>
      <c r="V141" s="47"/>
      <c r="W141" s="47"/>
      <c r="X141" s="47"/>
    </row>
    <row r="142" customFormat="false" ht="8.25" hidden="false" customHeight="false" outlineLevel="0" collapsed="false">
      <c r="A142" s="48"/>
      <c r="B142" s="48"/>
      <c r="C142" s="48"/>
      <c r="D142" s="48"/>
      <c r="E142" s="48"/>
      <c r="F142" s="48"/>
      <c r="G142" s="48"/>
      <c r="H142" s="48"/>
      <c r="I142" s="48"/>
      <c r="J142" s="48"/>
      <c r="K142" s="48"/>
      <c r="L142" s="48"/>
      <c r="M142" s="48"/>
      <c r="N142" s="48"/>
      <c r="O142" s="48"/>
      <c r="P142" s="48"/>
      <c r="Q142" s="48"/>
      <c r="R142" s="48"/>
      <c r="S142" s="48"/>
      <c r="T142" s="48"/>
      <c r="U142" s="48"/>
      <c r="V142" s="48"/>
      <c r="W142" s="48"/>
      <c r="X142" s="49"/>
    </row>
    <row r="143" customFormat="false" ht="8.25" hidden="false" customHeight="false" outlineLevel="0" collapsed="false">
      <c r="I143" s="50" t="s">
        <v>11</v>
      </c>
      <c r="J143" s="50"/>
      <c r="K143" s="50"/>
      <c r="N143" s="50" t="s">
        <v>12</v>
      </c>
      <c r="O143" s="50"/>
      <c r="P143" s="50"/>
    </row>
    <row r="144" customFormat="false" ht="8.25" hidden="false" customHeight="false" outlineLevel="0" collapsed="false">
      <c r="I144" s="50" t="s">
        <v>14</v>
      </c>
      <c r="J144" s="50"/>
      <c r="K144" s="50"/>
    </row>
    <row r="145" customFormat="false" ht="8.25" hidden="false" customHeight="false" outlineLevel="0" collapsed="false">
      <c r="I145" s="50"/>
      <c r="J145" s="50"/>
      <c r="K145" s="50"/>
    </row>
    <row r="146" customFormat="false" ht="8.25" hidden="false" customHeight="false" outlineLevel="0" collapsed="false">
      <c r="I146" s="50"/>
      <c r="J146" s="50"/>
      <c r="K146" s="50"/>
    </row>
    <row r="147" customFormat="false" ht="8.25" hidden="false" customHeight="false" outlineLevel="0" collapsed="false">
      <c r="E147" s="51" t="s">
        <v>135</v>
      </c>
      <c r="Q147" s="51" t="s">
        <v>136</v>
      </c>
    </row>
    <row r="148" customFormat="false" ht="8.25" hidden="false" customHeight="false" outlineLevel="0" collapsed="false">
      <c r="A148" s="54" t="s">
        <v>137</v>
      </c>
      <c r="B148" s="54"/>
      <c r="Q148" s="51" t="s">
        <v>137</v>
      </c>
      <c r="T148" s="54" t="s">
        <v>138</v>
      </c>
    </row>
    <row r="149" customFormat="false" ht="8.25" hidden="false" customHeight="false" outlineLevel="0" collapsed="false">
      <c r="A149" s="76" t="s">
        <v>139</v>
      </c>
      <c r="B149" s="77" t="s">
        <v>140</v>
      </c>
      <c r="C149" s="77" t="s">
        <v>26</v>
      </c>
      <c r="D149" s="77" t="s">
        <v>27</v>
      </c>
      <c r="E149" s="77" t="s">
        <v>55</v>
      </c>
      <c r="F149" s="77" t="s">
        <v>30</v>
      </c>
      <c r="G149" s="77" t="s">
        <v>141</v>
      </c>
      <c r="H149" s="77" t="s">
        <v>34</v>
      </c>
      <c r="I149" s="77" t="s">
        <v>55</v>
      </c>
      <c r="J149" s="77" t="s">
        <v>142</v>
      </c>
      <c r="K149" s="77" t="s">
        <v>30</v>
      </c>
      <c r="L149" s="77" t="s">
        <v>41</v>
      </c>
      <c r="O149" s="78" t="s">
        <v>143</v>
      </c>
      <c r="P149" s="78" t="s">
        <v>144</v>
      </c>
      <c r="Q149" s="78" t="s">
        <v>145</v>
      </c>
      <c r="S149" s="52" t="s">
        <v>16</v>
      </c>
      <c r="T149" s="52" t="s">
        <v>17</v>
      </c>
    </row>
    <row r="150" customFormat="false" ht="8.25" hidden="false" customHeight="false" outlineLevel="0" collapsed="false">
      <c r="A150" s="56" t="s">
        <v>49</v>
      </c>
      <c r="B150" s="70" t="n">
        <f aca="false">AVERAGE(B160,B170)</f>
        <v>551.5</v>
      </c>
      <c r="C150" s="70" t="n">
        <f aca="false">AVERAGE(C160,C170)</f>
        <v>348</v>
      </c>
      <c r="D150" s="79" t="n">
        <f aca="false">C150/B150</f>
        <v>0.631006346328196</v>
      </c>
      <c r="E150" s="70" t="n">
        <f aca="false">AVERAGE(E160,E170)</f>
        <v>3993</v>
      </c>
      <c r="F150" s="70" t="n">
        <f aca="false">AVERAGE(F160,F170)</f>
        <v>20</v>
      </c>
      <c r="G150" s="70" t="n">
        <f aca="false">AVERAGE(G160,G170)</f>
        <v>13.5</v>
      </c>
      <c r="H150" s="70" t="n">
        <f aca="false">AVERAGE(H160,H170)</f>
        <v>32.5</v>
      </c>
      <c r="I150" s="70" t="n">
        <f aca="false">AVERAGE(I160,I170)</f>
        <v>44</v>
      </c>
      <c r="J150" s="80" t="n">
        <f aca="false">I150/H150</f>
        <v>1.35384615384615</v>
      </c>
      <c r="K150" s="80" t="n">
        <f aca="false">AVERAGE(J160,J170)</f>
        <v>1.28333333333333</v>
      </c>
      <c r="L150" s="57" t="n">
        <f aca="false">((E150*0.05)+(F150*4)+(G150*-1)+(I150*0.1)+(K150*6))</f>
        <v>278.25</v>
      </c>
      <c r="O150" s="81" t="n">
        <f aca="false">(B150+H150)/(B152+F152+B154+F154+B156+F156+B150+H150)</f>
        <v>0.39142091152815</v>
      </c>
      <c r="P150" s="82" t="n">
        <f aca="false">B150/(B150+F152+F154+F156)</f>
        <v>0.545499505440158</v>
      </c>
      <c r="Q150" s="82" t="n">
        <f aca="false">H150/(H150+B152+B154+B156)</f>
        <v>0.0675675675675676</v>
      </c>
      <c r="S150" s="58" t="n">
        <f aca="false">(H150+B152+B154+B156)/(H150+B152+B154+B156+B150)</f>
        <v>0.465859564164649</v>
      </c>
      <c r="T150" s="58" t="n">
        <f aca="false">B150/(B150+H150+B152+B154+B156)</f>
        <v>0.534140435835351</v>
      </c>
    </row>
    <row r="151" customFormat="false" ht="8.25" hidden="false" customHeight="false" outlineLevel="0" collapsed="false">
      <c r="A151" s="76" t="s">
        <v>146</v>
      </c>
      <c r="B151" s="77" t="s">
        <v>34</v>
      </c>
      <c r="C151" s="77" t="s">
        <v>55</v>
      </c>
      <c r="D151" s="77" t="s">
        <v>142</v>
      </c>
      <c r="E151" s="77" t="s">
        <v>30</v>
      </c>
      <c r="F151" s="77" t="s">
        <v>53</v>
      </c>
      <c r="G151" s="77" t="s">
        <v>54</v>
      </c>
      <c r="H151" s="77" t="s">
        <v>55</v>
      </c>
      <c r="I151" s="77" t="s">
        <v>147</v>
      </c>
      <c r="J151" s="77" t="s">
        <v>30</v>
      </c>
      <c r="K151" s="77" t="s">
        <v>41</v>
      </c>
      <c r="L151" s="70" t="s">
        <v>148</v>
      </c>
      <c r="O151" s="83" t="s">
        <v>143</v>
      </c>
      <c r="P151" s="83" t="s">
        <v>145</v>
      </c>
      <c r="Q151" s="83" t="s">
        <v>149</v>
      </c>
    </row>
    <row r="152" customFormat="false" ht="8.25" hidden="false" customHeight="false" outlineLevel="0" collapsed="false">
      <c r="A152" s="56" t="s">
        <v>49</v>
      </c>
      <c r="B152" s="70" t="n">
        <f aca="false">AVERAGE(B162,B172)</f>
        <v>447</v>
      </c>
      <c r="C152" s="70" t="n">
        <f aca="false">AVERAGE(C162,C172)</f>
        <v>2130.5</v>
      </c>
      <c r="D152" s="80" t="n">
        <f aca="false">C152/B152</f>
        <v>4.7662192393736</v>
      </c>
      <c r="E152" s="70" t="n">
        <f aca="false">AVERAGE(E162,E172)</f>
        <v>14</v>
      </c>
      <c r="F152" s="70" t="n">
        <f aca="false">AVERAGE(F162,F172)</f>
        <v>92.5</v>
      </c>
      <c r="G152" s="70" t="n">
        <f aca="false">AVERAGE(G162,G172)</f>
        <v>73</v>
      </c>
      <c r="H152" s="70" t="n">
        <f aca="false">AVERAGE(H162,H172)</f>
        <v>624.5</v>
      </c>
      <c r="I152" s="80" t="n">
        <f aca="false">H152/G152</f>
        <v>8.55479452054795</v>
      </c>
      <c r="J152" s="70" t="n">
        <f aca="false">AVERAGE(J162,J172)</f>
        <v>2.5</v>
      </c>
      <c r="K152" s="57" t="n">
        <f aca="false">(C152*0.1)+(E152*6)+(H152*0.1)+(J152*6)</f>
        <v>374.5</v>
      </c>
      <c r="L152" s="57" t="n">
        <f aca="false">(C152*0.1)+(E152*6)+(G152*1)+(H152*0.1)+(J152*6)</f>
        <v>447.5</v>
      </c>
      <c r="O152" s="81" t="n">
        <f aca="false">(B152+F152)/(B152+F152+B154+F154+B156+F156+B150+H150)</f>
        <v>0.361595174262735</v>
      </c>
      <c r="P152" s="82" t="n">
        <f aca="false">B152/(H150+B152+B154+B156)</f>
        <v>0.929313929313929</v>
      </c>
      <c r="Q152" s="82" t="n">
        <f aca="false">F152/(F152+F154+F156)</f>
        <v>0.201305767138194</v>
      </c>
    </row>
    <row r="153" customFormat="false" ht="8.25" hidden="false" customHeight="false" outlineLevel="0" collapsed="false">
      <c r="A153" s="76" t="s">
        <v>150</v>
      </c>
      <c r="B153" s="77" t="s">
        <v>34</v>
      </c>
      <c r="C153" s="77" t="s">
        <v>55</v>
      </c>
      <c r="D153" s="77" t="s">
        <v>142</v>
      </c>
      <c r="E153" s="77" t="s">
        <v>30</v>
      </c>
      <c r="F153" s="77" t="s">
        <v>53</v>
      </c>
      <c r="G153" s="77" t="s">
        <v>54</v>
      </c>
      <c r="H153" s="77" t="s">
        <v>55</v>
      </c>
      <c r="I153" s="77" t="s">
        <v>147</v>
      </c>
      <c r="J153" s="77" t="s">
        <v>30</v>
      </c>
      <c r="K153" s="77" t="s">
        <v>41</v>
      </c>
      <c r="L153" s="70" t="s">
        <v>148</v>
      </c>
      <c r="O153" s="83" t="s">
        <v>143</v>
      </c>
      <c r="P153" s="83" t="s">
        <v>145</v>
      </c>
      <c r="Q153" s="83" t="s">
        <v>149</v>
      </c>
    </row>
    <row r="154" customFormat="false" ht="8.25" hidden="false" customHeight="false" outlineLevel="0" collapsed="false">
      <c r="A154" s="56" t="s">
        <v>49</v>
      </c>
      <c r="B154" s="70" t="n">
        <f aca="false">AVERAGE(B164,B174)</f>
        <v>1.5</v>
      </c>
      <c r="C154" s="70" t="n">
        <f aca="false">AVERAGE(C164,C174)</f>
        <v>6</v>
      </c>
      <c r="D154" s="70" t="n">
        <f aca="false">C154/B154</f>
        <v>4</v>
      </c>
      <c r="E154" s="70" t="n">
        <f aca="false">AVERAGE(E164,E174)</f>
        <v>0</v>
      </c>
      <c r="F154" s="70" t="n">
        <f aca="false">AVERAGE(F164,F174)</f>
        <v>249.5</v>
      </c>
      <c r="G154" s="70" t="n">
        <f aca="false">AVERAGE(G164,G174)</f>
        <v>142.5</v>
      </c>
      <c r="H154" s="70" t="n">
        <f aca="false">AVERAGE(H164,H174)</f>
        <v>1855</v>
      </c>
      <c r="I154" s="80" t="n">
        <f aca="false">H154/G154</f>
        <v>13.0175438596491</v>
      </c>
      <c r="J154" s="70" t="n">
        <f aca="false">AVERAGE(J164,J174)</f>
        <v>10</v>
      </c>
      <c r="K154" s="57" t="n">
        <f aca="false">(C154*0.1)+(E154*6)+(H154*0.1)+(J154*6)</f>
        <v>246.1</v>
      </c>
      <c r="L154" s="57" t="n">
        <f aca="false">(C154*0.1)+(E154*6)+(G154*1)+(H154*0.1)+(J154*6)</f>
        <v>388.6</v>
      </c>
      <c r="O154" s="81" t="n">
        <f aca="false">(B154+F154)/(B152+F152+B154+F154+B156+F156+B150+H150)</f>
        <v>0.168230563002681</v>
      </c>
      <c r="P154" s="82" t="n">
        <f aca="false">B154/(B152+H150+B154+B156)</f>
        <v>0.00311850311850312</v>
      </c>
      <c r="Q154" s="82" t="n">
        <f aca="false">F154/(F154+F152+F156)</f>
        <v>0.542981501632209</v>
      </c>
    </row>
    <row r="155" customFormat="false" ht="8.25" hidden="false" customHeight="false" outlineLevel="0" collapsed="false">
      <c r="A155" s="76" t="s">
        <v>151</v>
      </c>
      <c r="B155" s="77" t="s">
        <v>34</v>
      </c>
      <c r="C155" s="77" t="s">
        <v>55</v>
      </c>
      <c r="D155" s="77" t="s">
        <v>142</v>
      </c>
      <c r="E155" s="77" t="s">
        <v>30</v>
      </c>
      <c r="F155" s="77" t="s">
        <v>53</v>
      </c>
      <c r="G155" s="77" t="s">
        <v>54</v>
      </c>
      <c r="H155" s="77" t="s">
        <v>55</v>
      </c>
      <c r="I155" s="77" t="s">
        <v>147</v>
      </c>
      <c r="J155" s="77" t="s">
        <v>30</v>
      </c>
      <c r="K155" s="77" t="s">
        <v>41</v>
      </c>
      <c r="L155" s="70" t="s">
        <v>148</v>
      </c>
      <c r="O155" s="83" t="s">
        <v>143</v>
      </c>
      <c r="P155" s="83" t="s">
        <v>145</v>
      </c>
      <c r="Q155" s="83" t="s">
        <v>149</v>
      </c>
    </row>
    <row r="156" customFormat="false" ht="8.25" hidden="false" customHeight="false" outlineLevel="0" collapsed="false">
      <c r="A156" s="56" t="s">
        <v>49</v>
      </c>
      <c r="B156" s="70" t="n">
        <f aca="false">AVERAGE(B176,B166)</f>
        <v>0</v>
      </c>
      <c r="C156" s="70" t="n">
        <f aca="false">AVERAGE(C176,C166)</f>
        <v>0</v>
      </c>
      <c r="D156" s="70" t="e">
        <f aca="false">C156/B156</f>
        <v>#DIV/0!</v>
      </c>
      <c r="E156" s="70" t="n">
        <f aca="false">AVERAGE(E166,E176)</f>
        <v>0</v>
      </c>
      <c r="F156" s="70" t="n">
        <f aca="false">AVERAGE(F166,F176)</f>
        <v>117.5</v>
      </c>
      <c r="G156" s="70" t="n">
        <f aca="false">AVERAGE(G166,G176)</f>
        <v>79</v>
      </c>
      <c r="H156" s="70" t="n">
        <f aca="false">AVERAGE(H166,H176)</f>
        <v>835.5</v>
      </c>
      <c r="I156" s="80" t="n">
        <f aca="false">H156/G156</f>
        <v>10.5759493670886</v>
      </c>
      <c r="J156" s="70" t="n">
        <f aca="false">AVERAGE(J166,J176)</f>
        <v>5.5</v>
      </c>
      <c r="K156" s="57" t="n">
        <f aca="false">(C156*0.1)+(E156*6)+(H156*0.1)+(J156*6)</f>
        <v>116.55</v>
      </c>
      <c r="L156" s="57" t="n">
        <f aca="false">(C156*0.1)+(E156*6)+(G156*1)+(H156*0.1)+(J156*6)</f>
        <v>195.55</v>
      </c>
      <c r="O156" s="81" t="n">
        <f aca="false">(B156+F156)/(B152+F152+B154+F154+B156+F156+B150+H150)</f>
        <v>0.0787533512064343</v>
      </c>
      <c r="P156" s="84" t="n">
        <f aca="false">B156/(B156+B154+B152+H150)</f>
        <v>0</v>
      </c>
      <c r="Q156" s="82" t="n">
        <f aca="false">F156/(F156+F154+F152)</f>
        <v>0.255712731229597</v>
      </c>
    </row>
    <row r="157" customFormat="false" ht="8.25" hidden="false" customHeight="false" outlineLevel="0" collapsed="false">
      <c r="B157" s="85"/>
      <c r="C157" s="85"/>
      <c r="D157" s="85"/>
      <c r="E157" s="85"/>
      <c r="F157" s="85"/>
      <c r="G157" s="85"/>
      <c r="H157" s="85"/>
      <c r="I157" s="85"/>
      <c r="J157" s="85"/>
      <c r="K157" s="85"/>
      <c r="L157" s="86"/>
      <c r="O157" s="46"/>
      <c r="P157" s="87"/>
      <c r="Q157" s="46"/>
    </row>
    <row r="158" customFormat="false" ht="8.25" hidden="false" customHeight="false" outlineLevel="0" collapsed="false">
      <c r="A158" s="54" t="n">
        <v>2024</v>
      </c>
      <c r="O158" s="46"/>
      <c r="P158" s="87" t="n">
        <v>2024</v>
      </c>
      <c r="Q158" s="46"/>
      <c r="S158" s="54" t="s">
        <v>138</v>
      </c>
    </row>
    <row r="159" customFormat="false" ht="8.25" hidden="false" customHeight="false" outlineLevel="0" collapsed="false">
      <c r="A159" s="76" t="s">
        <v>139</v>
      </c>
      <c r="B159" s="77" t="s">
        <v>140</v>
      </c>
      <c r="C159" s="77" t="s">
        <v>26</v>
      </c>
      <c r="D159" s="77" t="s">
        <v>27</v>
      </c>
      <c r="E159" s="77" t="s">
        <v>55</v>
      </c>
      <c r="F159" s="77" t="s">
        <v>30</v>
      </c>
      <c r="G159" s="77" t="s">
        <v>141</v>
      </c>
      <c r="H159" s="77" t="s">
        <v>34</v>
      </c>
      <c r="I159" s="77" t="s">
        <v>55</v>
      </c>
      <c r="J159" s="77" t="s">
        <v>142</v>
      </c>
      <c r="K159" s="77" t="s">
        <v>30</v>
      </c>
      <c r="L159" s="77" t="s">
        <v>41</v>
      </c>
      <c r="O159" s="78" t="s">
        <v>143</v>
      </c>
      <c r="P159" s="78" t="s">
        <v>144</v>
      </c>
      <c r="Q159" s="78" t="s">
        <v>145</v>
      </c>
      <c r="S159" s="52" t="s">
        <v>16</v>
      </c>
      <c r="T159" s="52" t="s">
        <v>17</v>
      </c>
    </row>
    <row r="160" customFormat="false" ht="8.25" hidden="false" customHeight="false" outlineLevel="0" collapsed="false">
      <c r="A160" s="56" t="s">
        <v>49</v>
      </c>
      <c r="B160" s="70" t="n">
        <v>558</v>
      </c>
      <c r="C160" s="70" t="n">
        <v>364</v>
      </c>
      <c r="D160" s="79" t="n">
        <f aca="false">C160/B160</f>
        <v>0.652329749103943</v>
      </c>
      <c r="E160" s="70" t="n">
        <v>4283</v>
      </c>
      <c r="F160" s="70" t="n">
        <v>21</v>
      </c>
      <c r="G160" s="70" t="n">
        <v>19</v>
      </c>
      <c r="H160" s="70" t="n">
        <v>30</v>
      </c>
      <c r="I160" s="70" t="n">
        <v>11</v>
      </c>
      <c r="J160" s="80" t="n">
        <f aca="false">I160/H160</f>
        <v>0.366666666666667</v>
      </c>
      <c r="K160" s="70" t="n">
        <v>1</v>
      </c>
      <c r="L160" s="57" t="n">
        <f aca="false">((E160*0.05)+(F160*4)+(G160*-1)+(I160*0.1)+(K160*6))</f>
        <v>286.25</v>
      </c>
      <c r="O160" s="81" t="n">
        <f aca="false">(B160+H160)/(B162+F162+B164+F164+B166+F166+B160+H160)</f>
        <v>0.407202216066482</v>
      </c>
      <c r="P160" s="82" t="n">
        <f aca="false">B160/(B160+F162+F164+F166)</f>
        <v>0.58307210031348</v>
      </c>
      <c r="Q160" s="82" t="n">
        <f aca="false">H160/(H160+B162+B164+B166)</f>
        <v>0.0616016427104723</v>
      </c>
      <c r="S160" s="58" t="n">
        <f aca="false">(H160+B162+B164+B166)/(H160+B162+B164+B166+B160)</f>
        <v>0.466028708133971</v>
      </c>
      <c r="T160" s="58" t="n">
        <f aca="false">B160/(B160+H160+B162+B164+B166)</f>
        <v>0.533971291866029</v>
      </c>
    </row>
    <row r="161" customFormat="false" ht="8.25" hidden="false" customHeight="false" outlineLevel="0" collapsed="false">
      <c r="A161" s="76" t="s">
        <v>146</v>
      </c>
      <c r="B161" s="77" t="s">
        <v>34</v>
      </c>
      <c r="C161" s="77" t="s">
        <v>55</v>
      </c>
      <c r="D161" s="77" t="s">
        <v>142</v>
      </c>
      <c r="E161" s="77" t="s">
        <v>30</v>
      </c>
      <c r="F161" s="77" t="s">
        <v>53</v>
      </c>
      <c r="G161" s="77" t="s">
        <v>54</v>
      </c>
      <c r="H161" s="77" t="s">
        <v>55</v>
      </c>
      <c r="I161" s="77" t="s">
        <v>147</v>
      </c>
      <c r="J161" s="77" t="s">
        <v>30</v>
      </c>
      <c r="K161" s="77" t="s">
        <v>41</v>
      </c>
      <c r="L161" s="77" t="s">
        <v>148</v>
      </c>
      <c r="O161" s="83" t="s">
        <v>143</v>
      </c>
      <c r="P161" s="83" t="s">
        <v>145</v>
      </c>
      <c r="Q161" s="83" t="s">
        <v>149</v>
      </c>
    </row>
    <row r="162" customFormat="false" ht="8.25" hidden="false" customHeight="false" outlineLevel="0" collapsed="false">
      <c r="A162" s="56" t="s">
        <v>49</v>
      </c>
      <c r="B162" s="70" t="n">
        <v>455</v>
      </c>
      <c r="C162" s="70" t="n">
        <v>2209</v>
      </c>
      <c r="D162" s="80" t="n">
        <f aca="false">C162/B162</f>
        <v>4.85494505494506</v>
      </c>
      <c r="E162" s="70" t="n">
        <v>13</v>
      </c>
      <c r="F162" s="70" t="n">
        <v>66</v>
      </c>
      <c r="G162" s="70" t="n">
        <v>53</v>
      </c>
      <c r="H162" s="70" t="n">
        <v>333</v>
      </c>
      <c r="I162" s="80" t="n">
        <f aca="false">H162/G162</f>
        <v>6.28301886792453</v>
      </c>
      <c r="J162" s="70" t="n">
        <v>1</v>
      </c>
      <c r="K162" s="57" t="n">
        <f aca="false">(C162*0.1)+(E162*6)+(H162*0.1)+(J162*6)</f>
        <v>338.2</v>
      </c>
      <c r="L162" s="57" t="n">
        <f aca="false">(C162*0.1)+(E162*6)+(G162*1)+(H162*0.1)+(J162*6)</f>
        <v>391.2</v>
      </c>
      <c r="O162" s="81" t="n">
        <f aca="false">(B162+F162)/(B162+F162+B164+F164+B166+F166+B160+H160)</f>
        <v>0.360803324099723</v>
      </c>
      <c r="P162" s="82" t="n">
        <f aca="false">B162/(H160+B162+B164+B166)</f>
        <v>0.93429158110883</v>
      </c>
      <c r="Q162" s="82" t="n">
        <f aca="false">F162/(F162+F164+F166)</f>
        <v>0.165413533834586</v>
      </c>
    </row>
    <row r="163" customFormat="false" ht="8.25" hidden="false" customHeight="false" outlineLevel="0" collapsed="false">
      <c r="A163" s="76" t="s">
        <v>150</v>
      </c>
      <c r="B163" s="77" t="s">
        <v>34</v>
      </c>
      <c r="C163" s="77" t="s">
        <v>55</v>
      </c>
      <c r="D163" s="77" t="s">
        <v>142</v>
      </c>
      <c r="E163" s="77" t="s">
        <v>30</v>
      </c>
      <c r="F163" s="77" t="s">
        <v>53</v>
      </c>
      <c r="G163" s="77" t="s">
        <v>54</v>
      </c>
      <c r="H163" s="77" t="s">
        <v>55</v>
      </c>
      <c r="I163" s="77" t="s">
        <v>147</v>
      </c>
      <c r="J163" s="77" t="s">
        <v>30</v>
      </c>
      <c r="K163" s="77" t="s">
        <v>41</v>
      </c>
      <c r="L163" s="77" t="s">
        <v>148</v>
      </c>
      <c r="O163" s="83" t="s">
        <v>143</v>
      </c>
      <c r="P163" s="83" t="s">
        <v>145</v>
      </c>
      <c r="Q163" s="83" t="s">
        <v>149</v>
      </c>
    </row>
    <row r="164" customFormat="false" ht="8.25" hidden="false" customHeight="false" outlineLevel="0" collapsed="false">
      <c r="A164" s="56" t="s">
        <v>49</v>
      </c>
      <c r="B164" s="70" t="n">
        <v>2</v>
      </c>
      <c r="C164" s="70" t="n">
        <v>7</v>
      </c>
      <c r="D164" s="70" t="n">
        <f aca="false">C164/B164</f>
        <v>3.5</v>
      </c>
      <c r="E164" s="70" t="n">
        <v>0</v>
      </c>
      <c r="F164" s="70" t="n">
        <v>227</v>
      </c>
      <c r="G164" s="70" t="n">
        <v>142</v>
      </c>
      <c r="H164" s="70" t="n">
        <v>1899</v>
      </c>
      <c r="I164" s="80" t="n">
        <f aca="false">H164/G164</f>
        <v>13.3732394366197</v>
      </c>
      <c r="J164" s="70" t="n">
        <v>10</v>
      </c>
      <c r="K164" s="57" t="n">
        <f aca="false">(C164*0.1)+(E164*6)+(H164*0.1)+(J164*6)</f>
        <v>250.6</v>
      </c>
      <c r="L164" s="57" t="n">
        <f aca="false">(C164*0.1)+(E164*6)+(G164*1)+(H164*0.1)+(J164*6)</f>
        <v>392.6</v>
      </c>
      <c r="O164" s="81" t="n">
        <f aca="false">(B164+F164)/(B162+F162+B164+F164+B166+F166+B160+H160)</f>
        <v>0.158587257617729</v>
      </c>
      <c r="P164" s="82" t="n">
        <f aca="false">B164/(B162+H160+B164+B166)</f>
        <v>0.00410677618069815</v>
      </c>
      <c r="Q164" s="82" t="n">
        <f aca="false">F164/(F164+F162+F166)</f>
        <v>0.568922305764411</v>
      </c>
    </row>
    <row r="165" customFormat="false" ht="8.25" hidden="false" customHeight="false" outlineLevel="0" collapsed="false">
      <c r="A165" s="76" t="s">
        <v>151</v>
      </c>
      <c r="B165" s="77" t="s">
        <v>34</v>
      </c>
      <c r="C165" s="77" t="s">
        <v>55</v>
      </c>
      <c r="D165" s="77" t="s">
        <v>142</v>
      </c>
      <c r="E165" s="77" t="s">
        <v>30</v>
      </c>
      <c r="F165" s="77" t="s">
        <v>53</v>
      </c>
      <c r="G165" s="77" t="s">
        <v>54</v>
      </c>
      <c r="H165" s="77" t="s">
        <v>55</v>
      </c>
      <c r="I165" s="77" t="s">
        <v>147</v>
      </c>
      <c r="J165" s="77" t="s">
        <v>30</v>
      </c>
      <c r="K165" s="77" t="s">
        <v>41</v>
      </c>
      <c r="L165" s="77" t="s">
        <v>148</v>
      </c>
      <c r="O165" s="83" t="s">
        <v>143</v>
      </c>
      <c r="P165" s="83" t="s">
        <v>145</v>
      </c>
      <c r="Q165" s="83" t="s">
        <v>149</v>
      </c>
    </row>
    <row r="166" customFormat="false" ht="8.25" hidden="false" customHeight="false" outlineLevel="0" collapsed="false">
      <c r="A166" s="56" t="s">
        <v>49</v>
      </c>
      <c r="B166" s="70" t="n">
        <v>0</v>
      </c>
      <c r="C166" s="70" t="n">
        <v>0</v>
      </c>
      <c r="D166" s="70" t="e">
        <f aca="false">C166/B166</f>
        <v>#DIV/0!</v>
      </c>
      <c r="E166" s="70" t="n">
        <v>0</v>
      </c>
      <c r="F166" s="70" t="n">
        <v>106</v>
      </c>
      <c r="G166" s="70" t="n">
        <v>62</v>
      </c>
      <c r="H166" s="70" t="n">
        <v>695</v>
      </c>
      <c r="I166" s="80" t="n">
        <f aca="false">H166/G166</f>
        <v>11.2096774193548</v>
      </c>
      <c r="J166" s="70" t="n">
        <v>6</v>
      </c>
      <c r="K166" s="57" t="n">
        <f aca="false">(C166*0.1)+(E166*6)+(H166*0.1)+(J166*6)</f>
        <v>105.5</v>
      </c>
      <c r="L166" s="57" t="n">
        <f aca="false">(C166*0.1)+(E166*6)+(G166*1)+(H166*0.1)+(J166*6)</f>
        <v>167.5</v>
      </c>
      <c r="O166" s="81" t="n">
        <f aca="false">(B166+F166)/(B162+F162+B164+F164+B166+F166+B160+H160)</f>
        <v>0.0734072022160665</v>
      </c>
      <c r="P166" s="84" t="n">
        <f aca="false">B166/(B166+B164+B162+H160)</f>
        <v>0</v>
      </c>
      <c r="Q166" s="82" t="n">
        <f aca="false">F166/(F166+F164+F162)</f>
        <v>0.265664160401003</v>
      </c>
    </row>
    <row r="167" customFormat="false" ht="8.25" hidden="false" customHeight="false" outlineLevel="0" collapsed="false">
      <c r="O167" s="46"/>
      <c r="P167" s="46"/>
      <c r="Q167" s="46"/>
    </row>
    <row r="168" customFormat="false" ht="8.25" hidden="false" customHeight="false" outlineLevel="0" collapsed="false">
      <c r="A168" s="54" t="n">
        <v>2025</v>
      </c>
      <c r="O168" s="46"/>
      <c r="P168" s="87" t="n">
        <v>2023</v>
      </c>
      <c r="Q168" s="46"/>
      <c r="S168" s="54" t="s">
        <v>138</v>
      </c>
    </row>
    <row r="169" customFormat="false" ht="8.25" hidden="false" customHeight="false" outlineLevel="0" collapsed="false">
      <c r="A169" s="76" t="s">
        <v>139</v>
      </c>
      <c r="B169" s="77" t="s">
        <v>140</v>
      </c>
      <c r="C169" s="77" t="s">
        <v>26</v>
      </c>
      <c r="D169" s="77" t="s">
        <v>27</v>
      </c>
      <c r="E169" s="77" t="s">
        <v>55</v>
      </c>
      <c r="F169" s="77" t="s">
        <v>30</v>
      </c>
      <c r="G169" s="77" t="s">
        <v>141</v>
      </c>
      <c r="H169" s="77" t="s">
        <v>34</v>
      </c>
      <c r="I169" s="77" t="s">
        <v>55</v>
      </c>
      <c r="J169" s="77" t="s">
        <v>142</v>
      </c>
      <c r="K169" s="77" t="s">
        <v>30</v>
      </c>
      <c r="L169" s="77" t="s">
        <v>41</v>
      </c>
      <c r="O169" s="78" t="s">
        <v>143</v>
      </c>
      <c r="P169" s="78" t="s">
        <v>144</v>
      </c>
      <c r="Q169" s="78" t="s">
        <v>145</v>
      </c>
      <c r="S169" s="52" t="s">
        <v>16</v>
      </c>
      <c r="T169" s="52" t="s">
        <v>17</v>
      </c>
    </row>
    <row r="170" customFormat="false" ht="8.25" hidden="false" customHeight="false" outlineLevel="0" collapsed="false">
      <c r="A170" s="56" t="s">
        <v>49</v>
      </c>
      <c r="B170" s="70" t="n">
        <v>545</v>
      </c>
      <c r="C170" s="70" t="n">
        <v>332</v>
      </c>
      <c r="D170" s="79" t="n">
        <f aca="false">C170/B170</f>
        <v>0.609174311926606</v>
      </c>
      <c r="E170" s="70" t="n">
        <v>3703</v>
      </c>
      <c r="F170" s="70" t="n">
        <v>19</v>
      </c>
      <c r="G170" s="70" t="n">
        <v>8</v>
      </c>
      <c r="H170" s="70" t="n">
        <v>35</v>
      </c>
      <c r="I170" s="70" t="n">
        <v>77</v>
      </c>
      <c r="J170" s="80" t="n">
        <f aca="false">I170/H170</f>
        <v>2.2</v>
      </c>
      <c r="K170" s="70" t="n">
        <v>1</v>
      </c>
      <c r="L170" s="57" t="n">
        <f aca="false">((E170*0.05)+(F170*4)+(G170*-1)+(I170*0.1)+(K170*6))</f>
        <v>266.85</v>
      </c>
      <c r="O170" s="81" t="n">
        <f aca="false">(B170+H170)/(B172+F172+B174+F174+B176+F176+B170+H170)</f>
        <v>0.376623376623377</v>
      </c>
      <c r="P170" s="82" t="n">
        <f aca="false">B170/(B170+F172+F174+F176)</f>
        <v>0.511737089201878</v>
      </c>
      <c r="Q170" s="82" t="n">
        <f aca="false">H170/(H170+B172+B174+B176)</f>
        <v>0.0736842105263158</v>
      </c>
      <c r="S170" s="58" t="n">
        <f aca="false">(H170+B172+B174+B176)/(H170+B172+B174+B176+B170)</f>
        <v>0.465686274509804</v>
      </c>
      <c r="T170" s="58" t="n">
        <f aca="false">B170/(B170+H170+B172+B174+B176)</f>
        <v>0.534313725490196</v>
      </c>
    </row>
    <row r="171" customFormat="false" ht="8.25" hidden="false" customHeight="false" outlineLevel="0" collapsed="false">
      <c r="A171" s="76" t="s">
        <v>146</v>
      </c>
      <c r="B171" s="77" t="s">
        <v>34</v>
      </c>
      <c r="C171" s="77" t="s">
        <v>55</v>
      </c>
      <c r="D171" s="77" t="s">
        <v>142</v>
      </c>
      <c r="E171" s="77" t="s">
        <v>30</v>
      </c>
      <c r="F171" s="77" t="s">
        <v>53</v>
      </c>
      <c r="G171" s="77" t="s">
        <v>54</v>
      </c>
      <c r="H171" s="77" t="s">
        <v>55</v>
      </c>
      <c r="I171" s="77" t="s">
        <v>147</v>
      </c>
      <c r="J171" s="77" t="s">
        <v>30</v>
      </c>
      <c r="K171" s="77" t="s">
        <v>41</v>
      </c>
      <c r="L171" s="77" t="s">
        <v>148</v>
      </c>
      <c r="O171" s="83" t="s">
        <v>143</v>
      </c>
      <c r="P171" s="83" t="s">
        <v>145</v>
      </c>
      <c r="Q171" s="83" t="s">
        <v>149</v>
      </c>
    </row>
    <row r="172" customFormat="false" ht="8.25" hidden="false" customHeight="false" outlineLevel="0" collapsed="false">
      <c r="A172" s="56" t="s">
        <v>49</v>
      </c>
      <c r="B172" s="70" t="n">
        <v>439</v>
      </c>
      <c r="C172" s="70" t="n">
        <v>2052</v>
      </c>
      <c r="D172" s="80" t="n">
        <f aca="false">C172/B172</f>
        <v>4.67425968109339</v>
      </c>
      <c r="E172" s="70" t="n">
        <v>15</v>
      </c>
      <c r="F172" s="70" t="n">
        <v>119</v>
      </c>
      <c r="G172" s="70" t="n">
        <v>93</v>
      </c>
      <c r="H172" s="70" t="n">
        <v>916</v>
      </c>
      <c r="I172" s="80" t="n">
        <f aca="false">H172/G172</f>
        <v>9.8494623655914</v>
      </c>
      <c r="J172" s="70" t="n">
        <v>4</v>
      </c>
      <c r="K172" s="57" t="n">
        <f aca="false">(C172*0.1)+(E172*6)+(H172*0.1)+(J172*6)</f>
        <v>410.8</v>
      </c>
      <c r="L172" s="57" t="n">
        <f aca="false">(C172*0.1)+(E172*6)+(G172*1)+(H172*0.1)+(J172*6)</f>
        <v>503.8</v>
      </c>
      <c r="O172" s="81" t="n">
        <f aca="false">(B172+F172)/(B172+F172+B174+F174+B176+F176+B170+H170)</f>
        <v>0.362337662337662</v>
      </c>
      <c r="P172" s="82" t="n">
        <f aca="false">B172/(H170+B172+B174+B176)</f>
        <v>0.92421052631579</v>
      </c>
      <c r="Q172" s="82" t="n">
        <f aca="false">F172/(F172+F174+F176)</f>
        <v>0.228846153846154</v>
      </c>
    </row>
    <row r="173" customFormat="false" ht="8.25" hidden="false" customHeight="false" outlineLevel="0" collapsed="false">
      <c r="A173" s="76" t="s">
        <v>150</v>
      </c>
      <c r="B173" s="77" t="s">
        <v>34</v>
      </c>
      <c r="C173" s="77" t="s">
        <v>55</v>
      </c>
      <c r="D173" s="77" t="s">
        <v>142</v>
      </c>
      <c r="E173" s="77" t="s">
        <v>30</v>
      </c>
      <c r="F173" s="77" t="s">
        <v>53</v>
      </c>
      <c r="G173" s="77" t="s">
        <v>54</v>
      </c>
      <c r="H173" s="77" t="s">
        <v>55</v>
      </c>
      <c r="I173" s="77" t="s">
        <v>147</v>
      </c>
      <c r="J173" s="77" t="s">
        <v>30</v>
      </c>
      <c r="K173" s="77" t="s">
        <v>41</v>
      </c>
      <c r="L173" s="77" t="s">
        <v>148</v>
      </c>
      <c r="O173" s="83" t="s">
        <v>143</v>
      </c>
      <c r="P173" s="83" t="s">
        <v>145</v>
      </c>
      <c r="Q173" s="83" t="s">
        <v>149</v>
      </c>
    </row>
    <row r="174" customFormat="false" ht="8.25" hidden="false" customHeight="false" outlineLevel="0" collapsed="false">
      <c r="A174" s="56" t="s">
        <v>49</v>
      </c>
      <c r="B174" s="70" t="n">
        <v>1</v>
      </c>
      <c r="C174" s="70" t="n">
        <v>5</v>
      </c>
      <c r="D174" s="80" t="n">
        <f aca="false">C174/B174</f>
        <v>5</v>
      </c>
      <c r="E174" s="70" t="n">
        <v>0</v>
      </c>
      <c r="F174" s="70" t="n">
        <v>272</v>
      </c>
      <c r="G174" s="70" t="n">
        <v>143</v>
      </c>
      <c r="H174" s="70" t="n">
        <v>1811</v>
      </c>
      <c r="I174" s="80" t="n">
        <f aca="false">H174/G174</f>
        <v>12.6643356643357</v>
      </c>
      <c r="J174" s="70" t="n">
        <v>10</v>
      </c>
      <c r="K174" s="57" t="n">
        <f aca="false">(C174*0.1)+(E174*6)+(H174*0.1)+(J174*6)</f>
        <v>241.6</v>
      </c>
      <c r="L174" s="57" t="n">
        <f aca="false">(C174*0.1)+(E174*6)+(G174*1)+(H174*0.1)+(J174*6)</f>
        <v>384.6</v>
      </c>
      <c r="O174" s="81" t="n">
        <f aca="false">(B174+F174)/(B172+F172+B174+F174+B176+F176+B170+H170)</f>
        <v>0.177272727272727</v>
      </c>
      <c r="P174" s="82" t="n">
        <f aca="false">B174/(B172+H170+B174+B176)</f>
        <v>0.00210526315789474</v>
      </c>
      <c r="Q174" s="82" t="n">
        <f aca="false">F174/(F174+F172+F176)</f>
        <v>0.523076923076923</v>
      </c>
    </row>
    <row r="175" customFormat="false" ht="8.25" hidden="false" customHeight="false" outlineLevel="0" collapsed="false">
      <c r="A175" s="76" t="s">
        <v>151</v>
      </c>
      <c r="B175" s="77" t="s">
        <v>34</v>
      </c>
      <c r="C175" s="77" t="s">
        <v>55</v>
      </c>
      <c r="D175" s="77" t="s">
        <v>142</v>
      </c>
      <c r="E175" s="77" t="s">
        <v>30</v>
      </c>
      <c r="F175" s="77" t="s">
        <v>53</v>
      </c>
      <c r="G175" s="77" t="s">
        <v>54</v>
      </c>
      <c r="H175" s="77" t="s">
        <v>55</v>
      </c>
      <c r="I175" s="77" t="s">
        <v>147</v>
      </c>
      <c r="J175" s="77" t="s">
        <v>30</v>
      </c>
      <c r="K175" s="77" t="s">
        <v>41</v>
      </c>
      <c r="L175" s="77" t="s">
        <v>148</v>
      </c>
      <c r="O175" s="83" t="s">
        <v>143</v>
      </c>
      <c r="P175" s="83" t="s">
        <v>145</v>
      </c>
      <c r="Q175" s="83" t="s">
        <v>149</v>
      </c>
    </row>
    <row r="176" customFormat="false" ht="8.25" hidden="false" customHeight="false" outlineLevel="0" collapsed="false">
      <c r="A176" s="56" t="s">
        <v>49</v>
      </c>
      <c r="B176" s="70" t="n">
        <v>0</v>
      </c>
      <c r="C176" s="70" t="n">
        <v>0</v>
      </c>
      <c r="D176" s="70" t="e">
        <f aca="false">C176/B176</f>
        <v>#DIV/0!</v>
      </c>
      <c r="E176" s="70" t="n">
        <v>0</v>
      </c>
      <c r="F176" s="70" t="n">
        <v>129</v>
      </c>
      <c r="G176" s="70" t="n">
        <v>96</v>
      </c>
      <c r="H176" s="70" t="n">
        <v>976</v>
      </c>
      <c r="I176" s="80" t="n">
        <f aca="false">H176/G176</f>
        <v>10.1666666666667</v>
      </c>
      <c r="J176" s="70" t="n">
        <v>5</v>
      </c>
      <c r="K176" s="57" t="n">
        <f aca="false">(C176*0.1)+(E176*6)+(H176*0.1)+(J176*6)</f>
        <v>127.6</v>
      </c>
      <c r="L176" s="57" t="n">
        <f aca="false">(C176*0.1)+(E176*6)+(G176*1)+(H176*0.1)+(J176*6)</f>
        <v>223.6</v>
      </c>
      <c r="O176" s="81" t="n">
        <f aca="false">(B176+F176)/(B172+F172+B174+F174+B176+F176+B170+H170)</f>
        <v>0.0837662337662338</v>
      </c>
      <c r="P176" s="84" t="n">
        <f aca="false">B176/(B176+B174+B172+H170)</f>
        <v>0</v>
      </c>
      <c r="Q176" s="82" t="n">
        <f aca="false">F176/(F176+F174+F172)</f>
        <v>0.248076923076923</v>
      </c>
    </row>
  </sheetData>
  <mergeCells count="134">
    <mergeCell ref="A1:X1"/>
    <mergeCell ref="A3:X3"/>
    <mergeCell ref="AD3:AZ3"/>
    <mergeCell ref="I5:K5"/>
    <mergeCell ref="N5:P5"/>
    <mergeCell ref="AK5:AM5"/>
    <mergeCell ref="AP5:AR5"/>
    <mergeCell ref="I6:K6"/>
    <mergeCell ref="AK6:AM6"/>
    <mergeCell ref="I7:K7"/>
    <mergeCell ref="AK7:AM7"/>
    <mergeCell ref="A10:X10"/>
    <mergeCell ref="AD10:AZ10"/>
    <mergeCell ref="D12:J12"/>
    <mergeCell ref="M12:Q12"/>
    <mergeCell ref="S12:U12"/>
    <mergeCell ref="W12:X12"/>
    <mergeCell ref="AF12:AL12"/>
    <mergeCell ref="AO12:AS12"/>
    <mergeCell ref="AU12:AW12"/>
    <mergeCell ref="AY12:AZ12"/>
    <mergeCell ref="A20:H20"/>
    <mergeCell ref="I20:N20"/>
    <mergeCell ref="S20:U20"/>
    <mergeCell ref="W20:X20"/>
    <mergeCell ref="AD20:AJ20"/>
    <mergeCell ref="AK20:AP20"/>
    <mergeCell ref="AU20:AW20"/>
    <mergeCell ref="AY20:AZ20"/>
    <mergeCell ref="A30:H30"/>
    <mergeCell ref="K30:O30"/>
    <mergeCell ref="S30:U30"/>
    <mergeCell ref="W30:X30"/>
    <mergeCell ref="AD30:AJ30"/>
    <mergeCell ref="AM30:AQ30"/>
    <mergeCell ref="AU30:AW30"/>
    <mergeCell ref="AY30:AZ30"/>
    <mergeCell ref="A41:H41"/>
    <mergeCell ref="K41:O41"/>
    <mergeCell ref="S41:U41"/>
    <mergeCell ref="W41:X41"/>
    <mergeCell ref="AD41:AJ41"/>
    <mergeCell ref="AM41:AQ41"/>
    <mergeCell ref="AU41:AW41"/>
    <mergeCell ref="AY41:AZ41"/>
    <mergeCell ref="A50:H50"/>
    <mergeCell ref="K50:O50"/>
    <mergeCell ref="S50:W50"/>
    <mergeCell ref="AD50:AJ50"/>
    <mergeCell ref="AM50:AQ50"/>
    <mergeCell ref="AU50:AY50"/>
    <mergeCell ref="AM51:AP51"/>
    <mergeCell ref="AU51:AX51"/>
    <mergeCell ref="J52:M52"/>
    <mergeCell ref="R52:U52"/>
    <mergeCell ref="AL52:AO52"/>
    <mergeCell ref="AT52:AW52"/>
    <mergeCell ref="J53:M53"/>
    <mergeCell ref="R53:U53"/>
    <mergeCell ref="AL53:AO53"/>
    <mergeCell ref="AT53:AW53"/>
    <mergeCell ref="J54:M54"/>
    <mergeCell ref="R54:U54"/>
    <mergeCell ref="AL54:AO54"/>
    <mergeCell ref="AT54:AW54"/>
    <mergeCell ref="J55:M55"/>
    <mergeCell ref="R55:U55"/>
    <mergeCell ref="AL55:AO55"/>
    <mergeCell ref="AT55:AW55"/>
    <mergeCell ref="J56:M56"/>
    <mergeCell ref="R56:U56"/>
    <mergeCell ref="AL56:AO56"/>
    <mergeCell ref="AT56:AW56"/>
    <mergeCell ref="J57:M57"/>
    <mergeCell ref="R57:U57"/>
    <mergeCell ref="AL57:AO57"/>
    <mergeCell ref="AT57:AW57"/>
    <mergeCell ref="J58:M58"/>
    <mergeCell ref="R58:U58"/>
    <mergeCell ref="AL58:AO58"/>
    <mergeCell ref="AT58:AW58"/>
    <mergeCell ref="J59:M59"/>
    <mergeCell ref="R59:U59"/>
    <mergeCell ref="AL59:AO59"/>
    <mergeCell ref="AT59:AW59"/>
    <mergeCell ref="A73:X73"/>
    <mergeCell ref="I75:K75"/>
    <mergeCell ref="N75:P75"/>
    <mergeCell ref="I76:K76"/>
    <mergeCell ref="I77:K77"/>
    <mergeCell ref="A80:X80"/>
    <mergeCell ref="D82:J82"/>
    <mergeCell ref="M82:Q82"/>
    <mergeCell ref="S82:U82"/>
    <mergeCell ref="W82:X82"/>
    <mergeCell ref="A90:H90"/>
    <mergeCell ref="I90:N90"/>
    <mergeCell ref="S90:U90"/>
    <mergeCell ref="W90:X90"/>
    <mergeCell ref="A100:H100"/>
    <mergeCell ref="K100:O100"/>
    <mergeCell ref="S100:U100"/>
    <mergeCell ref="W100:X100"/>
    <mergeCell ref="A111:H111"/>
    <mergeCell ref="K111:O111"/>
    <mergeCell ref="S111:U111"/>
    <mergeCell ref="W111:X111"/>
    <mergeCell ref="A120:H120"/>
    <mergeCell ref="K120:O120"/>
    <mergeCell ref="S120:W120"/>
    <mergeCell ref="J121:M121"/>
    <mergeCell ref="R121:U121"/>
    <mergeCell ref="J122:M122"/>
    <mergeCell ref="R122:U122"/>
    <mergeCell ref="J123:M123"/>
    <mergeCell ref="R123:U123"/>
    <mergeCell ref="J124:M124"/>
    <mergeCell ref="R124:U124"/>
    <mergeCell ref="J125:M125"/>
    <mergeCell ref="R125:U125"/>
    <mergeCell ref="J126:M126"/>
    <mergeCell ref="R126:U126"/>
    <mergeCell ref="J127:M127"/>
    <mergeCell ref="R127:U127"/>
    <mergeCell ref="J128:M128"/>
    <mergeCell ref="R128:U128"/>
    <mergeCell ref="J129:M129"/>
    <mergeCell ref="R129:U129"/>
    <mergeCell ref="A141:X141"/>
    <mergeCell ref="I143:K143"/>
    <mergeCell ref="N143:P143"/>
    <mergeCell ref="I144:K144"/>
    <mergeCell ref="I145:K145"/>
    <mergeCell ref="I146:K146"/>
  </mergeCells>
  <hyperlinks>
    <hyperlink ref="I5" location="ARI!C9" display="RSP Projections: Year 1"/>
    <hyperlink ref="N5" location="ARI!AX11" display="Adjustable Projections: Year 1"/>
    <hyperlink ref="AK5" location="ARI!C9" display="RSP Projections: Year 1"/>
    <hyperlink ref="AP5" location="ARI!AX11" display="Adjustable Projections: Year 1"/>
    <hyperlink ref="I6" location="ARI!A110" display="RSP Projections: Year 2"/>
    <hyperlink ref="N6" location="ARI!A170" display="Past Run/Pass Performances"/>
    <hyperlink ref="AK6" location="ARI!A110" display="RSP Projections: Year 2"/>
    <hyperlink ref="I75" location="ARI!C9" display="RSP Projections: Year 1"/>
    <hyperlink ref="N75" location="ARI!AX11" display="Adjustable Projections: Year 1"/>
    <hyperlink ref="I76" location="ARI!A110" display="RSP Projections: Year 2"/>
    <hyperlink ref="N76" location="ARI!A170" display="Past Run/Pass Performances"/>
    <hyperlink ref="I143" location="ARI!C9" display="RSP Projections: Year 1"/>
    <hyperlink ref="N143" location="ARI!AX11" display="Adjustable Projections: Year 1"/>
    <hyperlink ref="I144" location="ARI!A90" display="RSP Projections: Year 2"/>
  </hyperlinks>
  <printOptions headings="false" gridLines="false" gridLinesSet="true" horizontalCentered="false" verticalCentered="false"/>
  <pageMargins left="0" right="0" top="0" bottom="0" header="0.511811023622047" footer="0.511811023622047"/>
  <pageSetup paperSize="1" scale="54"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76"/>
  <sheetViews>
    <sheetView showFormulas="false" showGridLines="true" showRowColHeaders="true" showZeros="true" rightToLeft="false" tabSelected="false" showOutlineSymbols="true" defaultGridColor="true" view="normal" topLeftCell="A1" colorId="64" zoomScale="200" zoomScaleNormal="200" zoomScalePageLayoutView="100" workbookViewId="0">
      <selection pane="topLeft" activeCell="E35" activeCellId="0" sqref="E35"/>
    </sheetView>
  </sheetViews>
  <sheetFormatPr defaultColWidth="4.2890625" defaultRowHeight="8.25" customHeight="false" zeroHeight="false" outlineLevelRow="0" outlineLevelCol="0"/>
  <cols>
    <col collapsed="false" customWidth="true" hidden="false" outlineLevel="0" max="1" min="1" style="88" width="16.43"/>
    <col collapsed="false" customWidth="true" hidden="false" outlineLevel="0" max="2" min="2" style="89" width="4.42"/>
    <col collapsed="false" customWidth="true" hidden="false" outlineLevel="0" max="12" min="3" style="88" width="4.42"/>
    <col collapsed="false" customWidth="true" hidden="false" outlineLevel="0" max="13" min="13" style="88" width="4.57"/>
    <col collapsed="false" customWidth="true" hidden="false" outlineLevel="0" max="16" min="14" style="88" width="4.71"/>
    <col collapsed="false" customWidth="true" hidden="false" outlineLevel="0" max="17" min="17" style="88" width="4.86"/>
    <col collapsed="false" customWidth="true" hidden="false" outlineLevel="0" max="18" min="18" style="88" width="4.57"/>
    <col collapsed="false" customWidth="true" hidden="false" outlineLevel="0" max="19" min="19" style="88" width="5.29"/>
    <col collapsed="false" customWidth="true" hidden="false" outlineLevel="0" max="20" min="20" style="88" width="5.57"/>
    <col collapsed="false" customWidth="true" hidden="false" outlineLevel="0" max="22" min="21" style="88" width="5"/>
    <col collapsed="false" customWidth="true" hidden="false" outlineLevel="0" max="23" min="23" style="88" width="4.42"/>
    <col collapsed="false" customWidth="true" hidden="false" outlineLevel="0" max="24" min="24" style="88" width="5.29"/>
    <col collapsed="false" customWidth="true" hidden="false" outlineLevel="0" max="25" min="25" style="88" width="5.42"/>
    <col collapsed="false" customWidth="true" hidden="false" outlineLevel="0" max="26" min="26" style="88" width="5.29"/>
    <col collapsed="false" customWidth="false" hidden="false" outlineLevel="0" max="29" min="27" style="88" width="4.29"/>
    <col collapsed="false" customWidth="true" hidden="false" outlineLevel="0" max="31" min="30" style="88" width="4.42"/>
    <col collapsed="false" customWidth="true" hidden="false" outlineLevel="0" max="33" min="32" style="88" width="4.86"/>
    <col collapsed="false" customWidth="true" hidden="false" outlineLevel="0" max="34" min="34" style="88" width="7"/>
    <col collapsed="false" customWidth="true" hidden="false" outlineLevel="0" max="35" min="35" style="88" width="4.86"/>
    <col collapsed="false" customWidth="true" hidden="false" outlineLevel="0" max="36" min="36" style="88" width="5.29"/>
    <col collapsed="false" customWidth="true" hidden="false" outlineLevel="0" max="37" min="37" style="88" width="4.71"/>
    <col collapsed="false" customWidth="true" hidden="false" outlineLevel="0" max="38" min="38" style="88" width="4.57"/>
    <col collapsed="false" customWidth="true" hidden="false" outlineLevel="0" max="45" min="39" style="88" width="4.42"/>
    <col collapsed="false" customWidth="false" hidden="false" outlineLevel="0" max="46" min="46" style="88" width="4.29"/>
    <col collapsed="false" customWidth="true" hidden="false" outlineLevel="0" max="47" min="47" style="88" width="5.86"/>
    <col collapsed="false" customWidth="true" hidden="false" outlineLevel="0" max="48" min="48" style="88" width="4.71"/>
    <col collapsed="false" customWidth="true" hidden="false" outlineLevel="0" max="49" min="49" style="88" width="4.57"/>
    <col collapsed="false" customWidth="false" hidden="false" outlineLevel="0" max="50" min="50" style="88" width="4.29"/>
    <col collapsed="false" customWidth="true" hidden="false" outlineLevel="0" max="52" min="51" style="88" width="4.42"/>
    <col collapsed="false" customWidth="false" hidden="false" outlineLevel="0" max="16384" min="53" style="88" width="4.29"/>
  </cols>
  <sheetData>
    <row r="1" customFormat="false" ht="8.25" hidden="false" customHeight="false" outlineLevel="0" collapsed="false">
      <c r="A1" s="90" t="s">
        <v>191</v>
      </c>
      <c r="B1" s="90"/>
      <c r="C1" s="90"/>
      <c r="D1" s="90"/>
      <c r="E1" s="90"/>
      <c r="F1" s="90"/>
      <c r="G1" s="90"/>
      <c r="H1" s="90"/>
      <c r="I1" s="90"/>
      <c r="J1" s="90"/>
      <c r="K1" s="90"/>
      <c r="L1" s="90"/>
      <c r="M1" s="90"/>
      <c r="N1" s="90"/>
      <c r="O1" s="90"/>
      <c r="P1" s="90"/>
      <c r="Q1" s="90"/>
      <c r="R1" s="90"/>
      <c r="S1" s="90"/>
      <c r="T1" s="90"/>
      <c r="U1" s="90"/>
      <c r="V1" s="90"/>
      <c r="W1" s="90"/>
    </row>
    <row r="2" customFormat="false" ht="8.25" hidden="false" customHeight="false" outlineLevel="0" collapsed="false">
      <c r="C2" s="91"/>
      <c r="D2" s="91"/>
      <c r="E2" s="91"/>
      <c r="F2" s="91"/>
      <c r="G2" s="91"/>
      <c r="H2" s="91"/>
      <c r="I2" s="91"/>
      <c r="J2" s="91"/>
      <c r="K2" s="91"/>
      <c r="L2" s="91"/>
      <c r="M2" s="91"/>
      <c r="N2" s="91"/>
    </row>
    <row r="3" customFormat="false" ht="8.25" hidden="false" customHeight="false" outlineLevel="0" collapsed="false">
      <c r="A3" s="90" t="s">
        <v>10</v>
      </c>
      <c r="B3" s="90"/>
      <c r="C3" s="90"/>
      <c r="D3" s="90"/>
      <c r="E3" s="90"/>
      <c r="F3" s="90"/>
      <c r="G3" s="90"/>
      <c r="H3" s="90"/>
      <c r="I3" s="90"/>
      <c r="J3" s="90"/>
      <c r="K3" s="90"/>
      <c r="L3" s="90"/>
      <c r="M3" s="90"/>
      <c r="N3" s="90"/>
      <c r="O3" s="90"/>
      <c r="P3" s="90"/>
      <c r="Q3" s="90"/>
      <c r="R3" s="90"/>
      <c r="S3" s="90"/>
      <c r="T3" s="90"/>
      <c r="U3" s="90"/>
      <c r="V3" s="90"/>
      <c r="W3" s="90"/>
      <c r="AC3" s="90" t="s">
        <v>10</v>
      </c>
      <c r="AD3" s="90"/>
      <c r="AE3" s="90"/>
      <c r="AF3" s="90"/>
      <c r="AG3" s="90"/>
      <c r="AH3" s="90"/>
      <c r="AI3" s="90"/>
      <c r="AJ3" s="90"/>
      <c r="AK3" s="90"/>
      <c r="AL3" s="90"/>
      <c r="AM3" s="90"/>
      <c r="AN3" s="90"/>
      <c r="AO3" s="90"/>
      <c r="AP3" s="90"/>
      <c r="AQ3" s="90"/>
      <c r="AR3" s="90"/>
      <c r="AS3" s="90"/>
      <c r="AT3" s="90"/>
      <c r="AU3" s="90"/>
      <c r="AV3" s="90"/>
      <c r="AW3" s="90"/>
      <c r="AX3" s="90"/>
      <c r="AY3" s="90"/>
    </row>
    <row r="4" customFormat="false" ht="8.25" hidden="false" customHeight="false" outlineLevel="0" collapsed="false">
      <c r="A4" s="91"/>
      <c r="B4" s="91"/>
      <c r="C4" s="91"/>
      <c r="D4" s="91"/>
      <c r="E4" s="91"/>
      <c r="F4" s="91"/>
      <c r="G4" s="91"/>
      <c r="H4" s="91"/>
      <c r="I4" s="91"/>
      <c r="J4" s="91"/>
      <c r="K4" s="91"/>
      <c r="L4" s="91"/>
      <c r="M4" s="91"/>
      <c r="N4" s="91"/>
      <c r="O4" s="91"/>
      <c r="P4" s="91"/>
      <c r="Q4" s="91"/>
      <c r="R4" s="91"/>
      <c r="S4" s="91"/>
      <c r="T4" s="91"/>
      <c r="U4" s="91"/>
      <c r="V4" s="91"/>
      <c r="W4" s="91"/>
      <c r="X4" s="91"/>
      <c r="Y4" s="91"/>
      <c r="Z4" s="91"/>
      <c r="AA4" s="91"/>
      <c r="AC4" s="91"/>
      <c r="AD4" s="91"/>
      <c r="AE4" s="91"/>
      <c r="AF4" s="91"/>
      <c r="AG4" s="91"/>
      <c r="AH4" s="91"/>
      <c r="AI4" s="91"/>
      <c r="AJ4" s="91"/>
      <c r="AK4" s="91"/>
      <c r="AL4" s="91"/>
      <c r="AM4" s="91"/>
      <c r="AN4" s="91"/>
      <c r="AO4" s="91"/>
      <c r="AP4" s="91"/>
      <c r="AQ4" s="91"/>
      <c r="AR4" s="91"/>
      <c r="AS4" s="91"/>
      <c r="AT4" s="91"/>
      <c r="AU4" s="91"/>
      <c r="AV4" s="91"/>
      <c r="AW4" s="91"/>
      <c r="AX4" s="91"/>
      <c r="AY4" s="91"/>
    </row>
    <row r="5" customFormat="false" ht="8.25" hidden="false" customHeight="false" outlineLevel="0" collapsed="false">
      <c r="H5" s="92" t="s">
        <v>11</v>
      </c>
      <c r="I5" s="92"/>
      <c r="J5" s="92"/>
      <c r="M5" s="92" t="s">
        <v>12</v>
      </c>
      <c r="N5" s="92"/>
      <c r="O5" s="92"/>
      <c r="S5" s="93" t="s">
        <v>13</v>
      </c>
      <c r="AJ5" s="92" t="s">
        <v>11</v>
      </c>
      <c r="AK5" s="92"/>
      <c r="AL5" s="92"/>
      <c r="AO5" s="92" t="s">
        <v>12</v>
      </c>
      <c r="AP5" s="92"/>
      <c r="AQ5" s="92"/>
    </row>
    <row r="6" customFormat="false" ht="8.25" hidden="false" customHeight="false" outlineLevel="0" collapsed="false">
      <c r="H6" s="92" t="s">
        <v>14</v>
      </c>
      <c r="I6" s="92"/>
      <c r="J6" s="92"/>
      <c r="M6" s="92" t="s">
        <v>15</v>
      </c>
      <c r="S6" s="94" t="s">
        <v>16</v>
      </c>
      <c r="T6" s="94" t="s">
        <v>17</v>
      </c>
      <c r="X6" s="94"/>
      <c r="AJ6" s="92" t="s">
        <v>14</v>
      </c>
      <c r="AK6" s="92"/>
      <c r="AL6" s="92"/>
    </row>
    <row r="7" customFormat="false" ht="8.25" hidden="false" customHeight="false" outlineLevel="0" collapsed="false">
      <c r="H7" s="92"/>
      <c r="I7" s="92"/>
      <c r="J7" s="92"/>
      <c r="S7" s="95" t="n">
        <f aca="false">(N17+D27+L38+L47)/(N17+D27+L38+D17)</f>
        <v>0.531340405014465</v>
      </c>
      <c r="T7" s="95" t="n">
        <f aca="false">D17/(D17+N17+D27+L38+L47)</f>
        <v>0.468659594985535</v>
      </c>
      <c r="X7" s="96"/>
      <c r="AJ7" s="92"/>
      <c r="AK7" s="92"/>
      <c r="AL7" s="92"/>
    </row>
    <row r="10" customFormat="false" ht="8.25" hidden="false" customHeight="false" outlineLevel="0" collapsed="false">
      <c r="A10" s="90" t="s">
        <v>11</v>
      </c>
      <c r="B10" s="90"/>
      <c r="C10" s="90"/>
      <c r="D10" s="90"/>
      <c r="E10" s="90"/>
      <c r="F10" s="90"/>
      <c r="G10" s="90"/>
      <c r="H10" s="90"/>
      <c r="I10" s="90"/>
      <c r="J10" s="90"/>
      <c r="K10" s="90"/>
      <c r="L10" s="90"/>
      <c r="M10" s="90"/>
      <c r="N10" s="90"/>
      <c r="O10" s="90"/>
      <c r="P10" s="90"/>
      <c r="Q10" s="90"/>
      <c r="R10" s="90"/>
      <c r="S10" s="90"/>
      <c r="T10" s="90"/>
      <c r="U10" s="90"/>
      <c r="V10" s="90"/>
      <c r="W10" s="90"/>
      <c r="AC10" s="90" t="s">
        <v>12</v>
      </c>
      <c r="AD10" s="90"/>
      <c r="AE10" s="90"/>
      <c r="AF10" s="90"/>
      <c r="AG10" s="90"/>
      <c r="AH10" s="90"/>
      <c r="AI10" s="90"/>
      <c r="AJ10" s="90"/>
      <c r="AK10" s="90"/>
      <c r="AL10" s="90"/>
      <c r="AM10" s="90"/>
      <c r="AN10" s="90"/>
      <c r="AO10" s="90"/>
      <c r="AP10" s="90"/>
      <c r="AQ10" s="90"/>
      <c r="AR10" s="90"/>
      <c r="AS10" s="90"/>
      <c r="AT10" s="90"/>
      <c r="AU10" s="90"/>
      <c r="AV10" s="90"/>
      <c r="AW10" s="90"/>
      <c r="AX10" s="90"/>
      <c r="AY10" s="90"/>
    </row>
    <row r="12" customFormat="false" ht="8.25" hidden="false" customHeight="false" outlineLevel="0" collapsed="false">
      <c r="C12" s="90" t="s">
        <v>18</v>
      </c>
      <c r="D12" s="90"/>
      <c r="E12" s="90"/>
      <c r="F12" s="90"/>
      <c r="G12" s="90"/>
      <c r="H12" s="90"/>
      <c r="I12" s="90"/>
      <c r="L12" s="90" t="s">
        <v>19</v>
      </c>
      <c r="M12" s="90"/>
      <c r="N12" s="90"/>
      <c r="O12" s="90"/>
      <c r="P12" s="90"/>
      <c r="R12" s="90" t="s">
        <v>20</v>
      </c>
      <c r="S12" s="90"/>
      <c r="T12" s="90"/>
      <c r="V12" s="90" t="s">
        <v>21</v>
      </c>
      <c r="W12" s="90"/>
      <c r="AE12" s="90" t="s">
        <v>18</v>
      </c>
      <c r="AF12" s="90"/>
      <c r="AG12" s="90"/>
      <c r="AH12" s="90"/>
      <c r="AI12" s="90"/>
      <c r="AJ12" s="90"/>
      <c r="AK12" s="90"/>
      <c r="AN12" s="90" t="s">
        <v>19</v>
      </c>
      <c r="AO12" s="90"/>
      <c r="AP12" s="90"/>
      <c r="AQ12" s="90"/>
      <c r="AR12" s="90"/>
      <c r="AT12" s="90" t="s">
        <v>20</v>
      </c>
      <c r="AU12" s="90"/>
      <c r="AV12" s="90"/>
      <c r="AX12" s="90" t="s">
        <v>21</v>
      </c>
      <c r="AY12" s="90"/>
    </row>
    <row r="13" customFormat="false" ht="8.25" hidden="false" customHeight="false" outlineLevel="0" collapsed="false">
      <c r="A13" s="97" t="s">
        <v>22</v>
      </c>
      <c r="B13" s="97" t="s">
        <v>23</v>
      </c>
      <c r="C13" s="97" t="s">
        <v>24</v>
      </c>
      <c r="D13" s="97" t="s">
        <v>25</v>
      </c>
      <c r="E13" s="97" t="s">
        <v>26</v>
      </c>
      <c r="F13" s="97" t="s">
        <v>27</v>
      </c>
      <c r="G13" s="97" t="s">
        <v>28</v>
      </c>
      <c r="H13" s="97" t="s">
        <v>29</v>
      </c>
      <c r="I13" s="97" t="s">
        <v>30</v>
      </c>
      <c r="J13" s="97" t="s">
        <v>31</v>
      </c>
      <c r="K13" s="97" t="s">
        <v>32</v>
      </c>
      <c r="L13" s="97" t="s">
        <v>33</v>
      </c>
      <c r="N13" s="97" t="s">
        <v>34</v>
      </c>
      <c r="O13" s="97" t="s">
        <v>35</v>
      </c>
      <c r="P13" s="97" t="s">
        <v>36</v>
      </c>
      <c r="Q13" s="97" t="s">
        <v>30</v>
      </c>
      <c r="R13" s="97" t="s">
        <v>37</v>
      </c>
      <c r="S13" s="97"/>
      <c r="T13" s="97" t="s">
        <v>38</v>
      </c>
      <c r="U13" s="97" t="s">
        <v>39</v>
      </c>
      <c r="V13" s="97" t="s">
        <v>40</v>
      </c>
      <c r="W13" s="97"/>
      <c r="X13" s="97" t="s">
        <v>41</v>
      </c>
      <c r="Y13" s="97" t="s">
        <v>42</v>
      </c>
      <c r="Z13" s="97"/>
      <c r="AA13" s="97"/>
      <c r="AD13" s="97" t="s">
        <v>22</v>
      </c>
      <c r="AE13" s="97" t="s">
        <v>24</v>
      </c>
      <c r="AF13" s="97" t="s">
        <v>25</v>
      </c>
      <c r="AG13" s="97" t="s">
        <v>26</v>
      </c>
      <c r="AH13" s="97" t="s">
        <v>27</v>
      </c>
      <c r="AI13" s="97" t="s">
        <v>28</v>
      </c>
      <c r="AJ13" s="97" t="s">
        <v>29</v>
      </c>
      <c r="AK13" s="97" t="s">
        <v>30</v>
      </c>
      <c r="AL13" s="97" t="s">
        <v>31</v>
      </c>
      <c r="AM13" s="97" t="s">
        <v>32</v>
      </c>
      <c r="AN13" s="97" t="s">
        <v>33</v>
      </c>
      <c r="AP13" s="97" t="s">
        <v>34</v>
      </c>
      <c r="AQ13" s="97" t="s">
        <v>35</v>
      </c>
      <c r="AR13" s="97" t="s">
        <v>36</v>
      </c>
      <c r="AS13" s="97" t="s">
        <v>30</v>
      </c>
      <c r="AT13" s="97" t="s">
        <v>37</v>
      </c>
      <c r="AU13" s="97"/>
      <c r="AV13" s="97" t="s">
        <v>38</v>
      </c>
      <c r="AW13" s="97" t="s">
        <v>39</v>
      </c>
      <c r="AX13" s="97" t="s">
        <v>40</v>
      </c>
      <c r="AY13" s="97"/>
      <c r="AZ13" s="97" t="s">
        <v>41</v>
      </c>
      <c r="BA13" s="97" t="s">
        <v>42</v>
      </c>
    </row>
    <row r="14" customFormat="false" ht="8.25" hidden="false" customHeight="false" outlineLevel="0" collapsed="false">
      <c r="A14" s="98" t="s">
        <v>192</v>
      </c>
      <c r="B14" s="99" t="n">
        <v>29</v>
      </c>
      <c r="C14" s="99" t="n">
        <v>17</v>
      </c>
      <c r="D14" s="99" t="n">
        <v>486</v>
      </c>
      <c r="E14" s="99" t="n">
        <v>322</v>
      </c>
      <c r="F14" s="95" t="n">
        <f aca="false">E14/D14</f>
        <v>0.662551440329218</v>
      </c>
      <c r="G14" s="99" t="n">
        <v>4135</v>
      </c>
      <c r="H14" s="100" t="n">
        <f aca="false">G14/D14</f>
        <v>8.5082304526749</v>
      </c>
      <c r="I14" s="99" t="n">
        <v>38</v>
      </c>
      <c r="J14" s="95" t="n">
        <f aca="false">I14/D14</f>
        <v>0.0781893004115226</v>
      </c>
      <c r="K14" s="99" t="n">
        <v>6</v>
      </c>
      <c r="L14" s="95" t="n">
        <f aca="false">K14/D14</f>
        <v>0.0123456790123457</v>
      </c>
      <c r="N14" s="99" t="n">
        <v>151</v>
      </c>
      <c r="O14" s="99" t="n">
        <v>896</v>
      </c>
      <c r="P14" s="99" t="n">
        <f aca="false">O14/N14</f>
        <v>5.93377483443709</v>
      </c>
      <c r="Q14" s="99" t="n">
        <v>5</v>
      </c>
      <c r="R14" s="95" t="n">
        <f aca="false">Q14/N14</f>
        <v>0.033112582781457</v>
      </c>
      <c r="S14" s="89"/>
      <c r="T14" s="95" t="n">
        <f aca="false">(D14+N14)/($D$17+$N$17)</f>
        <v>1</v>
      </c>
      <c r="U14" s="95" t="n">
        <f aca="false">D14/($D$17)</f>
        <v>1</v>
      </c>
      <c r="V14" s="95" t="n">
        <f aca="false">N14/($N$17)</f>
        <v>1</v>
      </c>
      <c r="W14" s="101"/>
      <c r="X14" s="99" t="n">
        <f aca="false">($G14*('Scoring Format'!$B$2))+($I14*('Scoring Format'!$B$5))+($K14*('Scoring Format'!$B$8))+($O14*('Scoring Format'!$B$3))+($Q14*('Scoring Format'!$B$6))</f>
        <v>472.35</v>
      </c>
      <c r="Y14" s="102" t="n">
        <f aca="false">(($G14*('Scoring Format'!$B$2))+($I14*('Scoring Format'!$B$5))+($K14*('Scoring Format'!$B$8))+($O14*('Scoring Format'!$B$3))+($Q14*('Scoring Format'!$B$6)))*0.4</f>
        <v>188.94</v>
      </c>
      <c r="Z14" s="96"/>
      <c r="AA14" s="89"/>
      <c r="AD14" s="98" t="s">
        <v>44</v>
      </c>
      <c r="AE14" s="98"/>
      <c r="AF14" s="99" t="n">
        <v>583</v>
      </c>
      <c r="AG14" s="99" t="n">
        <v>378</v>
      </c>
      <c r="AH14" s="95" t="n">
        <f aca="false">AG14/AF14</f>
        <v>0.648370497427101</v>
      </c>
      <c r="AI14" s="99" t="n">
        <v>4072</v>
      </c>
      <c r="AJ14" s="100" t="n">
        <f aca="false">AI14/AF14</f>
        <v>6.98456260720412</v>
      </c>
      <c r="AK14" s="99" t="n">
        <v>27</v>
      </c>
      <c r="AL14" s="95" t="n">
        <f aca="false">AK14/AF14</f>
        <v>0.0463121783876501</v>
      </c>
      <c r="AM14" s="99" t="n">
        <v>11</v>
      </c>
      <c r="AN14" s="95" t="n">
        <f aca="false">AM14/AF14</f>
        <v>0.0188679245283019</v>
      </c>
      <c r="AP14" s="99" t="n">
        <v>100</v>
      </c>
      <c r="AQ14" s="99" t="n">
        <v>590</v>
      </c>
      <c r="AR14" s="99" t="n">
        <f aca="false">AQ14/AP14</f>
        <v>5.9</v>
      </c>
      <c r="AS14" s="99" t="n">
        <v>5</v>
      </c>
      <c r="AT14" s="95" t="n">
        <f aca="false">AS14/AP14</f>
        <v>0.05</v>
      </c>
      <c r="AU14" s="89"/>
      <c r="AV14" s="95" t="n">
        <f aca="false">(AF14+AP14)/(AF17+AP17)</f>
        <v>1</v>
      </c>
      <c r="AW14" s="95" t="n">
        <f aca="false">AF14/(AP14+AF14)</f>
        <v>0.853587115666179</v>
      </c>
      <c r="AX14" s="95" t="n">
        <f aca="false">AP14/(AF14+AP14)</f>
        <v>0.146412884333821</v>
      </c>
      <c r="AY14" s="101"/>
      <c r="AZ14" s="99" t="n">
        <f aca="false">((AI14*0.05)+(AK14*4)+(AM14*-1)+(AQ14*0.1)+(AS14*6))*0.55</f>
        <v>214.28</v>
      </c>
      <c r="BA14" s="102" t="n">
        <f aca="false">((AI14*0.05)+(AK14*4)+(AM14*-1)+(AQ14*0.1)+(AS14*6))*0.4</f>
        <v>155.84</v>
      </c>
    </row>
    <row r="15" customFormat="false" ht="8.25" hidden="false" customHeight="false" outlineLevel="0" collapsed="false">
      <c r="A15" s="98" t="s">
        <v>193</v>
      </c>
      <c r="B15" s="94" t="n">
        <v>28</v>
      </c>
      <c r="C15" s="99"/>
      <c r="D15" s="99"/>
      <c r="E15" s="99"/>
      <c r="F15" s="95" t="e">
        <f aca="false">E15/D15</f>
        <v>#DIV/0!</v>
      </c>
      <c r="G15" s="99"/>
      <c r="H15" s="100" t="e">
        <f aca="false">G15/D15</f>
        <v>#DIV/0!</v>
      </c>
      <c r="I15" s="99"/>
      <c r="J15" s="95" t="e">
        <f aca="false">I15/D15</f>
        <v>#DIV/0!</v>
      </c>
      <c r="K15" s="99"/>
      <c r="L15" s="95" t="e">
        <f aca="false">K15/D15</f>
        <v>#DIV/0!</v>
      </c>
      <c r="N15" s="99"/>
      <c r="O15" s="99"/>
      <c r="P15" s="99" t="e">
        <f aca="false">O15/N15</f>
        <v>#DIV/0!</v>
      </c>
      <c r="Q15" s="99"/>
      <c r="R15" s="95" t="e">
        <f aca="false">Q15/N15</f>
        <v>#DIV/0!</v>
      </c>
      <c r="S15" s="89"/>
      <c r="T15" s="95" t="n">
        <f aca="false">(D15+N15)/($D$17+$N$17)</f>
        <v>0</v>
      </c>
      <c r="U15" s="95" t="n">
        <f aca="false">D15/($D$17)</f>
        <v>0</v>
      </c>
      <c r="V15" s="95" t="n">
        <f aca="false">N15/($N$17)</f>
        <v>0</v>
      </c>
      <c r="W15" s="101"/>
      <c r="X15" s="99" t="n">
        <f aca="false">($G15*('Scoring Format'!$B$2))+($I15*('Scoring Format'!$B$5))+($K15*('Scoring Format'!$B$8))+($O15*('Scoring Format'!$B$3))+($Q15*('Scoring Format'!$B$6))</f>
        <v>0</v>
      </c>
      <c r="Y15" s="102" t="n">
        <f aca="false">(($G15*('Scoring Format'!$B$2))+($I15*('Scoring Format'!$B$5))+($K15*('Scoring Format'!$B$8))+($O15*('Scoring Format'!$B$3))+($Q15*('Scoring Format'!$B$6)))*0.4</f>
        <v>0</v>
      </c>
      <c r="Z15" s="96"/>
      <c r="AA15" s="89"/>
      <c r="AD15" s="98" t="s">
        <v>46</v>
      </c>
      <c r="AE15" s="98"/>
      <c r="AF15" s="99" t="n">
        <v>0</v>
      </c>
      <c r="AG15" s="99" t="n">
        <v>0</v>
      </c>
      <c r="AH15" s="95" t="n">
        <v>0</v>
      </c>
      <c r="AI15" s="99" t="n">
        <v>0</v>
      </c>
      <c r="AJ15" s="100"/>
      <c r="AK15" s="99" t="n">
        <v>0</v>
      </c>
      <c r="AL15" s="95" t="e">
        <f aca="false">AK15/AF15</f>
        <v>#DIV/0!</v>
      </c>
      <c r="AM15" s="99" t="n">
        <v>0</v>
      </c>
      <c r="AN15" s="95" t="e">
        <f aca="false">AM15/AF15</f>
        <v>#DIV/0!</v>
      </c>
      <c r="AP15" s="99" t="n">
        <v>0</v>
      </c>
      <c r="AQ15" s="99" t="n">
        <v>0</v>
      </c>
      <c r="AR15" s="99"/>
      <c r="AS15" s="99" t="n">
        <v>0</v>
      </c>
      <c r="AT15" s="95" t="e">
        <f aca="false">AS15/AP15</f>
        <v>#DIV/0!</v>
      </c>
      <c r="AU15" s="89"/>
      <c r="AV15" s="95" t="e">
        <f aca="false">(AF15+AP15)/(AD18+AN18)</f>
        <v>#DIV/0!</v>
      </c>
      <c r="AW15" s="95" t="e">
        <f aca="false">AF15/(AP15+AF15)</f>
        <v>#DIV/0!</v>
      </c>
      <c r="AX15" s="95" t="e">
        <f aca="false">AP15/(AF15+AP15)</f>
        <v>#DIV/0!</v>
      </c>
      <c r="AY15" s="101"/>
      <c r="AZ15" s="99"/>
      <c r="BA15" s="102"/>
    </row>
    <row r="16" customFormat="false" ht="8.25" hidden="false" customHeight="false" outlineLevel="0" collapsed="false">
      <c r="A16" s="98" t="s">
        <v>194</v>
      </c>
      <c r="B16" s="99" t="n">
        <v>24</v>
      </c>
      <c r="C16" s="99"/>
      <c r="D16" s="99"/>
      <c r="E16" s="99"/>
      <c r="F16" s="95" t="e">
        <f aca="false">E16/D16</f>
        <v>#DIV/0!</v>
      </c>
      <c r="G16" s="99"/>
      <c r="H16" s="100" t="e">
        <f aca="false">G16/D16</f>
        <v>#DIV/0!</v>
      </c>
      <c r="I16" s="99"/>
      <c r="J16" s="95" t="e">
        <f aca="false">I16/D16</f>
        <v>#DIV/0!</v>
      </c>
      <c r="K16" s="99"/>
      <c r="L16" s="95" t="e">
        <f aca="false">K16/D16</f>
        <v>#DIV/0!</v>
      </c>
      <c r="N16" s="99"/>
      <c r="O16" s="99"/>
      <c r="P16" s="99" t="e">
        <f aca="false">O16/N16</f>
        <v>#DIV/0!</v>
      </c>
      <c r="Q16" s="99" t="n">
        <v>0</v>
      </c>
      <c r="R16" s="95" t="e">
        <f aca="false">Q16/N16</f>
        <v>#DIV/0!</v>
      </c>
      <c r="S16" s="89"/>
      <c r="T16" s="95" t="n">
        <f aca="false">(D16+N16)/($D$17+$N$17)</f>
        <v>0</v>
      </c>
      <c r="U16" s="95" t="n">
        <f aca="false">D16/($D$17)</f>
        <v>0</v>
      </c>
      <c r="V16" s="95" t="n">
        <f aca="false">N16/($N$17)</f>
        <v>0</v>
      </c>
      <c r="W16" s="101"/>
      <c r="X16" s="99" t="n">
        <f aca="false">($G16*('Scoring Format'!$B$2))+($I16*('Scoring Format'!$B$5))+($K16*('Scoring Format'!$B$8))+($O16*('Scoring Format'!$B$3))+($Q16*('Scoring Format'!$B$6))</f>
        <v>0</v>
      </c>
      <c r="Y16" s="102" t="n">
        <f aca="false">(($G16*('Scoring Format'!$B$2))+($I16*('Scoring Format'!$B$5))+($K16*('Scoring Format'!$B$8))+($O16*('Scoring Format'!$B$3))+($Q16*('Scoring Format'!$B$6)))*0.4</f>
        <v>0</v>
      </c>
      <c r="Z16" s="96"/>
      <c r="AA16" s="89"/>
      <c r="AD16" s="98" t="s">
        <v>157</v>
      </c>
      <c r="AE16" s="98"/>
      <c r="AF16" s="99"/>
      <c r="AG16" s="99"/>
      <c r="AH16" s="95" t="e">
        <f aca="false">AG16/AF16</f>
        <v>#DIV/0!</v>
      </c>
      <c r="AI16" s="99"/>
      <c r="AJ16" s="100" t="e">
        <f aca="false">AI16/AF16</f>
        <v>#DIV/0!</v>
      </c>
      <c r="AK16" s="99"/>
      <c r="AL16" s="95" t="e">
        <f aca="false">AK16/AF16</f>
        <v>#DIV/0!</v>
      </c>
      <c r="AM16" s="99"/>
      <c r="AN16" s="95" t="e">
        <f aca="false">AM16/AF16</f>
        <v>#DIV/0!</v>
      </c>
      <c r="AP16" s="99"/>
      <c r="AQ16" s="99"/>
      <c r="AR16" s="99" t="e">
        <f aca="false">AQ16/AP16</f>
        <v>#DIV/0!</v>
      </c>
      <c r="AS16" s="99"/>
      <c r="AT16" s="95" t="e">
        <f aca="false">AS16/AP16</f>
        <v>#DIV/0!</v>
      </c>
      <c r="AU16" s="89"/>
      <c r="AV16" s="95" t="e">
        <f aca="false">(AF16+AP16)/(AD20+AN20)</f>
        <v>#DIV/0!</v>
      </c>
      <c r="AW16" s="95" t="e">
        <f aca="false">AF16/(AP16+AF16)</f>
        <v>#DIV/0!</v>
      </c>
      <c r="AX16" s="95" t="e">
        <f aca="false">AP16/(AF16+AP16)</f>
        <v>#DIV/0!</v>
      </c>
      <c r="AY16" s="101"/>
      <c r="AZ16" s="99" t="n">
        <f aca="false">((AI16*0.05)+(AK16*4)+(AM16*-1)+(AQ16*0.1)+(AS16*6))*0.55</f>
        <v>0</v>
      </c>
      <c r="BA16" s="102" t="n">
        <f aca="false">((AI16*0.05)+(AK16*4)+(AM16*-1)+(AQ16*0.1)+(AS16*6))*0.4</f>
        <v>0</v>
      </c>
    </row>
    <row r="17" customFormat="false" ht="8.25" hidden="false" customHeight="false" outlineLevel="0" collapsed="false">
      <c r="A17" s="97" t="s">
        <v>49</v>
      </c>
      <c r="B17" s="97"/>
      <c r="C17" s="97"/>
      <c r="D17" s="97" t="n">
        <f aca="false">SUM(D14:D16)</f>
        <v>486</v>
      </c>
      <c r="E17" s="97" t="n">
        <f aca="false">SUM(E14:E16)</f>
        <v>322</v>
      </c>
      <c r="F17" s="97"/>
      <c r="G17" s="97" t="n">
        <f aca="false">SUM(G14:G16)</f>
        <v>4135</v>
      </c>
      <c r="H17" s="97"/>
      <c r="I17" s="97" t="n">
        <f aca="false">SUM(I14:I16)</f>
        <v>38</v>
      </c>
      <c r="J17" s="97"/>
      <c r="K17" s="97" t="n">
        <f aca="false">SUM(K14:K16)</f>
        <v>6</v>
      </c>
      <c r="L17" s="97"/>
      <c r="M17" s="93"/>
      <c r="N17" s="97" t="n">
        <f aca="false">SUM(N14:N16)</f>
        <v>151</v>
      </c>
      <c r="O17" s="97" t="n">
        <f aca="false">SUM(O14:O16)</f>
        <v>896</v>
      </c>
      <c r="P17" s="97"/>
      <c r="Q17" s="97" t="n">
        <f aca="false">SUM(Q14:Q16)</f>
        <v>5</v>
      </c>
      <c r="R17" s="97"/>
      <c r="S17" s="97"/>
      <c r="T17" s="103" t="n">
        <f aca="false">T14+T15+T16</f>
        <v>1</v>
      </c>
      <c r="U17" s="104" t="n">
        <f aca="false">D17/(D17+N17)</f>
        <v>0.762951334379906</v>
      </c>
      <c r="V17" s="104" t="n">
        <f aca="false">N17/(N17+D17)</f>
        <v>0.237048665620094</v>
      </c>
      <c r="W17" s="101"/>
      <c r="X17" s="93"/>
      <c r="Y17" s="105"/>
      <c r="Z17" s="105"/>
      <c r="AA17" s="89"/>
      <c r="AD17" s="97" t="s">
        <v>49</v>
      </c>
      <c r="AE17" s="97"/>
      <c r="AF17" s="97" t="n">
        <f aca="false">SUM(AF14:AF16)</f>
        <v>583</v>
      </c>
      <c r="AG17" s="97" t="n">
        <f aca="false">SUM(AG14:AG16)</f>
        <v>378</v>
      </c>
      <c r="AH17" s="97"/>
      <c r="AI17" s="97" t="n">
        <f aca="false">SUM(AI14:AI16)</f>
        <v>4072</v>
      </c>
      <c r="AJ17" s="97"/>
      <c r="AK17" s="97" t="n">
        <f aca="false">SUM(AK14:AK16)</f>
        <v>27</v>
      </c>
      <c r="AL17" s="97"/>
      <c r="AM17" s="97" t="n">
        <f aca="false">SUM(AM14:AM16)</f>
        <v>11</v>
      </c>
      <c r="AN17" s="97"/>
      <c r="AO17" s="93"/>
      <c r="AP17" s="97" t="n">
        <f aca="false">SUM(AP14:AP16)</f>
        <v>100</v>
      </c>
      <c r="AQ17" s="97" t="n">
        <f aca="false">SUM(AQ14:AQ16)</f>
        <v>590</v>
      </c>
      <c r="AR17" s="97"/>
      <c r="AS17" s="97" t="n">
        <f aca="false">SUM(AS14:AS16)</f>
        <v>5</v>
      </c>
      <c r="AT17" s="97"/>
      <c r="AU17" s="97"/>
      <c r="AV17" s="103" t="e">
        <f aca="false">AV14+AV15+AV16</f>
        <v>#DIV/0!</v>
      </c>
      <c r="AW17" s="104" t="n">
        <f aca="false">AF17/(AF17+AP17)</f>
        <v>0.853587115666179</v>
      </c>
      <c r="AX17" s="104" t="n">
        <f aca="false">AP17/(AP17+AF17)</f>
        <v>0.146412884333821</v>
      </c>
      <c r="AY17" s="101"/>
      <c r="AZ17" s="89"/>
      <c r="BA17" s="89"/>
    </row>
    <row r="18" customFormat="false" ht="8.25" hidden="false" customHeight="false" outlineLevel="0" collapsed="false">
      <c r="C18" s="89"/>
      <c r="D18" s="106"/>
      <c r="E18" s="89"/>
      <c r="F18" s="107"/>
      <c r="G18" s="89"/>
      <c r="H18" s="108"/>
      <c r="I18" s="89"/>
      <c r="J18" s="108"/>
      <c r="K18" s="89"/>
      <c r="L18" s="89"/>
      <c r="M18" s="89"/>
      <c r="N18" s="89"/>
      <c r="O18" s="89"/>
      <c r="P18" s="89"/>
      <c r="Q18" s="89"/>
      <c r="R18" s="89"/>
      <c r="AD18" s="89"/>
      <c r="AE18" s="89"/>
      <c r="AF18" s="106"/>
      <c r="AG18" s="89"/>
      <c r="AH18" s="107"/>
      <c r="AI18" s="89"/>
      <c r="AJ18" s="108"/>
      <c r="AK18" s="89"/>
      <c r="AL18" s="108"/>
      <c r="AM18" s="89"/>
      <c r="AN18" s="89"/>
      <c r="AO18" s="89"/>
      <c r="AP18" s="89"/>
      <c r="AQ18" s="89"/>
      <c r="AR18" s="89"/>
      <c r="AS18" s="89"/>
      <c r="AT18" s="89"/>
    </row>
    <row r="19" customFormat="false" ht="8.25" hidden="false" customHeight="false" outlineLevel="0" collapsed="false">
      <c r="C19" s="89"/>
      <c r="D19" s="106"/>
      <c r="E19" s="89"/>
      <c r="F19" s="107"/>
      <c r="G19" s="89"/>
      <c r="H19" s="108"/>
      <c r="I19" s="89"/>
      <c r="J19" s="108"/>
      <c r="K19" s="89"/>
      <c r="L19" s="89"/>
      <c r="M19" s="89"/>
      <c r="N19" s="89"/>
      <c r="O19" s="89"/>
      <c r="P19" s="89"/>
      <c r="Q19" s="89"/>
      <c r="R19" s="89"/>
      <c r="AD19" s="89"/>
      <c r="AE19" s="89"/>
      <c r="AF19" s="106"/>
      <c r="AG19" s="89"/>
      <c r="AH19" s="107"/>
      <c r="AI19" s="89"/>
      <c r="AJ19" s="108"/>
      <c r="AK19" s="89"/>
      <c r="AL19" s="108"/>
      <c r="AM19" s="89"/>
      <c r="AN19" s="89"/>
      <c r="AO19" s="89"/>
      <c r="AP19" s="89"/>
      <c r="AQ19" s="89"/>
      <c r="AR19" s="89"/>
      <c r="AS19" s="89"/>
      <c r="AT19" s="89"/>
    </row>
    <row r="20" customFormat="false" ht="8.25" hidden="false" customHeight="false" outlineLevel="0" collapsed="false">
      <c r="A20" s="90" t="s">
        <v>19</v>
      </c>
      <c r="B20" s="90"/>
      <c r="C20" s="90"/>
      <c r="D20" s="90"/>
      <c r="E20" s="90"/>
      <c r="F20" s="90"/>
      <c r="G20" s="90"/>
      <c r="H20" s="90" t="s">
        <v>50</v>
      </c>
      <c r="I20" s="90"/>
      <c r="J20" s="90"/>
      <c r="K20" s="90"/>
      <c r="L20" s="90"/>
      <c r="M20" s="90"/>
      <c r="N20" s="89"/>
      <c r="O20" s="89"/>
      <c r="R20" s="90" t="s">
        <v>20</v>
      </c>
      <c r="S20" s="90"/>
      <c r="T20" s="90"/>
      <c r="V20" s="90" t="s">
        <v>21</v>
      </c>
      <c r="W20" s="90"/>
      <c r="X20" s="91"/>
      <c r="Z20" s="91"/>
      <c r="AA20" s="91"/>
      <c r="AC20" s="90" t="s">
        <v>19</v>
      </c>
      <c r="AD20" s="90"/>
      <c r="AE20" s="90"/>
      <c r="AF20" s="90"/>
      <c r="AG20" s="90"/>
      <c r="AH20" s="90"/>
      <c r="AI20" s="90"/>
      <c r="AJ20" s="90" t="s">
        <v>50</v>
      </c>
      <c r="AK20" s="90"/>
      <c r="AL20" s="90"/>
      <c r="AM20" s="90"/>
      <c r="AN20" s="90"/>
      <c r="AO20" s="90"/>
      <c r="AP20" s="89"/>
      <c r="AQ20" s="89"/>
      <c r="AT20" s="90" t="s">
        <v>20</v>
      </c>
      <c r="AU20" s="90"/>
      <c r="AV20" s="90"/>
      <c r="AX20" s="90" t="s">
        <v>21</v>
      </c>
      <c r="AY20" s="90"/>
      <c r="AZ20" s="91"/>
    </row>
    <row r="21" customFormat="false" ht="8.25" hidden="false" customHeight="false" outlineLevel="0" collapsed="false">
      <c r="A21" s="97" t="s">
        <v>51</v>
      </c>
      <c r="B21" s="97" t="s">
        <v>23</v>
      </c>
      <c r="C21" s="97" t="s">
        <v>24</v>
      </c>
      <c r="D21" s="97" t="s">
        <v>25</v>
      </c>
      <c r="E21" s="97" t="s">
        <v>28</v>
      </c>
      <c r="F21" s="97" t="s">
        <v>29</v>
      </c>
      <c r="G21" s="97" t="s">
        <v>30</v>
      </c>
      <c r="H21" s="97" t="s">
        <v>31</v>
      </c>
      <c r="J21" s="97" t="s">
        <v>52</v>
      </c>
      <c r="K21" s="97" t="s">
        <v>53</v>
      </c>
      <c r="L21" s="97" t="s">
        <v>54</v>
      </c>
      <c r="M21" s="97" t="s">
        <v>55</v>
      </c>
      <c r="N21" s="97" t="s">
        <v>56</v>
      </c>
      <c r="O21" s="97" t="s">
        <v>30</v>
      </c>
      <c r="P21" s="97" t="s">
        <v>57</v>
      </c>
      <c r="S21" s="97" t="s">
        <v>51</v>
      </c>
      <c r="T21" s="97" t="s">
        <v>38</v>
      </c>
      <c r="U21" s="97" t="s">
        <v>39</v>
      </c>
      <c r="V21" s="97" t="s">
        <v>40</v>
      </c>
      <c r="X21" s="97" t="s">
        <v>41</v>
      </c>
      <c r="Y21" s="97" t="s">
        <v>58</v>
      </c>
      <c r="Z21" s="97" t="s">
        <v>59</v>
      </c>
      <c r="AA21" s="97"/>
      <c r="AB21" s="97"/>
      <c r="AC21" s="97"/>
      <c r="AD21" s="97" t="s">
        <v>51</v>
      </c>
      <c r="AE21" s="97" t="s">
        <v>24</v>
      </c>
      <c r="AF21" s="97" t="s">
        <v>25</v>
      </c>
      <c r="AG21" s="97" t="s">
        <v>28</v>
      </c>
      <c r="AH21" s="97" t="s">
        <v>29</v>
      </c>
      <c r="AI21" s="97" t="s">
        <v>30</v>
      </c>
      <c r="AJ21" s="97" t="s">
        <v>31</v>
      </c>
      <c r="AL21" s="97" t="s">
        <v>52</v>
      </c>
      <c r="AM21" s="97" t="s">
        <v>53</v>
      </c>
      <c r="AN21" s="97" t="s">
        <v>54</v>
      </c>
      <c r="AO21" s="97" t="s">
        <v>55</v>
      </c>
      <c r="AP21" s="97" t="s">
        <v>56</v>
      </c>
      <c r="AQ21" s="97" t="s">
        <v>30</v>
      </c>
      <c r="AR21" s="97" t="s">
        <v>57</v>
      </c>
      <c r="AV21" s="97" t="s">
        <v>38</v>
      </c>
      <c r="AW21" s="97" t="s">
        <v>39</v>
      </c>
      <c r="AX21" s="97" t="s">
        <v>40</v>
      </c>
      <c r="AZ21" s="97" t="s">
        <v>41</v>
      </c>
      <c r="BA21" s="97" t="s">
        <v>58</v>
      </c>
    </row>
    <row r="22" customFormat="false" ht="8.25" hidden="false" customHeight="false" outlineLevel="0" collapsed="false">
      <c r="A22" s="98" t="s">
        <v>195</v>
      </c>
      <c r="B22" s="99" t="n">
        <v>32</v>
      </c>
      <c r="C22" s="109" t="n">
        <v>17</v>
      </c>
      <c r="D22" s="99" t="n">
        <v>316</v>
      </c>
      <c r="E22" s="99" t="n">
        <v>1753</v>
      </c>
      <c r="F22" s="99" t="n">
        <f aca="false">E22/D22</f>
        <v>5.54746835443038</v>
      </c>
      <c r="G22" s="99" t="n">
        <v>16</v>
      </c>
      <c r="H22" s="95" t="n">
        <f aca="false">G22/D22</f>
        <v>0.0506329113924051</v>
      </c>
      <c r="J22" s="95" t="n">
        <f aca="false">L22/K22</f>
        <v>0.761904761904762</v>
      </c>
      <c r="K22" s="99" t="n">
        <v>21</v>
      </c>
      <c r="L22" s="99" t="n">
        <v>16</v>
      </c>
      <c r="M22" s="99" t="n">
        <v>160</v>
      </c>
      <c r="N22" s="99" t="n">
        <f aca="false">M22/L22</f>
        <v>10</v>
      </c>
      <c r="O22" s="99" t="n">
        <v>1</v>
      </c>
      <c r="P22" s="95" t="n">
        <f aca="false">O22/L22</f>
        <v>0.0625</v>
      </c>
      <c r="S22" s="98" t="s">
        <v>196</v>
      </c>
      <c r="T22" s="95" t="n">
        <f aca="false">(D22+K22)/($D$27+$K$27+$N$17+$E$17+$L$38+$L$47)</f>
        <v>0.360427807486631</v>
      </c>
      <c r="U22" s="95" t="n">
        <f aca="false">K22/($K$27+$F$38+$F$47)</f>
        <v>0.0625</v>
      </c>
      <c r="V22" s="95" t="n">
        <f aca="false">D22/($D$27+$N$17+$L$38+$L$47)</f>
        <v>0.573502722323049</v>
      </c>
      <c r="X22" s="99" t="n">
        <f aca="false">($E22*('Scoring Format'!$B$3))+($G22*('Scoring Format'!$B$6))+($M22*('Scoring Format'!$B$4))+($O22*('Scoring Format'!$B$7))</f>
        <v>293.3</v>
      </c>
      <c r="Y22" s="99" t="n">
        <f aca="false">($E22*('Scoring Format'!$B$3))+($G22*('Scoring Format'!$B$6))+(L22*1)+($M22*('Scoring Format'!$B$4))+($O22*('Scoring Format'!$B$7))</f>
        <v>309.3</v>
      </c>
      <c r="Z22" s="99" t="n">
        <f aca="false">($E22*('Scoring Format'!$B$3))+($G22*('Scoring Format'!$B$6))+(L22*0.5)+($M22*('Scoring Format'!$B$4))+($O22*('Scoring Format'!$B$7))</f>
        <v>301.3</v>
      </c>
      <c r="AA22" s="89"/>
      <c r="AB22" s="89"/>
      <c r="AC22" s="89"/>
      <c r="AD22" s="98" t="s">
        <v>61</v>
      </c>
      <c r="AE22" s="98"/>
      <c r="AF22" s="99" t="n">
        <v>200</v>
      </c>
      <c r="AG22" s="99" t="n">
        <v>1040</v>
      </c>
      <c r="AH22" s="99" t="n">
        <f aca="false">AG22/AF22</f>
        <v>5.2</v>
      </c>
      <c r="AI22" s="99" t="n">
        <v>7</v>
      </c>
      <c r="AJ22" s="95" t="n">
        <f aca="false">AI22/AF22</f>
        <v>0.035</v>
      </c>
      <c r="AL22" s="95" t="n">
        <f aca="false">AN22/AM22</f>
        <v>0.8</v>
      </c>
      <c r="AM22" s="99" t="n">
        <v>70</v>
      </c>
      <c r="AN22" s="99" t="n">
        <v>56</v>
      </c>
      <c r="AO22" s="99" t="n">
        <v>364</v>
      </c>
      <c r="AP22" s="99" t="n">
        <f aca="false">AO22/AN22</f>
        <v>6.5</v>
      </c>
      <c r="AQ22" s="99" t="n">
        <v>2</v>
      </c>
      <c r="AR22" s="95" t="n">
        <f aca="false">AQ22/AN22</f>
        <v>0.0357142857142857</v>
      </c>
      <c r="AV22" s="95" t="e">
        <f aca="false">(#ref!+AM22)/(#ref!+AM25)</f>
        <v>#NAME?</v>
      </c>
      <c r="AW22" s="95" t="e">
        <f aca="false">#ref!/(AM22+#ref!)</f>
        <v>#NAME?</v>
      </c>
      <c r="AX22" s="95" t="e">
        <f aca="false">AM22/(#ref!+AM22)</f>
        <v>#NAME?</v>
      </c>
      <c r="AZ22" s="99" t="e">
        <f aca="false">(#ref!*0.1)+(AF22*6)+(AL22*0.1)+(AN22*6)</f>
        <v>#NAME?</v>
      </c>
      <c r="BA22" s="99" t="e">
        <f aca="false">(#ref!*0.1)+(AF22*6)+(AK22*1)+(AL22*0.1)+(AN22*6)</f>
        <v>#NAME?</v>
      </c>
    </row>
    <row r="23" customFormat="false" ht="8.25" hidden="false" customHeight="false" outlineLevel="0" collapsed="false">
      <c r="A23" s="98" t="s">
        <v>197</v>
      </c>
      <c r="B23" s="99" t="n">
        <v>25</v>
      </c>
      <c r="C23" s="109" t="n">
        <v>17</v>
      </c>
      <c r="D23" s="99" t="n">
        <v>9</v>
      </c>
      <c r="E23" s="99" t="n">
        <v>32</v>
      </c>
      <c r="F23" s="99" t="n">
        <f aca="false">E23/D23</f>
        <v>3.55555555555556</v>
      </c>
      <c r="G23" s="99" t="n">
        <v>0</v>
      </c>
      <c r="H23" s="95" t="n">
        <f aca="false">G23/D23</f>
        <v>0</v>
      </c>
      <c r="J23" s="95" t="n">
        <f aca="false">L23/K23</f>
        <v>0.8</v>
      </c>
      <c r="K23" s="99" t="n">
        <v>10</v>
      </c>
      <c r="L23" s="99" t="n">
        <v>8</v>
      </c>
      <c r="M23" s="99" t="n">
        <v>56</v>
      </c>
      <c r="N23" s="99" t="n">
        <f aca="false">M23/L23</f>
        <v>7</v>
      </c>
      <c r="O23" s="99" t="n">
        <v>0</v>
      </c>
      <c r="P23" s="95" t="n">
        <f aca="false">O23/L23</f>
        <v>0</v>
      </c>
      <c r="S23" s="98" t="s">
        <v>198</v>
      </c>
      <c r="T23" s="95" t="n">
        <f aca="false">(D23+K23)/($D$27+$K$27+$N$17+$E$17+$L$38+$L$47)</f>
        <v>0.0203208556149733</v>
      </c>
      <c r="U23" s="95" t="n">
        <f aca="false">K23/($K$27+$F$38+$F$47)</f>
        <v>0.0297619047619048</v>
      </c>
      <c r="V23" s="95" t="n">
        <f aca="false">D23/($D$27+$N$17+$L$38+$L$47)</f>
        <v>0.0163339382940109</v>
      </c>
      <c r="X23" s="99" t="n">
        <f aca="false">($E23*('Scoring Format'!$B$3))+($G23*('Scoring Format'!$B$6))+($M23*('Scoring Format'!$B$4))+($O23*('Scoring Format'!$B$7))</f>
        <v>8.8</v>
      </c>
      <c r="Y23" s="99" t="n">
        <f aca="false">($E23*('Scoring Format'!$B$3))+($G23*('Scoring Format'!$B$6))+(L23*1)+($M23*('Scoring Format'!$B$4))+($O23*('Scoring Format'!$B$7))</f>
        <v>16.8</v>
      </c>
      <c r="Z23" s="99" t="n">
        <f aca="false">($E23*('Scoring Format'!$B$3))+($G23*('Scoring Format'!$B$6))+(L23*0.5)+($M23*('Scoring Format'!$B$4))+($O23*('Scoring Format'!$B$7))</f>
        <v>12.8</v>
      </c>
      <c r="AA23" s="89"/>
      <c r="AB23" s="89"/>
      <c r="AC23" s="89"/>
      <c r="AD23" s="98" t="s">
        <v>64</v>
      </c>
      <c r="AE23" s="98"/>
      <c r="AF23" s="99" t="n">
        <v>96</v>
      </c>
      <c r="AG23" s="99" t="n">
        <v>445</v>
      </c>
      <c r="AH23" s="99" t="n">
        <f aca="false">AG23/AF23</f>
        <v>4.63541666666667</v>
      </c>
      <c r="AI23" s="99" t="n">
        <v>6</v>
      </c>
      <c r="AJ23" s="95" t="n">
        <f aca="false">AI23/AF23</f>
        <v>0.0625</v>
      </c>
      <c r="AL23" s="95" t="n">
        <f aca="false">AN23/AM23</f>
        <v>0.583333333333333</v>
      </c>
      <c r="AM23" s="99" t="n">
        <v>24</v>
      </c>
      <c r="AN23" s="99" t="n">
        <v>14</v>
      </c>
      <c r="AO23" s="99" t="n">
        <v>110</v>
      </c>
      <c r="AP23" s="99" t="n">
        <f aca="false">AO23/AN23</f>
        <v>7.85714285714286</v>
      </c>
      <c r="AQ23" s="99" t="n">
        <v>2</v>
      </c>
      <c r="AR23" s="95" t="n">
        <f aca="false">AQ23/AN23</f>
        <v>0.142857142857143</v>
      </c>
      <c r="AV23" s="95" t="e">
        <f aca="false">(#ref!+AM23)/(#ref!+AM26)</f>
        <v>#NAME?</v>
      </c>
      <c r="AW23" s="95" t="e">
        <f aca="false">#ref!/(AM23+#ref!)</f>
        <v>#NAME?</v>
      </c>
      <c r="AX23" s="95" t="e">
        <f aca="false">AM23/(#ref!+AM23)</f>
        <v>#NAME?</v>
      </c>
      <c r="AZ23" s="99" t="e">
        <f aca="false">(#ref!*0.1)+(AF23*6)+(AL23*0.1)+(AN23*6)</f>
        <v>#NAME?</v>
      </c>
      <c r="BA23" s="99" t="e">
        <f aca="false">(#ref!*0.1)+(AF23*6)+(AK23*1)+(AL23*0.1)+(AN23*6)</f>
        <v>#NAME?</v>
      </c>
    </row>
    <row r="24" customFormat="false" ht="8.25" hidden="false" customHeight="false" outlineLevel="0" collapsed="false">
      <c r="A24" s="98" t="s">
        <v>199</v>
      </c>
      <c r="B24" s="99" t="n">
        <v>29</v>
      </c>
      <c r="C24" s="109" t="n">
        <v>17</v>
      </c>
      <c r="D24" s="99" t="n">
        <v>55</v>
      </c>
      <c r="E24" s="99" t="n">
        <v>305</v>
      </c>
      <c r="F24" s="99" t="n">
        <f aca="false">E24/D24</f>
        <v>5.54545454545455</v>
      </c>
      <c r="G24" s="99" t="n">
        <v>2</v>
      </c>
      <c r="H24" s="95" t="n">
        <f aca="false">G24/D24</f>
        <v>0.0363636363636364</v>
      </c>
      <c r="J24" s="95" t="n">
        <f aca="false">L24/K24</f>
        <v>0.8</v>
      </c>
      <c r="K24" s="99" t="n">
        <v>25</v>
      </c>
      <c r="L24" s="99" t="n">
        <v>20</v>
      </c>
      <c r="M24" s="99" t="n">
        <v>160</v>
      </c>
      <c r="N24" s="99" t="n">
        <f aca="false">M24/L24</f>
        <v>8</v>
      </c>
      <c r="O24" s="99" t="n">
        <v>2</v>
      </c>
      <c r="P24" s="95" t="n">
        <f aca="false">O24/L24</f>
        <v>0.1</v>
      </c>
      <c r="S24" s="98" t="s">
        <v>200</v>
      </c>
      <c r="T24" s="95" t="n">
        <f aca="false">(D24+K24)/($D$27+$K$27+$N$17+$E$17+$L$38+$L$47)</f>
        <v>0.0855614973262032</v>
      </c>
      <c r="U24" s="95" t="n">
        <f aca="false">K24/($K$27+$F$38+$F$47)</f>
        <v>0.0744047619047619</v>
      </c>
      <c r="V24" s="95" t="n">
        <f aca="false">D24/($D$27+$N$17+$L$38+$L$47)</f>
        <v>0.0998185117967332</v>
      </c>
      <c r="X24" s="99" t="n">
        <f aca="false">($E24*('Scoring Format'!$B$3))+($G24*('Scoring Format'!$B$6))+($M24*('Scoring Format'!$B$4))+($O24*('Scoring Format'!$B$7))</f>
        <v>70.5</v>
      </c>
      <c r="Y24" s="99" t="n">
        <f aca="false">($E24*('Scoring Format'!$B$3))+($G24*('Scoring Format'!$B$6))+(L24*1)+($M24*('Scoring Format'!$B$4))+($O24*('Scoring Format'!$B$7))</f>
        <v>90.5</v>
      </c>
      <c r="Z24" s="99" t="n">
        <f aca="false">($E24*('Scoring Format'!$B$3))+($G24*('Scoring Format'!$B$6))+(L24*0.5)+($M24*('Scoring Format'!$B$4))+($O24*('Scoring Format'!$B$7))</f>
        <v>80.5</v>
      </c>
      <c r="AA24" s="89"/>
      <c r="AB24" s="89"/>
      <c r="AC24" s="89"/>
      <c r="AD24" s="98" t="s">
        <v>67</v>
      </c>
      <c r="AE24" s="98"/>
      <c r="AF24" s="99" t="n">
        <v>8</v>
      </c>
      <c r="AG24" s="99" t="n">
        <v>28</v>
      </c>
      <c r="AH24" s="99" t="n">
        <f aca="false">AG24/AF24</f>
        <v>3.5</v>
      </c>
      <c r="AI24" s="99" t="n">
        <v>0</v>
      </c>
      <c r="AJ24" s="95" t="n">
        <f aca="false">AI24/AF24</f>
        <v>0</v>
      </c>
      <c r="AL24" s="95" t="n">
        <f aca="false">AN24/AM24</f>
        <v>0.5</v>
      </c>
      <c r="AM24" s="99" t="n">
        <v>4</v>
      </c>
      <c r="AN24" s="99" t="n">
        <v>2</v>
      </c>
      <c r="AO24" s="99" t="n">
        <v>17</v>
      </c>
      <c r="AP24" s="99" t="n">
        <f aca="false">AO24/AN24</f>
        <v>8.5</v>
      </c>
      <c r="AQ24" s="99" t="n">
        <v>0</v>
      </c>
      <c r="AR24" s="95" t="n">
        <f aca="false">AQ24/AN24</f>
        <v>0</v>
      </c>
      <c r="AV24" s="95" t="e">
        <f aca="false">(#ref!+AM24)/(#ref!+AK30)</f>
        <v>#NAME?</v>
      </c>
      <c r="AW24" s="95" t="e">
        <f aca="false">#ref!/(AM24+#ref!)</f>
        <v>#NAME?</v>
      </c>
      <c r="AX24" s="95" t="e">
        <f aca="false">AM24/(#ref!+AM24)</f>
        <v>#NAME?</v>
      </c>
      <c r="AZ24" s="99" t="e">
        <f aca="false">(#ref!*0.1)+(AF24*6)+(AL24*0.1)+(AN24*6)</f>
        <v>#NAME?</v>
      </c>
      <c r="BA24" s="99" t="e">
        <f aca="false">(#ref!*0.1)+(AF24*6)+(AK24*1)+(AL24*0.1)+(AN24*6)</f>
        <v>#NAME?</v>
      </c>
    </row>
    <row r="25" customFormat="false" ht="8.25" hidden="false" customHeight="false" outlineLevel="0" collapsed="false">
      <c r="A25" s="98" t="s">
        <v>201</v>
      </c>
      <c r="B25" s="99" t="n">
        <v>21</v>
      </c>
      <c r="C25" s="109" t="n">
        <v>17</v>
      </c>
      <c r="D25" s="99" t="n">
        <v>10</v>
      </c>
      <c r="E25" s="99" t="n">
        <v>36</v>
      </c>
      <c r="F25" s="99" t="n">
        <f aca="false">E25/D25</f>
        <v>3.6</v>
      </c>
      <c r="G25" s="99" t="n">
        <v>0</v>
      </c>
      <c r="H25" s="95" t="n">
        <f aca="false">G25/D25</f>
        <v>0</v>
      </c>
      <c r="J25" s="95" t="n">
        <f aca="false">L25/K25</f>
        <v>0.666666666666667</v>
      </c>
      <c r="K25" s="99" t="n">
        <v>6</v>
      </c>
      <c r="L25" s="99" t="n">
        <v>4</v>
      </c>
      <c r="M25" s="99" t="n">
        <v>16</v>
      </c>
      <c r="N25" s="99" t="n">
        <f aca="false">M25/L25</f>
        <v>4</v>
      </c>
      <c r="O25" s="99" t="n">
        <v>0</v>
      </c>
      <c r="P25" s="95" t="n">
        <f aca="false">O25/L25</f>
        <v>0</v>
      </c>
      <c r="S25" s="98" t="s">
        <v>202</v>
      </c>
      <c r="T25" s="95" t="n">
        <f aca="false">(D25+K25)/($D$27+$K$27+$N$17+$E$17+$L$38+$L$47)</f>
        <v>0.0171122994652406</v>
      </c>
      <c r="U25" s="95" t="n">
        <f aca="false">K25/($K$27+$F$38+$F$47)</f>
        <v>0.0178571428571429</v>
      </c>
      <c r="V25" s="95" t="n">
        <f aca="false">D25/($D$27+$N$17+$L$38+$L$47)</f>
        <v>0.0181488203266788</v>
      </c>
      <c r="X25" s="99" t="n">
        <f aca="false">($E25*('Scoring Format'!$B$3))+($G25*('Scoring Format'!$B$6))+($M25*('Scoring Format'!$B$4))+($O25*('Scoring Format'!$B$7))</f>
        <v>5.2</v>
      </c>
      <c r="Y25" s="99" t="n">
        <f aca="false">($E25*('Scoring Format'!$B$3))+($G25*('Scoring Format'!$B$6))+(L25*1)+($M25*('Scoring Format'!$B$4))+($O25*('Scoring Format'!$B$7))</f>
        <v>9.2</v>
      </c>
      <c r="Z25" s="99" t="n">
        <f aca="false">($E25*('Scoring Format'!$B$3))+($G25*('Scoring Format'!$B$6))+(L25*0.5)+($M25*('Scoring Format'!$B$4))+($O25*('Scoring Format'!$B$7))</f>
        <v>7.2</v>
      </c>
      <c r="AA25" s="89"/>
      <c r="AB25" s="89"/>
      <c r="AC25" s="89"/>
      <c r="AD25" s="98" t="s">
        <v>70</v>
      </c>
      <c r="AE25" s="98"/>
      <c r="AF25" s="99"/>
      <c r="AG25" s="99"/>
      <c r="AH25" s="99" t="e">
        <f aca="false">AG25/AF25</f>
        <v>#DIV/0!</v>
      </c>
      <c r="AI25" s="99" t="n">
        <v>0</v>
      </c>
      <c r="AJ25" s="95" t="e">
        <f aca="false">AI25/AF25</f>
        <v>#DIV/0!</v>
      </c>
      <c r="AL25" s="95" t="e">
        <f aca="false">AN25/AM25</f>
        <v>#DIV/0!</v>
      </c>
      <c r="AM25" s="99"/>
      <c r="AN25" s="99"/>
      <c r="AO25" s="99"/>
      <c r="AP25" s="99" t="e">
        <f aca="false">AO25/AN25</f>
        <v>#DIV/0!</v>
      </c>
      <c r="AQ25" s="99" t="n">
        <v>0</v>
      </c>
      <c r="AR25" s="95" t="e">
        <f aca="false">AQ25/AN25</f>
        <v>#DIV/0!</v>
      </c>
      <c r="AV25" s="95" t="e">
        <f aca="false">(#ref!+AM25)/(#ref!+AM31)</f>
        <v>#NAME?</v>
      </c>
      <c r="AW25" s="95" t="e">
        <f aca="false">#ref!/(AM25+#ref!)</f>
        <v>#NAME?</v>
      </c>
      <c r="AX25" s="95" t="e">
        <f aca="false">AM25/(#ref!+AM25)</f>
        <v>#NAME?</v>
      </c>
      <c r="AZ25" s="99" t="e">
        <f aca="false">(#ref!*0.1)+(AF25*6)+(AL25*0.1)+(AN25*6)</f>
        <v>#NAME?</v>
      </c>
      <c r="BA25" s="99" t="e">
        <f aca="false">(#ref!*0.1)+(AF25*6)+(AK25*1)+(AL25*0.1)+(AN25*6)</f>
        <v>#NAME?</v>
      </c>
    </row>
    <row r="26" customFormat="false" ht="8.25" hidden="false" customHeight="false" outlineLevel="0" collapsed="false">
      <c r="A26" s="98"/>
      <c r="B26" s="99"/>
      <c r="C26" s="109"/>
      <c r="D26" s="99"/>
      <c r="E26" s="99"/>
      <c r="F26" s="99" t="e">
        <f aca="false">E26/D26</f>
        <v>#DIV/0!</v>
      </c>
      <c r="G26" s="99" t="n">
        <v>0</v>
      </c>
      <c r="H26" s="95" t="e">
        <f aca="false">G26/D26</f>
        <v>#DIV/0!</v>
      </c>
      <c r="J26" s="95" t="e">
        <f aca="false">L26/K26</f>
        <v>#DIV/0!</v>
      </c>
      <c r="K26" s="99"/>
      <c r="L26" s="99"/>
      <c r="M26" s="99"/>
      <c r="N26" s="99" t="e">
        <f aca="false">M26/L26</f>
        <v>#DIV/0!</v>
      </c>
      <c r="O26" s="99" t="n">
        <v>0</v>
      </c>
      <c r="P26" s="95" t="e">
        <f aca="false">O26/L26</f>
        <v>#DIV/0!</v>
      </c>
      <c r="S26" s="98"/>
      <c r="T26" s="95" t="n">
        <f aca="false">(D26+K26)/($D$27+$K$27+$N$17+$E$17+$L$38+$L$47)</f>
        <v>0</v>
      </c>
      <c r="U26" s="95" t="n">
        <f aca="false">K26/($K$27+$F$38+$F$47)</f>
        <v>0</v>
      </c>
      <c r="V26" s="95" t="n">
        <f aca="false">D26/($D$27+$N$17+$L$38+$L$47)</f>
        <v>0</v>
      </c>
      <c r="X26" s="99" t="n">
        <f aca="false">($E26*('Scoring Format'!$B$3))+($G26*('Scoring Format'!$B$6))+($M26*('Scoring Format'!$B$4))+($O26*('Scoring Format'!$B$7))</f>
        <v>0</v>
      </c>
      <c r="Y26" s="99" t="n">
        <f aca="false">($E26*('Scoring Format'!$B$3))+($G26*('Scoring Format'!$B$6))+(L26*1)+($M26*('Scoring Format'!$B$4))+($O26*('Scoring Format'!$B$7))</f>
        <v>0</v>
      </c>
      <c r="Z26" s="99" t="n">
        <f aca="false">($E26*('Scoring Format'!$B$3))+($G26*('Scoring Format'!$B$6))+(L26*0.5)+($M26*('Scoring Format'!$B$4))+($O26*('Scoring Format'!$B$7))</f>
        <v>0</v>
      </c>
      <c r="AA26" s="89"/>
      <c r="AB26" s="89"/>
      <c r="AC26" s="89"/>
      <c r="AD26" s="98" t="s">
        <v>164</v>
      </c>
      <c r="AE26" s="98"/>
      <c r="AF26" s="99"/>
      <c r="AG26" s="99"/>
      <c r="AH26" s="99" t="e">
        <f aca="false">AG26/AF26</f>
        <v>#DIV/0!</v>
      </c>
      <c r="AI26" s="99"/>
      <c r="AJ26" s="95" t="e">
        <f aca="false">AI26/AF26</f>
        <v>#DIV/0!</v>
      </c>
      <c r="AL26" s="95" t="e">
        <f aca="false">AN26/AM26</f>
        <v>#DIV/0!</v>
      </c>
      <c r="AM26" s="99"/>
      <c r="AN26" s="99"/>
      <c r="AO26" s="99"/>
      <c r="AP26" s="99"/>
      <c r="AQ26" s="99" t="n">
        <f aca="false">(AG26*0.1)+(AI26*6)+(AN26*0.1)+(AP26*6)</f>
        <v>0</v>
      </c>
      <c r="AR26" s="95" t="e">
        <f aca="false">AQ26/AN26</f>
        <v>#DIV/0!</v>
      </c>
      <c r="AV26" s="95" t="e">
        <f aca="false">(#ref!+AM26)/(#ref!+AM32)</f>
        <v>#NAME?</v>
      </c>
      <c r="AW26" s="95" t="e">
        <f aca="false">#ref!/(AM26+#ref!)</f>
        <v>#NAME?</v>
      </c>
      <c r="AX26" s="95" t="e">
        <f aca="false">AM26/(#ref!+AM26)</f>
        <v>#NAME?</v>
      </c>
      <c r="AZ26" s="99" t="e">
        <f aca="false">(#ref!*0.1)+(AF26*6)+(AJ26*1)+(AK26*0.1)+(AM26*6)</f>
        <v>#NAME?</v>
      </c>
      <c r="BA26" s="99" t="e">
        <f aca="false">(#ref!*0.1)+(AF26*6)+(AK26*1)+(AL26*0.1)+(AN26*6)</f>
        <v>#NAME?</v>
      </c>
    </row>
    <row r="27" customFormat="false" ht="8.25" hidden="false" customHeight="false" outlineLevel="0" collapsed="false">
      <c r="A27" s="97" t="s">
        <v>49</v>
      </c>
      <c r="B27" s="97"/>
      <c r="C27" s="97"/>
      <c r="D27" s="97" t="n">
        <f aca="false">SUM(D22:D26)</f>
        <v>390</v>
      </c>
      <c r="E27" s="97" t="n">
        <f aca="false">SUM(E22:E26)</f>
        <v>2126</v>
      </c>
      <c r="F27" s="97"/>
      <c r="G27" s="97" t="n">
        <f aca="false">SUM(G22:G26)</f>
        <v>18</v>
      </c>
      <c r="H27" s="97"/>
      <c r="I27" s="97"/>
      <c r="J27" s="97"/>
      <c r="K27" s="97" t="n">
        <f aca="false">SUM(K22:K26)</f>
        <v>62</v>
      </c>
      <c r="L27" s="97" t="n">
        <f aca="false">SUM(L22:L26)</f>
        <v>48</v>
      </c>
      <c r="M27" s="97" t="n">
        <f aca="false">SUM(M22:M26)</f>
        <v>392</v>
      </c>
      <c r="N27" s="97"/>
      <c r="O27" s="97" t="n">
        <f aca="false">SUM(O22:O26)</f>
        <v>3</v>
      </c>
      <c r="P27" s="97"/>
      <c r="AD27" s="97" t="s">
        <v>49</v>
      </c>
      <c r="AE27" s="97"/>
      <c r="AF27" s="97" t="n">
        <f aca="false">SUM(AF22:AF26)</f>
        <v>304</v>
      </c>
      <c r="AG27" s="97" t="n">
        <f aca="false">SUM(AG22:AG26)</f>
        <v>1513</v>
      </c>
      <c r="AH27" s="97"/>
      <c r="AI27" s="97" t="n">
        <f aca="false">SUM(AI22:AI26)</f>
        <v>13</v>
      </c>
      <c r="AJ27" s="97"/>
      <c r="AK27" s="97"/>
      <c r="AL27" s="97"/>
      <c r="AM27" s="97" t="n">
        <f aca="false">SUM(AM22:AM26)</f>
        <v>98</v>
      </c>
      <c r="AN27" s="97" t="n">
        <f aca="false">SUM(AN22:AN26)</f>
        <v>72</v>
      </c>
      <c r="AO27" s="97" t="n">
        <f aca="false">SUM(AO22:AO26)</f>
        <v>491</v>
      </c>
      <c r="AP27" s="97"/>
      <c r="AQ27" s="97" t="n">
        <f aca="false">SUM(AQ22:AQ26)</f>
        <v>4</v>
      </c>
      <c r="AR27" s="97"/>
    </row>
    <row r="28" customFormat="false" ht="8.25" hidden="false" customHeight="false" outlineLevel="0" collapsed="false">
      <c r="A28" s="97"/>
      <c r="C28" s="89"/>
      <c r="D28" s="89"/>
      <c r="E28" s="89"/>
      <c r="F28" s="89"/>
      <c r="G28" s="89"/>
      <c r="H28" s="97"/>
      <c r="I28" s="89"/>
      <c r="J28" s="89"/>
      <c r="K28" s="89"/>
      <c r="L28" s="89"/>
      <c r="M28" s="89"/>
      <c r="N28" s="89"/>
      <c r="AC28" s="97"/>
      <c r="AD28" s="89"/>
      <c r="AE28" s="89"/>
      <c r="AF28" s="89"/>
      <c r="AG28" s="89"/>
      <c r="AH28" s="89"/>
      <c r="AI28" s="89"/>
      <c r="AJ28" s="97"/>
      <c r="AK28" s="89"/>
      <c r="AL28" s="89"/>
      <c r="AM28" s="89"/>
      <c r="AN28" s="89"/>
      <c r="AO28" s="89"/>
      <c r="AP28" s="89"/>
    </row>
    <row r="29" customFormat="false" ht="8.25" hidden="false" customHeight="false" outlineLevel="0" collapsed="false">
      <c r="C29" s="89"/>
      <c r="D29" s="89"/>
      <c r="E29" s="89"/>
      <c r="F29" s="89"/>
      <c r="G29" s="89"/>
      <c r="H29" s="89"/>
      <c r="I29" s="89"/>
      <c r="J29" s="89"/>
      <c r="K29" s="89"/>
      <c r="L29" s="89"/>
      <c r="M29" s="89"/>
      <c r="AD29" s="89"/>
      <c r="AE29" s="89"/>
      <c r="AF29" s="89"/>
      <c r="AG29" s="89"/>
      <c r="AH29" s="89"/>
      <c r="AI29" s="89"/>
      <c r="AJ29" s="89"/>
      <c r="AK29" s="89"/>
      <c r="AL29" s="89"/>
      <c r="AM29" s="89"/>
      <c r="AN29" s="89"/>
      <c r="AO29" s="89"/>
    </row>
    <row r="30" customFormat="false" ht="8.25" hidden="false" customHeight="false" outlineLevel="0" collapsed="false">
      <c r="A30" s="90" t="s">
        <v>50</v>
      </c>
      <c r="B30" s="90"/>
      <c r="C30" s="90"/>
      <c r="D30" s="90"/>
      <c r="E30" s="90"/>
      <c r="F30" s="90"/>
      <c r="G30" s="90"/>
      <c r="H30" s="89"/>
      <c r="I30" s="89"/>
      <c r="J30" s="90" t="s">
        <v>19</v>
      </c>
      <c r="K30" s="90"/>
      <c r="L30" s="90"/>
      <c r="M30" s="90"/>
      <c r="N30" s="90"/>
      <c r="R30" s="90" t="s">
        <v>20</v>
      </c>
      <c r="S30" s="90"/>
      <c r="T30" s="90"/>
      <c r="V30" s="90" t="s">
        <v>21</v>
      </c>
      <c r="W30" s="90"/>
      <c r="AC30" s="90" t="s">
        <v>50</v>
      </c>
      <c r="AD30" s="90"/>
      <c r="AE30" s="90"/>
      <c r="AF30" s="90"/>
      <c r="AG30" s="90"/>
      <c r="AH30" s="90"/>
      <c r="AI30" s="90"/>
      <c r="AJ30" s="89"/>
      <c r="AK30" s="89"/>
      <c r="AL30" s="90" t="s">
        <v>19</v>
      </c>
      <c r="AM30" s="90"/>
      <c r="AN30" s="90"/>
      <c r="AO30" s="90"/>
      <c r="AP30" s="90"/>
      <c r="AT30" s="90" t="s">
        <v>20</v>
      </c>
      <c r="AU30" s="90"/>
      <c r="AV30" s="90"/>
      <c r="AX30" s="90" t="s">
        <v>21</v>
      </c>
      <c r="AY30" s="90"/>
    </row>
    <row r="31" customFormat="false" ht="8.25" hidden="false" customHeight="false" outlineLevel="0" collapsed="false">
      <c r="A31" s="97" t="s">
        <v>74</v>
      </c>
      <c r="B31" s="97" t="s">
        <v>23</v>
      </c>
      <c r="C31" s="97" t="s">
        <v>24</v>
      </c>
      <c r="D31" s="97" t="s">
        <v>52</v>
      </c>
      <c r="E31" s="97" t="s">
        <v>53</v>
      </c>
      <c r="F31" s="97" t="s">
        <v>54</v>
      </c>
      <c r="G31" s="97" t="s">
        <v>55</v>
      </c>
      <c r="H31" s="97" t="s">
        <v>56</v>
      </c>
      <c r="I31" s="97" t="s">
        <v>30</v>
      </c>
      <c r="J31" s="97" t="s">
        <v>57</v>
      </c>
      <c r="L31" s="97" t="s">
        <v>34</v>
      </c>
      <c r="M31" s="97" t="s">
        <v>35</v>
      </c>
      <c r="N31" s="97" t="s">
        <v>36</v>
      </c>
      <c r="O31" s="97" t="s">
        <v>75</v>
      </c>
      <c r="P31" s="97" t="s">
        <v>31</v>
      </c>
      <c r="S31" s="97" t="s">
        <v>74</v>
      </c>
      <c r="T31" s="97" t="s">
        <v>38</v>
      </c>
      <c r="U31" s="97" t="s">
        <v>39</v>
      </c>
      <c r="V31" s="97" t="s">
        <v>40</v>
      </c>
      <c r="X31" s="97" t="s">
        <v>41</v>
      </c>
      <c r="Y31" s="97" t="s">
        <v>58</v>
      </c>
      <c r="Z31" s="97" t="s">
        <v>76</v>
      </c>
      <c r="AA31" s="97"/>
      <c r="AD31" s="97" t="s">
        <v>74</v>
      </c>
      <c r="AE31" s="97" t="s">
        <v>24</v>
      </c>
      <c r="AF31" s="97" t="s">
        <v>52</v>
      </c>
      <c r="AG31" s="97" t="s">
        <v>53</v>
      </c>
      <c r="AH31" s="97" t="s">
        <v>54</v>
      </c>
      <c r="AI31" s="97" t="s">
        <v>55</v>
      </c>
      <c r="AJ31" s="97" t="s">
        <v>56</v>
      </c>
      <c r="AK31" s="97" t="s">
        <v>30</v>
      </c>
      <c r="AL31" s="97" t="s">
        <v>57</v>
      </c>
      <c r="AN31" s="97" t="s">
        <v>34</v>
      </c>
      <c r="AO31" s="97" t="s">
        <v>35</v>
      </c>
      <c r="AP31" s="97" t="s">
        <v>36</v>
      </c>
      <c r="AQ31" s="97" t="s">
        <v>75</v>
      </c>
      <c r="AR31" s="97" t="s">
        <v>31</v>
      </c>
      <c r="AV31" s="97" t="s">
        <v>38</v>
      </c>
      <c r="AW31" s="97" t="s">
        <v>39</v>
      </c>
      <c r="AX31" s="97" t="s">
        <v>40</v>
      </c>
      <c r="AZ31" s="97" t="s">
        <v>41</v>
      </c>
      <c r="BA31" s="97" t="s">
        <v>58</v>
      </c>
    </row>
    <row r="32" customFormat="false" ht="8.25" hidden="false" customHeight="false" outlineLevel="0" collapsed="false">
      <c r="A32" s="98" t="s">
        <v>203</v>
      </c>
      <c r="B32" s="99" t="n">
        <v>27</v>
      </c>
      <c r="C32" s="99" t="n">
        <v>17</v>
      </c>
      <c r="D32" s="95" t="n">
        <f aca="false">F32/E32</f>
        <v>0.603448275862069</v>
      </c>
      <c r="E32" s="99" t="n">
        <v>58</v>
      </c>
      <c r="F32" s="99" t="n">
        <v>35</v>
      </c>
      <c r="G32" s="99" t="n">
        <v>633</v>
      </c>
      <c r="H32" s="99" t="n">
        <f aca="false">G32/F32</f>
        <v>18.0857142857143</v>
      </c>
      <c r="I32" s="99" t="n">
        <v>6</v>
      </c>
      <c r="J32" s="95" t="n">
        <f aca="false">I32/F32</f>
        <v>0.171428571428571</v>
      </c>
      <c r="L32" s="99"/>
      <c r="M32" s="99"/>
      <c r="N32" s="110" t="e">
        <f aca="false">M32/L32</f>
        <v>#DIV/0!</v>
      </c>
      <c r="O32" s="99" t="n">
        <v>0</v>
      </c>
      <c r="P32" s="95" t="e">
        <f aca="false">O32/L32</f>
        <v>#DIV/0!</v>
      </c>
      <c r="S32" s="98" t="s">
        <v>204</v>
      </c>
      <c r="T32" s="111" t="n">
        <f aca="false">(E32+L32)/($D$27+$L$27+$N$17+$E$47+$L$47)</f>
        <v>0.078167115902965</v>
      </c>
      <c r="U32" s="111" t="n">
        <f aca="false">E32/($E$17)</f>
        <v>0.180124223602484</v>
      </c>
      <c r="V32" s="111" t="n">
        <f aca="false">L32/($N$17+$D$27+$L$38+$L$47)</f>
        <v>0</v>
      </c>
      <c r="X32" s="96" t="n">
        <f aca="false">($G32*('Scoring Format'!$B$4))+($I32*'Scoring Format'!$B$7)+($M32*('Scoring Format'!$B$3))+($O32*('Scoring Format'!$B$6))</f>
        <v>99.3</v>
      </c>
      <c r="Y32" s="96" t="n">
        <f aca="false">(F32*1)+(($G32*('Scoring Format'!$B$4))+($I32*'Scoring Format'!$B$7)+($M32*('Scoring Format'!$B$3))+($O32*('Scoring Format'!$B$6)))</f>
        <v>134.3</v>
      </c>
      <c r="Z32" s="96" t="n">
        <f aca="false">(F32*0.5)+(($G32*('Scoring Format'!$B$4))+($I32*'Scoring Format'!$B$7)+($M32*('Scoring Format'!$B$3))+($O32*('Scoring Format'!$B$6)))</f>
        <v>116.8</v>
      </c>
      <c r="AA32" s="89"/>
      <c r="AD32" s="98" t="s">
        <v>79</v>
      </c>
      <c r="AE32" s="98"/>
      <c r="AF32" s="95" t="n">
        <f aca="false">AH32/AG32</f>
        <v>0.607476635514019</v>
      </c>
      <c r="AG32" s="99" t="n">
        <v>107</v>
      </c>
      <c r="AH32" s="99" t="n">
        <v>65</v>
      </c>
      <c r="AI32" s="99" t="n">
        <v>710</v>
      </c>
      <c r="AJ32" s="99" t="n">
        <f aca="false">AI32/AH32</f>
        <v>10.9230769230769</v>
      </c>
      <c r="AK32" s="99" t="n">
        <v>6</v>
      </c>
      <c r="AL32" s="95" t="n">
        <f aca="false">AK32/AH32</f>
        <v>0.0923076923076923</v>
      </c>
      <c r="AN32" s="99" t="n">
        <v>0</v>
      </c>
      <c r="AO32" s="99" t="n">
        <v>0</v>
      </c>
      <c r="AP32" s="110" t="e">
        <f aca="false">AO32/AN32</f>
        <v>#DIV/0!</v>
      </c>
      <c r="AQ32" s="99" t="n">
        <v>0</v>
      </c>
      <c r="AR32" s="95" t="e">
        <f aca="false">AQ32/AN32</f>
        <v>#DIV/0!</v>
      </c>
      <c r="AV32" s="111" t="e">
        <f aca="false">(#ref!+AK32)/(#ref!+AK35)</f>
        <v>#NAME?</v>
      </c>
      <c r="AW32" s="111" t="e">
        <f aca="false">#ref!/(AK32+#ref!)</f>
        <v>#NAME?</v>
      </c>
      <c r="AX32" s="111" t="e">
        <f aca="false">AK32/(#ref!+AK32)</f>
        <v>#NAME?</v>
      </c>
      <c r="AZ32" s="99" t="n">
        <f aca="false">(AI32*0.1)+(AK32*6)+(AO32*0.1)+(AQ32*6)</f>
        <v>107</v>
      </c>
      <c r="BA32" s="99" t="n">
        <f aca="false">(AH32*1)+(AI32*0.1)+(AK32*6)+(AO32*0.1)+(AQ32*6)</f>
        <v>172</v>
      </c>
    </row>
    <row r="33" customFormat="false" ht="8.25" hidden="false" customHeight="false" outlineLevel="0" collapsed="false">
      <c r="A33" s="98" t="s">
        <v>205</v>
      </c>
      <c r="B33" s="99" t="n">
        <v>23</v>
      </c>
      <c r="C33" s="99" t="n">
        <v>17</v>
      </c>
      <c r="D33" s="95" t="n">
        <f aca="false">F33/E33</f>
        <v>0.648148148148148</v>
      </c>
      <c r="E33" s="99" t="n">
        <v>54</v>
      </c>
      <c r="F33" s="99" t="n">
        <v>35</v>
      </c>
      <c r="G33" s="99" t="n">
        <v>410</v>
      </c>
      <c r="H33" s="99" t="n">
        <f aca="false">G33/F33</f>
        <v>11.7142857142857</v>
      </c>
      <c r="I33" s="99" t="n">
        <v>5</v>
      </c>
      <c r="J33" s="95" t="n">
        <f aca="false">I33/F33</f>
        <v>0.142857142857143</v>
      </c>
      <c r="L33" s="99"/>
      <c r="M33" s="99"/>
      <c r="N33" s="110" t="e">
        <f aca="false">M33/L33</f>
        <v>#DIV/0!</v>
      </c>
      <c r="O33" s="99" t="n">
        <v>0</v>
      </c>
      <c r="P33" s="95" t="e">
        <f aca="false">O33/L33</f>
        <v>#DIV/0!</v>
      </c>
      <c r="S33" s="98" t="s">
        <v>206</v>
      </c>
      <c r="T33" s="111" t="n">
        <f aca="false">(E33+L33)/($D$27+$L$27+$N$17+$E$47+$L$47)</f>
        <v>0.0727762803234501</v>
      </c>
      <c r="U33" s="111" t="n">
        <f aca="false">E33/($E$17)</f>
        <v>0.167701863354037</v>
      </c>
      <c r="V33" s="111" t="n">
        <f aca="false">L33/($N$17+$D$27+$L$38+$L$47)</f>
        <v>0</v>
      </c>
      <c r="X33" s="96" t="n">
        <f aca="false">($G33*('Scoring Format'!$B$4))+($I33*'Scoring Format'!$B$7)+($M33*('Scoring Format'!$B$3))+($O33*('Scoring Format'!$B$6))</f>
        <v>71</v>
      </c>
      <c r="Y33" s="96" t="n">
        <f aca="false">(F33*1)+(($G33*('Scoring Format'!$B$4))+($I33*'Scoring Format'!$B$7)+($M33*('Scoring Format'!$B$3))+($O33*('Scoring Format'!$B$6)))</f>
        <v>106</v>
      </c>
      <c r="Z33" s="96" t="n">
        <f aca="false">(F33*0.5)+(($G33*('Scoring Format'!$B$4))+($I33*'Scoring Format'!$B$7)+($M33*('Scoring Format'!$B$3))+($O33*('Scoring Format'!$B$6)))</f>
        <v>88.5</v>
      </c>
      <c r="AA33" s="89"/>
      <c r="AD33" s="98" t="s">
        <v>82</v>
      </c>
      <c r="AE33" s="98"/>
      <c r="AF33" s="95" t="n">
        <f aca="false">AH33/AG33</f>
        <v>0.633333333333333</v>
      </c>
      <c r="AG33" s="99" t="n">
        <v>120</v>
      </c>
      <c r="AH33" s="99" t="n">
        <v>76</v>
      </c>
      <c r="AI33" s="99" t="n">
        <v>892</v>
      </c>
      <c r="AJ33" s="99" t="n">
        <f aca="false">AI33/AH33</f>
        <v>11.7368421052632</v>
      </c>
      <c r="AK33" s="99" t="n">
        <v>5</v>
      </c>
      <c r="AL33" s="95" t="n">
        <f aca="false">AK33/AH33</f>
        <v>0.0657894736842105</v>
      </c>
      <c r="AN33" s="99" t="n">
        <v>12</v>
      </c>
      <c r="AO33" s="99" t="n">
        <v>108</v>
      </c>
      <c r="AP33" s="110" t="n">
        <f aca="false">AO33/AN33</f>
        <v>9</v>
      </c>
      <c r="AQ33" s="99" t="n">
        <v>0</v>
      </c>
      <c r="AR33" s="95" t="n">
        <f aca="false">AQ33/AN33</f>
        <v>0</v>
      </c>
      <c r="AV33" s="111" t="e">
        <f aca="false">(#ref!+AK33)/(#ref!+AK36)</f>
        <v>#NAME?</v>
      </c>
      <c r="AW33" s="111" t="e">
        <f aca="false">#ref!/(AK33+#ref!)</f>
        <v>#NAME?</v>
      </c>
      <c r="AX33" s="111" t="e">
        <f aca="false">AK33/(#ref!+AK33)</f>
        <v>#NAME?</v>
      </c>
      <c r="AZ33" s="99" t="n">
        <f aca="false">(AI33*0.1)+(AK33*6)+(AO33*0.1)+(AQ33*6)</f>
        <v>130</v>
      </c>
      <c r="BA33" s="99" t="n">
        <f aca="false">(AH33*1)+(AI33*0.1)+(AK33*6)+(AO33*0.1)+(AQ33*6)</f>
        <v>206</v>
      </c>
    </row>
    <row r="34" customFormat="false" ht="8.25" hidden="false" customHeight="false" outlineLevel="0" collapsed="false">
      <c r="A34" s="98" t="s">
        <v>207</v>
      </c>
      <c r="B34" s="99" t="n">
        <v>26</v>
      </c>
      <c r="C34" s="99" t="n">
        <v>17</v>
      </c>
      <c r="D34" s="95" t="n">
        <f aca="false">F34/E34</f>
        <v>0.641666666666667</v>
      </c>
      <c r="E34" s="99" t="n">
        <v>120</v>
      </c>
      <c r="F34" s="99" t="n">
        <v>77</v>
      </c>
      <c r="G34" s="99" t="n">
        <v>1101</v>
      </c>
      <c r="H34" s="99" t="n">
        <f aca="false">G34/F34</f>
        <v>14.2987012987013</v>
      </c>
      <c r="I34" s="99" t="n">
        <v>7</v>
      </c>
      <c r="J34" s="95" t="n">
        <f aca="false">I34/F34</f>
        <v>0.0909090909090909</v>
      </c>
      <c r="L34" s="99" t="n">
        <v>10</v>
      </c>
      <c r="M34" s="99" t="n">
        <v>60</v>
      </c>
      <c r="N34" s="110" t="n">
        <f aca="false">M34/L34</f>
        <v>6</v>
      </c>
      <c r="O34" s="99"/>
      <c r="P34" s="95" t="n">
        <f aca="false">O34/L34</f>
        <v>0</v>
      </c>
      <c r="S34" s="98" t="s">
        <v>208</v>
      </c>
      <c r="T34" s="111" t="n">
        <f aca="false">(E34+L34)/($D$27+$L$27+$N$17+$E$47+$L$47)</f>
        <v>0.175202156334232</v>
      </c>
      <c r="U34" s="111" t="n">
        <f aca="false">E34/($E$17)</f>
        <v>0.372670807453416</v>
      </c>
      <c r="V34" s="111" t="n">
        <f aca="false">L34/($N$17+$D$27+$L$38+$L$47)</f>
        <v>0.0181488203266788</v>
      </c>
      <c r="X34" s="96" t="n">
        <f aca="false">($G34*('Scoring Format'!$B$4))+($I34*'Scoring Format'!$B$7)+($M34*('Scoring Format'!$B$3))+($O34*('Scoring Format'!$B$6))</f>
        <v>158.1</v>
      </c>
      <c r="Y34" s="96" t="n">
        <f aca="false">(F34*1)+(($G34*('Scoring Format'!$B$4))+($I34*'Scoring Format'!$B$7)+($M34*('Scoring Format'!$B$3))+($O34*('Scoring Format'!$B$6)))</f>
        <v>235.1</v>
      </c>
      <c r="Z34" s="96" t="n">
        <f aca="false">(F34*0.5)+(($G34*('Scoring Format'!$B$4))+($I34*'Scoring Format'!$B$7)+($M34*('Scoring Format'!$B$3))+($O34*('Scoring Format'!$B$6)))</f>
        <v>196.6</v>
      </c>
      <c r="AA34" s="89"/>
      <c r="AD34" s="98" t="s">
        <v>85</v>
      </c>
      <c r="AE34" s="98"/>
      <c r="AF34" s="95" t="n">
        <f aca="false">AH34/AG34</f>
        <v>0.55</v>
      </c>
      <c r="AG34" s="99" t="n">
        <v>40</v>
      </c>
      <c r="AH34" s="99" t="n">
        <v>22</v>
      </c>
      <c r="AI34" s="99" t="n">
        <v>325</v>
      </c>
      <c r="AJ34" s="99" t="n">
        <f aca="false">AI34/AH34</f>
        <v>14.7727272727273</v>
      </c>
      <c r="AK34" s="99" t="n">
        <v>2</v>
      </c>
      <c r="AL34" s="95" t="n">
        <f aca="false">AK34/AH34</f>
        <v>0.0909090909090909</v>
      </c>
      <c r="AN34" s="99" t="n">
        <v>5</v>
      </c>
      <c r="AO34" s="99" t="n">
        <v>20</v>
      </c>
      <c r="AP34" s="110" t="n">
        <f aca="false">AO34/AN34</f>
        <v>4</v>
      </c>
      <c r="AQ34" s="99" t="n">
        <v>0</v>
      </c>
      <c r="AR34" s="95" t="n">
        <f aca="false">AQ34/AN34</f>
        <v>0</v>
      </c>
      <c r="AV34" s="111" t="e">
        <f aca="false">(#ref!+AK34)/(#ref!+AK37)</f>
        <v>#NAME?</v>
      </c>
      <c r="AW34" s="111" t="e">
        <f aca="false">#ref!/(AK34+#ref!)</f>
        <v>#NAME?</v>
      </c>
      <c r="AX34" s="111" t="e">
        <f aca="false">AK34/(#ref!+AK34)</f>
        <v>#NAME?</v>
      </c>
      <c r="AZ34" s="99" t="n">
        <f aca="false">(AI34*0.1)+(AK34*6)+(AO34*0.1)+(AQ34*6)</f>
        <v>46.5</v>
      </c>
      <c r="BA34" s="99" t="n">
        <f aca="false">(AH34*1)+(AI34*0.1)+(AK34*6)+(AO34*0.1)+(AQ34*6)</f>
        <v>68.5</v>
      </c>
    </row>
    <row r="35" customFormat="false" ht="8.25" hidden="false" customHeight="false" outlineLevel="0" collapsed="false">
      <c r="A35" s="98" t="s">
        <v>209</v>
      </c>
      <c r="B35" s="99" t="n">
        <v>21</v>
      </c>
      <c r="C35" s="99" t="n">
        <v>12</v>
      </c>
      <c r="D35" s="95" t="n">
        <f aca="false">F35/E35</f>
        <v>0.470588235294118</v>
      </c>
      <c r="E35" s="99" t="n">
        <v>17</v>
      </c>
      <c r="F35" s="99" t="n">
        <v>8</v>
      </c>
      <c r="G35" s="99" t="n">
        <v>105</v>
      </c>
      <c r="H35" s="99" t="n">
        <f aca="false">G35/F35</f>
        <v>13.125</v>
      </c>
      <c r="I35" s="99" t="n">
        <v>2</v>
      </c>
      <c r="J35" s="95" t="n">
        <f aca="false">I35/F35</f>
        <v>0.25</v>
      </c>
      <c r="L35" s="99"/>
      <c r="M35" s="99"/>
      <c r="N35" s="110" t="e">
        <f aca="false">M35/L35</f>
        <v>#DIV/0!</v>
      </c>
      <c r="O35" s="99" t="n">
        <v>0</v>
      </c>
      <c r="P35" s="95" t="e">
        <f aca="false">O35/L35</f>
        <v>#DIV/0!</v>
      </c>
      <c r="S35" s="98" t="s">
        <v>210</v>
      </c>
      <c r="T35" s="111" t="n">
        <f aca="false">(E35+L35)/($D$27+$L$27+$N$17+$E$47+$L$47)</f>
        <v>0.022911051212938</v>
      </c>
      <c r="U35" s="111" t="n">
        <f aca="false">E35/($E$17)</f>
        <v>0.0527950310559006</v>
      </c>
      <c r="V35" s="111" t="n">
        <f aca="false">L35/($N$17+$D$27+$L$38+$L$47)</f>
        <v>0</v>
      </c>
      <c r="X35" s="96" t="n">
        <f aca="false">($G35*('Scoring Format'!$B$4))+($I35*'Scoring Format'!$B$7)+($M35*('Scoring Format'!$B$3))+($O35*('Scoring Format'!$B$6))</f>
        <v>22.5</v>
      </c>
      <c r="Y35" s="96" t="n">
        <f aca="false">(F35*1)+(($G35*('Scoring Format'!$B$4))+($I35*'Scoring Format'!$B$7)+($M35*('Scoring Format'!$B$3))+($O35*('Scoring Format'!$B$6)))</f>
        <v>30.5</v>
      </c>
      <c r="Z35" s="96" t="n">
        <f aca="false">(F35*0.5)+(($G35*('Scoring Format'!$B$4))+($I35*'Scoring Format'!$B$7)+($M35*('Scoring Format'!$B$3))+($O35*('Scoring Format'!$B$6)))</f>
        <v>26.5</v>
      </c>
      <c r="AA35" s="89"/>
      <c r="AD35" s="98" t="s">
        <v>88</v>
      </c>
      <c r="AE35" s="98"/>
      <c r="AF35" s="95" t="n">
        <f aca="false">AH35/AG35</f>
        <v>0.662068965517241</v>
      </c>
      <c r="AG35" s="99" t="n">
        <v>145</v>
      </c>
      <c r="AH35" s="99" t="n">
        <v>96</v>
      </c>
      <c r="AI35" s="99" t="n">
        <v>1098</v>
      </c>
      <c r="AJ35" s="99" t="n">
        <f aca="false">AI35/AH35</f>
        <v>11.4375</v>
      </c>
      <c r="AK35" s="99" t="n">
        <v>7</v>
      </c>
      <c r="AL35" s="95" t="n">
        <f aca="false">AK35/AH35</f>
        <v>0.0729166666666667</v>
      </c>
      <c r="AN35" s="99" t="n">
        <v>0</v>
      </c>
      <c r="AO35" s="99" t="n">
        <v>0</v>
      </c>
      <c r="AP35" s="110" t="e">
        <f aca="false">AO35/AN35</f>
        <v>#DIV/0!</v>
      </c>
      <c r="AQ35" s="99" t="n">
        <v>0</v>
      </c>
      <c r="AR35" s="95" t="e">
        <f aca="false">AQ35/AN35</f>
        <v>#DIV/0!</v>
      </c>
      <c r="AV35" s="111" t="e">
        <f aca="false">(#ref!+AK35)/(#ref!+AK38)</f>
        <v>#NAME?</v>
      </c>
      <c r="AW35" s="111" t="e">
        <f aca="false">#ref!/(AK35+#ref!)</f>
        <v>#NAME?</v>
      </c>
      <c r="AX35" s="111" t="e">
        <f aca="false">AK35/(#ref!+AK35)</f>
        <v>#NAME?</v>
      </c>
      <c r="AZ35" s="99" t="n">
        <f aca="false">(AI35*0.1)+(AK35*6)+(AO35*0.1)+(AQ35*6)</f>
        <v>151.8</v>
      </c>
      <c r="BA35" s="99" t="n">
        <f aca="false">(AH35*1)+(AI35*0.1)+(AK35*6)+(AO35*0.1)+(AQ35*6)</f>
        <v>247.8</v>
      </c>
    </row>
    <row r="36" customFormat="false" ht="8.25" hidden="false" customHeight="false" outlineLevel="0" collapsed="false">
      <c r="A36" s="98" t="s">
        <v>211</v>
      </c>
      <c r="B36" s="99" t="n">
        <v>25</v>
      </c>
      <c r="C36" s="99" t="n">
        <v>17</v>
      </c>
      <c r="D36" s="95" t="n">
        <f aca="false">F36/E36</f>
        <v>0.545454545454545</v>
      </c>
      <c r="E36" s="99" t="n">
        <v>22</v>
      </c>
      <c r="F36" s="99" t="n">
        <v>12</v>
      </c>
      <c r="G36" s="99" t="n">
        <v>266</v>
      </c>
      <c r="H36" s="99" t="n">
        <f aca="false">G36/F36</f>
        <v>22.1666666666667</v>
      </c>
      <c r="I36" s="99" t="n">
        <v>3</v>
      </c>
      <c r="J36" s="95" t="n">
        <f aca="false">I36/F36</f>
        <v>0.25</v>
      </c>
      <c r="L36" s="99"/>
      <c r="M36" s="99"/>
      <c r="N36" s="110" t="e">
        <f aca="false">M36/L36</f>
        <v>#DIV/0!</v>
      </c>
      <c r="O36" s="99" t="n">
        <v>0</v>
      </c>
      <c r="P36" s="95" t="e">
        <f aca="false">O36/L36</f>
        <v>#DIV/0!</v>
      </c>
      <c r="S36" s="98" t="s">
        <v>212</v>
      </c>
      <c r="T36" s="111" t="n">
        <f aca="false">(E36+L36)/($D$27+$L$27+$N$17+$E$47+$L$47)</f>
        <v>0.0296495956873315</v>
      </c>
      <c r="U36" s="111" t="n">
        <f aca="false">E36/($E$17)</f>
        <v>0.0683229813664596</v>
      </c>
      <c r="V36" s="111" t="n">
        <f aca="false">L36/($N$17+$D$27+$L$38+$L$47)</f>
        <v>0</v>
      </c>
      <c r="X36" s="96" t="n">
        <f aca="false">($G36*('Scoring Format'!$B$4))+($I36*'Scoring Format'!$B$7)+($M36*('Scoring Format'!$B$3))+($O36*('Scoring Format'!$B$6))</f>
        <v>44.6</v>
      </c>
      <c r="Y36" s="96" t="n">
        <f aca="false">(F36*1)+(($G36*('Scoring Format'!$B$4))+($I36*'Scoring Format'!$B$7)+($M36*('Scoring Format'!$B$3))+($O36*('Scoring Format'!$B$6)))</f>
        <v>56.6</v>
      </c>
      <c r="Z36" s="96" t="n">
        <f aca="false">(F36*0.5)+(($G36*('Scoring Format'!$B$4))+($I36*'Scoring Format'!$B$7)+($M36*('Scoring Format'!$B$3))+($O36*('Scoring Format'!$B$6)))</f>
        <v>50.6</v>
      </c>
      <c r="AA36" s="89"/>
      <c r="AD36" s="98" t="s">
        <v>91</v>
      </c>
      <c r="AE36" s="98"/>
      <c r="AF36" s="95" t="n">
        <f aca="false">AH36/AG36</f>
        <v>0.6</v>
      </c>
      <c r="AG36" s="99" t="n">
        <v>10</v>
      </c>
      <c r="AH36" s="99" t="n">
        <v>6</v>
      </c>
      <c r="AI36" s="99" t="n">
        <v>100</v>
      </c>
      <c r="AJ36" s="99" t="n">
        <f aca="false">AI36/AH36</f>
        <v>16.6666666666667</v>
      </c>
      <c r="AK36" s="99" t="n">
        <v>0</v>
      </c>
      <c r="AL36" s="95" t="n">
        <f aca="false">AK36/AH36</f>
        <v>0</v>
      </c>
      <c r="AN36" s="99" t="n">
        <v>0</v>
      </c>
      <c r="AO36" s="99" t="n">
        <v>0</v>
      </c>
      <c r="AP36" s="110" t="e">
        <f aca="false">AO36/AN36</f>
        <v>#DIV/0!</v>
      </c>
      <c r="AQ36" s="99" t="n">
        <v>0</v>
      </c>
      <c r="AR36" s="95" t="e">
        <f aca="false">AQ36/AN36</f>
        <v>#DIV/0!</v>
      </c>
      <c r="AV36" s="111" t="e">
        <f aca="false">(#ref!+AK36)/(#ref!+AI41)</f>
        <v>#NAME?</v>
      </c>
      <c r="AW36" s="111" t="e">
        <f aca="false">#ref!/(AK36+#ref!)</f>
        <v>#NAME?</v>
      </c>
      <c r="AX36" s="111" t="e">
        <f aca="false">AK36/(#ref!+AK36)</f>
        <v>#NAME?</v>
      </c>
      <c r="AZ36" s="99" t="n">
        <f aca="false">(AI36*0.1)+(AK36*6)+(AO36*0.1)+(AQ36*6)</f>
        <v>10</v>
      </c>
      <c r="BA36" s="99" t="n">
        <f aca="false">(AH36*1)+(AI36*0.1)+(AK36*6)+(AO36*0.1)+(AQ36*6)</f>
        <v>16</v>
      </c>
    </row>
    <row r="37" customFormat="false" ht="8.25" hidden="false" customHeight="false" outlineLevel="0" collapsed="false">
      <c r="A37" s="98" t="s">
        <v>213</v>
      </c>
      <c r="B37" s="99" t="n">
        <v>24</v>
      </c>
      <c r="C37" s="99"/>
      <c r="D37" s="95" t="e">
        <f aca="false">F37/E37</f>
        <v>#DIV/0!</v>
      </c>
      <c r="E37" s="99"/>
      <c r="F37" s="99"/>
      <c r="G37" s="99"/>
      <c r="H37" s="99" t="e">
        <f aca="false">G37/F37</f>
        <v>#DIV/0!</v>
      </c>
      <c r="I37" s="99"/>
      <c r="J37" s="95" t="e">
        <f aca="false">I37/F37</f>
        <v>#DIV/0!</v>
      </c>
      <c r="L37" s="99" t="n">
        <v>0</v>
      </c>
      <c r="M37" s="99" t="n">
        <v>0</v>
      </c>
      <c r="N37" s="110" t="e">
        <f aca="false">M37/L37</f>
        <v>#DIV/0!</v>
      </c>
      <c r="O37" s="99" t="n">
        <v>0</v>
      </c>
      <c r="P37" s="95" t="e">
        <f aca="false">O37/L37</f>
        <v>#DIV/0!</v>
      </c>
      <c r="S37" s="98" t="s">
        <v>214</v>
      </c>
      <c r="T37" s="111" t="n">
        <f aca="false">(E37+L37)/($D$27+$L$27+$N$17+$E$47+$L$47)</f>
        <v>0</v>
      </c>
      <c r="U37" s="111" t="n">
        <f aca="false">E37/($E$17)</f>
        <v>0</v>
      </c>
      <c r="V37" s="111" t="n">
        <f aca="false">L37/($N$17+$D$27+$L$38+$L$47)</f>
        <v>0</v>
      </c>
      <c r="X37" s="96" t="n">
        <f aca="false">($G37*('Scoring Format'!$B$4))+($I37*'Scoring Format'!$B$7)+($M37*('Scoring Format'!$B$3))+($O37*('Scoring Format'!$B$6))</f>
        <v>0</v>
      </c>
      <c r="Y37" s="96" t="n">
        <f aca="false">(F37*1)+(($G37*('Scoring Format'!$B$4))+($I37*'Scoring Format'!$B$7)+($M37*('Scoring Format'!$B$3))+($O37*('Scoring Format'!$B$6)))</f>
        <v>0</v>
      </c>
      <c r="Z37" s="96" t="n">
        <f aca="false">(F37*0.5)+(($G37*('Scoring Format'!$B$4))+($I37*'Scoring Format'!$B$7)+($M37*('Scoring Format'!$B$3))+($O37*('Scoring Format'!$B$6)))</f>
        <v>0</v>
      </c>
      <c r="AA37" s="89"/>
      <c r="AD37" s="98" t="s">
        <v>94</v>
      </c>
      <c r="AE37" s="98"/>
      <c r="AF37" s="95" t="e">
        <f aca="false">AH37/AG37</f>
        <v>#DIV/0!</v>
      </c>
      <c r="AG37" s="99"/>
      <c r="AH37" s="99"/>
      <c r="AI37" s="99"/>
      <c r="AJ37" s="99"/>
      <c r="AK37" s="99"/>
      <c r="AL37" s="95" t="e">
        <f aca="false">AK37/AH37</f>
        <v>#DIV/0!</v>
      </c>
      <c r="AN37" s="99"/>
      <c r="AO37" s="99"/>
      <c r="AP37" s="110" t="e">
        <f aca="false">AO37/AN37</f>
        <v>#DIV/0!</v>
      </c>
      <c r="AQ37" s="99"/>
      <c r="AR37" s="95" t="e">
        <f aca="false">AQ37/AN37</f>
        <v>#DIV/0!</v>
      </c>
      <c r="AV37" s="111" t="e">
        <f aca="false">(#ref!+AK37)/(#ref!+AK42)</f>
        <v>#NAME?</v>
      </c>
      <c r="AW37" s="111" t="e">
        <f aca="false">#ref!/(AK37+#ref!)</f>
        <v>#NAME?</v>
      </c>
      <c r="AX37" s="111" t="e">
        <f aca="false">AK37/(#ref!+AK37)</f>
        <v>#NAME?</v>
      </c>
      <c r="AZ37" s="99"/>
      <c r="BA37" s="99"/>
    </row>
    <row r="38" customFormat="false" ht="8.25" hidden="false" customHeight="false" outlineLevel="0" collapsed="false">
      <c r="A38" s="97" t="s">
        <v>49</v>
      </c>
      <c r="B38" s="97"/>
      <c r="C38" s="97"/>
      <c r="D38" s="93"/>
      <c r="E38" s="97" t="n">
        <f aca="false">SUM(E32:E37)</f>
        <v>271</v>
      </c>
      <c r="F38" s="97" t="n">
        <f aca="false">SUM(F32:F37)</f>
        <v>167</v>
      </c>
      <c r="G38" s="97" t="n">
        <f aca="false">SUM(G32:G37)</f>
        <v>2515</v>
      </c>
      <c r="H38" s="97"/>
      <c r="I38" s="97" t="n">
        <f aca="false">SUM(I32:I37)</f>
        <v>23</v>
      </c>
      <c r="J38" s="97"/>
      <c r="K38" s="97"/>
      <c r="L38" s="97" t="n">
        <f aca="false">SUM(L32:L37)</f>
        <v>10</v>
      </c>
      <c r="M38" s="97" t="n">
        <f aca="false">SUM(M32:M37)</f>
        <v>60</v>
      </c>
      <c r="N38" s="97"/>
      <c r="O38" s="97" t="n">
        <f aca="false">SUM(O32:O37)</f>
        <v>0</v>
      </c>
      <c r="P38" s="97"/>
      <c r="AD38" s="97" t="s">
        <v>49</v>
      </c>
      <c r="AE38" s="97"/>
      <c r="AF38" s="93"/>
      <c r="AG38" s="97" t="n">
        <f aca="false">SUM(AG32:AG37)</f>
        <v>422</v>
      </c>
      <c r="AH38" s="97" t="n">
        <f aca="false">SUM(AH32:AH37)</f>
        <v>265</v>
      </c>
      <c r="AI38" s="97" t="n">
        <f aca="false">SUM(AI32:AI37)</f>
        <v>3125</v>
      </c>
      <c r="AJ38" s="97"/>
      <c r="AK38" s="97" t="n">
        <f aca="false">SUM(AK32:AK37)</f>
        <v>20</v>
      </c>
      <c r="AL38" s="97"/>
      <c r="AM38" s="97"/>
      <c r="AN38" s="97" t="n">
        <f aca="false">SUM(AN32:AN37)</f>
        <v>17</v>
      </c>
      <c r="AO38" s="97" t="n">
        <f aca="false">SUM(AO32:AO37)</f>
        <v>128</v>
      </c>
      <c r="AP38" s="97"/>
      <c r="AQ38" s="97" t="n">
        <f aca="false">SUM(AQ32:AQ37)</f>
        <v>0</v>
      </c>
      <c r="AR38" s="97"/>
    </row>
    <row r="39" customFormat="false" ht="8.25" hidden="false" customHeight="false" outlineLevel="0" collapsed="false">
      <c r="A39" s="97"/>
      <c r="C39" s="89"/>
      <c r="D39" s="89"/>
      <c r="E39" s="89"/>
      <c r="F39" s="89"/>
      <c r="G39" s="89"/>
      <c r="H39" s="89"/>
      <c r="I39" s="89"/>
      <c r="J39" s="89"/>
      <c r="K39" s="89"/>
      <c r="L39" s="89"/>
      <c r="AC39" s="97"/>
      <c r="AE39" s="89"/>
      <c r="AF39" s="89"/>
      <c r="AG39" s="89"/>
      <c r="AH39" s="89"/>
      <c r="AI39" s="89"/>
      <c r="AJ39" s="89"/>
      <c r="AK39" s="89"/>
      <c r="AL39" s="89"/>
      <c r="AM39" s="89"/>
      <c r="AN39" s="89"/>
    </row>
    <row r="40" customFormat="false" ht="8.25" hidden="false" customHeight="false" outlineLevel="0" collapsed="false">
      <c r="A40" s="97"/>
      <c r="C40" s="89"/>
      <c r="D40" s="89"/>
      <c r="E40" s="89"/>
      <c r="F40" s="89"/>
      <c r="G40" s="89"/>
      <c r="H40" s="89"/>
      <c r="I40" s="89"/>
      <c r="J40" s="89"/>
      <c r="K40" s="89"/>
      <c r="L40" s="89"/>
      <c r="AC40" s="97"/>
      <c r="AE40" s="89"/>
      <c r="AF40" s="89"/>
      <c r="AG40" s="89"/>
      <c r="AH40" s="89"/>
      <c r="AI40" s="89"/>
      <c r="AJ40" s="89"/>
      <c r="AK40" s="89"/>
      <c r="AL40" s="89"/>
      <c r="AM40" s="89"/>
      <c r="AN40" s="89"/>
    </row>
    <row r="41" customFormat="false" ht="8.25" hidden="false" customHeight="false" outlineLevel="0" collapsed="false">
      <c r="A41" s="90" t="s">
        <v>50</v>
      </c>
      <c r="B41" s="90"/>
      <c r="C41" s="90"/>
      <c r="D41" s="90"/>
      <c r="E41" s="90"/>
      <c r="F41" s="90"/>
      <c r="G41" s="90"/>
      <c r="H41" s="89"/>
      <c r="I41" s="89"/>
      <c r="J41" s="90" t="s">
        <v>19</v>
      </c>
      <c r="K41" s="90"/>
      <c r="L41" s="90"/>
      <c r="M41" s="90"/>
      <c r="N41" s="90"/>
      <c r="R41" s="90" t="s">
        <v>20</v>
      </c>
      <c r="S41" s="90"/>
      <c r="T41" s="90"/>
      <c r="V41" s="90" t="s">
        <v>21</v>
      </c>
      <c r="W41" s="90"/>
      <c r="AC41" s="90" t="s">
        <v>50</v>
      </c>
      <c r="AD41" s="90"/>
      <c r="AE41" s="90"/>
      <c r="AF41" s="90"/>
      <c r="AG41" s="90"/>
      <c r="AH41" s="90"/>
      <c r="AI41" s="90"/>
      <c r="AJ41" s="89"/>
      <c r="AK41" s="89"/>
      <c r="AL41" s="90" t="s">
        <v>19</v>
      </c>
      <c r="AM41" s="90"/>
      <c r="AN41" s="90"/>
      <c r="AO41" s="90"/>
      <c r="AP41" s="90"/>
      <c r="AT41" s="90" t="s">
        <v>20</v>
      </c>
      <c r="AU41" s="90"/>
      <c r="AV41" s="90"/>
      <c r="AX41" s="90" t="s">
        <v>21</v>
      </c>
      <c r="AY41" s="90"/>
    </row>
    <row r="42" customFormat="false" ht="8.25" hidden="false" customHeight="false" outlineLevel="0" collapsed="false">
      <c r="A42" s="97" t="s">
        <v>95</v>
      </c>
      <c r="B42" s="97" t="s">
        <v>23</v>
      </c>
      <c r="C42" s="97" t="s">
        <v>24</v>
      </c>
      <c r="D42" s="97" t="s">
        <v>52</v>
      </c>
      <c r="E42" s="97" t="s">
        <v>53</v>
      </c>
      <c r="F42" s="97" t="s">
        <v>54</v>
      </c>
      <c r="G42" s="97" t="s">
        <v>55</v>
      </c>
      <c r="H42" s="97" t="s">
        <v>56</v>
      </c>
      <c r="I42" s="97" t="s">
        <v>30</v>
      </c>
      <c r="J42" s="97" t="s">
        <v>57</v>
      </c>
      <c r="L42" s="97" t="s">
        <v>34</v>
      </c>
      <c r="M42" s="97" t="s">
        <v>35</v>
      </c>
      <c r="N42" s="97" t="s">
        <v>36</v>
      </c>
      <c r="O42" s="97" t="s">
        <v>96</v>
      </c>
      <c r="P42" s="97" t="s">
        <v>31</v>
      </c>
      <c r="S42" s="97" t="s">
        <v>95</v>
      </c>
      <c r="T42" s="97" t="s">
        <v>38</v>
      </c>
      <c r="U42" s="97" t="s">
        <v>39</v>
      </c>
      <c r="V42" s="97" t="s">
        <v>40</v>
      </c>
      <c r="X42" s="97" t="s">
        <v>41</v>
      </c>
      <c r="Y42" s="97" t="s">
        <v>58</v>
      </c>
      <c r="Z42" s="97" t="s">
        <v>97</v>
      </c>
      <c r="AA42" s="97"/>
      <c r="AD42" s="97" t="s">
        <v>95</v>
      </c>
      <c r="AE42" s="97" t="s">
        <v>24</v>
      </c>
      <c r="AF42" s="97" t="s">
        <v>52</v>
      </c>
      <c r="AG42" s="97" t="s">
        <v>53</v>
      </c>
      <c r="AH42" s="97" t="s">
        <v>54</v>
      </c>
      <c r="AI42" s="97" t="s">
        <v>55</v>
      </c>
      <c r="AJ42" s="97" t="s">
        <v>56</v>
      </c>
      <c r="AK42" s="97" t="s">
        <v>30</v>
      </c>
      <c r="AL42" s="97" t="s">
        <v>57</v>
      </c>
      <c r="AN42" s="97" t="s">
        <v>34</v>
      </c>
      <c r="AO42" s="97" t="s">
        <v>35</v>
      </c>
      <c r="AP42" s="97" t="s">
        <v>36</v>
      </c>
      <c r="AQ42" s="97" t="s">
        <v>96</v>
      </c>
      <c r="AR42" s="97" t="s">
        <v>31</v>
      </c>
      <c r="AV42" s="97" t="s">
        <v>38</v>
      </c>
      <c r="AW42" s="97" t="s">
        <v>39</v>
      </c>
      <c r="AX42" s="97" t="s">
        <v>40</v>
      </c>
      <c r="AZ42" s="97" t="s">
        <v>41</v>
      </c>
      <c r="BA42" s="97" t="s">
        <v>58</v>
      </c>
    </row>
    <row r="43" customFormat="false" ht="8.25" hidden="false" customHeight="false" outlineLevel="0" collapsed="false">
      <c r="A43" s="98" t="s">
        <v>215</v>
      </c>
      <c r="B43" s="99" t="n">
        <v>31</v>
      </c>
      <c r="C43" s="99" t="n">
        <v>17</v>
      </c>
      <c r="D43" s="95" t="n">
        <f aca="false">F43/E43</f>
        <v>0.68421052631579</v>
      </c>
      <c r="E43" s="99" t="n">
        <v>95</v>
      </c>
      <c r="F43" s="99" t="n">
        <v>65</v>
      </c>
      <c r="G43" s="99" t="n">
        <v>804</v>
      </c>
      <c r="H43" s="99" t="n">
        <f aca="false">G43/F43</f>
        <v>12.3692307692308</v>
      </c>
      <c r="I43" s="99" t="n">
        <v>9</v>
      </c>
      <c r="J43" s="95" t="n">
        <f aca="false">I43/F43</f>
        <v>0.138461538461538</v>
      </c>
      <c r="L43" s="99" t="n">
        <v>0</v>
      </c>
      <c r="M43" s="99" t="n">
        <v>0</v>
      </c>
      <c r="N43" s="99" t="n">
        <v>0</v>
      </c>
      <c r="O43" s="99" t="n">
        <v>0</v>
      </c>
      <c r="P43" s="95" t="e">
        <f aca="false">O43/L43</f>
        <v>#DIV/0!</v>
      </c>
      <c r="S43" s="98" t="s">
        <v>216</v>
      </c>
      <c r="T43" s="111" t="n">
        <f aca="false">(E43+L43)/($E$47+$L$47+$E$38+$L$38+$K$27+$D$27+$N$17)</f>
        <v>0.0916104146576663</v>
      </c>
      <c r="U43" s="111" t="n">
        <f aca="false">E43/($E$47+$E$38+$K$27)</f>
        <v>0.195473251028807</v>
      </c>
      <c r="V43" s="111" t="n">
        <f aca="false">L43/($L$47+$L$38+$D$27+$N$17)</f>
        <v>0</v>
      </c>
      <c r="X43" s="96" t="n">
        <f aca="false">($G43*('Scoring Format'!$B$4))+($I43*'Scoring Format'!$B$7)+($M43*('Scoring Format'!$B$3))+($O43*('Scoring Format'!$B$6))</f>
        <v>134.4</v>
      </c>
      <c r="Y43" s="96" t="n">
        <f aca="false">(F43*1)+(($G43*('Scoring Format'!$B$4))+($I43*'Scoring Format'!$B$7)+($M43*('Scoring Format'!$B$3))+($O43*('Scoring Format'!$B$6)))</f>
        <v>199.4</v>
      </c>
      <c r="Z43" s="96" t="n">
        <f aca="false">(F43*0.5)+(($G43*('Scoring Format'!$B$4))+($I43*'Scoring Format'!$B$7)+($M43*('Scoring Format'!$B$3))+($O43*('Scoring Format'!$B$6)))</f>
        <v>166.9</v>
      </c>
      <c r="AA43" s="89"/>
      <c r="AD43" s="98" t="s">
        <v>100</v>
      </c>
      <c r="AE43" s="98"/>
      <c r="AF43" s="95" t="n">
        <f aca="false">AH43/AG43</f>
        <v>0.5625</v>
      </c>
      <c r="AG43" s="99" t="n">
        <v>16</v>
      </c>
      <c r="AH43" s="99" t="n">
        <v>9</v>
      </c>
      <c r="AI43" s="99" t="n">
        <v>108</v>
      </c>
      <c r="AJ43" s="99" t="n">
        <f aca="false">AI43/AH43</f>
        <v>12</v>
      </c>
      <c r="AK43" s="99" t="n">
        <v>1</v>
      </c>
      <c r="AL43" s="95" t="n">
        <f aca="false">AK43/AH43</f>
        <v>0.111111111111111</v>
      </c>
      <c r="AN43" s="99" t="n">
        <v>0</v>
      </c>
      <c r="AO43" s="99" t="n">
        <v>0</v>
      </c>
      <c r="AP43" s="99" t="n">
        <v>0</v>
      </c>
      <c r="AQ43" s="99" t="n">
        <v>0</v>
      </c>
      <c r="AR43" s="95" t="e">
        <f aca="false">AQ43/AN43</f>
        <v>#DIV/0!</v>
      </c>
      <c r="AV43" s="111" t="e">
        <f aca="false">(#ref!+AK43)/(#ref!+AK46)</f>
        <v>#NAME?</v>
      </c>
      <c r="AW43" s="111" t="e">
        <f aca="false">#ref!/(AK43+#ref!)</f>
        <v>#NAME?</v>
      </c>
      <c r="AX43" s="111" t="e">
        <f aca="false">AK43/(#ref!+AK43)</f>
        <v>#NAME?</v>
      </c>
      <c r="AZ43" s="99" t="n">
        <f aca="false">(AI43*0.1)+(AK43*6)+(AO43*0.1)+(AQ43*6)</f>
        <v>16.8</v>
      </c>
      <c r="BA43" s="99" t="n">
        <f aca="false">(AH43*1)+(AI43*0.1)+(AK43*6)+(AO43*0.1)+(AQ43*6)</f>
        <v>25.8</v>
      </c>
    </row>
    <row r="44" customFormat="false" ht="8.25" hidden="false" customHeight="false" outlineLevel="0" collapsed="false">
      <c r="A44" s="98" t="s">
        <v>217</v>
      </c>
      <c r="B44" s="99" t="n">
        <v>32</v>
      </c>
      <c r="C44" s="99" t="n">
        <v>17</v>
      </c>
      <c r="D44" s="95" t="n">
        <f aca="false">F44/E44</f>
        <v>0.6</v>
      </c>
      <c r="E44" s="99" t="n">
        <v>5</v>
      </c>
      <c r="F44" s="99" t="n">
        <v>3</v>
      </c>
      <c r="G44" s="99" t="n">
        <v>22</v>
      </c>
      <c r="H44" s="99" t="n">
        <f aca="false">G44/F44</f>
        <v>7.33333333333333</v>
      </c>
      <c r="I44" s="99" t="n">
        <v>1</v>
      </c>
      <c r="J44" s="95" t="n">
        <f aca="false">I44/F44</f>
        <v>0.333333333333333</v>
      </c>
      <c r="L44" s="99"/>
      <c r="M44" s="99"/>
      <c r="N44" s="99"/>
      <c r="O44" s="99"/>
      <c r="P44" s="95" t="e">
        <f aca="false">O44/L44</f>
        <v>#DIV/0!</v>
      </c>
      <c r="S44" s="98" t="s">
        <v>218</v>
      </c>
      <c r="T44" s="111" t="n">
        <f aca="false">(E44+L44)/($E$47+$L$47+$E$38+$L$38+$K$27+$D$27+$N$17)</f>
        <v>0.00482160077145612</v>
      </c>
      <c r="U44" s="111" t="n">
        <f aca="false">E44/($E$47+$E$38+$K$27)</f>
        <v>0.0102880658436214</v>
      </c>
      <c r="V44" s="111" t="n">
        <f aca="false">L44/($L$47+$L$38+$D$27+$N$17)</f>
        <v>0</v>
      </c>
      <c r="X44" s="96" t="n">
        <f aca="false">($G44*('Scoring Format'!$B$4))+($I44*'Scoring Format'!$B$7)+($M44*('Scoring Format'!$B$3))+($O44*('Scoring Format'!$B$6))</f>
        <v>8.2</v>
      </c>
      <c r="Y44" s="96" t="n">
        <f aca="false">(F44*1)+(($G44*('Scoring Format'!$B$4))+($I44*'Scoring Format'!$B$7)+($M44*('Scoring Format'!$B$3))+($O44*('Scoring Format'!$B$6)))</f>
        <v>11.2</v>
      </c>
      <c r="Z44" s="96" t="n">
        <f aca="false">(F44*0.5)+(($G44*('Scoring Format'!$B$4))+($I44*'Scoring Format'!$B$7)+($M44*('Scoring Format'!$B$3))+($O44*('Scoring Format'!$B$6)))</f>
        <v>9.7</v>
      </c>
      <c r="AA44" s="89"/>
      <c r="AD44" s="98" t="s">
        <v>103</v>
      </c>
      <c r="AE44" s="98"/>
      <c r="AF44" s="95" t="n">
        <f aca="false">AH44/AG44</f>
        <v>0.742857142857143</v>
      </c>
      <c r="AG44" s="99" t="n">
        <v>35</v>
      </c>
      <c r="AH44" s="99" t="n">
        <v>26</v>
      </c>
      <c r="AI44" s="99" t="n">
        <v>283</v>
      </c>
      <c r="AJ44" s="99" t="n">
        <f aca="false">AI44/AH44</f>
        <v>10.8846153846154</v>
      </c>
      <c r="AK44" s="99" t="n">
        <v>2</v>
      </c>
      <c r="AL44" s="95" t="n">
        <f aca="false">AK44/AH44</f>
        <v>0.0769230769230769</v>
      </c>
      <c r="AN44" s="99" t="n">
        <v>0</v>
      </c>
      <c r="AO44" s="99" t="n">
        <v>0</v>
      </c>
      <c r="AP44" s="99" t="n">
        <v>0</v>
      </c>
      <c r="AQ44" s="99" t="n">
        <v>0</v>
      </c>
      <c r="AR44" s="95" t="e">
        <f aca="false">AQ44/AN44</f>
        <v>#DIV/0!</v>
      </c>
      <c r="AV44" s="111" t="e">
        <f aca="false">(#ref!+AK44)/(#ref!+AK47)</f>
        <v>#NAME?</v>
      </c>
      <c r="AW44" s="111" t="e">
        <f aca="false">#ref!/(AK44+#ref!)</f>
        <v>#NAME?</v>
      </c>
      <c r="AX44" s="111" t="e">
        <f aca="false">AK44/(#ref!+AK44)</f>
        <v>#NAME?</v>
      </c>
      <c r="AZ44" s="99" t="n">
        <f aca="false">(AI44*0.1)+(AK44*6)+(AO44*0.1)+(AQ44*6)</f>
        <v>40.3</v>
      </c>
      <c r="BA44" s="99" t="n">
        <f aca="false">(AH44*1)+(AI44*0.1)+(AK44*6)+(AO44*0.1)+(AQ44*6)</f>
        <v>66.3</v>
      </c>
    </row>
    <row r="45" customFormat="false" ht="8.25" hidden="false" customHeight="false" outlineLevel="0" collapsed="false">
      <c r="A45" s="98" t="s">
        <v>219</v>
      </c>
      <c r="B45" s="94" t="n">
        <v>24</v>
      </c>
      <c r="C45" s="99" t="n">
        <v>17</v>
      </c>
      <c r="D45" s="95" t="n">
        <f aca="false">F45/E45</f>
        <v>0.75</v>
      </c>
      <c r="E45" s="99" t="n">
        <v>40</v>
      </c>
      <c r="F45" s="99" t="n">
        <v>30</v>
      </c>
      <c r="G45" s="99" t="n">
        <v>320</v>
      </c>
      <c r="H45" s="99" t="n">
        <f aca="false">G45/F45</f>
        <v>10.6666666666667</v>
      </c>
      <c r="I45" s="99" t="n">
        <v>2</v>
      </c>
      <c r="J45" s="95" t="n">
        <f aca="false">I45/F45</f>
        <v>0.0666666666666667</v>
      </c>
      <c r="L45" s="99" t="n">
        <v>0</v>
      </c>
      <c r="M45" s="99" t="n">
        <v>0</v>
      </c>
      <c r="N45" s="99" t="n">
        <v>0</v>
      </c>
      <c r="O45" s="99" t="n">
        <v>0</v>
      </c>
      <c r="P45" s="95" t="e">
        <f aca="false">O45/L45</f>
        <v>#DIV/0!</v>
      </c>
      <c r="S45" s="98" t="s">
        <v>220</v>
      </c>
      <c r="T45" s="111" t="n">
        <f aca="false">(E45+L45)/($E$47+$L$47+$E$38+$L$38+$K$27+$D$27+$N$17)</f>
        <v>0.038572806171649</v>
      </c>
      <c r="U45" s="111" t="n">
        <f aca="false">E45/($E$47+$E$38+$K$27)</f>
        <v>0.0823045267489712</v>
      </c>
      <c r="V45" s="111" t="n">
        <f aca="false">L45/($L$47+$L$38+$D$27+$N$17)</f>
        <v>0</v>
      </c>
      <c r="X45" s="96" t="n">
        <f aca="false">($G45*('Scoring Format'!$B$4))+($I45*'Scoring Format'!$B$7)+($M45*('Scoring Format'!$B$3))+($O45*('Scoring Format'!$B$6))</f>
        <v>44</v>
      </c>
      <c r="Y45" s="96" t="n">
        <f aca="false">(F45*1)+(($G45*('Scoring Format'!$B$4))+($I45*'Scoring Format'!$B$7)+($M45*('Scoring Format'!$B$3))+($O45*('Scoring Format'!$B$6)))</f>
        <v>74</v>
      </c>
      <c r="Z45" s="96" t="n">
        <f aca="false">(F45*0.5)+(($G45*('Scoring Format'!$B$4))+($I45*'Scoring Format'!$B$7)+($M45*('Scoring Format'!$B$3))+($O45*('Scoring Format'!$B$6)))</f>
        <v>59</v>
      </c>
      <c r="AA45" s="89"/>
      <c r="AD45" s="98" t="s">
        <v>106</v>
      </c>
      <c r="AE45" s="98"/>
      <c r="AF45" s="95" t="n">
        <f aca="false">AH45/AG45</f>
        <v>0.5</v>
      </c>
      <c r="AG45" s="99" t="n">
        <v>12</v>
      </c>
      <c r="AH45" s="99" t="n">
        <v>6</v>
      </c>
      <c r="AI45" s="99" t="n">
        <v>65</v>
      </c>
      <c r="AJ45" s="99" t="n">
        <f aca="false">AI45/AH45</f>
        <v>10.8333333333333</v>
      </c>
      <c r="AK45" s="99" t="n">
        <v>0</v>
      </c>
      <c r="AL45" s="95" t="n">
        <f aca="false">AK45/AH45</f>
        <v>0</v>
      </c>
      <c r="AN45" s="99" t="n">
        <v>0</v>
      </c>
      <c r="AO45" s="99" t="n">
        <v>0</v>
      </c>
      <c r="AP45" s="99" t="n">
        <v>0</v>
      </c>
      <c r="AQ45" s="99" t="n">
        <v>0</v>
      </c>
      <c r="AR45" s="95" t="e">
        <f aca="false">AQ45/AN45</f>
        <v>#DIV/0!</v>
      </c>
      <c r="AV45" s="111" t="e">
        <f aca="false">(#ref!+AK45)/(#ref!+AI49)</f>
        <v>#NAME?</v>
      </c>
      <c r="AW45" s="111" t="e">
        <f aca="false">#ref!/(AK45+#ref!)</f>
        <v>#NAME?</v>
      </c>
      <c r="AX45" s="111" t="e">
        <f aca="false">AK45/(#ref!+AK45)</f>
        <v>#NAME?</v>
      </c>
      <c r="AZ45" s="99" t="n">
        <f aca="false">(AI45*0.1)+(AK45*6)+(AO45*0.1)+(AQ45*6)</f>
        <v>6.5</v>
      </c>
      <c r="BA45" s="99" t="n">
        <f aca="false">(AH45*1)+(AI45*0.1)+(AK45*6)+(AO45*0.1)+(AQ45*6)</f>
        <v>12.5</v>
      </c>
    </row>
    <row r="46" customFormat="false" ht="8.25" hidden="false" customHeight="false" outlineLevel="0" collapsed="false">
      <c r="A46" s="98" t="s">
        <v>221</v>
      </c>
      <c r="B46" s="94" t="n">
        <v>22</v>
      </c>
      <c r="C46" s="99" t="n">
        <v>17</v>
      </c>
      <c r="D46" s="95" t="n">
        <f aca="false">F46/E46</f>
        <v>0.692307692307692</v>
      </c>
      <c r="E46" s="99" t="n">
        <v>13</v>
      </c>
      <c r="F46" s="99" t="n">
        <v>9</v>
      </c>
      <c r="G46" s="99" t="n">
        <v>82</v>
      </c>
      <c r="H46" s="99" t="n">
        <f aca="false">G46/F46</f>
        <v>9.11111111111111</v>
      </c>
      <c r="I46" s="99" t="n">
        <v>0</v>
      </c>
      <c r="J46" s="95" t="n">
        <f aca="false">I46/F46</f>
        <v>0</v>
      </c>
      <c r="L46" s="99" t="n">
        <v>0</v>
      </c>
      <c r="M46" s="99" t="n">
        <v>0</v>
      </c>
      <c r="N46" s="99" t="n">
        <v>0</v>
      </c>
      <c r="O46" s="99" t="n">
        <v>0</v>
      </c>
      <c r="P46" s="95" t="e">
        <f aca="false">O46/L46</f>
        <v>#DIV/0!</v>
      </c>
      <c r="S46" s="98" t="s">
        <v>222</v>
      </c>
      <c r="T46" s="111" t="n">
        <f aca="false">(E46+L46)/($E$47+$L$47+$E$38+$L$38+$K$27+$D$27+$N$17)</f>
        <v>0.0125361620057859</v>
      </c>
      <c r="U46" s="111" t="n">
        <f aca="false">E46/($E$47+$E$38+$K$27)</f>
        <v>0.0267489711934156</v>
      </c>
      <c r="V46" s="111" t="n">
        <f aca="false">L46/($L$47+$L$38+$D$27+$N$17)</f>
        <v>0</v>
      </c>
      <c r="X46" s="96" t="n">
        <f aca="false">($G46*('Scoring Format'!$B$4))+($I46*'Scoring Format'!$B$7)+($M46*('Scoring Format'!$B$3))+($O46*('Scoring Format'!$B$6))</f>
        <v>8.2</v>
      </c>
      <c r="Y46" s="96" t="n">
        <f aca="false">(F46*1)+(($G46*('Scoring Format'!$B$4))+($I46*'Scoring Format'!$B$7)+($M46*('Scoring Format'!$B$3))+($O46*('Scoring Format'!$B$6)))</f>
        <v>17.2</v>
      </c>
      <c r="Z46" s="96" t="n">
        <f aca="false">(F46*0.5)+(($G46*('Scoring Format'!$B$4))+($I46*'Scoring Format'!$B$7)+($M46*('Scoring Format'!$B$3))+($O46*('Scoring Format'!$B$6)))</f>
        <v>12.7</v>
      </c>
      <c r="AA46" s="89"/>
      <c r="AD46" s="98"/>
      <c r="AE46" s="98"/>
      <c r="AF46" s="95" t="e">
        <f aca="false">AH46/AG46</f>
        <v>#DIV/0!</v>
      </c>
      <c r="AG46" s="99"/>
      <c r="AH46" s="99"/>
      <c r="AI46" s="99"/>
      <c r="AJ46" s="99" t="e">
        <f aca="false">AI46/AH46</f>
        <v>#DIV/0!</v>
      </c>
      <c r="AK46" s="99"/>
      <c r="AL46" s="95" t="e">
        <f aca="false">AK46/AH46</f>
        <v>#DIV/0!</v>
      </c>
      <c r="AN46" s="99"/>
      <c r="AO46" s="99"/>
      <c r="AP46" s="99"/>
      <c r="AQ46" s="99" t="n">
        <v>0</v>
      </c>
      <c r="AR46" s="95" t="e">
        <f aca="false">AQ46/AN46</f>
        <v>#DIV/0!</v>
      </c>
      <c r="AV46" s="111" t="e">
        <f aca="false">(#ref!+AK46)/(#ref!+AI50)</f>
        <v>#NAME?</v>
      </c>
      <c r="AW46" s="111" t="e">
        <f aca="false">#ref!/(AK46+#ref!)</f>
        <v>#NAME?</v>
      </c>
      <c r="AX46" s="111" t="e">
        <f aca="false">AK46/(#ref!+AK46)</f>
        <v>#NAME?</v>
      </c>
      <c r="AZ46" s="99" t="n">
        <f aca="false">(AI46*0.1)+(AK46*6)+(AO46*0.1)+(AQ46*6)</f>
        <v>0</v>
      </c>
      <c r="BA46" s="99" t="n">
        <f aca="false">(AH46*1)+(AI46*0.1)+(AK46*6)+(AO46*0.1)+(AQ46*6)</f>
        <v>0</v>
      </c>
    </row>
    <row r="47" customFormat="false" ht="8.25" hidden="false" customHeight="false" outlineLevel="0" collapsed="false">
      <c r="A47" s="97" t="s">
        <v>49</v>
      </c>
      <c r="B47" s="97"/>
      <c r="C47" s="97"/>
      <c r="D47" s="93"/>
      <c r="E47" s="97" t="n">
        <f aca="false">SUM(E43:E46)</f>
        <v>153</v>
      </c>
      <c r="F47" s="97" t="n">
        <f aca="false">SUM(F43:F46)</f>
        <v>107</v>
      </c>
      <c r="G47" s="97" t="n">
        <f aca="false">SUM(G43:G46)</f>
        <v>1228</v>
      </c>
      <c r="H47" s="97"/>
      <c r="I47" s="97" t="n">
        <f aca="false">SUM(I43:I46)</f>
        <v>12</v>
      </c>
      <c r="J47" s="97"/>
      <c r="K47" s="97"/>
      <c r="L47" s="97" t="n">
        <f aca="false">SUM(L43:L46)</f>
        <v>0</v>
      </c>
      <c r="M47" s="97" t="n">
        <f aca="false">SUM(M43:M46)</f>
        <v>0</v>
      </c>
      <c r="N47" s="97"/>
      <c r="O47" s="97" t="n">
        <f aca="false">SUM(O43:O46)</f>
        <v>0</v>
      </c>
      <c r="P47" s="93"/>
      <c r="R47" s="101"/>
      <c r="T47" s="101"/>
      <c r="V47" s="89"/>
      <c r="W47" s="89"/>
      <c r="X47" s="112"/>
      <c r="Z47" s="89"/>
      <c r="AD47" s="97" t="s">
        <v>49</v>
      </c>
      <c r="AE47" s="97"/>
      <c r="AF47" s="93"/>
      <c r="AG47" s="97" t="n">
        <f aca="false">SUM(AG43:AG46)</f>
        <v>63</v>
      </c>
      <c r="AH47" s="97" t="n">
        <f aca="false">SUM(AH43:AH46)</f>
        <v>41</v>
      </c>
      <c r="AI47" s="97" t="n">
        <f aca="false">SUM(AI43:AI46)</f>
        <v>456</v>
      </c>
      <c r="AJ47" s="97"/>
      <c r="AK47" s="97" t="n">
        <f aca="false">SUM(AK43:AK46)</f>
        <v>3</v>
      </c>
      <c r="AL47" s="97"/>
      <c r="AM47" s="97"/>
      <c r="AN47" s="97" t="n">
        <f aca="false">SUM(AN43:AN46)</f>
        <v>0</v>
      </c>
      <c r="AO47" s="97" t="n">
        <f aca="false">SUM(AO43:AO46)</f>
        <v>0</v>
      </c>
      <c r="AP47" s="97"/>
      <c r="AQ47" s="97" t="n">
        <f aca="false">SUM(AQ43:AQ46)</f>
        <v>0</v>
      </c>
      <c r="AR47" s="93"/>
      <c r="AT47" s="101"/>
      <c r="AU47" s="101"/>
      <c r="AV47" s="101"/>
      <c r="AX47" s="89"/>
      <c r="AY47" s="89"/>
    </row>
    <row r="48" customFormat="false" ht="8.25" hidden="false" customHeight="false" outlineLevel="0" collapsed="false">
      <c r="H48" s="106"/>
      <c r="I48" s="89"/>
      <c r="J48" s="89"/>
      <c r="P48" s="101"/>
      <c r="Q48" s="101"/>
      <c r="R48" s="101"/>
      <c r="T48" s="89"/>
      <c r="U48" s="89"/>
      <c r="X48" s="89"/>
      <c r="Y48" s="89"/>
      <c r="AJ48" s="106"/>
      <c r="AK48" s="89"/>
      <c r="AL48" s="89"/>
      <c r="AR48" s="101"/>
      <c r="AS48" s="101"/>
      <c r="AT48" s="101"/>
      <c r="AV48" s="89"/>
      <c r="AW48" s="89"/>
    </row>
    <row r="49" customFormat="false" ht="8.25" hidden="false" customHeight="false" outlineLevel="0" collapsed="false">
      <c r="H49" s="106"/>
      <c r="I49" s="89"/>
      <c r="J49" s="89"/>
      <c r="P49" s="101"/>
      <c r="Q49" s="101"/>
      <c r="R49" s="101"/>
      <c r="T49" s="89"/>
      <c r="U49" s="89"/>
      <c r="X49" s="89"/>
      <c r="Y49" s="89"/>
      <c r="AJ49" s="106"/>
      <c r="AK49" s="89"/>
      <c r="AL49" s="89"/>
      <c r="AR49" s="101"/>
      <c r="AS49" s="101"/>
      <c r="AT49" s="101"/>
      <c r="AV49" s="89"/>
      <c r="AW49" s="89"/>
    </row>
    <row r="50" customFormat="false" ht="8.25" hidden="false" customHeight="false" outlineLevel="0" collapsed="false">
      <c r="A50" s="90" t="s">
        <v>109</v>
      </c>
      <c r="B50" s="90"/>
      <c r="C50" s="90"/>
      <c r="D50" s="90"/>
      <c r="E50" s="90"/>
      <c r="F50" s="90"/>
      <c r="G50" s="90"/>
      <c r="H50" s="106"/>
      <c r="I50" s="89"/>
      <c r="J50" s="90" t="s">
        <v>110</v>
      </c>
      <c r="K50" s="90"/>
      <c r="L50" s="90"/>
      <c r="M50" s="90"/>
      <c r="N50" s="90"/>
      <c r="P50" s="113"/>
      <c r="Q50" s="101"/>
      <c r="R50" s="90" t="s">
        <v>111</v>
      </c>
      <c r="S50" s="90"/>
      <c r="T50" s="90"/>
      <c r="U50" s="90"/>
      <c r="V50" s="90"/>
      <c r="AC50" s="90" t="s">
        <v>109</v>
      </c>
      <c r="AD50" s="90"/>
      <c r="AE50" s="90"/>
      <c r="AF50" s="90"/>
      <c r="AG50" s="90"/>
      <c r="AH50" s="90"/>
      <c r="AI50" s="90"/>
      <c r="AJ50" s="106"/>
      <c r="AK50" s="89"/>
      <c r="AL50" s="90" t="s">
        <v>110</v>
      </c>
      <c r="AM50" s="90"/>
      <c r="AN50" s="90"/>
      <c r="AO50" s="90"/>
      <c r="AP50" s="90"/>
      <c r="AR50" s="113"/>
      <c r="AS50" s="101"/>
      <c r="AT50" s="90" t="s">
        <v>111</v>
      </c>
      <c r="AU50" s="90"/>
      <c r="AV50" s="90"/>
      <c r="AW50" s="90"/>
      <c r="AX50" s="90"/>
    </row>
    <row r="51" customFormat="false" ht="8.25" hidden="false" customHeight="false" outlineLevel="0" collapsed="false">
      <c r="A51" s="93"/>
      <c r="B51" s="97" t="s">
        <v>53</v>
      </c>
      <c r="C51" s="97" t="s">
        <v>112</v>
      </c>
      <c r="D51" s="97" t="s">
        <v>55</v>
      </c>
      <c r="E51" s="97" t="s">
        <v>30</v>
      </c>
      <c r="H51" s="89"/>
      <c r="I51" s="89"/>
      <c r="J51" s="114" t="s">
        <v>113</v>
      </c>
      <c r="K51" s="114"/>
      <c r="L51" s="114"/>
      <c r="M51" s="114"/>
      <c r="N51" s="93" t="s">
        <v>114</v>
      </c>
      <c r="R51" s="114" t="s">
        <v>113</v>
      </c>
      <c r="S51" s="114"/>
      <c r="T51" s="114"/>
      <c r="U51" s="114"/>
      <c r="V51" s="93" t="s">
        <v>114</v>
      </c>
      <c r="Z51" s="93"/>
      <c r="AC51" s="93"/>
      <c r="AD51" s="97" t="s">
        <v>53</v>
      </c>
      <c r="AE51" s="97" t="s">
        <v>112</v>
      </c>
      <c r="AF51" s="97" t="s">
        <v>55</v>
      </c>
      <c r="AG51" s="97" t="s">
        <v>30</v>
      </c>
      <c r="AJ51" s="89"/>
      <c r="AK51" s="89"/>
      <c r="AL51" s="114" t="s">
        <v>113</v>
      </c>
      <c r="AM51" s="114"/>
      <c r="AN51" s="114"/>
      <c r="AO51" s="114"/>
      <c r="AP51" s="93" t="s">
        <v>114</v>
      </c>
      <c r="AT51" s="114" t="s">
        <v>113</v>
      </c>
      <c r="AU51" s="114"/>
      <c r="AV51" s="114"/>
      <c r="AW51" s="114"/>
      <c r="AX51" s="93" t="s">
        <v>114</v>
      </c>
    </row>
    <row r="52" customFormat="false" ht="8.25" hidden="false" customHeight="false" outlineLevel="0" collapsed="false">
      <c r="A52" s="115" t="s">
        <v>117</v>
      </c>
      <c r="B52" s="99" t="n">
        <f aca="false">SUM(K22:K26,E32:E37,E43:E46)</f>
        <v>486</v>
      </c>
      <c r="C52" s="99" t="n">
        <f aca="false">SUM(F43:F46,F32:F37,L22:L26)</f>
        <v>322</v>
      </c>
      <c r="D52" s="99" t="n">
        <f aca="false">SUM(G43:G46,G32:G37,M22:M26)</f>
        <v>4135</v>
      </c>
      <c r="E52" s="99" t="n">
        <f aca="false">SUM(O22:O26,I32:I37,I43:I46)</f>
        <v>38</v>
      </c>
      <c r="H52" s="89"/>
      <c r="I52" s="89"/>
      <c r="J52" s="98" t="s">
        <v>223</v>
      </c>
      <c r="K52" s="98"/>
      <c r="L52" s="98"/>
      <c r="M52" s="98"/>
      <c r="N52" s="98" t="s">
        <v>22</v>
      </c>
      <c r="R52" s="98"/>
      <c r="S52" s="98"/>
      <c r="T52" s="98"/>
      <c r="U52" s="98"/>
      <c r="V52" s="98"/>
      <c r="Z52" s="98"/>
      <c r="AC52" s="115" t="s">
        <v>117</v>
      </c>
      <c r="AD52" s="99" t="n">
        <f aca="false">SUM(AM22:AM26,AG32:AG37,AG43:AG46)</f>
        <v>583</v>
      </c>
      <c r="AE52" s="99" t="n">
        <f aca="false">SUM(AH43:AH46,AH32:AH37,AM22:AM26)</f>
        <v>404</v>
      </c>
      <c r="AF52" s="99" t="n">
        <f aca="false">SUM(AI43:AI46,AI32:AI37,AN22:AN26)</f>
        <v>3653</v>
      </c>
      <c r="AG52" s="99" t="n">
        <f aca="false">SUM(AQ22:AQ26,AK32:AK37,AK43:AK46)</f>
        <v>27</v>
      </c>
      <c r="AJ52" s="89"/>
      <c r="AK52" s="89"/>
      <c r="AL52" s="115"/>
      <c r="AM52" s="115"/>
      <c r="AN52" s="115"/>
      <c r="AO52" s="115"/>
      <c r="AP52" s="98"/>
      <c r="AT52" s="115"/>
      <c r="AU52" s="115"/>
      <c r="AV52" s="115"/>
      <c r="AW52" s="115"/>
      <c r="AX52" s="98"/>
    </row>
    <row r="53" customFormat="false" ht="8.25" hidden="false" customHeight="false" outlineLevel="0" collapsed="false">
      <c r="A53" s="115" t="s">
        <v>118</v>
      </c>
      <c r="B53" s="99" t="n">
        <f aca="false">SUM(D17)</f>
        <v>486</v>
      </c>
      <c r="C53" s="99" t="n">
        <f aca="false">SUM(E17)</f>
        <v>322</v>
      </c>
      <c r="D53" s="99" t="n">
        <f aca="false">SUM(G17)</f>
        <v>4135</v>
      </c>
      <c r="E53" s="99" t="n">
        <f aca="false">SUM(I17)</f>
        <v>38</v>
      </c>
      <c r="F53" s="97"/>
      <c r="J53" s="98" t="s">
        <v>224</v>
      </c>
      <c r="K53" s="98"/>
      <c r="L53" s="98"/>
      <c r="M53" s="98"/>
      <c r="N53" s="98" t="s">
        <v>22</v>
      </c>
      <c r="R53" s="98"/>
      <c r="S53" s="98"/>
      <c r="T53" s="98"/>
      <c r="U53" s="98"/>
      <c r="V53" s="98"/>
      <c r="Z53" s="98"/>
      <c r="AC53" s="115" t="s">
        <v>118</v>
      </c>
      <c r="AD53" s="99" t="n">
        <f aca="false">SUM(AF17)</f>
        <v>583</v>
      </c>
      <c r="AE53" s="99" t="n">
        <f aca="false">SUM(AG17)</f>
        <v>378</v>
      </c>
      <c r="AF53" s="99" t="n">
        <f aca="false">SUM(AI17)</f>
        <v>4072</v>
      </c>
      <c r="AG53" s="99" t="n">
        <f aca="false">SUM(AK17)</f>
        <v>27</v>
      </c>
      <c r="AH53" s="97"/>
      <c r="AL53" s="115"/>
      <c r="AM53" s="115"/>
      <c r="AN53" s="115"/>
      <c r="AO53" s="115"/>
      <c r="AP53" s="98"/>
      <c r="AT53" s="115"/>
      <c r="AU53" s="115"/>
      <c r="AV53" s="115"/>
      <c r="AW53" s="115"/>
      <c r="AX53" s="98"/>
    </row>
    <row r="54" customFormat="false" ht="8.25" hidden="false" customHeight="false" outlineLevel="0" collapsed="false">
      <c r="A54" s="115" t="s">
        <v>120</v>
      </c>
      <c r="B54" s="99"/>
      <c r="F54" s="97"/>
      <c r="J54" s="98" t="s">
        <v>225</v>
      </c>
      <c r="K54" s="98"/>
      <c r="L54" s="98"/>
      <c r="M54" s="98"/>
      <c r="N54" s="98" t="s">
        <v>51</v>
      </c>
      <c r="R54" s="115"/>
      <c r="S54" s="115"/>
      <c r="T54" s="115"/>
      <c r="U54" s="115"/>
      <c r="V54" s="98"/>
      <c r="Z54" s="98"/>
      <c r="AC54" s="115" t="s">
        <v>120</v>
      </c>
      <c r="AD54" s="98"/>
      <c r="AH54" s="97"/>
      <c r="AL54" s="115"/>
      <c r="AM54" s="115"/>
      <c r="AN54" s="115"/>
      <c r="AO54" s="115"/>
      <c r="AP54" s="98"/>
      <c r="AT54" s="115"/>
      <c r="AU54" s="115"/>
      <c r="AV54" s="115"/>
      <c r="AW54" s="115"/>
      <c r="AX54" s="98"/>
    </row>
    <row r="55" customFormat="false" ht="8.25" hidden="false" customHeight="false" outlineLevel="0" collapsed="false">
      <c r="J55" s="98" t="s">
        <v>226</v>
      </c>
      <c r="K55" s="98"/>
      <c r="L55" s="98"/>
      <c r="M55" s="98"/>
      <c r="N55" s="98" t="s">
        <v>51</v>
      </c>
      <c r="R55" s="98"/>
      <c r="S55" s="98"/>
      <c r="T55" s="98"/>
      <c r="U55" s="98"/>
      <c r="V55" s="98"/>
      <c r="Z55" s="98"/>
      <c r="AL55" s="115"/>
      <c r="AM55" s="115"/>
      <c r="AN55" s="115"/>
      <c r="AO55" s="115"/>
      <c r="AP55" s="98"/>
      <c r="AT55" s="115"/>
      <c r="AU55" s="115"/>
      <c r="AV55" s="115"/>
      <c r="AW55" s="115"/>
      <c r="AX55" s="98"/>
    </row>
    <row r="56" customFormat="false" ht="8.25" hidden="false" customHeight="false" outlineLevel="0" collapsed="false">
      <c r="A56" s="93"/>
      <c r="B56" s="97" t="s">
        <v>25</v>
      </c>
      <c r="C56" s="97" t="s">
        <v>28</v>
      </c>
      <c r="D56" s="97" t="s">
        <v>30</v>
      </c>
      <c r="J56" s="98" t="s">
        <v>227</v>
      </c>
      <c r="K56" s="98"/>
      <c r="L56" s="98"/>
      <c r="M56" s="98"/>
      <c r="N56" s="98" t="s">
        <v>122</v>
      </c>
      <c r="R56" s="115"/>
      <c r="S56" s="115"/>
      <c r="T56" s="115"/>
      <c r="U56" s="115"/>
      <c r="V56" s="98"/>
      <c r="Z56" s="98"/>
      <c r="AC56" s="93"/>
      <c r="AD56" s="97" t="s">
        <v>25</v>
      </c>
      <c r="AE56" s="97" t="s">
        <v>28</v>
      </c>
      <c r="AF56" s="97" t="s">
        <v>30</v>
      </c>
      <c r="AL56" s="115"/>
      <c r="AM56" s="115"/>
      <c r="AN56" s="115"/>
      <c r="AO56" s="115"/>
      <c r="AP56" s="98"/>
      <c r="AT56" s="115"/>
      <c r="AU56" s="115"/>
      <c r="AV56" s="115"/>
      <c r="AW56" s="115"/>
      <c r="AX56" s="98"/>
    </row>
    <row r="57" customFormat="false" ht="8.25" hidden="false" customHeight="false" outlineLevel="0" collapsed="false">
      <c r="A57" s="115" t="s">
        <v>125</v>
      </c>
      <c r="B57" s="99" t="n">
        <f aca="false">SUM(N14:N16,D22:D26,L32:L37,L43:L46)</f>
        <v>551</v>
      </c>
      <c r="C57" s="99" t="n">
        <f aca="false">SUM(O14:O16,E22:E26,M32:M37,M43:M46)</f>
        <v>3082</v>
      </c>
      <c r="D57" s="99" t="n">
        <f aca="false">SUM(Q14:Q16,G22:G26,O32:O37,O43:O46)</f>
        <v>23</v>
      </c>
      <c r="J57" s="98" t="s">
        <v>228</v>
      </c>
      <c r="K57" s="98"/>
      <c r="L57" s="98"/>
      <c r="M57" s="98"/>
      <c r="N57" s="98" t="s">
        <v>122</v>
      </c>
      <c r="R57" s="115"/>
      <c r="S57" s="115"/>
      <c r="T57" s="115"/>
      <c r="U57" s="115"/>
      <c r="V57" s="98"/>
      <c r="Z57" s="98"/>
      <c r="AC57" s="115" t="s">
        <v>125</v>
      </c>
      <c r="AD57" s="99" t="n">
        <f aca="false">SUM(AP14:AP16,AF22:AF26,AN32:AN37,AN43:AN46)</f>
        <v>421</v>
      </c>
      <c r="AE57" s="99" t="n">
        <f aca="false">SUM(AQ14:AQ16,AG22:AG26,AO32:AO37,AO43:AO46)</f>
        <v>2231</v>
      </c>
      <c r="AF57" s="99" t="n">
        <f aca="false">SUM(AS14:AS16,AI22:AI26,AQ32:AQ37,AQ43:AQ46)</f>
        <v>18</v>
      </c>
      <c r="AL57" s="115"/>
      <c r="AM57" s="115"/>
      <c r="AN57" s="115"/>
      <c r="AO57" s="115"/>
      <c r="AP57" s="98"/>
      <c r="AT57" s="115"/>
      <c r="AU57" s="115"/>
      <c r="AV57" s="115"/>
      <c r="AW57" s="115"/>
      <c r="AX57" s="98"/>
    </row>
    <row r="58" customFormat="false" ht="8.25" hidden="false" customHeight="false" outlineLevel="0" collapsed="false">
      <c r="A58" s="115" t="s">
        <v>120</v>
      </c>
      <c r="B58" s="99"/>
      <c r="J58" s="98" t="s">
        <v>229</v>
      </c>
      <c r="K58" s="98"/>
      <c r="L58" s="98"/>
      <c r="M58" s="98"/>
      <c r="N58" s="98" t="s">
        <v>122</v>
      </c>
      <c r="R58" s="115"/>
      <c r="S58" s="115"/>
      <c r="T58" s="115"/>
      <c r="U58" s="115"/>
      <c r="V58" s="98"/>
      <c r="Z58" s="98"/>
      <c r="AC58" s="115" t="s">
        <v>120</v>
      </c>
      <c r="AD58" s="98"/>
      <c r="AL58" s="115"/>
      <c r="AM58" s="115"/>
      <c r="AN58" s="115"/>
      <c r="AO58" s="115"/>
      <c r="AP58" s="98"/>
      <c r="AT58" s="115"/>
      <c r="AU58" s="115"/>
      <c r="AV58" s="115"/>
      <c r="AW58" s="115"/>
      <c r="AX58" s="98"/>
    </row>
    <row r="59" customFormat="false" ht="8.25" hidden="false" customHeight="false" outlineLevel="0" collapsed="false">
      <c r="J59" s="98" t="s">
        <v>230</v>
      </c>
      <c r="K59" s="98"/>
      <c r="L59" s="98"/>
      <c r="M59" s="98"/>
      <c r="N59" s="98" t="s">
        <v>122</v>
      </c>
      <c r="R59" s="115"/>
      <c r="S59" s="115"/>
      <c r="T59" s="115"/>
      <c r="U59" s="115"/>
      <c r="V59" s="98"/>
      <c r="Z59" s="98"/>
      <c r="AL59" s="115"/>
      <c r="AM59" s="115"/>
      <c r="AN59" s="115"/>
      <c r="AO59" s="115"/>
      <c r="AP59" s="98"/>
      <c r="AT59" s="115"/>
      <c r="AU59" s="115"/>
      <c r="AV59" s="115"/>
      <c r="AW59" s="115"/>
      <c r="AX59" s="98"/>
    </row>
    <row r="60" customFormat="false" ht="8.25" hidden="false" customHeight="false" outlineLevel="0" collapsed="false">
      <c r="B60" s="97" t="s">
        <v>16</v>
      </c>
      <c r="C60" s="97" t="s">
        <v>17</v>
      </c>
      <c r="J60" s="88" t="s">
        <v>231</v>
      </c>
      <c r="N60" s="88" t="s">
        <v>130</v>
      </c>
      <c r="AD60" s="97" t="s">
        <v>16</v>
      </c>
      <c r="AE60" s="97" t="s">
        <v>17</v>
      </c>
    </row>
    <row r="61" customFormat="false" ht="8.25" hidden="false" customHeight="false" outlineLevel="0" collapsed="false">
      <c r="A61" s="115" t="s">
        <v>131</v>
      </c>
      <c r="B61" s="95" t="n">
        <f aca="false">B57/(B53+B57)</f>
        <v>0.531340405014465</v>
      </c>
      <c r="C61" s="95" t="n">
        <f aca="false">B53/(B53+B57)</f>
        <v>0.468659594985535</v>
      </c>
      <c r="AC61" s="115" t="s">
        <v>131</v>
      </c>
      <c r="AD61" s="95" t="n">
        <f aca="false">AD57/(AD53+AD57)</f>
        <v>0.419322709163347</v>
      </c>
      <c r="AE61" s="95" t="n">
        <f aca="false">AD53/(AD53+AD57)</f>
        <v>0.580677290836653</v>
      </c>
      <c r="AL61" s="88" t="s">
        <v>132</v>
      </c>
    </row>
    <row r="62" customFormat="false" ht="8.25" hidden="false" customHeight="false" outlineLevel="0" collapsed="false">
      <c r="A62" s="115" t="s">
        <v>133</v>
      </c>
      <c r="B62" s="99"/>
      <c r="C62" s="98"/>
      <c r="AC62" s="115" t="s">
        <v>133</v>
      </c>
      <c r="AD62" s="98"/>
      <c r="AE62" s="98"/>
    </row>
    <row r="68" customFormat="false" ht="8.25" hidden="false" customHeight="false" outlineLevel="0" collapsed="false">
      <c r="J68" s="88" t="s">
        <v>132</v>
      </c>
    </row>
    <row r="73" customFormat="false" ht="8.25" hidden="false" customHeight="false" outlineLevel="0" collapsed="false">
      <c r="A73" s="90" t="s">
        <v>10</v>
      </c>
      <c r="B73" s="90"/>
      <c r="C73" s="90"/>
      <c r="D73" s="90"/>
      <c r="E73" s="90"/>
      <c r="F73" s="90"/>
      <c r="G73" s="90"/>
      <c r="H73" s="90"/>
      <c r="I73" s="90"/>
      <c r="J73" s="90"/>
      <c r="K73" s="90"/>
      <c r="L73" s="90"/>
      <c r="M73" s="90"/>
      <c r="N73" s="90"/>
      <c r="O73" s="90"/>
      <c r="P73" s="90"/>
      <c r="Q73" s="90"/>
      <c r="R73" s="90"/>
      <c r="S73" s="90"/>
      <c r="T73" s="90"/>
      <c r="U73" s="90"/>
      <c r="V73" s="90"/>
      <c r="W73" s="90"/>
    </row>
    <row r="74" customFormat="false" ht="8.25" hidden="false" customHeight="false" outlineLevel="0" collapsed="false">
      <c r="A74" s="91"/>
      <c r="B74" s="91"/>
      <c r="C74" s="91"/>
      <c r="D74" s="91"/>
      <c r="E74" s="91"/>
      <c r="F74" s="91"/>
      <c r="G74" s="91"/>
      <c r="H74" s="91"/>
      <c r="I74" s="91"/>
      <c r="J74" s="91"/>
      <c r="K74" s="91"/>
      <c r="L74" s="91"/>
      <c r="M74" s="91"/>
      <c r="N74" s="91"/>
      <c r="O74" s="91"/>
      <c r="P74" s="91"/>
      <c r="Q74" s="91"/>
      <c r="R74" s="91"/>
      <c r="S74" s="91"/>
      <c r="T74" s="91"/>
      <c r="U74" s="91"/>
      <c r="V74" s="91"/>
      <c r="W74" s="91"/>
      <c r="X74" s="91"/>
      <c r="Y74" s="91"/>
      <c r="Z74" s="91"/>
    </row>
    <row r="75" customFormat="false" ht="8.25" hidden="false" customHeight="false" outlineLevel="0" collapsed="false">
      <c r="H75" s="92" t="s">
        <v>11</v>
      </c>
      <c r="I75" s="92"/>
      <c r="J75" s="92"/>
      <c r="M75" s="92" t="s">
        <v>12</v>
      </c>
      <c r="N75" s="92"/>
      <c r="O75" s="92"/>
      <c r="S75" s="93" t="s">
        <v>13</v>
      </c>
    </row>
    <row r="76" customFormat="false" ht="8.25" hidden="false" customHeight="false" outlineLevel="0" collapsed="false">
      <c r="H76" s="92" t="s">
        <v>14</v>
      </c>
      <c r="I76" s="92"/>
      <c r="J76" s="92"/>
      <c r="M76" s="92" t="s">
        <v>15</v>
      </c>
      <c r="S76" s="94" t="s">
        <v>16</v>
      </c>
      <c r="T76" s="94" t="s">
        <v>17</v>
      </c>
      <c r="X76" s="94"/>
    </row>
    <row r="77" customFormat="false" ht="8.25" hidden="false" customHeight="false" outlineLevel="0" collapsed="false">
      <c r="H77" s="92"/>
      <c r="I77" s="92"/>
      <c r="J77" s="92"/>
      <c r="S77" s="95" t="e">
        <f aca="false">(M87+C97+K108+K117)/(M87+C97+K108+C87)</f>
        <v>#DIV/0!</v>
      </c>
      <c r="T77" s="95" t="e">
        <f aca="false">C87/(C87+M87+C97+K108+K117)</f>
        <v>#DIV/0!</v>
      </c>
      <c r="X77" s="96"/>
    </row>
    <row r="80" customFormat="false" ht="8.25" hidden="false" customHeight="false" outlineLevel="0" collapsed="false">
      <c r="A80" s="90" t="s">
        <v>14</v>
      </c>
      <c r="B80" s="90"/>
      <c r="C80" s="90"/>
      <c r="D80" s="90"/>
      <c r="E80" s="90"/>
      <c r="F80" s="90"/>
      <c r="G80" s="90"/>
      <c r="H80" s="90"/>
      <c r="I80" s="90"/>
      <c r="J80" s="90"/>
      <c r="K80" s="90"/>
      <c r="L80" s="90"/>
      <c r="M80" s="90"/>
      <c r="N80" s="90"/>
      <c r="O80" s="90"/>
      <c r="P80" s="90"/>
      <c r="Q80" s="90"/>
      <c r="R80" s="90"/>
      <c r="S80" s="90"/>
      <c r="T80" s="90"/>
      <c r="U80" s="90"/>
      <c r="V80" s="90"/>
      <c r="W80" s="90"/>
    </row>
    <row r="82" customFormat="false" ht="8.25" hidden="false" customHeight="false" outlineLevel="0" collapsed="false">
      <c r="C82" s="90" t="s">
        <v>18</v>
      </c>
      <c r="D82" s="90"/>
      <c r="E82" s="90"/>
      <c r="F82" s="90"/>
      <c r="G82" s="90"/>
      <c r="H82" s="90"/>
      <c r="I82" s="90"/>
      <c r="L82" s="90" t="s">
        <v>19</v>
      </c>
      <c r="M82" s="90"/>
      <c r="N82" s="90"/>
      <c r="O82" s="90"/>
      <c r="P82" s="90"/>
      <c r="R82" s="90" t="s">
        <v>20</v>
      </c>
      <c r="S82" s="90"/>
      <c r="T82" s="90"/>
      <c r="V82" s="90" t="s">
        <v>21</v>
      </c>
      <c r="W82" s="90"/>
    </row>
    <row r="83" customFormat="false" ht="8.25" hidden="false" customHeight="false" outlineLevel="0" collapsed="false">
      <c r="A83" s="97" t="s">
        <v>22</v>
      </c>
      <c r="B83" s="97" t="s">
        <v>24</v>
      </c>
      <c r="C83" s="97" t="s">
        <v>25</v>
      </c>
      <c r="D83" s="97" t="s">
        <v>26</v>
      </c>
      <c r="E83" s="97" t="s">
        <v>27</v>
      </c>
      <c r="F83" s="97" t="s">
        <v>28</v>
      </c>
      <c r="G83" s="97" t="s">
        <v>29</v>
      </c>
      <c r="H83" s="97" t="s">
        <v>30</v>
      </c>
      <c r="I83" s="97" t="s">
        <v>31</v>
      </c>
      <c r="J83" s="97" t="s">
        <v>32</v>
      </c>
      <c r="K83" s="97" t="s">
        <v>33</v>
      </c>
      <c r="M83" s="97" t="s">
        <v>34</v>
      </c>
      <c r="N83" s="97" t="s">
        <v>35</v>
      </c>
      <c r="O83" s="97" t="s">
        <v>36</v>
      </c>
      <c r="P83" s="97" t="s">
        <v>30</v>
      </c>
      <c r="Q83" s="97" t="s">
        <v>37</v>
      </c>
      <c r="R83" s="97"/>
      <c r="S83" s="97" t="s">
        <v>38</v>
      </c>
      <c r="T83" s="97" t="s">
        <v>39</v>
      </c>
      <c r="U83" s="97" t="s">
        <v>40</v>
      </c>
      <c r="V83" s="97"/>
      <c r="W83" s="97" t="s">
        <v>41</v>
      </c>
      <c r="X83" s="97" t="s">
        <v>42</v>
      </c>
      <c r="Y83" s="97"/>
      <c r="Z83" s="97"/>
    </row>
    <row r="84" customFormat="false" ht="8.25" hidden="false" customHeight="false" outlineLevel="0" collapsed="false">
      <c r="A84" s="115"/>
      <c r="B84" s="99"/>
      <c r="C84" s="99"/>
      <c r="D84" s="99"/>
      <c r="E84" s="95" t="e">
        <f aca="false">D84/C84</f>
        <v>#DIV/0!</v>
      </c>
      <c r="F84" s="99"/>
      <c r="G84" s="100" t="e">
        <f aca="false">F84/C84</f>
        <v>#DIV/0!</v>
      </c>
      <c r="H84" s="99"/>
      <c r="I84" s="95" t="e">
        <f aca="false">H84/C84</f>
        <v>#DIV/0!</v>
      </c>
      <c r="J84" s="99"/>
      <c r="K84" s="95" t="e">
        <f aca="false">J84/C84</f>
        <v>#DIV/0!</v>
      </c>
      <c r="M84" s="99"/>
      <c r="N84" s="99"/>
      <c r="O84" s="99" t="e">
        <f aca="false">N84/M84</f>
        <v>#DIV/0!</v>
      </c>
      <c r="P84" s="99"/>
      <c r="Q84" s="95" t="e">
        <f aca="false">P84/M84</f>
        <v>#DIV/0!</v>
      </c>
      <c r="R84" s="89"/>
      <c r="S84" s="95" t="n">
        <f aca="false">(C84+M84)/($D$17+$N$17)</f>
        <v>0</v>
      </c>
      <c r="T84" s="95" t="n">
        <f aca="false">C84/($D$17)</f>
        <v>0</v>
      </c>
      <c r="U84" s="95" t="n">
        <f aca="false">M84/($N$17)</f>
        <v>0</v>
      </c>
      <c r="V84" s="101"/>
      <c r="W84" s="99" t="n">
        <f aca="false">(F84*0.05)+(H84*4)+(J84*-1)+(N84*0.1)+(P84*6)</f>
        <v>0</v>
      </c>
      <c r="X84" s="96" t="n">
        <f aca="false">((F84*0.05)+(H84*4)+(J84*-1)+(N84*0.1)+(P84*6))*0.4</f>
        <v>0</v>
      </c>
      <c r="Y84" s="96"/>
      <c r="Z84" s="112"/>
    </row>
    <row r="85" customFormat="false" ht="8.25" hidden="false" customHeight="false" outlineLevel="0" collapsed="false">
      <c r="A85" s="98"/>
      <c r="B85" s="99"/>
      <c r="C85" s="99"/>
      <c r="D85" s="99"/>
      <c r="E85" s="95" t="e">
        <f aca="false">D85/C85</f>
        <v>#DIV/0!</v>
      </c>
      <c r="F85" s="99"/>
      <c r="G85" s="100" t="e">
        <f aca="false">F85/C85</f>
        <v>#DIV/0!</v>
      </c>
      <c r="H85" s="99"/>
      <c r="I85" s="95" t="e">
        <f aca="false">H85/C85</f>
        <v>#DIV/0!</v>
      </c>
      <c r="J85" s="99"/>
      <c r="K85" s="95" t="e">
        <f aca="false">J85/C85</f>
        <v>#DIV/0!</v>
      </c>
      <c r="M85" s="99"/>
      <c r="N85" s="99"/>
      <c r="O85" s="99" t="e">
        <f aca="false">N85/M85</f>
        <v>#DIV/0!</v>
      </c>
      <c r="P85" s="99"/>
      <c r="Q85" s="95" t="e">
        <f aca="false">P85/M85</f>
        <v>#DIV/0!</v>
      </c>
      <c r="R85" s="89"/>
      <c r="S85" s="95" t="n">
        <f aca="false">(C85+M85)/($D$17+$N$17)</f>
        <v>0</v>
      </c>
      <c r="T85" s="95" t="n">
        <f aca="false">C85/($D$17)</f>
        <v>0</v>
      </c>
      <c r="U85" s="95" t="n">
        <f aca="false">M85/($N$17)</f>
        <v>0</v>
      </c>
      <c r="V85" s="101"/>
      <c r="W85" s="99" t="n">
        <f aca="false">(F85*0.05)+(H85*4)+(J85*-1)+(N85*0.1)+(P85*6)</f>
        <v>0</v>
      </c>
      <c r="X85" s="96" t="n">
        <f aca="false">((F85*0.05)+(H85*4)+(J85*-1)+(N85*0.1)+(P85*6))*0.4</f>
        <v>0</v>
      </c>
      <c r="Y85" s="96"/>
      <c r="Z85" s="112"/>
    </row>
    <row r="86" customFormat="false" ht="8.25" hidden="false" customHeight="false" outlineLevel="0" collapsed="false">
      <c r="A86" s="98"/>
      <c r="B86" s="99"/>
      <c r="C86" s="99"/>
      <c r="D86" s="99"/>
      <c r="E86" s="95" t="e">
        <f aca="false">D86/C86</f>
        <v>#DIV/0!</v>
      </c>
      <c r="F86" s="99"/>
      <c r="G86" s="100" t="e">
        <f aca="false">F86/C86</f>
        <v>#DIV/0!</v>
      </c>
      <c r="H86" s="99"/>
      <c r="I86" s="95" t="e">
        <f aca="false">H86/C86</f>
        <v>#DIV/0!</v>
      </c>
      <c r="J86" s="99"/>
      <c r="K86" s="95" t="e">
        <f aca="false">J86/C86</f>
        <v>#DIV/0!</v>
      </c>
      <c r="M86" s="99"/>
      <c r="N86" s="99"/>
      <c r="O86" s="99" t="e">
        <f aca="false">N86/M86</f>
        <v>#DIV/0!</v>
      </c>
      <c r="P86" s="99" t="n">
        <v>0</v>
      </c>
      <c r="Q86" s="95" t="e">
        <f aca="false">P86/M86</f>
        <v>#DIV/0!</v>
      </c>
      <c r="R86" s="89"/>
      <c r="S86" s="95" t="n">
        <f aca="false">(C86+M86)/($D$17+$N$17)</f>
        <v>0</v>
      </c>
      <c r="T86" s="95" t="n">
        <f aca="false">C86/($D$17)</f>
        <v>0</v>
      </c>
      <c r="U86" s="95" t="n">
        <f aca="false">M86/($N$17)</f>
        <v>0</v>
      </c>
      <c r="V86" s="101"/>
      <c r="W86" s="99" t="n">
        <f aca="false">(F86*0.05)+(H86*4)+(J86*-1)+(N86*0.1)+(P86*6)</f>
        <v>0</v>
      </c>
      <c r="X86" s="96" t="n">
        <f aca="false">((F86*0.05)+(H86*4)+(J86*-1)+(N86*0.1)+(P86*6))*0.4</f>
        <v>0</v>
      </c>
      <c r="Y86" s="96"/>
      <c r="Z86" s="112"/>
    </row>
    <row r="87" customFormat="false" ht="8.25" hidden="false" customHeight="false" outlineLevel="0" collapsed="false">
      <c r="A87" s="97" t="s">
        <v>49</v>
      </c>
      <c r="B87" s="97"/>
      <c r="C87" s="97" t="n">
        <f aca="false">SUM(C84:C86)</f>
        <v>0</v>
      </c>
      <c r="D87" s="97" t="n">
        <f aca="false">SUM(D84:D86)</f>
        <v>0</v>
      </c>
      <c r="E87" s="97"/>
      <c r="F87" s="97" t="n">
        <f aca="false">SUM(F84:F86)</f>
        <v>0</v>
      </c>
      <c r="G87" s="97"/>
      <c r="H87" s="97" t="n">
        <f aca="false">SUM(H84:H86)</f>
        <v>0</v>
      </c>
      <c r="I87" s="97"/>
      <c r="J87" s="97" t="n">
        <f aca="false">SUM(J84:J86)</f>
        <v>0</v>
      </c>
      <c r="K87" s="97"/>
      <c r="L87" s="93"/>
      <c r="M87" s="97" t="n">
        <f aca="false">SUM(M84:M86)</f>
        <v>0</v>
      </c>
      <c r="N87" s="97" t="n">
        <f aca="false">SUM(N84:N86)</f>
        <v>0</v>
      </c>
      <c r="O87" s="97"/>
      <c r="P87" s="97" t="n">
        <f aca="false">SUM(P84:P86)</f>
        <v>0</v>
      </c>
      <c r="Q87" s="97"/>
      <c r="R87" s="97"/>
      <c r="S87" s="103" t="n">
        <f aca="false">S84+S85+S86</f>
        <v>0</v>
      </c>
      <c r="T87" s="104" t="e">
        <f aca="false">C87/(C87+M87)</f>
        <v>#DIV/0!</v>
      </c>
      <c r="U87" s="104" t="e">
        <f aca="false">M87/(M87+C87)</f>
        <v>#DIV/0!</v>
      </c>
      <c r="V87" s="101"/>
      <c r="W87" s="89"/>
      <c r="X87" s="105"/>
      <c r="Y87" s="105"/>
      <c r="Z87" s="112"/>
    </row>
    <row r="88" customFormat="false" ht="8.25" hidden="false" customHeight="false" outlineLevel="0" collapsed="false">
      <c r="C88" s="89"/>
      <c r="D88" s="106"/>
      <c r="E88" s="89"/>
      <c r="F88" s="107"/>
      <c r="G88" s="89"/>
      <c r="H88" s="108"/>
      <c r="I88" s="89"/>
      <c r="J88" s="108"/>
      <c r="K88" s="89"/>
      <c r="L88" s="89"/>
      <c r="M88" s="89"/>
      <c r="N88" s="89"/>
      <c r="O88" s="89"/>
      <c r="P88" s="89"/>
      <c r="Q88" s="89"/>
      <c r="R88" s="89"/>
    </row>
    <row r="89" customFormat="false" ht="8.25" hidden="false" customHeight="false" outlineLevel="0" collapsed="false">
      <c r="C89" s="89"/>
      <c r="D89" s="106"/>
      <c r="E89" s="89"/>
      <c r="F89" s="107"/>
      <c r="G89" s="89"/>
      <c r="H89" s="108"/>
      <c r="I89" s="89"/>
      <c r="J89" s="108"/>
      <c r="K89" s="89"/>
      <c r="L89" s="89"/>
      <c r="M89" s="89"/>
      <c r="N89" s="89"/>
      <c r="O89" s="89"/>
      <c r="P89" s="89"/>
      <c r="Q89" s="89"/>
      <c r="R89" s="89"/>
    </row>
    <row r="90" customFormat="false" ht="8.25" hidden="false" customHeight="false" outlineLevel="0" collapsed="false">
      <c r="A90" s="90" t="s">
        <v>19</v>
      </c>
      <c r="B90" s="90"/>
      <c r="C90" s="90"/>
      <c r="D90" s="90"/>
      <c r="E90" s="90"/>
      <c r="F90" s="90"/>
      <c r="G90" s="90"/>
      <c r="H90" s="90" t="s">
        <v>50</v>
      </c>
      <c r="I90" s="90"/>
      <c r="J90" s="90"/>
      <c r="K90" s="90"/>
      <c r="L90" s="90"/>
      <c r="M90" s="90"/>
      <c r="N90" s="89"/>
      <c r="O90" s="89"/>
      <c r="R90" s="90" t="s">
        <v>20</v>
      </c>
      <c r="S90" s="90"/>
      <c r="T90" s="90"/>
      <c r="V90" s="90" t="s">
        <v>21</v>
      </c>
      <c r="W90" s="90"/>
      <c r="X90" s="91"/>
      <c r="Z90" s="91"/>
      <c r="AA90" s="91"/>
    </row>
    <row r="91" customFormat="false" ht="8.25" hidden="false" customHeight="false" outlineLevel="0" collapsed="false">
      <c r="A91" s="97" t="s">
        <v>51</v>
      </c>
      <c r="B91" s="97" t="s">
        <v>24</v>
      </c>
      <c r="C91" s="97" t="s">
        <v>25</v>
      </c>
      <c r="D91" s="97" t="s">
        <v>28</v>
      </c>
      <c r="E91" s="97" t="s">
        <v>29</v>
      </c>
      <c r="F91" s="97" t="s">
        <v>30</v>
      </c>
      <c r="G91" s="97" t="s">
        <v>31</v>
      </c>
      <c r="I91" s="97" t="s">
        <v>52</v>
      </c>
      <c r="J91" s="97" t="s">
        <v>53</v>
      </c>
      <c r="K91" s="97" t="s">
        <v>54</v>
      </c>
      <c r="L91" s="97" t="s">
        <v>55</v>
      </c>
      <c r="M91" s="97" t="s">
        <v>56</v>
      </c>
      <c r="N91" s="97" t="s">
        <v>30</v>
      </c>
      <c r="O91" s="97" t="s">
        <v>57</v>
      </c>
      <c r="R91" s="97" t="s">
        <v>51</v>
      </c>
      <c r="S91" s="97" t="s">
        <v>38</v>
      </c>
      <c r="T91" s="97" t="s">
        <v>39</v>
      </c>
      <c r="U91" s="97" t="s">
        <v>40</v>
      </c>
      <c r="W91" s="97" t="s">
        <v>41</v>
      </c>
      <c r="X91" s="97" t="s">
        <v>58</v>
      </c>
      <c r="Y91" s="97" t="s">
        <v>59</v>
      </c>
      <c r="AA91" s="97"/>
    </row>
    <row r="92" customFormat="false" ht="8.25" hidden="false" customHeight="false" outlineLevel="0" collapsed="false">
      <c r="A92" s="115"/>
      <c r="B92" s="109"/>
      <c r="C92" s="99"/>
      <c r="D92" s="99"/>
      <c r="E92" s="99" t="e">
        <f aca="false">D92/C92</f>
        <v>#DIV/0!</v>
      </c>
      <c r="F92" s="99"/>
      <c r="G92" s="95" t="e">
        <f aca="false">F92/C92</f>
        <v>#DIV/0!</v>
      </c>
      <c r="I92" s="95" t="e">
        <f aca="false">K92/J92</f>
        <v>#DIV/0!</v>
      </c>
      <c r="J92" s="99"/>
      <c r="K92" s="99"/>
      <c r="L92" s="99"/>
      <c r="M92" s="99" t="e">
        <f aca="false">L92/K92</f>
        <v>#DIV/0!</v>
      </c>
      <c r="N92" s="99"/>
      <c r="O92" s="95" t="e">
        <f aca="false">N92/K92</f>
        <v>#DIV/0!</v>
      </c>
      <c r="R92" s="98"/>
      <c r="S92" s="95" t="n">
        <f aca="false">(C92+J92)/($D$27+$K$27+$N$17+$E$17+$L$38+$L$47)</f>
        <v>0</v>
      </c>
      <c r="T92" s="95" t="n">
        <f aca="false">J92/($K$27+$F$38+$F$47)</f>
        <v>0</v>
      </c>
      <c r="U92" s="95" t="n">
        <f aca="false">C92/($D$27+$N$17+$L$38+$L$47)</f>
        <v>0</v>
      </c>
      <c r="W92" s="99" t="n">
        <f aca="false">(D92*0.1)+(F92*6)+(L92*0.1)+(N92*6)</f>
        <v>0</v>
      </c>
      <c r="X92" s="96" t="n">
        <f aca="false">(D92*0.1)+(F92*6)+(K92*1)+(L92*0.1)+(N92*6)</f>
        <v>0</v>
      </c>
      <c r="Y92" s="96" t="n">
        <f aca="false">(D92*0.1)+(F92*6)+(K92*0.5)+(L92*0.1)+(N92*6)</f>
        <v>0</v>
      </c>
      <c r="AA92" s="89"/>
    </row>
    <row r="93" customFormat="false" ht="8.25" hidden="false" customHeight="false" outlineLevel="0" collapsed="false">
      <c r="A93" s="115"/>
      <c r="B93" s="109"/>
      <c r="C93" s="99"/>
      <c r="D93" s="99"/>
      <c r="E93" s="99" t="e">
        <f aca="false">D93/C93</f>
        <v>#DIV/0!</v>
      </c>
      <c r="F93" s="99"/>
      <c r="G93" s="95" t="e">
        <f aca="false">F93/C93</f>
        <v>#DIV/0!</v>
      </c>
      <c r="I93" s="95" t="e">
        <f aca="false">K93/J93</f>
        <v>#DIV/0!</v>
      </c>
      <c r="J93" s="99"/>
      <c r="K93" s="99"/>
      <c r="L93" s="99"/>
      <c r="M93" s="99" t="e">
        <f aca="false">L93/K93</f>
        <v>#DIV/0!</v>
      </c>
      <c r="N93" s="99"/>
      <c r="O93" s="95" t="e">
        <f aca="false">N93/K93</f>
        <v>#DIV/0!</v>
      </c>
      <c r="R93" s="98"/>
      <c r="S93" s="95" t="n">
        <f aca="false">(C93+J93)/($D$27+$K$27+$N$17+$E$17+$L$38+$L$47)</f>
        <v>0</v>
      </c>
      <c r="T93" s="95" t="n">
        <f aca="false">J93/($K$27+$F$38+$F$47)</f>
        <v>0</v>
      </c>
      <c r="U93" s="95" t="n">
        <f aca="false">C93/($D$27+$N$17+$L$38+$L$47)</f>
        <v>0</v>
      </c>
      <c r="W93" s="99" t="n">
        <f aca="false">(D93*0.1)+(F93*6)+(L93*0.1)+(N93*6)</f>
        <v>0</v>
      </c>
      <c r="X93" s="96" t="n">
        <f aca="false">(D93*0.1)+(F93*6)+(K93*1)+(L93*0.1)+(N93*6)</f>
        <v>0</v>
      </c>
      <c r="Y93" s="96" t="n">
        <f aca="false">(D93*0.1)+(F93*6)+(K93*0.5)+(L93*0.1)+(N93*6)</f>
        <v>0</v>
      </c>
      <c r="AA93" s="89"/>
    </row>
    <row r="94" customFormat="false" ht="8.25" hidden="false" customHeight="false" outlineLevel="0" collapsed="false">
      <c r="A94" s="115"/>
      <c r="B94" s="109"/>
      <c r="C94" s="99"/>
      <c r="D94" s="99"/>
      <c r="E94" s="99" t="e">
        <f aca="false">D94/C94</f>
        <v>#DIV/0!</v>
      </c>
      <c r="F94" s="99"/>
      <c r="G94" s="95" t="e">
        <f aca="false">F94/C94</f>
        <v>#DIV/0!</v>
      </c>
      <c r="I94" s="95" t="e">
        <f aca="false">K94/J94</f>
        <v>#DIV/0!</v>
      </c>
      <c r="J94" s="99"/>
      <c r="K94" s="99"/>
      <c r="L94" s="99"/>
      <c r="M94" s="99" t="e">
        <f aca="false">L94/K94</f>
        <v>#DIV/0!</v>
      </c>
      <c r="N94" s="99"/>
      <c r="O94" s="95" t="e">
        <f aca="false">N94/K94</f>
        <v>#DIV/0!</v>
      </c>
      <c r="R94" s="98"/>
      <c r="S94" s="95" t="n">
        <f aca="false">(C94+J94)/($D$27+$K$27+$N$17+$E$17+$L$38+$L$47)</f>
        <v>0</v>
      </c>
      <c r="T94" s="95" t="n">
        <f aca="false">J94/($K$27+$F$38+$F$47)</f>
        <v>0</v>
      </c>
      <c r="U94" s="95" t="n">
        <f aca="false">C94/($D$27+$N$17+$L$38+$L$47)</f>
        <v>0</v>
      </c>
      <c r="W94" s="99" t="n">
        <f aca="false">(D94*0.1)+(F94*6)+(L94*0.1)+(N94*6)</f>
        <v>0</v>
      </c>
      <c r="X94" s="96" t="n">
        <f aca="false">(D94*0.1)+(F94*6)+(K94*1)+(L94*0.1)+(N94*6)</f>
        <v>0</v>
      </c>
      <c r="Y94" s="96" t="n">
        <f aca="false">(D94*0.1)+(F94*6)+(K94*0.5)+(L94*0.1)+(N94*6)</f>
        <v>0</v>
      </c>
      <c r="AA94" s="89"/>
    </row>
    <row r="95" customFormat="false" ht="8.25" hidden="false" customHeight="false" outlineLevel="0" collapsed="false">
      <c r="A95" s="115"/>
      <c r="B95" s="109"/>
      <c r="C95" s="99"/>
      <c r="D95" s="99"/>
      <c r="E95" s="99" t="e">
        <f aca="false">D95/C95</f>
        <v>#DIV/0!</v>
      </c>
      <c r="F95" s="99"/>
      <c r="G95" s="95" t="e">
        <f aca="false">F95/C95</f>
        <v>#DIV/0!</v>
      </c>
      <c r="I95" s="95" t="e">
        <f aca="false">K95/J95</f>
        <v>#DIV/0!</v>
      </c>
      <c r="J95" s="99"/>
      <c r="K95" s="99"/>
      <c r="L95" s="99"/>
      <c r="M95" s="99" t="e">
        <f aca="false">L95/K95</f>
        <v>#DIV/0!</v>
      </c>
      <c r="N95" s="99"/>
      <c r="O95" s="95" t="e">
        <f aca="false">N95/K95</f>
        <v>#DIV/0!</v>
      </c>
      <c r="R95" s="98"/>
      <c r="S95" s="95" t="n">
        <f aca="false">(C95+J95)/($D$27+$K$27+$N$17+$E$17+$L$38+$L$47)</f>
        <v>0</v>
      </c>
      <c r="T95" s="95" t="n">
        <f aca="false">J95/($K$27+$F$38+$F$47)</f>
        <v>0</v>
      </c>
      <c r="U95" s="95" t="n">
        <f aca="false">C95/($D$27+$N$17+$L$38+$L$47)</f>
        <v>0</v>
      </c>
      <c r="W95" s="99" t="n">
        <f aca="false">(D95*0.1)+(F95*6)+(L95*0.1)+(N95*6)</f>
        <v>0</v>
      </c>
      <c r="X95" s="96" t="n">
        <f aca="false">(D95*0.1)+(F95*6)+(K95*1)+(L95*0.1)+(N95*6)</f>
        <v>0</v>
      </c>
      <c r="Y95" s="96" t="n">
        <f aca="false">(D95*0.1)+(F95*6)+(K95*0.5)+(L95*0.1)+(N95*6)</f>
        <v>0</v>
      </c>
      <c r="AA95" s="89"/>
    </row>
    <row r="96" customFormat="false" ht="8.25" hidden="false" customHeight="false" outlineLevel="0" collapsed="false">
      <c r="A96" s="115"/>
      <c r="B96" s="109"/>
      <c r="C96" s="99"/>
      <c r="D96" s="99"/>
      <c r="E96" s="99" t="e">
        <f aca="false">D96/C96</f>
        <v>#DIV/0!</v>
      </c>
      <c r="F96" s="99"/>
      <c r="G96" s="95" t="e">
        <f aca="false">F96/C96</f>
        <v>#DIV/0!</v>
      </c>
      <c r="I96" s="95" t="e">
        <f aca="false">K96/J96</f>
        <v>#DIV/0!</v>
      </c>
      <c r="J96" s="99"/>
      <c r="K96" s="99"/>
      <c r="L96" s="99"/>
      <c r="M96" s="99" t="e">
        <f aca="false">L96/K96</f>
        <v>#DIV/0!</v>
      </c>
      <c r="N96" s="99"/>
      <c r="O96" s="95" t="e">
        <f aca="false">N96/K96</f>
        <v>#DIV/0!</v>
      </c>
      <c r="R96" s="98"/>
      <c r="S96" s="95" t="n">
        <f aca="false">(C96+J96)/($D$27+$K$27+$N$17+$E$17+$L$38+$L$47)</f>
        <v>0</v>
      </c>
      <c r="T96" s="95" t="n">
        <f aca="false">J96/($K$27+$F$38+$F$47)</f>
        <v>0</v>
      </c>
      <c r="U96" s="95" t="n">
        <f aca="false">C96/($D$27+$N$17+$L$38+$L$47)</f>
        <v>0</v>
      </c>
      <c r="W96" s="99" t="n">
        <f aca="false">(D96*0.1)+(F96*6)+(L96*0.1)+(N96*6)</f>
        <v>0</v>
      </c>
      <c r="X96" s="96" t="n">
        <f aca="false">(D96*0.1)+(F96*6)+(K96*1)+(L96*0.1)+(N96*6)</f>
        <v>0</v>
      </c>
      <c r="Y96" s="96" t="n">
        <f aca="false">(D96*0.1)+(F96*6)+(K96*0.5)+(L96*0.1)+(N96*6)</f>
        <v>0</v>
      </c>
      <c r="AA96" s="89"/>
    </row>
    <row r="97" customFormat="false" ht="8.25" hidden="false" customHeight="false" outlineLevel="0" collapsed="false">
      <c r="A97" s="97" t="s">
        <v>49</v>
      </c>
      <c r="B97" s="97"/>
      <c r="C97" s="97" t="n">
        <f aca="false">SUM(C92:C96)</f>
        <v>0</v>
      </c>
      <c r="D97" s="97" t="n">
        <f aca="false">SUM(D92:D96)</f>
        <v>0</v>
      </c>
      <c r="E97" s="97"/>
      <c r="F97" s="97" t="n">
        <f aca="false">SUM(F92:F96)</f>
        <v>0</v>
      </c>
      <c r="G97" s="97"/>
      <c r="H97" s="97"/>
      <c r="I97" s="97"/>
      <c r="J97" s="97" t="n">
        <f aca="false">SUM(J92:J96)</f>
        <v>0</v>
      </c>
      <c r="K97" s="97" t="n">
        <f aca="false">SUM(K92:K96)</f>
        <v>0</v>
      </c>
      <c r="L97" s="97" t="n">
        <f aca="false">SUM(L92:L96)</f>
        <v>0</v>
      </c>
      <c r="M97" s="97"/>
      <c r="N97" s="97" t="n">
        <f aca="false">SUM(N92:N96)</f>
        <v>0</v>
      </c>
      <c r="O97" s="97"/>
    </row>
    <row r="98" customFormat="false" ht="8.25" hidden="false" customHeight="false" outlineLevel="0" collapsed="false">
      <c r="A98" s="97"/>
      <c r="C98" s="89"/>
      <c r="D98" s="89"/>
      <c r="E98" s="89"/>
      <c r="F98" s="89"/>
      <c r="G98" s="89"/>
      <c r="H98" s="97"/>
      <c r="I98" s="89"/>
      <c r="J98" s="89"/>
      <c r="K98" s="89"/>
      <c r="L98" s="89"/>
      <c r="M98" s="89"/>
      <c r="N98" s="89"/>
    </row>
    <row r="99" customFormat="false" ht="8.25" hidden="false" customHeight="false" outlineLevel="0" collapsed="false">
      <c r="C99" s="89"/>
      <c r="D99" s="89"/>
      <c r="E99" s="89"/>
      <c r="F99" s="89"/>
      <c r="G99" s="89"/>
      <c r="H99" s="89"/>
      <c r="I99" s="89"/>
      <c r="J99" s="89"/>
      <c r="K99" s="89"/>
      <c r="L99" s="89"/>
      <c r="M99" s="89"/>
    </row>
    <row r="100" customFormat="false" ht="8.25" hidden="false" customHeight="false" outlineLevel="0" collapsed="false">
      <c r="A100" s="90" t="s">
        <v>50</v>
      </c>
      <c r="B100" s="90"/>
      <c r="C100" s="90"/>
      <c r="D100" s="90"/>
      <c r="E100" s="90"/>
      <c r="F100" s="90"/>
      <c r="G100" s="90"/>
      <c r="H100" s="89"/>
      <c r="I100" s="89"/>
      <c r="J100" s="90" t="s">
        <v>19</v>
      </c>
      <c r="K100" s="90"/>
      <c r="L100" s="90"/>
      <c r="M100" s="90"/>
      <c r="N100" s="90"/>
      <c r="R100" s="90" t="s">
        <v>20</v>
      </c>
      <c r="S100" s="90"/>
      <c r="T100" s="90"/>
      <c r="V100" s="90" t="s">
        <v>21</v>
      </c>
      <c r="W100" s="90"/>
    </row>
    <row r="101" customFormat="false" ht="8.25" hidden="false" customHeight="false" outlineLevel="0" collapsed="false">
      <c r="A101" s="97" t="s">
        <v>74</v>
      </c>
      <c r="B101" s="97" t="s">
        <v>24</v>
      </c>
      <c r="C101" s="97" t="s">
        <v>52</v>
      </c>
      <c r="D101" s="97" t="s">
        <v>53</v>
      </c>
      <c r="E101" s="97" t="s">
        <v>54</v>
      </c>
      <c r="F101" s="97" t="s">
        <v>55</v>
      </c>
      <c r="G101" s="97" t="s">
        <v>56</v>
      </c>
      <c r="H101" s="97" t="s">
        <v>30</v>
      </c>
      <c r="I101" s="97" t="s">
        <v>57</v>
      </c>
      <c r="K101" s="97" t="s">
        <v>34</v>
      </c>
      <c r="L101" s="97" t="s">
        <v>35</v>
      </c>
      <c r="M101" s="97" t="s">
        <v>36</v>
      </c>
      <c r="N101" s="97" t="s">
        <v>75</v>
      </c>
      <c r="O101" s="97" t="s">
        <v>31</v>
      </c>
      <c r="R101" s="97" t="s">
        <v>74</v>
      </c>
      <c r="S101" s="97" t="s">
        <v>38</v>
      </c>
      <c r="T101" s="97" t="s">
        <v>39</v>
      </c>
      <c r="U101" s="97" t="s">
        <v>40</v>
      </c>
      <c r="W101" s="97" t="s">
        <v>41</v>
      </c>
      <c r="X101" s="97" t="s">
        <v>58</v>
      </c>
      <c r="Y101" s="97" t="s">
        <v>76</v>
      </c>
    </row>
    <row r="102" customFormat="false" ht="8.25" hidden="false" customHeight="false" outlineLevel="0" collapsed="false">
      <c r="A102" s="115"/>
      <c r="B102" s="99"/>
      <c r="C102" s="95" t="e">
        <f aca="false">E102/D102</f>
        <v>#DIV/0!</v>
      </c>
      <c r="D102" s="99"/>
      <c r="E102" s="99"/>
      <c r="F102" s="99"/>
      <c r="G102" s="99" t="e">
        <f aca="false">F102/E102</f>
        <v>#DIV/0!</v>
      </c>
      <c r="H102" s="99"/>
      <c r="I102" s="95" t="e">
        <f aca="false">H102/E102</f>
        <v>#DIV/0!</v>
      </c>
      <c r="K102" s="99"/>
      <c r="L102" s="99"/>
      <c r="M102" s="110" t="e">
        <f aca="false">L102/K102</f>
        <v>#DIV/0!</v>
      </c>
      <c r="N102" s="99" t="n">
        <v>0</v>
      </c>
      <c r="O102" s="95" t="e">
        <f aca="false">N102/K102</f>
        <v>#DIV/0!</v>
      </c>
      <c r="R102" s="98"/>
      <c r="S102" s="111" t="n">
        <f aca="false">(D102+K102)/($D$27+$L$27+$N$17+$E$47+$L$47)</f>
        <v>0</v>
      </c>
      <c r="T102" s="111" t="n">
        <f aca="false">D102/($E$17)</f>
        <v>0</v>
      </c>
      <c r="U102" s="111" t="n">
        <f aca="false">K102/($N$17+$D$27+$L$38+$L$47)</f>
        <v>0</v>
      </c>
      <c r="W102" s="99" t="n">
        <f aca="false">(F102*0.1)+(H102*6)+(L102*0.1)+(N102*6)</f>
        <v>0</v>
      </c>
      <c r="X102" s="96" t="n">
        <f aca="false">(E102*1)+(F102*0.1)+(H102*6)+(L102*0.1)+(N102*6)</f>
        <v>0</v>
      </c>
      <c r="Y102" s="96" t="n">
        <f aca="false">(E102*0.5)+(F102*0.1)+(H102*6)+(L102*0.1)+(N102*6)</f>
        <v>0</v>
      </c>
    </row>
    <row r="103" customFormat="false" ht="8.25" hidden="false" customHeight="false" outlineLevel="0" collapsed="false">
      <c r="A103" s="115"/>
      <c r="B103" s="99"/>
      <c r="C103" s="95" t="e">
        <f aca="false">E103/D103</f>
        <v>#DIV/0!</v>
      </c>
      <c r="D103" s="99"/>
      <c r="E103" s="99"/>
      <c r="F103" s="99"/>
      <c r="G103" s="99" t="e">
        <f aca="false">F103/E103</f>
        <v>#DIV/0!</v>
      </c>
      <c r="H103" s="99"/>
      <c r="I103" s="95" t="e">
        <f aca="false">H103/E103</f>
        <v>#DIV/0!</v>
      </c>
      <c r="K103" s="99"/>
      <c r="L103" s="99"/>
      <c r="M103" s="110" t="e">
        <f aca="false">L103/K103</f>
        <v>#DIV/0!</v>
      </c>
      <c r="N103" s="99"/>
      <c r="O103" s="95" t="e">
        <f aca="false">N103/K103</f>
        <v>#DIV/0!</v>
      </c>
      <c r="R103" s="98"/>
      <c r="S103" s="111" t="n">
        <f aca="false">(D103+K103)/($D$27+$L$27+$N$17+$E$47+$L$47)</f>
        <v>0</v>
      </c>
      <c r="T103" s="111" t="n">
        <f aca="false">D103/($E$17)</f>
        <v>0</v>
      </c>
      <c r="U103" s="111" t="n">
        <f aca="false">K103/($N$17+$D$27+$L$38+$L$47)</f>
        <v>0</v>
      </c>
      <c r="W103" s="99" t="n">
        <f aca="false">(F103*0.1)+(H103*6)+(L103*0.1)+(N103*6)</f>
        <v>0</v>
      </c>
      <c r="X103" s="96" t="n">
        <f aca="false">(E103*1)+(F103*0.1)+(H103*6)+(L103*0.1)+(N103*6)</f>
        <v>0</v>
      </c>
      <c r="Y103" s="96" t="n">
        <f aca="false">(E103*0.5)+(F103*0.1)+(H103*6)+(L103*0.1)+(N103*6)</f>
        <v>0</v>
      </c>
    </row>
    <row r="104" customFormat="false" ht="8.25" hidden="false" customHeight="false" outlineLevel="0" collapsed="false">
      <c r="A104" s="115"/>
      <c r="B104" s="99"/>
      <c r="C104" s="95" t="e">
        <f aca="false">E104/D104</f>
        <v>#DIV/0!</v>
      </c>
      <c r="D104" s="99"/>
      <c r="E104" s="99"/>
      <c r="F104" s="99"/>
      <c r="G104" s="99" t="e">
        <f aca="false">F104/E104</f>
        <v>#DIV/0!</v>
      </c>
      <c r="H104" s="99"/>
      <c r="I104" s="95" t="e">
        <f aca="false">H104/E104</f>
        <v>#DIV/0!</v>
      </c>
      <c r="K104" s="99"/>
      <c r="L104" s="99"/>
      <c r="M104" s="110" t="e">
        <f aca="false">L104/K104</f>
        <v>#DIV/0!</v>
      </c>
      <c r="N104" s="99" t="n">
        <v>0</v>
      </c>
      <c r="O104" s="95" t="e">
        <f aca="false">N104/K104</f>
        <v>#DIV/0!</v>
      </c>
      <c r="R104" s="98"/>
      <c r="S104" s="111" t="n">
        <f aca="false">(D104+K104)/($D$27+$L$27+$N$17+$E$47+$L$47)</f>
        <v>0</v>
      </c>
      <c r="T104" s="111" t="n">
        <f aca="false">D104/($E$17)</f>
        <v>0</v>
      </c>
      <c r="U104" s="111" t="n">
        <f aca="false">K104/($N$17+$D$27+$L$38+$L$47)</f>
        <v>0</v>
      </c>
      <c r="W104" s="99" t="n">
        <f aca="false">(F104*0.1)+(H104*6)+(L104*0.1)+(N104*6)</f>
        <v>0</v>
      </c>
      <c r="X104" s="96" t="n">
        <f aca="false">(E104*1)+(F104*0.1)+(H104*6)+(L104*0.1)+(N104*6)</f>
        <v>0</v>
      </c>
      <c r="Y104" s="96" t="n">
        <f aca="false">(E104*0.5)+(F104*0.1)+(H104*6)+(L104*0.1)+(N104*6)</f>
        <v>0</v>
      </c>
    </row>
    <row r="105" customFormat="false" ht="8.25" hidden="false" customHeight="false" outlineLevel="0" collapsed="false">
      <c r="A105" s="115"/>
      <c r="B105" s="99"/>
      <c r="C105" s="95" t="e">
        <f aca="false">E105/D105</f>
        <v>#DIV/0!</v>
      </c>
      <c r="D105" s="99"/>
      <c r="E105" s="99"/>
      <c r="F105" s="99"/>
      <c r="G105" s="99" t="e">
        <f aca="false">F105/E105</f>
        <v>#DIV/0!</v>
      </c>
      <c r="H105" s="99"/>
      <c r="I105" s="95" t="e">
        <f aca="false">H105/E105</f>
        <v>#DIV/0!</v>
      </c>
      <c r="K105" s="99"/>
      <c r="L105" s="99"/>
      <c r="M105" s="110" t="e">
        <f aca="false">L105/K105</f>
        <v>#DIV/0!</v>
      </c>
      <c r="N105" s="99" t="n">
        <v>0</v>
      </c>
      <c r="O105" s="95" t="e">
        <f aca="false">N105/K105</f>
        <v>#DIV/0!</v>
      </c>
      <c r="R105" s="98"/>
      <c r="S105" s="111" t="n">
        <f aca="false">(D105+K105)/($D$27+$L$27+$N$17+$E$47+$L$47)</f>
        <v>0</v>
      </c>
      <c r="T105" s="111" t="n">
        <f aca="false">D105/($E$17)</f>
        <v>0</v>
      </c>
      <c r="U105" s="111" t="n">
        <f aca="false">K105/($N$17+$D$27+$L$38+$L$47)</f>
        <v>0</v>
      </c>
      <c r="W105" s="99" t="n">
        <f aca="false">(F105*0.1)+(H105*6)+(L105*0.1)+(N105*6)</f>
        <v>0</v>
      </c>
      <c r="X105" s="96" t="n">
        <f aca="false">(E105*1)+(F105*0.1)+(H105*6)+(L105*0.1)+(N105*6)</f>
        <v>0</v>
      </c>
      <c r="Y105" s="96" t="n">
        <f aca="false">(E105*0.5)+(F105*0.1)+(H105*6)+(L105*0.1)+(N105*6)</f>
        <v>0</v>
      </c>
    </row>
    <row r="106" customFormat="false" ht="8.25" hidden="false" customHeight="false" outlineLevel="0" collapsed="false">
      <c r="A106" s="115"/>
      <c r="B106" s="99"/>
      <c r="C106" s="95" t="e">
        <f aca="false">E106/D106</f>
        <v>#DIV/0!</v>
      </c>
      <c r="D106" s="99"/>
      <c r="E106" s="99"/>
      <c r="F106" s="99"/>
      <c r="G106" s="99" t="e">
        <f aca="false">F106/E106</f>
        <v>#DIV/0!</v>
      </c>
      <c r="H106" s="99"/>
      <c r="I106" s="95" t="e">
        <f aca="false">H106/E106</f>
        <v>#DIV/0!</v>
      </c>
      <c r="K106" s="99"/>
      <c r="L106" s="99"/>
      <c r="M106" s="110" t="e">
        <f aca="false">L106/K106</f>
        <v>#DIV/0!</v>
      </c>
      <c r="N106" s="99" t="n">
        <v>0</v>
      </c>
      <c r="O106" s="95" t="e">
        <f aca="false">N106/K106</f>
        <v>#DIV/0!</v>
      </c>
      <c r="R106" s="98"/>
      <c r="S106" s="111" t="n">
        <f aca="false">(D106+K106)/($D$27+$L$27+$N$17+$E$47+$L$47)</f>
        <v>0</v>
      </c>
      <c r="T106" s="111" t="n">
        <f aca="false">D106/($E$17)</f>
        <v>0</v>
      </c>
      <c r="U106" s="111" t="n">
        <f aca="false">K106/($N$17+$D$27+$L$38+$L$47)</f>
        <v>0</v>
      </c>
      <c r="W106" s="99" t="n">
        <f aca="false">(F106*0.1)+(H106*6)+(L106*0.1)+(N106*6)</f>
        <v>0</v>
      </c>
      <c r="X106" s="96" t="n">
        <f aca="false">(E106*1)+(F106*0.1)+(H106*6)+(L106*0.1)+(N106*6)</f>
        <v>0</v>
      </c>
      <c r="Y106" s="96" t="n">
        <f aca="false">(E106*0.5)+(F106*0.1)+(H106*6)+(L106*0.1)+(N106*6)</f>
        <v>0</v>
      </c>
    </row>
    <row r="107" customFormat="false" ht="8.25" hidden="false" customHeight="false" outlineLevel="0" collapsed="false">
      <c r="A107" s="115"/>
      <c r="B107" s="99"/>
      <c r="C107" s="95" t="e">
        <f aca="false">E107/D107</f>
        <v>#DIV/0!</v>
      </c>
      <c r="D107" s="99"/>
      <c r="E107" s="99"/>
      <c r="F107" s="99"/>
      <c r="G107" s="99" t="e">
        <f aca="false">F107/E107</f>
        <v>#DIV/0!</v>
      </c>
      <c r="H107" s="99"/>
      <c r="I107" s="95" t="e">
        <f aca="false">H107/E107</f>
        <v>#DIV/0!</v>
      </c>
      <c r="K107" s="99"/>
      <c r="L107" s="99"/>
      <c r="M107" s="110" t="e">
        <f aca="false">L107/K107</f>
        <v>#DIV/0!</v>
      </c>
      <c r="N107" s="99" t="n">
        <v>0</v>
      </c>
      <c r="O107" s="95" t="e">
        <f aca="false">N107/K107</f>
        <v>#DIV/0!</v>
      </c>
      <c r="R107" s="98"/>
      <c r="S107" s="111" t="n">
        <f aca="false">(D107+K107)/($D$27+$L$27+$N$17+$E$47+$L$47)</f>
        <v>0</v>
      </c>
      <c r="T107" s="111" t="n">
        <f aca="false">D107/($E$17)</f>
        <v>0</v>
      </c>
      <c r="U107" s="111" t="n">
        <f aca="false">K107/($N$17+$D$27+$L$38+$L$47)</f>
        <v>0</v>
      </c>
      <c r="W107" s="99" t="n">
        <f aca="false">(F107*0.1)+(H107*6)+(L107*0.1)+(N107*6)</f>
        <v>0</v>
      </c>
      <c r="X107" s="96" t="n">
        <f aca="false">(E107*1)+(F107*0.1)+(H107*6)+(L107*0.1)+(N107*6)</f>
        <v>0</v>
      </c>
      <c r="Y107" s="96" t="n">
        <f aca="false">(E107*0.5)+(F107*0.1)+(H107*6)+(L107*0.1)+(N107*6)</f>
        <v>0</v>
      </c>
    </row>
    <row r="108" customFormat="false" ht="8.25" hidden="false" customHeight="false" outlineLevel="0" collapsed="false">
      <c r="A108" s="97" t="s">
        <v>49</v>
      </c>
      <c r="B108" s="97"/>
      <c r="C108" s="93"/>
      <c r="D108" s="97" t="n">
        <f aca="false">SUM(D102:D107)</f>
        <v>0</v>
      </c>
      <c r="E108" s="97" t="n">
        <f aca="false">SUM(E102:E107)</f>
        <v>0</v>
      </c>
      <c r="F108" s="97" t="n">
        <f aca="false">SUM(F102:F107)</f>
        <v>0</v>
      </c>
      <c r="G108" s="97"/>
      <c r="H108" s="97" t="n">
        <f aca="false">SUM(H102:H107)</f>
        <v>0</v>
      </c>
      <c r="I108" s="97"/>
      <c r="J108" s="97"/>
      <c r="K108" s="97" t="n">
        <f aca="false">SUM(K102:K107)</f>
        <v>0</v>
      </c>
      <c r="L108" s="97" t="n">
        <f aca="false">SUM(L102:L107)</f>
        <v>0</v>
      </c>
      <c r="M108" s="97"/>
      <c r="N108" s="97" t="n">
        <f aca="false">SUM(N102:N107)</f>
        <v>0</v>
      </c>
      <c r="O108" s="97"/>
    </row>
    <row r="109" customFormat="false" ht="8.25" hidden="false" customHeight="false" outlineLevel="0" collapsed="false">
      <c r="A109" s="97"/>
      <c r="C109" s="89"/>
      <c r="D109" s="89"/>
      <c r="E109" s="89"/>
      <c r="F109" s="89"/>
      <c r="G109" s="89"/>
      <c r="H109" s="89"/>
      <c r="I109" s="89"/>
      <c r="J109" s="89"/>
      <c r="K109" s="89"/>
      <c r="L109" s="89"/>
    </row>
    <row r="110" customFormat="false" ht="8.25" hidden="false" customHeight="false" outlineLevel="0" collapsed="false">
      <c r="A110" s="97"/>
      <c r="C110" s="89"/>
      <c r="D110" s="89"/>
      <c r="E110" s="89"/>
      <c r="F110" s="89"/>
      <c r="G110" s="89"/>
      <c r="H110" s="89"/>
      <c r="I110" s="89"/>
      <c r="J110" s="89"/>
      <c r="K110" s="89"/>
      <c r="L110" s="89"/>
    </row>
    <row r="111" customFormat="false" ht="8.25" hidden="false" customHeight="false" outlineLevel="0" collapsed="false">
      <c r="A111" s="90" t="s">
        <v>50</v>
      </c>
      <c r="B111" s="90"/>
      <c r="C111" s="90"/>
      <c r="D111" s="90"/>
      <c r="E111" s="90"/>
      <c r="F111" s="90"/>
      <c r="G111" s="90"/>
      <c r="H111" s="89"/>
      <c r="I111" s="89"/>
      <c r="J111" s="90" t="s">
        <v>19</v>
      </c>
      <c r="K111" s="90"/>
      <c r="L111" s="90"/>
      <c r="M111" s="90"/>
      <c r="N111" s="90"/>
      <c r="R111" s="90" t="s">
        <v>20</v>
      </c>
      <c r="S111" s="90"/>
      <c r="T111" s="90"/>
      <c r="V111" s="90" t="s">
        <v>21</v>
      </c>
      <c r="W111" s="90"/>
    </row>
    <row r="112" customFormat="false" ht="8.25" hidden="false" customHeight="false" outlineLevel="0" collapsed="false">
      <c r="A112" s="97" t="s">
        <v>95</v>
      </c>
      <c r="B112" s="97" t="s">
        <v>24</v>
      </c>
      <c r="C112" s="97" t="s">
        <v>52</v>
      </c>
      <c r="D112" s="97" t="s">
        <v>53</v>
      </c>
      <c r="E112" s="97" t="s">
        <v>54</v>
      </c>
      <c r="F112" s="97" t="s">
        <v>55</v>
      </c>
      <c r="G112" s="97" t="s">
        <v>56</v>
      </c>
      <c r="H112" s="97" t="s">
        <v>30</v>
      </c>
      <c r="I112" s="97" t="s">
        <v>57</v>
      </c>
      <c r="K112" s="97" t="s">
        <v>34</v>
      </c>
      <c r="L112" s="97" t="s">
        <v>35</v>
      </c>
      <c r="M112" s="97" t="s">
        <v>36</v>
      </c>
      <c r="N112" s="97" t="s">
        <v>96</v>
      </c>
      <c r="O112" s="97" t="s">
        <v>31</v>
      </c>
      <c r="R112" s="97" t="s">
        <v>95</v>
      </c>
      <c r="S112" s="97" t="s">
        <v>38</v>
      </c>
      <c r="T112" s="97" t="s">
        <v>39</v>
      </c>
      <c r="U112" s="97" t="s">
        <v>40</v>
      </c>
      <c r="W112" s="97" t="s">
        <v>41</v>
      </c>
      <c r="X112" s="97" t="s">
        <v>58</v>
      </c>
      <c r="Y112" s="97" t="s">
        <v>97</v>
      </c>
    </row>
    <row r="113" customFormat="false" ht="8.25" hidden="false" customHeight="false" outlineLevel="0" collapsed="false">
      <c r="A113" s="98"/>
      <c r="B113" s="99"/>
      <c r="C113" s="95" t="e">
        <f aca="false">E113/D113</f>
        <v>#DIV/0!</v>
      </c>
      <c r="D113" s="99"/>
      <c r="E113" s="99"/>
      <c r="F113" s="99"/>
      <c r="G113" s="99" t="e">
        <f aca="false">F113/E113</f>
        <v>#DIV/0!</v>
      </c>
      <c r="H113" s="99"/>
      <c r="I113" s="95" t="e">
        <f aca="false">H113/E113</f>
        <v>#DIV/0!</v>
      </c>
      <c r="K113" s="99" t="n">
        <v>0</v>
      </c>
      <c r="L113" s="99" t="n">
        <v>0</v>
      </c>
      <c r="M113" s="99" t="n">
        <v>0</v>
      </c>
      <c r="N113" s="99" t="n">
        <v>0</v>
      </c>
      <c r="O113" s="95" t="e">
        <f aca="false">N113/K113</f>
        <v>#DIV/0!</v>
      </c>
      <c r="R113" s="98"/>
      <c r="S113" s="111" t="n">
        <f aca="false">(D113+K113)/($E$47+$L$47+$E$38+$L$38+$K$27+$D$27+$N$17)</f>
        <v>0</v>
      </c>
      <c r="T113" s="111" t="n">
        <f aca="false">D113/($E$47+$E$38+$K$27)</f>
        <v>0</v>
      </c>
      <c r="U113" s="111" t="n">
        <f aca="false">K113/($L$47+$L$38+$D$27+$N$17)</f>
        <v>0</v>
      </c>
      <c r="W113" s="99" t="n">
        <f aca="false">(F113*0.1)+(H113*6)+(L113*0.1)+(N113*6)</f>
        <v>0</v>
      </c>
      <c r="X113" s="96" t="n">
        <f aca="false">(E113*1)+(F113*0.1)+(H113*6)+(L113*0.1)+(N113*6)</f>
        <v>0</v>
      </c>
      <c r="Y113" s="96" t="n">
        <f aca="false">(E113*0.5)+(F113*0.1)+(H113*6)+(L113*0.1)+(N113*6)</f>
        <v>0</v>
      </c>
    </row>
    <row r="114" customFormat="false" ht="8.25" hidden="false" customHeight="false" outlineLevel="0" collapsed="false">
      <c r="A114" s="98"/>
      <c r="B114" s="99"/>
      <c r="C114" s="95" t="e">
        <f aca="false">E114/D114</f>
        <v>#DIV/0!</v>
      </c>
      <c r="D114" s="99"/>
      <c r="E114" s="99"/>
      <c r="F114" s="99"/>
      <c r="G114" s="99" t="e">
        <f aca="false">F114/E114</f>
        <v>#DIV/0!</v>
      </c>
      <c r="H114" s="99"/>
      <c r="I114" s="95" t="e">
        <f aca="false">H114/E114</f>
        <v>#DIV/0!</v>
      </c>
      <c r="K114" s="99" t="n">
        <v>0</v>
      </c>
      <c r="L114" s="99" t="n">
        <v>0</v>
      </c>
      <c r="M114" s="99" t="n">
        <v>0</v>
      </c>
      <c r="N114" s="99" t="n">
        <v>0</v>
      </c>
      <c r="O114" s="95" t="e">
        <f aca="false">N114/K114</f>
        <v>#DIV/0!</v>
      </c>
      <c r="R114" s="98"/>
      <c r="S114" s="111" t="n">
        <f aca="false">(D114+K114)/($E$47+$L$47+$E$38+$L$38+$K$27+$D$27+$N$17)</f>
        <v>0</v>
      </c>
      <c r="T114" s="111" t="n">
        <f aca="false">D114/($E$47+$E$38+$K$27)</f>
        <v>0</v>
      </c>
      <c r="U114" s="111" t="n">
        <f aca="false">K114/($L$47+$L$38+$D$27+$N$17)</f>
        <v>0</v>
      </c>
      <c r="W114" s="99" t="n">
        <f aca="false">(F114*0.1)+(H114*6)+(L114*0.1)+(N114*6)</f>
        <v>0</v>
      </c>
      <c r="X114" s="96" t="n">
        <f aca="false">(E114*1)+(F114*0.1)+(H114*6)+(L114*0.1)+(N114*6)</f>
        <v>0</v>
      </c>
      <c r="Y114" s="96" t="n">
        <f aca="false">(E114*0.5)+(F114*0.1)+(H114*6)+(L114*0.1)+(N114*6)</f>
        <v>0</v>
      </c>
    </row>
    <row r="115" customFormat="false" ht="8.25" hidden="false" customHeight="false" outlineLevel="0" collapsed="false">
      <c r="A115" s="98"/>
      <c r="B115" s="99"/>
      <c r="C115" s="95" t="e">
        <f aca="false">E115/D115</f>
        <v>#DIV/0!</v>
      </c>
      <c r="D115" s="99"/>
      <c r="E115" s="99"/>
      <c r="F115" s="99"/>
      <c r="G115" s="99" t="e">
        <f aca="false">F115/E115</f>
        <v>#DIV/0!</v>
      </c>
      <c r="H115" s="99"/>
      <c r="I115" s="95" t="e">
        <f aca="false">H115/E115</f>
        <v>#DIV/0!</v>
      </c>
      <c r="K115" s="99" t="n">
        <v>0</v>
      </c>
      <c r="L115" s="99" t="n">
        <v>0</v>
      </c>
      <c r="M115" s="99" t="n">
        <v>0</v>
      </c>
      <c r="N115" s="99" t="n">
        <v>0</v>
      </c>
      <c r="O115" s="95" t="e">
        <f aca="false">N115/K115</f>
        <v>#DIV/0!</v>
      </c>
      <c r="R115" s="98"/>
      <c r="S115" s="111" t="n">
        <f aca="false">(D115+K115)/($E$47+$L$47+$E$38+$L$38+$K$27+$D$27+$N$17)</f>
        <v>0</v>
      </c>
      <c r="T115" s="111" t="n">
        <f aca="false">D115/($E$47+$E$38+$K$27)</f>
        <v>0</v>
      </c>
      <c r="U115" s="111" t="n">
        <f aca="false">K115/($L$47+$L$38+$D$27+$N$17)</f>
        <v>0</v>
      </c>
      <c r="W115" s="99" t="n">
        <f aca="false">(F115*0.1)+(H115*6)+(L115*0.1)+(N115*6)</f>
        <v>0</v>
      </c>
      <c r="X115" s="96" t="n">
        <f aca="false">(E115*1)+(F115*0.1)+(H115*6)+(L115*0.1)+(N115*6)</f>
        <v>0</v>
      </c>
      <c r="Y115" s="96" t="n">
        <f aca="false">(E115*0.5)+(F115*0.1)+(H115*6)+(L115*0.1)+(N115*6)</f>
        <v>0</v>
      </c>
    </row>
    <row r="116" customFormat="false" ht="8.25" hidden="false" customHeight="false" outlineLevel="0" collapsed="false">
      <c r="A116" s="98"/>
      <c r="B116" s="99"/>
      <c r="C116" s="95" t="e">
        <f aca="false">E116/D116</f>
        <v>#DIV/0!</v>
      </c>
      <c r="D116" s="99"/>
      <c r="E116" s="99"/>
      <c r="F116" s="99"/>
      <c r="G116" s="99" t="e">
        <f aca="false">F116/E116</f>
        <v>#DIV/0!</v>
      </c>
      <c r="H116" s="99"/>
      <c r="I116" s="95" t="e">
        <f aca="false">H116/E116</f>
        <v>#DIV/0!</v>
      </c>
      <c r="K116" s="99" t="n">
        <v>0</v>
      </c>
      <c r="L116" s="99" t="n">
        <v>0</v>
      </c>
      <c r="M116" s="99" t="n">
        <v>0</v>
      </c>
      <c r="N116" s="99" t="n">
        <v>0</v>
      </c>
      <c r="O116" s="95" t="e">
        <f aca="false">N116/K116</f>
        <v>#DIV/0!</v>
      </c>
      <c r="R116" s="98"/>
      <c r="S116" s="111" t="n">
        <f aca="false">(D116+K116)/($E$47+$L$47+$E$38+$L$38+$K$27+$D$27+$N$17)</f>
        <v>0</v>
      </c>
      <c r="T116" s="111" t="n">
        <f aca="false">D116/($E$47+$E$38+$K$27)</f>
        <v>0</v>
      </c>
      <c r="U116" s="111" t="n">
        <f aca="false">K116/($L$47+$L$38+$D$27+$N$17)</f>
        <v>0</v>
      </c>
      <c r="W116" s="99" t="n">
        <f aca="false">(F116*0.1)+(H116*6)+(L116*0.1)+(N116*6)</f>
        <v>0</v>
      </c>
      <c r="X116" s="96" t="n">
        <f aca="false">(E116*1)+(F116*0.1)+(H116*6)+(L116*0.1)+(N116*6)</f>
        <v>0</v>
      </c>
      <c r="Y116" s="96" t="n">
        <f aca="false">(E116*0.5)+(F116*0.1)+(H116*6)+(L116*0.1)+(N116*6)</f>
        <v>0</v>
      </c>
    </row>
    <row r="117" customFormat="false" ht="8.25" hidden="false" customHeight="false" outlineLevel="0" collapsed="false">
      <c r="A117" s="97" t="s">
        <v>49</v>
      </c>
      <c r="B117" s="97"/>
      <c r="C117" s="93"/>
      <c r="D117" s="97" t="n">
        <f aca="false">SUM(D113:D116)</f>
        <v>0</v>
      </c>
      <c r="E117" s="97" t="n">
        <f aca="false">SUM(E113:E116)</f>
        <v>0</v>
      </c>
      <c r="F117" s="97" t="n">
        <f aca="false">SUM(F113:F116)</f>
        <v>0</v>
      </c>
      <c r="G117" s="97"/>
      <c r="H117" s="97" t="n">
        <f aca="false">SUM(H113:H116)</f>
        <v>0</v>
      </c>
      <c r="I117" s="97"/>
      <c r="J117" s="97"/>
      <c r="K117" s="97" t="n">
        <f aca="false">SUM(K113:K116)</f>
        <v>0</v>
      </c>
      <c r="L117" s="97" t="n">
        <f aca="false">SUM(L113:L116)</f>
        <v>0</v>
      </c>
      <c r="M117" s="97"/>
      <c r="N117" s="97" t="n">
        <f aca="false">SUM(N113:N116)</f>
        <v>0</v>
      </c>
      <c r="O117" s="93"/>
      <c r="Q117" s="101"/>
      <c r="S117" s="101"/>
      <c r="U117" s="89"/>
      <c r="V117" s="89"/>
      <c r="Y117" s="89"/>
      <c r="Z117" s="89"/>
    </row>
    <row r="118" customFormat="false" ht="8.25" hidden="false" customHeight="false" outlineLevel="0" collapsed="false">
      <c r="H118" s="106"/>
      <c r="I118" s="89"/>
      <c r="J118" s="89"/>
      <c r="P118" s="101"/>
      <c r="Q118" s="101"/>
      <c r="R118" s="101"/>
      <c r="T118" s="89"/>
      <c r="U118" s="89"/>
      <c r="X118" s="89"/>
      <c r="Y118" s="89"/>
    </row>
    <row r="119" customFormat="false" ht="8.25" hidden="false" customHeight="false" outlineLevel="0" collapsed="false">
      <c r="H119" s="106"/>
      <c r="I119" s="89"/>
      <c r="J119" s="89"/>
      <c r="P119" s="101"/>
      <c r="Q119" s="101"/>
      <c r="R119" s="101"/>
      <c r="T119" s="89"/>
      <c r="U119" s="89"/>
      <c r="X119" s="89"/>
      <c r="Y119" s="89"/>
    </row>
    <row r="120" customFormat="false" ht="8.25" hidden="false" customHeight="false" outlineLevel="0" collapsed="false">
      <c r="A120" s="90" t="s">
        <v>109</v>
      </c>
      <c r="B120" s="90"/>
      <c r="C120" s="90"/>
      <c r="D120" s="90"/>
      <c r="E120" s="90"/>
      <c r="F120" s="90"/>
      <c r="G120" s="90"/>
      <c r="H120" s="106"/>
      <c r="I120" s="89"/>
      <c r="J120" s="90" t="s">
        <v>110</v>
      </c>
      <c r="K120" s="90"/>
      <c r="L120" s="90"/>
      <c r="M120" s="90"/>
      <c r="N120" s="90"/>
      <c r="P120" s="113"/>
      <c r="Q120" s="101"/>
      <c r="R120" s="90" t="s">
        <v>111</v>
      </c>
      <c r="S120" s="90"/>
      <c r="T120" s="90"/>
      <c r="U120" s="90"/>
      <c r="V120" s="90"/>
    </row>
    <row r="121" customFormat="false" ht="8.25" hidden="false" customHeight="false" outlineLevel="0" collapsed="false">
      <c r="A121" s="93"/>
      <c r="B121" s="97" t="s">
        <v>53</v>
      </c>
      <c r="C121" s="97" t="s">
        <v>112</v>
      </c>
      <c r="D121" s="97" t="s">
        <v>55</v>
      </c>
      <c r="E121" s="97" t="s">
        <v>30</v>
      </c>
      <c r="H121" s="89"/>
      <c r="I121" s="89"/>
      <c r="J121" s="114" t="s">
        <v>113</v>
      </c>
      <c r="K121" s="114"/>
      <c r="L121" s="114"/>
      <c r="M121" s="114"/>
      <c r="N121" s="93" t="s">
        <v>114</v>
      </c>
      <c r="R121" s="114" t="s">
        <v>113</v>
      </c>
      <c r="S121" s="114"/>
      <c r="T121" s="114"/>
      <c r="U121" s="114"/>
      <c r="V121" s="93" t="s">
        <v>114</v>
      </c>
      <c r="Z121" s="93"/>
    </row>
    <row r="122" customFormat="false" ht="8.25" hidden="false" customHeight="false" outlineLevel="0" collapsed="false">
      <c r="A122" s="115" t="s">
        <v>117</v>
      </c>
      <c r="B122" s="99" t="n">
        <f aca="false">SUM(J92:J96,D102:D107,D113:D116)</f>
        <v>0</v>
      </c>
      <c r="C122" s="99" t="n">
        <f aca="false">SUM(E113:E116,E102:E107,K92:K96)</f>
        <v>0</v>
      </c>
      <c r="D122" s="99" t="n">
        <f aca="false">SUM(F113:F116,F102:F107,L92:L96)</f>
        <v>0</v>
      </c>
      <c r="E122" s="99" t="n">
        <f aca="false">SUM(N92:N96,H102:H107,H113:H116)</f>
        <v>0</v>
      </c>
      <c r="H122" s="89"/>
      <c r="I122" s="89"/>
      <c r="J122" s="98"/>
      <c r="K122" s="98"/>
      <c r="L122" s="98"/>
      <c r="M122" s="98"/>
      <c r="N122" s="98"/>
      <c r="R122" s="98"/>
      <c r="S122" s="98"/>
      <c r="T122" s="98"/>
      <c r="U122" s="98"/>
      <c r="V122" s="98"/>
      <c r="Z122" s="98"/>
    </row>
    <row r="123" customFormat="false" ht="8.25" hidden="false" customHeight="false" outlineLevel="0" collapsed="false">
      <c r="A123" s="115" t="s">
        <v>118</v>
      </c>
      <c r="B123" s="99" t="n">
        <f aca="false">SUM(C87)</f>
        <v>0</v>
      </c>
      <c r="C123" s="99" t="n">
        <f aca="false">SUM(D87)</f>
        <v>0</v>
      </c>
      <c r="D123" s="99" t="n">
        <f aca="false">SUM(F87)</f>
        <v>0</v>
      </c>
      <c r="E123" s="99" t="n">
        <f aca="false">SUM(H87)</f>
        <v>0</v>
      </c>
      <c r="F123" s="97"/>
      <c r="J123" s="98"/>
      <c r="K123" s="98"/>
      <c r="L123" s="98"/>
      <c r="M123" s="98"/>
      <c r="N123" s="98"/>
      <c r="R123" s="98"/>
      <c r="S123" s="98"/>
      <c r="T123" s="98"/>
      <c r="U123" s="98"/>
      <c r="V123" s="98"/>
      <c r="Z123" s="98"/>
    </row>
    <row r="124" customFormat="false" ht="8.25" hidden="false" customHeight="false" outlineLevel="0" collapsed="false">
      <c r="A124" s="115" t="s">
        <v>120</v>
      </c>
      <c r="B124" s="99"/>
      <c r="F124" s="97"/>
      <c r="J124" s="98"/>
      <c r="K124" s="98"/>
      <c r="L124" s="98"/>
      <c r="M124" s="98"/>
      <c r="N124" s="98"/>
      <c r="R124" s="115"/>
      <c r="S124" s="115"/>
      <c r="T124" s="115"/>
      <c r="U124" s="115"/>
      <c r="V124" s="98"/>
      <c r="Z124" s="98"/>
    </row>
    <row r="125" customFormat="false" ht="8.25" hidden="false" customHeight="false" outlineLevel="0" collapsed="false">
      <c r="J125" s="98"/>
      <c r="K125" s="98"/>
      <c r="L125" s="98"/>
      <c r="M125" s="98"/>
      <c r="N125" s="98"/>
      <c r="R125" s="98"/>
      <c r="S125" s="98"/>
      <c r="T125" s="98"/>
      <c r="U125" s="98"/>
      <c r="V125" s="98"/>
      <c r="Z125" s="98"/>
    </row>
    <row r="126" customFormat="false" ht="8.25" hidden="false" customHeight="false" outlineLevel="0" collapsed="false">
      <c r="A126" s="93"/>
      <c r="B126" s="97" t="s">
        <v>25</v>
      </c>
      <c r="C126" s="97" t="s">
        <v>28</v>
      </c>
      <c r="D126" s="97" t="s">
        <v>30</v>
      </c>
      <c r="J126" s="98"/>
      <c r="K126" s="98"/>
      <c r="L126" s="98"/>
      <c r="M126" s="98"/>
      <c r="N126" s="98"/>
      <c r="R126" s="115"/>
      <c r="S126" s="115"/>
      <c r="T126" s="115"/>
      <c r="U126" s="115"/>
      <c r="V126" s="98"/>
      <c r="Z126" s="98"/>
    </row>
    <row r="127" customFormat="false" ht="8.25" hidden="false" customHeight="false" outlineLevel="0" collapsed="false">
      <c r="A127" s="115" t="s">
        <v>125</v>
      </c>
      <c r="B127" s="99" t="n">
        <f aca="false">SUM(M84:M86,C92:C96,K102:K107,K113:K116)</f>
        <v>0</v>
      </c>
      <c r="C127" s="99" t="n">
        <f aca="false">SUM(N84:N86,D92:D96,L102:L107,L113:L116)</f>
        <v>0</v>
      </c>
      <c r="D127" s="99" t="n">
        <f aca="false">SUM(P84:P86,F92:F96,N102:N107,N113:N116)</f>
        <v>0</v>
      </c>
      <c r="J127" s="98"/>
      <c r="K127" s="98"/>
      <c r="L127" s="98"/>
      <c r="M127" s="98"/>
      <c r="N127" s="98"/>
      <c r="R127" s="115"/>
      <c r="S127" s="115"/>
      <c r="T127" s="115"/>
      <c r="U127" s="115"/>
      <c r="V127" s="98"/>
      <c r="Z127" s="98"/>
    </row>
    <row r="128" customFormat="false" ht="8.25" hidden="false" customHeight="false" outlineLevel="0" collapsed="false">
      <c r="A128" s="115" t="s">
        <v>120</v>
      </c>
      <c r="B128" s="99"/>
      <c r="J128" s="98"/>
      <c r="K128" s="98"/>
      <c r="L128" s="98"/>
      <c r="M128" s="98"/>
      <c r="N128" s="98"/>
      <c r="R128" s="115"/>
      <c r="S128" s="115"/>
      <c r="T128" s="115"/>
      <c r="U128" s="115"/>
      <c r="V128" s="98"/>
      <c r="Z128" s="98"/>
    </row>
    <row r="129" customFormat="false" ht="8.25" hidden="false" customHeight="false" outlineLevel="0" collapsed="false">
      <c r="J129" s="98"/>
      <c r="K129" s="98"/>
      <c r="L129" s="98"/>
      <c r="M129" s="98"/>
      <c r="N129" s="98"/>
      <c r="R129" s="115"/>
      <c r="S129" s="115"/>
      <c r="T129" s="115"/>
      <c r="U129" s="115"/>
      <c r="V129" s="98"/>
      <c r="Z129" s="98"/>
    </row>
    <row r="130" customFormat="false" ht="8.25" hidden="false" customHeight="false" outlineLevel="0" collapsed="false">
      <c r="B130" s="97" t="s">
        <v>16</v>
      </c>
      <c r="C130" s="97" t="s">
        <v>17</v>
      </c>
    </row>
    <row r="131" customFormat="false" ht="8.25" hidden="false" customHeight="false" outlineLevel="0" collapsed="false">
      <c r="A131" s="115" t="s">
        <v>131</v>
      </c>
      <c r="B131" s="95" t="e">
        <f aca="false">B127/(B123+B127)</f>
        <v>#DIV/0!</v>
      </c>
      <c r="C131" s="95" t="e">
        <f aca="false">B123/(B123+B127)</f>
        <v>#DIV/0!</v>
      </c>
    </row>
    <row r="132" customFormat="false" ht="8.25" hidden="false" customHeight="false" outlineLevel="0" collapsed="false">
      <c r="A132" s="115" t="s">
        <v>133</v>
      </c>
      <c r="B132" s="99"/>
      <c r="C132" s="98"/>
      <c r="J132" s="88" t="s">
        <v>132</v>
      </c>
    </row>
    <row r="141" customFormat="false" ht="8.25" hidden="false" customHeight="false" outlineLevel="0" collapsed="false">
      <c r="A141" s="90" t="s">
        <v>134</v>
      </c>
      <c r="B141" s="90"/>
      <c r="C141" s="90"/>
      <c r="D141" s="90"/>
      <c r="E141" s="90"/>
      <c r="F141" s="90"/>
      <c r="G141" s="90"/>
      <c r="H141" s="90"/>
      <c r="I141" s="90"/>
      <c r="J141" s="90"/>
      <c r="K141" s="90"/>
      <c r="L141" s="90"/>
      <c r="M141" s="90"/>
      <c r="N141" s="90"/>
      <c r="O141" s="90"/>
      <c r="P141" s="90"/>
      <c r="Q141" s="90"/>
      <c r="R141" s="90"/>
      <c r="S141" s="90"/>
      <c r="T141" s="90"/>
      <c r="U141" s="90"/>
      <c r="V141" s="90"/>
      <c r="W141" s="90"/>
    </row>
    <row r="142" customFormat="false" ht="8.25" hidden="false" customHeight="false" outlineLevel="0" collapsed="false">
      <c r="A142" s="91"/>
      <c r="B142" s="91"/>
      <c r="C142" s="91"/>
      <c r="D142" s="91"/>
      <c r="E142" s="91"/>
      <c r="F142" s="91"/>
      <c r="G142" s="91"/>
      <c r="H142" s="91"/>
      <c r="I142" s="91"/>
      <c r="J142" s="91"/>
      <c r="K142" s="91"/>
      <c r="L142" s="91"/>
      <c r="M142" s="91"/>
      <c r="N142" s="91"/>
      <c r="O142" s="91"/>
      <c r="P142" s="91"/>
      <c r="Q142" s="91"/>
      <c r="R142" s="91"/>
      <c r="S142" s="91"/>
      <c r="T142" s="91"/>
      <c r="U142" s="91"/>
      <c r="V142" s="91"/>
      <c r="W142" s="91"/>
      <c r="X142" s="91"/>
      <c r="Y142" s="91"/>
      <c r="Z142" s="91"/>
    </row>
    <row r="143" customFormat="false" ht="8.25" hidden="false" customHeight="false" outlineLevel="0" collapsed="false">
      <c r="H143" s="92" t="s">
        <v>11</v>
      </c>
      <c r="I143" s="92"/>
      <c r="J143" s="92"/>
      <c r="M143" s="92" t="s">
        <v>12</v>
      </c>
      <c r="N143" s="92"/>
      <c r="O143" s="92"/>
    </row>
    <row r="144" customFormat="false" ht="8.25" hidden="false" customHeight="false" outlineLevel="0" collapsed="false">
      <c r="H144" s="92" t="s">
        <v>14</v>
      </c>
      <c r="I144" s="92"/>
      <c r="J144" s="92"/>
    </row>
    <row r="145" customFormat="false" ht="8.25" hidden="false" customHeight="false" outlineLevel="0" collapsed="false">
      <c r="H145" s="92"/>
      <c r="I145" s="92"/>
      <c r="J145" s="92"/>
    </row>
    <row r="146" customFormat="false" ht="8.25" hidden="false" customHeight="false" outlineLevel="0" collapsed="false">
      <c r="H146" s="92"/>
      <c r="I146" s="92"/>
      <c r="J146" s="92"/>
    </row>
    <row r="147" customFormat="false" ht="8.25" hidden="false" customHeight="false" outlineLevel="0" collapsed="false">
      <c r="D147" s="93" t="s">
        <v>135</v>
      </c>
      <c r="P147" s="93" t="s">
        <v>136</v>
      </c>
    </row>
    <row r="148" customFormat="false" ht="8.25" hidden="false" customHeight="false" outlineLevel="0" collapsed="false">
      <c r="A148" s="97" t="s">
        <v>137</v>
      </c>
      <c r="P148" s="93" t="s">
        <v>137</v>
      </c>
      <c r="S148" s="97" t="s">
        <v>138</v>
      </c>
    </row>
    <row r="149" customFormat="false" ht="8.25" hidden="false" customHeight="false" outlineLevel="0" collapsed="false">
      <c r="A149" s="115" t="s">
        <v>139</v>
      </c>
      <c r="B149" s="116" t="s">
        <v>140</v>
      </c>
      <c r="C149" s="116" t="s">
        <v>26</v>
      </c>
      <c r="D149" s="116" t="s">
        <v>27</v>
      </c>
      <c r="E149" s="116" t="s">
        <v>55</v>
      </c>
      <c r="F149" s="116" t="s">
        <v>30</v>
      </c>
      <c r="G149" s="116" t="s">
        <v>141</v>
      </c>
      <c r="H149" s="116" t="s">
        <v>34</v>
      </c>
      <c r="I149" s="116" t="s">
        <v>55</v>
      </c>
      <c r="J149" s="116" t="s">
        <v>142</v>
      </c>
      <c r="K149" s="116" t="s">
        <v>30</v>
      </c>
      <c r="L149" s="116" t="s">
        <v>41</v>
      </c>
      <c r="O149" s="116" t="s">
        <v>143</v>
      </c>
      <c r="P149" s="116" t="s">
        <v>144</v>
      </c>
      <c r="Q149" s="116" t="s">
        <v>145</v>
      </c>
      <c r="S149" s="94" t="s">
        <v>16</v>
      </c>
      <c r="T149" s="94" t="s">
        <v>17</v>
      </c>
      <c r="X149" s="94"/>
    </row>
    <row r="150" customFormat="false" ht="8.25" hidden="false" customHeight="false" outlineLevel="0" collapsed="false">
      <c r="A150" s="98" t="s">
        <v>49</v>
      </c>
      <c r="B150" s="109" t="n">
        <f aca="false">AVERAGE(B160,B170)</f>
        <v>449</v>
      </c>
      <c r="C150" s="109" t="n">
        <f aca="false">AVERAGE(C160,C170)</f>
        <v>297</v>
      </c>
      <c r="D150" s="117" t="n">
        <f aca="false">C150/B150</f>
        <v>0.661469933184855</v>
      </c>
      <c r="E150" s="109" t="n">
        <f aca="false">AVERAGE(E160,E170)</f>
        <v>3733.5</v>
      </c>
      <c r="F150" s="109" t="n">
        <f aca="false">AVERAGE(F160,F170)</f>
        <v>32</v>
      </c>
      <c r="G150" s="109" t="n">
        <f aca="false">AVERAGE(G160,G170)</f>
        <v>7.5</v>
      </c>
      <c r="H150" s="109" t="n">
        <f aca="false">AVERAGE(H160,H170)</f>
        <v>117</v>
      </c>
      <c r="I150" s="109" t="n">
        <f aca="false">AVERAGE(I160,I170)</f>
        <v>705.5</v>
      </c>
      <c r="J150" s="118" t="n">
        <f aca="false">I150/H150</f>
        <v>6.02991452991453</v>
      </c>
      <c r="K150" s="109" t="n">
        <f aca="false">AVERAGE(K160,K170)</f>
        <v>3</v>
      </c>
      <c r="L150" s="99" t="n">
        <f aca="false">((E150*0.05)+(F150*4)+(G150*-1)+(I150*0.1)+(K150*6))</f>
        <v>395.725</v>
      </c>
      <c r="O150" s="117" t="n">
        <f aca="false">(B150+H150)/(B152+F152+B154+F154+B156+F156+B150+H150)</f>
        <v>0.402131438721137</v>
      </c>
      <c r="P150" s="95" t="n">
        <f aca="false">B150/(B150+F152+F154+F156)</f>
        <v>0.506486181613085</v>
      </c>
      <c r="Q150" s="95" t="n">
        <f aca="false">H150/(H150+B152+B154+B156)</f>
        <v>0.224568138195777</v>
      </c>
      <c r="S150" s="95" t="n">
        <f aca="false">(H150+B152+B154+B156)/(H150+B152+B154+B156+B150)</f>
        <v>0.537113402061856</v>
      </c>
      <c r="T150" s="95" t="n">
        <f aca="false">B150/(B150+H150+B152+B154+B156)</f>
        <v>0.462886597938144</v>
      </c>
      <c r="X150" s="96"/>
    </row>
    <row r="151" customFormat="false" ht="8.25" hidden="false" customHeight="false" outlineLevel="0" collapsed="false">
      <c r="A151" s="115" t="s">
        <v>146</v>
      </c>
      <c r="B151" s="116" t="s">
        <v>34</v>
      </c>
      <c r="C151" s="116" t="s">
        <v>55</v>
      </c>
      <c r="D151" s="116" t="s">
        <v>142</v>
      </c>
      <c r="E151" s="116" t="s">
        <v>30</v>
      </c>
      <c r="F151" s="116" t="s">
        <v>53</v>
      </c>
      <c r="G151" s="116" t="s">
        <v>54</v>
      </c>
      <c r="H151" s="116" t="s">
        <v>55</v>
      </c>
      <c r="I151" s="116" t="s">
        <v>147</v>
      </c>
      <c r="J151" s="116" t="s">
        <v>30</v>
      </c>
      <c r="K151" s="116" t="s">
        <v>41</v>
      </c>
      <c r="L151" s="109" t="s">
        <v>148</v>
      </c>
      <c r="O151" s="94" t="s">
        <v>143</v>
      </c>
      <c r="P151" s="94" t="s">
        <v>145</v>
      </c>
      <c r="Q151" s="94" t="s">
        <v>149</v>
      </c>
    </row>
    <row r="152" customFormat="false" ht="8.25" hidden="false" customHeight="false" outlineLevel="0" collapsed="false">
      <c r="A152" s="98" t="s">
        <v>49</v>
      </c>
      <c r="B152" s="109" t="n">
        <f aca="false">AVERAGE(B162,B172)</f>
        <v>394.5</v>
      </c>
      <c r="C152" s="109" t="n">
        <f aca="false">AVERAGE(C162,C172)</f>
        <v>2135</v>
      </c>
      <c r="D152" s="118" t="n">
        <f aca="false">C152/B152</f>
        <v>5.41191381495564</v>
      </c>
      <c r="E152" s="109" t="n">
        <f aca="false">AVERAGE(E162,E172)</f>
        <v>18.5</v>
      </c>
      <c r="F152" s="109" t="n">
        <f aca="false">AVERAGE(F162,F172)</f>
        <v>77</v>
      </c>
      <c r="G152" s="109" t="n">
        <f aca="false">AVERAGE(G162,G172)</f>
        <v>60</v>
      </c>
      <c r="H152" s="109" t="n">
        <f aca="false">AVERAGE(H162,H172)</f>
        <v>542</v>
      </c>
      <c r="I152" s="118" t="n">
        <f aca="false">H152/G152</f>
        <v>9.03333333333333</v>
      </c>
      <c r="J152" s="109" t="n">
        <f aca="false">AVERAGE(J162,J172)</f>
        <v>4</v>
      </c>
      <c r="K152" s="99" t="n">
        <f aca="false">(C152*0.1)+(E152*6)+(H152*0.1)+(J152*6)</f>
        <v>402.7</v>
      </c>
      <c r="L152" s="99" t="n">
        <f aca="false">(C152*0.1)+(E152*6)+(G152*1)+(H152*0.1)+(J152*6)</f>
        <v>462.7</v>
      </c>
      <c r="O152" s="117" t="n">
        <f aca="false">(B152+F152)/(B152+F152+B154+F154+B156+F156+B150+H150)</f>
        <v>0.334991119005329</v>
      </c>
      <c r="P152" s="95" t="n">
        <f aca="false">B152/(H150+B152+B154+B156)</f>
        <v>0.757197696737044</v>
      </c>
      <c r="Q152" s="95" t="n">
        <f aca="false">F152/(F152+F154+F156)</f>
        <v>0.176</v>
      </c>
    </row>
    <row r="153" customFormat="false" ht="8.25" hidden="false" customHeight="false" outlineLevel="0" collapsed="false">
      <c r="A153" s="115" t="s">
        <v>150</v>
      </c>
      <c r="B153" s="116" t="s">
        <v>34</v>
      </c>
      <c r="C153" s="116" t="s">
        <v>55</v>
      </c>
      <c r="D153" s="116" t="s">
        <v>142</v>
      </c>
      <c r="E153" s="116" t="s">
        <v>30</v>
      </c>
      <c r="F153" s="116" t="s">
        <v>53</v>
      </c>
      <c r="G153" s="116" t="s">
        <v>54</v>
      </c>
      <c r="H153" s="116" t="s">
        <v>55</v>
      </c>
      <c r="I153" s="116" t="s">
        <v>147</v>
      </c>
      <c r="J153" s="116" t="s">
        <v>30</v>
      </c>
      <c r="K153" s="116" t="s">
        <v>41</v>
      </c>
      <c r="L153" s="109" t="s">
        <v>148</v>
      </c>
      <c r="O153" s="94" t="s">
        <v>143</v>
      </c>
      <c r="P153" s="94" t="s">
        <v>145</v>
      </c>
      <c r="Q153" s="94" t="s">
        <v>149</v>
      </c>
    </row>
    <row r="154" customFormat="false" ht="8.25" hidden="false" customHeight="false" outlineLevel="0" collapsed="false">
      <c r="A154" s="98" t="s">
        <v>49</v>
      </c>
      <c r="B154" s="109" t="n">
        <f aca="false">AVERAGE(B164,B174)</f>
        <v>9.5</v>
      </c>
      <c r="C154" s="109" t="n">
        <f aca="false">AVERAGE(C164,C174)</f>
        <v>59</v>
      </c>
      <c r="D154" s="109" t="n">
        <f aca="false">C154/B154</f>
        <v>6.21052631578947</v>
      </c>
      <c r="E154" s="109" t="n">
        <f aca="false">AVERAGE(E164,E174)</f>
        <v>0.5</v>
      </c>
      <c r="F154" s="109" t="n">
        <f aca="false">AVERAGE(F164,F174)</f>
        <v>224.5</v>
      </c>
      <c r="G154" s="109" t="n">
        <f aca="false">AVERAGE(G164,G174)</f>
        <v>142</v>
      </c>
      <c r="H154" s="109" t="n">
        <f aca="false">AVERAGE(H164,H174)</f>
        <v>2114</v>
      </c>
      <c r="I154" s="118" t="n">
        <f aca="false">H154/G154</f>
        <v>14.887323943662</v>
      </c>
      <c r="J154" s="109" t="n">
        <f aca="false">AVERAGE(J164,J174)</f>
        <v>15</v>
      </c>
      <c r="K154" s="99" t="n">
        <f aca="false">(C154*0.1)+(E154*6)+(H154*0.1)+(J154*6)</f>
        <v>310.3</v>
      </c>
      <c r="L154" s="99" t="n">
        <f aca="false">(C154*0.1)+(E154*6)+(G154*1)+(H154*0.1)+(J154*6)</f>
        <v>452.3</v>
      </c>
      <c r="O154" s="117" t="n">
        <f aca="false">(B154+F154)/(B152+F152+B154+F154+B156+F156+B150+H150)</f>
        <v>0.166252220248668</v>
      </c>
      <c r="P154" s="95" t="n">
        <f aca="false">B154/(B152+H150+B154+B156)</f>
        <v>0.0182341650671785</v>
      </c>
      <c r="Q154" s="95" t="n">
        <f aca="false">F154/(F154+F152+F156)</f>
        <v>0.513142857142857</v>
      </c>
    </row>
    <row r="155" customFormat="false" ht="8.25" hidden="false" customHeight="false" outlineLevel="0" collapsed="false">
      <c r="A155" s="115" t="s">
        <v>151</v>
      </c>
      <c r="B155" s="116" t="s">
        <v>34</v>
      </c>
      <c r="C155" s="116" t="s">
        <v>55</v>
      </c>
      <c r="D155" s="116" t="s">
        <v>142</v>
      </c>
      <c r="E155" s="116" t="s">
        <v>30</v>
      </c>
      <c r="F155" s="116" t="s">
        <v>53</v>
      </c>
      <c r="G155" s="116" t="s">
        <v>54</v>
      </c>
      <c r="H155" s="116" t="s">
        <v>55</v>
      </c>
      <c r="I155" s="116" t="s">
        <v>147</v>
      </c>
      <c r="J155" s="116" t="s">
        <v>30</v>
      </c>
      <c r="K155" s="116" t="s">
        <v>41</v>
      </c>
      <c r="L155" s="109" t="s">
        <v>148</v>
      </c>
      <c r="O155" s="94" t="s">
        <v>143</v>
      </c>
      <c r="P155" s="94" t="s">
        <v>145</v>
      </c>
      <c r="Q155" s="94" t="s">
        <v>149</v>
      </c>
    </row>
    <row r="156" customFormat="false" ht="8.25" hidden="false" customHeight="false" outlineLevel="0" collapsed="false">
      <c r="A156" s="98" t="s">
        <v>49</v>
      </c>
      <c r="B156" s="109" t="n">
        <f aca="false">AVERAGE(B166,B176)</f>
        <v>0</v>
      </c>
      <c r="C156" s="109" t="n">
        <f aca="false">AVERAGE(C166,C176)</f>
        <v>0</v>
      </c>
      <c r="D156" s="109" t="e">
        <f aca="false">C156/B156</f>
        <v>#DIV/0!</v>
      </c>
      <c r="E156" s="109" t="n">
        <f aca="false">AVERAGE(E166,E176)</f>
        <v>0</v>
      </c>
      <c r="F156" s="109" t="n">
        <f aca="false">AVERAGE(F166,F176)</f>
        <v>136</v>
      </c>
      <c r="G156" s="109" t="n">
        <f aca="false">AVERAGE(G166,G176)</f>
        <v>96</v>
      </c>
      <c r="H156" s="109" t="n">
        <f aca="false">AVERAGE(H166,H176)</f>
        <v>1077.5</v>
      </c>
      <c r="I156" s="118" t="n">
        <f aca="false">H156/G156</f>
        <v>11.2239583333333</v>
      </c>
      <c r="J156" s="109" t="n">
        <f aca="false">AVERAGE(J166,J176)</f>
        <v>13</v>
      </c>
      <c r="K156" s="99" t="n">
        <f aca="false">(C156*0.1)+(E156*6)+(H156*0.1)+(J156*6)</f>
        <v>185.75</v>
      </c>
      <c r="L156" s="99" t="n">
        <f aca="false">(C156*0.1)+(E156*6)+(G156*1)+(H156*0.1)+(J156*6)</f>
        <v>281.75</v>
      </c>
      <c r="O156" s="117" t="n">
        <f aca="false">(B156+F156)/(B152+F152+B154+F154+B156+F156+B150+H150)</f>
        <v>0.0966252220248668</v>
      </c>
      <c r="P156" s="111" t="n">
        <f aca="false">B156/(B156+B154+B152+H150)</f>
        <v>0</v>
      </c>
      <c r="Q156" s="95" t="n">
        <f aca="false">F156/(F156+F154+F152)</f>
        <v>0.310857142857143</v>
      </c>
    </row>
    <row r="157" customFormat="false" ht="8.25" hidden="false" customHeight="false" outlineLevel="0" collapsed="false">
      <c r="B157" s="119"/>
      <c r="C157" s="119"/>
      <c r="D157" s="119"/>
      <c r="E157" s="119"/>
      <c r="F157" s="119"/>
      <c r="G157" s="119"/>
      <c r="H157" s="119"/>
      <c r="I157" s="119"/>
      <c r="J157" s="119"/>
      <c r="K157" s="119"/>
      <c r="L157" s="120"/>
      <c r="P157" s="93"/>
    </row>
    <row r="158" customFormat="false" ht="8.25" hidden="false" customHeight="false" outlineLevel="0" collapsed="false">
      <c r="A158" s="97" t="n">
        <v>2024</v>
      </c>
      <c r="P158" s="93" t="n">
        <v>2024</v>
      </c>
      <c r="S158" s="97" t="s">
        <v>138</v>
      </c>
    </row>
    <row r="159" customFormat="false" ht="8.25" hidden="false" customHeight="false" outlineLevel="0" collapsed="false">
      <c r="A159" s="115" t="s">
        <v>139</v>
      </c>
      <c r="B159" s="116" t="s">
        <v>140</v>
      </c>
      <c r="C159" s="116" t="s">
        <v>26</v>
      </c>
      <c r="D159" s="116" t="s">
        <v>27</v>
      </c>
      <c r="E159" s="116" t="s">
        <v>55</v>
      </c>
      <c r="F159" s="116" t="s">
        <v>30</v>
      </c>
      <c r="G159" s="116" t="s">
        <v>141</v>
      </c>
      <c r="H159" s="116" t="s">
        <v>34</v>
      </c>
      <c r="I159" s="116" t="s">
        <v>55</v>
      </c>
      <c r="J159" s="116" t="s">
        <v>142</v>
      </c>
      <c r="K159" s="116" t="s">
        <v>30</v>
      </c>
      <c r="L159" s="116" t="s">
        <v>41</v>
      </c>
      <c r="O159" s="116" t="s">
        <v>143</v>
      </c>
      <c r="P159" s="116" t="s">
        <v>144</v>
      </c>
      <c r="Q159" s="116" t="s">
        <v>145</v>
      </c>
      <c r="S159" s="94" t="s">
        <v>16</v>
      </c>
      <c r="T159" s="94" t="s">
        <v>17</v>
      </c>
      <c r="X159" s="94"/>
    </row>
    <row r="160" customFormat="false" ht="8.25" hidden="false" customHeight="false" outlineLevel="0" collapsed="false">
      <c r="A160" s="98" t="s">
        <v>49</v>
      </c>
      <c r="B160" s="109" t="n">
        <v>477</v>
      </c>
      <c r="C160" s="109" t="n">
        <v>316</v>
      </c>
      <c r="D160" s="117" t="n">
        <f aca="false">C160/B160</f>
        <v>0.662473794549266</v>
      </c>
      <c r="E160" s="109" t="n">
        <v>4189</v>
      </c>
      <c r="F160" s="109" t="n">
        <v>41</v>
      </c>
      <c r="G160" s="109" t="n">
        <v>4</v>
      </c>
      <c r="H160" s="109" t="n">
        <v>139</v>
      </c>
      <c r="I160" s="109" t="n">
        <v>915</v>
      </c>
      <c r="J160" s="118" t="n">
        <f aca="false">I160/H160</f>
        <v>6.58273381294964</v>
      </c>
      <c r="K160" s="109" t="n">
        <v>4</v>
      </c>
      <c r="L160" s="99" t="n">
        <f aca="false">((E160*0.05)+(F160*4)+(G160*-1)+(I160*0.1)+(K160*6))</f>
        <v>484.95</v>
      </c>
      <c r="O160" s="117" t="n">
        <f aca="false">(B160+H160)/(B162+F162+B164+F164+B166+F166+B160+H160)</f>
        <v>0.416497633536173</v>
      </c>
      <c r="P160" s="95" t="n">
        <f aca="false">B160/(B160+F162+F164+F166)</f>
        <v>0.510706638115632</v>
      </c>
      <c r="Q160" s="95" t="n">
        <f aca="false">H160/(H160+B162+B164+B166)</f>
        <v>0.255045871559633</v>
      </c>
      <c r="S160" s="95" t="n">
        <f aca="false">(H160+B162+B164+B166)/(H160+B162+B164+B166+B160)</f>
        <v>0.533268101761253</v>
      </c>
      <c r="T160" s="95" t="n">
        <f aca="false">B160/(B160+H160+B162+B164+B166)</f>
        <v>0.466731898238748</v>
      </c>
      <c r="X160" s="96"/>
    </row>
    <row r="161" customFormat="false" ht="8.25" hidden="false" customHeight="false" outlineLevel="0" collapsed="false">
      <c r="A161" s="115" t="s">
        <v>146</v>
      </c>
      <c r="B161" s="116" t="s">
        <v>34</v>
      </c>
      <c r="C161" s="116" t="s">
        <v>55</v>
      </c>
      <c r="D161" s="116" t="s">
        <v>142</v>
      </c>
      <c r="E161" s="116" t="s">
        <v>30</v>
      </c>
      <c r="F161" s="116" t="s">
        <v>53</v>
      </c>
      <c r="G161" s="116" t="s">
        <v>54</v>
      </c>
      <c r="H161" s="116" t="s">
        <v>55</v>
      </c>
      <c r="I161" s="116" t="s">
        <v>147</v>
      </c>
      <c r="J161" s="116" t="s">
        <v>30</v>
      </c>
      <c r="K161" s="116" t="s">
        <v>41</v>
      </c>
      <c r="L161" s="116" t="s">
        <v>148</v>
      </c>
      <c r="O161" s="94" t="s">
        <v>143</v>
      </c>
      <c r="P161" s="94" t="s">
        <v>145</v>
      </c>
      <c r="Q161" s="94" t="s">
        <v>149</v>
      </c>
    </row>
    <row r="162" customFormat="false" ht="8.25" hidden="false" customHeight="false" outlineLevel="0" collapsed="false">
      <c r="A162" s="98" t="s">
        <v>49</v>
      </c>
      <c r="B162" s="109" t="n">
        <v>397</v>
      </c>
      <c r="C162" s="109" t="n">
        <v>2210</v>
      </c>
      <c r="D162" s="118" t="n">
        <f aca="false">C162/B162</f>
        <v>5.56675062972292</v>
      </c>
      <c r="E162" s="109" t="n">
        <v>18</v>
      </c>
      <c r="F162" s="109" t="n">
        <v>81</v>
      </c>
      <c r="G162" s="109" t="n">
        <v>65</v>
      </c>
      <c r="H162" s="109" t="n">
        <v>626</v>
      </c>
      <c r="I162" s="118" t="n">
        <f aca="false">H162/G162</f>
        <v>9.63076923076923</v>
      </c>
      <c r="J162" s="109" t="n">
        <v>6</v>
      </c>
      <c r="K162" s="99" t="n">
        <f aca="false">(C162*0.1)+(E162*6)+(H162*0.1)+(J162*6)</f>
        <v>427.6</v>
      </c>
      <c r="L162" s="99" t="n">
        <f aca="false">(C162*0.1)+(E162*6)+(G162*1)+(H162*0.1)+(J162*6)</f>
        <v>492.6</v>
      </c>
      <c r="O162" s="117" t="n">
        <f aca="false">(B162+F162)/(B162+F162+B164+F164+B166+F166+B160+H160)</f>
        <v>0.323191345503719</v>
      </c>
      <c r="P162" s="95" t="n">
        <f aca="false">B162/(H160+B162+B164+B166)</f>
        <v>0.728440366972477</v>
      </c>
      <c r="Q162" s="95" t="n">
        <f aca="false">F162/(F162+F164+F166)</f>
        <v>0.177242888402626</v>
      </c>
    </row>
    <row r="163" customFormat="false" ht="8.25" hidden="false" customHeight="false" outlineLevel="0" collapsed="false">
      <c r="A163" s="115" t="s">
        <v>150</v>
      </c>
      <c r="B163" s="116" t="s">
        <v>34</v>
      </c>
      <c r="C163" s="116" t="s">
        <v>55</v>
      </c>
      <c r="D163" s="116" t="s">
        <v>142</v>
      </c>
      <c r="E163" s="116" t="s">
        <v>30</v>
      </c>
      <c r="F163" s="116" t="s">
        <v>53</v>
      </c>
      <c r="G163" s="116" t="s">
        <v>54</v>
      </c>
      <c r="H163" s="116" t="s">
        <v>55</v>
      </c>
      <c r="I163" s="116" t="s">
        <v>147</v>
      </c>
      <c r="J163" s="116" t="s">
        <v>30</v>
      </c>
      <c r="K163" s="116" t="s">
        <v>41</v>
      </c>
      <c r="L163" s="116" t="s">
        <v>148</v>
      </c>
      <c r="O163" s="94" t="s">
        <v>143</v>
      </c>
      <c r="P163" s="94" t="s">
        <v>145</v>
      </c>
      <c r="Q163" s="94" t="s">
        <v>149</v>
      </c>
    </row>
    <row r="164" customFormat="false" ht="8.25" hidden="false" customHeight="false" outlineLevel="0" collapsed="false">
      <c r="A164" s="98" t="s">
        <v>49</v>
      </c>
      <c r="B164" s="109" t="n">
        <v>9</v>
      </c>
      <c r="C164" s="109" t="n">
        <v>56</v>
      </c>
      <c r="D164" s="109" t="n">
        <f aca="false">C164/B164</f>
        <v>6.22222222222222</v>
      </c>
      <c r="E164" s="109" t="n">
        <v>0</v>
      </c>
      <c r="F164" s="109" t="n">
        <v>238</v>
      </c>
      <c r="G164" s="109" t="n">
        <v>147</v>
      </c>
      <c r="H164" s="109" t="n">
        <v>2282</v>
      </c>
      <c r="I164" s="118" t="n">
        <f aca="false">H164/G164</f>
        <v>15.5238095238095</v>
      </c>
      <c r="J164" s="109" t="n">
        <v>17</v>
      </c>
      <c r="K164" s="99" t="n">
        <f aca="false">(C164*0.1)+(E164*6)+(H164*0.1)+(J164*6)</f>
        <v>335.8</v>
      </c>
      <c r="L164" s="99" t="n">
        <f aca="false">(C164*0.1)+(E164*6)+(G164*1)+(H164*0.1)+(J164*6)</f>
        <v>482.8</v>
      </c>
      <c r="O164" s="117" t="n">
        <f aca="false">(B164+F164)/(B162+F162+B164+F164+B166+F166+B160+H160)</f>
        <v>0.167004732927654</v>
      </c>
      <c r="P164" s="95" t="n">
        <f aca="false">B164/(B162+H160+B164+B166)</f>
        <v>0.0165137614678899</v>
      </c>
      <c r="Q164" s="95" t="n">
        <f aca="false">F164/(F164+F162+F166)</f>
        <v>0.520787746170678</v>
      </c>
    </row>
    <row r="165" customFormat="false" ht="8.25" hidden="false" customHeight="false" outlineLevel="0" collapsed="false">
      <c r="A165" s="115" t="s">
        <v>151</v>
      </c>
      <c r="B165" s="116" t="s">
        <v>34</v>
      </c>
      <c r="C165" s="116" t="s">
        <v>55</v>
      </c>
      <c r="D165" s="116" t="s">
        <v>142</v>
      </c>
      <c r="E165" s="116" t="s">
        <v>30</v>
      </c>
      <c r="F165" s="116" t="s">
        <v>53</v>
      </c>
      <c r="G165" s="116" t="s">
        <v>54</v>
      </c>
      <c r="H165" s="116" t="s">
        <v>55</v>
      </c>
      <c r="I165" s="116" t="s">
        <v>147</v>
      </c>
      <c r="J165" s="116" t="s">
        <v>30</v>
      </c>
      <c r="K165" s="116" t="s">
        <v>41</v>
      </c>
      <c r="L165" s="116" t="s">
        <v>148</v>
      </c>
      <c r="O165" s="94" t="s">
        <v>143</v>
      </c>
      <c r="P165" s="94" t="s">
        <v>145</v>
      </c>
      <c r="Q165" s="94" t="s">
        <v>149</v>
      </c>
    </row>
    <row r="166" customFormat="false" ht="8.25" hidden="false" customHeight="false" outlineLevel="0" collapsed="false">
      <c r="A166" s="98" t="s">
        <v>49</v>
      </c>
      <c r="B166" s="109" t="n">
        <v>0</v>
      </c>
      <c r="C166" s="109" t="n">
        <v>0</v>
      </c>
      <c r="D166" s="109" t="e">
        <f aca="false">C166/B166</f>
        <v>#DIV/0!</v>
      </c>
      <c r="E166" s="109" t="n">
        <v>0</v>
      </c>
      <c r="F166" s="109" t="n">
        <v>138</v>
      </c>
      <c r="G166" s="109" t="n">
        <v>106</v>
      </c>
      <c r="H166" s="109" t="n">
        <v>1281</v>
      </c>
      <c r="I166" s="118" t="n">
        <f aca="false">H166/G166</f>
        <v>12.0849056603774</v>
      </c>
      <c r="J166" s="109" t="n">
        <v>18</v>
      </c>
      <c r="K166" s="99" t="n">
        <f aca="false">(C166*0.1)+(E166*6)+(H166*0.1)+(J166*6)</f>
        <v>236.1</v>
      </c>
      <c r="L166" s="99" t="n">
        <f aca="false">(C166*0.1)+(E166*6)+(G166*1)+(H166*0.1)+(J166*6)</f>
        <v>342.1</v>
      </c>
      <c r="O166" s="117" t="n">
        <f aca="false">(B166+F166)/(B162+F162+B164+F164+B166+F166+B160+H160)</f>
        <v>0.0933062880324544</v>
      </c>
      <c r="P166" s="111" t="n">
        <f aca="false">B166/(B166+B164+B162+H160)</f>
        <v>0</v>
      </c>
      <c r="Q166" s="95" t="n">
        <f aca="false">F166/(F166+F164+F162)</f>
        <v>0.301969365426696</v>
      </c>
    </row>
    <row r="168" customFormat="false" ht="8.25" hidden="false" customHeight="false" outlineLevel="0" collapsed="false">
      <c r="A168" s="97" t="n">
        <v>2025</v>
      </c>
      <c r="P168" s="93" t="n">
        <v>2025</v>
      </c>
      <c r="S168" s="97" t="s">
        <v>138</v>
      </c>
    </row>
    <row r="169" customFormat="false" ht="8.25" hidden="false" customHeight="false" outlineLevel="0" collapsed="false">
      <c r="A169" s="115" t="s">
        <v>139</v>
      </c>
      <c r="B169" s="116" t="s">
        <v>140</v>
      </c>
      <c r="C169" s="116" t="s">
        <v>26</v>
      </c>
      <c r="D169" s="116" t="s">
        <v>27</v>
      </c>
      <c r="E169" s="116" t="s">
        <v>55</v>
      </c>
      <c r="F169" s="116" t="s">
        <v>30</v>
      </c>
      <c r="G169" s="116" t="s">
        <v>141</v>
      </c>
      <c r="H169" s="116" t="s">
        <v>34</v>
      </c>
      <c r="I169" s="116" t="s">
        <v>55</v>
      </c>
      <c r="J169" s="116" t="s">
        <v>142</v>
      </c>
      <c r="K169" s="116" t="s">
        <v>30</v>
      </c>
      <c r="L169" s="116" t="s">
        <v>41</v>
      </c>
      <c r="O169" s="116" t="s">
        <v>143</v>
      </c>
      <c r="P169" s="116" t="s">
        <v>144</v>
      </c>
      <c r="Q169" s="116" t="s">
        <v>145</v>
      </c>
      <c r="S169" s="94" t="s">
        <v>16</v>
      </c>
      <c r="T169" s="94" t="s">
        <v>17</v>
      </c>
      <c r="X169" s="94"/>
    </row>
    <row r="170" customFormat="false" ht="8.25" hidden="false" customHeight="false" outlineLevel="0" collapsed="false">
      <c r="A170" s="98" t="s">
        <v>49</v>
      </c>
      <c r="B170" s="109" t="n">
        <v>421</v>
      </c>
      <c r="C170" s="109" t="n">
        <v>278</v>
      </c>
      <c r="D170" s="117" t="n">
        <f aca="false">C170/B170</f>
        <v>0.660332541567696</v>
      </c>
      <c r="E170" s="109" t="n">
        <v>3278</v>
      </c>
      <c r="F170" s="109" t="n">
        <v>23</v>
      </c>
      <c r="G170" s="109" t="n">
        <v>11</v>
      </c>
      <c r="H170" s="109" t="n">
        <v>95</v>
      </c>
      <c r="I170" s="109" t="n">
        <v>496</v>
      </c>
      <c r="J170" s="109" t="n">
        <f aca="false">I170/H170</f>
        <v>5.22105263157895</v>
      </c>
      <c r="K170" s="109" t="n">
        <v>2</v>
      </c>
      <c r="L170" s="99" t="n">
        <f aca="false">((E170*0.05)+(F170*4)+(G170*-1)+(I170*0.1)+(K170*6))</f>
        <v>306.5</v>
      </c>
      <c r="O170" s="117" t="n">
        <f aca="false">(B170+H170)/(B172+F172+B174+F174+B176+F176+B170+H170)</f>
        <v>0.38622754491018</v>
      </c>
      <c r="P170" s="95" t="n">
        <f aca="false">B170/(B170+F172+F174+F176)</f>
        <v>0.501787842669845</v>
      </c>
      <c r="Q170" s="95" t="n">
        <f aca="false">H170/(H170+B172+B174+B176)</f>
        <v>0.191146881287726</v>
      </c>
      <c r="S170" s="95" t="n">
        <f aca="false">(H170+B172+B174+B176)/(H170+B172+B174+B176+B170)</f>
        <v>0.541394335511983</v>
      </c>
      <c r="T170" s="95" t="n">
        <f aca="false">B170/(B170+H170+B172+B174+B176)</f>
        <v>0.458605664488017</v>
      </c>
      <c r="X170" s="96"/>
    </row>
    <row r="171" customFormat="false" ht="8.25" hidden="false" customHeight="false" outlineLevel="0" collapsed="false">
      <c r="A171" s="115" t="s">
        <v>146</v>
      </c>
      <c r="B171" s="116" t="s">
        <v>34</v>
      </c>
      <c r="C171" s="116" t="s">
        <v>55</v>
      </c>
      <c r="D171" s="116" t="s">
        <v>142</v>
      </c>
      <c r="E171" s="116" t="s">
        <v>30</v>
      </c>
      <c r="F171" s="116" t="s">
        <v>53</v>
      </c>
      <c r="G171" s="116" t="s">
        <v>54</v>
      </c>
      <c r="H171" s="116" t="s">
        <v>55</v>
      </c>
      <c r="I171" s="116" t="s">
        <v>147</v>
      </c>
      <c r="J171" s="116" t="s">
        <v>30</v>
      </c>
      <c r="K171" s="116" t="s">
        <v>41</v>
      </c>
      <c r="L171" s="116" t="s">
        <v>148</v>
      </c>
      <c r="O171" s="94" t="s">
        <v>143</v>
      </c>
      <c r="P171" s="94" t="s">
        <v>145</v>
      </c>
      <c r="Q171" s="94" t="s">
        <v>149</v>
      </c>
    </row>
    <row r="172" customFormat="false" ht="8.25" hidden="false" customHeight="false" outlineLevel="0" collapsed="false">
      <c r="A172" s="98" t="s">
        <v>49</v>
      </c>
      <c r="B172" s="109" t="n">
        <v>392</v>
      </c>
      <c r="C172" s="109" t="n">
        <v>2060</v>
      </c>
      <c r="D172" s="118" t="n">
        <f aca="false">C172/B172</f>
        <v>5.25510204081633</v>
      </c>
      <c r="E172" s="109" t="n">
        <v>19</v>
      </c>
      <c r="F172" s="109" t="n">
        <v>73</v>
      </c>
      <c r="G172" s="109" t="n">
        <v>55</v>
      </c>
      <c r="H172" s="109" t="n">
        <v>458</v>
      </c>
      <c r="I172" s="118" t="n">
        <f aca="false">H172/G172</f>
        <v>8.32727272727273</v>
      </c>
      <c r="J172" s="109" t="n">
        <v>2</v>
      </c>
      <c r="K172" s="99" t="n">
        <f aca="false">(C172*0.1)+(E172*6)+(H172*0.1)+(J172*6)</f>
        <v>377.8</v>
      </c>
      <c r="L172" s="99" t="n">
        <f aca="false">(C172*0.1)+(E172*6)+(G172*1)+(H172*0.1)+(J172*6)</f>
        <v>432.8</v>
      </c>
      <c r="O172" s="117" t="n">
        <f aca="false">(B172+F172)/(B172+F172+B174+F174+B176+F176+B170+H170)</f>
        <v>0.348053892215569</v>
      </c>
      <c r="P172" s="95" t="n">
        <f aca="false">B172/(H170+B172+B174+B176)</f>
        <v>0.788732394366197</v>
      </c>
      <c r="Q172" s="95" t="n">
        <f aca="false">F172/(F172+F174+F176)</f>
        <v>0.174641148325359</v>
      </c>
    </row>
    <row r="173" customFormat="false" ht="8.25" hidden="false" customHeight="false" outlineLevel="0" collapsed="false">
      <c r="A173" s="115" t="s">
        <v>150</v>
      </c>
      <c r="B173" s="116" t="s">
        <v>34</v>
      </c>
      <c r="C173" s="116" t="s">
        <v>55</v>
      </c>
      <c r="D173" s="116" t="s">
        <v>142</v>
      </c>
      <c r="E173" s="116" t="s">
        <v>30</v>
      </c>
      <c r="F173" s="116" t="s">
        <v>53</v>
      </c>
      <c r="G173" s="116" t="s">
        <v>54</v>
      </c>
      <c r="H173" s="116" t="s">
        <v>55</v>
      </c>
      <c r="I173" s="116" t="s">
        <v>147</v>
      </c>
      <c r="J173" s="116" t="s">
        <v>30</v>
      </c>
      <c r="K173" s="116" t="s">
        <v>41</v>
      </c>
      <c r="L173" s="116" t="s">
        <v>148</v>
      </c>
      <c r="O173" s="94" t="s">
        <v>143</v>
      </c>
      <c r="P173" s="94" t="s">
        <v>145</v>
      </c>
      <c r="Q173" s="94" t="s">
        <v>149</v>
      </c>
    </row>
    <row r="174" customFormat="false" ht="8.25" hidden="false" customHeight="false" outlineLevel="0" collapsed="false">
      <c r="A174" s="98" t="s">
        <v>49</v>
      </c>
      <c r="B174" s="109" t="n">
        <v>10</v>
      </c>
      <c r="C174" s="109" t="n">
        <v>62</v>
      </c>
      <c r="D174" s="118" t="n">
        <f aca="false">C174/B174</f>
        <v>6.2</v>
      </c>
      <c r="E174" s="109" t="n">
        <v>1</v>
      </c>
      <c r="F174" s="109" t="n">
        <v>211</v>
      </c>
      <c r="G174" s="109" t="n">
        <v>137</v>
      </c>
      <c r="H174" s="109" t="n">
        <v>1946</v>
      </c>
      <c r="I174" s="118" t="n">
        <f aca="false">H174/G174</f>
        <v>14.2043795620438</v>
      </c>
      <c r="J174" s="109" t="n">
        <v>13</v>
      </c>
      <c r="K174" s="99" t="n">
        <f aca="false">(C174*0.1)+(E174*6)+(H174*0.1)+(J174*6)</f>
        <v>284.8</v>
      </c>
      <c r="L174" s="99" t="n">
        <f aca="false">(C174*0.1)+(E174*6)+(G174*1)+(H174*0.1)+(J174*6)</f>
        <v>421.8</v>
      </c>
      <c r="O174" s="117" t="n">
        <f aca="false">(B174+F174)/(B172+F172+B174+F174+B176+F176+B170+H170)</f>
        <v>0.165419161676647</v>
      </c>
      <c r="P174" s="95" t="n">
        <f aca="false">B174/(B172+H170+B174+B176)</f>
        <v>0.0201207243460765</v>
      </c>
      <c r="Q174" s="95" t="n">
        <f aca="false">F174/(F174+F172+F176)</f>
        <v>0.504784688995215</v>
      </c>
    </row>
    <row r="175" customFormat="false" ht="8.25" hidden="false" customHeight="false" outlineLevel="0" collapsed="false">
      <c r="A175" s="115" t="s">
        <v>151</v>
      </c>
      <c r="B175" s="116" t="s">
        <v>34</v>
      </c>
      <c r="C175" s="116" t="s">
        <v>55</v>
      </c>
      <c r="D175" s="116" t="s">
        <v>142</v>
      </c>
      <c r="E175" s="116" t="s">
        <v>30</v>
      </c>
      <c r="F175" s="116" t="s">
        <v>53</v>
      </c>
      <c r="G175" s="116" t="s">
        <v>54</v>
      </c>
      <c r="H175" s="116" t="s">
        <v>55</v>
      </c>
      <c r="I175" s="116" t="s">
        <v>147</v>
      </c>
      <c r="J175" s="116" t="s">
        <v>30</v>
      </c>
      <c r="K175" s="116" t="s">
        <v>41</v>
      </c>
      <c r="L175" s="116" t="s">
        <v>148</v>
      </c>
      <c r="O175" s="94" t="s">
        <v>143</v>
      </c>
      <c r="P175" s="94" t="s">
        <v>145</v>
      </c>
      <c r="Q175" s="94" t="s">
        <v>149</v>
      </c>
    </row>
    <row r="176" customFormat="false" ht="8.25" hidden="false" customHeight="false" outlineLevel="0" collapsed="false">
      <c r="A176" s="98" t="s">
        <v>49</v>
      </c>
      <c r="B176" s="109" t="n">
        <v>0</v>
      </c>
      <c r="C176" s="109" t="n">
        <v>0</v>
      </c>
      <c r="D176" s="109" t="e">
        <f aca="false">C176/B176</f>
        <v>#DIV/0!</v>
      </c>
      <c r="E176" s="109" t="n">
        <v>0</v>
      </c>
      <c r="F176" s="109" t="n">
        <v>134</v>
      </c>
      <c r="G176" s="109" t="n">
        <v>86</v>
      </c>
      <c r="H176" s="109" t="n">
        <v>874</v>
      </c>
      <c r="I176" s="118" t="n">
        <f aca="false">H176/G176</f>
        <v>10.1627906976744</v>
      </c>
      <c r="J176" s="109" t="n">
        <v>8</v>
      </c>
      <c r="K176" s="99" t="n">
        <f aca="false">(C176*0.1)+(E176*6)+(H176*0.1)+(J176*6)</f>
        <v>135.4</v>
      </c>
      <c r="L176" s="99" t="n">
        <f aca="false">(C176*0.1)+(E176*6)+(G176*1)+(H176*0.1)+(J176*6)</f>
        <v>221.4</v>
      </c>
      <c r="O176" s="117" t="n">
        <f aca="false">(B176+F176)/(B172+F172+B174+F174+B176+F176+B170+H170)</f>
        <v>0.100299401197605</v>
      </c>
      <c r="P176" s="111" t="n">
        <f aca="false">B176/(B176+B174+B172+H170)</f>
        <v>0</v>
      </c>
      <c r="Q176" s="95" t="n">
        <f aca="false">F176/(F176+F174+F172)</f>
        <v>0.320574162679426</v>
      </c>
    </row>
  </sheetData>
  <mergeCells count="136">
    <mergeCell ref="A1:W1"/>
    <mergeCell ref="A3:W3"/>
    <mergeCell ref="AC3:AY3"/>
    <mergeCell ref="H5:J5"/>
    <mergeCell ref="M5:O5"/>
    <mergeCell ref="AJ5:AL5"/>
    <mergeCell ref="AO5:AQ5"/>
    <mergeCell ref="H6:J6"/>
    <mergeCell ref="AJ6:AL6"/>
    <mergeCell ref="H7:J7"/>
    <mergeCell ref="AJ7:AL7"/>
    <mergeCell ref="A10:W10"/>
    <mergeCell ref="AC10:AY10"/>
    <mergeCell ref="C12:I12"/>
    <mergeCell ref="L12:P12"/>
    <mergeCell ref="R12:T12"/>
    <mergeCell ref="V12:W12"/>
    <mergeCell ref="AE12:AK12"/>
    <mergeCell ref="AN12:AR12"/>
    <mergeCell ref="AT12:AV12"/>
    <mergeCell ref="AX12:AY12"/>
    <mergeCell ref="A20:G20"/>
    <mergeCell ref="H20:M20"/>
    <mergeCell ref="R20:T20"/>
    <mergeCell ref="V20:W20"/>
    <mergeCell ref="AC20:AI20"/>
    <mergeCell ref="AJ20:AO20"/>
    <mergeCell ref="AT20:AV20"/>
    <mergeCell ref="AX20:AY20"/>
    <mergeCell ref="A30:G30"/>
    <mergeCell ref="J30:N30"/>
    <mergeCell ref="R30:T30"/>
    <mergeCell ref="V30:W30"/>
    <mergeCell ref="AC30:AI30"/>
    <mergeCell ref="AL30:AP30"/>
    <mergeCell ref="AT30:AV30"/>
    <mergeCell ref="AX30:AY30"/>
    <mergeCell ref="A41:G41"/>
    <mergeCell ref="J41:N41"/>
    <mergeCell ref="R41:T41"/>
    <mergeCell ref="V41:W41"/>
    <mergeCell ref="AC41:AI41"/>
    <mergeCell ref="AL41:AP41"/>
    <mergeCell ref="AT41:AV41"/>
    <mergeCell ref="AX41:AY41"/>
    <mergeCell ref="A50:G50"/>
    <mergeCell ref="J50:N50"/>
    <mergeCell ref="R50:V50"/>
    <mergeCell ref="AC50:AI50"/>
    <mergeCell ref="AL50:AP50"/>
    <mergeCell ref="AT50:AX50"/>
    <mergeCell ref="J51:M51"/>
    <mergeCell ref="R51:U51"/>
    <mergeCell ref="AL51:AO51"/>
    <mergeCell ref="AT51:AW51"/>
    <mergeCell ref="J52:M52"/>
    <mergeCell ref="R52:U52"/>
    <mergeCell ref="AL52:AO52"/>
    <mergeCell ref="AT52:AW52"/>
    <mergeCell ref="J53:M53"/>
    <mergeCell ref="R53:U53"/>
    <mergeCell ref="AL53:AO53"/>
    <mergeCell ref="AT53:AW53"/>
    <mergeCell ref="J54:M54"/>
    <mergeCell ref="R54:U54"/>
    <mergeCell ref="AL54:AO54"/>
    <mergeCell ref="AT54:AW54"/>
    <mergeCell ref="J55:M55"/>
    <mergeCell ref="R55:U55"/>
    <mergeCell ref="AL55:AO55"/>
    <mergeCell ref="AT55:AW55"/>
    <mergeCell ref="J56:M56"/>
    <mergeCell ref="R56:U56"/>
    <mergeCell ref="AL56:AO56"/>
    <mergeCell ref="AT56:AW56"/>
    <mergeCell ref="J57:M57"/>
    <mergeCell ref="R57:U57"/>
    <mergeCell ref="AL57:AO57"/>
    <mergeCell ref="AT57:AW57"/>
    <mergeCell ref="J58:M58"/>
    <mergeCell ref="R58:U58"/>
    <mergeCell ref="AL58:AO58"/>
    <mergeCell ref="AT58:AW58"/>
    <mergeCell ref="J59:M59"/>
    <mergeCell ref="R59:U59"/>
    <mergeCell ref="AL59:AO59"/>
    <mergeCell ref="AT59:AW59"/>
    <mergeCell ref="A73:W73"/>
    <mergeCell ref="H75:J75"/>
    <mergeCell ref="M75:O75"/>
    <mergeCell ref="H76:J76"/>
    <mergeCell ref="H77:J77"/>
    <mergeCell ref="A80:W80"/>
    <mergeCell ref="C82:I82"/>
    <mergeCell ref="L82:P82"/>
    <mergeCell ref="R82:T82"/>
    <mergeCell ref="V82:W82"/>
    <mergeCell ref="A90:G90"/>
    <mergeCell ref="H90:M90"/>
    <mergeCell ref="R90:T90"/>
    <mergeCell ref="V90:W90"/>
    <mergeCell ref="A100:G100"/>
    <mergeCell ref="J100:N100"/>
    <mergeCell ref="R100:T100"/>
    <mergeCell ref="V100:W100"/>
    <mergeCell ref="A111:G111"/>
    <mergeCell ref="J111:N111"/>
    <mergeCell ref="R111:T111"/>
    <mergeCell ref="V111:W111"/>
    <mergeCell ref="A120:G120"/>
    <mergeCell ref="J120:N120"/>
    <mergeCell ref="R120:V120"/>
    <mergeCell ref="J121:M121"/>
    <mergeCell ref="R121:U121"/>
    <mergeCell ref="J122:M122"/>
    <mergeCell ref="R122:U122"/>
    <mergeCell ref="J123:M123"/>
    <mergeCell ref="R123:U123"/>
    <mergeCell ref="J124:M124"/>
    <mergeCell ref="R124:U124"/>
    <mergeCell ref="J125:M125"/>
    <mergeCell ref="R125:U125"/>
    <mergeCell ref="J126:M126"/>
    <mergeCell ref="R126:U126"/>
    <mergeCell ref="J127:M127"/>
    <mergeCell ref="R127:U127"/>
    <mergeCell ref="J128:M128"/>
    <mergeCell ref="R128:U128"/>
    <mergeCell ref="J129:M129"/>
    <mergeCell ref="R129:U129"/>
    <mergeCell ref="A141:W141"/>
    <mergeCell ref="H143:J143"/>
    <mergeCell ref="M143:O143"/>
    <mergeCell ref="H144:J144"/>
    <mergeCell ref="H145:J145"/>
    <mergeCell ref="H146:J146"/>
  </mergeCells>
  <hyperlinks>
    <hyperlink ref="H5" location="ARI!C9" display="RSP Projections: Year 1"/>
    <hyperlink ref="M5" location="ARI!AX11" display="Adjustable Projections: Year 1"/>
    <hyperlink ref="AJ5" location="ARI!C9" display="RSP Projections: Year 1"/>
    <hyperlink ref="AO5" location="ARI!AX11" display="Adjustable Projections: Year 1"/>
    <hyperlink ref="H6" location="ARI!A110" display="RSP Projections: Year 2"/>
    <hyperlink ref="M6" location="ARI!A170" display="Past Run/Pass Performances"/>
    <hyperlink ref="AJ6" location="ARI!A110" display="RSP Projections: Year 2"/>
    <hyperlink ref="H75" location="ARI!C9" display="RSP Projections: Year 1"/>
    <hyperlink ref="M75" location="ARI!AX11" display="Adjustable Projections: Year 1"/>
    <hyperlink ref="H76" location="ARI!A110" display="RSP Projections: Year 2"/>
    <hyperlink ref="M76" location="ARI!A170" display="Past Run/Pass Performances"/>
    <hyperlink ref="H143" location="ARI!C9" display="RSP Projections: Year 1"/>
    <hyperlink ref="M143" location="ARI!AX11" display="Adjustable Projections: Year 1"/>
    <hyperlink ref="H144" location="ARI!A90" display="RSP Projections: Year 2"/>
  </hyperlinks>
  <printOptions headings="false" gridLines="false" gridLinesSet="true" horizontalCentered="false" verticalCentered="false"/>
  <pageMargins left="0" right="0" top="0" bottom="0" header="0.511811023622047" footer="0.511811023622047"/>
  <pageSetup paperSize="1" scale="54"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B174"/>
  <sheetViews>
    <sheetView showFormulas="false" showGridLines="true" showRowColHeaders="true" showZeros="true" rightToLeft="false" tabSelected="false" showOutlineSymbols="true" defaultGridColor="true" view="normal" topLeftCell="A13" colorId="64" zoomScale="200" zoomScaleNormal="200" zoomScalePageLayoutView="100" workbookViewId="0">
      <selection pane="topLeft" activeCell="D64" activeCellId="0" sqref="D64"/>
    </sheetView>
  </sheetViews>
  <sheetFormatPr defaultColWidth="4.1484375" defaultRowHeight="8.25" customHeight="false" zeroHeight="false" outlineLevelRow="0" outlineLevelCol="0"/>
  <cols>
    <col collapsed="false" customWidth="true" hidden="false" outlineLevel="0" max="1" min="1" style="121" width="14.42"/>
    <col collapsed="false" customWidth="true" hidden="false" outlineLevel="0" max="2" min="2" style="122" width="4.29"/>
    <col collapsed="false" customWidth="true" hidden="false" outlineLevel="0" max="9" min="3" style="121" width="4.29"/>
    <col collapsed="false" customWidth="true" hidden="false" outlineLevel="0" max="13" min="10" style="121" width="4.42"/>
    <col collapsed="false" customWidth="true" hidden="false" outlineLevel="0" max="14" min="14" style="121" width="5.29"/>
    <col collapsed="false" customWidth="true" hidden="false" outlineLevel="0" max="16" min="15" style="121" width="4.57"/>
    <col collapsed="false" customWidth="true" hidden="false" outlineLevel="0" max="17" min="17" style="121" width="4.42"/>
    <col collapsed="false" customWidth="true" hidden="false" outlineLevel="0" max="18" min="18" style="121" width="4.29"/>
    <col collapsed="false" customWidth="true" hidden="false" outlineLevel="0" max="20" min="19" style="121" width="5.29"/>
    <col collapsed="false" customWidth="true" hidden="false" outlineLevel="0" max="21" min="21" style="121" width="5"/>
    <col collapsed="false" customWidth="true" hidden="false" outlineLevel="0" max="22" min="22" style="121" width="4.57"/>
    <col collapsed="false" customWidth="true" hidden="false" outlineLevel="0" max="23" min="23" style="121" width="4.29"/>
    <col collapsed="false" customWidth="true" hidden="false" outlineLevel="0" max="26" min="24" style="121" width="4.86"/>
    <col collapsed="false" customWidth="false" hidden="false" outlineLevel="0" max="29" min="27" style="121" width="4.14"/>
    <col collapsed="false" customWidth="true" hidden="false" outlineLevel="0" max="31" min="30" style="121" width="4.29"/>
    <col collapsed="false" customWidth="true" hidden="false" outlineLevel="0" max="33" min="32" style="121" width="4.71"/>
    <col collapsed="false" customWidth="true" hidden="false" outlineLevel="0" max="34" min="34" style="121" width="7"/>
    <col collapsed="false" customWidth="true" hidden="false" outlineLevel="0" max="45" min="35" style="121" width="4.29"/>
    <col collapsed="false" customWidth="false" hidden="false" outlineLevel="0" max="46" min="46" style="121" width="4.14"/>
    <col collapsed="false" customWidth="true" hidden="false" outlineLevel="0" max="47" min="47" style="121" width="5.86"/>
    <col collapsed="false" customWidth="true" hidden="false" outlineLevel="0" max="48" min="48" style="121" width="4.71"/>
    <col collapsed="false" customWidth="true" hidden="false" outlineLevel="0" max="49" min="49" style="121" width="4.57"/>
    <col collapsed="false" customWidth="false" hidden="false" outlineLevel="0" max="50" min="50" style="121" width="4.14"/>
    <col collapsed="false" customWidth="true" hidden="false" outlineLevel="0" max="52" min="51" style="121" width="4.29"/>
    <col collapsed="false" customWidth="false" hidden="false" outlineLevel="0" max="16384" min="53" style="121" width="4.14"/>
  </cols>
  <sheetData>
    <row r="1" customFormat="false" ht="8.25" hidden="false" customHeight="false" outlineLevel="0" collapsed="false">
      <c r="A1" s="123" t="s">
        <v>232</v>
      </c>
      <c r="B1" s="123"/>
      <c r="C1" s="123"/>
      <c r="D1" s="123"/>
      <c r="E1" s="123"/>
      <c r="F1" s="123"/>
      <c r="G1" s="123"/>
      <c r="H1" s="123"/>
      <c r="I1" s="123"/>
      <c r="J1" s="123"/>
      <c r="K1" s="123"/>
      <c r="L1" s="123"/>
      <c r="M1" s="123"/>
      <c r="N1" s="123"/>
      <c r="O1" s="123"/>
      <c r="P1" s="123"/>
      <c r="Q1" s="123"/>
      <c r="R1" s="123"/>
      <c r="S1" s="123"/>
      <c r="T1" s="123"/>
      <c r="U1" s="123"/>
      <c r="V1" s="123"/>
      <c r="W1" s="123"/>
    </row>
    <row r="2" customFormat="false" ht="8.25" hidden="false" customHeight="false" outlineLevel="0" collapsed="false">
      <c r="C2" s="124"/>
      <c r="D2" s="124"/>
      <c r="E2" s="124"/>
      <c r="F2" s="124"/>
      <c r="G2" s="124"/>
      <c r="H2" s="124"/>
      <c r="I2" s="124"/>
      <c r="J2" s="124"/>
      <c r="K2" s="124"/>
      <c r="L2" s="124"/>
      <c r="M2" s="124"/>
      <c r="N2" s="124"/>
    </row>
    <row r="3" customFormat="false" ht="8.25" hidden="false" customHeight="false" outlineLevel="0" collapsed="false">
      <c r="A3" s="123" t="s">
        <v>10</v>
      </c>
      <c r="B3" s="123"/>
      <c r="C3" s="123"/>
      <c r="D3" s="123"/>
      <c r="E3" s="123"/>
      <c r="F3" s="123"/>
      <c r="G3" s="123"/>
      <c r="H3" s="123"/>
      <c r="I3" s="123"/>
      <c r="J3" s="123"/>
      <c r="K3" s="123"/>
      <c r="L3" s="123"/>
      <c r="M3" s="123"/>
      <c r="N3" s="123"/>
      <c r="O3" s="123"/>
      <c r="P3" s="123"/>
      <c r="Q3" s="123"/>
      <c r="R3" s="123"/>
      <c r="S3" s="123"/>
      <c r="T3" s="123"/>
      <c r="U3" s="123"/>
      <c r="V3" s="123"/>
      <c r="W3" s="123"/>
      <c r="AC3" s="123" t="s">
        <v>10</v>
      </c>
      <c r="AD3" s="123"/>
      <c r="AE3" s="123"/>
      <c r="AF3" s="123"/>
      <c r="AG3" s="123"/>
      <c r="AH3" s="123"/>
      <c r="AI3" s="123"/>
      <c r="AJ3" s="123"/>
      <c r="AK3" s="123"/>
      <c r="AL3" s="123"/>
      <c r="AM3" s="123"/>
      <c r="AN3" s="123"/>
      <c r="AO3" s="123"/>
      <c r="AP3" s="123"/>
      <c r="AQ3" s="123"/>
      <c r="AR3" s="123"/>
      <c r="AS3" s="123"/>
      <c r="AT3" s="123"/>
      <c r="AU3" s="123"/>
      <c r="AV3" s="123"/>
      <c r="AW3" s="123"/>
      <c r="AX3" s="123"/>
      <c r="AY3" s="123"/>
    </row>
    <row r="4" customFormat="false" ht="8.25" hidden="false" customHeight="false" outlineLevel="0" collapsed="false">
      <c r="A4" s="124"/>
      <c r="B4" s="124"/>
      <c r="C4" s="124"/>
      <c r="D4" s="124"/>
      <c r="E4" s="124"/>
      <c r="F4" s="124"/>
      <c r="G4" s="124"/>
      <c r="H4" s="124"/>
      <c r="I4" s="124"/>
      <c r="J4" s="124"/>
      <c r="K4" s="124"/>
      <c r="L4" s="124"/>
      <c r="M4" s="124"/>
      <c r="N4" s="124"/>
      <c r="O4" s="124"/>
      <c r="P4" s="124"/>
      <c r="Q4" s="124"/>
      <c r="R4" s="124"/>
      <c r="S4" s="124"/>
      <c r="T4" s="124"/>
      <c r="U4" s="124"/>
      <c r="V4" s="124"/>
      <c r="W4" s="124"/>
      <c r="X4" s="124"/>
      <c r="Y4" s="124"/>
      <c r="Z4" s="124"/>
      <c r="AA4" s="124"/>
      <c r="AC4" s="124"/>
      <c r="AD4" s="124"/>
      <c r="AE4" s="124"/>
      <c r="AF4" s="124"/>
      <c r="AG4" s="124"/>
      <c r="AH4" s="124"/>
      <c r="AI4" s="124"/>
      <c r="AJ4" s="124"/>
      <c r="AK4" s="124"/>
      <c r="AL4" s="124"/>
      <c r="AM4" s="124"/>
      <c r="AN4" s="124"/>
      <c r="AO4" s="124"/>
      <c r="AP4" s="124"/>
      <c r="AQ4" s="124"/>
      <c r="AR4" s="124"/>
      <c r="AS4" s="124"/>
      <c r="AT4" s="124"/>
      <c r="AU4" s="124"/>
      <c r="AV4" s="124"/>
      <c r="AW4" s="124"/>
      <c r="AX4" s="124"/>
      <c r="AY4" s="124"/>
    </row>
    <row r="5" customFormat="false" ht="8.25" hidden="false" customHeight="false" outlineLevel="0" collapsed="false">
      <c r="H5" s="125" t="s">
        <v>11</v>
      </c>
      <c r="I5" s="125"/>
      <c r="J5" s="125"/>
      <c r="M5" s="125" t="s">
        <v>12</v>
      </c>
      <c r="N5" s="125"/>
      <c r="O5" s="125"/>
      <c r="S5" s="126" t="s">
        <v>13</v>
      </c>
      <c r="AJ5" s="125" t="s">
        <v>11</v>
      </c>
      <c r="AK5" s="125"/>
      <c r="AL5" s="125"/>
      <c r="AO5" s="125" t="s">
        <v>12</v>
      </c>
      <c r="AP5" s="125"/>
      <c r="AQ5" s="125"/>
    </row>
    <row r="6" customFormat="false" ht="8.25" hidden="false" customHeight="false" outlineLevel="0" collapsed="false">
      <c r="H6" s="125" t="s">
        <v>14</v>
      </c>
      <c r="I6" s="125"/>
      <c r="J6" s="125"/>
      <c r="M6" s="125" t="s">
        <v>15</v>
      </c>
      <c r="S6" s="127" t="s">
        <v>16</v>
      </c>
      <c r="T6" s="127" t="s">
        <v>17</v>
      </c>
      <c r="AJ6" s="125" t="s">
        <v>14</v>
      </c>
      <c r="AK6" s="125"/>
      <c r="AL6" s="125"/>
    </row>
    <row r="7" customFormat="false" ht="8.25" hidden="false" customHeight="false" outlineLevel="0" collapsed="false">
      <c r="H7" s="125"/>
      <c r="I7" s="125"/>
      <c r="J7" s="125"/>
      <c r="S7" s="128" t="n">
        <f aca="false">(N17+D27+L38+L47)/(N17+D27+L38+D17)</f>
        <v>0.506353861192571</v>
      </c>
      <c r="T7" s="128" t="n">
        <f aca="false">D17/(D17+N17+D27+L38+L47)</f>
        <v>0.493646138807429</v>
      </c>
      <c r="AJ7" s="125"/>
      <c r="AK7" s="125"/>
      <c r="AL7" s="125"/>
    </row>
    <row r="8" customFormat="false" ht="8.25" hidden="false" customHeight="false" outlineLevel="0" collapsed="false">
      <c r="C8" s="121" t="s">
        <v>233</v>
      </c>
    </row>
    <row r="10" customFormat="false" ht="8.25" hidden="false" customHeight="false" outlineLevel="0" collapsed="false">
      <c r="A10" s="123" t="s">
        <v>233</v>
      </c>
      <c r="B10" s="123"/>
      <c r="C10" s="123"/>
      <c r="D10" s="123"/>
      <c r="E10" s="123"/>
      <c r="F10" s="123"/>
      <c r="G10" s="123"/>
      <c r="H10" s="123"/>
      <c r="I10" s="123"/>
      <c r="J10" s="123"/>
      <c r="K10" s="123"/>
      <c r="L10" s="123"/>
      <c r="M10" s="123"/>
      <c r="N10" s="123"/>
      <c r="O10" s="123"/>
      <c r="P10" s="123"/>
      <c r="Q10" s="123"/>
      <c r="R10" s="123"/>
      <c r="S10" s="123"/>
      <c r="T10" s="123"/>
      <c r="U10" s="123"/>
      <c r="V10" s="123"/>
      <c r="W10" s="123"/>
      <c r="AC10" s="123" t="s">
        <v>12</v>
      </c>
      <c r="AD10" s="123"/>
      <c r="AE10" s="123"/>
      <c r="AF10" s="123"/>
      <c r="AG10" s="123"/>
      <c r="AH10" s="123"/>
      <c r="AI10" s="123"/>
      <c r="AJ10" s="123"/>
      <c r="AK10" s="123"/>
      <c r="AL10" s="123"/>
      <c r="AM10" s="123"/>
      <c r="AN10" s="123"/>
      <c r="AO10" s="123"/>
      <c r="AP10" s="123"/>
      <c r="AQ10" s="123"/>
      <c r="AR10" s="123"/>
      <c r="AS10" s="123"/>
      <c r="AT10" s="123"/>
      <c r="AU10" s="123"/>
      <c r="AV10" s="123"/>
      <c r="AW10" s="123"/>
      <c r="AX10" s="123"/>
      <c r="AY10" s="123"/>
    </row>
    <row r="12" customFormat="false" ht="8.25" hidden="false" customHeight="false" outlineLevel="0" collapsed="false">
      <c r="C12" s="123" t="s">
        <v>18</v>
      </c>
      <c r="D12" s="123"/>
      <c r="E12" s="123"/>
      <c r="F12" s="123"/>
      <c r="G12" s="123"/>
      <c r="H12" s="123"/>
      <c r="I12" s="123"/>
      <c r="N12" s="123" t="s">
        <v>19</v>
      </c>
      <c r="O12" s="123"/>
      <c r="P12" s="123"/>
      <c r="Q12" s="123"/>
      <c r="R12" s="123"/>
      <c r="T12" s="123" t="s">
        <v>20</v>
      </c>
      <c r="U12" s="123"/>
      <c r="V12" s="123"/>
      <c r="X12" s="123"/>
      <c r="Y12" s="123"/>
      <c r="AG12" s="123" t="s">
        <v>18</v>
      </c>
      <c r="AH12" s="123"/>
      <c r="AI12" s="123"/>
      <c r="AJ12" s="123"/>
      <c r="AK12" s="123"/>
      <c r="AL12" s="123"/>
      <c r="AM12" s="123"/>
      <c r="AP12" s="123" t="s">
        <v>19</v>
      </c>
      <c r="AQ12" s="123"/>
      <c r="AR12" s="123"/>
      <c r="AS12" s="123"/>
      <c r="AT12" s="123"/>
      <c r="AV12" s="123" t="s">
        <v>20</v>
      </c>
      <c r="AW12" s="123"/>
      <c r="AX12" s="123"/>
      <c r="AZ12" s="123" t="s">
        <v>21</v>
      </c>
      <c r="BA12" s="123"/>
    </row>
    <row r="13" customFormat="false" ht="8.25" hidden="false" customHeight="false" outlineLevel="0" collapsed="false">
      <c r="A13" s="129" t="s">
        <v>22</v>
      </c>
      <c r="B13" s="129" t="s">
        <v>23</v>
      </c>
      <c r="C13" s="129" t="s">
        <v>24</v>
      </c>
      <c r="D13" s="129" t="s">
        <v>25</v>
      </c>
      <c r="E13" s="129" t="s">
        <v>26</v>
      </c>
      <c r="F13" s="129" t="s">
        <v>27</v>
      </c>
      <c r="G13" s="129" t="s">
        <v>28</v>
      </c>
      <c r="H13" s="129" t="s">
        <v>29</v>
      </c>
      <c r="I13" s="129" t="s">
        <v>30</v>
      </c>
      <c r="J13" s="129" t="s">
        <v>31</v>
      </c>
      <c r="K13" s="129" t="s">
        <v>32</v>
      </c>
      <c r="L13" s="129" t="s">
        <v>33</v>
      </c>
      <c r="N13" s="129" t="s">
        <v>34</v>
      </c>
      <c r="O13" s="129" t="s">
        <v>35</v>
      </c>
      <c r="P13" s="129" t="s">
        <v>36</v>
      </c>
      <c r="Q13" s="129" t="s">
        <v>30</v>
      </c>
      <c r="R13" s="129" t="s">
        <v>37</v>
      </c>
      <c r="S13" s="129"/>
      <c r="T13" s="129" t="s">
        <v>38</v>
      </c>
      <c r="U13" s="129" t="s">
        <v>39</v>
      </c>
      <c r="V13" s="129" t="s">
        <v>40</v>
      </c>
      <c r="W13" s="129"/>
      <c r="X13" s="129" t="s">
        <v>41</v>
      </c>
      <c r="Y13" s="129" t="s">
        <v>42</v>
      </c>
      <c r="Z13" s="129"/>
      <c r="AA13" s="129"/>
      <c r="AD13" s="129" t="s">
        <v>22</v>
      </c>
      <c r="AE13" s="129" t="s">
        <v>24</v>
      </c>
      <c r="AF13" s="129" t="s">
        <v>25</v>
      </c>
      <c r="AG13" s="129" t="s">
        <v>26</v>
      </c>
      <c r="AH13" s="129" t="s">
        <v>27</v>
      </c>
      <c r="AI13" s="129" t="s">
        <v>28</v>
      </c>
      <c r="AJ13" s="129" t="s">
        <v>29</v>
      </c>
      <c r="AK13" s="129" t="s">
        <v>30</v>
      </c>
      <c r="AL13" s="129" t="s">
        <v>31</v>
      </c>
      <c r="AM13" s="129" t="s">
        <v>32</v>
      </c>
      <c r="AN13" s="129" t="s">
        <v>33</v>
      </c>
      <c r="AP13" s="129" t="s">
        <v>34</v>
      </c>
      <c r="AQ13" s="129" t="s">
        <v>35</v>
      </c>
      <c r="AR13" s="129" t="s">
        <v>36</v>
      </c>
      <c r="AS13" s="129" t="s">
        <v>30</v>
      </c>
      <c r="AT13" s="129" t="s">
        <v>37</v>
      </c>
      <c r="AU13" s="129"/>
      <c r="AV13" s="129" t="s">
        <v>38</v>
      </c>
      <c r="AW13" s="129" t="s">
        <v>39</v>
      </c>
      <c r="AX13" s="129" t="s">
        <v>40</v>
      </c>
      <c r="AY13" s="129"/>
      <c r="AZ13" s="129" t="s">
        <v>41</v>
      </c>
      <c r="BA13" s="129" t="s">
        <v>42</v>
      </c>
    </row>
    <row r="14" customFormat="false" ht="8.25" hidden="false" customHeight="false" outlineLevel="0" collapsed="false">
      <c r="A14" s="130" t="s">
        <v>234</v>
      </c>
      <c r="B14" s="131" t="n">
        <v>30</v>
      </c>
      <c r="C14" s="131" t="n">
        <v>17</v>
      </c>
      <c r="D14" s="131" t="n">
        <v>475</v>
      </c>
      <c r="E14" s="131" t="n">
        <v>339</v>
      </c>
      <c r="F14" s="128" t="n">
        <f aca="false">E14/D14</f>
        <v>0.713684210526316</v>
      </c>
      <c r="G14" s="131" t="n">
        <v>3900</v>
      </c>
      <c r="H14" s="132" t="n">
        <f aca="false">G14/D14</f>
        <v>8.21052631578947</v>
      </c>
      <c r="I14" s="131" t="n">
        <v>28</v>
      </c>
      <c r="J14" s="128" t="n">
        <f aca="false">I14/D14</f>
        <v>0.0589473684210526</v>
      </c>
      <c r="K14" s="131" t="n">
        <v>12</v>
      </c>
      <c r="L14" s="128" t="n">
        <f aca="false">K14/D14</f>
        <v>0.0252631578947368</v>
      </c>
      <c r="N14" s="131" t="n">
        <v>107</v>
      </c>
      <c r="O14" s="131" t="n">
        <v>550</v>
      </c>
      <c r="P14" s="131" t="n">
        <f aca="false">O14/N14</f>
        <v>5.14018691588785</v>
      </c>
      <c r="Q14" s="131" t="n">
        <v>13</v>
      </c>
      <c r="R14" s="128" t="n">
        <f aca="false">Q14/N14</f>
        <v>0.121495327102804</v>
      </c>
      <c r="S14" s="122"/>
      <c r="T14" s="128" t="n">
        <f aca="false">(D14+N14)/($D$17+$N$17)</f>
        <v>0.944805194805195</v>
      </c>
      <c r="U14" s="128" t="n">
        <f aca="false">D14/($D$17)</f>
        <v>0.940594059405941</v>
      </c>
      <c r="V14" s="128" t="n">
        <f aca="false">N14/($N$17)</f>
        <v>0.963963963963964</v>
      </c>
      <c r="W14" s="133"/>
      <c r="X14" s="131" t="n">
        <f aca="false">($G14*('Scoring Format'!$B$2))+($I14*('Scoring Format'!$B$5))+($K14*('Scoring Format'!$B$8))+($O14*('Scoring Format'!$B$3))+($Q14*('Scoring Format'!$B$6))</f>
        <v>428</v>
      </c>
      <c r="Y14" s="134" t="n">
        <f aca="false">(($G14*('Scoring Format'!$B$2))+($I14*('Scoring Format'!$B$5))+($K14*('Scoring Format'!$B$8))+($O14*('Scoring Format'!$B$3))+($Q14*('Scoring Format'!$B$6)))*0.4</f>
        <v>171.2</v>
      </c>
      <c r="Z14" s="122"/>
      <c r="AA14" s="122"/>
      <c r="AD14" s="130" t="s">
        <v>44</v>
      </c>
      <c r="AE14" s="130"/>
      <c r="AF14" s="131" t="n">
        <v>583</v>
      </c>
      <c r="AG14" s="131" t="n">
        <v>378</v>
      </c>
      <c r="AH14" s="128" t="n">
        <f aca="false">AG14/AF14</f>
        <v>0.648370497427101</v>
      </c>
      <c r="AI14" s="131" t="n">
        <v>4072</v>
      </c>
      <c r="AJ14" s="132" t="n">
        <f aca="false">AI14/AF14</f>
        <v>6.98456260720412</v>
      </c>
      <c r="AK14" s="131" t="n">
        <v>27</v>
      </c>
      <c r="AL14" s="128" t="n">
        <f aca="false">AK14/AF14</f>
        <v>0.0463121783876501</v>
      </c>
      <c r="AM14" s="131" t="n">
        <v>11</v>
      </c>
      <c r="AN14" s="128" t="n">
        <f aca="false">AM14/AF14</f>
        <v>0.0188679245283019</v>
      </c>
      <c r="AP14" s="131" t="n">
        <v>100</v>
      </c>
      <c r="AQ14" s="131" t="n">
        <v>590</v>
      </c>
      <c r="AR14" s="131" t="n">
        <f aca="false">AQ14/AP14</f>
        <v>5.9</v>
      </c>
      <c r="AS14" s="131" t="n">
        <v>5</v>
      </c>
      <c r="AT14" s="128" t="n">
        <f aca="false">AS14/AP14</f>
        <v>0.05</v>
      </c>
      <c r="AU14" s="122"/>
      <c r="AV14" s="128" t="n">
        <f aca="false">(AF14+AP14)/(AF17+AP17)</f>
        <v>1</v>
      </c>
      <c r="AW14" s="128" t="n">
        <f aca="false">AF14/(AP14+AF14)</f>
        <v>0.853587115666179</v>
      </c>
      <c r="AX14" s="128" t="n">
        <f aca="false">AP14/(AF14+AP14)</f>
        <v>0.146412884333821</v>
      </c>
      <c r="AY14" s="133"/>
      <c r="AZ14" s="131" t="n">
        <f aca="false">((AI14*0.05)+(AK14*4)+(AM14*-1)+(AQ14*0.1)+(AS14*6))*0.55</f>
        <v>214.28</v>
      </c>
      <c r="BA14" s="134" t="n">
        <f aca="false">((AI14*0.05)+(AK14*4)+(AM14*-1)+(AQ14*0.1)+(AS14*6))*0.4</f>
        <v>155.84</v>
      </c>
    </row>
    <row r="15" customFormat="false" ht="8.25" hidden="false" customHeight="false" outlineLevel="0" collapsed="false">
      <c r="A15" s="130" t="s">
        <v>235</v>
      </c>
      <c r="B15" s="131" t="n">
        <v>30</v>
      </c>
      <c r="C15" s="131" t="n">
        <v>17</v>
      </c>
      <c r="D15" s="131" t="n">
        <v>30</v>
      </c>
      <c r="E15" s="131" t="n">
        <v>18</v>
      </c>
      <c r="F15" s="128" t="n">
        <f aca="false">E15/D15</f>
        <v>0.6</v>
      </c>
      <c r="G15" s="131" t="n">
        <v>208</v>
      </c>
      <c r="H15" s="132" t="n">
        <f aca="false">G15/D15</f>
        <v>6.93333333333333</v>
      </c>
      <c r="I15" s="131" t="n">
        <v>1</v>
      </c>
      <c r="J15" s="128" t="n">
        <f aca="false">I15/D15</f>
        <v>0.0333333333333333</v>
      </c>
      <c r="K15" s="131" t="n">
        <v>1</v>
      </c>
      <c r="L15" s="128" t="n">
        <f aca="false">K15/D15</f>
        <v>0.0333333333333333</v>
      </c>
      <c r="N15" s="131" t="n">
        <v>4</v>
      </c>
      <c r="O15" s="131" t="n">
        <v>12</v>
      </c>
      <c r="P15" s="131" t="n">
        <f aca="false">O15/N15</f>
        <v>3</v>
      </c>
      <c r="Q15" s="131" t="n">
        <v>0</v>
      </c>
      <c r="R15" s="128" t="n">
        <f aca="false">Q15/N15</f>
        <v>0</v>
      </c>
      <c r="S15" s="122"/>
      <c r="T15" s="128" t="n">
        <f aca="false">(D15+N15)/($D$17+$N$17)</f>
        <v>0.0551948051948052</v>
      </c>
      <c r="U15" s="128" t="n">
        <f aca="false">D15/($D$17)</f>
        <v>0.0594059405940594</v>
      </c>
      <c r="V15" s="128" t="n">
        <f aca="false">N15/($N$17)</f>
        <v>0.036036036036036</v>
      </c>
      <c r="W15" s="133"/>
      <c r="X15" s="131" t="n">
        <f aca="false">($G15*('Scoring Format'!$B$2))+($I15*('Scoring Format'!$B$5))+($K15*('Scoring Format'!$B$8))+($O15*('Scoring Format'!$B$3))+($Q15*('Scoring Format'!$B$6))</f>
        <v>14.6</v>
      </c>
      <c r="Y15" s="134" t="n">
        <f aca="false">(($G15*('Scoring Format'!$B$2))+($I15*('Scoring Format'!$B$5))+($K15*('Scoring Format'!$B$8))+($O15*('Scoring Format'!$B$3))+($Q15*('Scoring Format'!$B$6)))*0.4</f>
        <v>5.84</v>
      </c>
      <c r="Z15" s="122"/>
      <c r="AA15" s="122"/>
      <c r="AD15" s="130" t="s">
        <v>46</v>
      </c>
      <c r="AE15" s="130"/>
      <c r="AF15" s="131" t="n">
        <v>0</v>
      </c>
      <c r="AG15" s="131" t="n">
        <v>0</v>
      </c>
      <c r="AH15" s="128" t="n">
        <v>0</v>
      </c>
      <c r="AI15" s="131" t="n">
        <v>0</v>
      </c>
      <c r="AJ15" s="132"/>
      <c r="AK15" s="131" t="n">
        <v>0</v>
      </c>
      <c r="AL15" s="128" t="e">
        <f aca="false">AK15/AF15</f>
        <v>#DIV/0!</v>
      </c>
      <c r="AM15" s="131" t="n">
        <v>0</v>
      </c>
      <c r="AN15" s="128" t="e">
        <f aca="false">AM15/AF15</f>
        <v>#DIV/0!</v>
      </c>
      <c r="AP15" s="131" t="n">
        <v>0</v>
      </c>
      <c r="AQ15" s="131" t="n">
        <v>0</v>
      </c>
      <c r="AR15" s="131"/>
      <c r="AS15" s="131" t="n">
        <v>0</v>
      </c>
      <c r="AT15" s="128" t="e">
        <f aca="false">AS15/AP15</f>
        <v>#DIV/0!</v>
      </c>
      <c r="AU15" s="122"/>
      <c r="AV15" s="128" t="e">
        <f aca="false">(AF15+AP15)/(AD18+AN18)</f>
        <v>#DIV/0!</v>
      </c>
      <c r="AW15" s="128" t="e">
        <f aca="false">AF15/(AP15+AF15)</f>
        <v>#DIV/0!</v>
      </c>
      <c r="AX15" s="128" t="e">
        <f aca="false">AP15/(AF15+AP15)</f>
        <v>#DIV/0!</v>
      </c>
      <c r="AY15" s="133"/>
      <c r="AZ15" s="131"/>
      <c r="BA15" s="134"/>
    </row>
    <row r="16" customFormat="false" ht="8.25" hidden="false" customHeight="false" outlineLevel="0" collapsed="false">
      <c r="A16" s="130" t="s">
        <v>236</v>
      </c>
      <c r="B16" s="131" t="n">
        <v>28</v>
      </c>
      <c r="C16" s="131"/>
      <c r="D16" s="131"/>
      <c r="E16" s="131"/>
      <c r="F16" s="128" t="e">
        <f aca="false">E16/D16</f>
        <v>#DIV/0!</v>
      </c>
      <c r="G16" s="131"/>
      <c r="H16" s="132" t="e">
        <f aca="false">G16/D16</f>
        <v>#DIV/0!</v>
      </c>
      <c r="I16" s="131"/>
      <c r="J16" s="128" t="e">
        <f aca="false">I16/D16</f>
        <v>#DIV/0!</v>
      </c>
      <c r="K16" s="131"/>
      <c r="L16" s="128" t="e">
        <f aca="false">K16/D16</f>
        <v>#DIV/0!</v>
      </c>
      <c r="N16" s="131"/>
      <c r="O16" s="131"/>
      <c r="P16" s="131" t="e">
        <f aca="false">O16/N16</f>
        <v>#DIV/0!</v>
      </c>
      <c r="Q16" s="131"/>
      <c r="R16" s="128" t="e">
        <f aca="false">Q16/N16</f>
        <v>#DIV/0!</v>
      </c>
      <c r="S16" s="122"/>
      <c r="T16" s="128" t="n">
        <f aca="false">(D16+N16)/($D$17+$N$17)</f>
        <v>0</v>
      </c>
      <c r="U16" s="128" t="n">
        <f aca="false">D16/($D$17)</f>
        <v>0</v>
      </c>
      <c r="V16" s="128" t="n">
        <f aca="false">N16/($N$17)</f>
        <v>0</v>
      </c>
      <c r="W16" s="133"/>
      <c r="X16" s="131" t="n">
        <f aca="false">($G16*('Scoring Format'!$B$2))+($I16*('Scoring Format'!$B$5))+($K16*('Scoring Format'!$B$8))+($O16*('Scoring Format'!$B$3))+($Q16*('Scoring Format'!$B$6))</f>
        <v>0</v>
      </c>
      <c r="Y16" s="134" t="n">
        <f aca="false">(($G16*('Scoring Format'!$B$2))+($I16*('Scoring Format'!$B$5))+($K16*('Scoring Format'!$B$8))+($O16*('Scoring Format'!$B$3))+($Q16*('Scoring Format'!$B$6)))*0.4</f>
        <v>0</v>
      </c>
      <c r="Z16" s="122"/>
      <c r="AA16" s="122"/>
      <c r="AD16" s="130" t="s">
        <v>157</v>
      </c>
      <c r="AE16" s="130"/>
      <c r="AF16" s="131"/>
      <c r="AG16" s="131"/>
      <c r="AH16" s="128" t="e">
        <f aca="false">AG16/AF16</f>
        <v>#DIV/0!</v>
      </c>
      <c r="AI16" s="131"/>
      <c r="AJ16" s="132" t="e">
        <f aca="false">AI16/AF16</f>
        <v>#DIV/0!</v>
      </c>
      <c r="AK16" s="131"/>
      <c r="AL16" s="128" t="e">
        <f aca="false">AK16/AF16</f>
        <v>#DIV/0!</v>
      </c>
      <c r="AM16" s="131"/>
      <c r="AN16" s="128" t="e">
        <f aca="false">AM16/AF16</f>
        <v>#DIV/0!</v>
      </c>
      <c r="AP16" s="131"/>
      <c r="AQ16" s="131"/>
      <c r="AR16" s="131" t="e">
        <f aca="false">AQ16/AP16</f>
        <v>#DIV/0!</v>
      </c>
      <c r="AS16" s="131"/>
      <c r="AT16" s="128" t="e">
        <f aca="false">AS16/AP16</f>
        <v>#DIV/0!</v>
      </c>
      <c r="AU16" s="122"/>
      <c r="AV16" s="128" t="e">
        <f aca="false">(AF16+AP16)/(AF20+AP20)</f>
        <v>#DIV/0!</v>
      </c>
      <c r="AW16" s="128" t="e">
        <f aca="false">AF16/(AP16+AF16)</f>
        <v>#DIV/0!</v>
      </c>
      <c r="AX16" s="128" t="e">
        <f aca="false">AP16/(AF16+AP16)</f>
        <v>#DIV/0!</v>
      </c>
      <c r="AY16" s="133"/>
      <c r="AZ16" s="131" t="n">
        <f aca="false">((AI16*0.05)+(AK16*4)+(AM16*-1)+(AQ16*0.1)+(AS16*6))*0.55</f>
        <v>0</v>
      </c>
      <c r="BA16" s="134" t="n">
        <f aca="false">((AI16*0.05)+(AK16*4)+(AM16*-1)+(AQ16*0.1)+(AS16*6))*0.4</f>
        <v>0</v>
      </c>
    </row>
    <row r="17" customFormat="false" ht="8.25" hidden="false" customHeight="false" outlineLevel="0" collapsed="false">
      <c r="A17" s="129" t="s">
        <v>49</v>
      </c>
      <c r="B17" s="129"/>
      <c r="C17" s="129"/>
      <c r="D17" s="129" t="n">
        <f aca="false">SUM(D14:D16)</f>
        <v>505</v>
      </c>
      <c r="E17" s="129" t="n">
        <f aca="false">SUM(E14:E16)</f>
        <v>357</v>
      </c>
      <c r="F17" s="129"/>
      <c r="G17" s="129" t="n">
        <f aca="false">SUM(G14:G16)</f>
        <v>4108</v>
      </c>
      <c r="H17" s="129"/>
      <c r="I17" s="129" t="n">
        <f aca="false">SUM(I14:I16)</f>
        <v>29</v>
      </c>
      <c r="J17" s="129"/>
      <c r="K17" s="129" t="n">
        <f aca="false">SUM(K14:K16)</f>
        <v>13</v>
      </c>
      <c r="L17" s="129"/>
      <c r="M17" s="126"/>
      <c r="N17" s="129" t="n">
        <f aca="false">SUM(N14:N16)</f>
        <v>111</v>
      </c>
      <c r="O17" s="129" t="n">
        <f aca="false">SUM(O14:O16)</f>
        <v>562</v>
      </c>
      <c r="P17" s="129"/>
      <c r="Q17" s="129" t="n">
        <f aca="false">SUM(Q14:Q16)</f>
        <v>13</v>
      </c>
      <c r="R17" s="129"/>
      <c r="S17" s="129"/>
      <c r="T17" s="135" t="n">
        <f aca="false">T14+T15+T16</f>
        <v>1</v>
      </c>
      <c r="U17" s="136" t="n">
        <f aca="false">D17/(D17+N17)</f>
        <v>0.819805194805195</v>
      </c>
      <c r="V17" s="136" t="n">
        <f aca="false">N17/(N17+D17)</f>
        <v>0.180194805194805</v>
      </c>
      <c r="W17" s="133"/>
      <c r="X17" s="122"/>
      <c r="Y17" s="122"/>
      <c r="Z17" s="122"/>
      <c r="AA17" s="122"/>
      <c r="AD17" s="129" t="s">
        <v>49</v>
      </c>
      <c r="AE17" s="129"/>
      <c r="AF17" s="129" t="n">
        <f aca="false">SUM(AF14:AF16)</f>
        <v>583</v>
      </c>
      <c r="AG17" s="129" t="n">
        <f aca="false">SUM(AG14:AG16)</f>
        <v>378</v>
      </c>
      <c r="AH17" s="129"/>
      <c r="AI17" s="129" t="n">
        <f aca="false">SUM(AI14:AI16)</f>
        <v>4072</v>
      </c>
      <c r="AJ17" s="129"/>
      <c r="AK17" s="129" t="n">
        <f aca="false">SUM(AK14:AK16)</f>
        <v>27</v>
      </c>
      <c r="AL17" s="129"/>
      <c r="AM17" s="129" t="n">
        <f aca="false">SUM(AM14:AM16)</f>
        <v>11</v>
      </c>
      <c r="AN17" s="129"/>
      <c r="AO17" s="126"/>
      <c r="AP17" s="129" t="n">
        <f aca="false">SUM(AP14:AP16)</f>
        <v>100</v>
      </c>
      <c r="AQ17" s="129" t="n">
        <f aca="false">SUM(AQ14:AQ16)</f>
        <v>590</v>
      </c>
      <c r="AR17" s="129"/>
      <c r="AS17" s="129" t="n">
        <f aca="false">SUM(AS14:AS16)</f>
        <v>5</v>
      </c>
      <c r="AT17" s="129"/>
      <c r="AU17" s="129"/>
      <c r="AV17" s="135" t="e">
        <f aca="false">AV14+AV15+AV16</f>
        <v>#DIV/0!</v>
      </c>
      <c r="AW17" s="136" t="n">
        <f aca="false">AF17/(AF17+AP17)</f>
        <v>0.853587115666179</v>
      </c>
      <c r="AX17" s="136" t="n">
        <f aca="false">AP17/(AP17+AF17)</f>
        <v>0.146412884333821</v>
      </c>
      <c r="AY17" s="133"/>
      <c r="AZ17" s="122"/>
      <c r="BA17" s="122"/>
    </row>
    <row r="18" customFormat="false" ht="8.25" hidden="false" customHeight="false" outlineLevel="0" collapsed="false">
      <c r="C18" s="122"/>
      <c r="D18" s="137"/>
      <c r="E18" s="122"/>
      <c r="F18" s="138"/>
      <c r="G18" s="122"/>
      <c r="H18" s="139"/>
      <c r="I18" s="122"/>
      <c r="J18" s="139"/>
      <c r="K18" s="122"/>
      <c r="L18" s="122"/>
      <c r="M18" s="122"/>
      <c r="N18" s="122"/>
      <c r="O18" s="122"/>
      <c r="P18" s="122"/>
      <c r="Q18" s="122"/>
      <c r="R18" s="122"/>
      <c r="AD18" s="122"/>
      <c r="AE18" s="122"/>
      <c r="AF18" s="137"/>
      <c r="AG18" s="122"/>
      <c r="AH18" s="138"/>
      <c r="AI18" s="122"/>
      <c r="AJ18" s="139"/>
      <c r="AK18" s="122"/>
      <c r="AL18" s="139"/>
      <c r="AM18" s="122"/>
      <c r="AN18" s="122"/>
      <c r="AO18" s="122"/>
      <c r="AP18" s="122"/>
      <c r="AQ18" s="122"/>
      <c r="AR18" s="122"/>
      <c r="AS18" s="122"/>
      <c r="AT18" s="122"/>
    </row>
    <row r="19" customFormat="false" ht="8.25" hidden="false" customHeight="false" outlineLevel="0" collapsed="false">
      <c r="C19" s="122"/>
      <c r="D19" s="137"/>
      <c r="E19" s="122"/>
      <c r="F19" s="138"/>
      <c r="G19" s="122"/>
      <c r="H19" s="139"/>
      <c r="I19" s="122"/>
      <c r="J19" s="139"/>
      <c r="K19" s="122"/>
      <c r="L19" s="122"/>
      <c r="M19" s="122"/>
      <c r="N19" s="122"/>
      <c r="O19" s="122"/>
      <c r="P19" s="122"/>
      <c r="Q19" s="122"/>
      <c r="R19" s="122"/>
      <c r="AD19" s="122"/>
      <c r="AE19" s="122"/>
      <c r="AF19" s="137"/>
      <c r="AG19" s="122"/>
      <c r="AH19" s="138"/>
      <c r="AI19" s="122"/>
      <c r="AJ19" s="139"/>
      <c r="AK19" s="122"/>
      <c r="AL19" s="139"/>
      <c r="AM19" s="122"/>
      <c r="AN19" s="122"/>
      <c r="AO19" s="122"/>
      <c r="AP19" s="122"/>
      <c r="AQ19" s="122"/>
      <c r="AR19" s="122"/>
      <c r="AS19" s="122"/>
      <c r="AT19" s="122"/>
    </row>
    <row r="20" customFormat="false" ht="8.25" hidden="false" customHeight="false" outlineLevel="0" collapsed="false">
      <c r="A20" s="123" t="s">
        <v>19</v>
      </c>
      <c r="B20" s="123"/>
      <c r="C20" s="123"/>
      <c r="D20" s="123"/>
      <c r="E20" s="123"/>
      <c r="F20" s="123"/>
      <c r="G20" s="123"/>
      <c r="H20" s="123" t="s">
        <v>50</v>
      </c>
      <c r="I20" s="123"/>
      <c r="J20" s="123"/>
      <c r="K20" s="123"/>
      <c r="L20" s="123"/>
      <c r="M20" s="123"/>
      <c r="N20" s="122"/>
      <c r="O20" s="122"/>
      <c r="R20" s="123" t="s">
        <v>20</v>
      </c>
      <c r="S20" s="123"/>
      <c r="T20" s="123"/>
      <c r="U20" s="124"/>
      <c r="V20" s="124"/>
      <c r="X20" s="123"/>
      <c r="Y20" s="123"/>
      <c r="Z20" s="124"/>
      <c r="AA20" s="124"/>
      <c r="AB20" s="124"/>
      <c r="AC20" s="124"/>
      <c r="AE20" s="123" t="s">
        <v>19</v>
      </c>
      <c r="AF20" s="123"/>
      <c r="AG20" s="123"/>
      <c r="AH20" s="123"/>
      <c r="AI20" s="123"/>
      <c r="AJ20" s="123"/>
      <c r="AK20" s="123"/>
      <c r="AL20" s="123" t="s">
        <v>50</v>
      </c>
      <c r="AM20" s="123"/>
      <c r="AN20" s="123"/>
      <c r="AO20" s="123"/>
      <c r="AP20" s="123"/>
      <c r="AQ20" s="123"/>
      <c r="AR20" s="122"/>
      <c r="AS20" s="122"/>
      <c r="AV20" s="123" t="s">
        <v>20</v>
      </c>
      <c r="AW20" s="123"/>
      <c r="AX20" s="123"/>
      <c r="AZ20" s="123" t="s">
        <v>21</v>
      </c>
      <c r="BA20" s="123"/>
      <c r="BB20" s="124"/>
    </row>
    <row r="21" customFormat="false" ht="8.25" hidden="false" customHeight="false" outlineLevel="0" collapsed="false">
      <c r="A21" s="129" t="s">
        <v>51</v>
      </c>
      <c r="B21" s="129" t="s">
        <v>23</v>
      </c>
      <c r="C21" s="129" t="s">
        <v>24</v>
      </c>
      <c r="D21" s="129" t="s">
        <v>25</v>
      </c>
      <c r="E21" s="129" t="s">
        <v>28</v>
      </c>
      <c r="F21" s="129" t="s">
        <v>29</v>
      </c>
      <c r="G21" s="129" t="s">
        <v>30</v>
      </c>
      <c r="H21" s="129" t="s">
        <v>31</v>
      </c>
      <c r="J21" s="129" t="s">
        <v>52</v>
      </c>
      <c r="K21" s="129" t="s">
        <v>53</v>
      </c>
      <c r="L21" s="129" t="s">
        <v>54</v>
      </c>
      <c r="M21" s="129" t="s">
        <v>55</v>
      </c>
      <c r="N21" s="129" t="s">
        <v>56</v>
      </c>
      <c r="O21" s="129" t="s">
        <v>30</v>
      </c>
      <c r="P21" s="129" t="s">
        <v>57</v>
      </c>
      <c r="S21" s="129" t="s">
        <v>51</v>
      </c>
      <c r="T21" s="129" t="s">
        <v>38</v>
      </c>
      <c r="U21" s="129" t="s">
        <v>39</v>
      </c>
      <c r="V21" s="129" t="s">
        <v>40</v>
      </c>
      <c r="X21" s="129" t="s">
        <v>41</v>
      </c>
      <c r="Y21" s="129" t="s">
        <v>58</v>
      </c>
      <c r="Z21" s="129" t="s">
        <v>59</v>
      </c>
      <c r="AA21" s="129"/>
      <c r="AB21" s="129"/>
      <c r="AC21" s="129"/>
      <c r="AD21" s="129" t="s">
        <v>51</v>
      </c>
      <c r="AE21" s="129" t="s">
        <v>24</v>
      </c>
      <c r="AF21" s="129" t="s">
        <v>25</v>
      </c>
      <c r="AG21" s="129" t="s">
        <v>28</v>
      </c>
      <c r="AH21" s="129" t="s">
        <v>29</v>
      </c>
      <c r="AI21" s="129" t="s">
        <v>30</v>
      </c>
      <c r="AJ21" s="129" t="s">
        <v>31</v>
      </c>
      <c r="AL21" s="129" t="s">
        <v>52</v>
      </c>
      <c r="AM21" s="129" t="s">
        <v>53</v>
      </c>
      <c r="AN21" s="129" t="s">
        <v>54</v>
      </c>
      <c r="AO21" s="129" t="s">
        <v>55</v>
      </c>
      <c r="AP21" s="129" t="s">
        <v>56</v>
      </c>
      <c r="AQ21" s="129" t="s">
        <v>30</v>
      </c>
      <c r="AR21" s="129" t="s">
        <v>57</v>
      </c>
      <c r="AV21" s="129" t="s">
        <v>38</v>
      </c>
      <c r="AW21" s="129" t="s">
        <v>39</v>
      </c>
      <c r="AX21" s="129" t="s">
        <v>40</v>
      </c>
      <c r="AZ21" s="129" t="s">
        <v>41</v>
      </c>
      <c r="BA21" s="129" t="s">
        <v>58</v>
      </c>
    </row>
    <row r="22" customFormat="false" ht="8.25" hidden="false" customHeight="false" outlineLevel="0" collapsed="false">
      <c r="A22" s="130" t="s">
        <v>237</v>
      </c>
      <c r="B22" s="131" t="n">
        <v>27</v>
      </c>
      <c r="C22" s="140" t="n">
        <v>17</v>
      </c>
      <c r="D22" s="131" t="n">
        <v>290</v>
      </c>
      <c r="E22" s="131" t="n">
        <v>1600</v>
      </c>
      <c r="F22" s="131" t="n">
        <f aca="false">E22/D22</f>
        <v>5.51724137931035</v>
      </c>
      <c r="G22" s="131" t="n">
        <v>11</v>
      </c>
      <c r="H22" s="128" t="n">
        <f aca="false">G22/D22</f>
        <v>0.0379310344827586</v>
      </c>
      <c r="J22" s="128" t="n">
        <f aca="false">L22/K22</f>
        <v>0.846153846153846</v>
      </c>
      <c r="K22" s="131" t="n">
        <v>39</v>
      </c>
      <c r="L22" s="131" t="n">
        <v>33</v>
      </c>
      <c r="M22" s="131" t="n">
        <v>275</v>
      </c>
      <c r="N22" s="131" t="n">
        <f aca="false">M22/L22</f>
        <v>8.33333333333333</v>
      </c>
      <c r="O22" s="131" t="n">
        <v>2</v>
      </c>
      <c r="P22" s="128" t="n">
        <f aca="false">O22/L22</f>
        <v>0.0606060606060606</v>
      </c>
      <c r="S22" s="130" t="s">
        <v>238</v>
      </c>
      <c r="T22" s="128" t="n">
        <f aca="false">(D22+K22)/($D$27+$K$27+$N$17+$E$17+$L$38+$L$47)</f>
        <v>0.343065693430657</v>
      </c>
      <c r="U22" s="128" t="n">
        <f aca="false">K22/($K$27+$F$38+$F$47)</f>
        <v>0.10455764075067</v>
      </c>
      <c r="V22" s="128" t="n">
        <f aca="false">D22/($D$27+$N$17+$L$38+$L$47)</f>
        <v>0.55984555984556</v>
      </c>
      <c r="X22" s="131" t="n">
        <f aca="false">($E22*('Scoring Format'!$B$3))+($G22*('Scoring Format'!$B$6))+($M22*('Scoring Format'!$B$4))+($O22*('Scoring Format'!$B$7))</f>
        <v>265.5</v>
      </c>
      <c r="Y22" s="131" t="n">
        <f aca="false">($E22*('Scoring Format'!$B$3))+($G22*('Scoring Format'!$B$6))+(L22*1)+($M22*('Scoring Format'!$B$4))+($O22*('Scoring Format'!$B$7))</f>
        <v>298.5</v>
      </c>
      <c r="Z22" s="131" t="n">
        <f aca="false">($E22*('Scoring Format'!$B$3))+($G22*('Scoring Format'!$B$6))+(L22*0.5)+($M22*('Scoring Format'!$B$4))+($O22*('Scoring Format'!$B$7))</f>
        <v>282</v>
      </c>
      <c r="AA22" s="122"/>
      <c r="AB22" s="122"/>
      <c r="AC22" s="122"/>
      <c r="AD22" s="130" t="s">
        <v>61</v>
      </c>
      <c r="AE22" s="130"/>
      <c r="AF22" s="131" t="n">
        <v>200</v>
      </c>
      <c r="AG22" s="131" t="n">
        <v>1040</v>
      </c>
      <c r="AH22" s="131" t="n">
        <f aca="false">AG22/AF22</f>
        <v>5.2</v>
      </c>
      <c r="AI22" s="131" t="n">
        <v>7</v>
      </c>
      <c r="AJ22" s="128" t="n">
        <f aca="false">AI22/AF22</f>
        <v>0.035</v>
      </c>
      <c r="AL22" s="128" t="n">
        <f aca="false">AN22/AM22</f>
        <v>0.8</v>
      </c>
      <c r="AM22" s="131" t="n">
        <v>70</v>
      </c>
      <c r="AN22" s="131" t="n">
        <v>56</v>
      </c>
      <c r="AO22" s="131" t="n">
        <v>364</v>
      </c>
      <c r="AP22" s="131" t="n">
        <f aca="false">AO22/AN22</f>
        <v>6.5</v>
      </c>
      <c r="AQ22" s="131" t="n">
        <v>2</v>
      </c>
      <c r="AR22" s="128" t="n">
        <f aca="false">AQ22/AN22</f>
        <v>0.0357142857142857</v>
      </c>
      <c r="AV22" s="128" t="e">
        <f aca="false">(#ref!+AM22)/(#ref!+AM25)</f>
        <v>#NAME?</v>
      </c>
      <c r="AW22" s="128" t="e">
        <f aca="false">#ref!/(AM22+#ref!)</f>
        <v>#NAME?</v>
      </c>
      <c r="AX22" s="128" t="e">
        <f aca="false">AM22/(#ref!+AM22)</f>
        <v>#NAME?</v>
      </c>
      <c r="AZ22" s="131" t="e">
        <f aca="false">(#ref!*0.1)+(AF22*6)+(AL22*0.1)+(AN22*6)</f>
        <v>#NAME?</v>
      </c>
      <c r="BA22" s="131" t="e">
        <f aca="false">(#ref!*0.1)+(AF22*6)+(AK22*1)+(AL22*0.1)+(AN22*6)</f>
        <v>#NAME?</v>
      </c>
    </row>
    <row r="23" customFormat="false" ht="8.25" hidden="false" customHeight="false" outlineLevel="0" collapsed="false">
      <c r="A23" s="130" t="s">
        <v>239</v>
      </c>
      <c r="B23" s="131" t="n">
        <v>27</v>
      </c>
      <c r="C23" s="140" t="n">
        <v>17</v>
      </c>
      <c r="D23" s="131" t="n">
        <v>60</v>
      </c>
      <c r="E23" s="131" t="n">
        <v>275</v>
      </c>
      <c r="F23" s="131" t="n">
        <f aca="false">E23/D23</f>
        <v>4.58333333333333</v>
      </c>
      <c r="G23" s="131" t="n">
        <v>1</v>
      </c>
      <c r="H23" s="128" t="n">
        <f aca="false">G23/D23</f>
        <v>0.0166666666666667</v>
      </c>
      <c r="J23" s="128" t="n">
        <f aca="false">L23/K23</f>
        <v>0.8</v>
      </c>
      <c r="K23" s="131" t="n">
        <v>10</v>
      </c>
      <c r="L23" s="131" t="n">
        <v>8</v>
      </c>
      <c r="M23" s="131" t="n">
        <v>64</v>
      </c>
      <c r="N23" s="131" t="n">
        <f aca="false">M23/L23</f>
        <v>8</v>
      </c>
      <c r="O23" s="131" t="n">
        <v>1</v>
      </c>
      <c r="P23" s="128" t="n">
        <f aca="false">O23/L23</f>
        <v>0.125</v>
      </c>
      <c r="S23" s="130" t="s">
        <v>240</v>
      </c>
      <c r="T23" s="128" t="n">
        <f aca="false">(D23+K23)/($D$27+$K$27+$N$17+$E$17+$L$38+$L$47)</f>
        <v>0.072992700729927</v>
      </c>
      <c r="U23" s="128" t="n">
        <f aca="false">K23/($K$27+$F$38+$F$47)</f>
        <v>0.0268096514745308</v>
      </c>
      <c r="V23" s="128" t="n">
        <f aca="false">D23/($D$27+$N$17+$L$38+$L$47)</f>
        <v>0.115830115830116</v>
      </c>
      <c r="X23" s="131" t="n">
        <f aca="false">($E23*('Scoring Format'!$B$3))+($G23*('Scoring Format'!$B$6))+($M23*('Scoring Format'!$B$4))+($O23*('Scoring Format'!$B$7))</f>
        <v>45.9</v>
      </c>
      <c r="Y23" s="131" t="n">
        <f aca="false">($E23*('Scoring Format'!$B$3))+($G23*('Scoring Format'!$B$6))+(L23*1)+($M23*('Scoring Format'!$B$4))+($O23*('Scoring Format'!$B$7))</f>
        <v>53.9</v>
      </c>
      <c r="Z23" s="131" t="n">
        <f aca="false">($E23*('Scoring Format'!$B$3))+($G23*('Scoring Format'!$B$6))+(L23*0.5)+($M23*('Scoring Format'!$B$4))+($O23*('Scoring Format'!$B$7))</f>
        <v>49.9</v>
      </c>
      <c r="AA23" s="122"/>
      <c r="AB23" s="122"/>
      <c r="AC23" s="122"/>
      <c r="AD23" s="130" t="s">
        <v>64</v>
      </c>
      <c r="AE23" s="130"/>
      <c r="AF23" s="131" t="n">
        <v>96</v>
      </c>
      <c r="AG23" s="131" t="n">
        <v>445</v>
      </c>
      <c r="AH23" s="131" t="n">
        <f aca="false">AG23/AF23</f>
        <v>4.63541666666667</v>
      </c>
      <c r="AI23" s="131" t="n">
        <v>6</v>
      </c>
      <c r="AJ23" s="128" t="n">
        <f aca="false">AI23/AF23</f>
        <v>0.0625</v>
      </c>
      <c r="AL23" s="128" t="n">
        <f aca="false">AN23/AM23</f>
        <v>0.583333333333333</v>
      </c>
      <c r="AM23" s="131" t="n">
        <v>24</v>
      </c>
      <c r="AN23" s="131" t="n">
        <v>14</v>
      </c>
      <c r="AO23" s="131" t="n">
        <v>110</v>
      </c>
      <c r="AP23" s="131" t="n">
        <f aca="false">AO23/AN23</f>
        <v>7.85714285714286</v>
      </c>
      <c r="AQ23" s="131" t="n">
        <v>2</v>
      </c>
      <c r="AR23" s="128" t="n">
        <f aca="false">AQ23/AN23</f>
        <v>0.142857142857143</v>
      </c>
      <c r="AV23" s="128" t="e">
        <f aca="false">(#ref!+AM23)/(#ref!+AM26)</f>
        <v>#NAME?</v>
      </c>
      <c r="AW23" s="128" t="e">
        <f aca="false">#ref!/(AM23+#ref!)</f>
        <v>#NAME?</v>
      </c>
      <c r="AX23" s="128" t="e">
        <f aca="false">AM23/(#ref!+AM23)</f>
        <v>#NAME?</v>
      </c>
      <c r="AZ23" s="131" t="e">
        <f aca="false">(#ref!*0.1)+(AF23*6)+(AL23*0.1)+(AN23*6)</f>
        <v>#NAME?</v>
      </c>
      <c r="BA23" s="131" t="e">
        <f aca="false">(#ref!*0.1)+(AF23*6)+(AK23*1)+(AL23*0.1)+(AN23*6)</f>
        <v>#NAME?</v>
      </c>
    </row>
    <row r="24" customFormat="false" ht="8.25" hidden="false" customHeight="false" outlineLevel="0" collapsed="false">
      <c r="A24" s="130" t="s">
        <v>241</v>
      </c>
      <c r="B24" s="131" t="n">
        <v>29</v>
      </c>
      <c r="C24" s="140" t="n">
        <v>17</v>
      </c>
      <c r="D24" s="131" t="n">
        <v>45</v>
      </c>
      <c r="E24" s="131" t="n">
        <v>185</v>
      </c>
      <c r="F24" s="131" t="n">
        <f aca="false">E24/D24</f>
        <v>4.11111111111111</v>
      </c>
      <c r="G24" s="131" t="n">
        <v>2</v>
      </c>
      <c r="H24" s="128" t="n">
        <f aca="false">G24/D24</f>
        <v>0.0444444444444444</v>
      </c>
      <c r="J24" s="128" t="n">
        <f aca="false">L24/K24</f>
        <v>0.733333333333333</v>
      </c>
      <c r="K24" s="131" t="n">
        <v>30</v>
      </c>
      <c r="L24" s="131" t="n">
        <v>22</v>
      </c>
      <c r="M24" s="131" t="n">
        <v>240</v>
      </c>
      <c r="N24" s="131" t="n">
        <f aca="false">M24/L24</f>
        <v>10.9090909090909</v>
      </c>
      <c r="O24" s="131" t="n">
        <v>1</v>
      </c>
      <c r="P24" s="128" t="n">
        <f aca="false">O24/L24</f>
        <v>0.0454545454545455</v>
      </c>
      <c r="S24" s="130" t="s">
        <v>242</v>
      </c>
      <c r="T24" s="128" t="n">
        <f aca="false">(D24+K24)/($D$27+$K$27+$N$17+$E$17+$L$38+$L$47)</f>
        <v>0.0782064650677789</v>
      </c>
      <c r="U24" s="128" t="n">
        <f aca="false">K24/($K$27+$F$38+$F$47)</f>
        <v>0.0804289544235925</v>
      </c>
      <c r="V24" s="128" t="n">
        <f aca="false">D24/($D$27+$N$17+$L$38+$L$47)</f>
        <v>0.0868725868725869</v>
      </c>
      <c r="X24" s="131" t="n">
        <f aca="false">($E24*('Scoring Format'!$B$3))+($G24*('Scoring Format'!$B$6))+($M24*('Scoring Format'!$B$4))+($O24*('Scoring Format'!$B$7))</f>
        <v>60.5</v>
      </c>
      <c r="Y24" s="131" t="n">
        <f aca="false">($E24*('Scoring Format'!$B$3))+($G24*('Scoring Format'!$B$6))+(L24*1)+($M24*('Scoring Format'!$B$4))+($O24*('Scoring Format'!$B$7))</f>
        <v>82.5</v>
      </c>
      <c r="Z24" s="131" t="n">
        <f aca="false">($E24*('Scoring Format'!$B$3))+($G24*('Scoring Format'!$B$6))+(L24*0.5)+($M24*('Scoring Format'!$B$4))+($O24*('Scoring Format'!$B$7))</f>
        <v>71.5</v>
      </c>
      <c r="AA24" s="122"/>
      <c r="AB24" s="122"/>
      <c r="AC24" s="122"/>
      <c r="AD24" s="130" t="s">
        <v>67</v>
      </c>
      <c r="AE24" s="130"/>
      <c r="AF24" s="131" t="n">
        <v>8</v>
      </c>
      <c r="AG24" s="131" t="n">
        <v>28</v>
      </c>
      <c r="AH24" s="131" t="n">
        <f aca="false">AG24/AF24</f>
        <v>3.5</v>
      </c>
      <c r="AI24" s="131" t="n">
        <v>0</v>
      </c>
      <c r="AJ24" s="128" t="n">
        <f aca="false">AI24/AF24</f>
        <v>0</v>
      </c>
      <c r="AL24" s="128" t="n">
        <f aca="false">AN24/AM24</f>
        <v>0.5</v>
      </c>
      <c r="AM24" s="131" t="n">
        <v>4</v>
      </c>
      <c r="AN24" s="131" t="n">
        <v>2</v>
      </c>
      <c r="AO24" s="131" t="n">
        <v>17</v>
      </c>
      <c r="AP24" s="131" t="n">
        <f aca="false">AO24/AN24</f>
        <v>8.5</v>
      </c>
      <c r="AQ24" s="131" t="n">
        <v>0</v>
      </c>
      <c r="AR24" s="128" t="n">
        <f aca="false">AQ24/AN24</f>
        <v>0</v>
      </c>
      <c r="AV24" s="128" t="e">
        <f aca="false">(#ref!+AM24)/(#ref!+AM30)</f>
        <v>#NAME?</v>
      </c>
      <c r="AW24" s="128" t="e">
        <f aca="false">#ref!/(AM24+#ref!)</f>
        <v>#NAME?</v>
      </c>
      <c r="AX24" s="128" t="e">
        <f aca="false">AM24/(#ref!+AM24)</f>
        <v>#NAME?</v>
      </c>
      <c r="AZ24" s="131" t="e">
        <f aca="false">(#ref!*0.1)+(AF24*6)+(AL24*0.1)+(AN24*6)</f>
        <v>#NAME?</v>
      </c>
      <c r="BA24" s="131" t="e">
        <f aca="false">(#ref!*0.1)+(AF24*6)+(AK24*1)+(AL24*0.1)+(AN24*6)</f>
        <v>#NAME?</v>
      </c>
    </row>
    <row r="25" customFormat="false" ht="8.25" hidden="false" customHeight="false" outlineLevel="0" collapsed="false">
      <c r="A25" s="130" t="s">
        <v>243</v>
      </c>
      <c r="B25" s="131" t="n">
        <v>21</v>
      </c>
      <c r="C25" s="140" t="n">
        <v>17</v>
      </c>
      <c r="D25" s="131" t="n">
        <v>12</v>
      </c>
      <c r="E25" s="131" t="n">
        <v>55</v>
      </c>
      <c r="F25" s="131" t="n">
        <f aca="false">E25/D25</f>
        <v>4.58333333333333</v>
      </c>
      <c r="G25" s="131" t="n">
        <v>1</v>
      </c>
      <c r="H25" s="128" t="n">
        <f aca="false">G25/D25</f>
        <v>0.0833333333333333</v>
      </c>
      <c r="J25" s="128" t="n">
        <f aca="false">L25/K25</f>
        <v>1</v>
      </c>
      <c r="K25" s="131" t="n">
        <v>5</v>
      </c>
      <c r="L25" s="131" t="n">
        <v>5</v>
      </c>
      <c r="M25" s="131" t="n">
        <v>60</v>
      </c>
      <c r="N25" s="131" t="n">
        <f aca="false">M25/L25</f>
        <v>12</v>
      </c>
      <c r="O25" s="131" t="n">
        <v>1</v>
      </c>
      <c r="P25" s="128" t="n">
        <f aca="false">O25/L25</f>
        <v>0.2</v>
      </c>
      <c r="S25" s="130" t="s">
        <v>244</v>
      </c>
      <c r="T25" s="128" t="n">
        <f aca="false">(D25+K25)/($D$27+$K$27+$N$17+$E$17+$L$38+$L$47)</f>
        <v>0.0177267987486966</v>
      </c>
      <c r="U25" s="128" t="n">
        <f aca="false">K25/($K$27+$F$38+$F$47)</f>
        <v>0.0134048257372654</v>
      </c>
      <c r="V25" s="128" t="n">
        <f aca="false">D25/($D$27+$N$17+$L$38+$L$47)</f>
        <v>0.0231660231660232</v>
      </c>
      <c r="X25" s="131" t="n">
        <f aca="false">($E25*('Scoring Format'!$B$3))+($G25*('Scoring Format'!$B$6))+($M25*('Scoring Format'!$B$4))+($O25*('Scoring Format'!$B$7))</f>
        <v>23.5</v>
      </c>
      <c r="Y25" s="131" t="n">
        <f aca="false">($E25*('Scoring Format'!$B$3))+($G25*('Scoring Format'!$B$6))+(L25*1)+($M25*('Scoring Format'!$B$4))+($O25*('Scoring Format'!$B$7))</f>
        <v>28.5</v>
      </c>
      <c r="Z25" s="131" t="n">
        <f aca="false">($E25*('Scoring Format'!$B$3))+($G25*('Scoring Format'!$B$6))+(L25*0.5)+($M25*('Scoring Format'!$B$4))+($O25*('Scoring Format'!$B$7))</f>
        <v>26</v>
      </c>
      <c r="AA25" s="122"/>
      <c r="AB25" s="122"/>
      <c r="AC25" s="122"/>
      <c r="AD25" s="130" t="s">
        <v>70</v>
      </c>
      <c r="AE25" s="130"/>
      <c r="AF25" s="131"/>
      <c r="AG25" s="131"/>
      <c r="AH25" s="131" t="e">
        <f aca="false">AG25/AF25</f>
        <v>#DIV/0!</v>
      </c>
      <c r="AI25" s="131" t="n">
        <v>0</v>
      </c>
      <c r="AJ25" s="128" t="e">
        <f aca="false">AI25/AF25</f>
        <v>#DIV/0!</v>
      </c>
      <c r="AL25" s="128" t="e">
        <f aca="false">AN25/AM25</f>
        <v>#DIV/0!</v>
      </c>
      <c r="AM25" s="131"/>
      <c r="AN25" s="131"/>
      <c r="AO25" s="131"/>
      <c r="AP25" s="131" t="e">
        <f aca="false">AO25/AN25</f>
        <v>#DIV/0!</v>
      </c>
      <c r="AQ25" s="131" t="n">
        <v>0</v>
      </c>
      <c r="AR25" s="128" t="e">
        <f aca="false">AQ25/AN25</f>
        <v>#DIV/0!</v>
      </c>
      <c r="AV25" s="128" t="e">
        <f aca="false">(#ref!+AM25)/(#ref!+AM31)</f>
        <v>#NAME?</v>
      </c>
      <c r="AW25" s="128" t="e">
        <f aca="false">#ref!/(AM25+#ref!)</f>
        <v>#NAME?</v>
      </c>
      <c r="AX25" s="128" t="e">
        <f aca="false">AM25/(#ref!+AM25)</f>
        <v>#NAME?</v>
      </c>
      <c r="AZ25" s="131" t="e">
        <f aca="false">(#ref!*0.1)+(AF25*6)+(AL25*0.1)+(AN25*6)</f>
        <v>#NAME?</v>
      </c>
      <c r="BA25" s="131" t="e">
        <f aca="false">(#ref!*0.1)+(AF25*6)+(AK25*1)+(AL25*0.1)+(AN25*6)</f>
        <v>#NAME?</v>
      </c>
    </row>
    <row r="26" customFormat="false" ht="8.25" hidden="false" customHeight="false" outlineLevel="0" collapsed="false">
      <c r="A26" s="141"/>
      <c r="B26" s="127"/>
      <c r="C26" s="140"/>
      <c r="D26" s="131"/>
      <c r="E26" s="131"/>
      <c r="F26" s="131" t="e">
        <f aca="false">E26/D26</f>
        <v>#DIV/0!</v>
      </c>
      <c r="G26" s="131"/>
      <c r="H26" s="128" t="e">
        <f aca="false">G26/D26</f>
        <v>#DIV/0!</v>
      </c>
      <c r="J26" s="128" t="e">
        <f aca="false">L26/K26</f>
        <v>#DIV/0!</v>
      </c>
      <c r="K26" s="131"/>
      <c r="L26" s="131"/>
      <c r="M26" s="131"/>
      <c r="N26" s="131" t="e">
        <f aca="false">M26/L26</f>
        <v>#DIV/0!</v>
      </c>
      <c r="O26" s="131"/>
      <c r="P26" s="128" t="e">
        <f aca="false">O26/L26</f>
        <v>#DIV/0!</v>
      </c>
      <c r="S26" s="130"/>
      <c r="T26" s="128" t="n">
        <f aca="false">(D26+K26)/($D$27+$K$27+$N$17+$E$17+$L$38+$L$47)</f>
        <v>0</v>
      </c>
      <c r="U26" s="128" t="n">
        <f aca="false">K26/($K$27+$F$38+$F$47)</f>
        <v>0</v>
      </c>
      <c r="V26" s="128" t="n">
        <f aca="false">D26/($D$27+$N$17+$L$38+$L$47)</f>
        <v>0</v>
      </c>
      <c r="X26" s="131" t="n">
        <f aca="false">($E26*('Scoring Format'!$B$3))+($G26*('Scoring Format'!$B$6))+($M26*('Scoring Format'!$B$4))+($O26*('Scoring Format'!$B$7))</f>
        <v>0</v>
      </c>
      <c r="Y26" s="131" t="n">
        <f aca="false">($E26*('Scoring Format'!$B$3))+($G26*('Scoring Format'!$B$6))+(L26*1)+($M26*('Scoring Format'!$B$4))+($O26*('Scoring Format'!$B$7))</f>
        <v>0</v>
      </c>
      <c r="Z26" s="131" t="n">
        <f aca="false">($E26*('Scoring Format'!$B$3))+($G26*('Scoring Format'!$B$6))+(L26*0.5)+($M26*('Scoring Format'!$B$4))+($O26*('Scoring Format'!$B$7))</f>
        <v>0</v>
      </c>
      <c r="AA26" s="122"/>
      <c r="AB26" s="122"/>
      <c r="AC26" s="122"/>
      <c r="AD26" s="130" t="s">
        <v>164</v>
      </c>
      <c r="AE26" s="130"/>
      <c r="AF26" s="131"/>
      <c r="AG26" s="131"/>
      <c r="AH26" s="131" t="e">
        <f aca="false">AG26/AF26</f>
        <v>#DIV/0!</v>
      </c>
      <c r="AI26" s="131"/>
      <c r="AJ26" s="128" t="e">
        <f aca="false">AI26/AF26</f>
        <v>#DIV/0!</v>
      </c>
      <c r="AL26" s="128" t="e">
        <f aca="false">AN26/AM26</f>
        <v>#DIV/0!</v>
      </c>
      <c r="AM26" s="131"/>
      <c r="AN26" s="131"/>
      <c r="AO26" s="131"/>
      <c r="AP26" s="131"/>
      <c r="AQ26" s="131" t="n">
        <f aca="false">(AG26*0.1)+(AI26*6)+(AN26*0.1)+(AP26*6)</f>
        <v>0</v>
      </c>
      <c r="AR26" s="128" t="e">
        <f aca="false">AQ26/AN26</f>
        <v>#DIV/0!</v>
      </c>
      <c r="AV26" s="128" t="e">
        <f aca="false">(#ref!+AM26)/(#ref!+AM32)</f>
        <v>#NAME?</v>
      </c>
      <c r="AW26" s="128" t="e">
        <f aca="false">#ref!/(AM26+#ref!)</f>
        <v>#NAME?</v>
      </c>
      <c r="AX26" s="128" t="e">
        <f aca="false">AM26/(#ref!+AM26)</f>
        <v>#NAME?</v>
      </c>
      <c r="AZ26" s="131" t="e">
        <f aca="false">(#ref!*0.1)+(AF26*6)+(AJ26*1)+(AK26*0.1)+(AM26*6)</f>
        <v>#NAME?</v>
      </c>
      <c r="BA26" s="131" t="e">
        <f aca="false">(#ref!*0.1)+(AF26*6)+(AK26*1)+(AL26*0.1)+(AN26*6)</f>
        <v>#NAME?</v>
      </c>
    </row>
    <row r="27" customFormat="false" ht="8.25" hidden="false" customHeight="false" outlineLevel="0" collapsed="false">
      <c r="A27" s="129" t="s">
        <v>49</v>
      </c>
      <c r="B27" s="129"/>
      <c r="C27" s="129"/>
      <c r="D27" s="129" t="n">
        <f aca="false">SUM(D22:D26)</f>
        <v>407</v>
      </c>
      <c r="E27" s="129" t="n">
        <f aca="false">SUM(E22:E26)</f>
        <v>2115</v>
      </c>
      <c r="F27" s="129"/>
      <c r="G27" s="129" t="n">
        <f aca="false">SUM(G22:G26)</f>
        <v>15</v>
      </c>
      <c r="H27" s="129"/>
      <c r="I27" s="129"/>
      <c r="J27" s="129"/>
      <c r="K27" s="129" t="n">
        <f aca="false">SUM(K22:K26)</f>
        <v>84</v>
      </c>
      <c r="L27" s="129" t="n">
        <f aca="false">SUM(L22:L26)</f>
        <v>68</v>
      </c>
      <c r="M27" s="129" t="n">
        <f aca="false">SUM(M22:M26)</f>
        <v>639</v>
      </c>
      <c r="N27" s="129"/>
      <c r="O27" s="129" t="n">
        <f aca="false">SUM(O22:O26)</f>
        <v>5</v>
      </c>
      <c r="P27" s="129"/>
      <c r="AD27" s="129" t="s">
        <v>49</v>
      </c>
      <c r="AE27" s="129"/>
      <c r="AF27" s="129" t="n">
        <f aca="false">SUM(AF22:AF26)</f>
        <v>304</v>
      </c>
      <c r="AG27" s="129" t="n">
        <f aca="false">SUM(AG22:AG26)</f>
        <v>1513</v>
      </c>
      <c r="AH27" s="129"/>
      <c r="AI27" s="129" t="n">
        <f aca="false">SUM(AI22:AI26)</f>
        <v>13</v>
      </c>
      <c r="AJ27" s="129"/>
      <c r="AK27" s="129"/>
      <c r="AL27" s="129"/>
      <c r="AM27" s="129" t="n">
        <f aca="false">SUM(AM22:AM26)</f>
        <v>98</v>
      </c>
      <c r="AN27" s="129" t="n">
        <f aca="false">SUM(AN22:AN26)</f>
        <v>72</v>
      </c>
      <c r="AO27" s="129" t="n">
        <f aca="false">SUM(AO22:AO26)</f>
        <v>491</v>
      </c>
      <c r="AP27" s="129"/>
      <c r="AQ27" s="129" t="n">
        <f aca="false">SUM(AQ22:AQ26)</f>
        <v>4</v>
      </c>
      <c r="AR27" s="129"/>
    </row>
    <row r="28" customFormat="false" ht="8.25" hidden="false" customHeight="false" outlineLevel="0" collapsed="false">
      <c r="A28" s="129"/>
      <c r="C28" s="122"/>
      <c r="D28" s="122"/>
      <c r="E28" s="122"/>
      <c r="F28" s="122"/>
      <c r="G28" s="122"/>
      <c r="H28" s="129"/>
      <c r="I28" s="122"/>
      <c r="J28" s="122"/>
      <c r="K28" s="122"/>
      <c r="L28" s="122"/>
      <c r="M28" s="122"/>
      <c r="N28" s="122"/>
      <c r="AC28" s="129"/>
      <c r="AD28" s="122"/>
      <c r="AE28" s="122"/>
      <c r="AF28" s="122"/>
      <c r="AG28" s="122"/>
      <c r="AH28" s="122"/>
      <c r="AI28" s="122"/>
      <c r="AJ28" s="129"/>
      <c r="AK28" s="122"/>
      <c r="AL28" s="122"/>
      <c r="AM28" s="122"/>
      <c r="AN28" s="122"/>
      <c r="AO28" s="122"/>
      <c r="AP28" s="122"/>
    </row>
    <row r="29" customFormat="false" ht="8.25" hidden="false" customHeight="false" outlineLevel="0" collapsed="false">
      <c r="C29" s="122"/>
      <c r="D29" s="122"/>
      <c r="E29" s="122"/>
      <c r="F29" s="122"/>
      <c r="G29" s="122"/>
      <c r="H29" s="122"/>
      <c r="I29" s="122"/>
      <c r="J29" s="122"/>
      <c r="K29" s="122"/>
      <c r="L29" s="122"/>
      <c r="M29" s="122"/>
      <c r="AD29" s="122"/>
      <c r="AE29" s="122"/>
      <c r="AF29" s="122"/>
      <c r="AG29" s="122"/>
      <c r="AH29" s="122"/>
      <c r="AI29" s="122"/>
      <c r="AJ29" s="122"/>
      <c r="AK29" s="122"/>
      <c r="AL29" s="122"/>
      <c r="AM29" s="122"/>
      <c r="AN29" s="122"/>
      <c r="AO29" s="122"/>
    </row>
    <row r="30" customFormat="false" ht="8.25" hidden="false" customHeight="false" outlineLevel="0" collapsed="false">
      <c r="A30" s="123" t="s">
        <v>50</v>
      </c>
      <c r="B30" s="123"/>
      <c r="C30" s="123"/>
      <c r="D30" s="123"/>
      <c r="E30" s="123"/>
      <c r="F30" s="123"/>
      <c r="G30" s="123"/>
      <c r="H30" s="122"/>
      <c r="I30" s="122"/>
      <c r="J30" s="122"/>
      <c r="K30" s="122"/>
      <c r="L30" s="123" t="s">
        <v>19</v>
      </c>
      <c r="M30" s="123"/>
      <c r="N30" s="123"/>
      <c r="O30" s="123"/>
      <c r="P30" s="123"/>
      <c r="T30" s="123" t="s">
        <v>20</v>
      </c>
      <c r="U30" s="123"/>
      <c r="V30" s="123"/>
      <c r="X30" s="123"/>
      <c r="Y30" s="123"/>
      <c r="AE30" s="123" t="s">
        <v>50</v>
      </c>
      <c r="AF30" s="123"/>
      <c r="AG30" s="123"/>
      <c r="AH30" s="123"/>
      <c r="AI30" s="123"/>
      <c r="AJ30" s="123"/>
      <c r="AK30" s="123"/>
      <c r="AL30" s="122"/>
      <c r="AM30" s="122"/>
      <c r="AN30" s="123" t="s">
        <v>19</v>
      </c>
      <c r="AO30" s="123"/>
      <c r="AP30" s="123"/>
      <c r="AQ30" s="123"/>
      <c r="AR30" s="123"/>
      <c r="AV30" s="123" t="s">
        <v>20</v>
      </c>
      <c r="AW30" s="123"/>
      <c r="AX30" s="123"/>
      <c r="AZ30" s="123" t="s">
        <v>21</v>
      </c>
      <c r="BA30" s="123"/>
    </row>
    <row r="31" customFormat="false" ht="8.25" hidden="false" customHeight="false" outlineLevel="0" collapsed="false">
      <c r="A31" s="129" t="s">
        <v>74</v>
      </c>
      <c r="B31" s="129" t="s">
        <v>23</v>
      </c>
      <c r="C31" s="129" t="s">
        <v>24</v>
      </c>
      <c r="D31" s="129" t="s">
        <v>52</v>
      </c>
      <c r="E31" s="129" t="s">
        <v>53</v>
      </c>
      <c r="F31" s="129" t="s">
        <v>54</v>
      </c>
      <c r="G31" s="129" t="s">
        <v>55</v>
      </c>
      <c r="H31" s="129" t="s">
        <v>56</v>
      </c>
      <c r="I31" s="129" t="s">
        <v>30</v>
      </c>
      <c r="J31" s="129" t="s">
        <v>57</v>
      </c>
      <c r="L31" s="129" t="s">
        <v>34</v>
      </c>
      <c r="M31" s="129" t="s">
        <v>35</v>
      </c>
      <c r="N31" s="129" t="s">
        <v>36</v>
      </c>
      <c r="O31" s="129" t="s">
        <v>75</v>
      </c>
      <c r="P31" s="129" t="s">
        <v>31</v>
      </c>
      <c r="S31" s="129" t="s">
        <v>74</v>
      </c>
      <c r="T31" s="129" t="s">
        <v>38</v>
      </c>
      <c r="U31" s="129" t="s">
        <v>39</v>
      </c>
      <c r="V31" s="129" t="s">
        <v>40</v>
      </c>
      <c r="X31" s="129" t="s">
        <v>41</v>
      </c>
      <c r="Y31" s="129" t="s">
        <v>58</v>
      </c>
      <c r="Z31" s="129" t="s">
        <v>76</v>
      </c>
      <c r="AA31" s="129"/>
      <c r="AD31" s="129" t="s">
        <v>74</v>
      </c>
      <c r="AE31" s="129" t="s">
        <v>24</v>
      </c>
      <c r="AF31" s="129" t="s">
        <v>52</v>
      </c>
      <c r="AG31" s="129" t="s">
        <v>53</v>
      </c>
      <c r="AH31" s="129" t="s">
        <v>54</v>
      </c>
      <c r="AI31" s="129" t="s">
        <v>55</v>
      </c>
      <c r="AJ31" s="129" t="s">
        <v>56</v>
      </c>
      <c r="AK31" s="129" t="s">
        <v>30</v>
      </c>
      <c r="AL31" s="129" t="s">
        <v>57</v>
      </c>
      <c r="AN31" s="129" t="s">
        <v>34</v>
      </c>
      <c r="AO31" s="129" t="s">
        <v>35</v>
      </c>
      <c r="AP31" s="129" t="s">
        <v>36</v>
      </c>
      <c r="AQ31" s="129" t="s">
        <v>75</v>
      </c>
      <c r="AR31" s="129" t="s">
        <v>31</v>
      </c>
      <c r="AV31" s="129" t="s">
        <v>38</v>
      </c>
      <c r="AW31" s="129" t="s">
        <v>39</v>
      </c>
      <c r="AX31" s="129" t="s">
        <v>40</v>
      </c>
      <c r="AZ31" s="129" t="s">
        <v>41</v>
      </c>
      <c r="BA31" s="129" t="s">
        <v>58</v>
      </c>
    </row>
    <row r="32" customFormat="false" ht="8.25" hidden="false" customHeight="false" outlineLevel="0" collapsed="false">
      <c r="A32" s="130" t="s">
        <v>245</v>
      </c>
      <c r="B32" s="131" t="n">
        <v>23</v>
      </c>
      <c r="C32" s="131" t="n">
        <v>17</v>
      </c>
      <c r="D32" s="128" t="n">
        <f aca="false">F32/E32</f>
        <v>0.604166666666667</v>
      </c>
      <c r="E32" s="131" t="n">
        <v>48</v>
      </c>
      <c r="F32" s="131" t="n">
        <v>29</v>
      </c>
      <c r="G32" s="131" t="n">
        <v>401</v>
      </c>
      <c r="H32" s="131" t="n">
        <f aca="false">G32/F32</f>
        <v>13.8275862068966</v>
      </c>
      <c r="I32" s="131" t="n">
        <v>3</v>
      </c>
      <c r="J32" s="128" t="n">
        <f aca="false">I32/F32</f>
        <v>0.103448275862069</v>
      </c>
      <c r="L32" s="131"/>
      <c r="M32" s="131"/>
      <c r="N32" s="142" t="e">
        <f aca="false">M32/L32</f>
        <v>#DIV/0!</v>
      </c>
      <c r="O32" s="131" t="n">
        <v>0</v>
      </c>
      <c r="P32" s="128" t="e">
        <f aca="false">O32/L32</f>
        <v>#DIV/0!</v>
      </c>
      <c r="S32" s="130" t="s">
        <v>246</v>
      </c>
      <c r="T32" s="143" t="n">
        <f aca="false">(E32+L32)/($D$27+$L$27+$N$17+$E$47+$L$47)</f>
        <v>0.0678925035360679</v>
      </c>
      <c r="U32" s="143" t="n">
        <f aca="false">E32/($E$17)</f>
        <v>0.134453781512605</v>
      </c>
      <c r="V32" s="143" t="n">
        <f aca="false">L32/($N$17+$D$27+$L$38+$L$47)</f>
        <v>0</v>
      </c>
      <c r="X32" s="131" t="n">
        <f aca="false">($G32*('Scoring Format'!$B$4))+($I32*'Scoring Format'!$B$7)+($M32*('Scoring Format'!$B$3))+($O32*('Scoring Format'!$B$6))</f>
        <v>58.1</v>
      </c>
      <c r="Y32" s="131" t="n">
        <f aca="false">(F32*1)+(($G32*('Scoring Format'!$B$4))+($I32*'Scoring Format'!$B$7)+($M32*('Scoring Format'!$B$3))+($O32*('Scoring Format'!$B$6)))</f>
        <v>87.1</v>
      </c>
      <c r="Z32" s="131" t="n">
        <f aca="false">(F32*0.5)+(($G32*('Scoring Format'!$B$4))+($I32*'Scoring Format'!$B$7)+($M32*('Scoring Format'!$B$3))+($O32*('Scoring Format'!$B$6)))</f>
        <v>72.6</v>
      </c>
      <c r="AA32" s="122"/>
      <c r="AD32" s="130" t="s">
        <v>79</v>
      </c>
      <c r="AE32" s="130"/>
      <c r="AF32" s="128" t="n">
        <f aca="false">AH32/AG32</f>
        <v>0.607476635514019</v>
      </c>
      <c r="AG32" s="131" t="n">
        <v>107</v>
      </c>
      <c r="AH32" s="131" t="n">
        <v>65</v>
      </c>
      <c r="AI32" s="131" t="n">
        <v>710</v>
      </c>
      <c r="AJ32" s="131" t="n">
        <f aca="false">AI32/AH32</f>
        <v>10.9230769230769</v>
      </c>
      <c r="AK32" s="131" t="n">
        <v>6</v>
      </c>
      <c r="AL32" s="128" t="n">
        <f aca="false">AK32/AH32</f>
        <v>0.0923076923076923</v>
      </c>
      <c r="AN32" s="131" t="n">
        <v>0</v>
      </c>
      <c r="AO32" s="131" t="n">
        <v>0</v>
      </c>
      <c r="AP32" s="142" t="e">
        <f aca="false">AO32/AN32</f>
        <v>#DIV/0!</v>
      </c>
      <c r="AQ32" s="131" t="n">
        <v>0</v>
      </c>
      <c r="AR32" s="128" t="e">
        <f aca="false">AQ32/AN32</f>
        <v>#DIV/0!</v>
      </c>
      <c r="AV32" s="143" t="e">
        <f aca="false">(#ref!+AK32)/(#ref!+AK35)</f>
        <v>#NAME?</v>
      </c>
      <c r="AW32" s="143" t="e">
        <f aca="false">#ref!/(AK32+#ref!)</f>
        <v>#NAME?</v>
      </c>
      <c r="AX32" s="143" t="e">
        <f aca="false">AK32/(#ref!+AK32)</f>
        <v>#NAME?</v>
      </c>
      <c r="AZ32" s="131" t="n">
        <f aca="false">(AI32*0.1)+(AK32*6)+(AO32*0.1)+(AQ32*6)</f>
        <v>107</v>
      </c>
      <c r="BA32" s="131" t="n">
        <f aca="false">(AH32*1)+(AI32*0.1)+(AK32*6)+(AO32*0.1)+(AQ32*6)</f>
        <v>172</v>
      </c>
    </row>
    <row r="33" customFormat="false" ht="8.25" hidden="false" customHeight="false" outlineLevel="0" collapsed="false">
      <c r="A33" s="130" t="s">
        <v>247</v>
      </c>
      <c r="B33" s="131" t="n">
        <v>26</v>
      </c>
      <c r="C33" s="131" t="n">
        <v>17</v>
      </c>
      <c r="D33" s="128" t="n">
        <f aca="false">F33/E33</f>
        <v>0.778947368421053</v>
      </c>
      <c r="E33" s="131" t="n">
        <v>95</v>
      </c>
      <c r="F33" s="131" t="n">
        <v>74</v>
      </c>
      <c r="G33" s="131" t="n">
        <v>750</v>
      </c>
      <c r="H33" s="131" t="n">
        <f aca="false">G33/F33</f>
        <v>10.1351351351351</v>
      </c>
      <c r="I33" s="131" t="n">
        <v>4</v>
      </c>
      <c r="J33" s="128" t="n">
        <f aca="false">I33/F33</f>
        <v>0.0540540540540541</v>
      </c>
      <c r="L33" s="131"/>
      <c r="M33" s="131"/>
      <c r="N33" s="142" t="e">
        <f aca="false">M33/L33</f>
        <v>#DIV/0!</v>
      </c>
      <c r="O33" s="131" t="n">
        <v>0</v>
      </c>
      <c r="P33" s="128" t="e">
        <f aca="false">O33/L33</f>
        <v>#DIV/0!</v>
      </c>
      <c r="S33" s="130" t="s">
        <v>248</v>
      </c>
      <c r="T33" s="143" t="n">
        <f aca="false">(E33+L33)/($D$27+$L$27+$N$17+$E$47+$L$47)</f>
        <v>0.134370579915134</v>
      </c>
      <c r="U33" s="143" t="n">
        <f aca="false">E33/($E$17)</f>
        <v>0.266106442577031</v>
      </c>
      <c r="V33" s="143" t="n">
        <f aca="false">L33/($N$17+$D$27+$L$38+$L$47)</f>
        <v>0</v>
      </c>
      <c r="X33" s="131" t="n">
        <f aca="false">($G33*('Scoring Format'!$B$4))+($I33*'Scoring Format'!$B$7)+($M33*('Scoring Format'!$B$3))+($O33*('Scoring Format'!$B$6))</f>
        <v>99</v>
      </c>
      <c r="Y33" s="131" t="n">
        <f aca="false">(F33*1)+(($G33*('Scoring Format'!$B$4))+($I33*'Scoring Format'!$B$7)+($M33*('Scoring Format'!$B$3))+($O33*('Scoring Format'!$B$6)))</f>
        <v>173</v>
      </c>
      <c r="Z33" s="131" t="n">
        <f aca="false">(F33*0.5)+(($G33*('Scoring Format'!$B$4))+($I33*'Scoring Format'!$B$7)+($M33*('Scoring Format'!$B$3))+($O33*('Scoring Format'!$B$6)))</f>
        <v>136</v>
      </c>
      <c r="AA33" s="122"/>
      <c r="AD33" s="130" t="s">
        <v>82</v>
      </c>
      <c r="AE33" s="130"/>
      <c r="AF33" s="128" t="n">
        <f aca="false">AH33/AG33</f>
        <v>0.633333333333333</v>
      </c>
      <c r="AG33" s="131" t="n">
        <v>120</v>
      </c>
      <c r="AH33" s="131" t="n">
        <v>76</v>
      </c>
      <c r="AI33" s="131" t="n">
        <v>892</v>
      </c>
      <c r="AJ33" s="131" t="n">
        <f aca="false">AI33/AH33</f>
        <v>11.7368421052632</v>
      </c>
      <c r="AK33" s="131" t="n">
        <v>5</v>
      </c>
      <c r="AL33" s="128" t="n">
        <f aca="false">AK33/AH33</f>
        <v>0.0657894736842105</v>
      </c>
      <c r="AN33" s="131" t="n">
        <v>12</v>
      </c>
      <c r="AO33" s="131" t="n">
        <v>108</v>
      </c>
      <c r="AP33" s="142" t="n">
        <f aca="false">AO33/AN33</f>
        <v>9</v>
      </c>
      <c r="AQ33" s="131" t="n">
        <v>0</v>
      </c>
      <c r="AR33" s="128" t="n">
        <f aca="false">AQ33/AN33</f>
        <v>0</v>
      </c>
      <c r="AV33" s="143" t="e">
        <f aca="false">(#ref!+AK33)/(#ref!+AK36)</f>
        <v>#NAME?</v>
      </c>
      <c r="AW33" s="143" t="e">
        <f aca="false">#ref!/(AK33+#ref!)</f>
        <v>#NAME?</v>
      </c>
      <c r="AX33" s="143" t="e">
        <f aca="false">AK33/(#ref!+AK33)</f>
        <v>#NAME?</v>
      </c>
      <c r="AZ33" s="131" t="n">
        <f aca="false">(AI33*0.1)+(AK33*6)+(AO33*0.1)+(AQ33*6)</f>
        <v>130</v>
      </c>
      <c r="BA33" s="131" t="n">
        <f aca="false">(AH33*1)+(AI33*0.1)+(AK33*6)+(AO33*0.1)+(AQ33*6)</f>
        <v>206</v>
      </c>
    </row>
    <row r="34" customFormat="false" ht="8.25" hidden="false" customHeight="false" outlineLevel="0" collapsed="false">
      <c r="A34" s="130" t="s">
        <v>249</v>
      </c>
      <c r="B34" s="131" t="n">
        <v>29</v>
      </c>
      <c r="C34" s="131" t="n">
        <v>17</v>
      </c>
      <c r="D34" s="128" t="n">
        <f aca="false">F34/E34</f>
        <v>0.62280701754386</v>
      </c>
      <c r="E34" s="131" t="n">
        <v>114</v>
      </c>
      <c r="F34" s="131" t="n">
        <v>71</v>
      </c>
      <c r="G34" s="131" t="n">
        <v>860</v>
      </c>
      <c r="H34" s="131" t="n">
        <f aca="false">G34/F34</f>
        <v>12.112676056338</v>
      </c>
      <c r="I34" s="131" t="n">
        <v>6</v>
      </c>
      <c r="J34" s="128" t="n">
        <f aca="false">I34/F34</f>
        <v>0.0845070422535211</v>
      </c>
      <c r="L34" s="131"/>
      <c r="M34" s="131"/>
      <c r="N34" s="142" t="e">
        <f aca="false">M34/L34</f>
        <v>#DIV/0!</v>
      </c>
      <c r="O34" s="131"/>
      <c r="P34" s="128" t="e">
        <f aca="false">O34/L34</f>
        <v>#DIV/0!</v>
      </c>
      <c r="S34" s="130" t="s">
        <v>250</v>
      </c>
      <c r="T34" s="143" t="n">
        <f aca="false">(E34+L34)/($D$27+$L$27+$N$17+$E$47+$L$47)</f>
        <v>0.161244695898161</v>
      </c>
      <c r="U34" s="143" t="n">
        <f aca="false">E34/($E$17)</f>
        <v>0.319327731092437</v>
      </c>
      <c r="V34" s="143" t="n">
        <f aca="false">L34/($N$17+$D$27+$L$38+$L$47)</f>
        <v>0</v>
      </c>
      <c r="X34" s="131" t="n">
        <f aca="false">($G34*('Scoring Format'!$B$4))+($I34*'Scoring Format'!$B$7)+($M34*('Scoring Format'!$B$3))+($O34*('Scoring Format'!$B$6))</f>
        <v>122</v>
      </c>
      <c r="Y34" s="131" t="n">
        <f aca="false">(F34*1)+(($G34*('Scoring Format'!$B$4))+($I34*'Scoring Format'!$B$7)+($M34*('Scoring Format'!$B$3))+($O34*('Scoring Format'!$B$6)))</f>
        <v>193</v>
      </c>
      <c r="Z34" s="131" t="n">
        <f aca="false">(F34*0.5)+(($G34*('Scoring Format'!$B$4))+($I34*'Scoring Format'!$B$7)+($M34*('Scoring Format'!$B$3))+($O34*('Scoring Format'!$B$6)))</f>
        <v>157.5</v>
      </c>
      <c r="AA34" s="122"/>
      <c r="AD34" s="130" t="s">
        <v>85</v>
      </c>
      <c r="AE34" s="130"/>
      <c r="AF34" s="128" t="n">
        <f aca="false">AH34/AG34</f>
        <v>0.55</v>
      </c>
      <c r="AG34" s="131" t="n">
        <v>40</v>
      </c>
      <c r="AH34" s="131" t="n">
        <v>22</v>
      </c>
      <c r="AI34" s="131" t="n">
        <v>325</v>
      </c>
      <c r="AJ34" s="131" t="n">
        <f aca="false">AI34/AH34</f>
        <v>14.7727272727273</v>
      </c>
      <c r="AK34" s="131" t="n">
        <v>2</v>
      </c>
      <c r="AL34" s="128" t="n">
        <f aca="false">AK34/AH34</f>
        <v>0.0909090909090909</v>
      </c>
      <c r="AN34" s="131" t="n">
        <v>5</v>
      </c>
      <c r="AO34" s="131" t="n">
        <v>20</v>
      </c>
      <c r="AP34" s="142" t="n">
        <f aca="false">AO34/AN34</f>
        <v>4</v>
      </c>
      <c r="AQ34" s="131" t="n">
        <v>0</v>
      </c>
      <c r="AR34" s="128" t="n">
        <f aca="false">AQ34/AN34</f>
        <v>0</v>
      </c>
      <c r="AV34" s="143" t="e">
        <f aca="false">(#ref!+AK34)/(#ref!+AK37)</f>
        <v>#NAME?</v>
      </c>
      <c r="AW34" s="143" t="e">
        <f aca="false">#ref!/(AK34+#ref!)</f>
        <v>#NAME?</v>
      </c>
      <c r="AX34" s="143" t="e">
        <f aca="false">AK34/(#ref!+AK34)</f>
        <v>#NAME?</v>
      </c>
      <c r="AZ34" s="131" t="n">
        <f aca="false">(AI34*0.1)+(AK34*6)+(AO34*0.1)+(AQ34*6)</f>
        <v>46.5</v>
      </c>
      <c r="BA34" s="131" t="n">
        <f aca="false">(AH34*1)+(AI34*0.1)+(AK34*6)+(AO34*0.1)+(AQ34*6)</f>
        <v>68.5</v>
      </c>
    </row>
    <row r="35" customFormat="false" ht="8.25" hidden="false" customHeight="false" outlineLevel="0" collapsed="false">
      <c r="A35" s="130" t="s">
        <v>251</v>
      </c>
      <c r="B35" s="131" t="n">
        <v>27</v>
      </c>
      <c r="C35" s="131" t="n">
        <v>17</v>
      </c>
      <c r="D35" s="128" t="n">
        <f aca="false">F35/E35</f>
        <v>0.461538461538462</v>
      </c>
      <c r="E35" s="131" t="n">
        <v>13</v>
      </c>
      <c r="F35" s="131" t="n">
        <v>6</v>
      </c>
      <c r="G35" s="131" t="n">
        <v>71</v>
      </c>
      <c r="H35" s="131" t="n">
        <f aca="false">G35/F35</f>
        <v>11.8333333333333</v>
      </c>
      <c r="I35" s="131" t="n">
        <v>0</v>
      </c>
      <c r="J35" s="128" t="n">
        <f aca="false">I35/F35</f>
        <v>0</v>
      </c>
      <c r="L35" s="131" t="n">
        <v>0</v>
      </c>
      <c r="M35" s="131" t="n">
        <v>0</v>
      </c>
      <c r="N35" s="142" t="e">
        <f aca="false">M35/L35</f>
        <v>#DIV/0!</v>
      </c>
      <c r="O35" s="131" t="n">
        <v>0</v>
      </c>
      <c r="P35" s="128" t="e">
        <f aca="false">O35/L35</f>
        <v>#DIV/0!</v>
      </c>
      <c r="S35" s="130" t="s">
        <v>252</v>
      </c>
      <c r="T35" s="143" t="n">
        <f aca="false">(E35+L35)/($D$27+$L$27+$N$17+$E$47+$L$47)</f>
        <v>0.0183875530410184</v>
      </c>
      <c r="U35" s="143" t="n">
        <f aca="false">E35/($E$17)</f>
        <v>0.0364145658263305</v>
      </c>
      <c r="V35" s="143" t="n">
        <f aca="false">L35/($N$17+$D$27+$L$38+$L$47)</f>
        <v>0</v>
      </c>
      <c r="X35" s="131" t="n">
        <f aca="false">($G35*('Scoring Format'!$B$4))+($I35*'Scoring Format'!$B$7)+($M35*('Scoring Format'!$B$3))+($O35*('Scoring Format'!$B$6))</f>
        <v>7.1</v>
      </c>
      <c r="Y35" s="131" t="n">
        <f aca="false">(F35*1)+(($G35*('Scoring Format'!$B$4))+($I35*'Scoring Format'!$B$7)+($M35*('Scoring Format'!$B$3))+($O35*('Scoring Format'!$B$6)))</f>
        <v>13.1</v>
      </c>
      <c r="Z35" s="131" t="n">
        <f aca="false">(F35*0.5)+(($G35*('Scoring Format'!$B$4))+($I35*'Scoring Format'!$B$7)+($M35*('Scoring Format'!$B$3))+($O35*('Scoring Format'!$B$6)))</f>
        <v>10.1</v>
      </c>
      <c r="AA35" s="122"/>
      <c r="AD35" s="130" t="s">
        <v>88</v>
      </c>
      <c r="AE35" s="130"/>
      <c r="AF35" s="128" t="n">
        <f aca="false">AH35/AG35</f>
        <v>0.662068965517241</v>
      </c>
      <c r="AG35" s="131" t="n">
        <v>145</v>
      </c>
      <c r="AH35" s="131" t="n">
        <v>96</v>
      </c>
      <c r="AI35" s="131" t="n">
        <v>1098</v>
      </c>
      <c r="AJ35" s="131" t="n">
        <f aca="false">AI35/AH35</f>
        <v>11.4375</v>
      </c>
      <c r="AK35" s="131" t="n">
        <v>7</v>
      </c>
      <c r="AL35" s="128" t="n">
        <f aca="false">AK35/AH35</f>
        <v>0.0729166666666667</v>
      </c>
      <c r="AN35" s="131" t="n">
        <v>0</v>
      </c>
      <c r="AO35" s="131" t="n">
        <v>0</v>
      </c>
      <c r="AP35" s="142" t="e">
        <f aca="false">AO35/AN35</f>
        <v>#DIV/0!</v>
      </c>
      <c r="AQ35" s="131" t="n">
        <v>0</v>
      </c>
      <c r="AR35" s="128" t="e">
        <f aca="false">AQ35/AN35</f>
        <v>#DIV/0!</v>
      </c>
      <c r="AV35" s="143" t="e">
        <f aca="false">(#ref!+AK35)/(#ref!+AK38)</f>
        <v>#NAME?</v>
      </c>
      <c r="AW35" s="143" t="e">
        <f aca="false">#ref!/(AK35+#ref!)</f>
        <v>#NAME?</v>
      </c>
      <c r="AX35" s="143" t="e">
        <f aca="false">AK35/(#ref!+AK35)</f>
        <v>#NAME?</v>
      </c>
      <c r="AZ35" s="131" t="n">
        <f aca="false">(AI35*0.1)+(AK35*6)+(AO35*0.1)+(AQ35*6)</f>
        <v>151.8</v>
      </c>
      <c r="BA35" s="131" t="n">
        <f aca="false">(AH35*1)+(AI35*0.1)+(AK35*6)+(AO35*0.1)+(AQ35*6)</f>
        <v>247.8</v>
      </c>
    </row>
    <row r="36" customFormat="false" ht="8.25" hidden="false" customHeight="false" outlineLevel="0" collapsed="false">
      <c r="A36" s="130" t="s">
        <v>253</v>
      </c>
      <c r="B36" s="131" t="n">
        <v>23</v>
      </c>
      <c r="C36" s="131" t="n">
        <v>17</v>
      </c>
      <c r="D36" s="128" t="n">
        <f aca="false">F36/E36</f>
        <v>0.55</v>
      </c>
      <c r="E36" s="131" t="n">
        <v>20</v>
      </c>
      <c r="F36" s="131" t="n">
        <v>11</v>
      </c>
      <c r="G36" s="131" t="n">
        <v>180</v>
      </c>
      <c r="H36" s="131" t="n">
        <f aca="false">G36/F36</f>
        <v>16.3636363636364</v>
      </c>
      <c r="I36" s="131" t="n">
        <v>2</v>
      </c>
      <c r="J36" s="128" t="n">
        <f aca="false">I36/F36</f>
        <v>0.181818181818182</v>
      </c>
      <c r="L36" s="131"/>
      <c r="M36" s="131"/>
      <c r="N36" s="142" t="e">
        <f aca="false">M36/L36</f>
        <v>#DIV/0!</v>
      </c>
      <c r="O36" s="131"/>
      <c r="P36" s="128" t="e">
        <f aca="false">O36/L36</f>
        <v>#DIV/0!</v>
      </c>
      <c r="S36" s="130" t="s">
        <v>254</v>
      </c>
      <c r="T36" s="143" t="n">
        <f aca="false">(E36+L36)/($D$27+$L$27+$N$17+$E$47+$L$47)</f>
        <v>0.0282885431400283</v>
      </c>
      <c r="U36" s="143" t="n">
        <f aca="false">E36/($E$17)</f>
        <v>0.0560224089635854</v>
      </c>
      <c r="V36" s="143" t="n">
        <f aca="false">L36/($N$17+$D$27+$L$38+$L$47)</f>
        <v>0</v>
      </c>
      <c r="X36" s="131" t="n">
        <f aca="false">($G36*('Scoring Format'!$B$4))+($I36*'Scoring Format'!$B$7)+($M36*('Scoring Format'!$B$3))+($O36*('Scoring Format'!$B$6))</f>
        <v>30</v>
      </c>
      <c r="Y36" s="131" t="n">
        <f aca="false">(F36*1)+(($G36*('Scoring Format'!$B$4))+($I36*'Scoring Format'!$B$7)+($M36*('Scoring Format'!$B$3))+($O36*('Scoring Format'!$B$6)))</f>
        <v>41</v>
      </c>
      <c r="Z36" s="131" t="n">
        <f aca="false">(F36*0.5)+(($G36*('Scoring Format'!$B$4))+($I36*'Scoring Format'!$B$7)+($M36*('Scoring Format'!$B$3))+($O36*('Scoring Format'!$B$6)))</f>
        <v>35.5</v>
      </c>
      <c r="AA36" s="122"/>
      <c r="AD36" s="130" t="s">
        <v>91</v>
      </c>
      <c r="AE36" s="130"/>
      <c r="AF36" s="128" t="n">
        <f aca="false">AH36/AG36</f>
        <v>0.6</v>
      </c>
      <c r="AG36" s="131" t="n">
        <v>10</v>
      </c>
      <c r="AH36" s="131" t="n">
        <v>6</v>
      </c>
      <c r="AI36" s="131" t="n">
        <v>100</v>
      </c>
      <c r="AJ36" s="131" t="n">
        <f aca="false">AI36/AH36</f>
        <v>16.6666666666667</v>
      </c>
      <c r="AK36" s="131" t="n">
        <v>0</v>
      </c>
      <c r="AL36" s="128" t="n">
        <f aca="false">AK36/AH36</f>
        <v>0</v>
      </c>
      <c r="AN36" s="131" t="n">
        <v>0</v>
      </c>
      <c r="AO36" s="131" t="n">
        <v>0</v>
      </c>
      <c r="AP36" s="142" t="e">
        <f aca="false">AO36/AN36</f>
        <v>#DIV/0!</v>
      </c>
      <c r="AQ36" s="131" t="n">
        <v>0</v>
      </c>
      <c r="AR36" s="128" t="e">
        <f aca="false">AQ36/AN36</f>
        <v>#DIV/0!</v>
      </c>
      <c r="AV36" s="143" t="e">
        <f aca="false">(#ref!+AK36)/(#ref!+AK41)</f>
        <v>#NAME?</v>
      </c>
      <c r="AW36" s="143" t="e">
        <f aca="false">#ref!/(AK36+#ref!)</f>
        <v>#NAME?</v>
      </c>
      <c r="AX36" s="143" t="e">
        <f aca="false">AK36/(#ref!+AK36)</f>
        <v>#NAME?</v>
      </c>
      <c r="AZ36" s="131" t="n">
        <f aca="false">(AI36*0.1)+(AK36*6)+(AO36*0.1)+(AQ36*6)</f>
        <v>10</v>
      </c>
      <c r="BA36" s="131" t="n">
        <f aca="false">(AH36*1)+(AI36*0.1)+(AK36*6)+(AO36*0.1)+(AQ36*6)</f>
        <v>16</v>
      </c>
    </row>
    <row r="37" customFormat="false" ht="8.25" hidden="false" customHeight="false" outlineLevel="0" collapsed="false">
      <c r="A37" s="130" t="s">
        <v>255</v>
      </c>
      <c r="B37" s="131" t="n">
        <v>28</v>
      </c>
      <c r="C37" s="131" t="n">
        <v>8</v>
      </c>
      <c r="D37" s="128" t="n">
        <f aca="false">F37/E37</f>
        <v>0.6</v>
      </c>
      <c r="E37" s="131" t="n">
        <v>10</v>
      </c>
      <c r="F37" s="131" t="n">
        <v>6</v>
      </c>
      <c r="G37" s="131" t="n">
        <v>85</v>
      </c>
      <c r="H37" s="131" t="n">
        <f aca="false">G37/F37</f>
        <v>14.1666666666667</v>
      </c>
      <c r="I37" s="131" t="n">
        <v>0</v>
      </c>
      <c r="J37" s="128" t="n">
        <f aca="false">I37/F37</f>
        <v>0</v>
      </c>
      <c r="L37" s="131"/>
      <c r="M37" s="131"/>
      <c r="N37" s="142" t="e">
        <f aca="false">M37/L37</f>
        <v>#DIV/0!</v>
      </c>
      <c r="O37" s="131"/>
      <c r="P37" s="128" t="e">
        <f aca="false">O37/L37</f>
        <v>#DIV/0!</v>
      </c>
      <c r="S37" s="130" t="s">
        <v>256</v>
      </c>
      <c r="T37" s="143" t="n">
        <f aca="false">(E37+L37)/($D$27+$L$27+$N$17+$E$47+$L$47)</f>
        <v>0.0141442715700141</v>
      </c>
      <c r="U37" s="143" t="n">
        <f aca="false">E37/($E$17)</f>
        <v>0.0280112044817927</v>
      </c>
      <c r="V37" s="143" t="n">
        <f aca="false">L37/($N$17+$D$27+$L$38+$L$47)</f>
        <v>0</v>
      </c>
      <c r="X37" s="131" t="n">
        <f aca="false">($G37*('Scoring Format'!$B$4))+($I37*'Scoring Format'!$B$7)+($M37*('Scoring Format'!$B$3))+($O37*('Scoring Format'!$B$6))</f>
        <v>8.5</v>
      </c>
      <c r="Y37" s="131" t="n">
        <f aca="false">(F37*1)+(($G37*('Scoring Format'!$B$4))+($I37*'Scoring Format'!$B$7)+($M37*('Scoring Format'!$B$3))+($O37*('Scoring Format'!$B$6)))</f>
        <v>14.5</v>
      </c>
      <c r="Z37" s="131" t="n">
        <f aca="false">(F37*0.5)+(($G37*('Scoring Format'!$B$4))+($I37*'Scoring Format'!$B$7)+($M37*('Scoring Format'!$B$3))+($O37*('Scoring Format'!$B$6)))</f>
        <v>11.5</v>
      </c>
      <c r="AA37" s="122"/>
      <c r="AD37" s="130" t="s">
        <v>94</v>
      </c>
      <c r="AE37" s="130"/>
      <c r="AF37" s="128" t="e">
        <f aca="false">AH37/AG37</f>
        <v>#DIV/0!</v>
      </c>
      <c r="AG37" s="131"/>
      <c r="AH37" s="131"/>
      <c r="AI37" s="131"/>
      <c r="AJ37" s="131"/>
      <c r="AK37" s="131"/>
      <c r="AL37" s="128" t="e">
        <f aca="false">AK37/AH37</f>
        <v>#DIV/0!</v>
      </c>
      <c r="AN37" s="131"/>
      <c r="AO37" s="131"/>
      <c r="AP37" s="142" t="e">
        <f aca="false">AO37/AN37</f>
        <v>#DIV/0!</v>
      </c>
      <c r="AQ37" s="131"/>
      <c r="AR37" s="128" t="e">
        <f aca="false">AQ37/AN37</f>
        <v>#DIV/0!</v>
      </c>
      <c r="AV37" s="143" t="e">
        <f aca="false">(#ref!+AK37)/(#ref!+AK42)</f>
        <v>#NAME?</v>
      </c>
      <c r="AW37" s="143" t="e">
        <f aca="false">#ref!/(AK37+#ref!)</f>
        <v>#NAME?</v>
      </c>
      <c r="AX37" s="143" t="e">
        <f aca="false">AK37/(#ref!+AK37)</f>
        <v>#NAME?</v>
      </c>
      <c r="AZ37" s="131"/>
      <c r="BA37" s="131"/>
    </row>
    <row r="38" customFormat="false" ht="8.25" hidden="false" customHeight="false" outlineLevel="0" collapsed="false">
      <c r="A38" s="129" t="s">
        <v>49</v>
      </c>
      <c r="B38" s="129"/>
      <c r="C38" s="129"/>
      <c r="D38" s="126"/>
      <c r="E38" s="129" t="n">
        <f aca="false">SUM(E32:E37)</f>
        <v>300</v>
      </c>
      <c r="F38" s="129" t="n">
        <f aca="false">SUM(F32:F37)</f>
        <v>197</v>
      </c>
      <c r="G38" s="129" t="n">
        <f aca="false">SUM(G32:G37)</f>
        <v>2347</v>
      </c>
      <c r="H38" s="129"/>
      <c r="I38" s="129" t="n">
        <f aca="false">SUM(I32:I37)</f>
        <v>15</v>
      </c>
      <c r="J38" s="129"/>
      <c r="K38" s="129"/>
      <c r="L38" s="129" t="n">
        <f aca="false">SUM(L32:L37)</f>
        <v>0</v>
      </c>
      <c r="M38" s="129" t="n">
        <f aca="false">SUM(M32:M37)</f>
        <v>0</v>
      </c>
      <c r="N38" s="129"/>
      <c r="O38" s="129" t="n">
        <f aca="false">SUM(O32:O37)</f>
        <v>0</v>
      </c>
      <c r="P38" s="129"/>
      <c r="AD38" s="129" t="s">
        <v>49</v>
      </c>
      <c r="AE38" s="129"/>
      <c r="AF38" s="126"/>
      <c r="AG38" s="129" t="n">
        <f aca="false">SUM(AG32:AG37)</f>
        <v>422</v>
      </c>
      <c r="AH38" s="129" t="n">
        <f aca="false">SUM(AH32:AH37)</f>
        <v>265</v>
      </c>
      <c r="AI38" s="129" t="n">
        <f aca="false">SUM(AI32:AI37)</f>
        <v>3125</v>
      </c>
      <c r="AJ38" s="129"/>
      <c r="AK38" s="129" t="n">
        <f aca="false">SUM(AK32:AK37)</f>
        <v>20</v>
      </c>
      <c r="AL38" s="129"/>
      <c r="AM38" s="129"/>
      <c r="AN38" s="129" t="n">
        <f aca="false">SUM(AN32:AN37)</f>
        <v>17</v>
      </c>
      <c r="AO38" s="129" t="n">
        <f aca="false">SUM(AO32:AO37)</f>
        <v>128</v>
      </c>
      <c r="AP38" s="129"/>
      <c r="AQ38" s="129" t="n">
        <f aca="false">SUM(AQ32:AQ37)</f>
        <v>0</v>
      </c>
      <c r="AR38" s="129"/>
    </row>
    <row r="39" customFormat="false" ht="8.25" hidden="false" customHeight="false" outlineLevel="0" collapsed="false">
      <c r="A39" s="144"/>
      <c r="C39" s="122"/>
      <c r="D39" s="122"/>
      <c r="E39" s="122"/>
      <c r="F39" s="122"/>
      <c r="G39" s="122"/>
      <c r="H39" s="122"/>
      <c r="I39" s="122"/>
      <c r="J39" s="122"/>
      <c r="K39" s="122"/>
      <c r="L39" s="122"/>
      <c r="AC39" s="129"/>
      <c r="AE39" s="122"/>
      <c r="AF39" s="122"/>
      <c r="AG39" s="122"/>
      <c r="AH39" s="122"/>
      <c r="AI39" s="122"/>
      <c r="AJ39" s="122"/>
      <c r="AK39" s="122"/>
      <c r="AL39" s="122"/>
      <c r="AM39" s="122"/>
      <c r="AN39" s="122"/>
    </row>
    <row r="40" customFormat="false" ht="8.25" hidden="false" customHeight="false" outlineLevel="0" collapsed="false">
      <c r="A40" s="129"/>
      <c r="C40" s="122"/>
      <c r="D40" s="122"/>
      <c r="E40" s="122"/>
      <c r="F40" s="122"/>
      <c r="G40" s="122"/>
      <c r="H40" s="122"/>
      <c r="I40" s="122"/>
      <c r="J40" s="122"/>
      <c r="K40" s="122"/>
      <c r="L40" s="122"/>
      <c r="AC40" s="129"/>
      <c r="AE40" s="122"/>
      <c r="AF40" s="122"/>
      <c r="AG40" s="122"/>
      <c r="AH40" s="122"/>
      <c r="AI40" s="122"/>
      <c r="AJ40" s="122"/>
      <c r="AK40" s="122"/>
      <c r="AL40" s="122"/>
      <c r="AM40" s="122"/>
      <c r="AN40" s="122"/>
    </row>
    <row r="41" customFormat="false" ht="8.25" hidden="false" customHeight="false" outlineLevel="0" collapsed="false">
      <c r="A41" s="123" t="s">
        <v>50</v>
      </c>
      <c r="B41" s="123"/>
      <c r="C41" s="123"/>
      <c r="D41" s="123"/>
      <c r="E41" s="123"/>
      <c r="F41" s="123"/>
      <c r="G41" s="123"/>
      <c r="H41" s="124"/>
      <c r="I41" s="124"/>
      <c r="J41" s="122"/>
      <c r="K41" s="122"/>
      <c r="L41" s="123" t="s">
        <v>19</v>
      </c>
      <c r="M41" s="123"/>
      <c r="N41" s="123"/>
      <c r="O41" s="123"/>
      <c r="P41" s="123"/>
      <c r="T41" s="123" t="s">
        <v>20</v>
      </c>
      <c r="U41" s="123"/>
      <c r="V41" s="123"/>
      <c r="X41" s="123"/>
      <c r="Y41" s="123"/>
      <c r="AE41" s="123" t="s">
        <v>50</v>
      </c>
      <c r="AF41" s="123"/>
      <c r="AG41" s="123"/>
      <c r="AH41" s="123"/>
      <c r="AI41" s="123"/>
      <c r="AJ41" s="123"/>
      <c r="AK41" s="123"/>
      <c r="AL41" s="122"/>
      <c r="AM41" s="122"/>
      <c r="AN41" s="123" t="s">
        <v>19</v>
      </c>
      <c r="AO41" s="123"/>
      <c r="AP41" s="123"/>
      <c r="AQ41" s="123"/>
      <c r="AR41" s="123"/>
      <c r="AV41" s="123" t="s">
        <v>20</v>
      </c>
      <c r="AW41" s="123"/>
      <c r="AX41" s="123"/>
      <c r="AZ41" s="123" t="s">
        <v>21</v>
      </c>
      <c r="BA41" s="123"/>
    </row>
    <row r="42" customFormat="false" ht="8.25" hidden="false" customHeight="false" outlineLevel="0" collapsed="false">
      <c r="A42" s="129" t="s">
        <v>95</v>
      </c>
      <c r="B42" s="129" t="s">
        <v>23</v>
      </c>
      <c r="C42" s="129" t="s">
        <v>24</v>
      </c>
      <c r="D42" s="129" t="s">
        <v>52</v>
      </c>
      <c r="E42" s="129" t="s">
        <v>53</v>
      </c>
      <c r="F42" s="129" t="s">
        <v>54</v>
      </c>
      <c r="G42" s="129" t="s">
        <v>55</v>
      </c>
      <c r="H42" s="129" t="s">
        <v>56</v>
      </c>
      <c r="I42" s="129" t="s">
        <v>30</v>
      </c>
      <c r="J42" s="129" t="s">
        <v>57</v>
      </c>
      <c r="L42" s="129" t="s">
        <v>34</v>
      </c>
      <c r="M42" s="129" t="s">
        <v>35</v>
      </c>
      <c r="N42" s="129" t="s">
        <v>36</v>
      </c>
      <c r="O42" s="129" t="s">
        <v>96</v>
      </c>
      <c r="P42" s="129" t="s">
        <v>31</v>
      </c>
      <c r="S42" s="129" t="s">
        <v>95</v>
      </c>
      <c r="T42" s="129" t="s">
        <v>38</v>
      </c>
      <c r="U42" s="129" t="s">
        <v>39</v>
      </c>
      <c r="V42" s="129" t="s">
        <v>40</v>
      </c>
      <c r="X42" s="129" t="s">
        <v>41</v>
      </c>
      <c r="Y42" s="129" t="s">
        <v>58</v>
      </c>
      <c r="Z42" s="129" t="s">
        <v>97</v>
      </c>
      <c r="AA42" s="129"/>
      <c r="AD42" s="129" t="s">
        <v>95</v>
      </c>
      <c r="AE42" s="129" t="s">
        <v>24</v>
      </c>
      <c r="AF42" s="129" t="s">
        <v>52</v>
      </c>
      <c r="AG42" s="129" t="s">
        <v>53</v>
      </c>
      <c r="AH42" s="129" t="s">
        <v>54</v>
      </c>
      <c r="AI42" s="129" t="s">
        <v>55</v>
      </c>
      <c r="AJ42" s="129" t="s">
        <v>56</v>
      </c>
      <c r="AK42" s="129" t="s">
        <v>30</v>
      </c>
      <c r="AL42" s="129" t="s">
        <v>57</v>
      </c>
      <c r="AN42" s="129" t="s">
        <v>34</v>
      </c>
      <c r="AO42" s="129" t="s">
        <v>35</v>
      </c>
      <c r="AP42" s="129" t="s">
        <v>36</v>
      </c>
      <c r="AQ42" s="129" t="s">
        <v>96</v>
      </c>
      <c r="AR42" s="129" t="s">
        <v>31</v>
      </c>
      <c r="AV42" s="129" t="s">
        <v>38</v>
      </c>
      <c r="AW42" s="129" t="s">
        <v>39</v>
      </c>
      <c r="AX42" s="129" t="s">
        <v>40</v>
      </c>
      <c r="AZ42" s="129" t="s">
        <v>41</v>
      </c>
      <c r="BA42" s="129" t="s">
        <v>58</v>
      </c>
    </row>
    <row r="43" customFormat="false" ht="8.25" hidden="false" customHeight="false" outlineLevel="0" collapsed="false">
      <c r="A43" s="130" t="s">
        <v>257</v>
      </c>
      <c r="B43" s="131" t="n">
        <v>30</v>
      </c>
      <c r="C43" s="131" t="n">
        <v>17</v>
      </c>
      <c r="D43" s="128" t="n">
        <f aca="false">F43/E43</f>
        <v>0.538461538461538</v>
      </c>
      <c r="E43" s="131" t="n">
        <v>26</v>
      </c>
      <c r="F43" s="131" t="n">
        <v>14</v>
      </c>
      <c r="G43" s="131" t="n">
        <v>160</v>
      </c>
      <c r="H43" s="131" t="n">
        <f aca="false">G43/F43</f>
        <v>11.4285714285714</v>
      </c>
      <c r="I43" s="131" t="n">
        <v>1</v>
      </c>
      <c r="J43" s="128" t="n">
        <f aca="false">I43/F43</f>
        <v>0.0714285714285714</v>
      </c>
      <c r="L43" s="131" t="n">
        <v>0</v>
      </c>
      <c r="M43" s="131" t="n">
        <v>0</v>
      </c>
      <c r="N43" s="131" t="n">
        <v>0</v>
      </c>
      <c r="O43" s="131" t="n">
        <v>0</v>
      </c>
      <c r="P43" s="128" t="e">
        <f aca="false">O43/L43</f>
        <v>#DIV/0!</v>
      </c>
      <c r="S43" s="130" t="s">
        <v>258</v>
      </c>
      <c r="T43" s="143" t="n">
        <f aca="false">(E43+L43)/($E$47+$L$47+$E$38+$L$38+$K$27+$D$27+$N$17)</f>
        <v>0.0254154447702835</v>
      </c>
      <c r="U43" s="143" t="n">
        <f aca="false">E43/($E$47+$E$38+$K$27)</f>
        <v>0.0514851485148515</v>
      </c>
      <c r="V43" s="143" t="n">
        <f aca="false">L43/($L$47+$L$38+$D$27+$N$17)</f>
        <v>0</v>
      </c>
      <c r="X43" s="131" t="n">
        <f aca="false">($G43*('Scoring Format'!$B$4))+($I43*'Scoring Format'!$B$7)+($M43*('Scoring Format'!$B$3))+($O43*('Scoring Format'!$B$6))</f>
        <v>22</v>
      </c>
      <c r="Y43" s="131" t="n">
        <f aca="false">(F43*1)+(($G43*('Scoring Format'!$B$4))+($I43*'Scoring Format'!$B$7)+($M43*('Scoring Format'!$B$3))+($O43*('Scoring Format'!$B$6)))</f>
        <v>36</v>
      </c>
      <c r="Z43" s="131" t="n">
        <f aca="false">(F43*0.5)+(($G43*('Scoring Format'!$B$4))+($I43*'Scoring Format'!$B$7)+($M43*('Scoring Format'!$B$3))+($O43*('Scoring Format'!$B$6)))</f>
        <v>29</v>
      </c>
      <c r="AA43" s="122"/>
      <c r="AD43" s="130" t="s">
        <v>100</v>
      </c>
      <c r="AE43" s="130"/>
      <c r="AF43" s="128" t="n">
        <f aca="false">AH43/AG43</f>
        <v>0.5625</v>
      </c>
      <c r="AG43" s="131" t="n">
        <v>16</v>
      </c>
      <c r="AH43" s="131" t="n">
        <v>9</v>
      </c>
      <c r="AI43" s="131" t="n">
        <v>108</v>
      </c>
      <c r="AJ43" s="131" t="n">
        <f aca="false">AI43/AH43</f>
        <v>12</v>
      </c>
      <c r="AK43" s="131" t="n">
        <v>1</v>
      </c>
      <c r="AL43" s="128" t="n">
        <f aca="false">AK43/AH43</f>
        <v>0.111111111111111</v>
      </c>
      <c r="AN43" s="131" t="n">
        <v>0</v>
      </c>
      <c r="AO43" s="131" t="n">
        <v>0</v>
      </c>
      <c r="AP43" s="131" t="n">
        <v>0</v>
      </c>
      <c r="AQ43" s="131" t="n">
        <v>0</v>
      </c>
      <c r="AR43" s="128" t="e">
        <f aca="false">AQ43/AN43</f>
        <v>#DIV/0!</v>
      </c>
      <c r="AV43" s="143" t="e">
        <f aca="false">(#ref!+AK43)/(#ref!+AK46)</f>
        <v>#NAME?</v>
      </c>
      <c r="AW43" s="143" t="e">
        <f aca="false">#ref!/(AK43+#ref!)</f>
        <v>#NAME?</v>
      </c>
      <c r="AX43" s="143" t="e">
        <f aca="false">AK43/(#ref!+AK43)</f>
        <v>#NAME?</v>
      </c>
      <c r="AZ43" s="131" t="n">
        <f aca="false">(AI43*0.1)+(AK43*6)+(AO43*0.1)+(AQ43*6)</f>
        <v>16.8</v>
      </c>
      <c r="BA43" s="131" t="n">
        <f aca="false">(AH43*1)+(AI43*0.1)+(AK43*6)+(AO43*0.1)+(AQ43*6)</f>
        <v>25.8</v>
      </c>
    </row>
    <row r="44" customFormat="false" ht="8.25" hidden="false" customHeight="false" outlineLevel="0" collapsed="false">
      <c r="A44" s="130" t="s">
        <v>259</v>
      </c>
      <c r="B44" s="131" t="n">
        <v>27</v>
      </c>
      <c r="C44" s="131" t="n">
        <v>17</v>
      </c>
      <c r="D44" s="128" t="n">
        <f aca="false">F44/E44</f>
        <v>0.805555555555556</v>
      </c>
      <c r="E44" s="131" t="n">
        <v>72</v>
      </c>
      <c r="F44" s="131" t="n">
        <v>58</v>
      </c>
      <c r="G44" s="131" t="n">
        <v>740</v>
      </c>
      <c r="H44" s="131" t="n">
        <f aca="false">G44/F44</f>
        <v>12.7586206896552</v>
      </c>
      <c r="I44" s="131" t="n">
        <v>6</v>
      </c>
      <c r="J44" s="128" t="n">
        <f aca="false">I44/F44</f>
        <v>0.103448275862069</v>
      </c>
      <c r="L44" s="131" t="n">
        <v>0</v>
      </c>
      <c r="M44" s="131" t="n">
        <v>0</v>
      </c>
      <c r="N44" s="131" t="n">
        <v>0</v>
      </c>
      <c r="O44" s="131" t="n">
        <v>0</v>
      </c>
      <c r="P44" s="128" t="e">
        <f aca="false">O44/L44</f>
        <v>#DIV/0!</v>
      </c>
      <c r="S44" s="130" t="s">
        <v>260</v>
      </c>
      <c r="T44" s="143" t="n">
        <f aca="false">(E44+L44)/($E$47+$L$47+$E$38+$L$38+$K$27+$D$27+$N$17)</f>
        <v>0.0703812316715543</v>
      </c>
      <c r="U44" s="143" t="n">
        <f aca="false">E44/($E$47+$E$38+$K$27)</f>
        <v>0.142574257425743</v>
      </c>
      <c r="V44" s="143" t="n">
        <f aca="false">L44/($L$47+$L$38+$D$27+$N$17)</f>
        <v>0</v>
      </c>
      <c r="X44" s="131" t="n">
        <f aca="false">($G44*('Scoring Format'!$B$4))+($I44*'Scoring Format'!$B$7)+($M44*('Scoring Format'!$B$3))+($O44*('Scoring Format'!$B$6))</f>
        <v>110</v>
      </c>
      <c r="Y44" s="131" t="n">
        <f aca="false">(F44*1)+(($G44*('Scoring Format'!$B$4))+($I44*'Scoring Format'!$B$7)+($M44*('Scoring Format'!$B$3))+($O44*('Scoring Format'!$B$6)))</f>
        <v>168</v>
      </c>
      <c r="Z44" s="131" t="n">
        <f aca="false">(F44*0.5)+(($G44*('Scoring Format'!$B$4))+($I44*'Scoring Format'!$B$7)+($M44*('Scoring Format'!$B$3))+($O44*('Scoring Format'!$B$6)))</f>
        <v>139</v>
      </c>
      <c r="AA44" s="122"/>
      <c r="AD44" s="130" t="s">
        <v>103</v>
      </c>
      <c r="AE44" s="130"/>
      <c r="AF44" s="128" t="n">
        <f aca="false">AH44/AG44</f>
        <v>0.742857142857143</v>
      </c>
      <c r="AG44" s="131" t="n">
        <v>35</v>
      </c>
      <c r="AH44" s="131" t="n">
        <v>26</v>
      </c>
      <c r="AI44" s="131" t="n">
        <v>283</v>
      </c>
      <c r="AJ44" s="131" t="n">
        <f aca="false">AI44/AH44</f>
        <v>10.8846153846154</v>
      </c>
      <c r="AK44" s="131" t="n">
        <v>2</v>
      </c>
      <c r="AL44" s="128" t="n">
        <f aca="false">AK44/AH44</f>
        <v>0.0769230769230769</v>
      </c>
      <c r="AN44" s="131" t="n">
        <v>0</v>
      </c>
      <c r="AO44" s="131" t="n">
        <v>0</v>
      </c>
      <c r="AP44" s="131" t="n">
        <v>0</v>
      </c>
      <c r="AQ44" s="131" t="n">
        <v>0</v>
      </c>
      <c r="AR44" s="128" t="e">
        <f aca="false">AQ44/AN44</f>
        <v>#DIV/0!</v>
      </c>
      <c r="AV44" s="143" t="e">
        <f aca="false">(#ref!+AK44)/(#ref!+AK47)</f>
        <v>#NAME?</v>
      </c>
      <c r="AW44" s="143" t="e">
        <f aca="false">#ref!/(AK44+#ref!)</f>
        <v>#NAME?</v>
      </c>
      <c r="AX44" s="143" t="e">
        <f aca="false">AK44/(#ref!+AK44)</f>
        <v>#NAME?</v>
      </c>
      <c r="AZ44" s="131" t="n">
        <f aca="false">(AI44*0.1)+(AK44*6)+(AO44*0.1)+(AQ44*6)</f>
        <v>40.3</v>
      </c>
      <c r="BA44" s="131" t="n">
        <f aca="false">(AH44*1)+(AI44*0.1)+(AK44*6)+(AO44*0.1)+(AQ44*6)</f>
        <v>66.3</v>
      </c>
    </row>
    <row r="45" customFormat="false" ht="8.25" hidden="false" customHeight="false" outlineLevel="0" collapsed="false">
      <c r="A45" s="130" t="s">
        <v>261</v>
      </c>
      <c r="B45" s="131" t="n">
        <v>26</v>
      </c>
      <c r="C45" s="131" t="n">
        <v>17</v>
      </c>
      <c r="D45" s="128" t="n">
        <f aca="false">F45/E45</f>
        <v>0.869565217391304</v>
      </c>
      <c r="E45" s="131" t="n">
        <v>23</v>
      </c>
      <c r="F45" s="131" t="n">
        <v>20</v>
      </c>
      <c r="G45" s="131" t="n">
        <v>222</v>
      </c>
      <c r="H45" s="131" t="n">
        <f aca="false">G45/F45</f>
        <v>11.1</v>
      </c>
      <c r="I45" s="131" t="n">
        <v>2</v>
      </c>
      <c r="J45" s="128" t="n">
        <f aca="false">I45/F45</f>
        <v>0.1</v>
      </c>
      <c r="L45" s="131" t="n">
        <v>0</v>
      </c>
      <c r="M45" s="131" t="n">
        <v>0</v>
      </c>
      <c r="N45" s="131" t="n">
        <v>0</v>
      </c>
      <c r="O45" s="131" t="n">
        <v>0</v>
      </c>
      <c r="P45" s="128" t="e">
        <f aca="false">O45/L45</f>
        <v>#DIV/0!</v>
      </c>
      <c r="S45" s="130" t="s">
        <v>262</v>
      </c>
      <c r="T45" s="143" t="n">
        <f aca="false">(E45+L45)/($E$47+$L$47+$E$38+$L$38+$K$27+$D$27+$N$17)</f>
        <v>0.0224828934506354</v>
      </c>
      <c r="U45" s="143" t="n">
        <f aca="false">E45/($E$47+$E$38+$K$27)</f>
        <v>0.0455445544554455</v>
      </c>
      <c r="V45" s="143" t="n">
        <f aca="false">L45/($L$47+$L$38+$D$27+$N$17)</f>
        <v>0</v>
      </c>
      <c r="X45" s="131" t="n">
        <f aca="false">($G45*('Scoring Format'!$B$4))+($I45*'Scoring Format'!$B$7)+($M45*('Scoring Format'!$B$3))+($O45*('Scoring Format'!$B$6))</f>
        <v>34.2</v>
      </c>
      <c r="Y45" s="131" t="n">
        <f aca="false">(F45*1)+(($G45*('Scoring Format'!$B$4))+($I45*'Scoring Format'!$B$7)+($M45*('Scoring Format'!$B$3))+($O45*('Scoring Format'!$B$6)))</f>
        <v>54.2</v>
      </c>
      <c r="Z45" s="131" t="n">
        <f aca="false">(F45*0.5)+(($G45*('Scoring Format'!$B$4))+($I45*'Scoring Format'!$B$7)+($M45*('Scoring Format'!$B$3))+($O45*('Scoring Format'!$B$6)))</f>
        <v>44.2</v>
      </c>
      <c r="AA45" s="122"/>
      <c r="AD45" s="130" t="s">
        <v>106</v>
      </c>
      <c r="AE45" s="130"/>
      <c r="AF45" s="128" t="n">
        <f aca="false">AH45/AG45</f>
        <v>0.5</v>
      </c>
      <c r="AG45" s="131" t="n">
        <v>12</v>
      </c>
      <c r="AH45" s="131" t="n">
        <v>6</v>
      </c>
      <c r="AI45" s="131" t="n">
        <v>65</v>
      </c>
      <c r="AJ45" s="131" t="n">
        <f aca="false">AI45/AH45</f>
        <v>10.8333333333333</v>
      </c>
      <c r="AK45" s="131" t="n">
        <v>0</v>
      </c>
      <c r="AL45" s="128" t="n">
        <f aca="false">AK45/AH45</f>
        <v>0</v>
      </c>
      <c r="AN45" s="131" t="n">
        <v>0</v>
      </c>
      <c r="AO45" s="131" t="n">
        <v>0</v>
      </c>
      <c r="AP45" s="131" t="n">
        <v>0</v>
      </c>
      <c r="AQ45" s="131" t="n">
        <v>0</v>
      </c>
      <c r="AR45" s="128" t="e">
        <f aca="false">AQ45/AN45</f>
        <v>#DIV/0!</v>
      </c>
      <c r="AV45" s="143" t="e">
        <f aca="false">(#ref!+AK45)/(#ref!+AI49)</f>
        <v>#NAME?</v>
      </c>
      <c r="AW45" s="143" t="e">
        <f aca="false">#ref!/(AK45+#ref!)</f>
        <v>#NAME?</v>
      </c>
      <c r="AX45" s="143" t="e">
        <f aca="false">AK45/(#ref!+AK45)</f>
        <v>#NAME?</v>
      </c>
      <c r="AZ45" s="131" t="n">
        <f aca="false">(AI45*0.1)+(AK45*6)+(AO45*0.1)+(AQ45*6)</f>
        <v>6.5</v>
      </c>
      <c r="BA45" s="131" t="n">
        <f aca="false">(AH45*1)+(AI45*0.1)+(AK45*6)+(AO45*0.1)+(AQ45*6)</f>
        <v>12.5</v>
      </c>
    </row>
    <row r="46" customFormat="false" ht="8.25" hidden="false" customHeight="false" outlineLevel="0" collapsed="false">
      <c r="A46" s="130"/>
      <c r="B46" s="131"/>
      <c r="C46" s="131"/>
      <c r="D46" s="128" t="e">
        <f aca="false">F46/E46</f>
        <v>#DIV/0!</v>
      </c>
      <c r="E46" s="131"/>
      <c r="F46" s="131"/>
      <c r="G46" s="131"/>
      <c r="H46" s="131" t="e">
        <f aca="false">G46/F46</f>
        <v>#DIV/0!</v>
      </c>
      <c r="I46" s="131"/>
      <c r="J46" s="128" t="e">
        <f aca="false">I46/F46</f>
        <v>#DIV/0!</v>
      </c>
      <c r="L46" s="131"/>
      <c r="M46" s="131"/>
      <c r="N46" s="131" t="n">
        <v>0</v>
      </c>
      <c r="O46" s="131" t="n">
        <v>0</v>
      </c>
      <c r="P46" s="128" t="e">
        <f aca="false">O46/L46</f>
        <v>#DIV/0!</v>
      </c>
      <c r="S46" s="130"/>
      <c r="T46" s="143" t="n">
        <f aca="false">(E46+L46)/($E$47+$L$47+$E$38+$L$38+$K$27+$D$27+$N$17)</f>
        <v>0</v>
      </c>
      <c r="U46" s="143" t="n">
        <f aca="false">E46/($E$47+$E$38+$K$27)</f>
        <v>0</v>
      </c>
      <c r="V46" s="143" t="n">
        <f aca="false">L46/($L$47+$L$38+$D$27+$N$17)</f>
        <v>0</v>
      </c>
      <c r="X46" s="131" t="n">
        <f aca="false">($G46*('Scoring Format'!$B$4))+($I46*'Scoring Format'!$B$7)+($M46*('Scoring Format'!$B$3))+($O46*('Scoring Format'!$B$6))</f>
        <v>0</v>
      </c>
      <c r="Y46" s="131" t="n">
        <f aca="false">(F46*1)+(($G46*('Scoring Format'!$B$4))+($I46*'Scoring Format'!$B$7)+($M46*('Scoring Format'!$B$3))+($O46*('Scoring Format'!$B$6)))</f>
        <v>0</v>
      </c>
      <c r="Z46" s="131" t="n">
        <f aca="false">(F46*0.5)+(($G46*('Scoring Format'!$B$4))+($I46*'Scoring Format'!$B$7)+($M46*('Scoring Format'!$B$3))+($O46*('Scoring Format'!$B$6)))</f>
        <v>0</v>
      </c>
      <c r="AA46" s="122"/>
      <c r="AD46" s="130"/>
      <c r="AE46" s="130"/>
      <c r="AF46" s="128" t="e">
        <f aca="false">AH46/AG46</f>
        <v>#DIV/0!</v>
      </c>
      <c r="AG46" s="131"/>
      <c r="AH46" s="131"/>
      <c r="AI46" s="131"/>
      <c r="AJ46" s="131" t="e">
        <f aca="false">AI46/AH46</f>
        <v>#DIV/0!</v>
      </c>
      <c r="AK46" s="131"/>
      <c r="AL46" s="128" t="e">
        <f aca="false">AK46/AH46</f>
        <v>#DIV/0!</v>
      </c>
      <c r="AN46" s="131"/>
      <c r="AO46" s="131"/>
      <c r="AP46" s="131"/>
      <c r="AQ46" s="131" t="n">
        <v>0</v>
      </c>
      <c r="AR46" s="128" t="e">
        <f aca="false">AQ46/AN46</f>
        <v>#DIV/0!</v>
      </c>
      <c r="AV46" s="143" t="e">
        <f aca="false">(#ref!+AK46)/(#ref!+AI50)</f>
        <v>#NAME?</v>
      </c>
      <c r="AW46" s="143" t="e">
        <f aca="false">#ref!/(AK46+#ref!)</f>
        <v>#NAME?</v>
      </c>
      <c r="AX46" s="143" t="e">
        <f aca="false">AK46/(#ref!+AK46)</f>
        <v>#NAME?</v>
      </c>
      <c r="AZ46" s="131" t="n">
        <f aca="false">(AI46*0.1)+(AK46*6)+(AO46*0.1)+(AQ46*6)</f>
        <v>0</v>
      </c>
      <c r="BA46" s="131" t="n">
        <f aca="false">(AH46*1)+(AI46*0.1)+(AK46*6)+(AO46*0.1)+(AQ46*6)</f>
        <v>0</v>
      </c>
    </row>
    <row r="47" customFormat="false" ht="8.25" hidden="false" customHeight="false" outlineLevel="0" collapsed="false">
      <c r="A47" s="129" t="s">
        <v>49</v>
      </c>
      <c r="B47" s="129"/>
      <c r="C47" s="129"/>
      <c r="D47" s="126"/>
      <c r="E47" s="129" t="n">
        <f aca="false">SUM(E43:E46)</f>
        <v>121</v>
      </c>
      <c r="F47" s="129" t="n">
        <f aca="false">SUM(F43:F46)</f>
        <v>92</v>
      </c>
      <c r="G47" s="129" t="n">
        <f aca="false">SUM(G43:G46)</f>
        <v>1122</v>
      </c>
      <c r="H47" s="129"/>
      <c r="I47" s="129" t="n">
        <f aca="false">SUM(I43:I46)</f>
        <v>9</v>
      </c>
      <c r="J47" s="129"/>
      <c r="K47" s="129"/>
      <c r="L47" s="129" t="n">
        <f aca="false">SUM(L43:L46)</f>
        <v>0</v>
      </c>
      <c r="M47" s="129" t="n">
        <f aca="false">SUM(M43:M46)</f>
        <v>0</v>
      </c>
      <c r="N47" s="129"/>
      <c r="O47" s="129" t="n">
        <f aca="false">SUM(O43:O46)</f>
        <v>0</v>
      </c>
      <c r="P47" s="126"/>
      <c r="R47" s="133"/>
      <c r="T47" s="133"/>
      <c r="V47" s="122"/>
      <c r="W47" s="122"/>
      <c r="AD47" s="129" t="s">
        <v>49</v>
      </c>
      <c r="AE47" s="129"/>
      <c r="AF47" s="126"/>
      <c r="AG47" s="129" t="n">
        <f aca="false">SUM(AG43:AG46)</f>
        <v>63</v>
      </c>
      <c r="AH47" s="129" t="n">
        <f aca="false">SUM(AH43:AH46)</f>
        <v>41</v>
      </c>
      <c r="AI47" s="129" t="n">
        <f aca="false">SUM(AI43:AI46)</f>
        <v>456</v>
      </c>
      <c r="AJ47" s="129"/>
      <c r="AK47" s="129" t="n">
        <f aca="false">SUM(AK43:AK46)</f>
        <v>3</v>
      </c>
      <c r="AL47" s="129"/>
      <c r="AM47" s="129"/>
      <c r="AN47" s="129" t="n">
        <f aca="false">SUM(AN43:AN46)</f>
        <v>0</v>
      </c>
      <c r="AO47" s="129" t="n">
        <f aca="false">SUM(AO43:AO46)</f>
        <v>0</v>
      </c>
      <c r="AP47" s="129"/>
      <c r="AQ47" s="129" t="n">
        <f aca="false">SUM(AQ43:AQ46)</f>
        <v>0</v>
      </c>
      <c r="AR47" s="126"/>
      <c r="AT47" s="133"/>
      <c r="AU47" s="133"/>
      <c r="AV47" s="133"/>
      <c r="AX47" s="122"/>
      <c r="AY47" s="122"/>
    </row>
    <row r="48" customFormat="false" ht="8.25" hidden="false" customHeight="false" outlineLevel="0" collapsed="false">
      <c r="H48" s="137"/>
      <c r="I48" s="122"/>
      <c r="J48" s="122"/>
      <c r="P48" s="133"/>
      <c r="Q48" s="133"/>
      <c r="R48" s="133"/>
      <c r="T48" s="122"/>
      <c r="U48" s="122"/>
      <c r="AJ48" s="137"/>
      <c r="AK48" s="122"/>
      <c r="AL48" s="122"/>
      <c r="AR48" s="133"/>
      <c r="AS48" s="133"/>
      <c r="AT48" s="133"/>
      <c r="AV48" s="122"/>
      <c r="AW48" s="122"/>
    </row>
    <row r="49" customFormat="false" ht="8.25" hidden="false" customHeight="false" outlineLevel="0" collapsed="false">
      <c r="H49" s="137"/>
      <c r="I49" s="122"/>
      <c r="J49" s="122"/>
      <c r="P49" s="133"/>
      <c r="Q49" s="133"/>
      <c r="R49" s="133"/>
      <c r="T49" s="122"/>
      <c r="U49" s="122"/>
      <c r="AJ49" s="137"/>
      <c r="AK49" s="122"/>
      <c r="AL49" s="122"/>
      <c r="AR49" s="133"/>
      <c r="AS49" s="133"/>
      <c r="AT49" s="133"/>
      <c r="AV49" s="122"/>
      <c r="AW49" s="122"/>
    </row>
    <row r="50" customFormat="false" ht="8.25" hidden="false" customHeight="false" outlineLevel="0" collapsed="false">
      <c r="A50" s="123" t="s">
        <v>109</v>
      </c>
      <c r="B50" s="123"/>
      <c r="C50" s="123"/>
      <c r="D50" s="123"/>
      <c r="E50" s="123"/>
      <c r="F50" s="123"/>
      <c r="G50" s="123"/>
      <c r="H50" s="137"/>
      <c r="I50" s="122"/>
      <c r="J50" s="123" t="s">
        <v>110</v>
      </c>
      <c r="K50" s="123"/>
      <c r="L50" s="123"/>
      <c r="M50" s="123"/>
      <c r="N50" s="123"/>
      <c r="P50" s="145"/>
      <c r="Q50" s="133"/>
      <c r="R50" s="123" t="s">
        <v>111</v>
      </c>
      <c r="S50" s="123"/>
      <c r="T50" s="123"/>
      <c r="U50" s="123"/>
      <c r="V50" s="123"/>
      <c r="AC50" s="123" t="s">
        <v>109</v>
      </c>
      <c r="AD50" s="123"/>
      <c r="AE50" s="123"/>
      <c r="AF50" s="123"/>
      <c r="AG50" s="123"/>
      <c r="AH50" s="123"/>
      <c r="AI50" s="123"/>
      <c r="AJ50" s="137"/>
      <c r="AK50" s="122"/>
      <c r="AL50" s="123" t="s">
        <v>110</v>
      </c>
      <c r="AM50" s="123"/>
      <c r="AN50" s="123"/>
      <c r="AO50" s="123"/>
      <c r="AP50" s="123"/>
      <c r="AR50" s="145"/>
      <c r="AS50" s="133"/>
      <c r="AT50" s="123" t="s">
        <v>111</v>
      </c>
      <c r="AU50" s="123"/>
      <c r="AV50" s="123"/>
      <c r="AW50" s="123"/>
      <c r="AX50" s="123"/>
    </row>
    <row r="51" customFormat="false" ht="8.25" hidden="false" customHeight="false" outlineLevel="0" collapsed="false">
      <c r="A51" s="126"/>
      <c r="B51" s="129" t="s">
        <v>53</v>
      </c>
      <c r="C51" s="129" t="s">
        <v>112</v>
      </c>
      <c r="D51" s="129" t="s">
        <v>55</v>
      </c>
      <c r="E51" s="129" t="s">
        <v>30</v>
      </c>
      <c r="H51" s="122"/>
      <c r="I51" s="122"/>
      <c r="J51" s="146" t="s">
        <v>113</v>
      </c>
      <c r="K51" s="146"/>
      <c r="L51" s="146"/>
      <c r="M51" s="146"/>
      <c r="N51" s="126" t="s">
        <v>114</v>
      </c>
      <c r="R51" s="146" t="s">
        <v>113</v>
      </c>
      <c r="S51" s="146"/>
      <c r="T51" s="146"/>
      <c r="U51" s="146"/>
      <c r="V51" s="126" t="s">
        <v>114</v>
      </c>
      <c r="AC51" s="126"/>
      <c r="AD51" s="129" t="s">
        <v>53</v>
      </c>
      <c r="AE51" s="129" t="s">
        <v>112</v>
      </c>
      <c r="AF51" s="129" t="s">
        <v>55</v>
      </c>
      <c r="AG51" s="129" t="s">
        <v>30</v>
      </c>
      <c r="AJ51" s="122"/>
      <c r="AK51" s="122"/>
      <c r="AL51" s="146" t="s">
        <v>113</v>
      </c>
      <c r="AM51" s="146"/>
      <c r="AN51" s="146"/>
      <c r="AO51" s="146"/>
      <c r="AP51" s="126" t="s">
        <v>114</v>
      </c>
      <c r="AT51" s="146" t="s">
        <v>113</v>
      </c>
      <c r="AU51" s="146"/>
      <c r="AV51" s="146"/>
      <c r="AW51" s="146"/>
      <c r="AX51" s="126" t="s">
        <v>114</v>
      </c>
    </row>
    <row r="52" customFormat="false" ht="8.25" hidden="false" customHeight="false" outlineLevel="0" collapsed="false">
      <c r="A52" s="141" t="s">
        <v>117</v>
      </c>
      <c r="B52" s="131" t="n">
        <f aca="false">SUM(K22:K26,E32:E37,E43:E46)</f>
        <v>505</v>
      </c>
      <c r="C52" s="131" t="n">
        <f aca="false">SUM(F43:F46,F32:F37,L22:L26)</f>
        <v>357</v>
      </c>
      <c r="D52" s="131" t="n">
        <f aca="false">SUM(G43:G46,G32:G37,M22:M26)</f>
        <v>4108</v>
      </c>
      <c r="E52" s="131" t="n">
        <f aca="false">SUM(O22:O26,I32:I37,I43:I46)</f>
        <v>29</v>
      </c>
      <c r="H52" s="122"/>
      <c r="I52" s="122"/>
      <c r="J52" s="130" t="s">
        <v>263</v>
      </c>
      <c r="K52" s="130"/>
      <c r="L52" s="130"/>
      <c r="M52" s="130"/>
      <c r="N52" s="130" t="s">
        <v>122</v>
      </c>
      <c r="R52" s="130"/>
      <c r="S52" s="130"/>
      <c r="T52" s="130"/>
      <c r="U52" s="130"/>
      <c r="V52" s="130" t="s">
        <v>122</v>
      </c>
      <c r="AC52" s="141" t="s">
        <v>117</v>
      </c>
      <c r="AD52" s="131" t="n">
        <f aca="false">SUM(AM22:AM26,AG32:AG37,AG43:AG46)</f>
        <v>583</v>
      </c>
      <c r="AE52" s="131" t="n">
        <f aca="false">SUM(AH43:AH46,AH32:AH37,AM22:AM26)</f>
        <v>404</v>
      </c>
      <c r="AF52" s="131" t="n">
        <f aca="false">SUM(AI43:AI46,AI32:AI37,AN22:AN26)</f>
        <v>3653</v>
      </c>
      <c r="AG52" s="131" t="n">
        <f aca="false">SUM(AQ22:AQ26,AK32:AK37,AK43:AK46)</f>
        <v>27</v>
      </c>
      <c r="AJ52" s="122"/>
      <c r="AK52" s="122"/>
      <c r="AL52" s="141"/>
      <c r="AM52" s="141"/>
      <c r="AN52" s="141"/>
      <c r="AO52" s="141"/>
      <c r="AP52" s="130"/>
      <c r="AT52" s="141"/>
      <c r="AU52" s="141"/>
      <c r="AV52" s="141"/>
      <c r="AW52" s="141"/>
      <c r="AX52" s="130"/>
    </row>
    <row r="53" customFormat="false" ht="8.25" hidden="false" customHeight="false" outlineLevel="0" collapsed="false">
      <c r="A53" s="141" t="s">
        <v>118</v>
      </c>
      <c r="B53" s="131" t="n">
        <f aca="false">SUM(D17)</f>
        <v>505</v>
      </c>
      <c r="C53" s="131" t="n">
        <f aca="false">SUM(E17)</f>
        <v>357</v>
      </c>
      <c r="D53" s="131" t="n">
        <f aca="false">SUM(G17)</f>
        <v>4108</v>
      </c>
      <c r="E53" s="131" t="n">
        <f aca="false">SUM(I17)</f>
        <v>29</v>
      </c>
      <c r="F53" s="129"/>
      <c r="J53" s="130" t="s">
        <v>264</v>
      </c>
      <c r="K53" s="130"/>
      <c r="L53" s="130"/>
      <c r="M53" s="130"/>
      <c r="N53" s="130" t="s">
        <v>51</v>
      </c>
      <c r="R53" s="141"/>
      <c r="S53" s="141"/>
      <c r="T53" s="141"/>
      <c r="U53" s="141"/>
      <c r="V53" s="130"/>
      <c r="AC53" s="141" t="s">
        <v>118</v>
      </c>
      <c r="AD53" s="131" t="n">
        <f aca="false">SUM(AF17)</f>
        <v>583</v>
      </c>
      <c r="AE53" s="131" t="n">
        <f aca="false">SUM(AG17)</f>
        <v>378</v>
      </c>
      <c r="AF53" s="131" t="n">
        <f aca="false">SUM(AI17)</f>
        <v>4072</v>
      </c>
      <c r="AG53" s="131" t="n">
        <f aca="false">SUM(AK17)</f>
        <v>27</v>
      </c>
      <c r="AH53" s="129"/>
      <c r="AL53" s="141"/>
      <c r="AM53" s="141"/>
      <c r="AN53" s="141"/>
      <c r="AO53" s="141"/>
      <c r="AP53" s="130"/>
      <c r="AT53" s="141"/>
      <c r="AU53" s="141"/>
      <c r="AV53" s="141"/>
      <c r="AW53" s="141"/>
      <c r="AX53" s="130"/>
    </row>
    <row r="54" customFormat="false" ht="8.25" hidden="false" customHeight="false" outlineLevel="0" collapsed="false">
      <c r="A54" s="141" t="s">
        <v>120</v>
      </c>
      <c r="B54" s="131"/>
      <c r="F54" s="129"/>
      <c r="J54" s="130" t="s">
        <v>265</v>
      </c>
      <c r="K54" s="130"/>
      <c r="L54" s="130"/>
      <c r="M54" s="130"/>
      <c r="N54" s="130" t="s">
        <v>122</v>
      </c>
      <c r="R54" s="141"/>
      <c r="S54" s="141"/>
      <c r="T54" s="141"/>
      <c r="U54" s="141"/>
      <c r="V54" s="130"/>
      <c r="AC54" s="141" t="s">
        <v>120</v>
      </c>
      <c r="AD54" s="130"/>
      <c r="AH54" s="129"/>
      <c r="AL54" s="141"/>
      <c r="AM54" s="141"/>
      <c r="AN54" s="141"/>
      <c r="AO54" s="141"/>
      <c r="AP54" s="130"/>
      <c r="AT54" s="141"/>
      <c r="AU54" s="141"/>
      <c r="AV54" s="141"/>
      <c r="AW54" s="141"/>
      <c r="AX54" s="130"/>
    </row>
    <row r="55" customFormat="false" ht="8.25" hidden="false" customHeight="false" outlineLevel="0" collapsed="false">
      <c r="J55" s="130" t="s">
        <v>266</v>
      </c>
      <c r="K55" s="130"/>
      <c r="L55" s="130"/>
      <c r="M55" s="130"/>
      <c r="N55" s="130" t="s">
        <v>122</v>
      </c>
      <c r="R55" s="141"/>
      <c r="S55" s="141"/>
      <c r="T55" s="141"/>
      <c r="U55" s="141"/>
      <c r="V55" s="130"/>
      <c r="AL55" s="141"/>
      <c r="AM55" s="141"/>
      <c r="AN55" s="141"/>
      <c r="AO55" s="141"/>
      <c r="AP55" s="130"/>
      <c r="AT55" s="141"/>
      <c r="AU55" s="141"/>
      <c r="AV55" s="141"/>
      <c r="AW55" s="141"/>
      <c r="AX55" s="130"/>
    </row>
    <row r="56" customFormat="false" ht="8.25" hidden="false" customHeight="false" outlineLevel="0" collapsed="false">
      <c r="A56" s="126"/>
      <c r="B56" s="129" t="s">
        <v>25</v>
      </c>
      <c r="C56" s="129" t="s">
        <v>28</v>
      </c>
      <c r="D56" s="129" t="s">
        <v>30</v>
      </c>
      <c r="J56" s="130" t="s">
        <v>267</v>
      </c>
      <c r="K56" s="130"/>
      <c r="L56" s="130"/>
      <c r="M56" s="130"/>
      <c r="N56" s="130" t="s">
        <v>122</v>
      </c>
      <c r="R56" s="141"/>
      <c r="S56" s="141"/>
      <c r="T56" s="141"/>
      <c r="U56" s="141"/>
      <c r="V56" s="130"/>
      <c r="AC56" s="126"/>
      <c r="AD56" s="129" t="s">
        <v>25</v>
      </c>
      <c r="AE56" s="129" t="s">
        <v>28</v>
      </c>
      <c r="AF56" s="129" t="s">
        <v>30</v>
      </c>
      <c r="AL56" s="141"/>
      <c r="AM56" s="141"/>
      <c r="AN56" s="141"/>
      <c r="AO56" s="141"/>
      <c r="AP56" s="130"/>
      <c r="AT56" s="141"/>
      <c r="AU56" s="141"/>
      <c r="AV56" s="141"/>
      <c r="AW56" s="141"/>
      <c r="AX56" s="130"/>
    </row>
    <row r="57" customFormat="false" ht="8.25" hidden="false" customHeight="false" outlineLevel="0" collapsed="false">
      <c r="A57" s="141" t="s">
        <v>125</v>
      </c>
      <c r="B57" s="131" t="n">
        <f aca="false">SUM(N14:N16,D22:D26,L32:L37,L43:L46)</f>
        <v>518</v>
      </c>
      <c r="C57" s="131" t="n">
        <f aca="false">SUM(O14:O16,E22:E26,M32:M37,M43:M46)</f>
        <v>2677</v>
      </c>
      <c r="D57" s="131" t="n">
        <f aca="false">SUM(Q14:Q16,G22:G26,O32:O37,O43:O46)</f>
        <v>28</v>
      </c>
      <c r="J57" s="130" t="s">
        <v>268</v>
      </c>
      <c r="K57" s="130"/>
      <c r="L57" s="130"/>
      <c r="M57" s="130"/>
      <c r="N57" s="130" t="s">
        <v>130</v>
      </c>
      <c r="R57" s="141"/>
      <c r="S57" s="141"/>
      <c r="T57" s="141"/>
      <c r="U57" s="141"/>
      <c r="V57" s="130"/>
      <c r="AC57" s="141" t="s">
        <v>125</v>
      </c>
      <c r="AD57" s="131" t="n">
        <f aca="false">SUM(AP14:AP16,AF22:AF26,AN32:AN37,AN43:AN46)</f>
        <v>421</v>
      </c>
      <c r="AE57" s="131" t="n">
        <f aca="false">SUM(AQ14:AQ16,AG22:AG26,AO32:AO37,AO43:AO46)</f>
        <v>2231</v>
      </c>
      <c r="AF57" s="131" t="n">
        <f aca="false">SUM(AS14:AS16,AI22:AI26,AQ32:AQ37,AQ43:AQ46)</f>
        <v>18</v>
      </c>
      <c r="AL57" s="141"/>
      <c r="AM57" s="141"/>
      <c r="AN57" s="141"/>
      <c r="AO57" s="141"/>
      <c r="AP57" s="130"/>
      <c r="AT57" s="141"/>
      <c r="AU57" s="141"/>
      <c r="AV57" s="141"/>
      <c r="AW57" s="141"/>
      <c r="AX57" s="130"/>
    </row>
    <row r="58" customFormat="false" ht="8.25" hidden="false" customHeight="false" outlineLevel="0" collapsed="false">
      <c r="A58" s="141" t="s">
        <v>120</v>
      </c>
      <c r="B58" s="131"/>
      <c r="J58" s="130" t="s">
        <v>269</v>
      </c>
      <c r="K58" s="130"/>
      <c r="L58" s="130"/>
      <c r="M58" s="130"/>
      <c r="N58" s="130" t="s">
        <v>130</v>
      </c>
      <c r="R58" s="141"/>
      <c r="S58" s="141"/>
      <c r="T58" s="141"/>
      <c r="U58" s="141"/>
      <c r="V58" s="130"/>
      <c r="AC58" s="141" t="s">
        <v>120</v>
      </c>
      <c r="AD58" s="130"/>
      <c r="AL58" s="141"/>
      <c r="AM58" s="141"/>
      <c r="AN58" s="141"/>
      <c r="AO58" s="141"/>
      <c r="AP58" s="130"/>
      <c r="AT58" s="141"/>
      <c r="AU58" s="141"/>
      <c r="AV58" s="141"/>
      <c r="AW58" s="141"/>
      <c r="AX58" s="130"/>
    </row>
    <row r="59" customFormat="false" ht="8.25" hidden="false" customHeight="false" outlineLevel="0" collapsed="false">
      <c r="J59" s="130"/>
      <c r="K59" s="130"/>
      <c r="L59" s="130"/>
      <c r="M59" s="130"/>
      <c r="N59" s="130"/>
      <c r="R59" s="141"/>
      <c r="S59" s="141"/>
      <c r="T59" s="141"/>
      <c r="U59" s="141"/>
      <c r="V59" s="130"/>
      <c r="AL59" s="141"/>
      <c r="AM59" s="141"/>
      <c r="AN59" s="141"/>
      <c r="AO59" s="141"/>
      <c r="AP59" s="130"/>
      <c r="AT59" s="141"/>
      <c r="AU59" s="141"/>
      <c r="AV59" s="141"/>
      <c r="AW59" s="141"/>
      <c r="AX59" s="130"/>
    </row>
    <row r="60" customFormat="false" ht="8.25" hidden="false" customHeight="false" outlineLevel="0" collapsed="false">
      <c r="B60" s="129" t="s">
        <v>16</v>
      </c>
      <c r="C60" s="129" t="s">
        <v>17</v>
      </c>
      <c r="AD60" s="129" t="s">
        <v>16</v>
      </c>
      <c r="AE60" s="129" t="s">
        <v>17</v>
      </c>
    </row>
    <row r="61" customFormat="false" ht="8.25" hidden="false" customHeight="false" outlineLevel="0" collapsed="false">
      <c r="A61" s="141" t="s">
        <v>131</v>
      </c>
      <c r="B61" s="128" t="n">
        <f aca="false">B57/(B53+B57)</f>
        <v>0.506353861192571</v>
      </c>
      <c r="C61" s="128" t="n">
        <f aca="false">B53/(B53+B57)</f>
        <v>0.493646138807429</v>
      </c>
      <c r="AC61" s="141" t="s">
        <v>131</v>
      </c>
      <c r="AD61" s="128" t="n">
        <f aca="false">AD57/(AD53+AD57)</f>
        <v>0.419322709163347</v>
      </c>
      <c r="AE61" s="128" t="n">
        <f aca="false">AD53/(AD53+AD57)</f>
        <v>0.580677290836653</v>
      </c>
      <c r="AL61" s="121" t="s">
        <v>132</v>
      </c>
    </row>
    <row r="62" customFormat="false" ht="8.25" hidden="false" customHeight="false" outlineLevel="0" collapsed="false">
      <c r="A62" s="141" t="s">
        <v>133</v>
      </c>
      <c r="B62" s="131"/>
      <c r="C62" s="130"/>
      <c r="J62" s="121" t="s">
        <v>132</v>
      </c>
      <c r="AC62" s="141" t="s">
        <v>133</v>
      </c>
      <c r="AD62" s="130"/>
      <c r="AE62" s="130"/>
    </row>
    <row r="73" customFormat="false" ht="8.25" hidden="false" customHeight="false" outlineLevel="0" collapsed="false">
      <c r="A73" s="123" t="s">
        <v>10</v>
      </c>
      <c r="B73" s="123"/>
      <c r="C73" s="123"/>
      <c r="D73" s="123"/>
      <c r="E73" s="123"/>
      <c r="F73" s="123"/>
      <c r="G73" s="123"/>
      <c r="H73" s="123"/>
      <c r="I73" s="123"/>
      <c r="J73" s="123"/>
      <c r="K73" s="123"/>
      <c r="L73" s="123"/>
      <c r="M73" s="123"/>
      <c r="N73" s="123"/>
      <c r="O73" s="123"/>
      <c r="P73" s="123"/>
      <c r="Q73" s="123"/>
      <c r="R73" s="123"/>
      <c r="S73" s="123"/>
      <c r="T73" s="123"/>
      <c r="U73" s="123"/>
      <c r="V73" s="123"/>
      <c r="W73" s="123"/>
    </row>
    <row r="74" customFormat="false" ht="8.25" hidden="false" customHeight="false" outlineLevel="0" collapsed="false">
      <c r="A74" s="124"/>
      <c r="B74" s="124"/>
      <c r="C74" s="124"/>
      <c r="D74" s="124"/>
      <c r="E74" s="124"/>
      <c r="F74" s="124"/>
      <c r="G74" s="124"/>
      <c r="H74" s="124"/>
      <c r="I74" s="124"/>
      <c r="J74" s="124"/>
      <c r="K74" s="124"/>
      <c r="L74" s="124"/>
      <c r="M74" s="124"/>
      <c r="N74" s="124"/>
      <c r="O74" s="124"/>
      <c r="P74" s="124"/>
      <c r="Q74" s="124"/>
      <c r="R74" s="124"/>
      <c r="S74" s="124"/>
      <c r="T74" s="124"/>
      <c r="U74" s="124"/>
      <c r="V74" s="124"/>
      <c r="W74" s="124"/>
    </row>
    <row r="75" customFormat="false" ht="8.25" hidden="false" customHeight="false" outlineLevel="0" collapsed="false">
      <c r="H75" s="125" t="s">
        <v>11</v>
      </c>
      <c r="I75" s="125"/>
      <c r="J75" s="125"/>
      <c r="M75" s="125" t="s">
        <v>12</v>
      </c>
      <c r="N75" s="125"/>
      <c r="O75" s="125"/>
      <c r="S75" s="126" t="s">
        <v>13</v>
      </c>
    </row>
    <row r="76" customFormat="false" ht="8.25" hidden="false" customHeight="false" outlineLevel="0" collapsed="false">
      <c r="H76" s="125" t="s">
        <v>14</v>
      </c>
      <c r="I76" s="125"/>
      <c r="J76" s="125"/>
      <c r="M76" s="125" t="s">
        <v>15</v>
      </c>
      <c r="S76" s="127" t="s">
        <v>16</v>
      </c>
      <c r="T76" s="127" t="s">
        <v>17</v>
      </c>
    </row>
    <row r="77" customFormat="false" ht="8.25" hidden="false" customHeight="false" outlineLevel="0" collapsed="false">
      <c r="H77" s="125"/>
      <c r="I77" s="125"/>
      <c r="J77" s="125"/>
      <c r="S77" s="128" t="e">
        <f aca="false">(M87+C97+K108+K117)/(M87+C97+K108+C87)</f>
        <v>#DIV/0!</v>
      </c>
      <c r="T77" s="128" t="e">
        <f aca="false">C87/(C87+M87+C97+K108+K117)</f>
        <v>#DIV/0!</v>
      </c>
    </row>
    <row r="80" customFormat="false" ht="8.25" hidden="false" customHeight="false" outlineLevel="0" collapsed="false">
      <c r="A80" s="123" t="s">
        <v>14</v>
      </c>
      <c r="B80" s="123"/>
      <c r="C80" s="123"/>
      <c r="D80" s="123"/>
      <c r="E80" s="123"/>
      <c r="F80" s="123"/>
      <c r="G80" s="123"/>
      <c r="H80" s="123"/>
      <c r="I80" s="123"/>
      <c r="J80" s="123"/>
      <c r="K80" s="123"/>
      <c r="L80" s="123"/>
      <c r="M80" s="123"/>
      <c r="N80" s="123"/>
      <c r="O80" s="123"/>
      <c r="P80" s="123"/>
      <c r="Q80" s="123"/>
      <c r="R80" s="123"/>
      <c r="S80" s="123"/>
      <c r="T80" s="123"/>
      <c r="U80" s="123"/>
      <c r="V80" s="123"/>
      <c r="W80" s="123"/>
    </row>
    <row r="81" customFormat="false" ht="8.25" hidden="false" customHeight="false" outlineLevel="0" collapsed="false">
      <c r="C81" s="123" t="s">
        <v>18</v>
      </c>
      <c r="D81" s="123"/>
      <c r="E81" s="123"/>
      <c r="F81" s="123"/>
      <c r="G81" s="123"/>
      <c r="H81" s="123"/>
      <c r="I81" s="123"/>
      <c r="L81" s="123" t="s">
        <v>19</v>
      </c>
      <c r="M81" s="123"/>
      <c r="N81" s="123"/>
      <c r="O81" s="123"/>
      <c r="P81" s="123"/>
      <c r="R81" s="123" t="s">
        <v>20</v>
      </c>
      <c r="S81" s="123"/>
      <c r="T81" s="123"/>
      <c r="V81" s="123" t="s">
        <v>21</v>
      </c>
      <c r="W81" s="123"/>
    </row>
    <row r="82" customFormat="false" ht="8.25" hidden="false" customHeight="false" outlineLevel="0" collapsed="false">
      <c r="A82" s="129" t="s">
        <v>22</v>
      </c>
      <c r="B82" s="129" t="s">
        <v>24</v>
      </c>
      <c r="C82" s="129" t="s">
        <v>25</v>
      </c>
      <c r="D82" s="129" t="s">
        <v>26</v>
      </c>
      <c r="E82" s="129" t="s">
        <v>27</v>
      </c>
      <c r="F82" s="129" t="s">
        <v>28</v>
      </c>
      <c r="G82" s="129" t="s">
        <v>29</v>
      </c>
      <c r="H82" s="129" t="s">
        <v>30</v>
      </c>
      <c r="I82" s="129" t="s">
        <v>31</v>
      </c>
      <c r="J82" s="129" t="s">
        <v>32</v>
      </c>
      <c r="K82" s="129" t="s">
        <v>33</v>
      </c>
      <c r="M82" s="129" t="s">
        <v>34</v>
      </c>
      <c r="N82" s="129" t="s">
        <v>35</v>
      </c>
      <c r="O82" s="129" t="s">
        <v>36</v>
      </c>
      <c r="P82" s="129" t="s">
        <v>30</v>
      </c>
      <c r="Q82" s="129" t="s">
        <v>37</v>
      </c>
      <c r="R82" s="129"/>
      <c r="S82" s="129" t="s">
        <v>38</v>
      </c>
      <c r="T82" s="129" t="s">
        <v>39</v>
      </c>
      <c r="U82" s="129" t="s">
        <v>40</v>
      </c>
      <c r="V82" s="129"/>
      <c r="W82" s="129" t="s">
        <v>41</v>
      </c>
      <c r="X82" s="129"/>
      <c r="Y82" s="129"/>
    </row>
    <row r="83" customFormat="false" ht="8.25" hidden="false" customHeight="false" outlineLevel="0" collapsed="false">
      <c r="A83" s="130"/>
      <c r="B83" s="131"/>
      <c r="C83" s="131"/>
      <c r="D83" s="131"/>
      <c r="E83" s="128" t="e">
        <f aca="false">D83/C83</f>
        <v>#DIV/0!</v>
      </c>
      <c r="F83" s="131"/>
      <c r="G83" s="132" t="e">
        <f aca="false">F83/C83</f>
        <v>#DIV/0!</v>
      </c>
      <c r="H83" s="131"/>
      <c r="I83" s="128" t="e">
        <f aca="false">H83/C83</f>
        <v>#DIV/0!</v>
      </c>
      <c r="J83" s="131"/>
      <c r="K83" s="128" t="e">
        <f aca="false">J83/C83</f>
        <v>#DIV/0!</v>
      </c>
      <c r="M83" s="131"/>
      <c r="N83" s="131"/>
      <c r="O83" s="131" t="e">
        <f aca="false">N83/M83</f>
        <v>#DIV/0!</v>
      </c>
      <c r="P83" s="131"/>
      <c r="Q83" s="128" t="e">
        <f aca="false">P83/M83</f>
        <v>#DIV/0!</v>
      </c>
      <c r="R83" s="122"/>
      <c r="S83" s="128" t="n">
        <f aca="false">(C83+M83)/($D$17+$N$17)</f>
        <v>0</v>
      </c>
      <c r="T83" s="128" t="n">
        <f aca="false">C83/($D$17)</f>
        <v>0</v>
      </c>
      <c r="U83" s="128" t="n">
        <f aca="false">M83/($N$17)</f>
        <v>0</v>
      </c>
      <c r="V83" s="133"/>
      <c r="W83" s="131" t="n">
        <f aca="false">(F83*0.05)+(H83*4)+(J83*-1)+(N83*0.1)+(P83*6)</f>
        <v>0</v>
      </c>
      <c r="X83" s="134" t="s">
        <v>42</v>
      </c>
      <c r="Y83" s="122"/>
      <c r="Z83" s="129"/>
    </row>
    <row r="84" customFormat="false" ht="8.25" hidden="false" customHeight="false" outlineLevel="0" collapsed="false">
      <c r="A84" s="130"/>
      <c r="B84" s="131"/>
      <c r="C84" s="131"/>
      <c r="D84" s="131"/>
      <c r="E84" s="128" t="e">
        <f aca="false">D84/C84</f>
        <v>#DIV/0!</v>
      </c>
      <c r="F84" s="131"/>
      <c r="G84" s="132" t="e">
        <f aca="false">F84/C84</f>
        <v>#DIV/0!</v>
      </c>
      <c r="H84" s="131"/>
      <c r="I84" s="128" t="e">
        <f aca="false">H84/C84</f>
        <v>#DIV/0!</v>
      </c>
      <c r="J84" s="131"/>
      <c r="K84" s="128" t="e">
        <f aca="false">J84/C84</f>
        <v>#DIV/0!</v>
      </c>
      <c r="M84" s="131"/>
      <c r="N84" s="131"/>
      <c r="O84" s="131" t="e">
        <f aca="false">N84/M84</f>
        <v>#DIV/0!</v>
      </c>
      <c r="P84" s="131"/>
      <c r="Q84" s="128" t="e">
        <f aca="false">P84/M84</f>
        <v>#DIV/0!</v>
      </c>
      <c r="R84" s="122"/>
      <c r="S84" s="128" t="n">
        <f aca="false">(C84+M84)/($D$17+$N$17)</f>
        <v>0</v>
      </c>
      <c r="T84" s="128" t="n">
        <f aca="false">C84/($D$17)</f>
        <v>0</v>
      </c>
      <c r="U84" s="128" t="n">
        <f aca="false">M84/($N$17)</f>
        <v>0</v>
      </c>
      <c r="V84" s="133"/>
      <c r="W84" s="131" t="n">
        <f aca="false">(F84*0.05)+(H84*4)+(J84*-1)+(N84*0.1)+(P84*6)</f>
        <v>0</v>
      </c>
      <c r="X84" s="134" t="n">
        <f aca="false">((F84*0.05)+(H84*4)+(J84*-1)+(N84*0.1)+(P84*6))*0.4</f>
        <v>0</v>
      </c>
      <c r="Y84" s="122"/>
      <c r="Z84" s="122"/>
    </row>
    <row r="85" customFormat="false" ht="8.25" hidden="false" customHeight="false" outlineLevel="0" collapsed="false">
      <c r="A85" s="130"/>
      <c r="B85" s="131"/>
      <c r="C85" s="131"/>
      <c r="D85" s="131"/>
      <c r="E85" s="128" t="e">
        <f aca="false">D85/C85</f>
        <v>#DIV/0!</v>
      </c>
      <c r="F85" s="131"/>
      <c r="G85" s="132" t="e">
        <f aca="false">F85/C85</f>
        <v>#DIV/0!</v>
      </c>
      <c r="H85" s="131"/>
      <c r="I85" s="128" t="e">
        <f aca="false">H85/C85</f>
        <v>#DIV/0!</v>
      </c>
      <c r="J85" s="131"/>
      <c r="K85" s="128" t="e">
        <f aca="false">J85/C85</f>
        <v>#DIV/0!</v>
      </c>
      <c r="M85" s="131"/>
      <c r="N85" s="131"/>
      <c r="O85" s="131" t="e">
        <f aca="false">N85/M85</f>
        <v>#DIV/0!</v>
      </c>
      <c r="P85" s="131"/>
      <c r="Q85" s="128" t="e">
        <f aca="false">P85/M85</f>
        <v>#DIV/0!</v>
      </c>
      <c r="R85" s="122"/>
      <c r="S85" s="128" t="n">
        <f aca="false">(C85+M85)/($D$17+$N$17)</f>
        <v>0</v>
      </c>
      <c r="T85" s="128" t="n">
        <f aca="false">C85/($D$17)</f>
        <v>0</v>
      </c>
      <c r="U85" s="128" t="n">
        <f aca="false">M85/($N$17)</f>
        <v>0</v>
      </c>
      <c r="V85" s="133"/>
      <c r="W85" s="131" t="n">
        <f aca="false">(F85*0.05)+(H85*4)+(J85*-1)+(N85*0.1)+(P85*6)</f>
        <v>0</v>
      </c>
      <c r="X85" s="134" t="n">
        <f aca="false">((F85*0.05)+(H85*4)+(J85*-1)+(N85*0.1)+(P85*6))*0.4</f>
        <v>0</v>
      </c>
      <c r="Y85" s="122"/>
      <c r="Z85" s="122"/>
    </row>
    <row r="86" customFormat="false" ht="8.25" hidden="false" customHeight="false" outlineLevel="0" collapsed="false">
      <c r="A86" s="129" t="s">
        <v>49</v>
      </c>
      <c r="B86" s="129"/>
      <c r="C86" s="129" t="n">
        <f aca="false">SUM(C83:C85)</f>
        <v>0</v>
      </c>
      <c r="D86" s="129" t="n">
        <f aca="false">SUM(D83:D85)</f>
        <v>0</v>
      </c>
      <c r="E86" s="129"/>
      <c r="F86" s="129" t="n">
        <f aca="false">SUM(F83:F85)</f>
        <v>0</v>
      </c>
      <c r="G86" s="129"/>
      <c r="H86" s="129" t="n">
        <f aca="false">SUM(H83:H85)</f>
        <v>0</v>
      </c>
      <c r="I86" s="129"/>
      <c r="J86" s="129" t="n">
        <f aca="false">SUM(J83:J85)</f>
        <v>0</v>
      </c>
      <c r="K86" s="129"/>
      <c r="L86" s="126"/>
      <c r="M86" s="129" t="n">
        <f aca="false">SUM(M83:M85)</f>
        <v>0</v>
      </c>
      <c r="N86" s="129" t="n">
        <f aca="false">SUM(N83:N85)</f>
        <v>0</v>
      </c>
      <c r="O86" s="129"/>
      <c r="P86" s="129" t="n">
        <f aca="false">SUM(P83:P85)</f>
        <v>0</v>
      </c>
      <c r="Q86" s="129"/>
      <c r="R86" s="129"/>
      <c r="S86" s="135" t="n">
        <f aca="false">S83+S84+S85</f>
        <v>0</v>
      </c>
      <c r="T86" s="136" t="e">
        <f aca="false">C86/(C86+M86)</f>
        <v>#DIV/0!</v>
      </c>
      <c r="U86" s="136" t="e">
        <f aca="false">M86/(M86+C86)</f>
        <v>#DIV/0!</v>
      </c>
      <c r="V86" s="133"/>
      <c r="W86" s="122"/>
      <c r="X86" s="122" t="n">
        <f aca="false">((F86*0.05)+(H86*4)+(J86*-1)+(N86*0.1)+(P86*6))*0.4</f>
        <v>0</v>
      </c>
      <c r="Y86" s="122"/>
      <c r="Z86" s="122"/>
    </row>
    <row r="87" customFormat="false" ht="8.25" hidden="false" customHeight="false" outlineLevel="0" collapsed="false">
      <c r="C87" s="122"/>
      <c r="D87" s="137"/>
      <c r="E87" s="122"/>
      <c r="F87" s="138"/>
      <c r="G87" s="122"/>
      <c r="H87" s="139"/>
      <c r="I87" s="122"/>
      <c r="J87" s="139"/>
      <c r="K87" s="122"/>
      <c r="L87" s="122"/>
      <c r="M87" s="122"/>
      <c r="N87" s="122"/>
      <c r="O87" s="122"/>
      <c r="P87" s="122"/>
      <c r="Q87" s="122"/>
      <c r="R87" s="122"/>
      <c r="Z87" s="122"/>
    </row>
    <row r="88" customFormat="false" ht="8.25" hidden="false" customHeight="false" outlineLevel="0" collapsed="false">
      <c r="C88" s="122"/>
      <c r="D88" s="137"/>
      <c r="E88" s="122"/>
      <c r="F88" s="138"/>
      <c r="G88" s="122"/>
      <c r="H88" s="139"/>
      <c r="I88" s="122"/>
      <c r="J88" s="139"/>
      <c r="K88" s="122"/>
      <c r="L88" s="122"/>
      <c r="M88" s="122"/>
      <c r="N88" s="122"/>
      <c r="O88" s="122"/>
      <c r="P88" s="122"/>
      <c r="Q88" s="122"/>
      <c r="R88" s="122"/>
    </row>
    <row r="89" customFormat="false" ht="8.25" hidden="false" customHeight="false" outlineLevel="0" collapsed="false">
      <c r="A89" s="123" t="s">
        <v>19</v>
      </c>
      <c r="B89" s="123"/>
      <c r="C89" s="123"/>
      <c r="D89" s="123"/>
      <c r="E89" s="123"/>
      <c r="F89" s="123"/>
      <c r="G89" s="123"/>
      <c r="H89" s="123" t="s">
        <v>50</v>
      </c>
      <c r="I89" s="123"/>
      <c r="J89" s="123"/>
      <c r="K89" s="123"/>
      <c r="L89" s="123"/>
      <c r="M89" s="123"/>
      <c r="N89" s="122"/>
      <c r="O89" s="122"/>
      <c r="R89" s="123" t="s">
        <v>20</v>
      </c>
      <c r="S89" s="123"/>
      <c r="T89" s="123"/>
      <c r="V89" s="123" t="s">
        <v>21</v>
      </c>
      <c r="W89" s="123"/>
      <c r="X89" s="124"/>
      <c r="Y89" s="124"/>
    </row>
    <row r="90" customFormat="false" ht="8.25" hidden="false" customHeight="false" outlineLevel="0" collapsed="false">
      <c r="A90" s="129" t="s">
        <v>51</v>
      </c>
      <c r="B90" s="129" t="s">
        <v>24</v>
      </c>
      <c r="C90" s="129" t="s">
        <v>25</v>
      </c>
      <c r="D90" s="129" t="s">
        <v>28</v>
      </c>
      <c r="E90" s="129" t="s">
        <v>29</v>
      </c>
      <c r="F90" s="129" t="s">
        <v>30</v>
      </c>
      <c r="G90" s="129" t="s">
        <v>31</v>
      </c>
      <c r="I90" s="129" t="s">
        <v>52</v>
      </c>
      <c r="J90" s="129" t="s">
        <v>53</v>
      </c>
      <c r="K90" s="129" t="s">
        <v>54</v>
      </c>
      <c r="L90" s="129" t="s">
        <v>55</v>
      </c>
      <c r="M90" s="129" t="s">
        <v>56</v>
      </c>
      <c r="N90" s="129" t="s">
        <v>30</v>
      </c>
      <c r="O90" s="129" t="s">
        <v>57</v>
      </c>
      <c r="R90" s="129" t="s">
        <v>51</v>
      </c>
      <c r="S90" s="129" t="s">
        <v>38</v>
      </c>
      <c r="T90" s="129" t="s">
        <v>39</v>
      </c>
      <c r="U90" s="129" t="s">
        <v>40</v>
      </c>
      <c r="W90" s="129" t="s">
        <v>41</v>
      </c>
      <c r="X90" s="129"/>
      <c r="Y90" s="129"/>
      <c r="Z90" s="124"/>
      <c r="AA90" s="124"/>
    </row>
    <row r="91" customFormat="false" ht="8.25" hidden="false" customHeight="false" outlineLevel="0" collapsed="false">
      <c r="A91" s="141"/>
      <c r="B91" s="140"/>
      <c r="C91" s="131"/>
      <c r="D91" s="131"/>
      <c r="E91" s="131" t="e">
        <f aca="false">D91/C91</f>
        <v>#DIV/0!</v>
      </c>
      <c r="F91" s="131"/>
      <c r="G91" s="128" t="e">
        <f aca="false">F91/C91</f>
        <v>#DIV/0!</v>
      </c>
      <c r="I91" s="128" t="e">
        <f aca="false">K91/J91</f>
        <v>#DIV/0!</v>
      </c>
      <c r="J91" s="131"/>
      <c r="K91" s="131"/>
      <c r="L91" s="131"/>
      <c r="M91" s="131" t="e">
        <f aca="false">L91/K91</f>
        <v>#DIV/0!</v>
      </c>
      <c r="N91" s="131"/>
      <c r="O91" s="128" t="e">
        <f aca="false">N91/K91</f>
        <v>#DIV/0!</v>
      </c>
      <c r="R91" s="130" t="s">
        <v>238</v>
      </c>
      <c r="S91" s="128" t="n">
        <f aca="false">(C91+J91)/($D$27+$K$27+$N$17+$E$17+$L$38+$L$47)</f>
        <v>0</v>
      </c>
      <c r="T91" s="128" t="n">
        <f aca="false">J91/($K$27+$F$38+$F$47)</f>
        <v>0</v>
      </c>
      <c r="U91" s="128" t="n">
        <f aca="false">C91/($D$27+$N$17+$L$38+$L$47)</f>
        <v>0</v>
      </c>
      <c r="W91" s="131" t="n">
        <f aca="false">(D91*0.1)+(F91*6)+(L91*0.1)+(N91*6)</f>
        <v>0</v>
      </c>
      <c r="X91" s="131" t="s">
        <v>58</v>
      </c>
      <c r="Y91" s="131" t="s">
        <v>59</v>
      </c>
      <c r="Z91" s="129"/>
      <c r="AA91" s="129"/>
    </row>
    <row r="92" customFormat="false" ht="8.25" hidden="false" customHeight="false" outlineLevel="0" collapsed="false">
      <c r="A92" s="130"/>
      <c r="B92" s="140"/>
      <c r="C92" s="131"/>
      <c r="D92" s="131"/>
      <c r="E92" s="131" t="e">
        <f aca="false">D92/C92</f>
        <v>#DIV/0!</v>
      </c>
      <c r="F92" s="131"/>
      <c r="G92" s="128" t="e">
        <f aca="false">F92/C92</f>
        <v>#DIV/0!</v>
      </c>
      <c r="I92" s="128" t="e">
        <f aca="false">K92/J92</f>
        <v>#DIV/0!</v>
      </c>
      <c r="J92" s="131"/>
      <c r="K92" s="131"/>
      <c r="L92" s="131"/>
      <c r="M92" s="131" t="e">
        <f aca="false">L92/K92</f>
        <v>#DIV/0!</v>
      </c>
      <c r="N92" s="131"/>
      <c r="O92" s="128" t="e">
        <f aca="false">N92/K92</f>
        <v>#DIV/0!</v>
      </c>
      <c r="R92" s="130"/>
      <c r="S92" s="128" t="n">
        <f aca="false">(C92+J92)/($D$27+$K$27+$N$17+$E$17+$L$38+$L$47)</f>
        <v>0</v>
      </c>
      <c r="T92" s="128" t="n">
        <f aca="false">J92/($K$27+$F$38+$F$47)</f>
        <v>0</v>
      </c>
      <c r="U92" s="128" t="n">
        <f aca="false">C92/($D$27+$N$17+$L$38+$L$47)</f>
        <v>0</v>
      </c>
      <c r="W92" s="131" t="n">
        <f aca="false">(D92*0.1)+(F92*6)+(L92*0.1)+(N92*6)</f>
        <v>0</v>
      </c>
      <c r="X92" s="131" t="n">
        <f aca="false">(D92*0.1)+(F92*6)+(K92*1)+(L92*0.1)+(N92*6)</f>
        <v>0</v>
      </c>
      <c r="Y92" s="131" t="n">
        <f aca="false">(D92*0.1)+(F92*6)+(K92*0.5)+(L92*0.1)+(N92*6)</f>
        <v>0</v>
      </c>
      <c r="Z92" s="122"/>
      <c r="AA92" s="122"/>
    </row>
    <row r="93" customFormat="false" ht="8.25" hidden="false" customHeight="false" outlineLevel="0" collapsed="false">
      <c r="A93" s="130"/>
      <c r="B93" s="140"/>
      <c r="C93" s="131"/>
      <c r="D93" s="131"/>
      <c r="E93" s="131" t="e">
        <f aca="false">D93/C93</f>
        <v>#DIV/0!</v>
      </c>
      <c r="F93" s="131"/>
      <c r="G93" s="128" t="e">
        <f aca="false">F93/C93</f>
        <v>#DIV/0!</v>
      </c>
      <c r="I93" s="128" t="e">
        <f aca="false">K93/J93</f>
        <v>#DIV/0!</v>
      </c>
      <c r="J93" s="131"/>
      <c r="K93" s="131"/>
      <c r="L93" s="131"/>
      <c r="M93" s="131" t="e">
        <f aca="false">L93/K93</f>
        <v>#DIV/0!</v>
      </c>
      <c r="N93" s="131"/>
      <c r="O93" s="128" t="e">
        <f aca="false">N93/K93</f>
        <v>#DIV/0!</v>
      </c>
      <c r="R93" s="130" t="s">
        <v>270</v>
      </c>
      <c r="S93" s="128" t="n">
        <f aca="false">(C93+J93)/($D$27+$K$27+$N$17+$E$17+$L$38+$L$47)</f>
        <v>0</v>
      </c>
      <c r="T93" s="128" t="n">
        <f aca="false">J93/($K$27+$F$38+$F$47)</f>
        <v>0</v>
      </c>
      <c r="U93" s="128" t="n">
        <f aca="false">C93/($D$27+$N$17+$L$38+$L$47)</f>
        <v>0</v>
      </c>
      <c r="W93" s="131" t="n">
        <f aca="false">(D93*0.1)+(F93*6)+(L93*0.1)+(N93*6)</f>
        <v>0</v>
      </c>
      <c r="X93" s="131" t="n">
        <f aca="false">(D93*0.1)+(F93*6)+(K93*1)+(L93*0.1)+(N93*6)</f>
        <v>0</v>
      </c>
      <c r="Y93" s="131" t="n">
        <f aca="false">(D93*0.1)+(F93*6)+(K93*0.5)+(L93*0.1)+(N93*6)</f>
        <v>0</v>
      </c>
      <c r="Z93" s="122"/>
      <c r="AA93" s="122"/>
    </row>
    <row r="94" customFormat="false" ht="8.25" hidden="false" customHeight="false" outlineLevel="0" collapsed="false">
      <c r="A94" s="130"/>
      <c r="B94" s="140"/>
      <c r="C94" s="131"/>
      <c r="D94" s="131"/>
      <c r="E94" s="131" t="e">
        <f aca="false">D94/C94</f>
        <v>#DIV/0!</v>
      </c>
      <c r="F94" s="131"/>
      <c r="G94" s="128" t="e">
        <f aca="false">F94/C94</f>
        <v>#DIV/0!</v>
      </c>
      <c r="I94" s="128" t="e">
        <f aca="false">K94/J94</f>
        <v>#DIV/0!</v>
      </c>
      <c r="J94" s="131"/>
      <c r="K94" s="131"/>
      <c r="L94" s="131"/>
      <c r="M94" s="131" t="e">
        <f aca="false">L94/K94</f>
        <v>#DIV/0!</v>
      </c>
      <c r="N94" s="131"/>
      <c r="O94" s="128" t="e">
        <f aca="false">N94/K94</f>
        <v>#DIV/0!</v>
      </c>
      <c r="R94" s="130"/>
      <c r="S94" s="128" t="n">
        <f aca="false">(C94+J94)/($D$27+$K$27+$N$17+$E$17+$L$38+$L$47)</f>
        <v>0</v>
      </c>
      <c r="T94" s="128" t="n">
        <f aca="false">J94/($K$27+$F$38+$F$47)</f>
        <v>0</v>
      </c>
      <c r="U94" s="128" t="n">
        <f aca="false">C94/($D$27+$N$17+$L$38+$L$47)</f>
        <v>0</v>
      </c>
      <c r="W94" s="131" t="n">
        <f aca="false">(D94*0.1)+(F94*6)+(L94*0.1)+(N94*6)</f>
        <v>0</v>
      </c>
      <c r="X94" s="131" t="n">
        <f aca="false">(D94*0.1)+(F94*6)+(K94*1)+(L94*0.1)+(N94*6)</f>
        <v>0</v>
      </c>
      <c r="Y94" s="131" t="n">
        <f aca="false">(D94*0.1)+(F94*6)+(K94*0.5)+(L94*0.1)+(N94*6)</f>
        <v>0</v>
      </c>
      <c r="Z94" s="122"/>
      <c r="AA94" s="122"/>
    </row>
    <row r="95" customFormat="false" ht="8.25" hidden="false" customHeight="false" outlineLevel="0" collapsed="false">
      <c r="A95" s="141"/>
      <c r="B95" s="140"/>
      <c r="C95" s="131"/>
      <c r="D95" s="131"/>
      <c r="E95" s="131" t="e">
        <f aca="false">D95/C95</f>
        <v>#DIV/0!</v>
      </c>
      <c r="F95" s="131"/>
      <c r="G95" s="128" t="e">
        <f aca="false">F95/C95</f>
        <v>#DIV/0!</v>
      </c>
      <c r="I95" s="128" t="e">
        <f aca="false">K95/J95</f>
        <v>#DIV/0!</v>
      </c>
      <c r="J95" s="131"/>
      <c r="K95" s="131"/>
      <c r="L95" s="131"/>
      <c r="M95" s="131" t="e">
        <f aca="false">L95/K95</f>
        <v>#DIV/0!</v>
      </c>
      <c r="N95" s="131"/>
      <c r="O95" s="128" t="e">
        <f aca="false">N95/K95</f>
        <v>#DIV/0!</v>
      </c>
      <c r="R95" s="130"/>
      <c r="S95" s="128" t="n">
        <f aca="false">(C95+J95)/($D$27+$K$27+$N$17+$E$17+$L$38+$L$47)</f>
        <v>0</v>
      </c>
      <c r="T95" s="128" t="n">
        <f aca="false">J95/($K$27+$F$38+$F$47)</f>
        <v>0</v>
      </c>
      <c r="U95" s="128" t="n">
        <f aca="false">C95/($D$27+$N$17+$L$38+$L$47)</f>
        <v>0</v>
      </c>
      <c r="W95" s="131" t="n">
        <f aca="false">(D95*0.1)+(F95*6)+(L95*0.1)+(N95*6)</f>
        <v>0</v>
      </c>
      <c r="X95" s="131" t="n">
        <f aca="false">(D95*0.1)+(F95*6)+(K95*1)+(L95*0.1)+(N95*6)</f>
        <v>0</v>
      </c>
      <c r="Y95" s="131" t="n">
        <f aca="false">(D95*0.1)+(F95*6)+(K95*0.5)+(L95*0.1)+(N95*6)</f>
        <v>0</v>
      </c>
      <c r="Z95" s="122"/>
      <c r="AA95" s="122"/>
    </row>
    <row r="96" customFormat="false" ht="8.25" hidden="false" customHeight="false" outlineLevel="0" collapsed="false">
      <c r="A96" s="129" t="s">
        <v>49</v>
      </c>
      <c r="B96" s="129"/>
      <c r="C96" s="129" t="n">
        <f aca="false">SUM(C91:C95)</f>
        <v>0</v>
      </c>
      <c r="D96" s="129" t="n">
        <f aca="false">SUM(D91:D95)</f>
        <v>0</v>
      </c>
      <c r="E96" s="129"/>
      <c r="F96" s="129" t="n">
        <f aca="false">SUM(F91:F95)</f>
        <v>0</v>
      </c>
      <c r="G96" s="129"/>
      <c r="H96" s="129"/>
      <c r="I96" s="129"/>
      <c r="J96" s="129" t="n">
        <f aca="false">SUM(J91:J95)</f>
        <v>0</v>
      </c>
      <c r="K96" s="129" t="n">
        <f aca="false">SUM(K91:K95)</f>
        <v>0</v>
      </c>
      <c r="L96" s="129" t="n">
        <f aca="false">SUM(L91:L95)</f>
        <v>0</v>
      </c>
      <c r="M96" s="129"/>
      <c r="N96" s="129" t="n">
        <f aca="false">SUM(N91:N95)</f>
        <v>0</v>
      </c>
      <c r="O96" s="129"/>
      <c r="X96" s="121" t="n">
        <f aca="false">(D96*0.1)+(F96*6)+(K96*1)+(L96*0.1)+(N96*6)</f>
        <v>0</v>
      </c>
      <c r="Y96" s="121" t="n">
        <f aca="false">(D96*0.1)+(F96*6)+(K96*0.5)+(L96*0.1)+(N96*6)</f>
        <v>0</v>
      </c>
      <c r="Z96" s="122"/>
      <c r="AA96" s="122"/>
    </row>
    <row r="97" customFormat="false" ht="8.25" hidden="false" customHeight="false" outlineLevel="0" collapsed="false">
      <c r="A97" s="129"/>
      <c r="C97" s="122"/>
      <c r="D97" s="122"/>
      <c r="E97" s="122"/>
      <c r="F97" s="122"/>
      <c r="G97" s="122"/>
      <c r="H97" s="129"/>
      <c r="I97" s="122"/>
      <c r="J97" s="122"/>
      <c r="K97" s="122"/>
      <c r="L97" s="122"/>
      <c r="M97" s="122"/>
      <c r="N97" s="122"/>
    </row>
    <row r="98" customFormat="false" ht="8.25" hidden="false" customHeight="false" outlineLevel="0" collapsed="false">
      <c r="C98" s="122"/>
      <c r="D98" s="122"/>
      <c r="E98" s="122"/>
      <c r="F98" s="122"/>
      <c r="G98" s="122"/>
      <c r="H98" s="122"/>
      <c r="I98" s="122"/>
      <c r="J98" s="122"/>
      <c r="K98" s="122"/>
      <c r="L98" s="122"/>
      <c r="M98" s="122"/>
    </row>
    <row r="99" customFormat="false" ht="8.25" hidden="false" customHeight="false" outlineLevel="0" collapsed="false">
      <c r="A99" s="123" t="s">
        <v>50</v>
      </c>
      <c r="B99" s="123"/>
      <c r="C99" s="123"/>
      <c r="D99" s="123"/>
      <c r="E99" s="123"/>
      <c r="F99" s="123"/>
      <c r="G99" s="123"/>
      <c r="H99" s="122"/>
      <c r="I99" s="122"/>
      <c r="J99" s="123" t="s">
        <v>19</v>
      </c>
      <c r="K99" s="123"/>
      <c r="L99" s="123"/>
      <c r="M99" s="123"/>
      <c r="N99" s="123"/>
      <c r="R99" s="123" t="s">
        <v>20</v>
      </c>
      <c r="S99" s="123"/>
      <c r="T99" s="123"/>
      <c r="V99" s="123" t="s">
        <v>21</v>
      </c>
      <c r="W99" s="123"/>
    </row>
    <row r="100" customFormat="false" ht="8.25" hidden="false" customHeight="false" outlineLevel="0" collapsed="false">
      <c r="A100" s="129" t="s">
        <v>74</v>
      </c>
      <c r="B100" s="129" t="s">
        <v>24</v>
      </c>
      <c r="C100" s="129" t="s">
        <v>52</v>
      </c>
      <c r="D100" s="129" t="s">
        <v>53</v>
      </c>
      <c r="E100" s="129" t="s">
        <v>54</v>
      </c>
      <c r="F100" s="129" t="s">
        <v>55</v>
      </c>
      <c r="G100" s="129" t="s">
        <v>56</v>
      </c>
      <c r="H100" s="129" t="s">
        <v>30</v>
      </c>
      <c r="I100" s="129" t="s">
        <v>57</v>
      </c>
      <c r="K100" s="129" t="s">
        <v>34</v>
      </c>
      <c r="L100" s="129" t="s">
        <v>35</v>
      </c>
      <c r="M100" s="129" t="s">
        <v>36</v>
      </c>
      <c r="N100" s="129" t="s">
        <v>75</v>
      </c>
      <c r="O100" s="129" t="s">
        <v>31</v>
      </c>
      <c r="R100" s="129" t="s">
        <v>74</v>
      </c>
      <c r="S100" s="129" t="s">
        <v>38</v>
      </c>
      <c r="T100" s="129" t="s">
        <v>39</v>
      </c>
      <c r="U100" s="129" t="s">
        <v>40</v>
      </c>
      <c r="W100" s="129" t="s">
        <v>41</v>
      </c>
      <c r="X100" s="129"/>
      <c r="Y100" s="129"/>
    </row>
    <row r="101" customFormat="false" ht="8.25" hidden="false" customHeight="false" outlineLevel="0" collapsed="false">
      <c r="A101" s="141"/>
      <c r="B101" s="131"/>
      <c r="C101" s="128" t="e">
        <f aca="false">E101/D101</f>
        <v>#DIV/0!</v>
      </c>
      <c r="D101" s="131"/>
      <c r="E101" s="131"/>
      <c r="F101" s="131"/>
      <c r="G101" s="131" t="e">
        <f aca="false">F101/E101</f>
        <v>#DIV/0!</v>
      </c>
      <c r="H101" s="131"/>
      <c r="I101" s="128" t="e">
        <f aca="false">H101/E101</f>
        <v>#DIV/0!</v>
      </c>
      <c r="K101" s="131"/>
      <c r="L101" s="131"/>
      <c r="M101" s="142" t="e">
        <f aca="false">L101/K101</f>
        <v>#DIV/0!</v>
      </c>
      <c r="N101" s="131"/>
      <c r="O101" s="128" t="e">
        <f aca="false">N101/K101</f>
        <v>#DIV/0!</v>
      </c>
      <c r="R101" s="130" t="s">
        <v>271</v>
      </c>
      <c r="S101" s="143" t="n">
        <f aca="false">(D101+K101)/($D$27+$L$27+$N$17+$E$47+$L$47)</f>
        <v>0</v>
      </c>
      <c r="T101" s="143" t="n">
        <f aca="false">D101/($E$17)</f>
        <v>0</v>
      </c>
      <c r="U101" s="143" t="n">
        <f aca="false">K101/($N$17+$D$27+$L$38+$L$47)</f>
        <v>0</v>
      </c>
      <c r="W101" s="131" t="n">
        <f aca="false">(F101*0.1)+(H101*6)+(L101*0.1)+(N101*6)</f>
        <v>0</v>
      </c>
      <c r="X101" s="131" t="s">
        <v>58</v>
      </c>
      <c r="Y101" s="131" t="s">
        <v>76</v>
      </c>
      <c r="Z101" s="129"/>
    </row>
    <row r="102" customFormat="false" ht="8.25" hidden="false" customHeight="false" outlineLevel="0" collapsed="false">
      <c r="A102" s="141"/>
      <c r="B102" s="131"/>
      <c r="C102" s="128" t="e">
        <f aca="false">E102/D102</f>
        <v>#DIV/0!</v>
      </c>
      <c r="D102" s="131"/>
      <c r="E102" s="131"/>
      <c r="F102" s="131"/>
      <c r="G102" s="131" t="e">
        <f aca="false">F102/E102</f>
        <v>#DIV/0!</v>
      </c>
      <c r="H102" s="131"/>
      <c r="I102" s="128" t="e">
        <f aca="false">H102/E102</f>
        <v>#DIV/0!</v>
      </c>
      <c r="K102" s="131"/>
      <c r="L102" s="131"/>
      <c r="M102" s="142" t="e">
        <f aca="false">L102/K102</f>
        <v>#DIV/0!</v>
      </c>
      <c r="N102" s="131"/>
      <c r="O102" s="128" t="e">
        <f aca="false">N102/K102</f>
        <v>#DIV/0!</v>
      </c>
      <c r="R102" s="130" t="s">
        <v>248</v>
      </c>
      <c r="S102" s="143" t="n">
        <f aca="false">(D102+K102)/($D$27+$L$27+$N$17+$E$47+$L$47)</f>
        <v>0</v>
      </c>
      <c r="T102" s="143" t="n">
        <f aca="false">D102/($E$17)</f>
        <v>0</v>
      </c>
      <c r="U102" s="143" t="n">
        <f aca="false">K102/($N$17+$D$27+$L$38+$L$47)</f>
        <v>0</v>
      </c>
      <c r="W102" s="131" t="n">
        <f aca="false">(F102*0.1)+(H102*6)+(L102*0.1)+(N102*6)</f>
        <v>0</v>
      </c>
      <c r="X102" s="131" t="n">
        <f aca="false">(E102*1)+(F102*0.1)+(H102*6)+(L102*0.1)+(N102*6)</f>
        <v>0</v>
      </c>
      <c r="Y102" s="131" t="n">
        <f aca="false">(E102*0.5)+(F102*0.1)+(H102*6)+(L102*0.1)+(N102*6)</f>
        <v>0</v>
      </c>
      <c r="Z102" s="122"/>
    </row>
    <row r="103" customFormat="false" ht="8.25" hidden="false" customHeight="false" outlineLevel="0" collapsed="false">
      <c r="A103" s="141"/>
      <c r="B103" s="131"/>
      <c r="C103" s="128" t="e">
        <f aca="false">E103/D103</f>
        <v>#DIV/0!</v>
      </c>
      <c r="D103" s="131"/>
      <c r="E103" s="131"/>
      <c r="F103" s="131"/>
      <c r="G103" s="131" t="e">
        <f aca="false">F103/E103</f>
        <v>#DIV/0!</v>
      </c>
      <c r="H103" s="131"/>
      <c r="I103" s="128" t="e">
        <f aca="false">H103/E103</f>
        <v>#DIV/0!</v>
      </c>
      <c r="K103" s="131"/>
      <c r="L103" s="131"/>
      <c r="M103" s="142" t="e">
        <f aca="false">L103/K103</f>
        <v>#DIV/0!</v>
      </c>
      <c r="N103" s="131"/>
      <c r="O103" s="128" t="e">
        <f aca="false">N103/K103</f>
        <v>#DIV/0!</v>
      </c>
      <c r="R103" s="130"/>
      <c r="S103" s="143" t="n">
        <f aca="false">(D103+K103)/($D$27+$L$27+$N$17+$E$47+$L$47)</f>
        <v>0</v>
      </c>
      <c r="T103" s="143" t="n">
        <f aca="false">D103/($E$17)</f>
        <v>0</v>
      </c>
      <c r="U103" s="143" t="n">
        <f aca="false">K103/($N$17+$D$27+$L$38+$L$47)</f>
        <v>0</v>
      </c>
      <c r="W103" s="131" t="n">
        <f aca="false">(F103*0.1)+(H103*6)+(L103*0.1)+(N103*6)</f>
        <v>0</v>
      </c>
      <c r="X103" s="131" t="n">
        <f aca="false">(E103*1)+(F103*0.1)+(H103*6)+(L103*0.1)+(N103*6)</f>
        <v>0</v>
      </c>
      <c r="Y103" s="131" t="n">
        <f aca="false">(E103*0.5)+(F103*0.1)+(H103*6)+(L103*0.1)+(N103*6)</f>
        <v>0</v>
      </c>
      <c r="Z103" s="122"/>
    </row>
    <row r="104" customFormat="false" ht="8.25" hidden="false" customHeight="false" outlineLevel="0" collapsed="false">
      <c r="A104" s="141"/>
      <c r="B104" s="131"/>
      <c r="C104" s="128" t="e">
        <f aca="false">E104/D104</f>
        <v>#DIV/0!</v>
      </c>
      <c r="D104" s="131"/>
      <c r="E104" s="131"/>
      <c r="F104" s="131"/>
      <c r="G104" s="131" t="e">
        <f aca="false">F104/E104</f>
        <v>#DIV/0!</v>
      </c>
      <c r="H104" s="131"/>
      <c r="I104" s="128" t="e">
        <f aca="false">H104/E104</f>
        <v>#DIV/0!</v>
      </c>
      <c r="K104" s="131"/>
      <c r="L104" s="131"/>
      <c r="M104" s="142" t="e">
        <f aca="false">L104/K104</f>
        <v>#DIV/0!</v>
      </c>
      <c r="N104" s="131"/>
      <c r="O104" s="128" t="e">
        <f aca="false">N104/K104</f>
        <v>#DIV/0!</v>
      </c>
      <c r="R104" s="130"/>
      <c r="S104" s="143" t="n">
        <f aca="false">(D104+K104)/($D$27+$L$27+$N$17+$E$47+$L$47)</f>
        <v>0</v>
      </c>
      <c r="T104" s="143" t="n">
        <f aca="false">D104/($E$17)</f>
        <v>0</v>
      </c>
      <c r="U104" s="143" t="n">
        <f aca="false">K104/($N$17+$D$27+$L$38+$L$47)</f>
        <v>0</v>
      </c>
      <c r="W104" s="131" t="n">
        <f aca="false">(F104*0.1)+(H104*6)+(L104*0.1)+(N104*6)</f>
        <v>0</v>
      </c>
      <c r="X104" s="131" t="n">
        <f aca="false">(E104*1)+(F104*0.1)+(H104*6)+(L104*0.1)+(N104*6)</f>
        <v>0</v>
      </c>
      <c r="Y104" s="131" t="n">
        <f aca="false">(E104*0.5)+(F104*0.1)+(H104*6)+(L104*0.1)+(N104*6)</f>
        <v>0</v>
      </c>
      <c r="Z104" s="122"/>
    </row>
    <row r="105" customFormat="false" ht="8.25" hidden="false" customHeight="false" outlineLevel="0" collapsed="false">
      <c r="A105" s="130"/>
      <c r="B105" s="131"/>
      <c r="C105" s="128" t="e">
        <f aca="false">E105/D105</f>
        <v>#DIV/0!</v>
      </c>
      <c r="D105" s="131"/>
      <c r="E105" s="131"/>
      <c r="F105" s="131"/>
      <c r="G105" s="131" t="e">
        <f aca="false">F105/E105</f>
        <v>#DIV/0!</v>
      </c>
      <c r="H105" s="131"/>
      <c r="I105" s="128" t="e">
        <f aca="false">H105/E105</f>
        <v>#DIV/0!</v>
      </c>
      <c r="K105" s="131"/>
      <c r="L105" s="131"/>
      <c r="M105" s="142" t="e">
        <f aca="false">L105/K105</f>
        <v>#DIV/0!</v>
      </c>
      <c r="N105" s="131"/>
      <c r="O105" s="128" t="e">
        <f aca="false">N105/K105</f>
        <v>#DIV/0!</v>
      </c>
      <c r="R105" s="130" t="s">
        <v>272</v>
      </c>
      <c r="S105" s="143" t="n">
        <f aca="false">(D105+K105)/($D$27+$L$27+$N$17+$E$47+$L$47)</f>
        <v>0</v>
      </c>
      <c r="T105" s="143" t="n">
        <f aca="false">D105/($E$17)</f>
        <v>0</v>
      </c>
      <c r="U105" s="143" t="n">
        <f aca="false">K105/($N$17+$D$27+$L$38+$L$47)</f>
        <v>0</v>
      </c>
      <c r="W105" s="131" t="n">
        <f aca="false">(F105*0.1)+(H105*6)+(L105*0.1)+(N105*6)</f>
        <v>0</v>
      </c>
      <c r="X105" s="131" t="n">
        <f aca="false">(E105*1)+(F105*0.1)+(H105*6)+(L105*0.1)+(N105*6)</f>
        <v>0</v>
      </c>
      <c r="Y105" s="131" t="n">
        <f aca="false">(E105*0.5)+(F105*0.1)+(H105*6)+(L105*0.1)+(N105*6)</f>
        <v>0</v>
      </c>
      <c r="Z105" s="122"/>
    </row>
    <row r="106" customFormat="false" ht="8.25" hidden="false" customHeight="false" outlineLevel="0" collapsed="false">
      <c r="A106" s="130"/>
      <c r="B106" s="131"/>
      <c r="C106" s="128" t="e">
        <f aca="false">E106/D106</f>
        <v>#DIV/0!</v>
      </c>
      <c r="D106" s="131"/>
      <c r="E106" s="131"/>
      <c r="F106" s="131"/>
      <c r="G106" s="131" t="e">
        <f aca="false">F106/E106</f>
        <v>#DIV/0!</v>
      </c>
      <c r="H106" s="131"/>
      <c r="I106" s="128" t="e">
        <f aca="false">H106/E106</f>
        <v>#DIV/0!</v>
      </c>
      <c r="K106" s="131"/>
      <c r="L106" s="131"/>
      <c r="M106" s="142" t="e">
        <f aca="false">L106/K106</f>
        <v>#DIV/0!</v>
      </c>
      <c r="N106" s="131"/>
      <c r="O106" s="128" t="e">
        <f aca="false">N106/K106</f>
        <v>#DIV/0!</v>
      </c>
      <c r="R106" s="130" t="s">
        <v>273</v>
      </c>
      <c r="S106" s="143" t="n">
        <f aca="false">(D106+K106)/($D$27+$L$27+$N$17+$E$47+$L$47)</f>
        <v>0</v>
      </c>
      <c r="T106" s="143" t="n">
        <f aca="false">D106/($E$17)</f>
        <v>0</v>
      </c>
      <c r="U106" s="143" t="n">
        <f aca="false">K106/($N$17+$D$27+$L$38+$L$47)</f>
        <v>0</v>
      </c>
      <c r="W106" s="131" t="n">
        <f aca="false">(F106*0.1)+(H106*6)+(L106*0.1)+(N106*6)</f>
        <v>0</v>
      </c>
      <c r="X106" s="131" t="n">
        <f aca="false">(E106*1)+(F106*0.1)+(H106*6)+(L106*0.1)+(N106*6)</f>
        <v>0</v>
      </c>
      <c r="Y106" s="131" t="n">
        <f aca="false">(E106*0.5)+(F106*0.1)+(H106*6)+(L106*0.1)+(N106*6)</f>
        <v>0</v>
      </c>
      <c r="Z106" s="122"/>
    </row>
    <row r="107" customFormat="false" ht="8.25" hidden="false" customHeight="false" outlineLevel="0" collapsed="false">
      <c r="A107" s="129" t="s">
        <v>49</v>
      </c>
      <c r="B107" s="129"/>
      <c r="C107" s="126"/>
      <c r="D107" s="129" t="n">
        <f aca="false">SUM(D101:D106)</f>
        <v>0</v>
      </c>
      <c r="E107" s="129" t="n">
        <f aca="false">SUM(E101:E106)</f>
        <v>0</v>
      </c>
      <c r="F107" s="129" t="n">
        <f aca="false">SUM(F101:F106)</f>
        <v>0</v>
      </c>
      <c r="G107" s="129"/>
      <c r="H107" s="129" t="n">
        <f aca="false">SUM(H101:H106)</f>
        <v>0</v>
      </c>
      <c r="I107" s="129"/>
      <c r="J107" s="129"/>
      <c r="K107" s="129" t="n">
        <f aca="false">SUM(K101:K106)</f>
        <v>0</v>
      </c>
      <c r="L107" s="129" t="n">
        <f aca="false">SUM(L101:L106)</f>
        <v>0</v>
      </c>
      <c r="M107" s="129"/>
      <c r="N107" s="129" t="n">
        <f aca="false">SUM(N101:N106)</f>
        <v>0</v>
      </c>
      <c r="O107" s="129"/>
      <c r="X107" s="121" t="n">
        <f aca="false">(E107*1)+(F107*0.1)+(H107*6)+(L107*0.1)+(N107*6)</f>
        <v>0</v>
      </c>
      <c r="Y107" s="121" t="n">
        <f aca="false">(E107*0.5)+(F107*0.1)+(H107*6)+(L107*0.1)+(N107*6)</f>
        <v>0</v>
      </c>
      <c r="Z107" s="122"/>
    </row>
    <row r="108" customFormat="false" ht="8.25" hidden="false" customHeight="false" outlineLevel="0" collapsed="false">
      <c r="A108" s="144"/>
      <c r="C108" s="122"/>
      <c r="D108" s="122"/>
      <c r="E108" s="122"/>
      <c r="F108" s="122"/>
      <c r="G108" s="122"/>
      <c r="H108" s="122"/>
      <c r="I108" s="122"/>
      <c r="J108" s="122"/>
      <c r="K108" s="122"/>
      <c r="L108" s="122"/>
    </row>
    <row r="109" customFormat="false" ht="8.25" hidden="false" customHeight="false" outlineLevel="0" collapsed="false">
      <c r="A109" s="129"/>
      <c r="C109" s="122"/>
      <c r="D109" s="122"/>
      <c r="E109" s="122"/>
      <c r="F109" s="122"/>
      <c r="G109" s="122"/>
      <c r="H109" s="122"/>
      <c r="I109" s="122"/>
      <c r="J109" s="122"/>
      <c r="K109" s="122"/>
      <c r="L109" s="122"/>
    </row>
    <row r="110" customFormat="false" ht="8.25" hidden="false" customHeight="false" outlineLevel="0" collapsed="false">
      <c r="A110" s="123" t="s">
        <v>50</v>
      </c>
      <c r="B110" s="123"/>
      <c r="C110" s="123"/>
      <c r="D110" s="123"/>
      <c r="E110" s="123"/>
      <c r="F110" s="123"/>
      <c r="G110" s="123"/>
      <c r="H110" s="122"/>
      <c r="I110" s="122"/>
      <c r="J110" s="123" t="s">
        <v>19</v>
      </c>
      <c r="K110" s="123"/>
      <c r="L110" s="123"/>
      <c r="M110" s="123"/>
      <c r="N110" s="123"/>
      <c r="R110" s="123" t="s">
        <v>20</v>
      </c>
      <c r="S110" s="123"/>
      <c r="T110" s="123"/>
      <c r="V110" s="123" t="s">
        <v>21</v>
      </c>
      <c r="W110" s="123"/>
    </row>
    <row r="111" customFormat="false" ht="8.25" hidden="false" customHeight="false" outlineLevel="0" collapsed="false">
      <c r="A111" s="129" t="s">
        <v>95</v>
      </c>
      <c r="B111" s="129" t="s">
        <v>24</v>
      </c>
      <c r="C111" s="129" t="s">
        <v>52</v>
      </c>
      <c r="D111" s="129" t="s">
        <v>53</v>
      </c>
      <c r="E111" s="129" t="s">
        <v>54</v>
      </c>
      <c r="F111" s="129" t="s">
        <v>55</v>
      </c>
      <c r="G111" s="129" t="s">
        <v>56</v>
      </c>
      <c r="H111" s="129" t="s">
        <v>30</v>
      </c>
      <c r="I111" s="129" t="s">
        <v>57</v>
      </c>
      <c r="K111" s="129" t="s">
        <v>34</v>
      </c>
      <c r="L111" s="129" t="s">
        <v>35</v>
      </c>
      <c r="M111" s="129" t="s">
        <v>36</v>
      </c>
      <c r="N111" s="129" t="s">
        <v>96</v>
      </c>
      <c r="O111" s="129" t="s">
        <v>31</v>
      </c>
      <c r="R111" s="129" t="s">
        <v>95</v>
      </c>
      <c r="S111" s="129" t="s">
        <v>38</v>
      </c>
      <c r="T111" s="129" t="s">
        <v>39</v>
      </c>
      <c r="U111" s="129" t="s">
        <v>40</v>
      </c>
      <c r="W111" s="129" t="s">
        <v>41</v>
      </c>
      <c r="X111" s="129"/>
      <c r="Y111" s="129"/>
    </row>
    <row r="112" customFormat="false" ht="8.25" hidden="false" customHeight="false" outlineLevel="0" collapsed="false">
      <c r="A112" s="141"/>
      <c r="B112" s="131"/>
      <c r="C112" s="128" t="e">
        <f aca="false">E112/D112</f>
        <v>#DIV/0!</v>
      </c>
      <c r="D112" s="131"/>
      <c r="E112" s="131"/>
      <c r="F112" s="131"/>
      <c r="G112" s="131" t="e">
        <f aca="false">F112/E112</f>
        <v>#DIV/0!</v>
      </c>
      <c r="H112" s="131"/>
      <c r="I112" s="128" t="e">
        <f aca="false">H112/E112</f>
        <v>#DIV/0!</v>
      </c>
      <c r="K112" s="131" t="n">
        <v>0</v>
      </c>
      <c r="L112" s="131" t="n">
        <v>0</v>
      </c>
      <c r="M112" s="131" t="n">
        <v>0</v>
      </c>
      <c r="N112" s="131" t="n">
        <v>0</v>
      </c>
      <c r="O112" s="128" t="e">
        <f aca="false">N112/K112</f>
        <v>#DIV/0!</v>
      </c>
      <c r="R112" s="130"/>
      <c r="S112" s="143" t="n">
        <f aca="false">(D112+K112)/($E$47+$L$47+$E$38+$L$38+$K$27+$D$27+$N$17)</f>
        <v>0</v>
      </c>
      <c r="T112" s="143" t="n">
        <f aca="false">D112/($E$47+$E$38+$K$27)</f>
        <v>0</v>
      </c>
      <c r="U112" s="143" t="n">
        <f aca="false">K112/($L$47+$L$38+$D$27+$N$17)</f>
        <v>0</v>
      </c>
      <c r="W112" s="131" t="n">
        <f aca="false">(F112*0.1)+(H112*6)+(L112*0.1)+(N112*6)</f>
        <v>0</v>
      </c>
      <c r="X112" s="131" t="s">
        <v>58</v>
      </c>
      <c r="Y112" s="131" t="s">
        <v>97</v>
      </c>
      <c r="Z112" s="129"/>
    </row>
    <row r="113" customFormat="false" ht="8.25" hidden="false" customHeight="false" outlineLevel="0" collapsed="false">
      <c r="A113" s="141"/>
      <c r="B113" s="131"/>
      <c r="C113" s="128" t="e">
        <f aca="false">E113/D113</f>
        <v>#DIV/0!</v>
      </c>
      <c r="D113" s="131"/>
      <c r="E113" s="131"/>
      <c r="F113" s="131"/>
      <c r="G113" s="131" t="e">
        <f aca="false">F113/E113</f>
        <v>#DIV/0!</v>
      </c>
      <c r="H113" s="131"/>
      <c r="I113" s="128" t="e">
        <f aca="false">H113/E113</f>
        <v>#DIV/0!</v>
      </c>
      <c r="K113" s="131" t="n">
        <v>0</v>
      </c>
      <c r="L113" s="131" t="n">
        <v>0</v>
      </c>
      <c r="M113" s="131" t="n">
        <v>0</v>
      </c>
      <c r="N113" s="131" t="n">
        <v>0</v>
      </c>
      <c r="O113" s="128" t="e">
        <f aca="false">N113/K113</f>
        <v>#DIV/0!</v>
      </c>
      <c r="R113" s="130"/>
      <c r="S113" s="143" t="n">
        <f aca="false">(D113+K113)/($E$47+$L$47+$E$38+$L$38+$K$27+$D$27+$N$17)</f>
        <v>0</v>
      </c>
      <c r="T113" s="143" t="n">
        <f aca="false">D113/($E$47+$E$38+$K$27)</f>
        <v>0</v>
      </c>
      <c r="U113" s="143" t="n">
        <f aca="false">K113/($L$47+$L$38+$D$27+$N$17)</f>
        <v>0</v>
      </c>
      <c r="W113" s="131" t="n">
        <f aca="false">(F113*0.1)+(H113*6)+(L113*0.1)+(N113*6)</f>
        <v>0</v>
      </c>
      <c r="X113" s="131" t="n">
        <f aca="false">(E113*1)+(F113*0.1)+(H113*6)+(L113*0.1)+(N113*6)</f>
        <v>0</v>
      </c>
      <c r="Y113" s="131" t="n">
        <f aca="false">(E113*0.5)+(F113*0.1)+(H113*6)+(L113*0.1)+(N113*6)</f>
        <v>0</v>
      </c>
      <c r="Z113" s="122"/>
    </row>
    <row r="114" customFormat="false" ht="8.25" hidden="false" customHeight="false" outlineLevel="0" collapsed="false">
      <c r="A114" s="141"/>
      <c r="B114" s="131"/>
      <c r="C114" s="128" t="e">
        <f aca="false">E114/D114</f>
        <v>#DIV/0!</v>
      </c>
      <c r="D114" s="131"/>
      <c r="E114" s="131"/>
      <c r="F114" s="131"/>
      <c r="G114" s="131" t="e">
        <f aca="false">F114/E114</f>
        <v>#DIV/0!</v>
      </c>
      <c r="H114" s="131"/>
      <c r="I114" s="128" t="e">
        <f aca="false">H114/E114</f>
        <v>#DIV/0!</v>
      </c>
      <c r="K114" s="131" t="n">
        <v>0</v>
      </c>
      <c r="L114" s="131" t="n">
        <v>0</v>
      </c>
      <c r="M114" s="131" t="n">
        <v>0</v>
      </c>
      <c r="N114" s="131" t="n">
        <v>0</v>
      </c>
      <c r="O114" s="128" t="e">
        <f aca="false">N114/K114</f>
        <v>#DIV/0!</v>
      </c>
      <c r="R114" s="130"/>
      <c r="S114" s="143" t="n">
        <f aca="false">(D114+K114)/($E$47+$L$47+$E$38+$L$38+$K$27+$D$27+$N$17)</f>
        <v>0</v>
      </c>
      <c r="T114" s="143" t="n">
        <f aca="false">D114/($E$47+$E$38+$K$27)</f>
        <v>0</v>
      </c>
      <c r="U114" s="143" t="n">
        <f aca="false">K114/($L$47+$L$38+$D$27+$N$17)</f>
        <v>0</v>
      </c>
      <c r="W114" s="131" t="n">
        <f aca="false">(F114*0.1)+(H114*6)+(L114*0.1)+(N114*6)</f>
        <v>0</v>
      </c>
      <c r="X114" s="131" t="n">
        <f aca="false">(E114*1)+(F114*0.1)+(H114*6)+(L114*0.1)+(N114*6)</f>
        <v>0</v>
      </c>
      <c r="Y114" s="131" t="n">
        <f aca="false">(E114*0.5)+(F114*0.1)+(H114*6)+(L114*0.1)+(N114*6)</f>
        <v>0</v>
      </c>
      <c r="Z114" s="122"/>
    </row>
    <row r="115" customFormat="false" ht="8.25" hidden="false" customHeight="false" outlineLevel="0" collapsed="false">
      <c r="A115" s="130"/>
      <c r="B115" s="131"/>
      <c r="C115" s="128" t="e">
        <f aca="false">E115/D115</f>
        <v>#DIV/0!</v>
      </c>
      <c r="D115" s="131"/>
      <c r="E115" s="131"/>
      <c r="F115" s="131"/>
      <c r="G115" s="131" t="e">
        <f aca="false">F115/E115</f>
        <v>#DIV/0!</v>
      </c>
      <c r="H115" s="131"/>
      <c r="I115" s="128" t="e">
        <f aca="false">H115/E115</f>
        <v>#DIV/0!</v>
      </c>
      <c r="K115" s="131"/>
      <c r="L115" s="131"/>
      <c r="M115" s="131" t="n">
        <v>0</v>
      </c>
      <c r="N115" s="131" t="n">
        <v>0</v>
      </c>
      <c r="O115" s="128" t="e">
        <f aca="false">N115/K115</f>
        <v>#DIV/0!</v>
      </c>
      <c r="R115" s="130"/>
      <c r="S115" s="143" t="n">
        <f aca="false">(D115+K115)/($E$47+$L$47+$E$38+$L$38+$K$27+$D$27+$N$17)</f>
        <v>0</v>
      </c>
      <c r="T115" s="143" t="n">
        <f aca="false">D115/($E$47+$E$38+$K$27)</f>
        <v>0</v>
      </c>
      <c r="U115" s="143" t="n">
        <f aca="false">K115/($L$47+$L$38+$D$27+$N$17)</f>
        <v>0</v>
      </c>
      <c r="W115" s="131" t="n">
        <f aca="false">(F115*0.1)+(H115*6)+(L115*0.1)+(N115*6)</f>
        <v>0</v>
      </c>
      <c r="X115" s="131" t="n">
        <f aca="false">(E115*1)+(F115*0.1)+(H115*6)+(L115*0.1)+(N115*6)</f>
        <v>0</v>
      </c>
      <c r="Y115" s="131" t="n">
        <f aca="false">(E115*0.5)+(F115*0.1)+(H115*6)+(L115*0.1)+(N115*6)</f>
        <v>0</v>
      </c>
      <c r="Z115" s="122"/>
    </row>
    <row r="116" customFormat="false" ht="8.25" hidden="false" customHeight="false" outlineLevel="0" collapsed="false">
      <c r="A116" s="129" t="s">
        <v>49</v>
      </c>
      <c r="B116" s="129"/>
      <c r="C116" s="126"/>
      <c r="D116" s="129" t="n">
        <f aca="false">SUM(D112:D115)</f>
        <v>0</v>
      </c>
      <c r="E116" s="129" t="n">
        <f aca="false">SUM(E112:E115)</f>
        <v>0</v>
      </c>
      <c r="F116" s="129" t="n">
        <f aca="false">SUM(F112:F115)</f>
        <v>0</v>
      </c>
      <c r="G116" s="129"/>
      <c r="H116" s="129" t="n">
        <f aca="false">SUM(H112:H115)</f>
        <v>0</v>
      </c>
      <c r="I116" s="129"/>
      <c r="J116" s="129"/>
      <c r="K116" s="129" t="n">
        <f aca="false">SUM(K112:K115)</f>
        <v>0</v>
      </c>
      <c r="L116" s="129" t="n">
        <f aca="false">SUM(L112:L115)</f>
        <v>0</v>
      </c>
      <c r="M116" s="129"/>
      <c r="N116" s="129" t="n">
        <f aca="false">SUM(N112:N115)</f>
        <v>0</v>
      </c>
      <c r="O116" s="126"/>
      <c r="Q116" s="133"/>
      <c r="S116" s="133"/>
      <c r="U116" s="122"/>
      <c r="V116" s="122"/>
      <c r="X116" s="121" t="n">
        <f aca="false">(E116*1)+(F116*0.1)+(H116*6)+(L116*0.1)+(N116*6)</f>
        <v>0</v>
      </c>
      <c r="Y116" s="121" t="n">
        <f aca="false">(E116*0.5)+(F116*0.1)+(H116*6)+(L116*0.1)+(N116*6)</f>
        <v>0</v>
      </c>
      <c r="Z116" s="122"/>
    </row>
    <row r="117" customFormat="false" ht="8.25" hidden="false" customHeight="false" outlineLevel="0" collapsed="false">
      <c r="H117" s="137"/>
      <c r="I117" s="122"/>
      <c r="J117" s="122"/>
      <c r="P117" s="133"/>
      <c r="Q117" s="133"/>
      <c r="R117" s="133"/>
      <c r="T117" s="122"/>
      <c r="U117" s="122"/>
    </row>
    <row r="118" customFormat="false" ht="8.25" hidden="false" customHeight="false" outlineLevel="0" collapsed="false">
      <c r="H118" s="137"/>
      <c r="I118" s="122"/>
      <c r="J118" s="122"/>
      <c r="P118" s="133"/>
      <c r="Q118" s="133"/>
      <c r="R118" s="133"/>
      <c r="T118" s="122"/>
      <c r="U118" s="122"/>
    </row>
    <row r="119" customFormat="false" ht="8.25" hidden="false" customHeight="false" outlineLevel="0" collapsed="false">
      <c r="A119" s="123" t="s">
        <v>109</v>
      </c>
      <c r="B119" s="123"/>
      <c r="C119" s="123"/>
      <c r="D119" s="123"/>
      <c r="E119" s="123"/>
      <c r="F119" s="123"/>
      <c r="G119" s="123"/>
      <c r="H119" s="137"/>
      <c r="I119" s="122"/>
      <c r="J119" s="123" t="s">
        <v>110</v>
      </c>
      <c r="K119" s="123"/>
      <c r="L119" s="123"/>
      <c r="M119" s="123"/>
      <c r="N119" s="123"/>
      <c r="P119" s="145"/>
      <c r="Q119" s="133"/>
      <c r="R119" s="123" t="s">
        <v>111</v>
      </c>
      <c r="S119" s="123"/>
      <c r="T119" s="123"/>
      <c r="U119" s="123"/>
      <c r="V119" s="123"/>
    </row>
    <row r="120" customFormat="false" ht="8.25" hidden="false" customHeight="false" outlineLevel="0" collapsed="false">
      <c r="A120" s="126"/>
      <c r="B120" s="129" t="s">
        <v>53</v>
      </c>
      <c r="C120" s="129" t="s">
        <v>112</v>
      </c>
      <c r="D120" s="129" t="s">
        <v>55</v>
      </c>
      <c r="E120" s="129" t="s">
        <v>30</v>
      </c>
      <c r="H120" s="122"/>
      <c r="I120" s="122"/>
      <c r="J120" s="146" t="s">
        <v>113</v>
      </c>
      <c r="K120" s="146"/>
      <c r="L120" s="146"/>
      <c r="M120" s="146"/>
      <c r="N120" s="126" t="s">
        <v>114</v>
      </c>
      <c r="R120" s="146" t="s">
        <v>113</v>
      </c>
      <c r="S120" s="146"/>
      <c r="T120" s="146"/>
      <c r="U120" s="146"/>
      <c r="V120" s="126" t="s">
        <v>114</v>
      </c>
    </row>
    <row r="121" customFormat="false" ht="8.25" hidden="false" customHeight="false" outlineLevel="0" collapsed="false">
      <c r="A121" s="141" t="s">
        <v>117</v>
      </c>
      <c r="B121" s="131" t="n">
        <f aca="false">SUM(J91:J95,D101:D106,D112:D115)</f>
        <v>0</v>
      </c>
      <c r="C121" s="131" t="n">
        <f aca="false">SUM(E112:E115,E101:E106,K91:K95)</f>
        <v>0</v>
      </c>
      <c r="D121" s="131" t="n">
        <f aca="false">SUM(F112:F115,F101:F106,L91:L95)</f>
        <v>0</v>
      </c>
      <c r="E121" s="131" t="n">
        <f aca="false">SUM(N91:N95,H101:H106,H112:H115)</f>
        <v>0</v>
      </c>
      <c r="H121" s="122"/>
      <c r="I121" s="122"/>
      <c r="J121" s="130"/>
      <c r="K121" s="130"/>
      <c r="L121" s="130"/>
      <c r="M121" s="130"/>
      <c r="N121" s="130"/>
      <c r="R121" s="130"/>
      <c r="S121" s="130"/>
      <c r="T121" s="130"/>
      <c r="U121" s="130"/>
      <c r="V121" s="130"/>
    </row>
    <row r="122" customFormat="false" ht="8.25" hidden="false" customHeight="false" outlineLevel="0" collapsed="false">
      <c r="A122" s="141" t="s">
        <v>118</v>
      </c>
      <c r="B122" s="131" t="n">
        <f aca="false">SUM(C86)</f>
        <v>0</v>
      </c>
      <c r="C122" s="131" t="n">
        <f aca="false">SUM(D86)</f>
        <v>0</v>
      </c>
      <c r="D122" s="131" t="n">
        <f aca="false">SUM(F86)</f>
        <v>0</v>
      </c>
      <c r="E122" s="131" t="n">
        <f aca="false">SUM(H86)</f>
        <v>0</v>
      </c>
      <c r="F122" s="129"/>
      <c r="J122" s="130"/>
      <c r="K122" s="130"/>
      <c r="L122" s="130"/>
      <c r="M122" s="130"/>
      <c r="N122" s="130"/>
      <c r="R122" s="141"/>
      <c r="S122" s="141"/>
      <c r="T122" s="141"/>
      <c r="U122" s="141"/>
      <c r="V122" s="130"/>
    </row>
    <row r="123" customFormat="false" ht="8.25" hidden="false" customHeight="false" outlineLevel="0" collapsed="false">
      <c r="A123" s="141" t="s">
        <v>120</v>
      </c>
      <c r="B123" s="131"/>
      <c r="F123" s="129"/>
      <c r="J123" s="130"/>
      <c r="K123" s="130"/>
      <c r="L123" s="130"/>
      <c r="M123" s="130"/>
      <c r="N123" s="130"/>
      <c r="R123" s="141"/>
      <c r="S123" s="141"/>
      <c r="T123" s="141"/>
      <c r="U123" s="141"/>
      <c r="V123" s="130"/>
    </row>
    <row r="124" customFormat="false" ht="8.25" hidden="false" customHeight="false" outlineLevel="0" collapsed="false">
      <c r="J124" s="130"/>
      <c r="K124" s="130"/>
      <c r="L124" s="130"/>
      <c r="M124" s="130"/>
      <c r="N124" s="130"/>
      <c r="R124" s="141"/>
      <c r="S124" s="141"/>
      <c r="T124" s="141"/>
      <c r="U124" s="141"/>
      <c r="V124" s="130"/>
    </row>
    <row r="125" customFormat="false" ht="8.25" hidden="false" customHeight="false" outlineLevel="0" collapsed="false">
      <c r="A125" s="126"/>
      <c r="B125" s="129" t="s">
        <v>25</v>
      </c>
      <c r="C125" s="129" t="s">
        <v>28</v>
      </c>
      <c r="D125" s="129" t="s">
        <v>30</v>
      </c>
      <c r="J125" s="130"/>
      <c r="K125" s="130"/>
      <c r="L125" s="130"/>
      <c r="M125" s="130"/>
      <c r="N125" s="130"/>
      <c r="R125" s="141"/>
      <c r="S125" s="141"/>
      <c r="T125" s="141"/>
      <c r="U125" s="141"/>
      <c r="V125" s="130"/>
    </row>
    <row r="126" customFormat="false" ht="8.25" hidden="false" customHeight="false" outlineLevel="0" collapsed="false">
      <c r="A126" s="141" t="s">
        <v>125</v>
      </c>
      <c r="B126" s="131" t="n">
        <f aca="false">SUM(M83:M85,C91:C95,K101:K106,K112:K115)</f>
        <v>0</v>
      </c>
      <c r="C126" s="131" t="n">
        <f aca="false">SUM(N83:N85,D91:D95,L101:L106,L112:L115)</f>
        <v>0</v>
      </c>
      <c r="D126" s="131" t="n">
        <f aca="false">SUM(P83:P85,F91:F95,N101:N106,N112:N115)</f>
        <v>0</v>
      </c>
      <c r="J126" s="130"/>
      <c r="K126" s="130"/>
      <c r="L126" s="130"/>
      <c r="M126" s="130"/>
      <c r="N126" s="130"/>
      <c r="R126" s="141"/>
      <c r="S126" s="141"/>
      <c r="T126" s="141"/>
      <c r="U126" s="141"/>
      <c r="V126" s="130"/>
    </row>
    <row r="127" customFormat="false" ht="8.25" hidden="false" customHeight="false" outlineLevel="0" collapsed="false">
      <c r="A127" s="141" t="s">
        <v>120</v>
      </c>
      <c r="B127" s="131"/>
      <c r="J127" s="130"/>
      <c r="K127" s="130"/>
      <c r="L127" s="130"/>
      <c r="M127" s="130"/>
      <c r="N127" s="130"/>
      <c r="R127" s="141"/>
      <c r="S127" s="141"/>
      <c r="T127" s="141"/>
      <c r="U127" s="141"/>
      <c r="V127" s="130"/>
    </row>
    <row r="128" customFormat="false" ht="8.25" hidden="false" customHeight="false" outlineLevel="0" collapsed="false">
      <c r="J128" s="130"/>
      <c r="K128" s="130"/>
      <c r="L128" s="130"/>
      <c r="M128" s="130"/>
      <c r="N128" s="130"/>
      <c r="R128" s="141"/>
      <c r="S128" s="141"/>
      <c r="T128" s="141"/>
      <c r="U128" s="141"/>
      <c r="V128" s="130"/>
    </row>
    <row r="129" customFormat="false" ht="8.25" hidden="false" customHeight="false" outlineLevel="0" collapsed="false">
      <c r="B129" s="129" t="s">
        <v>16</v>
      </c>
      <c r="C129" s="129" t="s">
        <v>17</v>
      </c>
    </row>
    <row r="130" customFormat="false" ht="8.25" hidden="false" customHeight="false" outlineLevel="0" collapsed="false">
      <c r="A130" s="141" t="s">
        <v>131</v>
      </c>
      <c r="B130" s="128" t="e">
        <f aca="false">B126/(B122+B126)</f>
        <v>#DIV/0!</v>
      </c>
      <c r="C130" s="128" t="e">
        <f aca="false">B122/(B122+B126)</f>
        <v>#DIV/0!</v>
      </c>
      <c r="J130" s="121" t="s">
        <v>132</v>
      </c>
    </row>
    <row r="131" customFormat="false" ht="8.25" hidden="false" customHeight="false" outlineLevel="0" collapsed="false">
      <c r="A131" s="141" t="s">
        <v>133</v>
      </c>
      <c r="B131" s="131"/>
      <c r="C131" s="130"/>
    </row>
    <row r="132" customFormat="false" ht="8.25" hidden="false" customHeight="false" outlineLevel="0" collapsed="false">
      <c r="B132" s="129" t="s">
        <v>16</v>
      </c>
      <c r="C132" s="129" t="s">
        <v>17</v>
      </c>
    </row>
    <row r="139" customFormat="false" ht="8.25" hidden="false" customHeight="false" outlineLevel="0" collapsed="false">
      <c r="A139" s="123" t="s">
        <v>134</v>
      </c>
      <c r="B139" s="123"/>
      <c r="C139" s="123"/>
      <c r="D139" s="123"/>
      <c r="E139" s="123"/>
      <c r="F139" s="123"/>
      <c r="G139" s="123"/>
      <c r="H139" s="123"/>
      <c r="I139" s="123"/>
      <c r="J139" s="123"/>
      <c r="K139" s="123"/>
      <c r="L139" s="123"/>
      <c r="M139" s="123"/>
      <c r="N139" s="123"/>
      <c r="O139" s="123"/>
      <c r="P139" s="123"/>
      <c r="Q139" s="123"/>
      <c r="R139" s="123"/>
      <c r="S139" s="123"/>
      <c r="T139" s="123"/>
      <c r="U139" s="123"/>
      <c r="V139" s="123"/>
      <c r="W139" s="123"/>
    </row>
    <row r="140" customFormat="false" ht="8.25" hidden="false" customHeight="false" outlineLevel="0" collapsed="false">
      <c r="A140" s="124"/>
      <c r="B140" s="124"/>
      <c r="C140" s="124"/>
      <c r="D140" s="124"/>
      <c r="E140" s="124"/>
      <c r="F140" s="124"/>
      <c r="G140" s="124"/>
      <c r="H140" s="124"/>
      <c r="I140" s="124"/>
      <c r="J140" s="124"/>
      <c r="K140" s="124"/>
      <c r="L140" s="124"/>
      <c r="M140" s="124"/>
      <c r="N140" s="124"/>
      <c r="O140" s="124"/>
      <c r="P140" s="124"/>
      <c r="Q140" s="124"/>
      <c r="R140" s="124"/>
      <c r="S140" s="124"/>
      <c r="T140" s="124"/>
      <c r="U140" s="124"/>
      <c r="V140" s="124"/>
      <c r="W140" s="124"/>
    </row>
    <row r="141" customFormat="false" ht="8.25" hidden="false" customHeight="false" outlineLevel="0" collapsed="false">
      <c r="H141" s="125" t="s">
        <v>11</v>
      </c>
      <c r="I141" s="125"/>
      <c r="J141" s="125"/>
      <c r="M141" s="125" t="s">
        <v>12</v>
      </c>
      <c r="N141" s="125"/>
      <c r="O141" s="125"/>
    </row>
    <row r="142" customFormat="false" ht="8.25" hidden="false" customHeight="false" outlineLevel="0" collapsed="false">
      <c r="H142" s="125" t="s">
        <v>14</v>
      </c>
      <c r="I142" s="125"/>
      <c r="J142" s="125"/>
    </row>
    <row r="143" customFormat="false" ht="8.25" hidden="false" customHeight="false" outlineLevel="0" collapsed="false">
      <c r="H143" s="125"/>
      <c r="I143" s="125"/>
      <c r="J143" s="125"/>
    </row>
    <row r="144" customFormat="false" ht="8.25" hidden="false" customHeight="false" outlineLevel="0" collapsed="false">
      <c r="H144" s="125"/>
      <c r="I144" s="125"/>
      <c r="J144" s="125"/>
    </row>
    <row r="145" customFormat="false" ht="8.25" hidden="false" customHeight="false" outlineLevel="0" collapsed="false">
      <c r="D145" s="126" t="s">
        <v>135</v>
      </c>
      <c r="P145" s="126" t="s">
        <v>136</v>
      </c>
    </row>
    <row r="146" customFormat="false" ht="8.25" hidden="false" customHeight="false" outlineLevel="0" collapsed="false">
      <c r="A146" s="129" t="s">
        <v>137</v>
      </c>
      <c r="P146" s="126" t="s">
        <v>137</v>
      </c>
      <c r="S146" s="129" t="s">
        <v>138</v>
      </c>
    </row>
    <row r="147" customFormat="false" ht="8.25" hidden="false" customHeight="false" outlineLevel="0" collapsed="false">
      <c r="A147" s="141" t="s">
        <v>139</v>
      </c>
      <c r="B147" s="147" t="s">
        <v>140</v>
      </c>
      <c r="C147" s="147" t="s">
        <v>26</v>
      </c>
      <c r="D147" s="147" t="s">
        <v>27</v>
      </c>
      <c r="E147" s="147" t="s">
        <v>55</v>
      </c>
      <c r="F147" s="147" t="s">
        <v>30</v>
      </c>
      <c r="G147" s="147" t="s">
        <v>141</v>
      </c>
      <c r="H147" s="147" t="s">
        <v>34</v>
      </c>
      <c r="I147" s="147" t="s">
        <v>55</v>
      </c>
      <c r="J147" s="147" t="s">
        <v>142</v>
      </c>
      <c r="K147" s="147" t="s">
        <v>30</v>
      </c>
      <c r="L147" s="147" t="s">
        <v>41</v>
      </c>
      <c r="O147" s="147" t="s">
        <v>143</v>
      </c>
      <c r="P147" s="147" t="s">
        <v>144</v>
      </c>
      <c r="Q147" s="147" t="s">
        <v>145</v>
      </c>
      <c r="S147" s="127" t="s">
        <v>16</v>
      </c>
      <c r="T147" s="127" t="s">
        <v>17</v>
      </c>
    </row>
    <row r="148" customFormat="false" ht="8.25" hidden="false" customHeight="false" outlineLevel="0" collapsed="false">
      <c r="A148" s="130" t="s">
        <v>49</v>
      </c>
      <c r="B148" s="140" t="n">
        <f aca="false">AVERAGE(B158,B168)</f>
        <v>507.5</v>
      </c>
      <c r="C148" s="140" t="n">
        <f aca="false">AVERAGE(C158,C168)</f>
        <v>336.5</v>
      </c>
      <c r="D148" s="148" t="n">
        <f aca="false">C148/B148</f>
        <v>0.663054187192118</v>
      </c>
      <c r="E148" s="140" t="n">
        <f aca="false">AVERAGE(E158,E168)</f>
        <v>3959.5</v>
      </c>
      <c r="F148" s="140" t="n">
        <f aca="false">AVERAGE(F158,F168)</f>
        <v>29.5</v>
      </c>
      <c r="G148" s="140" t="n">
        <f aca="false">AVERAGE(G158,G168)</f>
        <v>8</v>
      </c>
      <c r="H148" s="140" t="n">
        <f aca="false">AVERAGE(H158,H168)</f>
        <v>120</v>
      </c>
      <c r="I148" s="140" t="n">
        <f aca="false">AVERAGE(I158,I168)</f>
        <v>558.5</v>
      </c>
      <c r="J148" s="149" t="n">
        <f aca="false">I148/H148</f>
        <v>4.65416666666667</v>
      </c>
      <c r="K148" s="140" t="n">
        <f aca="false">AVERAGE(K158,K168)</f>
        <v>13</v>
      </c>
      <c r="L148" s="131" t="n">
        <f aca="false">((E148*0.05)+(F148*4)+(G148*-1)+(I148*0.1)+(K148*6))</f>
        <v>441.825</v>
      </c>
      <c r="O148" s="148" t="n">
        <f aca="false">(B148+H148)/(B150+F150+B152+F152+B154+F154+B148+H148)</f>
        <v>0.414601916088537</v>
      </c>
      <c r="P148" s="128" t="n">
        <f aca="false">B148/(B148+F150+F152+F154)</f>
        <v>0.510306686777275</v>
      </c>
      <c r="Q148" s="128" t="n">
        <f aca="false">H148/(H148+B150+B152+B154)</f>
        <v>0.23121387283237</v>
      </c>
      <c r="S148" s="128" t="n">
        <f aca="false">(H148+B150+B152+B154)/(H148+B150+B152+B154+B148)</f>
        <v>0.505601558694593</v>
      </c>
      <c r="T148" s="128" t="n">
        <f aca="false">B148/(B148+H148+B150+B152+B154)</f>
        <v>0.494398441305407</v>
      </c>
    </row>
    <row r="149" customFormat="false" ht="8.25" hidden="false" customHeight="false" outlineLevel="0" collapsed="false">
      <c r="A149" s="141" t="s">
        <v>146</v>
      </c>
      <c r="B149" s="147" t="s">
        <v>34</v>
      </c>
      <c r="C149" s="147" t="s">
        <v>55</v>
      </c>
      <c r="D149" s="147" t="s">
        <v>142</v>
      </c>
      <c r="E149" s="147" t="s">
        <v>30</v>
      </c>
      <c r="F149" s="147" t="s">
        <v>53</v>
      </c>
      <c r="G149" s="147" t="s">
        <v>54</v>
      </c>
      <c r="H149" s="147" t="s">
        <v>55</v>
      </c>
      <c r="I149" s="147" t="s">
        <v>147</v>
      </c>
      <c r="J149" s="147" t="s">
        <v>30</v>
      </c>
      <c r="K149" s="147" t="s">
        <v>41</v>
      </c>
      <c r="L149" s="140" t="s">
        <v>148</v>
      </c>
      <c r="O149" s="127" t="s">
        <v>143</v>
      </c>
      <c r="P149" s="127" t="s">
        <v>145</v>
      </c>
      <c r="Q149" s="127" t="s">
        <v>149</v>
      </c>
    </row>
    <row r="150" customFormat="false" ht="8.25" hidden="false" customHeight="false" outlineLevel="0" collapsed="false">
      <c r="A150" s="130" t="s">
        <v>49</v>
      </c>
      <c r="B150" s="150" t="n">
        <f aca="false">AVERAGE(B160,B170)</f>
        <v>391.5</v>
      </c>
      <c r="C150" s="150" t="n">
        <f aca="false">AVERAGE(C160,C170)</f>
        <v>1885.5</v>
      </c>
      <c r="D150" s="149" t="n">
        <f aca="false">C150/B150</f>
        <v>4.81609195402299</v>
      </c>
      <c r="E150" s="150" t="n">
        <f aca="false">AVERAGE(E160,E170)</f>
        <v>17.5</v>
      </c>
      <c r="F150" s="150" t="n">
        <f aca="false">AVERAGE(F160,F170)</f>
        <v>85</v>
      </c>
      <c r="G150" s="150" t="n">
        <f aca="false">AVERAGE(G160,G170)</f>
        <v>63.5</v>
      </c>
      <c r="H150" s="150" t="n">
        <f aca="false">AVERAGE(H160,H170)</f>
        <v>697.5</v>
      </c>
      <c r="I150" s="149" t="n">
        <f aca="false">H150/G150</f>
        <v>10.9842519685039</v>
      </c>
      <c r="J150" s="140" t="n">
        <f aca="false">AVERAGE(J160,J170)</f>
        <v>7</v>
      </c>
      <c r="K150" s="131" t="n">
        <f aca="false">(C150*0.1)+(E150*6)+(H150*0.1)+(J150*6)</f>
        <v>405.3</v>
      </c>
      <c r="L150" s="131" t="n">
        <f aca="false">(C150*0.1)+(E150*6)+(G150*1)+(H150*0.1)+(J150*6)</f>
        <v>468.8</v>
      </c>
      <c r="O150" s="148" t="n">
        <f aca="false">(B150+F150)/(B150+F150+B152+F152+B154+F154+B148+H148)</f>
        <v>0.314833168153287</v>
      </c>
      <c r="P150" s="128" t="n">
        <f aca="false">B150/(H148+B150+B152+B154)</f>
        <v>0.754335260115607</v>
      </c>
      <c r="Q150" s="128" t="n">
        <f aca="false">F150/(F150+F152+F154)</f>
        <v>0.174537987679671</v>
      </c>
    </row>
    <row r="151" customFormat="false" ht="8.25" hidden="false" customHeight="false" outlineLevel="0" collapsed="false">
      <c r="A151" s="141" t="s">
        <v>150</v>
      </c>
      <c r="B151" s="147" t="s">
        <v>34</v>
      </c>
      <c r="C151" s="147" t="s">
        <v>55</v>
      </c>
      <c r="D151" s="147" t="s">
        <v>142</v>
      </c>
      <c r="E151" s="147" t="s">
        <v>30</v>
      </c>
      <c r="F151" s="147" t="s">
        <v>53</v>
      </c>
      <c r="G151" s="147" t="s">
        <v>54</v>
      </c>
      <c r="H151" s="147" t="s">
        <v>55</v>
      </c>
      <c r="I151" s="147" t="s">
        <v>147</v>
      </c>
      <c r="J151" s="147" t="s">
        <v>30</v>
      </c>
      <c r="K151" s="147" t="s">
        <v>41</v>
      </c>
      <c r="L151" s="140" t="s">
        <v>148</v>
      </c>
      <c r="O151" s="127" t="s">
        <v>143</v>
      </c>
      <c r="P151" s="127" t="s">
        <v>145</v>
      </c>
      <c r="Q151" s="127" t="s">
        <v>149</v>
      </c>
    </row>
    <row r="152" customFormat="false" ht="8.25" hidden="false" customHeight="false" outlineLevel="0" collapsed="false">
      <c r="A152" s="130" t="s">
        <v>49</v>
      </c>
      <c r="B152" s="140" t="n">
        <f aca="false">AVERAGE(B162,B172)</f>
        <v>7.5</v>
      </c>
      <c r="C152" s="140" t="n">
        <f aca="false">AVERAGE(C162,C172)</f>
        <v>28</v>
      </c>
      <c r="D152" s="149" t="n">
        <f aca="false">C152/B152</f>
        <v>3.73333333333333</v>
      </c>
      <c r="E152" s="140" t="n">
        <f aca="false">AVERAGE(E162,E172)</f>
        <v>0.5</v>
      </c>
      <c r="F152" s="140" t="n">
        <f aca="false">AVERAGE(F162,F172)</f>
        <v>282.5</v>
      </c>
      <c r="G152" s="140" t="n">
        <f aca="false">AVERAGE(G162,G172)</f>
        <v>185</v>
      </c>
      <c r="H152" s="140" t="n">
        <f aca="false">AVERAGE(H162,H172)</f>
        <v>2253.5</v>
      </c>
      <c r="I152" s="149" t="n">
        <f aca="false">H152/G152</f>
        <v>12.1810810810811</v>
      </c>
      <c r="J152" s="140" t="n">
        <f aca="false">AVERAGE(J162,J172)</f>
        <v>14</v>
      </c>
      <c r="K152" s="131" t="n">
        <f aca="false">(C152*0.1)+(E152*6)+(H152*0.1)+(J152*6)</f>
        <v>315.15</v>
      </c>
      <c r="L152" s="131" t="n">
        <f aca="false">(C152*0.1)+(E152*6)+(G152*1)+(H152*0.1)+(J152*6)</f>
        <v>500.15</v>
      </c>
      <c r="O152" s="148" t="n">
        <f aca="false">(B152+F152)/(B150+F150+B152+F152+B154+F154+B148+H148)</f>
        <v>0.191608853650479</v>
      </c>
      <c r="P152" s="128" t="n">
        <f aca="false">B152/(B150+H148+B152+B154)</f>
        <v>0.0144508670520231</v>
      </c>
      <c r="Q152" s="128" t="n">
        <f aca="false">F152/(F152+F150+F154)</f>
        <v>0.580082135523614</v>
      </c>
    </row>
    <row r="153" customFormat="false" ht="8.25" hidden="false" customHeight="false" outlineLevel="0" collapsed="false">
      <c r="A153" s="141" t="s">
        <v>151</v>
      </c>
      <c r="B153" s="147" t="s">
        <v>34</v>
      </c>
      <c r="C153" s="147" t="s">
        <v>55</v>
      </c>
      <c r="D153" s="147" t="s">
        <v>142</v>
      </c>
      <c r="E153" s="147" t="s">
        <v>30</v>
      </c>
      <c r="F153" s="147" t="s">
        <v>53</v>
      </c>
      <c r="G153" s="147" t="s">
        <v>54</v>
      </c>
      <c r="H153" s="147" t="s">
        <v>55</v>
      </c>
      <c r="I153" s="147" t="s">
        <v>147</v>
      </c>
      <c r="J153" s="147" t="s">
        <v>30</v>
      </c>
      <c r="K153" s="147" t="s">
        <v>41</v>
      </c>
      <c r="L153" s="140" t="s">
        <v>148</v>
      </c>
      <c r="O153" s="127" t="s">
        <v>143</v>
      </c>
      <c r="P153" s="127" t="s">
        <v>145</v>
      </c>
      <c r="Q153" s="127" t="s">
        <v>149</v>
      </c>
    </row>
    <row r="154" customFormat="false" ht="8.25" hidden="false" customHeight="false" outlineLevel="0" collapsed="false">
      <c r="A154" s="130" t="s">
        <v>49</v>
      </c>
      <c r="B154" s="140" t="n">
        <f aca="false">AVERAGE(B164,B174)</f>
        <v>0</v>
      </c>
      <c r="C154" s="140" t="n">
        <f aca="false">AVERAGE(C164,C174)</f>
        <v>0</v>
      </c>
      <c r="D154" s="140" t="e">
        <f aca="false">C154/B154</f>
        <v>#DIV/0!</v>
      </c>
      <c r="E154" s="140" t="n">
        <f aca="false">AVERAGE(E164,E174)</f>
        <v>0</v>
      </c>
      <c r="F154" s="140" t="n">
        <f aca="false">AVERAGE(F164,F174)</f>
        <v>119.5</v>
      </c>
      <c r="G154" s="140" t="n">
        <f aca="false">AVERAGE(G164,G174)</f>
        <v>83.5</v>
      </c>
      <c r="H154" s="140" t="n">
        <f aca="false">AVERAGE(H164,H174)</f>
        <v>1005</v>
      </c>
      <c r="I154" s="149" t="n">
        <f aca="false">H154/G154</f>
        <v>12.0359281437126</v>
      </c>
      <c r="J154" s="140" t="n">
        <f aca="false">AVERAGE(J164,J174)</f>
        <v>8</v>
      </c>
      <c r="K154" s="131" t="n">
        <f aca="false">(C154*0.1)+(E154*6)+(H154*0.1)+(J154*6)</f>
        <v>148.5</v>
      </c>
      <c r="L154" s="131" t="n">
        <f aca="false">(C154*0.1)+(E154*6)+(G154*1)+(H154*0.1)+(J154*6)</f>
        <v>232</v>
      </c>
      <c r="O154" s="148" t="n">
        <f aca="false">(B154+F154)/(B150+F150+B152+F152+B154+F154+B148+H148)</f>
        <v>0.0789560621076974</v>
      </c>
      <c r="P154" s="143" t="n">
        <f aca="false">B154/(B154+B152+B150+H148)</f>
        <v>0</v>
      </c>
      <c r="Q154" s="128" t="n">
        <f aca="false">F154/(F154+F152+F150)</f>
        <v>0.245379876796715</v>
      </c>
    </row>
    <row r="155" customFormat="false" ht="8.25" hidden="false" customHeight="false" outlineLevel="0" collapsed="false">
      <c r="B155" s="151"/>
      <c r="C155" s="151"/>
      <c r="D155" s="151"/>
      <c r="E155" s="151"/>
      <c r="F155" s="151"/>
      <c r="G155" s="151"/>
      <c r="H155" s="151"/>
      <c r="I155" s="151"/>
      <c r="J155" s="151"/>
      <c r="K155" s="151"/>
      <c r="L155" s="152"/>
      <c r="P155" s="126"/>
    </row>
    <row r="156" customFormat="false" ht="8.25" hidden="false" customHeight="false" outlineLevel="0" collapsed="false">
      <c r="A156" s="129" t="n">
        <v>2024</v>
      </c>
      <c r="P156" s="126" t="n">
        <v>2024</v>
      </c>
      <c r="S156" s="129" t="s">
        <v>138</v>
      </c>
    </row>
    <row r="157" customFormat="false" ht="8.25" hidden="false" customHeight="false" outlineLevel="0" collapsed="false">
      <c r="A157" s="141" t="s">
        <v>139</v>
      </c>
      <c r="B157" s="147" t="s">
        <v>140</v>
      </c>
      <c r="C157" s="147" t="s">
        <v>26</v>
      </c>
      <c r="D157" s="147" t="s">
        <v>27</v>
      </c>
      <c r="E157" s="147" t="s">
        <v>55</v>
      </c>
      <c r="F157" s="147" t="s">
        <v>30</v>
      </c>
      <c r="G157" s="147" t="s">
        <v>141</v>
      </c>
      <c r="H157" s="147" t="s">
        <v>34</v>
      </c>
      <c r="I157" s="147" t="s">
        <v>55</v>
      </c>
      <c r="J157" s="147" t="s">
        <v>142</v>
      </c>
      <c r="K157" s="147" t="s">
        <v>30</v>
      </c>
      <c r="L157" s="147" t="s">
        <v>41</v>
      </c>
      <c r="O157" s="147" t="s">
        <v>143</v>
      </c>
      <c r="P157" s="147" t="s">
        <v>144</v>
      </c>
      <c r="Q157" s="147" t="s">
        <v>145</v>
      </c>
      <c r="S157" s="127" t="s">
        <v>16</v>
      </c>
      <c r="T157" s="127" t="s">
        <v>17</v>
      </c>
    </row>
    <row r="158" customFormat="false" ht="8.25" hidden="false" customHeight="false" outlineLevel="0" collapsed="false">
      <c r="A158" s="130" t="s">
        <v>49</v>
      </c>
      <c r="B158" s="140" t="n">
        <v>520</v>
      </c>
      <c r="C158" s="140" t="n">
        <v>329</v>
      </c>
      <c r="D158" s="148" t="n">
        <f aca="false">C158/B158</f>
        <v>0.632692307692308</v>
      </c>
      <c r="E158" s="140" t="n">
        <v>3938</v>
      </c>
      <c r="F158" s="140" t="n">
        <v>30</v>
      </c>
      <c r="G158" s="140" t="n">
        <v>6</v>
      </c>
      <c r="H158" s="140" t="n">
        <v>119</v>
      </c>
      <c r="I158" s="140" t="n">
        <v>532</v>
      </c>
      <c r="J158" s="149" t="n">
        <f aca="false">I158/H158</f>
        <v>4.47058823529412</v>
      </c>
      <c r="K158" s="140" t="n">
        <v>12</v>
      </c>
      <c r="L158" s="131" t="n">
        <f aca="false">((E158*0.05)+(F158*4)+(G158*-1)+(I158*0.1)+(K158*6))</f>
        <v>436.1</v>
      </c>
      <c r="O158" s="148" t="n">
        <f aca="false">(B158+H158)/(B160+F160+B162+F162+B164+F164+B158+H158)</f>
        <v>0.424302788844622</v>
      </c>
      <c r="P158" s="128" t="n">
        <f aca="false">B158/(B158+F160+F162+F164)</f>
        <v>0.512315270935961</v>
      </c>
      <c r="Q158" s="128" t="n">
        <f aca="false">H158/(H158+B160+B162+B164)</f>
        <v>0.242362525458248</v>
      </c>
      <c r="S158" s="128" t="n">
        <f aca="false">(H158+B160+B162+B164)/(H158+B160+B162+B164+B158)</f>
        <v>0.485657764589515</v>
      </c>
      <c r="T158" s="128" t="n">
        <f aca="false">B158/(B158+H158+B160+B162+B164)</f>
        <v>0.514342235410485</v>
      </c>
    </row>
    <row r="159" customFormat="false" ht="8.25" hidden="false" customHeight="false" outlineLevel="0" collapsed="false">
      <c r="A159" s="141" t="s">
        <v>146</v>
      </c>
      <c r="B159" s="147" t="s">
        <v>34</v>
      </c>
      <c r="C159" s="147" t="s">
        <v>55</v>
      </c>
      <c r="D159" s="147" t="s">
        <v>142</v>
      </c>
      <c r="E159" s="147" t="s">
        <v>30</v>
      </c>
      <c r="F159" s="147" t="s">
        <v>53</v>
      </c>
      <c r="G159" s="147" t="s">
        <v>54</v>
      </c>
      <c r="H159" s="147" t="s">
        <v>55</v>
      </c>
      <c r="I159" s="147" t="s">
        <v>147</v>
      </c>
      <c r="J159" s="147" t="s">
        <v>30</v>
      </c>
      <c r="K159" s="147" t="s">
        <v>41</v>
      </c>
      <c r="L159" s="147" t="s">
        <v>148</v>
      </c>
      <c r="O159" s="127" t="s">
        <v>143</v>
      </c>
      <c r="P159" s="127" t="s">
        <v>145</v>
      </c>
      <c r="Q159" s="127" t="s">
        <v>149</v>
      </c>
    </row>
    <row r="160" customFormat="false" ht="8.25" hidden="false" customHeight="false" outlineLevel="0" collapsed="false">
      <c r="A160" s="130" t="s">
        <v>49</v>
      </c>
      <c r="B160" s="140" t="n">
        <v>364</v>
      </c>
      <c r="C160" s="140" t="n">
        <v>1671</v>
      </c>
      <c r="D160" s="149" t="n">
        <f aca="false">C160/B160</f>
        <v>4.59065934065934</v>
      </c>
      <c r="E160" s="140" t="n">
        <v>20</v>
      </c>
      <c r="F160" s="140" t="n">
        <v>82</v>
      </c>
      <c r="G160" s="140" t="n">
        <v>67</v>
      </c>
      <c r="H160" s="140" t="n">
        <v>731</v>
      </c>
      <c r="I160" s="149" t="n">
        <f aca="false">H160/G160</f>
        <v>10.910447761194</v>
      </c>
      <c r="J160" s="140" t="n">
        <v>8</v>
      </c>
      <c r="K160" s="131" t="n">
        <f aca="false">(C160*0.1)+(E160*6)+(H160*0.1)+(J160*6)</f>
        <v>408.2</v>
      </c>
      <c r="L160" s="131" t="n">
        <f aca="false">(C160*0.1)+(E160*6)+(G160*1)+(H160*0.1)+(J160*6)</f>
        <v>475.2</v>
      </c>
      <c r="O160" s="148" t="n">
        <f aca="false">(B160+F160)/(B160+F160+B162+F162+B164+F164+B158+H158)</f>
        <v>0.296148738379814</v>
      </c>
      <c r="P160" s="128" t="n">
        <f aca="false">B160/(H158+B160+B162+B164)</f>
        <v>0.741344195519348</v>
      </c>
      <c r="Q160" s="128" t="n">
        <f aca="false">F160/(F160+F162+F164)</f>
        <v>0.165656565656566</v>
      </c>
    </row>
    <row r="161" customFormat="false" ht="8.25" hidden="false" customHeight="false" outlineLevel="0" collapsed="false">
      <c r="A161" s="141" t="s">
        <v>150</v>
      </c>
      <c r="B161" s="147" t="s">
        <v>34</v>
      </c>
      <c r="C161" s="147" t="s">
        <v>55</v>
      </c>
      <c r="D161" s="147" t="s">
        <v>142</v>
      </c>
      <c r="E161" s="147" t="s">
        <v>30</v>
      </c>
      <c r="F161" s="147" t="s">
        <v>53</v>
      </c>
      <c r="G161" s="147" t="s">
        <v>54</v>
      </c>
      <c r="H161" s="147" t="s">
        <v>55</v>
      </c>
      <c r="I161" s="147" t="s">
        <v>147</v>
      </c>
      <c r="J161" s="147" t="s">
        <v>30</v>
      </c>
      <c r="K161" s="147" t="s">
        <v>41</v>
      </c>
      <c r="L161" s="147" t="s">
        <v>148</v>
      </c>
      <c r="O161" s="127" t="s">
        <v>143</v>
      </c>
      <c r="P161" s="127" t="s">
        <v>145</v>
      </c>
      <c r="Q161" s="127" t="s">
        <v>149</v>
      </c>
    </row>
    <row r="162" customFormat="false" ht="8.25" hidden="false" customHeight="false" outlineLevel="0" collapsed="false">
      <c r="A162" s="130" t="s">
        <v>49</v>
      </c>
      <c r="B162" s="140" t="n">
        <v>8</v>
      </c>
      <c r="C162" s="140" t="n">
        <v>27</v>
      </c>
      <c r="D162" s="140" t="n">
        <f aca="false">C162/B162</f>
        <v>3.375</v>
      </c>
      <c r="E162" s="140" t="n">
        <v>0</v>
      </c>
      <c r="F162" s="140" t="n">
        <v>295</v>
      </c>
      <c r="G162" s="140" t="n">
        <v>190</v>
      </c>
      <c r="H162" s="140" t="n">
        <v>2400</v>
      </c>
      <c r="I162" s="149" t="n">
        <f aca="false">H162/G162</f>
        <v>12.6315789473684</v>
      </c>
      <c r="J162" s="140" t="n">
        <v>17</v>
      </c>
      <c r="K162" s="131" t="n">
        <f aca="false">(C162*0.1)+(E162*6)+(H162*0.1)+(J162*6)</f>
        <v>344.7</v>
      </c>
      <c r="L162" s="131" t="n">
        <f aca="false">(C162*0.1)+(E162*6)+(G162*1)+(H162*0.1)+(J162*6)</f>
        <v>534.7</v>
      </c>
      <c r="O162" s="148" t="n">
        <f aca="false">(B162+F162)/(B160+F160+B162+F162+B164+F164+B158+H158)</f>
        <v>0.201195219123506</v>
      </c>
      <c r="P162" s="128" t="n">
        <f aca="false">B162/(B160+H158+B162+B164)</f>
        <v>0.0162932790224033</v>
      </c>
      <c r="Q162" s="128" t="n">
        <f aca="false">F162/(F162+F160+F164)</f>
        <v>0.595959595959596</v>
      </c>
    </row>
    <row r="163" customFormat="false" ht="8.25" hidden="false" customHeight="false" outlineLevel="0" collapsed="false">
      <c r="A163" s="141" t="s">
        <v>151</v>
      </c>
      <c r="B163" s="147" t="s">
        <v>34</v>
      </c>
      <c r="C163" s="147" t="s">
        <v>55</v>
      </c>
      <c r="D163" s="147" t="s">
        <v>142</v>
      </c>
      <c r="E163" s="147" t="s">
        <v>30</v>
      </c>
      <c r="F163" s="147" t="s">
        <v>53</v>
      </c>
      <c r="G163" s="147" t="s">
        <v>54</v>
      </c>
      <c r="H163" s="147" t="s">
        <v>55</v>
      </c>
      <c r="I163" s="147" t="s">
        <v>147</v>
      </c>
      <c r="J163" s="147" t="s">
        <v>30</v>
      </c>
      <c r="K163" s="147" t="s">
        <v>41</v>
      </c>
      <c r="L163" s="147" t="s">
        <v>148</v>
      </c>
      <c r="O163" s="127" t="s">
        <v>143</v>
      </c>
      <c r="P163" s="127" t="s">
        <v>145</v>
      </c>
      <c r="Q163" s="127" t="s">
        <v>149</v>
      </c>
    </row>
    <row r="164" customFormat="false" ht="8.25" hidden="false" customHeight="false" outlineLevel="0" collapsed="false">
      <c r="A164" s="130" t="s">
        <v>49</v>
      </c>
      <c r="B164" s="140" t="n">
        <v>0</v>
      </c>
      <c r="C164" s="140" t="n">
        <v>0</v>
      </c>
      <c r="D164" s="140" t="e">
        <f aca="false">C164/B164</f>
        <v>#DIV/0!</v>
      </c>
      <c r="E164" s="140" t="n">
        <v>0</v>
      </c>
      <c r="F164" s="140" t="n">
        <v>118</v>
      </c>
      <c r="G164" s="140" t="n">
        <v>72</v>
      </c>
      <c r="H164" s="140" t="n">
        <v>800</v>
      </c>
      <c r="I164" s="149" t="n">
        <f aca="false">H164/G164</f>
        <v>11.1111111111111</v>
      </c>
      <c r="J164" s="140" t="n">
        <v>4</v>
      </c>
      <c r="K164" s="131" t="n">
        <f aca="false">(C164*0.1)+(E164*6)+(H164*0.1)+(J164*6)</f>
        <v>104</v>
      </c>
      <c r="L164" s="131" t="n">
        <f aca="false">(C164*0.1)+(E164*6)+(G164*1)+(H164*0.1)+(J164*6)</f>
        <v>176</v>
      </c>
      <c r="O164" s="148" t="n">
        <f aca="false">(B164+F164)/(B160+F160+B162+F162+B164+F164+B158+H158)</f>
        <v>0.0783532536520584</v>
      </c>
      <c r="P164" s="143" t="n">
        <f aca="false">B164/(B164+B162+B160+H158)</f>
        <v>0</v>
      </c>
      <c r="Q164" s="128" t="n">
        <f aca="false">F164/(F164+F162+F160)</f>
        <v>0.238383838383838</v>
      </c>
    </row>
    <row r="166" customFormat="false" ht="8.25" hidden="false" customHeight="false" outlineLevel="0" collapsed="false">
      <c r="A166" s="129" t="n">
        <v>2025</v>
      </c>
      <c r="P166" s="126" t="n">
        <v>2025</v>
      </c>
      <c r="S166" s="129" t="s">
        <v>138</v>
      </c>
    </row>
    <row r="167" customFormat="false" ht="8.25" hidden="false" customHeight="false" outlineLevel="0" collapsed="false">
      <c r="A167" s="141" t="s">
        <v>139</v>
      </c>
      <c r="B167" s="147" t="s">
        <v>140</v>
      </c>
      <c r="C167" s="147" t="s">
        <v>26</v>
      </c>
      <c r="D167" s="147" t="s">
        <v>27</v>
      </c>
      <c r="E167" s="147" t="s">
        <v>55</v>
      </c>
      <c r="F167" s="147" t="s">
        <v>30</v>
      </c>
      <c r="G167" s="147" t="s">
        <v>141</v>
      </c>
      <c r="H167" s="147" t="s">
        <v>34</v>
      </c>
      <c r="I167" s="147" t="s">
        <v>55</v>
      </c>
      <c r="J167" s="147" t="s">
        <v>142</v>
      </c>
      <c r="K167" s="147" t="s">
        <v>30</v>
      </c>
      <c r="L167" s="147" t="s">
        <v>41</v>
      </c>
      <c r="O167" s="147" t="s">
        <v>143</v>
      </c>
      <c r="P167" s="147" t="s">
        <v>144</v>
      </c>
      <c r="Q167" s="147" t="s">
        <v>145</v>
      </c>
      <c r="S167" s="127" t="s">
        <v>16</v>
      </c>
      <c r="T167" s="127" t="s">
        <v>17</v>
      </c>
    </row>
    <row r="168" customFormat="false" ht="8.25" hidden="false" customHeight="false" outlineLevel="0" collapsed="false">
      <c r="A168" s="130" t="s">
        <v>49</v>
      </c>
      <c r="B168" s="140" t="n">
        <v>495</v>
      </c>
      <c r="C168" s="140" t="n">
        <v>344</v>
      </c>
      <c r="D168" s="148" t="n">
        <f aca="false">C168/B168</f>
        <v>0.694949494949495</v>
      </c>
      <c r="E168" s="140" t="n">
        <v>3981</v>
      </c>
      <c r="F168" s="140" t="n">
        <v>29</v>
      </c>
      <c r="G168" s="140" t="n">
        <v>10</v>
      </c>
      <c r="H168" s="140" t="n">
        <v>121</v>
      </c>
      <c r="I168" s="140" t="n">
        <v>585</v>
      </c>
      <c r="J168" s="140" t="n">
        <f aca="false">I168/H168</f>
        <v>4.83471074380165</v>
      </c>
      <c r="K168" s="140" t="n">
        <v>14</v>
      </c>
      <c r="L168" s="131" t="n">
        <f aca="false">((E168*0.05)+(F168*4)+(G168*-1)+(I168*0.1)+(K168*6))</f>
        <v>447.55</v>
      </c>
      <c r="O168" s="148" t="n">
        <f aca="false">(B168+H168)/(B170+F170+B172+F172+B174+F174+B168+H168)</f>
        <v>0.40499671268902</v>
      </c>
      <c r="P168" s="128" t="n">
        <f aca="false">B168/(B168+F170+F172+F174)</f>
        <v>0.508213552361396</v>
      </c>
      <c r="Q168" s="128" t="n">
        <f aca="false">H168/(H168+B170+B172+B174)</f>
        <v>0.221206581352834</v>
      </c>
      <c r="S168" s="128" t="n">
        <f aca="false">(H168+B170+B172+B174)/(H168+B170+B172+B174+B168)</f>
        <v>0.524952015355086</v>
      </c>
      <c r="T168" s="128" t="n">
        <f aca="false">B168/(B168+H168+B170+B172+B174)</f>
        <v>0.475047984644914</v>
      </c>
    </row>
    <row r="169" customFormat="false" ht="8.25" hidden="false" customHeight="false" outlineLevel="0" collapsed="false">
      <c r="A169" s="141" t="s">
        <v>146</v>
      </c>
      <c r="B169" s="147" t="s">
        <v>34</v>
      </c>
      <c r="C169" s="147" t="s">
        <v>55</v>
      </c>
      <c r="D169" s="147" t="s">
        <v>142</v>
      </c>
      <c r="E169" s="147" t="s">
        <v>30</v>
      </c>
      <c r="F169" s="147" t="s">
        <v>53</v>
      </c>
      <c r="G169" s="147" t="s">
        <v>54</v>
      </c>
      <c r="H169" s="147" t="s">
        <v>55</v>
      </c>
      <c r="I169" s="147" t="s">
        <v>147</v>
      </c>
      <c r="J169" s="147" t="s">
        <v>30</v>
      </c>
      <c r="K169" s="147" t="s">
        <v>41</v>
      </c>
      <c r="L169" s="147" t="s">
        <v>148</v>
      </c>
      <c r="O169" s="127" t="s">
        <v>143</v>
      </c>
      <c r="P169" s="127" t="s">
        <v>145</v>
      </c>
      <c r="Q169" s="127" t="s">
        <v>149</v>
      </c>
    </row>
    <row r="170" customFormat="false" ht="8.25" hidden="false" customHeight="false" outlineLevel="0" collapsed="false">
      <c r="A170" s="130" t="s">
        <v>49</v>
      </c>
      <c r="B170" s="140" t="n">
        <v>419</v>
      </c>
      <c r="C170" s="140" t="n">
        <v>2100</v>
      </c>
      <c r="D170" s="149" t="n">
        <f aca="false">C170/B170</f>
        <v>5.01193317422434</v>
      </c>
      <c r="E170" s="140" t="n">
        <v>15</v>
      </c>
      <c r="F170" s="140" t="n">
        <v>88</v>
      </c>
      <c r="G170" s="140" t="n">
        <v>60</v>
      </c>
      <c r="H170" s="140" t="n">
        <v>664</v>
      </c>
      <c r="I170" s="149" t="n">
        <f aca="false">H170/G170</f>
        <v>11.0666666666667</v>
      </c>
      <c r="J170" s="140" t="n">
        <v>6</v>
      </c>
      <c r="K170" s="131" t="n">
        <f aca="false">(C170*0.1)+(E170*6)+(H170*0.1)+(J170*6)</f>
        <v>402.4</v>
      </c>
      <c r="L170" s="131" t="n">
        <f aca="false">(C170*0.1)+(E170*6)+(G170*1)+(H170*0.1)+(J170*6)</f>
        <v>462.4</v>
      </c>
      <c r="O170" s="148" t="n">
        <f aca="false">(B170+F170)/(B170+F170+B172+F172+B174+F174+B168+H168)</f>
        <v>0.333333333333333</v>
      </c>
      <c r="P170" s="128" t="n">
        <f aca="false">B170/(H168+B170+B172+B174)</f>
        <v>0.76599634369287</v>
      </c>
      <c r="Q170" s="128" t="n">
        <f aca="false">F170/(F170+F172+F174)</f>
        <v>0.183716075156576</v>
      </c>
    </row>
    <row r="171" customFormat="false" ht="8.25" hidden="false" customHeight="false" outlineLevel="0" collapsed="false">
      <c r="A171" s="141" t="s">
        <v>150</v>
      </c>
      <c r="B171" s="147" t="s">
        <v>34</v>
      </c>
      <c r="C171" s="147" t="s">
        <v>55</v>
      </c>
      <c r="D171" s="147" t="s">
        <v>142</v>
      </c>
      <c r="E171" s="147" t="s">
        <v>30</v>
      </c>
      <c r="F171" s="147" t="s">
        <v>53</v>
      </c>
      <c r="G171" s="147" t="s">
        <v>54</v>
      </c>
      <c r="H171" s="147" t="s">
        <v>55</v>
      </c>
      <c r="I171" s="147" t="s">
        <v>147</v>
      </c>
      <c r="J171" s="147" t="s">
        <v>30</v>
      </c>
      <c r="K171" s="147" t="s">
        <v>41</v>
      </c>
      <c r="L171" s="147" t="s">
        <v>148</v>
      </c>
      <c r="O171" s="127" t="s">
        <v>143</v>
      </c>
      <c r="P171" s="127" t="s">
        <v>145</v>
      </c>
      <c r="Q171" s="127" t="s">
        <v>149</v>
      </c>
    </row>
    <row r="172" customFormat="false" ht="8.25" hidden="false" customHeight="false" outlineLevel="0" collapsed="false">
      <c r="A172" s="130" t="s">
        <v>49</v>
      </c>
      <c r="B172" s="140" t="n">
        <v>7</v>
      </c>
      <c r="C172" s="140" t="n">
        <v>29</v>
      </c>
      <c r="D172" s="149" t="n">
        <f aca="false">C172/B172</f>
        <v>4.14285714285714</v>
      </c>
      <c r="E172" s="140" t="n">
        <v>1</v>
      </c>
      <c r="F172" s="140" t="n">
        <v>270</v>
      </c>
      <c r="G172" s="140" t="n">
        <v>180</v>
      </c>
      <c r="H172" s="140" t="n">
        <v>2107</v>
      </c>
      <c r="I172" s="149" t="n">
        <f aca="false">H172/G172</f>
        <v>11.7055555555556</v>
      </c>
      <c r="J172" s="140" t="n">
        <v>11</v>
      </c>
      <c r="K172" s="131" t="n">
        <f aca="false">(C172*0.1)+(E172*6)+(H172*0.1)+(J172*6)</f>
        <v>285.6</v>
      </c>
      <c r="L172" s="131" t="n">
        <f aca="false">(C172*0.1)+(E172*6)+(G172*1)+(H172*0.1)+(J172*6)</f>
        <v>465.6</v>
      </c>
      <c r="O172" s="148" t="n">
        <f aca="false">(B172+F172)/(B170+F170+B172+F172+B174+F174+B168+H168)</f>
        <v>0.182117028270874</v>
      </c>
      <c r="P172" s="128" t="n">
        <f aca="false">B172/(B170+H168+B172+B174)</f>
        <v>0.0127970749542962</v>
      </c>
      <c r="Q172" s="128" t="n">
        <f aca="false">F172/(F172+F170+F174)</f>
        <v>0.563674321503132</v>
      </c>
    </row>
    <row r="173" customFormat="false" ht="8.25" hidden="false" customHeight="false" outlineLevel="0" collapsed="false">
      <c r="A173" s="141" t="s">
        <v>151</v>
      </c>
      <c r="B173" s="147" t="s">
        <v>34</v>
      </c>
      <c r="C173" s="147" t="s">
        <v>55</v>
      </c>
      <c r="D173" s="147" t="s">
        <v>142</v>
      </c>
      <c r="E173" s="147" t="s">
        <v>30</v>
      </c>
      <c r="F173" s="147" t="s">
        <v>53</v>
      </c>
      <c r="G173" s="147" t="s">
        <v>54</v>
      </c>
      <c r="H173" s="147" t="s">
        <v>55</v>
      </c>
      <c r="I173" s="147" t="s">
        <v>147</v>
      </c>
      <c r="J173" s="147" t="s">
        <v>30</v>
      </c>
      <c r="K173" s="147" t="s">
        <v>41</v>
      </c>
      <c r="L173" s="147" t="s">
        <v>148</v>
      </c>
      <c r="O173" s="127" t="s">
        <v>143</v>
      </c>
      <c r="P173" s="127" t="s">
        <v>145</v>
      </c>
      <c r="Q173" s="127" t="s">
        <v>149</v>
      </c>
    </row>
    <row r="174" customFormat="false" ht="8.25" hidden="false" customHeight="false" outlineLevel="0" collapsed="false">
      <c r="A174" s="130" t="s">
        <v>49</v>
      </c>
      <c r="B174" s="140" t="n">
        <v>0</v>
      </c>
      <c r="C174" s="140" t="n">
        <v>0</v>
      </c>
      <c r="D174" s="140" t="e">
        <f aca="false">C174/B174</f>
        <v>#DIV/0!</v>
      </c>
      <c r="E174" s="140" t="n">
        <v>0</v>
      </c>
      <c r="F174" s="140" t="n">
        <v>121</v>
      </c>
      <c r="G174" s="140" t="n">
        <v>95</v>
      </c>
      <c r="H174" s="140" t="n">
        <v>1210</v>
      </c>
      <c r="I174" s="149" t="n">
        <f aca="false">H174/G174</f>
        <v>12.7368421052632</v>
      </c>
      <c r="J174" s="140" t="n">
        <v>12</v>
      </c>
      <c r="K174" s="131" t="n">
        <f aca="false">(C174*0.1)+(E174*6)+(H174*0.1)+(J174*6)</f>
        <v>193</v>
      </c>
      <c r="L174" s="131" t="n">
        <f aca="false">(C174*0.1)+(E174*6)+(G174*1)+(H174*0.1)+(J174*6)</f>
        <v>288</v>
      </c>
      <c r="O174" s="148" t="n">
        <f aca="false">(B174+F174)/(B170+F170+B172+F172+B174+F174+B168+H168)</f>
        <v>0.0795529257067719</v>
      </c>
      <c r="P174" s="143" t="n">
        <f aca="false">B174/(B174+B172+B170+H168)</f>
        <v>0</v>
      </c>
      <c r="Q174" s="128" t="n">
        <f aca="false">F174/(F174+F172+F170)</f>
        <v>0.252609603340292</v>
      </c>
    </row>
  </sheetData>
  <mergeCells count="136">
    <mergeCell ref="A1:W1"/>
    <mergeCell ref="A3:W3"/>
    <mergeCell ref="AC3:AY3"/>
    <mergeCell ref="H5:J5"/>
    <mergeCell ref="M5:O5"/>
    <mergeCell ref="AJ5:AL5"/>
    <mergeCell ref="AO5:AQ5"/>
    <mergeCell ref="H6:J6"/>
    <mergeCell ref="AJ6:AL6"/>
    <mergeCell ref="H7:J7"/>
    <mergeCell ref="AJ7:AL7"/>
    <mergeCell ref="A10:W10"/>
    <mergeCell ref="AC10:AY10"/>
    <mergeCell ref="C12:I12"/>
    <mergeCell ref="N12:R12"/>
    <mergeCell ref="T12:V12"/>
    <mergeCell ref="X12:Y12"/>
    <mergeCell ref="AG12:AM12"/>
    <mergeCell ref="AP12:AT12"/>
    <mergeCell ref="AV12:AX12"/>
    <mergeCell ref="AZ12:BA12"/>
    <mergeCell ref="A20:G20"/>
    <mergeCell ref="H20:M20"/>
    <mergeCell ref="R20:T20"/>
    <mergeCell ref="X20:Y20"/>
    <mergeCell ref="AE20:AK20"/>
    <mergeCell ref="AL20:AQ20"/>
    <mergeCell ref="AV20:AX20"/>
    <mergeCell ref="AZ20:BA20"/>
    <mergeCell ref="A30:G30"/>
    <mergeCell ref="L30:P30"/>
    <mergeCell ref="T30:V30"/>
    <mergeCell ref="X30:Y30"/>
    <mergeCell ref="AE30:AK30"/>
    <mergeCell ref="AN30:AR30"/>
    <mergeCell ref="AV30:AX30"/>
    <mergeCell ref="AZ30:BA30"/>
    <mergeCell ref="A41:G41"/>
    <mergeCell ref="L41:P41"/>
    <mergeCell ref="T41:V41"/>
    <mergeCell ref="X41:Y41"/>
    <mergeCell ref="AE41:AK41"/>
    <mergeCell ref="AN41:AR41"/>
    <mergeCell ref="AV41:AX41"/>
    <mergeCell ref="AZ41:BA41"/>
    <mergeCell ref="A50:G50"/>
    <mergeCell ref="J50:N50"/>
    <mergeCell ref="R50:V50"/>
    <mergeCell ref="AC50:AI50"/>
    <mergeCell ref="AL50:AP50"/>
    <mergeCell ref="AT50:AX50"/>
    <mergeCell ref="J51:M51"/>
    <mergeCell ref="R51:U51"/>
    <mergeCell ref="AL51:AO51"/>
    <mergeCell ref="AT51:AW51"/>
    <mergeCell ref="J52:M52"/>
    <mergeCell ref="R52:U52"/>
    <mergeCell ref="AL52:AO52"/>
    <mergeCell ref="AT52:AW52"/>
    <mergeCell ref="J53:M53"/>
    <mergeCell ref="R53:U53"/>
    <mergeCell ref="AL53:AO53"/>
    <mergeCell ref="AT53:AW53"/>
    <mergeCell ref="J54:M54"/>
    <mergeCell ref="R54:U54"/>
    <mergeCell ref="AL54:AO54"/>
    <mergeCell ref="AT54:AW54"/>
    <mergeCell ref="J55:M55"/>
    <mergeCell ref="R55:U55"/>
    <mergeCell ref="AL55:AO55"/>
    <mergeCell ref="AT55:AW55"/>
    <mergeCell ref="J56:M56"/>
    <mergeCell ref="R56:U56"/>
    <mergeCell ref="AL56:AO56"/>
    <mergeCell ref="AT56:AW56"/>
    <mergeCell ref="J57:M57"/>
    <mergeCell ref="R57:U57"/>
    <mergeCell ref="AL57:AO57"/>
    <mergeCell ref="AT57:AW57"/>
    <mergeCell ref="J58:M58"/>
    <mergeCell ref="R58:U58"/>
    <mergeCell ref="AL58:AO58"/>
    <mergeCell ref="AT58:AW58"/>
    <mergeCell ref="J59:M59"/>
    <mergeCell ref="R59:U59"/>
    <mergeCell ref="AL59:AO59"/>
    <mergeCell ref="AT59:AW59"/>
    <mergeCell ref="A73:W73"/>
    <mergeCell ref="H75:J75"/>
    <mergeCell ref="M75:O75"/>
    <mergeCell ref="H76:J76"/>
    <mergeCell ref="H77:J77"/>
    <mergeCell ref="A80:W80"/>
    <mergeCell ref="C81:I81"/>
    <mergeCell ref="L81:P81"/>
    <mergeCell ref="R81:T81"/>
    <mergeCell ref="V81:W81"/>
    <mergeCell ref="A89:G89"/>
    <mergeCell ref="H89:M89"/>
    <mergeCell ref="R89:T89"/>
    <mergeCell ref="V89:W89"/>
    <mergeCell ref="A99:G99"/>
    <mergeCell ref="J99:N99"/>
    <mergeCell ref="R99:T99"/>
    <mergeCell ref="V99:W99"/>
    <mergeCell ref="A110:G110"/>
    <mergeCell ref="J110:N110"/>
    <mergeCell ref="R110:T110"/>
    <mergeCell ref="V110:W110"/>
    <mergeCell ref="A119:G119"/>
    <mergeCell ref="J119:N119"/>
    <mergeCell ref="R119:V119"/>
    <mergeCell ref="J120:M120"/>
    <mergeCell ref="R120:U120"/>
    <mergeCell ref="J121:M121"/>
    <mergeCell ref="R121:U121"/>
    <mergeCell ref="J122:M122"/>
    <mergeCell ref="R122:U122"/>
    <mergeCell ref="J123:M123"/>
    <mergeCell ref="R123:U123"/>
    <mergeCell ref="J124:M124"/>
    <mergeCell ref="R124:U124"/>
    <mergeCell ref="J125:M125"/>
    <mergeCell ref="R125:U125"/>
    <mergeCell ref="J126:M126"/>
    <mergeCell ref="R126:U126"/>
    <mergeCell ref="J127:M127"/>
    <mergeCell ref="R127:U127"/>
    <mergeCell ref="J128:M128"/>
    <mergeCell ref="R128:U128"/>
    <mergeCell ref="A139:W139"/>
    <mergeCell ref="H141:J141"/>
    <mergeCell ref="M141:O141"/>
    <mergeCell ref="H142:J142"/>
    <mergeCell ref="H143:J143"/>
    <mergeCell ref="H144:J144"/>
  </mergeCells>
  <hyperlinks>
    <hyperlink ref="H5" location="ARI!C9" display="RSP Projections: Year 1"/>
    <hyperlink ref="M5" location="ARI!AX11" display="Adjustable Projections: Year 1"/>
    <hyperlink ref="AJ5" location="ARI!C9" display="RSP Projections: Year 1"/>
    <hyperlink ref="AO5" location="ARI!AX11" display="Adjustable Projections: Year 1"/>
    <hyperlink ref="H6" location="ARI!A110" display="RSP Projections: Year 2"/>
    <hyperlink ref="M6" location="ARI!A170" display="Past Run/Pass Performances"/>
    <hyperlink ref="AJ6" location="ARI!A110" display="RSP Projections: Year 2"/>
    <hyperlink ref="H75" location="ARI!C9" display="RSP Projections: Year 1"/>
    <hyperlink ref="M75" location="ARI!AX11" display="Adjustable Projections: Year 1"/>
    <hyperlink ref="H76" location="ARI!A110" display="RSP Projections: Year 2"/>
    <hyperlink ref="M76" location="ARI!A170" display="Past Run/Pass Performances"/>
    <hyperlink ref="H141" location="ARI!C9" display="RSP Projections: Year 1"/>
    <hyperlink ref="M141" location="ARI!AX11" display="Adjustable Projections: Year 1"/>
    <hyperlink ref="H142" location="ARI!A90" display="RSP Projections: Year 2"/>
  </hyperlinks>
  <printOptions headings="false" gridLines="false" gridLinesSet="true" horizontalCentered="false" verticalCentered="false"/>
  <pageMargins left="0" right="0" top="0" bottom="0" header="0.511811023622047" footer="0.511811023622047"/>
  <pageSetup paperSize="1" scale="54"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B176"/>
  <sheetViews>
    <sheetView showFormulas="false" showGridLines="true" showRowColHeaders="true" showZeros="true" rightToLeft="false" tabSelected="false" showOutlineSymbols="true" defaultGridColor="true" view="normal" topLeftCell="A1" colorId="64" zoomScale="191" zoomScaleNormal="191" zoomScalePageLayoutView="100" workbookViewId="0">
      <selection pane="topLeft" activeCell="H14" activeCellId="0" sqref="H14"/>
    </sheetView>
  </sheetViews>
  <sheetFormatPr defaultColWidth="3.71484375" defaultRowHeight="8.25" customHeight="false" zeroHeight="false" outlineLevelRow="0" outlineLevelCol="0"/>
  <cols>
    <col collapsed="false" customWidth="true" hidden="false" outlineLevel="0" max="1" min="1" style="1" width="12.15"/>
    <col collapsed="false" customWidth="true" hidden="false" outlineLevel="0" max="2" min="2" style="2" width="3.86"/>
    <col collapsed="false" customWidth="true" hidden="false" outlineLevel="0" max="3" min="3" style="1" width="3.86"/>
    <col collapsed="false" customWidth="true" hidden="false" outlineLevel="0" max="4" min="4" style="1" width="4.14"/>
    <col collapsed="false" customWidth="true" hidden="false" outlineLevel="0" max="5" min="5" style="1" width="4.29"/>
    <col collapsed="false" customWidth="true" hidden="false" outlineLevel="0" max="6" min="6" style="1" width="4.14"/>
    <col collapsed="false" customWidth="true" hidden="false" outlineLevel="0" max="7" min="7" style="1" width="4.29"/>
    <col collapsed="false" customWidth="true" hidden="false" outlineLevel="0" max="8" min="8" style="1" width="3.86"/>
    <col collapsed="false" customWidth="true" hidden="false" outlineLevel="0" max="9" min="9" style="1" width="4.29"/>
    <col collapsed="false" customWidth="true" hidden="false" outlineLevel="0" max="10" min="10" style="1" width="3.86"/>
    <col collapsed="false" customWidth="true" hidden="false" outlineLevel="0" max="11" min="11" style="1" width="4.29"/>
    <col collapsed="false" customWidth="true" hidden="false" outlineLevel="0" max="12" min="12" style="1" width="4.14"/>
    <col collapsed="false" customWidth="true" hidden="false" outlineLevel="0" max="13" min="13" style="1" width="4.42"/>
    <col collapsed="false" customWidth="true" hidden="false" outlineLevel="0" max="14" min="14" style="1" width="4.71"/>
    <col collapsed="false" customWidth="true" hidden="false" outlineLevel="0" max="15" min="15" style="1" width="4.42"/>
    <col collapsed="false" customWidth="true" hidden="false" outlineLevel="0" max="16" min="16" style="1" width="5.29"/>
    <col collapsed="false" customWidth="true" hidden="false" outlineLevel="0" max="17" min="17" style="1" width="4.57"/>
    <col collapsed="false" customWidth="true" hidden="false" outlineLevel="0" max="18" min="18" style="1" width="13.42"/>
    <col collapsed="false" customWidth="true" hidden="false" outlineLevel="0" max="19" min="19" style="1" width="5.29"/>
    <col collapsed="false" customWidth="true" hidden="false" outlineLevel="0" max="20" min="20" style="1" width="5.42"/>
    <col collapsed="false" customWidth="true" hidden="false" outlineLevel="0" max="21" min="21" style="1" width="4.86"/>
    <col collapsed="false" customWidth="true" hidden="false" outlineLevel="0" max="22" min="22" style="1" width="4.57"/>
    <col collapsed="false" customWidth="true" hidden="false" outlineLevel="0" max="23" min="23" style="1" width="3.86"/>
    <col collapsed="false" customWidth="true" hidden="false" outlineLevel="0" max="24" min="24" style="1" width="4.29"/>
    <col collapsed="false" customWidth="true" hidden="false" outlineLevel="0" max="26" min="25" style="1" width="4.86"/>
    <col collapsed="false" customWidth="false" hidden="false" outlineLevel="0" max="29" min="27" style="1" width="3.71"/>
    <col collapsed="false" customWidth="true" hidden="false" outlineLevel="0" max="30" min="30" style="1" width="3.86"/>
    <col collapsed="false" customWidth="true" hidden="false" outlineLevel="0" max="31" min="31" style="1" width="4.29"/>
    <col collapsed="false" customWidth="true" hidden="false" outlineLevel="0" max="32" min="32" style="1" width="4.42"/>
    <col collapsed="false" customWidth="true" hidden="false" outlineLevel="0" max="33" min="33" style="1" width="4.57"/>
    <col collapsed="false" customWidth="true" hidden="false" outlineLevel="0" max="34" min="34" style="1" width="5.86"/>
    <col collapsed="false" customWidth="true" hidden="false" outlineLevel="0" max="35" min="35" style="1" width="4.57"/>
    <col collapsed="false" customWidth="true" hidden="false" outlineLevel="0" max="36" min="36" style="1" width="5.86"/>
    <col collapsed="false" customWidth="true" hidden="false" outlineLevel="0" max="37" min="37" style="1" width="4.42"/>
    <col collapsed="false" customWidth="true" hidden="false" outlineLevel="0" max="38" min="38" style="1" width="4.29"/>
    <col collapsed="false" customWidth="true" hidden="false" outlineLevel="0" max="39" min="39" style="1" width="4.42"/>
    <col collapsed="false" customWidth="true" hidden="false" outlineLevel="0" max="40" min="40" style="1" width="3.86"/>
    <col collapsed="false" customWidth="true" hidden="false" outlineLevel="0" max="41" min="41" style="1" width="4.29"/>
    <col collapsed="false" customWidth="true" hidden="false" outlineLevel="0" max="42" min="42" style="1" width="3.86"/>
    <col collapsed="false" customWidth="true" hidden="false" outlineLevel="0" max="43" min="43" style="1" width="4.29"/>
    <col collapsed="false" customWidth="true" hidden="false" outlineLevel="0" max="44" min="44" style="1" width="3.86"/>
    <col collapsed="false" customWidth="true" hidden="false" outlineLevel="0" max="45" min="45" style="1" width="4.29"/>
    <col collapsed="false" customWidth="false" hidden="false" outlineLevel="0" max="46" min="46" style="1" width="3.71"/>
    <col collapsed="false" customWidth="true" hidden="false" outlineLevel="0" max="47" min="47" style="1" width="5.86"/>
    <col collapsed="false" customWidth="true" hidden="false" outlineLevel="0" max="48" min="48" style="1" width="4.71"/>
    <col collapsed="false" customWidth="true" hidden="false" outlineLevel="0" max="49" min="49" style="1" width="4.57"/>
    <col collapsed="false" customWidth="false" hidden="false" outlineLevel="0" max="50" min="50" style="1" width="3.71"/>
    <col collapsed="false" customWidth="true" hidden="false" outlineLevel="0" max="52" min="51" style="1" width="3.86"/>
    <col collapsed="false" customWidth="false" hidden="false" outlineLevel="0" max="16384" min="53" style="1" width="3.71"/>
  </cols>
  <sheetData>
    <row r="1" customFormat="false" ht="8.25" hidden="false" customHeight="false" outlineLevel="0" collapsed="false">
      <c r="A1" s="153" t="s">
        <v>274</v>
      </c>
      <c r="B1" s="153"/>
      <c r="C1" s="153"/>
      <c r="D1" s="153"/>
      <c r="E1" s="153"/>
      <c r="F1" s="153"/>
      <c r="G1" s="153"/>
      <c r="H1" s="153"/>
      <c r="I1" s="153"/>
      <c r="J1" s="153"/>
      <c r="K1" s="153"/>
      <c r="L1" s="153"/>
      <c r="M1" s="153"/>
      <c r="N1" s="153"/>
      <c r="O1" s="153"/>
      <c r="P1" s="153"/>
      <c r="Q1" s="153"/>
      <c r="R1" s="153"/>
      <c r="S1" s="153"/>
      <c r="T1" s="153"/>
      <c r="U1" s="153"/>
      <c r="V1" s="153"/>
      <c r="W1" s="153"/>
    </row>
    <row r="2" customFormat="false" ht="8.25" hidden="false" customHeight="false" outlineLevel="0" collapsed="false">
      <c r="C2" s="154"/>
      <c r="D2" s="154"/>
      <c r="E2" s="154"/>
      <c r="F2" s="154"/>
      <c r="G2" s="154"/>
      <c r="H2" s="154"/>
      <c r="I2" s="154"/>
      <c r="J2" s="154"/>
      <c r="K2" s="154"/>
      <c r="L2" s="154"/>
      <c r="M2" s="154"/>
      <c r="N2" s="154"/>
    </row>
    <row r="3" customFormat="false" ht="8.25" hidden="false" customHeight="false" outlineLevel="0" collapsed="false">
      <c r="A3" s="153" t="s">
        <v>10</v>
      </c>
      <c r="B3" s="153"/>
      <c r="C3" s="153"/>
      <c r="D3" s="153"/>
      <c r="E3" s="153"/>
      <c r="F3" s="153"/>
      <c r="G3" s="153"/>
      <c r="H3" s="153"/>
      <c r="I3" s="153"/>
      <c r="J3" s="153"/>
      <c r="K3" s="153"/>
      <c r="L3" s="153"/>
      <c r="M3" s="153"/>
      <c r="N3" s="153"/>
      <c r="O3" s="153"/>
      <c r="P3" s="153"/>
      <c r="Q3" s="153"/>
      <c r="R3" s="153"/>
      <c r="S3" s="153"/>
      <c r="T3" s="153"/>
      <c r="U3" s="153"/>
      <c r="V3" s="153"/>
      <c r="W3" s="153"/>
      <c r="AC3" s="153" t="s">
        <v>10</v>
      </c>
      <c r="AD3" s="153"/>
      <c r="AE3" s="153"/>
      <c r="AF3" s="153"/>
      <c r="AG3" s="153"/>
      <c r="AH3" s="153"/>
      <c r="AI3" s="153"/>
      <c r="AJ3" s="153"/>
      <c r="AK3" s="153"/>
      <c r="AL3" s="153"/>
      <c r="AM3" s="153"/>
      <c r="AN3" s="153"/>
      <c r="AO3" s="153"/>
      <c r="AP3" s="153"/>
      <c r="AQ3" s="153"/>
      <c r="AR3" s="153"/>
      <c r="AS3" s="153"/>
      <c r="AT3" s="153"/>
      <c r="AU3" s="153"/>
      <c r="AV3" s="153"/>
      <c r="AW3" s="153"/>
      <c r="AX3" s="153"/>
      <c r="AY3" s="153"/>
    </row>
    <row r="4" customFormat="false" ht="8.25" hidden="false" customHeight="false" outlineLevel="0" collapsed="false">
      <c r="A4" s="154"/>
      <c r="B4" s="154"/>
      <c r="C4" s="154"/>
      <c r="D4" s="154"/>
      <c r="E4" s="154"/>
      <c r="F4" s="154"/>
      <c r="G4" s="154"/>
      <c r="H4" s="154"/>
      <c r="I4" s="154"/>
      <c r="J4" s="154"/>
      <c r="K4" s="154"/>
      <c r="L4" s="154"/>
      <c r="M4" s="154"/>
      <c r="N4" s="154"/>
      <c r="O4" s="154"/>
      <c r="P4" s="154"/>
      <c r="Q4" s="154"/>
      <c r="R4" s="154"/>
      <c r="S4" s="154"/>
      <c r="T4" s="154"/>
      <c r="U4" s="154"/>
      <c r="V4" s="154"/>
      <c r="W4" s="154"/>
      <c r="X4" s="154"/>
      <c r="Y4" s="154"/>
      <c r="Z4" s="154"/>
      <c r="AA4" s="154"/>
      <c r="AC4" s="154"/>
      <c r="AD4" s="154"/>
      <c r="AE4" s="154"/>
      <c r="AF4" s="154"/>
      <c r="AG4" s="154"/>
      <c r="AH4" s="154"/>
      <c r="AI4" s="154"/>
      <c r="AJ4" s="154"/>
      <c r="AK4" s="154"/>
      <c r="AL4" s="154"/>
      <c r="AM4" s="154"/>
      <c r="AN4" s="154"/>
      <c r="AO4" s="154"/>
      <c r="AP4" s="154"/>
      <c r="AQ4" s="154"/>
      <c r="AR4" s="154"/>
      <c r="AS4" s="154"/>
      <c r="AT4" s="154"/>
      <c r="AU4" s="154"/>
      <c r="AV4" s="154"/>
      <c r="AW4" s="154"/>
      <c r="AX4" s="154"/>
      <c r="AY4" s="154"/>
    </row>
    <row r="5" customFormat="false" ht="8.25" hidden="false" customHeight="false" outlineLevel="0" collapsed="false">
      <c r="H5" s="155" t="s">
        <v>11</v>
      </c>
      <c r="I5" s="155"/>
      <c r="J5" s="155"/>
      <c r="M5" s="155" t="s">
        <v>12</v>
      </c>
      <c r="N5" s="155"/>
      <c r="O5" s="155"/>
      <c r="S5" s="156" t="s">
        <v>13</v>
      </c>
      <c r="AJ5" s="155" t="s">
        <v>11</v>
      </c>
      <c r="AK5" s="155"/>
      <c r="AL5" s="155"/>
      <c r="AO5" s="155" t="s">
        <v>12</v>
      </c>
      <c r="AP5" s="155"/>
      <c r="AQ5" s="155"/>
    </row>
    <row r="6" customFormat="false" ht="8.25" hidden="false" customHeight="false" outlineLevel="0" collapsed="false">
      <c r="H6" s="155" t="s">
        <v>14</v>
      </c>
      <c r="I6" s="155"/>
      <c r="J6" s="155"/>
      <c r="M6" s="155" t="s">
        <v>15</v>
      </c>
      <c r="S6" s="157" t="s">
        <v>16</v>
      </c>
      <c r="T6" s="157" t="s">
        <v>17</v>
      </c>
      <c r="AJ6" s="155" t="s">
        <v>14</v>
      </c>
      <c r="AK6" s="155"/>
      <c r="AL6" s="155"/>
    </row>
    <row r="7" customFormat="false" ht="8.25" hidden="false" customHeight="false" outlineLevel="0" collapsed="false">
      <c r="H7" s="155"/>
      <c r="I7" s="155"/>
      <c r="J7" s="155"/>
      <c r="S7" s="158" t="n">
        <f aca="false">(N17+D27+L38+L47)/(N17+D27+L38+D17)</f>
        <v>0.461945031712474</v>
      </c>
      <c r="T7" s="158" t="n">
        <f aca="false">D17/(D17+N17+D27+L38+L47)</f>
        <v>0.538054968287526</v>
      </c>
      <c r="AJ7" s="155"/>
      <c r="AK7" s="155"/>
      <c r="AL7" s="155"/>
    </row>
    <row r="10" customFormat="false" ht="8.25" hidden="false" customHeight="false" outlineLevel="0" collapsed="false">
      <c r="A10" s="153" t="s">
        <v>11</v>
      </c>
      <c r="B10" s="153"/>
      <c r="C10" s="153"/>
      <c r="D10" s="153"/>
      <c r="E10" s="153"/>
      <c r="F10" s="153"/>
      <c r="G10" s="153"/>
      <c r="H10" s="153"/>
      <c r="I10" s="153"/>
      <c r="J10" s="153"/>
      <c r="K10" s="153"/>
      <c r="L10" s="153"/>
      <c r="M10" s="153"/>
      <c r="N10" s="153"/>
      <c r="O10" s="153"/>
      <c r="P10" s="153"/>
      <c r="Q10" s="153"/>
      <c r="R10" s="153"/>
      <c r="S10" s="153"/>
      <c r="T10" s="153"/>
      <c r="U10" s="153"/>
      <c r="V10" s="153"/>
      <c r="W10" s="153"/>
      <c r="AC10" s="153" t="s">
        <v>12</v>
      </c>
      <c r="AD10" s="153"/>
      <c r="AE10" s="153"/>
      <c r="AF10" s="153"/>
      <c r="AG10" s="153"/>
      <c r="AH10" s="153"/>
      <c r="AI10" s="153"/>
      <c r="AJ10" s="153"/>
      <c r="AK10" s="153"/>
      <c r="AL10" s="153"/>
      <c r="AM10" s="153"/>
      <c r="AN10" s="153"/>
      <c r="AO10" s="153"/>
      <c r="AP10" s="153"/>
      <c r="AQ10" s="153"/>
      <c r="AR10" s="153"/>
      <c r="AS10" s="153"/>
      <c r="AT10" s="153"/>
      <c r="AU10" s="153"/>
      <c r="AV10" s="153"/>
      <c r="AW10" s="153"/>
      <c r="AX10" s="153"/>
      <c r="AY10" s="153"/>
    </row>
    <row r="12" customFormat="false" ht="8.25" hidden="false" customHeight="false" outlineLevel="0" collapsed="false">
      <c r="C12" s="153" t="s">
        <v>18</v>
      </c>
      <c r="D12" s="153"/>
      <c r="E12" s="153"/>
      <c r="F12" s="153"/>
      <c r="G12" s="153"/>
      <c r="H12" s="153"/>
      <c r="I12" s="153"/>
      <c r="L12" s="153" t="s">
        <v>19</v>
      </c>
      <c r="M12" s="153"/>
      <c r="N12" s="153"/>
      <c r="O12" s="153"/>
      <c r="P12" s="153"/>
      <c r="R12" s="153" t="s">
        <v>20</v>
      </c>
      <c r="S12" s="153"/>
      <c r="T12" s="153"/>
      <c r="V12" s="153" t="s">
        <v>21</v>
      </c>
      <c r="W12" s="153"/>
      <c r="AE12" s="153" t="s">
        <v>18</v>
      </c>
      <c r="AF12" s="153"/>
      <c r="AG12" s="153"/>
      <c r="AH12" s="153"/>
      <c r="AI12" s="153"/>
      <c r="AJ12" s="153"/>
      <c r="AK12" s="153"/>
      <c r="AN12" s="153" t="s">
        <v>19</v>
      </c>
      <c r="AO12" s="153"/>
      <c r="AP12" s="153"/>
      <c r="AQ12" s="153"/>
      <c r="AR12" s="153"/>
      <c r="AT12" s="153" t="s">
        <v>20</v>
      </c>
      <c r="AU12" s="153"/>
      <c r="AV12" s="153"/>
      <c r="AX12" s="153" t="s">
        <v>21</v>
      </c>
      <c r="AY12" s="153"/>
    </row>
    <row r="13" customFormat="false" ht="8.25" hidden="false" customHeight="false" outlineLevel="0" collapsed="false">
      <c r="A13" s="159" t="s">
        <v>22</v>
      </c>
      <c r="B13" s="159" t="s">
        <v>23</v>
      </c>
      <c r="C13" s="159" t="s">
        <v>24</v>
      </c>
      <c r="D13" s="159" t="s">
        <v>25</v>
      </c>
      <c r="E13" s="159" t="s">
        <v>26</v>
      </c>
      <c r="F13" s="159" t="s">
        <v>27</v>
      </c>
      <c r="G13" s="159" t="s">
        <v>28</v>
      </c>
      <c r="H13" s="159" t="s">
        <v>29</v>
      </c>
      <c r="I13" s="159" t="s">
        <v>30</v>
      </c>
      <c r="J13" s="159" t="s">
        <v>31</v>
      </c>
      <c r="K13" s="159" t="s">
        <v>32</v>
      </c>
      <c r="L13" s="159" t="s">
        <v>33</v>
      </c>
      <c r="N13" s="159" t="s">
        <v>34</v>
      </c>
      <c r="O13" s="159" t="s">
        <v>35</v>
      </c>
      <c r="P13" s="159" t="s">
        <v>36</v>
      </c>
      <c r="Q13" s="159" t="s">
        <v>30</v>
      </c>
      <c r="R13" s="159" t="s">
        <v>37</v>
      </c>
      <c r="S13" s="159"/>
      <c r="T13" s="159" t="s">
        <v>38</v>
      </c>
      <c r="U13" s="159" t="s">
        <v>39</v>
      </c>
      <c r="V13" s="159" t="s">
        <v>40</v>
      </c>
      <c r="W13" s="159"/>
      <c r="X13" s="159" t="s">
        <v>41</v>
      </c>
      <c r="Y13" s="159" t="s">
        <v>42</v>
      </c>
      <c r="Z13" s="159"/>
      <c r="AA13" s="159"/>
      <c r="AD13" s="159" t="s">
        <v>22</v>
      </c>
      <c r="AE13" s="159" t="s">
        <v>24</v>
      </c>
      <c r="AF13" s="159" t="s">
        <v>25</v>
      </c>
      <c r="AG13" s="159" t="s">
        <v>26</v>
      </c>
      <c r="AH13" s="159" t="s">
        <v>27</v>
      </c>
      <c r="AI13" s="159" t="s">
        <v>28</v>
      </c>
      <c r="AJ13" s="159" t="s">
        <v>29</v>
      </c>
      <c r="AK13" s="159" t="s">
        <v>30</v>
      </c>
      <c r="AL13" s="159" t="s">
        <v>31</v>
      </c>
      <c r="AM13" s="159" t="s">
        <v>32</v>
      </c>
      <c r="AN13" s="159" t="s">
        <v>33</v>
      </c>
      <c r="AP13" s="159" t="s">
        <v>34</v>
      </c>
      <c r="AQ13" s="159" t="s">
        <v>35</v>
      </c>
      <c r="AR13" s="159" t="s">
        <v>36</v>
      </c>
      <c r="AS13" s="159" t="s">
        <v>30</v>
      </c>
      <c r="AT13" s="159" t="s">
        <v>37</v>
      </c>
      <c r="AU13" s="159"/>
      <c r="AV13" s="159" t="s">
        <v>38</v>
      </c>
      <c r="AW13" s="159" t="s">
        <v>39</v>
      </c>
      <c r="AX13" s="159" t="s">
        <v>40</v>
      </c>
      <c r="AY13" s="159"/>
      <c r="AZ13" s="159" t="s">
        <v>41</v>
      </c>
      <c r="BA13" s="159" t="s">
        <v>42</v>
      </c>
    </row>
    <row r="14" customFormat="false" ht="8.25" hidden="false" customHeight="false" outlineLevel="0" collapsed="false">
      <c r="A14" s="160" t="s">
        <v>275</v>
      </c>
      <c r="B14" s="161" t="n">
        <v>24</v>
      </c>
      <c r="C14" s="161" t="n">
        <v>17</v>
      </c>
      <c r="D14" s="161" t="n">
        <v>509</v>
      </c>
      <c r="E14" s="161" t="n">
        <v>335</v>
      </c>
      <c r="F14" s="158" t="n">
        <f aca="false">E14/D14</f>
        <v>0.658153241650295</v>
      </c>
      <c r="G14" s="161" t="n">
        <v>3641</v>
      </c>
      <c r="H14" s="162" t="n">
        <f aca="false">G14/D14</f>
        <v>7.1532416502947</v>
      </c>
      <c r="I14" s="161" t="n">
        <v>27</v>
      </c>
      <c r="J14" s="158" t="n">
        <f aca="false">I14/D14</f>
        <v>0.0530451866404715</v>
      </c>
      <c r="K14" s="161" t="n">
        <v>14</v>
      </c>
      <c r="L14" s="158" t="n">
        <f aca="false">K14/D14</f>
        <v>0.0275049115913556</v>
      </c>
      <c r="N14" s="161" t="n">
        <v>59</v>
      </c>
      <c r="O14" s="161" t="n">
        <v>214</v>
      </c>
      <c r="P14" s="161" t="n">
        <f aca="false">O14/N14</f>
        <v>3.6271186440678</v>
      </c>
      <c r="Q14" s="161" t="n">
        <v>2</v>
      </c>
      <c r="R14" s="158" t="n">
        <f aca="false">Q14/N14</f>
        <v>0.0338983050847458</v>
      </c>
      <c r="S14" s="2"/>
      <c r="T14" s="158" t="n">
        <f aca="false">(D14+N14)/($D$17+$N$17)</f>
        <v>1</v>
      </c>
      <c r="U14" s="158" t="n">
        <f aca="false">D14/($D$17)</f>
        <v>1</v>
      </c>
      <c r="V14" s="158" t="n">
        <f aca="false">N14/($N$17)</f>
        <v>1</v>
      </c>
      <c r="W14" s="163"/>
      <c r="X14" s="161" t="n">
        <f aca="false">($G14*('Scoring Format'!$B$2))+($I14*('Scoring Format'!$B$5))+($K14*('Scoring Format'!$B$8))+($O14*('Scoring Format'!$B$3))+($Q14*('Scoring Format'!$B$6))</f>
        <v>309.45</v>
      </c>
      <c r="Y14" s="164" t="n">
        <f aca="false">(($G14*('Scoring Format'!$B$2))+($I14*('Scoring Format'!$B$5))+($K14*('Scoring Format'!$B$8))+($O14*('Scoring Format'!$B$3))+($Q14*('Scoring Format'!$B$6)))*0.4</f>
        <v>123.78</v>
      </c>
      <c r="Z14" s="2"/>
      <c r="AA14" s="2"/>
      <c r="AD14" s="160" t="s">
        <v>44</v>
      </c>
      <c r="AE14" s="160"/>
      <c r="AF14" s="161" t="n">
        <v>583</v>
      </c>
      <c r="AG14" s="161" t="n">
        <v>378</v>
      </c>
      <c r="AH14" s="158" t="n">
        <f aca="false">AG14/AF14</f>
        <v>0.648370497427101</v>
      </c>
      <c r="AI14" s="161" t="n">
        <v>4072</v>
      </c>
      <c r="AJ14" s="162" t="n">
        <f aca="false">AI14/AF14</f>
        <v>6.98456260720412</v>
      </c>
      <c r="AK14" s="161" t="n">
        <v>27</v>
      </c>
      <c r="AL14" s="158" t="n">
        <f aca="false">AK14/AF14</f>
        <v>0.0463121783876501</v>
      </c>
      <c r="AM14" s="161" t="n">
        <v>11</v>
      </c>
      <c r="AN14" s="158" t="n">
        <f aca="false">AM14/AF14</f>
        <v>0.0188679245283019</v>
      </c>
      <c r="AP14" s="161" t="n">
        <v>100</v>
      </c>
      <c r="AQ14" s="161" t="n">
        <v>590</v>
      </c>
      <c r="AR14" s="161" t="n">
        <f aca="false">AQ14/AP14</f>
        <v>5.9</v>
      </c>
      <c r="AS14" s="161" t="n">
        <v>5</v>
      </c>
      <c r="AT14" s="158" t="n">
        <f aca="false">AS14/AP14</f>
        <v>0.05</v>
      </c>
      <c r="AU14" s="2"/>
      <c r="AV14" s="158" t="n">
        <f aca="false">(AF14+AP14)/(AF17+AP17)</f>
        <v>1</v>
      </c>
      <c r="AW14" s="158" t="n">
        <f aca="false">AF14/(AP14+AF14)</f>
        <v>0.853587115666179</v>
      </c>
      <c r="AX14" s="158" t="n">
        <f aca="false">AP14/(AF14+AP14)</f>
        <v>0.146412884333821</v>
      </c>
      <c r="AY14" s="163"/>
      <c r="AZ14" s="161" t="n">
        <f aca="false">((AI14*0.05)+(AK14*4)+(AM14*-1)+(AQ14*0.1)+(AS14*6))*0.55</f>
        <v>214.28</v>
      </c>
      <c r="BA14" s="164" t="n">
        <f aca="false">((AI14*0.05)+(AK14*4)+(AM14*-1)+(AQ14*0.1)+(AS14*6))*0.4</f>
        <v>155.84</v>
      </c>
    </row>
    <row r="15" customFormat="false" ht="8.25" hidden="false" customHeight="false" outlineLevel="0" collapsed="false">
      <c r="A15" s="160" t="s">
        <v>276</v>
      </c>
      <c r="B15" s="161" t="n">
        <v>27</v>
      </c>
      <c r="C15" s="161"/>
      <c r="D15" s="161"/>
      <c r="E15" s="161"/>
      <c r="F15" s="158" t="e">
        <f aca="false">E15/D15</f>
        <v>#DIV/0!</v>
      </c>
      <c r="G15" s="161"/>
      <c r="H15" s="162" t="e">
        <f aca="false">G15/D15</f>
        <v>#DIV/0!</v>
      </c>
      <c r="I15" s="161"/>
      <c r="J15" s="158" t="e">
        <f aca="false">I15/D15</f>
        <v>#DIV/0!</v>
      </c>
      <c r="K15" s="161"/>
      <c r="L15" s="158" t="e">
        <f aca="false">K15/D15</f>
        <v>#DIV/0!</v>
      </c>
      <c r="N15" s="161"/>
      <c r="O15" s="161"/>
      <c r="P15" s="161" t="e">
        <f aca="false">O15/N15</f>
        <v>#DIV/0!</v>
      </c>
      <c r="Q15" s="161"/>
      <c r="R15" s="158" t="e">
        <f aca="false">Q15/N15</f>
        <v>#DIV/0!</v>
      </c>
      <c r="S15" s="2"/>
      <c r="T15" s="158" t="n">
        <f aca="false">(D15+N15)/($D$17+$N$17)</f>
        <v>0</v>
      </c>
      <c r="U15" s="158" t="n">
        <f aca="false">D15/($D$17)</f>
        <v>0</v>
      </c>
      <c r="V15" s="158" t="n">
        <f aca="false">N15/($N$17)</f>
        <v>0</v>
      </c>
      <c r="W15" s="163"/>
      <c r="X15" s="161" t="n">
        <f aca="false">($G15*('Scoring Format'!$B$2))+($I15*('Scoring Format'!$B$5))+($K15*('Scoring Format'!$B$8))+($O15*('Scoring Format'!$B$3))+($Q15*('Scoring Format'!$B$6))</f>
        <v>0</v>
      </c>
      <c r="Y15" s="164" t="n">
        <f aca="false">(($G15*('Scoring Format'!$B$2))+($I15*('Scoring Format'!$B$5))+($K15*('Scoring Format'!$B$8))+($O15*('Scoring Format'!$B$3))+($Q15*('Scoring Format'!$B$6)))*0.4</f>
        <v>0</v>
      </c>
      <c r="Z15" s="2"/>
      <c r="AA15" s="2"/>
      <c r="AD15" s="160" t="s">
        <v>46</v>
      </c>
      <c r="AE15" s="160"/>
      <c r="AF15" s="161" t="n">
        <v>0</v>
      </c>
      <c r="AG15" s="161" t="n">
        <v>0</v>
      </c>
      <c r="AH15" s="158" t="n">
        <v>0</v>
      </c>
      <c r="AI15" s="161" t="n">
        <v>0</v>
      </c>
      <c r="AJ15" s="162"/>
      <c r="AK15" s="161" t="n">
        <v>0</v>
      </c>
      <c r="AL15" s="158" t="e">
        <f aca="false">AK15/AF15</f>
        <v>#DIV/0!</v>
      </c>
      <c r="AM15" s="161" t="n">
        <v>0</v>
      </c>
      <c r="AN15" s="158" t="e">
        <f aca="false">AM15/AF15</f>
        <v>#DIV/0!</v>
      </c>
      <c r="AP15" s="161" t="n">
        <v>0</v>
      </c>
      <c r="AQ15" s="161" t="n">
        <v>0</v>
      </c>
      <c r="AR15" s="161"/>
      <c r="AS15" s="161" t="n">
        <v>0</v>
      </c>
      <c r="AT15" s="158" t="e">
        <f aca="false">AS15/AP15</f>
        <v>#DIV/0!</v>
      </c>
      <c r="AU15" s="2"/>
      <c r="AV15" s="158" t="e">
        <f aca="false">(AF15+AP15)/(AD18+AN18)</f>
        <v>#DIV/0!</v>
      </c>
      <c r="AW15" s="158" t="e">
        <f aca="false">AF15/(AP15+AF15)</f>
        <v>#DIV/0!</v>
      </c>
      <c r="AX15" s="158" t="e">
        <f aca="false">AP15/(AF15+AP15)</f>
        <v>#DIV/0!</v>
      </c>
      <c r="AY15" s="163"/>
      <c r="AZ15" s="161"/>
      <c r="BA15" s="164"/>
    </row>
    <row r="16" customFormat="false" ht="8.25" hidden="false" customHeight="false" outlineLevel="0" collapsed="false">
      <c r="A16" s="160" t="s">
        <v>277</v>
      </c>
      <c r="B16" s="161" t="n">
        <v>31</v>
      </c>
      <c r="C16" s="161"/>
      <c r="D16" s="161"/>
      <c r="E16" s="161"/>
      <c r="F16" s="158" t="e">
        <f aca="false">E16/D16</f>
        <v>#DIV/0!</v>
      </c>
      <c r="G16" s="161"/>
      <c r="H16" s="162" t="e">
        <f aca="false">G16/D16</f>
        <v>#DIV/0!</v>
      </c>
      <c r="I16" s="161"/>
      <c r="J16" s="158" t="e">
        <f aca="false">I16/D16</f>
        <v>#DIV/0!</v>
      </c>
      <c r="K16" s="161"/>
      <c r="L16" s="158" t="e">
        <f aca="false">K16/D16</f>
        <v>#DIV/0!</v>
      </c>
      <c r="N16" s="161"/>
      <c r="O16" s="161"/>
      <c r="P16" s="161" t="e">
        <f aca="false">O16/N16</f>
        <v>#DIV/0!</v>
      </c>
      <c r="Q16" s="161" t="n">
        <v>0</v>
      </c>
      <c r="R16" s="158" t="e">
        <f aca="false">Q16/N16</f>
        <v>#DIV/0!</v>
      </c>
      <c r="S16" s="2"/>
      <c r="T16" s="158" t="n">
        <f aca="false">(D16+N16)/($D$17+$N$17)</f>
        <v>0</v>
      </c>
      <c r="U16" s="158" t="n">
        <f aca="false">D16/($D$17)</f>
        <v>0</v>
      </c>
      <c r="V16" s="158" t="n">
        <f aca="false">N16/($N$17)</f>
        <v>0</v>
      </c>
      <c r="W16" s="163"/>
      <c r="X16" s="161" t="n">
        <f aca="false">($G16*('Scoring Format'!$B$2))+($I16*('Scoring Format'!$B$5))+($K16*('Scoring Format'!$B$8))+($O16*('Scoring Format'!$B$3))+($Q16*('Scoring Format'!$B$6))</f>
        <v>0</v>
      </c>
      <c r="Y16" s="164" t="n">
        <f aca="false">(($G16*('Scoring Format'!$B$2))+($I16*('Scoring Format'!$B$5))+($K16*('Scoring Format'!$B$8))+($O16*('Scoring Format'!$B$3))+($Q16*('Scoring Format'!$B$6)))*0.4</f>
        <v>0</v>
      </c>
      <c r="Z16" s="2"/>
      <c r="AA16" s="2"/>
      <c r="AD16" s="160" t="s">
        <v>157</v>
      </c>
      <c r="AE16" s="160"/>
      <c r="AF16" s="161"/>
      <c r="AG16" s="161"/>
      <c r="AH16" s="158" t="e">
        <f aca="false">AG16/AF16</f>
        <v>#DIV/0!</v>
      </c>
      <c r="AI16" s="161"/>
      <c r="AJ16" s="162" t="e">
        <f aca="false">AI16/AF16</f>
        <v>#DIV/0!</v>
      </c>
      <c r="AK16" s="161"/>
      <c r="AL16" s="158" t="e">
        <f aca="false">AK16/AF16</f>
        <v>#DIV/0!</v>
      </c>
      <c r="AM16" s="161"/>
      <c r="AN16" s="158" t="e">
        <f aca="false">AM16/AF16</f>
        <v>#DIV/0!</v>
      </c>
      <c r="AP16" s="161"/>
      <c r="AQ16" s="161"/>
      <c r="AR16" s="161" t="e">
        <f aca="false">AQ16/AP16</f>
        <v>#DIV/0!</v>
      </c>
      <c r="AS16" s="161"/>
      <c r="AT16" s="158" t="e">
        <f aca="false">AS16/AP16</f>
        <v>#DIV/0!</v>
      </c>
      <c r="AU16" s="2"/>
      <c r="AV16" s="158" t="e">
        <f aca="false">(AF16+AP16)/(AF20+AP20)</f>
        <v>#DIV/0!</v>
      </c>
      <c r="AW16" s="158" t="e">
        <f aca="false">AF16/(AP16+AF16)</f>
        <v>#DIV/0!</v>
      </c>
      <c r="AX16" s="158" t="e">
        <f aca="false">AP16/(AF16+AP16)</f>
        <v>#DIV/0!</v>
      </c>
      <c r="AY16" s="163"/>
      <c r="AZ16" s="161" t="n">
        <f aca="false">((AI16*0.05)+(AK16*4)+(AM16*-1)+(AQ16*0.1)+(AS16*6))*0.55</f>
        <v>0</v>
      </c>
      <c r="BA16" s="164" t="n">
        <f aca="false">((AI16*0.05)+(AK16*4)+(AM16*-1)+(AQ16*0.1)+(AS16*6))*0.4</f>
        <v>0</v>
      </c>
    </row>
    <row r="17" customFormat="false" ht="8.25" hidden="false" customHeight="false" outlineLevel="0" collapsed="false">
      <c r="A17" s="159" t="s">
        <v>49</v>
      </c>
      <c r="B17" s="159"/>
      <c r="C17" s="159"/>
      <c r="D17" s="159" t="n">
        <f aca="false">SUM(D14:D16)</f>
        <v>509</v>
      </c>
      <c r="E17" s="159" t="n">
        <f aca="false">SUM(E14:E16)</f>
        <v>335</v>
      </c>
      <c r="F17" s="159"/>
      <c r="G17" s="159" t="n">
        <f aca="false">SUM(G14:G16)</f>
        <v>3641</v>
      </c>
      <c r="H17" s="159"/>
      <c r="I17" s="159" t="n">
        <f aca="false">SUM(I14:I16)</f>
        <v>27</v>
      </c>
      <c r="J17" s="159"/>
      <c r="K17" s="159" t="n">
        <f aca="false">SUM(K14:K16)</f>
        <v>14</v>
      </c>
      <c r="L17" s="159"/>
      <c r="M17" s="156"/>
      <c r="N17" s="159" t="n">
        <f aca="false">SUM(N14:N16)</f>
        <v>59</v>
      </c>
      <c r="O17" s="159" t="n">
        <f aca="false">SUM(O14:O16)</f>
        <v>214</v>
      </c>
      <c r="P17" s="159"/>
      <c r="Q17" s="159" t="n">
        <f aca="false">SUM(Q14:Q16)</f>
        <v>2</v>
      </c>
      <c r="R17" s="159"/>
      <c r="S17" s="159"/>
      <c r="T17" s="165" t="n">
        <f aca="false">T14+T15+T16</f>
        <v>1</v>
      </c>
      <c r="U17" s="166" t="n">
        <f aca="false">D17/(D17+N17)</f>
        <v>0.89612676056338</v>
      </c>
      <c r="V17" s="166" t="n">
        <f aca="false">N17/(N17+D17)</f>
        <v>0.10387323943662</v>
      </c>
      <c r="W17" s="163"/>
      <c r="X17" s="2"/>
      <c r="Y17" s="2"/>
      <c r="Z17" s="2"/>
      <c r="AA17" s="2"/>
      <c r="AD17" s="159" t="s">
        <v>49</v>
      </c>
      <c r="AE17" s="159"/>
      <c r="AF17" s="159" t="n">
        <f aca="false">SUM(AF14:AF16)</f>
        <v>583</v>
      </c>
      <c r="AG17" s="159" t="n">
        <f aca="false">SUM(AG14:AG16)</f>
        <v>378</v>
      </c>
      <c r="AH17" s="159"/>
      <c r="AI17" s="159" t="n">
        <f aca="false">SUM(AI14:AI16)</f>
        <v>4072</v>
      </c>
      <c r="AJ17" s="159"/>
      <c r="AK17" s="159" t="n">
        <f aca="false">SUM(AK14:AK16)</f>
        <v>27</v>
      </c>
      <c r="AL17" s="159"/>
      <c r="AM17" s="159" t="n">
        <f aca="false">SUM(AM14:AM16)</f>
        <v>11</v>
      </c>
      <c r="AN17" s="159"/>
      <c r="AO17" s="156"/>
      <c r="AP17" s="159" t="n">
        <f aca="false">SUM(AP14:AP16)</f>
        <v>100</v>
      </c>
      <c r="AQ17" s="159" t="n">
        <f aca="false">SUM(AQ14:AQ16)</f>
        <v>590</v>
      </c>
      <c r="AR17" s="159"/>
      <c r="AS17" s="159" t="n">
        <f aca="false">SUM(AS14:AS16)</f>
        <v>5</v>
      </c>
      <c r="AT17" s="159"/>
      <c r="AU17" s="159"/>
      <c r="AV17" s="165" t="e">
        <f aca="false">AV14+AV15+AV16</f>
        <v>#DIV/0!</v>
      </c>
      <c r="AW17" s="166" t="n">
        <f aca="false">AF17/(AF17+AP17)</f>
        <v>0.853587115666179</v>
      </c>
      <c r="AX17" s="166" t="n">
        <f aca="false">AP17/(AP17+AF17)</f>
        <v>0.146412884333821</v>
      </c>
      <c r="AY17" s="163"/>
      <c r="AZ17" s="2"/>
      <c r="BA17" s="2"/>
    </row>
    <row r="18" customFormat="false" ht="8.25" hidden="false" customHeight="false" outlineLevel="0" collapsed="false">
      <c r="A18" s="156"/>
      <c r="C18" s="2"/>
      <c r="D18" s="167"/>
      <c r="E18" s="2"/>
      <c r="F18" s="168"/>
      <c r="G18" s="2"/>
      <c r="H18" s="169"/>
      <c r="I18" s="2"/>
      <c r="J18" s="169"/>
      <c r="K18" s="2"/>
      <c r="L18" s="2"/>
      <c r="M18" s="2"/>
      <c r="N18" s="2"/>
      <c r="O18" s="2"/>
      <c r="P18" s="2"/>
      <c r="Q18" s="2"/>
      <c r="R18" s="2"/>
      <c r="AD18" s="2"/>
      <c r="AE18" s="2"/>
      <c r="AF18" s="167"/>
      <c r="AG18" s="2"/>
      <c r="AH18" s="168"/>
      <c r="AI18" s="2"/>
      <c r="AJ18" s="169"/>
      <c r="AK18" s="2"/>
      <c r="AL18" s="169"/>
      <c r="AM18" s="2"/>
      <c r="AN18" s="2"/>
      <c r="AO18" s="2"/>
      <c r="AP18" s="2"/>
      <c r="AQ18" s="2"/>
      <c r="AR18" s="2"/>
      <c r="AS18" s="2"/>
      <c r="AT18" s="2"/>
    </row>
    <row r="19" customFormat="false" ht="8.25" hidden="false" customHeight="false" outlineLevel="0" collapsed="false">
      <c r="C19" s="2"/>
      <c r="D19" s="167"/>
      <c r="E19" s="2"/>
      <c r="F19" s="168"/>
      <c r="G19" s="2"/>
      <c r="H19" s="169"/>
      <c r="I19" s="2"/>
      <c r="J19" s="169"/>
      <c r="K19" s="2"/>
      <c r="L19" s="2"/>
      <c r="M19" s="2"/>
      <c r="N19" s="2"/>
      <c r="O19" s="2"/>
      <c r="P19" s="2"/>
      <c r="Q19" s="2"/>
      <c r="R19" s="2"/>
      <c r="AD19" s="2"/>
      <c r="AE19" s="2"/>
      <c r="AF19" s="167"/>
      <c r="AG19" s="2"/>
      <c r="AH19" s="168"/>
      <c r="AI19" s="2"/>
      <c r="AJ19" s="169"/>
      <c r="AK19" s="2"/>
      <c r="AL19" s="169"/>
      <c r="AM19" s="2"/>
      <c r="AN19" s="2"/>
      <c r="AO19" s="2"/>
      <c r="AP19" s="2"/>
      <c r="AQ19" s="2"/>
      <c r="AR19" s="2"/>
      <c r="AS19" s="2"/>
      <c r="AT19" s="2"/>
    </row>
    <row r="20" customFormat="false" ht="8.25" hidden="false" customHeight="false" outlineLevel="0" collapsed="false">
      <c r="A20" s="153" t="s">
        <v>19</v>
      </c>
      <c r="B20" s="153"/>
      <c r="C20" s="153"/>
      <c r="D20" s="153"/>
      <c r="E20" s="153"/>
      <c r="F20" s="153"/>
      <c r="G20" s="153"/>
      <c r="H20" s="153" t="s">
        <v>50</v>
      </c>
      <c r="I20" s="153"/>
      <c r="J20" s="153"/>
      <c r="K20" s="153"/>
      <c r="L20" s="153"/>
      <c r="M20" s="153"/>
      <c r="N20" s="2"/>
      <c r="O20" s="2"/>
      <c r="P20" s="2"/>
      <c r="Q20" s="2"/>
      <c r="T20" s="153" t="s">
        <v>20</v>
      </c>
      <c r="U20" s="153"/>
      <c r="V20" s="153"/>
      <c r="X20" s="153"/>
      <c r="Y20" s="153"/>
      <c r="Z20" s="154"/>
      <c r="AA20" s="154"/>
      <c r="AB20" s="154"/>
      <c r="AC20" s="154"/>
      <c r="AE20" s="153" t="s">
        <v>19</v>
      </c>
      <c r="AF20" s="153"/>
      <c r="AG20" s="153"/>
      <c r="AH20" s="153"/>
      <c r="AI20" s="153"/>
      <c r="AJ20" s="153"/>
      <c r="AK20" s="153"/>
      <c r="AL20" s="153" t="s">
        <v>50</v>
      </c>
      <c r="AM20" s="153"/>
      <c r="AN20" s="153"/>
      <c r="AO20" s="153"/>
      <c r="AP20" s="153"/>
      <c r="AQ20" s="153"/>
      <c r="AR20" s="2"/>
      <c r="AS20" s="2"/>
      <c r="AV20" s="153" t="s">
        <v>20</v>
      </c>
      <c r="AW20" s="153"/>
      <c r="AX20" s="153"/>
      <c r="AZ20" s="153" t="s">
        <v>21</v>
      </c>
      <c r="BA20" s="153"/>
      <c r="BB20" s="154"/>
    </row>
    <row r="21" customFormat="false" ht="8.25" hidden="false" customHeight="false" outlineLevel="0" collapsed="false">
      <c r="A21" s="159" t="s">
        <v>51</v>
      </c>
      <c r="B21" s="159" t="s">
        <v>23</v>
      </c>
      <c r="C21" s="159" t="s">
        <v>24</v>
      </c>
      <c r="D21" s="159" t="s">
        <v>25</v>
      </c>
      <c r="E21" s="159" t="s">
        <v>28</v>
      </c>
      <c r="F21" s="159" t="s">
        <v>29</v>
      </c>
      <c r="G21" s="159" t="s">
        <v>30</v>
      </c>
      <c r="H21" s="159" t="s">
        <v>31</v>
      </c>
      <c r="J21" s="159" t="s">
        <v>52</v>
      </c>
      <c r="K21" s="159" t="s">
        <v>53</v>
      </c>
      <c r="L21" s="159" t="s">
        <v>54</v>
      </c>
      <c r="M21" s="159" t="s">
        <v>55</v>
      </c>
      <c r="N21" s="159" t="s">
        <v>56</v>
      </c>
      <c r="O21" s="159" t="s">
        <v>30</v>
      </c>
      <c r="P21" s="159" t="s">
        <v>57</v>
      </c>
      <c r="S21" s="159" t="s">
        <v>51</v>
      </c>
      <c r="T21" s="159" t="s">
        <v>38</v>
      </c>
      <c r="U21" s="159" t="s">
        <v>39</v>
      </c>
      <c r="V21" s="159" t="s">
        <v>40</v>
      </c>
      <c r="X21" s="159" t="s">
        <v>41</v>
      </c>
      <c r="Y21" s="159" t="s">
        <v>58</v>
      </c>
      <c r="Z21" s="159" t="s">
        <v>59</v>
      </c>
      <c r="AA21" s="159"/>
      <c r="AB21" s="159"/>
      <c r="AC21" s="159"/>
      <c r="AD21" s="159" t="s">
        <v>51</v>
      </c>
      <c r="AE21" s="159" t="s">
        <v>24</v>
      </c>
      <c r="AF21" s="159" t="s">
        <v>25</v>
      </c>
      <c r="AG21" s="159" t="s">
        <v>28</v>
      </c>
      <c r="AH21" s="159" t="s">
        <v>29</v>
      </c>
      <c r="AI21" s="159" t="s">
        <v>30</v>
      </c>
      <c r="AJ21" s="159" t="s">
        <v>31</v>
      </c>
      <c r="AL21" s="159" t="s">
        <v>52</v>
      </c>
      <c r="AM21" s="159" t="s">
        <v>53</v>
      </c>
      <c r="AN21" s="159" t="s">
        <v>54</v>
      </c>
      <c r="AO21" s="159" t="s">
        <v>55</v>
      </c>
      <c r="AP21" s="159" t="s">
        <v>56</v>
      </c>
      <c r="AQ21" s="159" t="s">
        <v>30</v>
      </c>
      <c r="AR21" s="159" t="s">
        <v>57</v>
      </c>
      <c r="AV21" s="159" t="s">
        <v>38</v>
      </c>
      <c r="AW21" s="159" t="s">
        <v>39</v>
      </c>
      <c r="AX21" s="159" t="s">
        <v>40</v>
      </c>
      <c r="AZ21" s="159" t="s">
        <v>41</v>
      </c>
      <c r="BA21" s="159" t="s">
        <v>58</v>
      </c>
    </row>
    <row r="22" customFormat="false" ht="8.25" hidden="false" customHeight="false" outlineLevel="0" collapsed="false">
      <c r="A22" s="160" t="s">
        <v>278</v>
      </c>
      <c r="B22" s="161" t="n">
        <v>22</v>
      </c>
      <c r="C22" s="170" t="n">
        <v>17</v>
      </c>
      <c r="D22" s="161" t="n">
        <v>169</v>
      </c>
      <c r="E22" s="161" t="n">
        <v>727</v>
      </c>
      <c r="F22" s="161" t="n">
        <f aca="false">E22/D22</f>
        <v>4.30177514792899</v>
      </c>
      <c r="G22" s="161" t="n">
        <v>4</v>
      </c>
      <c r="H22" s="158" t="n">
        <f aca="false">G22/D22</f>
        <v>0.0236686390532544</v>
      </c>
      <c r="J22" s="158" t="n">
        <f aca="false">L22/K22</f>
        <v>0.772727272727273</v>
      </c>
      <c r="K22" s="161" t="n">
        <v>44</v>
      </c>
      <c r="L22" s="161" t="n">
        <v>34</v>
      </c>
      <c r="M22" s="161" t="n">
        <v>215</v>
      </c>
      <c r="N22" s="161" t="n">
        <f aca="false">M22/L22</f>
        <v>6.32352941176471</v>
      </c>
      <c r="O22" s="161" t="n">
        <v>2</v>
      </c>
      <c r="P22" s="158" t="n">
        <f aca="false">O22/L22</f>
        <v>0.0588235294117647</v>
      </c>
      <c r="S22" s="160" t="s">
        <v>279</v>
      </c>
      <c r="T22" s="158" t="n">
        <f aca="false">(D22+K22)/($D$27+$K$27+$N$17+$E$17+$L$38+$L$47)</f>
        <v>0.247099767981439</v>
      </c>
      <c r="U22" s="158" t="n">
        <f aca="false">K22/($K$27+$F$38+$F$47)</f>
        <v>0.123595505617978</v>
      </c>
      <c r="V22" s="158" t="n">
        <f aca="false">D22/($D$27+$N$17+$L$38+$L$47)</f>
        <v>0.386727688787185</v>
      </c>
      <c r="X22" s="161" t="n">
        <f aca="false">($E22*('Scoring Format'!$B$3))+($G22*('Scoring Format'!$B$6))+($M22*('Scoring Format'!$B$4))+($O22*('Scoring Format'!$B$7))</f>
        <v>130.2</v>
      </c>
      <c r="Y22" s="161" t="n">
        <f aca="false">($E22*('Scoring Format'!$B$3))+($G22*('Scoring Format'!$B$6))+(L22*1)+($M22*('Scoring Format'!$B$4))+($O22*('Scoring Format'!$B$7))</f>
        <v>164.2</v>
      </c>
      <c r="Z22" s="161" t="n">
        <f aca="false">($E22*('Scoring Format'!$B$3))+($G22*('Scoring Format'!$B$6))+(L22*0.5)+($M22*('Scoring Format'!$B$4))+($O22*('Scoring Format'!$B$7))</f>
        <v>147.2</v>
      </c>
      <c r="AA22" s="2"/>
      <c r="AB22" s="2"/>
      <c r="AC22" s="2"/>
      <c r="AD22" s="160" t="s">
        <v>61</v>
      </c>
      <c r="AE22" s="160"/>
      <c r="AF22" s="161" t="n">
        <v>200</v>
      </c>
      <c r="AG22" s="161" t="n">
        <v>1040</v>
      </c>
      <c r="AH22" s="161" t="n">
        <f aca="false">AG22/AF22</f>
        <v>5.2</v>
      </c>
      <c r="AI22" s="161" t="n">
        <v>7</v>
      </c>
      <c r="AJ22" s="158" t="n">
        <f aca="false">AI22/AF22</f>
        <v>0.035</v>
      </c>
      <c r="AL22" s="158" t="n">
        <f aca="false">AN22/AM22</f>
        <v>0.8</v>
      </c>
      <c r="AM22" s="161" t="n">
        <v>70</v>
      </c>
      <c r="AN22" s="161" t="n">
        <v>56</v>
      </c>
      <c r="AO22" s="161" t="n">
        <v>364</v>
      </c>
      <c r="AP22" s="161" t="n">
        <f aca="false">AO22/AN22</f>
        <v>6.5</v>
      </c>
      <c r="AQ22" s="161" t="n">
        <v>2</v>
      </c>
      <c r="AR22" s="158" t="n">
        <f aca="false">AQ22/AN22</f>
        <v>0.0357142857142857</v>
      </c>
      <c r="AV22" s="158" t="e">
        <f aca="false">(#ref!+AM22)/(#ref!+AM25)</f>
        <v>#NAME?</v>
      </c>
      <c r="AW22" s="158" t="e">
        <f aca="false">#ref!/(AM22+#ref!)</f>
        <v>#NAME?</v>
      </c>
      <c r="AX22" s="158" t="e">
        <f aca="false">AM22/(#ref!+AM22)</f>
        <v>#NAME?</v>
      </c>
      <c r="AZ22" s="161" t="e">
        <f aca="false">(#ref!*0.1)+(AF22*6)+(AL22*0.1)+(AN22*6)</f>
        <v>#NAME?</v>
      </c>
      <c r="BA22" s="161" t="e">
        <f aca="false">(#ref!*0.1)+(AF22*6)+(AK22*1)+(AL22*0.1)+(AN22*6)</f>
        <v>#NAME?</v>
      </c>
    </row>
    <row r="23" customFormat="false" ht="8.25" hidden="false" customHeight="false" outlineLevel="0" collapsed="false">
      <c r="A23" s="160" t="s">
        <v>280</v>
      </c>
      <c r="B23" s="161" t="n">
        <v>27</v>
      </c>
      <c r="C23" s="170" t="n">
        <v>15</v>
      </c>
      <c r="D23" s="161" t="n">
        <v>143</v>
      </c>
      <c r="E23" s="161" t="n">
        <v>550</v>
      </c>
      <c r="F23" s="161" t="n">
        <f aca="false">E23/D23</f>
        <v>3.84615384615385</v>
      </c>
      <c r="G23" s="161" t="n">
        <v>2</v>
      </c>
      <c r="H23" s="158" t="n">
        <f aca="false">G23/D23</f>
        <v>0.013986013986014</v>
      </c>
      <c r="J23" s="158" t="n">
        <f aca="false">L23/K23</f>
        <v>0.771428571428572</v>
      </c>
      <c r="K23" s="161" t="n">
        <v>35</v>
      </c>
      <c r="L23" s="161" t="n">
        <v>27</v>
      </c>
      <c r="M23" s="161" t="n">
        <v>171</v>
      </c>
      <c r="N23" s="161" t="n">
        <f aca="false">M23/L23</f>
        <v>6.33333333333333</v>
      </c>
      <c r="O23" s="161" t="n">
        <v>2</v>
      </c>
      <c r="P23" s="158" t="n">
        <f aca="false">O23/L23</f>
        <v>0.0740740740740741</v>
      </c>
      <c r="S23" s="160" t="s">
        <v>281</v>
      </c>
      <c r="T23" s="158" t="n">
        <f aca="false">(D23+K23)/($D$27+$K$27+$N$17+$E$17+$L$38+$L$47)</f>
        <v>0.206496519721578</v>
      </c>
      <c r="U23" s="158" t="n">
        <f aca="false">K23/($K$27+$F$38+$F$47)</f>
        <v>0.098314606741573</v>
      </c>
      <c r="V23" s="158" t="n">
        <f aca="false">D23/($D$27+$N$17+$L$38+$L$47)</f>
        <v>0.327231121281465</v>
      </c>
      <c r="X23" s="161" t="n">
        <f aca="false">($E23*('Scoring Format'!$B$3))+($G23*('Scoring Format'!$B$6))+($M23*('Scoring Format'!$B$4))+($O23*('Scoring Format'!$B$7))</f>
        <v>96.1</v>
      </c>
      <c r="Y23" s="161" t="n">
        <f aca="false">($E23*('Scoring Format'!$B$3))+($G23*('Scoring Format'!$B$6))+(L23*1)+($M23*('Scoring Format'!$B$4))+($O23*('Scoring Format'!$B$7))</f>
        <v>123.1</v>
      </c>
      <c r="Z23" s="161" t="n">
        <f aca="false">($E23*('Scoring Format'!$B$3))+($G23*('Scoring Format'!$B$6))+(L23*0.5)+($M23*('Scoring Format'!$B$4))+($O23*('Scoring Format'!$B$7))</f>
        <v>109.6</v>
      </c>
      <c r="AA23" s="2"/>
      <c r="AB23" s="2"/>
      <c r="AC23" s="2"/>
      <c r="AD23" s="160" t="s">
        <v>64</v>
      </c>
      <c r="AE23" s="160"/>
      <c r="AF23" s="161" t="n">
        <v>96</v>
      </c>
      <c r="AG23" s="161" t="n">
        <v>445</v>
      </c>
      <c r="AH23" s="161" t="n">
        <f aca="false">AG23/AF23</f>
        <v>4.63541666666667</v>
      </c>
      <c r="AI23" s="161" t="n">
        <v>6</v>
      </c>
      <c r="AJ23" s="158" t="n">
        <f aca="false">AI23/AF23</f>
        <v>0.0625</v>
      </c>
      <c r="AL23" s="158" t="n">
        <f aca="false">AN23/AM23</f>
        <v>0.583333333333333</v>
      </c>
      <c r="AM23" s="161" t="n">
        <v>24</v>
      </c>
      <c r="AN23" s="161" t="n">
        <v>14</v>
      </c>
      <c r="AO23" s="161" t="n">
        <v>110</v>
      </c>
      <c r="AP23" s="161" t="n">
        <f aca="false">AO23/AN23</f>
        <v>7.85714285714286</v>
      </c>
      <c r="AQ23" s="161" t="n">
        <v>2</v>
      </c>
      <c r="AR23" s="158" t="n">
        <f aca="false">AQ23/AN23</f>
        <v>0.142857142857143</v>
      </c>
      <c r="AV23" s="158" t="e">
        <f aca="false">(#ref!+AM23)/(#ref!+AM26)</f>
        <v>#NAME?</v>
      </c>
      <c r="AW23" s="158" t="e">
        <f aca="false">#ref!/(AM23+#ref!)</f>
        <v>#NAME?</v>
      </c>
      <c r="AX23" s="158" t="e">
        <f aca="false">AM23/(#ref!+AM23)</f>
        <v>#NAME?</v>
      </c>
      <c r="AZ23" s="161" t="e">
        <f aca="false">(#ref!*0.1)+(AF23*6)+(AL23*0.1)+(AN23*6)</f>
        <v>#NAME?</v>
      </c>
      <c r="BA23" s="161" t="e">
        <f aca="false">(#ref!*0.1)+(AF23*6)+(AK23*1)+(AL23*0.1)+(AN23*6)</f>
        <v>#NAME?</v>
      </c>
    </row>
    <row r="24" customFormat="false" ht="8.25" hidden="false" customHeight="false" outlineLevel="0" collapsed="false">
      <c r="A24" s="160" t="s">
        <v>282</v>
      </c>
      <c r="B24" s="161" t="n">
        <v>21</v>
      </c>
      <c r="C24" s="170" t="n">
        <v>17</v>
      </c>
      <c r="D24" s="161" t="n">
        <v>50</v>
      </c>
      <c r="E24" s="161" t="n">
        <v>225</v>
      </c>
      <c r="F24" s="161" t="n">
        <f aca="false">E24/D24</f>
        <v>4.5</v>
      </c>
      <c r="G24" s="161" t="n">
        <v>1</v>
      </c>
      <c r="H24" s="158" t="n">
        <f aca="false">G24/D24</f>
        <v>0.02</v>
      </c>
      <c r="J24" s="158" t="n">
        <f aca="false">L24/K24</f>
        <v>0.8</v>
      </c>
      <c r="K24" s="161" t="n">
        <v>10</v>
      </c>
      <c r="L24" s="161" t="n">
        <v>8</v>
      </c>
      <c r="M24" s="161" t="n">
        <v>41</v>
      </c>
      <c r="N24" s="161" t="n">
        <f aca="false">M24/L24</f>
        <v>5.125</v>
      </c>
      <c r="O24" s="161" t="n">
        <v>0</v>
      </c>
      <c r="P24" s="158" t="n">
        <f aca="false">O24/L24</f>
        <v>0</v>
      </c>
      <c r="S24" s="160" t="s">
        <v>283</v>
      </c>
      <c r="T24" s="158" t="n">
        <f aca="false">(D24+K24)/($D$27+$K$27+$N$17+$E$17+$L$38+$L$47)</f>
        <v>0.0696055684454756</v>
      </c>
      <c r="U24" s="158" t="n">
        <f aca="false">K24/($K$27+$F$38+$F$47)</f>
        <v>0.0280898876404494</v>
      </c>
      <c r="V24" s="158" t="n">
        <f aca="false">D24/($D$27+$N$17+$L$38+$L$47)</f>
        <v>0.11441647597254</v>
      </c>
      <c r="X24" s="161" t="n">
        <f aca="false">($E24*('Scoring Format'!$B$3))+($G24*('Scoring Format'!$B$6))+($M24*('Scoring Format'!$B$4))+($O24*('Scoring Format'!$B$7))</f>
        <v>32.6</v>
      </c>
      <c r="Y24" s="161" t="n">
        <f aca="false">($E24*('Scoring Format'!$B$3))+($G24*('Scoring Format'!$B$6))+(L24*1)+($M24*('Scoring Format'!$B$4))+($O24*('Scoring Format'!$B$7))</f>
        <v>40.6</v>
      </c>
      <c r="Z24" s="161" t="n">
        <f aca="false">($E24*('Scoring Format'!$B$3))+($G24*('Scoring Format'!$B$6))+(L24*0.5)+($M24*('Scoring Format'!$B$4))+($O24*('Scoring Format'!$B$7))</f>
        <v>36.6</v>
      </c>
      <c r="AA24" s="2"/>
      <c r="AB24" s="2"/>
      <c r="AC24" s="2"/>
      <c r="AD24" s="160" t="s">
        <v>67</v>
      </c>
      <c r="AE24" s="160"/>
      <c r="AF24" s="161" t="n">
        <v>8</v>
      </c>
      <c r="AG24" s="161" t="n">
        <v>28</v>
      </c>
      <c r="AH24" s="161" t="n">
        <f aca="false">AG24/AF24</f>
        <v>3.5</v>
      </c>
      <c r="AI24" s="161" t="n">
        <v>0</v>
      </c>
      <c r="AJ24" s="158" t="n">
        <f aca="false">AI24/AF24</f>
        <v>0</v>
      </c>
      <c r="AL24" s="158" t="n">
        <f aca="false">AN24/AM24</f>
        <v>0.5</v>
      </c>
      <c r="AM24" s="161" t="n">
        <v>4</v>
      </c>
      <c r="AN24" s="161" t="n">
        <v>2</v>
      </c>
      <c r="AO24" s="161" t="n">
        <v>17</v>
      </c>
      <c r="AP24" s="161" t="n">
        <f aca="false">AO24/AN24</f>
        <v>8.5</v>
      </c>
      <c r="AQ24" s="161" t="n">
        <v>0</v>
      </c>
      <c r="AR24" s="158" t="n">
        <f aca="false">AQ24/AN24</f>
        <v>0</v>
      </c>
      <c r="AV24" s="158" t="e">
        <f aca="false">(#ref!+AM24)/(#ref!+AM30)</f>
        <v>#NAME?</v>
      </c>
      <c r="AW24" s="158" t="e">
        <f aca="false">#ref!/(AM24+#ref!)</f>
        <v>#NAME?</v>
      </c>
      <c r="AX24" s="158" t="e">
        <f aca="false">AM24/(#ref!+AM24)</f>
        <v>#NAME?</v>
      </c>
      <c r="AZ24" s="161" t="e">
        <f aca="false">(#ref!*0.1)+(AF24*6)+(AL24*0.1)+(AN24*6)</f>
        <v>#NAME?</v>
      </c>
      <c r="BA24" s="161" t="e">
        <f aca="false">(#ref!*0.1)+(AF24*6)+(AK24*1)+(AL24*0.1)+(AN24*6)</f>
        <v>#NAME?</v>
      </c>
    </row>
    <row r="25" customFormat="false" ht="8.25" hidden="false" customHeight="false" outlineLevel="0" collapsed="false">
      <c r="A25" s="160" t="s">
        <v>284</v>
      </c>
      <c r="B25" s="161" t="n">
        <v>28</v>
      </c>
      <c r="C25" s="170" t="n">
        <v>5</v>
      </c>
      <c r="D25" s="161" t="n">
        <v>7</v>
      </c>
      <c r="E25" s="161" t="n">
        <v>30</v>
      </c>
      <c r="F25" s="161" t="n">
        <f aca="false">E25/D25</f>
        <v>4.28571428571429</v>
      </c>
      <c r="G25" s="161" t="n">
        <v>0</v>
      </c>
      <c r="H25" s="158" t="n">
        <f aca="false">G25/D25</f>
        <v>0</v>
      </c>
      <c r="J25" s="158" t="n">
        <f aca="false">L25/K25</f>
        <v>0</v>
      </c>
      <c r="K25" s="161" t="n">
        <v>1</v>
      </c>
      <c r="L25" s="161" t="n">
        <v>0</v>
      </c>
      <c r="M25" s="161" t="n">
        <v>0</v>
      </c>
      <c r="N25" s="161" t="e">
        <f aca="false">M25/L25</f>
        <v>#DIV/0!</v>
      </c>
      <c r="O25" s="161" t="n">
        <v>0</v>
      </c>
      <c r="P25" s="158" t="e">
        <f aca="false">O25/L25</f>
        <v>#DIV/0!</v>
      </c>
      <c r="S25" s="160" t="s">
        <v>285</v>
      </c>
      <c r="T25" s="158" t="n">
        <f aca="false">(D25+K25)/($D$27+$K$27+$N$17+$E$17+$L$38+$L$47)</f>
        <v>0.00928074245939675</v>
      </c>
      <c r="U25" s="158" t="n">
        <f aca="false">K25/($K$27+$F$38+$F$47)</f>
        <v>0.00280898876404494</v>
      </c>
      <c r="V25" s="158" t="n">
        <f aca="false">D25/($D$27+$N$17+$L$38+$L$47)</f>
        <v>0.0160183066361556</v>
      </c>
      <c r="X25" s="161" t="n">
        <f aca="false">($E25*('Scoring Format'!$B$3))+($G25*('Scoring Format'!$B$6))+($M25*('Scoring Format'!$B$4))+($O25*('Scoring Format'!$B$7))</f>
        <v>3</v>
      </c>
      <c r="Y25" s="161" t="n">
        <f aca="false">($E25*('Scoring Format'!$B$3))+($G25*('Scoring Format'!$B$6))+(L25*1)+($M25*('Scoring Format'!$B$4))+($O25*('Scoring Format'!$B$7))</f>
        <v>3</v>
      </c>
      <c r="Z25" s="161" t="n">
        <f aca="false">($E25*('Scoring Format'!$B$3))+($G25*('Scoring Format'!$B$6))+(L25*0.5)+($M25*('Scoring Format'!$B$4))+($O25*('Scoring Format'!$B$7))</f>
        <v>3</v>
      </c>
      <c r="AA25" s="2"/>
      <c r="AB25" s="2"/>
      <c r="AC25" s="2"/>
      <c r="AD25" s="160" t="s">
        <v>70</v>
      </c>
      <c r="AE25" s="160"/>
      <c r="AF25" s="161"/>
      <c r="AG25" s="161"/>
      <c r="AH25" s="161" t="e">
        <f aca="false">AG25/AF25</f>
        <v>#DIV/0!</v>
      </c>
      <c r="AI25" s="161" t="n">
        <v>0</v>
      </c>
      <c r="AJ25" s="158" t="e">
        <f aca="false">AI25/AF25</f>
        <v>#DIV/0!</v>
      </c>
      <c r="AL25" s="158" t="e">
        <f aca="false">AN25/AM25</f>
        <v>#DIV/0!</v>
      </c>
      <c r="AM25" s="161"/>
      <c r="AN25" s="161"/>
      <c r="AO25" s="161"/>
      <c r="AP25" s="161" t="e">
        <f aca="false">AO25/AN25</f>
        <v>#DIV/0!</v>
      </c>
      <c r="AQ25" s="161" t="n">
        <v>0</v>
      </c>
      <c r="AR25" s="158" t="e">
        <f aca="false">AQ25/AN25</f>
        <v>#DIV/0!</v>
      </c>
      <c r="AV25" s="158" t="e">
        <f aca="false">(#ref!+AM25)/(#ref!+AM31)</f>
        <v>#NAME?</v>
      </c>
      <c r="AW25" s="158" t="e">
        <f aca="false">#ref!/(AM25+#ref!)</f>
        <v>#NAME?</v>
      </c>
      <c r="AX25" s="158" t="e">
        <f aca="false">AM25/(#ref!+AM25)</f>
        <v>#NAME?</v>
      </c>
      <c r="AZ25" s="161" t="e">
        <f aca="false">(#ref!*0.1)+(AF25*6)+(AL25*0.1)+(AN25*6)</f>
        <v>#NAME?</v>
      </c>
      <c r="BA25" s="161" t="e">
        <f aca="false">(#ref!*0.1)+(AF25*6)+(AK25*1)+(AL25*0.1)+(AN25*6)</f>
        <v>#NAME?</v>
      </c>
    </row>
    <row r="26" customFormat="false" ht="8.25" hidden="false" customHeight="false" outlineLevel="0" collapsed="false">
      <c r="A26" s="160"/>
      <c r="B26" s="161"/>
      <c r="C26" s="170"/>
      <c r="D26" s="161"/>
      <c r="E26" s="161"/>
      <c r="F26" s="161" t="e">
        <f aca="false">E26/D26</f>
        <v>#DIV/0!</v>
      </c>
      <c r="G26" s="161"/>
      <c r="H26" s="158" t="e">
        <f aca="false">G26/D26</f>
        <v>#DIV/0!</v>
      </c>
      <c r="J26" s="158" t="e">
        <f aca="false">L26/K26</f>
        <v>#DIV/0!</v>
      </c>
      <c r="K26" s="161"/>
      <c r="L26" s="161"/>
      <c r="M26" s="161"/>
      <c r="N26" s="161" t="e">
        <f aca="false">M26/L26</f>
        <v>#DIV/0!</v>
      </c>
      <c r="O26" s="161" t="n">
        <v>0</v>
      </c>
      <c r="P26" s="158" t="e">
        <f aca="false">O26/L26</f>
        <v>#DIV/0!</v>
      </c>
      <c r="S26" s="160"/>
      <c r="T26" s="158" t="n">
        <f aca="false">(D26+K26)/($D$27+$K$27+$N$17+$E$17+$L$38+$L$47)</f>
        <v>0</v>
      </c>
      <c r="U26" s="158" t="n">
        <f aca="false">K26/($K$27+$F$38+$F$47)</f>
        <v>0</v>
      </c>
      <c r="V26" s="158" t="n">
        <f aca="false">D26/($D$27+$N$17+$L$38+$L$47)</f>
        <v>0</v>
      </c>
      <c r="X26" s="161" t="n">
        <f aca="false">($E26*('Scoring Format'!$B$3))+($G26*('Scoring Format'!$B$6))+($M26*('Scoring Format'!$B$4))+($O26*('Scoring Format'!$B$7))</f>
        <v>0</v>
      </c>
      <c r="Y26" s="161" t="n">
        <f aca="false">($E26*('Scoring Format'!$B$3))+($G26*('Scoring Format'!$B$6))+(L26*1)+($M26*('Scoring Format'!$B$4))+($O26*('Scoring Format'!$B$7))</f>
        <v>0</v>
      </c>
      <c r="Z26" s="161" t="n">
        <f aca="false">($E26*('Scoring Format'!$B$3))+($G26*('Scoring Format'!$B$6))+(L26*0.5)+($M26*('Scoring Format'!$B$4))+($O26*('Scoring Format'!$B$7))</f>
        <v>0</v>
      </c>
      <c r="AA26" s="2"/>
      <c r="AB26" s="2"/>
      <c r="AC26" s="2"/>
      <c r="AD26" s="160" t="s">
        <v>164</v>
      </c>
      <c r="AE26" s="160"/>
      <c r="AF26" s="161"/>
      <c r="AG26" s="161"/>
      <c r="AH26" s="161" t="e">
        <f aca="false">AG26/AF26</f>
        <v>#DIV/0!</v>
      </c>
      <c r="AI26" s="161"/>
      <c r="AJ26" s="158" t="e">
        <f aca="false">AI26/AF26</f>
        <v>#DIV/0!</v>
      </c>
      <c r="AL26" s="158" t="e">
        <f aca="false">AN26/AM26</f>
        <v>#DIV/0!</v>
      </c>
      <c r="AM26" s="161"/>
      <c r="AN26" s="161"/>
      <c r="AO26" s="161"/>
      <c r="AP26" s="161"/>
      <c r="AQ26" s="161" t="n">
        <f aca="false">(AG26*0.1)+(AI26*6)+(AN26*0.1)+(AP26*6)</f>
        <v>0</v>
      </c>
      <c r="AR26" s="158" t="e">
        <f aca="false">AQ26/AN26</f>
        <v>#DIV/0!</v>
      </c>
      <c r="AV26" s="158" t="e">
        <f aca="false">(#ref!+AM26)/(#ref!+AM32)</f>
        <v>#NAME?</v>
      </c>
      <c r="AW26" s="158" t="e">
        <f aca="false">#ref!/(AM26+#ref!)</f>
        <v>#NAME?</v>
      </c>
      <c r="AX26" s="158" t="e">
        <f aca="false">AM26/(#ref!+AM26)</f>
        <v>#NAME?</v>
      </c>
      <c r="AZ26" s="161" t="e">
        <f aca="false">(#ref!*0.1)+(AF26*6)+(AJ26*1)+(AK26*0.1)+(AM26*6)</f>
        <v>#NAME?</v>
      </c>
      <c r="BA26" s="161" t="e">
        <f aca="false">(#ref!*0.1)+(AF26*6)+(AK26*1)+(AL26*0.1)+(AN26*6)</f>
        <v>#NAME?</v>
      </c>
    </row>
    <row r="27" customFormat="false" ht="8.25" hidden="false" customHeight="false" outlineLevel="0" collapsed="false">
      <c r="A27" s="159" t="s">
        <v>49</v>
      </c>
      <c r="B27" s="159"/>
      <c r="C27" s="159"/>
      <c r="D27" s="159" t="n">
        <f aca="false">SUM(D22:D26)</f>
        <v>369</v>
      </c>
      <c r="E27" s="159" t="n">
        <f aca="false">SUM(E22:E26)</f>
        <v>1532</v>
      </c>
      <c r="F27" s="159"/>
      <c r="G27" s="159" t="n">
        <f aca="false">SUM(G22:G26)</f>
        <v>7</v>
      </c>
      <c r="H27" s="159"/>
      <c r="I27" s="159"/>
      <c r="J27" s="159"/>
      <c r="K27" s="159" t="n">
        <f aca="false">SUM(K22:K26)</f>
        <v>90</v>
      </c>
      <c r="L27" s="159" t="n">
        <f aca="false">SUM(L22:L26)</f>
        <v>69</v>
      </c>
      <c r="M27" s="159" t="n">
        <f aca="false">SUM(M22:M26)</f>
        <v>427</v>
      </c>
      <c r="N27" s="159"/>
      <c r="O27" s="159" t="n">
        <f aca="false">SUM(O22:O26)</f>
        <v>4</v>
      </c>
      <c r="P27" s="159"/>
      <c r="AD27" s="159" t="s">
        <v>49</v>
      </c>
      <c r="AE27" s="159"/>
      <c r="AF27" s="159" t="n">
        <f aca="false">SUM(AF22:AF26)</f>
        <v>304</v>
      </c>
      <c r="AG27" s="159" t="n">
        <f aca="false">SUM(AG22:AG26)</f>
        <v>1513</v>
      </c>
      <c r="AH27" s="159"/>
      <c r="AI27" s="159" t="n">
        <f aca="false">SUM(AI22:AI26)</f>
        <v>13</v>
      </c>
      <c r="AJ27" s="159"/>
      <c r="AK27" s="159"/>
      <c r="AL27" s="159"/>
      <c r="AM27" s="159" t="n">
        <f aca="false">SUM(AM22:AM26)</f>
        <v>98</v>
      </c>
      <c r="AN27" s="159" t="n">
        <f aca="false">SUM(AN22:AN26)</f>
        <v>72</v>
      </c>
      <c r="AO27" s="159" t="n">
        <f aca="false">SUM(AO22:AO26)</f>
        <v>491</v>
      </c>
      <c r="AP27" s="159"/>
      <c r="AQ27" s="159" t="n">
        <f aca="false">SUM(AQ22:AQ26)</f>
        <v>4</v>
      </c>
      <c r="AR27" s="159"/>
    </row>
    <row r="28" customFormat="false" ht="8.25" hidden="false" customHeight="false" outlineLevel="0" collapsed="false">
      <c r="A28" s="159"/>
      <c r="C28" s="2"/>
      <c r="D28" s="2"/>
      <c r="E28" s="2"/>
      <c r="F28" s="2"/>
      <c r="G28" s="2"/>
      <c r="H28" s="159"/>
      <c r="I28" s="2"/>
      <c r="J28" s="2"/>
      <c r="K28" s="2"/>
      <c r="L28" s="2"/>
      <c r="M28" s="2"/>
      <c r="N28" s="2"/>
      <c r="AC28" s="159"/>
      <c r="AD28" s="2"/>
      <c r="AE28" s="2"/>
      <c r="AF28" s="2"/>
      <c r="AG28" s="2"/>
      <c r="AH28" s="2"/>
      <c r="AI28" s="2"/>
      <c r="AJ28" s="159"/>
      <c r="AK28" s="2"/>
      <c r="AL28" s="2"/>
      <c r="AM28" s="2"/>
      <c r="AN28" s="2"/>
      <c r="AO28" s="2"/>
      <c r="AP28" s="2"/>
    </row>
    <row r="29" customFormat="false" ht="8.25" hidden="false" customHeight="false" outlineLevel="0" collapsed="false">
      <c r="C29" s="2"/>
      <c r="D29" s="2"/>
      <c r="E29" s="2"/>
      <c r="F29" s="2"/>
      <c r="G29" s="2"/>
      <c r="H29" s="2"/>
      <c r="I29" s="2"/>
      <c r="J29" s="2"/>
      <c r="K29" s="2"/>
      <c r="L29" s="2"/>
      <c r="M29" s="2"/>
      <c r="AD29" s="2"/>
      <c r="AE29" s="2"/>
      <c r="AF29" s="2"/>
      <c r="AG29" s="2"/>
      <c r="AH29" s="2"/>
      <c r="AI29" s="2"/>
      <c r="AJ29" s="2"/>
      <c r="AK29" s="2"/>
      <c r="AL29" s="2"/>
      <c r="AM29" s="2"/>
      <c r="AN29" s="2"/>
      <c r="AO29" s="2"/>
    </row>
    <row r="30" customFormat="false" ht="8.25" hidden="false" customHeight="false" outlineLevel="0" collapsed="false">
      <c r="A30" s="153" t="s">
        <v>50</v>
      </c>
      <c r="B30" s="153"/>
      <c r="C30" s="153"/>
      <c r="D30" s="153"/>
      <c r="E30" s="153"/>
      <c r="F30" s="153"/>
      <c r="G30" s="153"/>
      <c r="H30" s="2"/>
      <c r="I30" s="2"/>
      <c r="J30" s="2"/>
      <c r="K30" s="2"/>
      <c r="L30" s="153" t="s">
        <v>19</v>
      </c>
      <c r="M30" s="153"/>
      <c r="N30" s="153"/>
      <c r="O30" s="153"/>
      <c r="P30" s="153"/>
      <c r="T30" s="153" t="s">
        <v>20</v>
      </c>
      <c r="U30" s="153"/>
      <c r="V30" s="153"/>
      <c r="X30" s="153"/>
      <c r="Y30" s="153"/>
      <c r="AE30" s="153" t="s">
        <v>50</v>
      </c>
      <c r="AF30" s="153"/>
      <c r="AG30" s="153"/>
      <c r="AH30" s="153"/>
      <c r="AI30" s="153"/>
      <c r="AJ30" s="153"/>
      <c r="AK30" s="153"/>
      <c r="AL30" s="2"/>
      <c r="AM30" s="2"/>
      <c r="AN30" s="153" t="s">
        <v>19</v>
      </c>
      <c r="AO30" s="153"/>
      <c r="AP30" s="153"/>
      <c r="AQ30" s="153"/>
      <c r="AR30" s="153"/>
      <c r="AV30" s="153" t="s">
        <v>20</v>
      </c>
      <c r="AW30" s="153"/>
      <c r="AX30" s="153"/>
      <c r="AZ30" s="153" t="s">
        <v>21</v>
      </c>
      <c r="BA30" s="153"/>
    </row>
    <row r="31" customFormat="false" ht="8.25" hidden="false" customHeight="false" outlineLevel="0" collapsed="false">
      <c r="A31" s="159" t="s">
        <v>74</v>
      </c>
      <c r="B31" s="159" t="s">
        <v>23</v>
      </c>
      <c r="C31" s="159" t="s">
        <v>24</v>
      </c>
      <c r="D31" s="159" t="s">
        <v>52</v>
      </c>
      <c r="E31" s="159" t="s">
        <v>53</v>
      </c>
      <c r="F31" s="159" t="s">
        <v>54</v>
      </c>
      <c r="G31" s="159" t="s">
        <v>55</v>
      </c>
      <c r="H31" s="159" t="s">
        <v>56</v>
      </c>
      <c r="I31" s="159" t="s">
        <v>30</v>
      </c>
      <c r="J31" s="159" t="s">
        <v>57</v>
      </c>
      <c r="L31" s="159" t="s">
        <v>34</v>
      </c>
      <c r="M31" s="159" t="s">
        <v>35</v>
      </c>
      <c r="N31" s="159" t="s">
        <v>36</v>
      </c>
      <c r="O31" s="159" t="s">
        <v>75</v>
      </c>
      <c r="P31" s="159" t="s">
        <v>31</v>
      </c>
      <c r="S31" s="159" t="s">
        <v>74</v>
      </c>
      <c r="T31" s="159" t="s">
        <v>38</v>
      </c>
      <c r="U31" s="159" t="s">
        <v>39</v>
      </c>
      <c r="V31" s="159" t="s">
        <v>40</v>
      </c>
      <c r="X31" s="159" t="s">
        <v>41</v>
      </c>
      <c r="Y31" s="159" t="s">
        <v>58</v>
      </c>
      <c r="Z31" s="159" t="s">
        <v>76</v>
      </c>
      <c r="AA31" s="159"/>
      <c r="AD31" s="159" t="s">
        <v>74</v>
      </c>
      <c r="AE31" s="159" t="s">
        <v>24</v>
      </c>
      <c r="AF31" s="159" t="s">
        <v>52</v>
      </c>
      <c r="AG31" s="159" t="s">
        <v>53</v>
      </c>
      <c r="AH31" s="159" t="s">
        <v>54</v>
      </c>
      <c r="AI31" s="159" t="s">
        <v>55</v>
      </c>
      <c r="AJ31" s="159" t="s">
        <v>56</v>
      </c>
      <c r="AK31" s="159" t="s">
        <v>30</v>
      </c>
      <c r="AL31" s="159" t="s">
        <v>57</v>
      </c>
      <c r="AN31" s="159" t="s">
        <v>34</v>
      </c>
      <c r="AO31" s="159" t="s">
        <v>35</v>
      </c>
      <c r="AP31" s="159" t="s">
        <v>36</v>
      </c>
      <c r="AQ31" s="159" t="s">
        <v>75</v>
      </c>
      <c r="AR31" s="159" t="s">
        <v>31</v>
      </c>
      <c r="AV31" s="159" t="s">
        <v>38</v>
      </c>
      <c r="AW31" s="159" t="s">
        <v>39</v>
      </c>
      <c r="AX31" s="159" t="s">
        <v>40</v>
      </c>
      <c r="AZ31" s="159" t="s">
        <v>41</v>
      </c>
      <c r="BA31" s="159" t="s">
        <v>58</v>
      </c>
    </row>
    <row r="32" customFormat="false" ht="8.25" hidden="false" customHeight="false" outlineLevel="0" collapsed="false">
      <c r="A32" s="160" t="s">
        <v>286</v>
      </c>
      <c r="B32" s="161" t="n">
        <v>22</v>
      </c>
      <c r="C32" s="161"/>
      <c r="D32" s="158" t="n">
        <f aca="false">F32/E32</f>
        <v>0.59375</v>
      </c>
      <c r="E32" s="161" t="n">
        <v>64</v>
      </c>
      <c r="F32" s="161" t="n">
        <v>38</v>
      </c>
      <c r="G32" s="161" t="n">
        <v>552</v>
      </c>
      <c r="H32" s="161" t="n">
        <f aca="false">G32/F32</f>
        <v>14.5263157894737</v>
      </c>
      <c r="I32" s="161" t="n">
        <v>5</v>
      </c>
      <c r="J32" s="158" t="n">
        <f aca="false">I32/F32</f>
        <v>0.131578947368421</v>
      </c>
      <c r="L32" s="161" t="n">
        <v>0</v>
      </c>
      <c r="M32" s="161" t="n">
        <v>0</v>
      </c>
      <c r="N32" s="171" t="e">
        <f aca="false">M32/L32</f>
        <v>#DIV/0!</v>
      </c>
      <c r="O32" s="161" t="n">
        <v>0</v>
      </c>
      <c r="P32" s="158" t="e">
        <f aca="false">O32/L32</f>
        <v>#DIV/0!</v>
      </c>
      <c r="S32" s="160" t="s">
        <v>287</v>
      </c>
      <c r="T32" s="172" t="n">
        <f aca="false">(E32+L32)/($D$27+$L$27+$N$17+$E$47+$L$47)</f>
        <v>0.108658743633277</v>
      </c>
      <c r="U32" s="172" t="n">
        <f aca="false">E32/($E$17)</f>
        <v>0.191044776119403</v>
      </c>
      <c r="V32" s="172" t="n">
        <f aca="false">L32/($N$17+$D$27+$L$38+$L$47)</f>
        <v>0</v>
      </c>
      <c r="X32" s="161" t="n">
        <f aca="false">($G32*('Scoring Format'!$B$4))+($I32*'Scoring Format'!$B$7)+($M32*('Scoring Format'!$B$3))+($O32*('Scoring Format'!$B$6))</f>
        <v>85.2</v>
      </c>
      <c r="Y32" s="161" t="n">
        <f aca="false">(F32*1)+(($G32*('Scoring Format'!$B$4))+($I32*'Scoring Format'!$B$7)+($M32*('Scoring Format'!$B$3))+($O32*('Scoring Format'!$B$6)))</f>
        <v>123.2</v>
      </c>
      <c r="Z32" s="161" t="n">
        <f aca="false">(F32*0.5)+(($G32*('Scoring Format'!$B$4))+($I32*'Scoring Format'!$B$7)+($M32*('Scoring Format'!$B$3))+($O32*('Scoring Format'!$B$6)))</f>
        <v>104.2</v>
      </c>
      <c r="AA32" s="2"/>
      <c r="AD32" s="160" t="s">
        <v>79</v>
      </c>
      <c r="AE32" s="160"/>
      <c r="AF32" s="158" t="n">
        <f aca="false">AH32/AG32</f>
        <v>0.607476635514019</v>
      </c>
      <c r="AG32" s="161" t="n">
        <v>107</v>
      </c>
      <c r="AH32" s="161" t="n">
        <v>65</v>
      </c>
      <c r="AI32" s="161" t="n">
        <v>710</v>
      </c>
      <c r="AJ32" s="161" t="n">
        <f aca="false">AI32/AH32</f>
        <v>10.9230769230769</v>
      </c>
      <c r="AK32" s="161" t="n">
        <v>6</v>
      </c>
      <c r="AL32" s="158" t="n">
        <f aca="false">AK32/AH32</f>
        <v>0.0923076923076923</v>
      </c>
      <c r="AN32" s="161" t="n">
        <v>0</v>
      </c>
      <c r="AO32" s="161" t="n">
        <v>0</v>
      </c>
      <c r="AP32" s="171" t="e">
        <f aca="false">AO32/AN32</f>
        <v>#DIV/0!</v>
      </c>
      <c r="AQ32" s="161" t="n">
        <v>0</v>
      </c>
      <c r="AR32" s="158" t="e">
        <f aca="false">AQ32/AN32</f>
        <v>#DIV/0!</v>
      </c>
      <c r="AV32" s="172" t="e">
        <f aca="false">(#ref!+AK32)/(#ref!+AK35)</f>
        <v>#NAME?</v>
      </c>
      <c r="AW32" s="172" t="e">
        <f aca="false">#ref!/(AK32+#ref!)</f>
        <v>#NAME?</v>
      </c>
      <c r="AX32" s="172" t="e">
        <f aca="false">AK32/(#ref!+AK32)</f>
        <v>#NAME?</v>
      </c>
      <c r="AZ32" s="161" t="n">
        <f aca="false">(AI32*0.1)+(AK32*6)+(AO32*0.1)+(AQ32*6)</f>
        <v>107</v>
      </c>
      <c r="BA32" s="161" t="n">
        <f aca="false">(AH32*1)+(AI32*0.1)+(AK32*6)+(AO32*0.1)+(AQ32*6)</f>
        <v>172</v>
      </c>
    </row>
    <row r="33" customFormat="false" ht="8.25" hidden="false" customHeight="false" outlineLevel="0" collapsed="false">
      <c r="A33" s="160" t="s">
        <v>288</v>
      </c>
      <c r="B33" s="161" t="n">
        <v>23</v>
      </c>
      <c r="C33" s="161" t="n">
        <v>17</v>
      </c>
      <c r="D33" s="158" t="n">
        <f aca="false">F33/E33</f>
        <v>0.616071428571429</v>
      </c>
      <c r="E33" s="161" t="n">
        <v>112</v>
      </c>
      <c r="F33" s="161" t="n">
        <v>69</v>
      </c>
      <c r="G33" s="161" t="n">
        <v>1010</v>
      </c>
      <c r="H33" s="161" t="n">
        <f aca="false">G33/F33</f>
        <v>14.6376811594203</v>
      </c>
      <c r="I33" s="161" t="n">
        <v>9</v>
      </c>
      <c r="J33" s="158" t="n">
        <f aca="false">I33/F33</f>
        <v>0.130434782608696</v>
      </c>
      <c r="L33" s="161" t="n">
        <v>0</v>
      </c>
      <c r="M33" s="161" t="n">
        <v>0</v>
      </c>
      <c r="N33" s="171" t="e">
        <f aca="false">M33/L33</f>
        <v>#DIV/0!</v>
      </c>
      <c r="O33" s="161" t="n">
        <v>0</v>
      </c>
      <c r="P33" s="158" t="e">
        <f aca="false">O33/L33</f>
        <v>#DIV/0!</v>
      </c>
      <c r="S33" s="160" t="s">
        <v>289</v>
      </c>
      <c r="T33" s="172" t="n">
        <f aca="false">(E33+L33)/($D$27+$L$27+$N$17+$E$47+$L$47)</f>
        <v>0.190152801358234</v>
      </c>
      <c r="U33" s="172" t="n">
        <f aca="false">E33/($E$17)</f>
        <v>0.334328358208955</v>
      </c>
      <c r="V33" s="172" t="n">
        <f aca="false">L33/($N$17+$D$27+$L$38+$L$47)</f>
        <v>0</v>
      </c>
      <c r="X33" s="161" t="n">
        <f aca="false">($G33*('Scoring Format'!$B$4))+($I33*'Scoring Format'!$B$7)+($M33*('Scoring Format'!$B$3))+($O33*('Scoring Format'!$B$6))</f>
        <v>155</v>
      </c>
      <c r="Y33" s="161" t="n">
        <f aca="false">(F33*1)+(($G33*('Scoring Format'!$B$4))+($I33*'Scoring Format'!$B$7)+($M33*('Scoring Format'!$B$3))+($O33*('Scoring Format'!$B$6)))</f>
        <v>224</v>
      </c>
      <c r="Z33" s="161" t="n">
        <f aca="false">(F33*0.5)+(($G33*('Scoring Format'!$B$4))+($I33*'Scoring Format'!$B$7)+($M33*('Scoring Format'!$B$3))+($O33*('Scoring Format'!$B$6)))</f>
        <v>189.5</v>
      </c>
      <c r="AA33" s="2"/>
      <c r="AD33" s="160" t="s">
        <v>82</v>
      </c>
      <c r="AE33" s="160"/>
      <c r="AF33" s="158" t="n">
        <f aca="false">AH33/AG33</f>
        <v>0.633333333333333</v>
      </c>
      <c r="AG33" s="161" t="n">
        <v>120</v>
      </c>
      <c r="AH33" s="161" t="n">
        <v>76</v>
      </c>
      <c r="AI33" s="161" t="n">
        <v>892</v>
      </c>
      <c r="AJ33" s="161" t="n">
        <f aca="false">AI33/AH33</f>
        <v>11.7368421052632</v>
      </c>
      <c r="AK33" s="161" t="n">
        <v>5</v>
      </c>
      <c r="AL33" s="158" t="n">
        <f aca="false">AK33/AH33</f>
        <v>0.0657894736842105</v>
      </c>
      <c r="AN33" s="161" t="n">
        <v>12</v>
      </c>
      <c r="AO33" s="161" t="n">
        <v>108</v>
      </c>
      <c r="AP33" s="171" t="n">
        <f aca="false">AO33/AN33</f>
        <v>9</v>
      </c>
      <c r="AQ33" s="161" t="n">
        <v>0</v>
      </c>
      <c r="AR33" s="158" t="n">
        <f aca="false">AQ33/AN33</f>
        <v>0</v>
      </c>
      <c r="AV33" s="172" t="e">
        <f aca="false">(#ref!+AK33)/(#ref!+AK36)</f>
        <v>#NAME?</v>
      </c>
      <c r="AW33" s="172" t="e">
        <f aca="false">#ref!/(AK33+#ref!)</f>
        <v>#NAME?</v>
      </c>
      <c r="AX33" s="172" t="e">
        <f aca="false">AK33/(#ref!+AK33)</f>
        <v>#NAME?</v>
      </c>
      <c r="AZ33" s="161" t="n">
        <f aca="false">(AI33*0.1)+(AK33*6)+(AO33*0.1)+(AQ33*6)</f>
        <v>130</v>
      </c>
      <c r="BA33" s="161" t="n">
        <f aca="false">(AH33*1)+(AI33*0.1)+(AK33*6)+(AO33*0.1)+(AQ33*6)</f>
        <v>206</v>
      </c>
    </row>
    <row r="34" customFormat="false" ht="8.25" hidden="false" customHeight="false" outlineLevel="0" collapsed="false">
      <c r="A34" s="160" t="s">
        <v>290</v>
      </c>
      <c r="B34" s="161" t="n">
        <v>25</v>
      </c>
      <c r="C34" s="161"/>
      <c r="D34" s="158" t="n">
        <f aca="false">F34/E34</f>
        <v>0.555555555555556</v>
      </c>
      <c r="E34" s="161" t="n">
        <v>27</v>
      </c>
      <c r="F34" s="161" t="n">
        <v>15</v>
      </c>
      <c r="G34" s="161" t="n">
        <v>150</v>
      </c>
      <c r="H34" s="161" t="n">
        <f aca="false">G34/F34</f>
        <v>10</v>
      </c>
      <c r="I34" s="161" t="n">
        <v>0</v>
      </c>
      <c r="J34" s="158" t="n">
        <f aca="false">I34/F34</f>
        <v>0</v>
      </c>
      <c r="L34" s="161"/>
      <c r="M34" s="161"/>
      <c r="N34" s="171" t="e">
        <f aca="false">M34/L34</f>
        <v>#DIV/0!</v>
      </c>
      <c r="O34" s="161" t="n">
        <v>0</v>
      </c>
      <c r="P34" s="158" t="e">
        <f aca="false">O34/L34</f>
        <v>#DIV/0!</v>
      </c>
      <c r="S34" s="160" t="s">
        <v>291</v>
      </c>
      <c r="T34" s="172" t="n">
        <f aca="false">(E34+L34)/($D$27+$L$27+$N$17+$E$47+$L$47)</f>
        <v>0.0458404074702886</v>
      </c>
      <c r="U34" s="172" t="n">
        <f aca="false">E34/($E$17)</f>
        <v>0.0805970149253731</v>
      </c>
      <c r="V34" s="172" t="n">
        <f aca="false">L34/($N$17+$D$27+$L$38+$L$47)</f>
        <v>0</v>
      </c>
      <c r="X34" s="161" t="n">
        <f aca="false">($G34*('Scoring Format'!$B$4))+($I34*'Scoring Format'!$B$7)+($M34*('Scoring Format'!$B$3))+($O34*('Scoring Format'!$B$6))</f>
        <v>15</v>
      </c>
      <c r="Y34" s="161" t="n">
        <f aca="false">(F34*1)+(($G34*('Scoring Format'!$B$4))+($I34*'Scoring Format'!$B$7)+($M34*('Scoring Format'!$B$3))+($O34*('Scoring Format'!$B$6)))</f>
        <v>30</v>
      </c>
      <c r="Z34" s="161" t="n">
        <f aca="false">(F34*0.5)+(($G34*('Scoring Format'!$B$4))+($I34*'Scoring Format'!$B$7)+($M34*('Scoring Format'!$B$3))+($O34*('Scoring Format'!$B$6)))</f>
        <v>22.5</v>
      </c>
      <c r="AA34" s="2"/>
      <c r="AD34" s="160" t="s">
        <v>85</v>
      </c>
      <c r="AE34" s="160"/>
      <c r="AF34" s="158" t="n">
        <f aca="false">AH34/AG34</f>
        <v>0.55</v>
      </c>
      <c r="AG34" s="161" t="n">
        <v>40</v>
      </c>
      <c r="AH34" s="161" t="n">
        <v>22</v>
      </c>
      <c r="AI34" s="161" t="n">
        <v>325</v>
      </c>
      <c r="AJ34" s="161" t="n">
        <f aca="false">AI34/AH34</f>
        <v>14.7727272727273</v>
      </c>
      <c r="AK34" s="161" t="n">
        <v>2</v>
      </c>
      <c r="AL34" s="158" t="n">
        <f aca="false">AK34/AH34</f>
        <v>0.0909090909090909</v>
      </c>
      <c r="AN34" s="161" t="n">
        <v>5</v>
      </c>
      <c r="AO34" s="161" t="n">
        <v>20</v>
      </c>
      <c r="AP34" s="171" t="n">
        <f aca="false">AO34/AN34</f>
        <v>4</v>
      </c>
      <c r="AQ34" s="161" t="n">
        <v>0</v>
      </c>
      <c r="AR34" s="158" t="n">
        <f aca="false">AQ34/AN34</f>
        <v>0</v>
      </c>
      <c r="AV34" s="172" t="e">
        <f aca="false">(#ref!+AK34)/(#ref!+AK37)</f>
        <v>#NAME?</v>
      </c>
      <c r="AW34" s="172" t="e">
        <f aca="false">#ref!/(AK34+#ref!)</f>
        <v>#NAME?</v>
      </c>
      <c r="AX34" s="172" t="e">
        <f aca="false">AK34/(#ref!+AK34)</f>
        <v>#NAME?</v>
      </c>
      <c r="AZ34" s="161" t="n">
        <f aca="false">(AI34*0.1)+(AK34*6)+(AO34*0.1)+(AQ34*6)</f>
        <v>46.5</v>
      </c>
      <c r="BA34" s="161" t="n">
        <f aca="false">(AH34*1)+(AI34*0.1)+(AK34*6)+(AO34*0.1)+(AQ34*6)</f>
        <v>68.5</v>
      </c>
    </row>
    <row r="35" customFormat="false" ht="8.25" hidden="false" customHeight="false" outlineLevel="0" collapsed="false">
      <c r="A35" s="160" t="s">
        <v>292</v>
      </c>
      <c r="B35" s="161" t="n">
        <v>23</v>
      </c>
      <c r="C35" s="161"/>
      <c r="D35" s="158" t="n">
        <f aca="false">F35/E35</f>
        <v>0.568181818181818</v>
      </c>
      <c r="E35" s="161" t="n">
        <v>44</v>
      </c>
      <c r="F35" s="161" t="n">
        <v>25</v>
      </c>
      <c r="G35" s="161" t="n">
        <v>250</v>
      </c>
      <c r="H35" s="161" t="n">
        <f aca="false">G35/F35</f>
        <v>10</v>
      </c>
      <c r="I35" s="161" t="n">
        <v>1</v>
      </c>
      <c r="J35" s="158" t="n">
        <f aca="false">I35/F35</f>
        <v>0.04</v>
      </c>
      <c r="L35" s="161" t="n">
        <v>9</v>
      </c>
      <c r="M35" s="161" t="n">
        <v>81</v>
      </c>
      <c r="N35" s="171" t="n">
        <f aca="false">M35/L35</f>
        <v>9</v>
      </c>
      <c r="O35" s="161" t="n">
        <v>1</v>
      </c>
      <c r="P35" s="158" t="n">
        <f aca="false">O35/L35</f>
        <v>0.111111111111111</v>
      </c>
      <c r="S35" s="160" t="s">
        <v>293</v>
      </c>
      <c r="T35" s="172" t="n">
        <f aca="false">(E35+L35)/($D$27+$L$27+$N$17+$E$47+$L$47)</f>
        <v>0.0899830220713073</v>
      </c>
      <c r="U35" s="172" t="n">
        <f aca="false">E35/($E$17)</f>
        <v>0.13134328358209</v>
      </c>
      <c r="V35" s="172" t="n">
        <f aca="false">L35/($N$17+$D$27+$L$38+$L$47)</f>
        <v>0.0205949656750572</v>
      </c>
      <c r="X35" s="161" t="n">
        <f aca="false">($G35*('Scoring Format'!$B$4))+($I35*'Scoring Format'!$B$7)+($M35*('Scoring Format'!$B$3))+($O35*('Scoring Format'!$B$6))</f>
        <v>45.1</v>
      </c>
      <c r="Y35" s="161" t="n">
        <f aca="false">(F35*1)+(($G35*('Scoring Format'!$B$4))+($I35*'Scoring Format'!$B$7)+($M35*('Scoring Format'!$B$3))+($O35*('Scoring Format'!$B$6)))</f>
        <v>70.1</v>
      </c>
      <c r="Z35" s="161" t="n">
        <f aca="false">(F35*0.5)+(($G35*('Scoring Format'!$B$4))+($I35*'Scoring Format'!$B$7)+($M35*('Scoring Format'!$B$3))+($O35*('Scoring Format'!$B$6)))</f>
        <v>57.6</v>
      </c>
      <c r="AA35" s="2"/>
      <c r="AD35" s="160" t="s">
        <v>88</v>
      </c>
      <c r="AE35" s="160"/>
      <c r="AF35" s="158" t="n">
        <f aca="false">AH35/AG35</f>
        <v>0.662068965517241</v>
      </c>
      <c r="AG35" s="161" t="n">
        <v>145</v>
      </c>
      <c r="AH35" s="161" t="n">
        <v>96</v>
      </c>
      <c r="AI35" s="161" t="n">
        <v>1098</v>
      </c>
      <c r="AJ35" s="161" t="n">
        <f aca="false">AI35/AH35</f>
        <v>11.4375</v>
      </c>
      <c r="AK35" s="161" t="n">
        <v>7</v>
      </c>
      <c r="AL35" s="158" t="n">
        <f aca="false">AK35/AH35</f>
        <v>0.0729166666666667</v>
      </c>
      <c r="AN35" s="161" t="n">
        <v>0</v>
      </c>
      <c r="AO35" s="161" t="n">
        <v>0</v>
      </c>
      <c r="AP35" s="171" t="e">
        <f aca="false">AO35/AN35</f>
        <v>#DIV/0!</v>
      </c>
      <c r="AQ35" s="161" t="n">
        <v>0</v>
      </c>
      <c r="AR35" s="158" t="e">
        <f aca="false">AQ35/AN35</f>
        <v>#DIV/0!</v>
      </c>
      <c r="AV35" s="172" t="e">
        <f aca="false">(#ref!+AK35)/(#ref!+AK38)</f>
        <v>#NAME?</v>
      </c>
      <c r="AW35" s="172" t="e">
        <f aca="false">#ref!/(AK35+#ref!)</f>
        <v>#NAME?</v>
      </c>
      <c r="AX35" s="172" t="e">
        <f aca="false">AK35/(#ref!+AK35)</f>
        <v>#NAME?</v>
      </c>
      <c r="AZ35" s="161" t="n">
        <f aca="false">(AI35*0.1)+(AK35*6)+(AO35*0.1)+(AQ35*6)</f>
        <v>151.8</v>
      </c>
      <c r="BA35" s="161" t="n">
        <f aca="false">(AH35*1)+(AI35*0.1)+(AK35*6)+(AO35*0.1)+(AQ35*6)</f>
        <v>247.8</v>
      </c>
    </row>
    <row r="36" customFormat="false" ht="8.25" hidden="false" customHeight="false" outlineLevel="0" collapsed="false">
      <c r="A36" s="160" t="s">
        <v>294</v>
      </c>
      <c r="B36" s="161" t="n">
        <v>27</v>
      </c>
      <c r="C36" s="161" t="n">
        <v>17</v>
      </c>
      <c r="D36" s="158" t="n">
        <f aca="false">F36/E36</f>
        <v>0.714285714285714</v>
      </c>
      <c r="E36" s="161" t="n">
        <v>77</v>
      </c>
      <c r="F36" s="161" t="n">
        <v>55</v>
      </c>
      <c r="G36" s="161" t="n">
        <v>660</v>
      </c>
      <c r="H36" s="161" t="n">
        <f aca="false">G36/F36</f>
        <v>12</v>
      </c>
      <c r="I36" s="161" t="n">
        <v>5</v>
      </c>
      <c r="J36" s="158" t="n">
        <f aca="false">I36/F36</f>
        <v>0.0909090909090909</v>
      </c>
      <c r="L36" s="161" t="n">
        <v>0</v>
      </c>
      <c r="M36" s="161" t="n">
        <v>0</v>
      </c>
      <c r="N36" s="171" t="e">
        <f aca="false">M36/L36</f>
        <v>#DIV/0!</v>
      </c>
      <c r="O36" s="161" t="n">
        <v>0</v>
      </c>
      <c r="P36" s="158" t="e">
        <f aca="false">O36/L36</f>
        <v>#DIV/0!</v>
      </c>
      <c r="S36" s="160" t="s">
        <v>295</v>
      </c>
      <c r="T36" s="172" t="n">
        <f aca="false">(E36+L36)/($D$27+$L$27+$N$17+$E$47+$L$47)</f>
        <v>0.130730050933786</v>
      </c>
      <c r="U36" s="172" t="n">
        <f aca="false">E36/($E$17)</f>
        <v>0.229850746268657</v>
      </c>
      <c r="V36" s="172" t="n">
        <f aca="false">L36/($N$17+$D$27+$L$38+$L$47)</f>
        <v>0</v>
      </c>
      <c r="X36" s="161" t="n">
        <f aca="false">($G36*('Scoring Format'!$B$4))+($I36*'Scoring Format'!$B$7)+($M36*('Scoring Format'!$B$3))+($O36*('Scoring Format'!$B$6))</f>
        <v>96</v>
      </c>
      <c r="Y36" s="161" t="n">
        <f aca="false">(F36*1)+(($G36*('Scoring Format'!$B$4))+($I36*'Scoring Format'!$B$7)+($M36*('Scoring Format'!$B$3))+($O36*('Scoring Format'!$B$6)))</f>
        <v>151</v>
      </c>
      <c r="Z36" s="161" t="n">
        <f aca="false">(F36*0.5)+(($G36*('Scoring Format'!$B$4))+($I36*'Scoring Format'!$B$7)+($M36*('Scoring Format'!$B$3))+($O36*('Scoring Format'!$B$6)))</f>
        <v>123.5</v>
      </c>
      <c r="AA36" s="2"/>
      <c r="AD36" s="160" t="s">
        <v>91</v>
      </c>
      <c r="AE36" s="160"/>
      <c r="AF36" s="158" t="n">
        <f aca="false">AH36/AG36</f>
        <v>0.6</v>
      </c>
      <c r="AG36" s="161" t="n">
        <v>10</v>
      </c>
      <c r="AH36" s="161" t="n">
        <v>6</v>
      </c>
      <c r="AI36" s="161" t="n">
        <v>100</v>
      </c>
      <c r="AJ36" s="161" t="n">
        <f aca="false">AI36/AH36</f>
        <v>16.6666666666667</v>
      </c>
      <c r="AK36" s="161" t="n">
        <v>0</v>
      </c>
      <c r="AL36" s="158" t="n">
        <f aca="false">AK36/AH36</f>
        <v>0</v>
      </c>
      <c r="AN36" s="161" t="n">
        <v>0</v>
      </c>
      <c r="AO36" s="161" t="n">
        <v>0</v>
      </c>
      <c r="AP36" s="171" t="e">
        <f aca="false">AO36/AN36</f>
        <v>#DIV/0!</v>
      </c>
      <c r="AQ36" s="161" t="n">
        <v>0</v>
      </c>
      <c r="AR36" s="158" t="e">
        <f aca="false">AQ36/AN36</f>
        <v>#DIV/0!</v>
      </c>
      <c r="AV36" s="172" t="e">
        <f aca="false">(#ref!+AK36)/(#ref!+AK41)</f>
        <v>#NAME?</v>
      </c>
      <c r="AW36" s="172" t="e">
        <f aca="false">#ref!/(AK36+#ref!)</f>
        <v>#NAME?</v>
      </c>
      <c r="AX36" s="172" t="e">
        <f aca="false">AK36/(#ref!+AK36)</f>
        <v>#NAME?</v>
      </c>
      <c r="AZ36" s="161" t="n">
        <f aca="false">(AI36*0.1)+(AK36*6)+(AO36*0.1)+(AQ36*6)</f>
        <v>10</v>
      </c>
      <c r="BA36" s="161" t="n">
        <f aca="false">(AH36*1)+(AI36*0.1)+(AK36*6)+(AO36*0.1)+(AQ36*6)</f>
        <v>16</v>
      </c>
    </row>
    <row r="37" customFormat="false" ht="8.25" hidden="false" customHeight="false" outlineLevel="0" collapsed="false">
      <c r="A37" s="160" t="s">
        <v>296</v>
      </c>
      <c r="B37" s="157" t="n">
        <v>31</v>
      </c>
      <c r="C37" s="161"/>
      <c r="D37" s="158" t="n">
        <f aca="false">F37/E37</f>
        <v>0.333333333333333</v>
      </c>
      <c r="E37" s="161" t="n">
        <v>3</v>
      </c>
      <c r="F37" s="161" t="n">
        <v>1</v>
      </c>
      <c r="G37" s="161" t="n">
        <v>12</v>
      </c>
      <c r="H37" s="161" t="n">
        <f aca="false">G37/F37</f>
        <v>12</v>
      </c>
      <c r="I37" s="161" t="n">
        <v>0</v>
      </c>
      <c r="J37" s="158" t="n">
        <f aca="false">I37/F37</f>
        <v>0</v>
      </c>
      <c r="L37" s="161" t="n">
        <v>0</v>
      </c>
      <c r="M37" s="161" t="n">
        <v>0</v>
      </c>
      <c r="N37" s="171" t="e">
        <f aca="false">M37/L37</f>
        <v>#DIV/0!</v>
      </c>
      <c r="O37" s="161" t="n">
        <v>0</v>
      </c>
      <c r="P37" s="158" t="e">
        <f aca="false">O37/L37</f>
        <v>#DIV/0!</v>
      </c>
      <c r="S37" s="160" t="s">
        <v>297</v>
      </c>
      <c r="T37" s="172" t="n">
        <f aca="false">(E37+L37)/($D$27+$L$27+$N$17+$E$47+$L$47)</f>
        <v>0.00509337860780985</v>
      </c>
      <c r="U37" s="172" t="n">
        <f aca="false">E37/($E$17)</f>
        <v>0.00895522388059702</v>
      </c>
      <c r="V37" s="172" t="n">
        <f aca="false">L37/($N$17+$D$27+$L$38+$L$47)</f>
        <v>0</v>
      </c>
      <c r="X37" s="161" t="n">
        <f aca="false">($G37*('Scoring Format'!$B$4))+($I37*'Scoring Format'!$B$7)+($M37*('Scoring Format'!$B$3))+($O37*('Scoring Format'!$B$6))</f>
        <v>1.2</v>
      </c>
      <c r="Y37" s="161" t="n">
        <f aca="false">(F37*1)+(($G37*('Scoring Format'!$B$4))+($I37*'Scoring Format'!$B$7)+($M37*('Scoring Format'!$B$3))+($O37*('Scoring Format'!$B$6)))</f>
        <v>2.2</v>
      </c>
      <c r="Z37" s="161" t="n">
        <f aca="false">(F37*0.5)+(($G37*('Scoring Format'!$B$4))+($I37*'Scoring Format'!$B$7)+($M37*('Scoring Format'!$B$3))+($O37*('Scoring Format'!$B$6)))</f>
        <v>1.7</v>
      </c>
      <c r="AA37" s="2"/>
      <c r="AD37" s="160" t="s">
        <v>94</v>
      </c>
      <c r="AE37" s="160"/>
      <c r="AF37" s="158" t="e">
        <f aca="false">AH37/AG37</f>
        <v>#DIV/0!</v>
      </c>
      <c r="AG37" s="161"/>
      <c r="AH37" s="161"/>
      <c r="AI37" s="161"/>
      <c r="AJ37" s="161"/>
      <c r="AK37" s="161"/>
      <c r="AL37" s="158" t="e">
        <f aca="false">AK37/AH37</f>
        <v>#DIV/0!</v>
      </c>
      <c r="AN37" s="161"/>
      <c r="AO37" s="161"/>
      <c r="AP37" s="171" t="e">
        <f aca="false">AO37/AN37</f>
        <v>#DIV/0!</v>
      </c>
      <c r="AQ37" s="161"/>
      <c r="AR37" s="158" t="e">
        <f aca="false">AQ37/AN37</f>
        <v>#DIV/0!</v>
      </c>
      <c r="AV37" s="172" t="e">
        <f aca="false">(#ref!+AK37)/(#ref!+AK42)</f>
        <v>#NAME?</v>
      </c>
      <c r="AW37" s="172" t="e">
        <f aca="false">#ref!/(AK37+#ref!)</f>
        <v>#NAME?</v>
      </c>
      <c r="AX37" s="172" t="e">
        <f aca="false">AK37/(#ref!+AK37)</f>
        <v>#NAME?</v>
      </c>
      <c r="AZ37" s="161"/>
      <c r="BA37" s="161"/>
    </row>
    <row r="38" customFormat="false" ht="8.25" hidden="false" customHeight="false" outlineLevel="0" collapsed="false">
      <c r="A38" s="159" t="s">
        <v>49</v>
      </c>
      <c r="B38" s="159"/>
      <c r="C38" s="159"/>
      <c r="D38" s="156"/>
      <c r="E38" s="159" t="n">
        <f aca="false">SUM(E32:E37)</f>
        <v>327</v>
      </c>
      <c r="F38" s="159" t="n">
        <f aca="false">SUM(F32:F37)</f>
        <v>203</v>
      </c>
      <c r="G38" s="159" t="n">
        <f aca="false">SUM(G32:G37)</f>
        <v>2634</v>
      </c>
      <c r="H38" s="159"/>
      <c r="I38" s="159" t="n">
        <f aca="false">SUM(I32:I37)</f>
        <v>20</v>
      </c>
      <c r="J38" s="159"/>
      <c r="K38" s="159"/>
      <c r="L38" s="159" t="n">
        <f aca="false">SUM(L32:L37)</f>
        <v>9</v>
      </c>
      <c r="M38" s="159" t="n">
        <f aca="false">SUM(M32:M37)</f>
        <v>81</v>
      </c>
      <c r="N38" s="159"/>
      <c r="O38" s="159" t="n">
        <f aca="false">SUM(O32:O37)</f>
        <v>1</v>
      </c>
      <c r="P38" s="159"/>
      <c r="AD38" s="159" t="s">
        <v>49</v>
      </c>
      <c r="AE38" s="159"/>
      <c r="AF38" s="156"/>
      <c r="AG38" s="159" t="n">
        <f aca="false">SUM(AG32:AG37)</f>
        <v>422</v>
      </c>
      <c r="AH38" s="159" t="n">
        <f aca="false">SUM(AH32:AH37)</f>
        <v>265</v>
      </c>
      <c r="AI38" s="159" t="n">
        <f aca="false">SUM(AI32:AI37)</f>
        <v>3125</v>
      </c>
      <c r="AJ38" s="159"/>
      <c r="AK38" s="159" t="n">
        <f aca="false">SUM(AK32:AK37)</f>
        <v>20</v>
      </c>
      <c r="AL38" s="159"/>
      <c r="AM38" s="159"/>
      <c r="AN38" s="159" t="n">
        <f aca="false">SUM(AN32:AN37)</f>
        <v>17</v>
      </c>
      <c r="AO38" s="159" t="n">
        <f aca="false">SUM(AO32:AO37)</f>
        <v>128</v>
      </c>
      <c r="AP38" s="159"/>
      <c r="AQ38" s="159" t="n">
        <f aca="false">SUM(AQ32:AQ37)</f>
        <v>0</v>
      </c>
      <c r="AR38" s="159"/>
    </row>
    <row r="39" customFormat="false" ht="8.25" hidden="false" customHeight="false" outlineLevel="0" collapsed="false">
      <c r="A39" s="159"/>
      <c r="C39" s="2"/>
      <c r="D39" s="2"/>
      <c r="E39" s="2"/>
      <c r="F39" s="2"/>
      <c r="G39" s="2"/>
      <c r="H39" s="2"/>
      <c r="I39" s="2"/>
      <c r="J39" s="2"/>
      <c r="K39" s="2"/>
      <c r="L39" s="2"/>
      <c r="AC39" s="159"/>
      <c r="AE39" s="2"/>
      <c r="AF39" s="2"/>
      <c r="AG39" s="2"/>
      <c r="AH39" s="2"/>
      <c r="AI39" s="2"/>
      <c r="AJ39" s="2"/>
      <c r="AK39" s="2"/>
      <c r="AL39" s="2"/>
      <c r="AM39" s="2"/>
      <c r="AN39" s="2"/>
    </row>
    <row r="40" customFormat="false" ht="8.25" hidden="false" customHeight="false" outlineLevel="0" collapsed="false">
      <c r="A40" s="159"/>
      <c r="C40" s="2"/>
      <c r="D40" s="2"/>
      <c r="E40" s="2"/>
      <c r="F40" s="2"/>
      <c r="G40" s="2"/>
      <c r="H40" s="2"/>
      <c r="I40" s="2"/>
      <c r="J40" s="2"/>
      <c r="K40" s="2"/>
      <c r="L40" s="2"/>
      <c r="AC40" s="159"/>
      <c r="AE40" s="2"/>
      <c r="AF40" s="2"/>
      <c r="AG40" s="2"/>
      <c r="AH40" s="2"/>
      <c r="AI40" s="2"/>
      <c r="AJ40" s="2"/>
      <c r="AK40" s="2"/>
      <c r="AL40" s="2"/>
      <c r="AM40" s="2"/>
      <c r="AN40" s="2"/>
    </row>
    <row r="41" customFormat="false" ht="8.25" hidden="false" customHeight="false" outlineLevel="0" collapsed="false">
      <c r="A41" s="153" t="s">
        <v>50</v>
      </c>
      <c r="B41" s="153"/>
      <c r="C41" s="153"/>
      <c r="D41" s="153"/>
      <c r="E41" s="153"/>
      <c r="F41" s="153"/>
      <c r="G41" s="153"/>
      <c r="H41" s="2"/>
      <c r="I41" s="2"/>
      <c r="J41" s="2"/>
      <c r="K41" s="2"/>
      <c r="L41" s="153" t="s">
        <v>19</v>
      </c>
      <c r="M41" s="153"/>
      <c r="N41" s="153"/>
      <c r="O41" s="153"/>
      <c r="P41" s="153"/>
      <c r="T41" s="153" t="s">
        <v>20</v>
      </c>
      <c r="U41" s="153"/>
      <c r="V41" s="153"/>
      <c r="X41" s="153"/>
      <c r="Y41" s="153"/>
      <c r="AE41" s="153" t="s">
        <v>50</v>
      </c>
      <c r="AF41" s="153"/>
      <c r="AG41" s="153"/>
      <c r="AH41" s="153"/>
      <c r="AI41" s="153"/>
      <c r="AJ41" s="153"/>
      <c r="AK41" s="153"/>
      <c r="AL41" s="2"/>
      <c r="AM41" s="2"/>
      <c r="AN41" s="153" t="s">
        <v>19</v>
      </c>
      <c r="AO41" s="153"/>
      <c r="AP41" s="153"/>
      <c r="AQ41" s="153"/>
      <c r="AR41" s="153"/>
      <c r="AV41" s="153" t="s">
        <v>20</v>
      </c>
      <c r="AW41" s="153"/>
      <c r="AX41" s="153"/>
      <c r="AZ41" s="153" t="s">
        <v>21</v>
      </c>
      <c r="BA41" s="153"/>
    </row>
    <row r="42" customFormat="false" ht="8.25" hidden="false" customHeight="false" outlineLevel="0" collapsed="false">
      <c r="A42" s="159" t="s">
        <v>95</v>
      </c>
      <c r="B42" s="159" t="s">
        <v>23</v>
      </c>
      <c r="C42" s="159" t="s">
        <v>24</v>
      </c>
      <c r="D42" s="159" t="s">
        <v>52</v>
      </c>
      <c r="E42" s="159" t="s">
        <v>53</v>
      </c>
      <c r="F42" s="159" t="s">
        <v>54</v>
      </c>
      <c r="G42" s="159" t="s">
        <v>55</v>
      </c>
      <c r="H42" s="159" t="s">
        <v>56</v>
      </c>
      <c r="I42" s="159" t="s">
        <v>30</v>
      </c>
      <c r="J42" s="159" t="s">
        <v>57</v>
      </c>
      <c r="L42" s="159" t="s">
        <v>34</v>
      </c>
      <c r="M42" s="159" t="s">
        <v>35</v>
      </c>
      <c r="N42" s="159" t="s">
        <v>36</v>
      </c>
      <c r="O42" s="159" t="s">
        <v>96</v>
      </c>
      <c r="P42" s="159" t="s">
        <v>31</v>
      </c>
      <c r="S42" s="159" t="s">
        <v>95</v>
      </c>
      <c r="T42" s="159" t="s">
        <v>38</v>
      </c>
      <c r="U42" s="159" t="s">
        <v>39</v>
      </c>
      <c r="V42" s="159" t="s">
        <v>40</v>
      </c>
      <c r="X42" s="159" t="s">
        <v>41</v>
      </c>
      <c r="Y42" s="159" t="s">
        <v>58</v>
      </c>
      <c r="Z42" s="159" t="s">
        <v>97</v>
      </c>
      <c r="AA42" s="159"/>
      <c r="AD42" s="159" t="s">
        <v>95</v>
      </c>
      <c r="AE42" s="159" t="s">
        <v>24</v>
      </c>
      <c r="AF42" s="159" t="s">
        <v>52</v>
      </c>
      <c r="AG42" s="159" t="s">
        <v>53</v>
      </c>
      <c r="AH42" s="159" t="s">
        <v>54</v>
      </c>
      <c r="AI42" s="159" t="s">
        <v>55</v>
      </c>
      <c r="AJ42" s="159" t="s">
        <v>56</v>
      </c>
      <c r="AK42" s="159" t="s">
        <v>30</v>
      </c>
      <c r="AL42" s="159" t="s">
        <v>57</v>
      </c>
      <c r="AN42" s="159" t="s">
        <v>34</v>
      </c>
      <c r="AO42" s="159" t="s">
        <v>35</v>
      </c>
      <c r="AP42" s="159" t="s">
        <v>36</v>
      </c>
      <c r="AQ42" s="159" t="s">
        <v>96</v>
      </c>
      <c r="AR42" s="159" t="s">
        <v>31</v>
      </c>
      <c r="AV42" s="159" t="s">
        <v>38</v>
      </c>
      <c r="AW42" s="159" t="s">
        <v>39</v>
      </c>
      <c r="AX42" s="159" t="s">
        <v>40</v>
      </c>
      <c r="AZ42" s="159" t="s">
        <v>41</v>
      </c>
      <c r="BA42" s="159" t="s">
        <v>58</v>
      </c>
    </row>
    <row r="43" customFormat="false" ht="8.25" hidden="false" customHeight="false" outlineLevel="0" collapsed="false">
      <c r="A43" s="160" t="s">
        <v>298</v>
      </c>
      <c r="B43" s="161" t="n">
        <v>23</v>
      </c>
      <c r="C43" s="161" t="n">
        <v>17</v>
      </c>
      <c r="D43" s="158" t="n">
        <f aca="false">F43/E43</f>
        <v>0.657142857142857</v>
      </c>
      <c r="E43" s="161" t="n">
        <v>35</v>
      </c>
      <c r="F43" s="161" t="n">
        <v>23</v>
      </c>
      <c r="G43" s="161" t="n">
        <v>211</v>
      </c>
      <c r="H43" s="161" t="n">
        <f aca="false">G43/F43</f>
        <v>9.17391304347826</v>
      </c>
      <c r="I43" s="161" t="n">
        <v>1</v>
      </c>
      <c r="J43" s="158" t="n">
        <f aca="false">I43/F43</f>
        <v>0.0434782608695652</v>
      </c>
      <c r="L43" s="161"/>
      <c r="M43" s="161"/>
      <c r="N43" s="161" t="e">
        <f aca="false">M43/L43</f>
        <v>#DIV/0!</v>
      </c>
      <c r="O43" s="161"/>
      <c r="P43" s="158" t="e">
        <f aca="false">O43/L43</f>
        <v>#DIV/0!</v>
      </c>
      <c r="S43" s="160" t="s">
        <v>299</v>
      </c>
      <c r="T43" s="172" t="n">
        <f aca="false">(E43+L43)/($E$47+$L$47+$E$38+$L$38+$K$27+$D$27+$N$17)</f>
        <v>0.0369978858350951</v>
      </c>
      <c r="U43" s="172" t="n">
        <f aca="false">E43/($E$47+$E$38+$K$27)</f>
        <v>0.068762278978389</v>
      </c>
      <c r="V43" s="172" t="n">
        <f aca="false">L43/($L$47+$L$38+$D$27+$N$17)</f>
        <v>0</v>
      </c>
      <c r="X43" s="161" t="n">
        <f aca="false">($G43*('Scoring Format'!$B$4))+($I43*'Scoring Format'!$B$7)+($M43*('Scoring Format'!$B$3))+($O43*('Scoring Format'!$B$6))</f>
        <v>27.1</v>
      </c>
      <c r="Y43" s="161" t="n">
        <f aca="false">(F43*1)+(($G43*('Scoring Format'!$B$4))+($I43*'Scoring Format'!$B$7)+($M43*('Scoring Format'!$B$3))+($O43*('Scoring Format'!$B$6)))</f>
        <v>50.1</v>
      </c>
      <c r="Z43" s="161" t="n">
        <f aca="false">(F43*0.5)+(($G43*('Scoring Format'!$B$4))+($I43*'Scoring Format'!$B$7)+($M43*('Scoring Format'!$B$3))+($O43*('Scoring Format'!$B$6)))</f>
        <v>38.6</v>
      </c>
      <c r="AA43" s="2"/>
      <c r="AD43" s="160" t="s">
        <v>100</v>
      </c>
      <c r="AE43" s="160"/>
      <c r="AF43" s="158" t="n">
        <f aca="false">AH43/AG43</f>
        <v>0.5625</v>
      </c>
      <c r="AG43" s="161" t="n">
        <v>16</v>
      </c>
      <c r="AH43" s="161" t="n">
        <v>9</v>
      </c>
      <c r="AI43" s="161" t="n">
        <v>108</v>
      </c>
      <c r="AJ43" s="161" t="n">
        <f aca="false">AI43/AH43</f>
        <v>12</v>
      </c>
      <c r="AK43" s="161" t="n">
        <v>1</v>
      </c>
      <c r="AL43" s="158" t="n">
        <f aca="false">AK43/AH43</f>
        <v>0.111111111111111</v>
      </c>
      <c r="AN43" s="161" t="n">
        <v>0</v>
      </c>
      <c r="AO43" s="161" t="n">
        <v>0</v>
      </c>
      <c r="AP43" s="161" t="n">
        <v>0</v>
      </c>
      <c r="AQ43" s="161" t="n">
        <v>0</v>
      </c>
      <c r="AR43" s="158" t="e">
        <f aca="false">AQ43/AN43</f>
        <v>#DIV/0!</v>
      </c>
      <c r="AV43" s="172" t="e">
        <f aca="false">(#ref!+AK43)/(#ref!+AK46)</f>
        <v>#NAME?</v>
      </c>
      <c r="AW43" s="172" t="e">
        <f aca="false">#ref!/(AK43+#ref!)</f>
        <v>#NAME?</v>
      </c>
      <c r="AX43" s="172" t="e">
        <f aca="false">AK43/(#ref!+AK43)</f>
        <v>#NAME?</v>
      </c>
      <c r="AZ43" s="161" t="n">
        <f aca="false">(AI43*0.1)+(AK43*6)+(AO43*0.1)+(AQ43*6)</f>
        <v>16.8</v>
      </c>
      <c r="BA43" s="161" t="n">
        <f aca="false">(AH43*1)+(AI43*0.1)+(AK43*6)+(AO43*0.1)+(AQ43*6)</f>
        <v>25.8</v>
      </c>
    </row>
    <row r="44" customFormat="false" ht="8.25" hidden="false" customHeight="false" outlineLevel="0" collapsed="false">
      <c r="A44" s="160" t="s">
        <v>300</v>
      </c>
      <c r="B44" s="161" t="n">
        <v>23</v>
      </c>
      <c r="C44" s="161" t="n">
        <v>17</v>
      </c>
      <c r="D44" s="158" t="n">
        <f aca="false">F44/E44</f>
        <v>0.692307692307692</v>
      </c>
      <c r="E44" s="161" t="n">
        <v>26</v>
      </c>
      <c r="F44" s="161" t="n">
        <v>18</v>
      </c>
      <c r="G44" s="161" t="n">
        <v>160</v>
      </c>
      <c r="H44" s="161" t="n">
        <f aca="false">G44/F44</f>
        <v>8.88888888888889</v>
      </c>
      <c r="I44" s="161" t="n">
        <v>0</v>
      </c>
      <c r="J44" s="158" t="n">
        <f aca="false">I44/F44</f>
        <v>0</v>
      </c>
      <c r="L44" s="161"/>
      <c r="M44" s="161"/>
      <c r="N44" s="161" t="e">
        <f aca="false">M44/L44</f>
        <v>#DIV/0!</v>
      </c>
      <c r="O44" s="161"/>
      <c r="P44" s="158" t="e">
        <f aca="false">O44/L44</f>
        <v>#DIV/0!</v>
      </c>
      <c r="S44" s="160" t="s">
        <v>301</v>
      </c>
      <c r="T44" s="172" t="n">
        <f aca="false">(E44+L44)/($E$47+$L$47+$E$38+$L$38+$K$27+$D$27+$N$17)</f>
        <v>0.0274841437632135</v>
      </c>
      <c r="U44" s="172" t="n">
        <f aca="false">E44/($E$47+$E$38+$K$27)</f>
        <v>0.0510805500982318</v>
      </c>
      <c r="V44" s="172" t="n">
        <f aca="false">L44/($L$47+$L$38+$D$27+$N$17)</f>
        <v>0</v>
      </c>
      <c r="X44" s="161" t="n">
        <f aca="false">($G44*('Scoring Format'!$B$4))+($I44*'Scoring Format'!$B$7)+($M44*('Scoring Format'!$B$3))+($O44*('Scoring Format'!$B$6))</f>
        <v>16</v>
      </c>
      <c r="Y44" s="161" t="n">
        <f aca="false">(F44*1)+(($G44*('Scoring Format'!$B$4))+($I44*'Scoring Format'!$B$7)+($M44*('Scoring Format'!$B$3))+($O44*('Scoring Format'!$B$6)))</f>
        <v>34</v>
      </c>
      <c r="Z44" s="161" t="n">
        <f aca="false">(F44*0.5)+(($G44*('Scoring Format'!$B$4))+($I44*'Scoring Format'!$B$7)+($M44*('Scoring Format'!$B$3))+($O44*('Scoring Format'!$B$6)))</f>
        <v>25</v>
      </c>
      <c r="AA44" s="2"/>
      <c r="AD44" s="160" t="s">
        <v>103</v>
      </c>
      <c r="AE44" s="160"/>
      <c r="AF44" s="158" t="n">
        <f aca="false">AH44/AG44</f>
        <v>0.742857142857143</v>
      </c>
      <c r="AG44" s="161" t="n">
        <v>35</v>
      </c>
      <c r="AH44" s="161" t="n">
        <v>26</v>
      </c>
      <c r="AI44" s="161" t="n">
        <v>283</v>
      </c>
      <c r="AJ44" s="161" t="n">
        <f aca="false">AI44/AH44</f>
        <v>10.8846153846154</v>
      </c>
      <c r="AK44" s="161" t="n">
        <v>2</v>
      </c>
      <c r="AL44" s="158" t="n">
        <f aca="false">AK44/AH44</f>
        <v>0.0769230769230769</v>
      </c>
      <c r="AN44" s="161" t="n">
        <v>0</v>
      </c>
      <c r="AO44" s="161" t="n">
        <v>0</v>
      </c>
      <c r="AP44" s="161" t="n">
        <v>0</v>
      </c>
      <c r="AQ44" s="161" t="n">
        <v>0</v>
      </c>
      <c r="AR44" s="158" t="e">
        <f aca="false">AQ44/AN44</f>
        <v>#DIV/0!</v>
      </c>
      <c r="AV44" s="172" t="e">
        <f aca="false">(#ref!+AK44)/(#ref!+AK47)</f>
        <v>#NAME?</v>
      </c>
      <c r="AW44" s="172" t="e">
        <f aca="false">#ref!/(AK44+#ref!)</f>
        <v>#NAME?</v>
      </c>
      <c r="AX44" s="172" t="e">
        <f aca="false">AK44/(#ref!+AK44)</f>
        <v>#NAME?</v>
      </c>
      <c r="AZ44" s="161" t="n">
        <f aca="false">(AI44*0.1)+(AK44*6)+(AO44*0.1)+(AQ44*6)</f>
        <v>40.3</v>
      </c>
      <c r="BA44" s="161" t="n">
        <f aca="false">(AH44*1)+(AI44*0.1)+(AK44*6)+(AO44*0.1)+(AQ44*6)</f>
        <v>66.3</v>
      </c>
    </row>
    <row r="45" customFormat="false" ht="8.25" hidden="false" customHeight="false" outlineLevel="0" collapsed="false">
      <c r="A45" s="160" t="s">
        <v>302</v>
      </c>
      <c r="B45" s="161" t="n">
        <v>26</v>
      </c>
      <c r="C45" s="161" t="n">
        <v>17</v>
      </c>
      <c r="D45" s="158" t="n">
        <f aca="false">F45/E45</f>
        <v>0.7</v>
      </c>
      <c r="E45" s="161" t="n">
        <v>30</v>
      </c>
      <c r="F45" s="161" t="n">
        <v>21</v>
      </c>
      <c r="G45" s="161" t="n">
        <v>201</v>
      </c>
      <c r="H45" s="161" t="n">
        <f aca="false">G45/F45</f>
        <v>9.57142857142857</v>
      </c>
      <c r="I45" s="161" t="n">
        <v>2</v>
      </c>
      <c r="J45" s="158" t="n">
        <f aca="false">I45/F45</f>
        <v>0.0952380952380952</v>
      </c>
      <c r="L45" s="161"/>
      <c r="M45" s="161"/>
      <c r="N45" s="161" t="e">
        <f aca="false">M45/L45</f>
        <v>#DIV/0!</v>
      </c>
      <c r="O45" s="161"/>
      <c r="P45" s="158" t="e">
        <f aca="false">O45/L45</f>
        <v>#DIV/0!</v>
      </c>
      <c r="S45" s="160" t="s">
        <v>303</v>
      </c>
      <c r="T45" s="172" t="n">
        <f aca="false">(E45+L45)/($E$47+$L$47+$E$38+$L$38+$K$27+$D$27+$N$17)</f>
        <v>0.0317124735729387</v>
      </c>
      <c r="U45" s="172" t="n">
        <f aca="false">E45/($E$47+$E$38+$K$27)</f>
        <v>0.0589390962671906</v>
      </c>
      <c r="V45" s="172" t="n">
        <f aca="false">L45/($L$47+$L$38+$D$27+$N$17)</f>
        <v>0</v>
      </c>
      <c r="X45" s="161" t="n">
        <f aca="false">($G45*('Scoring Format'!$B$4))+($I45*'Scoring Format'!$B$7)+($M45*('Scoring Format'!$B$3))+($O45*('Scoring Format'!$B$6))</f>
        <v>32.1</v>
      </c>
      <c r="Y45" s="161" t="n">
        <f aca="false">(F45*1)+(($G45*('Scoring Format'!$B$4))+($I45*'Scoring Format'!$B$7)+($M45*('Scoring Format'!$B$3))+($O45*('Scoring Format'!$B$6)))</f>
        <v>53.1</v>
      </c>
      <c r="Z45" s="161" t="n">
        <f aca="false">(F45*0.5)+(($G45*('Scoring Format'!$B$4))+($I45*'Scoring Format'!$B$7)+($M45*('Scoring Format'!$B$3))+($O45*('Scoring Format'!$B$6)))</f>
        <v>42.6</v>
      </c>
      <c r="AA45" s="2"/>
      <c r="AD45" s="160" t="s">
        <v>106</v>
      </c>
      <c r="AE45" s="160"/>
      <c r="AF45" s="158" t="n">
        <f aca="false">AH45/AG45</f>
        <v>0.5</v>
      </c>
      <c r="AG45" s="161" t="n">
        <v>12</v>
      </c>
      <c r="AH45" s="161" t="n">
        <v>6</v>
      </c>
      <c r="AI45" s="161" t="n">
        <v>65</v>
      </c>
      <c r="AJ45" s="161" t="n">
        <f aca="false">AI45/AH45</f>
        <v>10.8333333333333</v>
      </c>
      <c r="AK45" s="161" t="n">
        <v>0</v>
      </c>
      <c r="AL45" s="158" t="n">
        <f aca="false">AK45/AH45</f>
        <v>0</v>
      </c>
      <c r="AN45" s="161" t="n">
        <v>0</v>
      </c>
      <c r="AO45" s="161" t="n">
        <v>0</v>
      </c>
      <c r="AP45" s="161" t="n">
        <v>0</v>
      </c>
      <c r="AQ45" s="161" t="n">
        <v>0</v>
      </c>
      <c r="AR45" s="158" t="e">
        <f aca="false">AQ45/AN45</f>
        <v>#DIV/0!</v>
      </c>
      <c r="AV45" s="172" t="e">
        <f aca="false">(#ref!+AK45)/(#ref!+AI49)</f>
        <v>#NAME?</v>
      </c>
      <c r="AW45" s="172" t="e">
        <f aca="false">#ref!/(AK45+#ref!)</f>
        <v>#NAME?</v>
      </c>
      <c r="AX45" s="172" t="e">
        <f aca="false">AK45/(#ref!+AK45)</f>
        <v>#NAME?</v>
      </c>
      <c r="AZ45" s="161" t="n">
        <f aca="false">(AI45*0.1)+(AK45*6)+(AO45*0.1)+(AQ45*6)</f>
        <v>6.5</v>
      </c>
      <c r="BA45" s="161" t="n">
        <f aca="false">(AH45*1)+(AI45*0.1)+(AK45*6)+(AO45*0.1)+(AQ45*6)</f>
        <v>12.5</v>
      </c>
    </row>
    <row r="46" customFormat="false" ht="8.25" hidden="false" customHeight="false" outlineLevel="0" collapsed="false">
      <c r="A46" s="160" t="s">
        <v>304</v>
      </c>
      <c r="B46" s="161" t="n">
        <v>26</v>
      </c>
      <c r="C46" s="161" t="n">
        <v>17</v>
      </c>
      <c r="D46" s="158" t="n">
        <f aca="false">F46/E46</f>
        <v>1</v>
      </c>
      <c r="E46" s="161" t="n">
        <v>1</v>
      </c>
      <c r="F46" s="161" t="n">
        <v>1</v>
      </c>
      <c r="G46" s="161" t="n">
        <v>8</v>
      </c>
      <c r="H46" s="161" t="n">
        <f aca="false">G46/F46</f>
        <v>8</v>
      </c>
      <c r="I46" s="161" t="n">
        <v>0</v>
      </c>
      <c r="J46" s="158" t="n">
        <f aca="false">I46/F46</f>
        <v>0</v>
      </c>
      <c r="L46" s="161"/>
      <c r="M46" s="161"/>
      <c r="N46" s="161" t="e">
        <f aca="false">M46/L46</f>
        <v>#DIV/0!</v>
      </c>
      <c r="O46" s="161"/>
      <c r="P46" s="158" t="e">
        <f aca="false">O46/L46</f>
        <v>#DIV/0!</v>
      </c>
      <c r="S46" s="160" t="s">
        <v>305</v>
      </c>
      <c r="T46" s="172" t="n">
        <f aca="false">(E46+L46)/($E$47+$L$47+$E$38+$L$38+$K$27+$D$27+$N$17)</f>
        <v>0.00105708245243129</v>
      </c>
      <c r="U46" s="172" t="n">
        <f aca="false">E46/($E$47+$E$38+$K$27)</f>
        <v>0.00196463654223969</v>
      </c>
      <c r="V46" s="172" t="n">
        <f aca="false">L46/($L$47+$L$38+$D$27+$N$17)</f>
        <v>0</v>
      </c>
      <c r="X46" s="161" t="n">
        <f aca="false">($G46*('Scoring Format'!$B$4))+($I46*'Scoring Format'!$B$7)+($M46*('Scoring Format'!$B$3))+($O46*('Scoring Format'!$B$6))</f>
        <v>0.8</v>
      </c>
      <c r="Y46" s="161" t="n">
        <f aca="false">(F46*1)+(($G46*('Scoring Format'!$B$4))+($I46*'Scoring Format'!$B$7)+($M46*('Scoring Format'!$B$3))+($O46*('Scoring Format'!$B$6)))</f>
        <v>1.8</v>
      </c>
      <c r="Z46" s="161" t="n">
        <f aca="false">(F46*0.5)+(($G46*('Scoring Format'!$B$4))+($I46*'Scoring Format'!$B$7)+($M46*('Scoring Format'!$B$3))+($O46*('Scoring Format'!$B$6)))</f>
        <v>1.3</v>
      </c>
      <c r="AA46" s="2"/>
      <c r="AD46" s="160"/>
      <c r="AE46" s="160"/>
      <c r="AF46" s="158" t="e">
        <f aca="false">AH46/AG46</f>
        <v>#DIV/0!</v>
      </c>
      <c r="AG46" s="161"/>
      <c r="AH46" s="161"/>
      <c r="AI46" s="161"/>
      <c r="AJ46" s="161" t="e">
        <f aca="false">AI46/AH46</f>
        <v>#DIV/0!</v>
      </c>
      <c r="AK46" s="161"/>
      <c r="AL46" s="158" t="e">
        <f aca="false">AK46/AH46</f>
        <v>#DIV/0!</v>
      </c>
      <c r="AN46" s="161"/>
      <c r="AO46" s="161"/>
      <c r="AP46" s="161"/>
      <c r="AQ46" s="161" t="n">
        <v>0</v>
      </c>
      <c r="AR46" s="158" t="e">
        <f aca="false">AQ46/AN46</f>
        <v>#DIV/0!</v>
      </c>
      <c r="AV46" s="172" t="e">
        <f aca="false">(#ref!+AK46)/(#ref!+AI50)</f>
        <v>#NAME?</v>
      </c>
      <c r="AW46" s="172" t="e">
        <f aca="false">#ref!/(AK46+#ref!)</f>
        <v>#NAME?</v>
      </c>
      <c r="AX46" s="172" t="e">
        <f aca="false">AK46/(#ref!+AK46)</f>
        <v>#NAME?</v>
      </c>
      <c r="AZ46" s="161" t="n">
        <f aca="false">(AI46*0.1)+(AK46*6)+(AO46*0.1)+(AQ46*6)</f>
        <v>0</v>
      </c>
      <c r="BA46" s="161" t="n">
        <f aca="false">(AH46*1)+(AI46*0.1)+(AK46*6)+(AO46*0.1)+(AQ46*6)</f>
        <v>0</v>
      </c>
    </row>
    <row r="47" customFormat="false" ht="8.25" hidden="false" customHeight="false" outlineLevel="0" collapsed="false">
      <c r="A47" s="159" t="s">
        <v>49</v>
      </c>
      <c r="B47" s="159"/>
      <c r="C47" s="159"/>
      <c r="D47" s="156"/>
      <c r="E47" s="159" t="n">
        <f aca="false">SUM(E43:E46)</f>
        <v>92</v>
      </c>
      <c r="F47" s="159" t="n">
        <f aca="false">SUM(F43:F46)</f>
        <v>63</v>
      </c>
      <c r="G47" s="159" t="n">
        <f aca="false">SUM(G43:G46)</f>
        <v>580</v>
      </c>
      <c r="H47" s="159"/>
      <c r="I47" s="159" t="n">
        <f aca="false">SUM(I43:I46)</f>
        <v>3</v>
      </c>
      <c r="J47" s="159"/>
      <c r="K47" s="159"/>
      <c r="L47" s="159" t="n">
        <f aca="false">SUM(L43:L46)</f>
        <v>0</v>
      </c>
      <c r="M47" s="159" t="n">
        <f aca="false">SUM(M43:M46)</f>
        <v>0</v>
      </c>
      <c r="N47" s="159"/>
      <c r="O47" s="159" t="n">
        <f aca="false">SUM(O43:O46)</f>
        <v>0</v>
      </c>
      <c r="P47" s="156"/>
      <c r="R47" s="163"/>
      <c r="T47" s="163"/>
      <c r="V47" s="2"/>
      <c r="W47" s="2"/>
      <c r="AD47" s="159" t="s">
        <v>49</v>
      </c>
      <c r="AE47" s="159"/>
      <c r="AF47" s="156"/>
      <c r="AG47" s="159" t="n">
        <f aca="false">SUM(AG43:AG46)</f>
        <v>63</v>
      </c>
      <c r="AH47" s="159" t="n">
        <f aca="false">SUM(AH43:AH46)</f>
        <v>41</v>
      </c>
      <c r="AI47" s="159" t="n">
        <f aca="false">SUM(AI43:AI46)</f>
        <v>456</v>
      </c>
      <c r="AJ47" s="159"/>
      <c r="AK47" s="159" t="n">
        <f aca="false">SUM(AK43:AK46)</f>
        <v>3</v>
      </c>
      <c r="AL47" s="159"/>
      <c r="AM47" s="159"/>
      <c r="AN47" s="159" t="n">
        <f aca="false">SUM(AN43:AN46)</f>
        <v>0</v>
      </c>
      <c r="AO47" s="159" t="n">
        <f aca="false">SUM(AO43:AO46)</f>
        <v>0</v>
      </c>
      <c r="AP47" s="159"/>
      <c r="AQ47" s="159" t="n">
        <f aca="false">SUM(AQ43:AQ46)</f>
        <v>0</v>
      </c>
      <c r="AR47" s="156"/>
      <c r="AT47" s="163"/>
      <c r="AU47" s="163"/>
      <c r="AV47" s="163"/>
      <c r="AX47" s="2"/>
      <c r="AY47" s="2"/>
    </row>
    <row r="48" customFormat="false" ht="8.25" hidden="false" customHeight="false" outlineLevel="0" collapsed="false">
      <c r="H48" s="167"/>
      <c r="I48" s="2"/>
      <c r="J48" s="2"/>
      <c r="P48" s="163"/>
      <c r="Q48" s="163"/>
      <c r="R48" s="163"/>
      <c r="T48" s="2"/>
      <c r="U48" s="2"/>
      <c r="AJ48" s="167"/>
      <c r="AK48" s="2"/>
      <c r="AL48" s="2"/>
      <c r="AR48" s="163"/>
      <c r="AS48" s="163"/>
      <c r="AT48" s="163"/>
      <c r="AV48" s="2"/>
      <c r="AW48" s="2"/>
    </row>
    <row r="49" customFormat="false" ht="8.25" hidden="false" customHeight="false" outlineLevel="0" collapsed="false">
      <c r="H49" s="167"/>
      <c r="I49" s="2"/>
      <c r="J49" s="2"/>
      <c r="P49" s="163"/>
      <c r="Q49" s="163"/>
      <c r="R49" s="163"/>
      <c r="T49" s="2"/>
      <c r="U49" s="2"/>
      <c r="AJ49" s="167"/>
      <c r="AK49" s="2"/>
      <c r="AL49" s="2"/>
      <c r="AR49" s="163"/>
      <c r="AS49" s="163"/>
      <c r="AT49" s="163"/>
      <c r="AV49" s="2"/>
      <c r="AW49" s="2"/>
    </row>
    <row r="50" customFormat="false" ht="8.25" hidden="false" customHeight="false" outlineLevel="0" collapsed="false">
      <c r="A50" s="153" t="s">
        <v>109</v>
      </c>
      <c r="B50" s="153"/>
      <c r="C50" s="153"/>
      <c r="D50" s="153"/>
      <c r="E50" s="153"/>
      <c r="F50" s="153"/>
      <c r="G50" s="153"/>
      <c r="H50" s="167"/>
      <c r="I50" s="2"/>
      <c r="J50" s="153" t="s">
        <v>110</v>
      </c>
      <c r="K50" s="153"/>
      <c r="L50" s="153"/>
      <c r="M50" s="153"/>
      <c r="N50" s="153"/>
      <c r="P50" s="173"/>
      <c r="Q50" s="163"/>
      <c r="R50" s="153" t="s">
        <v>111</v>
      </c>
      <c r="S50" s="153"/>
      <c r="T50" s="153"/>
      <c r="U50" s="153"/>
      <c r="V50" s="153"/>
      <c r="AC50" s="153" t="s">
        <v>109</v>
      </c>
      <c r="AD50" s="153"/>
      <c r="AE50" s="153"/>
      <c r="AF50" s="153"/>
      <c r="AG50" s="153"/>
      <c r="AH50" s="153"/>
      <c r="AI50" s="153"/>
      <c r="AJ50" s="167"/>
      <c r="AK50" s="2"/>
      <c r="AL50" s="153" t="s">
        <v>110</v>
      </c>
      <c r="AM50" s="153"/>
      <c r="AN50" s="153"/>
      <c r="AO50" s="153"/>
      <c r="AP50" s="153"/>
      <c r="AR50" s="173"/>
      <c r="AS50" s="163"/>
      <c r="AT50" s="153" t="s">
        <v>111</v>
      </c>
      <c r="AU50" s="153"/>
      <c r="AV50" s="153"/>
      <c r="AW50" s="153"/>
      <c r="AX50" s="153"/>
    </row>
    <row r="51" customFormat="false" ht="8.25" hidden="false" customHeight="false" outlineLevel="0" collapsed="false">
      <c r="A51" s="156"/>
      <c r="B51" s="159" t="s">
        <v>53</v>
      </c>
      <c r="C51" s="159" t="s">
        <v>112</v>
      </c>
      <c r="D51" s="159" t="s">
        <v>55</v>
      </c>
      <c r="E51" s="159" t="s">
        <v>30</v>
      </c>
      <c r="H51" s="2"/>
      <c r="I51" s="2"/>
      <c r="J51" s="174" t="s">
        <v>113</v>
      </c>
      <c r="K51" s="174"/>
      <c r="L51" s="174"/>
      <c r="M51" s="174"/>
      <c r="N51" s="156" t="s">
        <v>114</v>
      </c>
      <c r="R51" s="174" t="s">
        <v>113</v>
      </c>
      <c r="S51" s="174"/>
      <c r="T51" s="174"/>
      <c r="U51" s="174"/>
      <c r="V51" s="156" t="s">
        <v>114</v>
      </c>
      <c r="AC51" s="156"/>
      <c r="AD51" s="159" t="s">
        <v>53</v>
      </c>
      <c r="AE51" s="159" t="s">
        <v>112</v>
      </c>
      <c r="AF51" s="159" t="s">
        <v>55</v>
      </c>
      <c r="AG51" s="159" t="s">
        <v>30</v>
      </c>
      <c r="AJ51" s="2"/>
      <c r="AK51" s="2"/>
      <c r="AL51" s="174" t="s">
        <v>113</v>
      </c>
      <c r="AM51" s="174"/>
      <c r="AN51" s="174"/>
      <c r="AO51" s="174"/>
      <c r="AP51" s="156" t="s">
        <v>114</v>
      </c>
      <c r="AT51" s="174" t="s">
        <v>113</v>
      </c>
      <c r="AU51" s="174"/>
      <c r="AV51" s="174"/>
      <c r="AW51" s="174"/>
      <c r="AX51" s="156" t="s">
        <v>114</v>
      </c>
    </row>
    <row r="52" customFormat="false" ht="8.25" hidden="false" customHeight="false" outlineLevel="0" collapsed="false">
      <c r="A52" s="175" t="s">
        <v>115</v>
      </c>
      <c r="B52" s="161" t="n">
        <f aca="false">SUM(K22:K26,E32:E37,E43:E46)</f>
        <v>509</v>
      </c>
      <c r="C52" s="161" t="n">
        <f aca="false">SUM(F43:F46,F32:F37,L22:L26)</f>
        <v>335</v>
      </c>
      <c r="D52" s="161" t="n">
        <f aca="false">SUM(G43:G46,G32:G37,M22:M26)</f>
        <v>3641</v>
      </c>
      <c r="E52" s="161" t="n">
        <f aca="false">SUM(O22:O26,I32:I37,I43:I46)</f>
        <v>27</v>
      </c>
      <c r="H52" s="2"/>
      <c r="I52" s="2"/>
      <c r="J52" s="160" t="s">
        <v>306</v>
      </c>
      <c r="K52" s="160"/>
      <c r="L52" s="160"/>
      <c r="M52" s="160"/>
      <c r="N52" s="160" t="s">
        <v>22</v>
      </c>
      <c r="R52" s="175"/>
      <c r="S52" s="175"/>
      <c r="T52" s="175"/>
      <c r="U52" s="175"/>
      <c r="V52" s="160"/>
      <c r="AC52" s="175" t="s">
        <v>117</v>
      </c>
      <c r="AD52" s="161" t="n">
        <f aca="false">SUM(AM22:AM26,AG32:AG37,AG43:AG46)</f>
        <v>583</v>
      </c>
      <c r="AE52" s="161" t="n">
        <f aca="false">SUM(AH43:AH46,AH32:AH37,AM22:AM26)</f>
        <v>404</v>
      </c>
      <c r="AF52" s="161" t="n">
        <f aca="false">SUM(AI43:AI46,AI32:AI37,AN22:AN26)</f>
        <v>3653</v>
      </c>
      <c r="AG52" s="161" t="n">
        <f aca="false">SUM(AQ22:AQ26,AK32:AK37,AK43:AK46)</f>
        <v>27</v>
      </c>
      <c r="AJ52" s="2"/>
      <c r="AK52" s="2"/>
      <c r="AL52" s="175"/>
      <c r="AM52" s="175"/>
      <c r="AN52" s="175"/>
      <c r="AO52" s="175"/>
      <c r="AP52" s="160"/>
      <c r="AT52" s="175"/>
      <c r="AU52" s="175"/>
      <c r="AV52" s="175"/>
      <c r="AW52" s="175"/>
      <c r="AX52" s="160"/>
    </row>
    <row r="53" customFormat="false" ht="8.25" hidden="false" customHeight="false" outlineLevel="0" collapsed="false">
      <c r="A53" s="175" t="s">
        <v>118</v>
      </c>
      <c r="B53" s="161" t="n">
        <f aca="false">SUM(D17)</f>
        <v>509</v>
      </c>
      <c r="C53" s="161" t="n">
        <f aca="false">SUM(E17)</f>
        <v>335</v>
      </c>
      <c r="D53" s="161" t="n">
        <f aca="false">SUM(G17)</f>
        <v>3641</v>
      </c>
      <c r="E53" s="161" t="n">
        <f aca="false">SUM(I17)</f>
        <v>27</v>
      </c>
      <c r="F53" s="159"/>
      <c r="J53" s="160" t="s">
        <v>307</v>
      </c>
      <c r="K53" s="160"/>
      <c r="L53" s="160"/>
      <c r="M53" s="160"/>
      <c r="N53" s="160" t="s">
        <v>51</v>
      </c>
      <c r="R53" s="175"/>
      <c r="S53" s="175"/>
      <c r="T53" s="175"/>
      <c r="U53" s="175"/>
      <c r="V53" s="160"/>
      <c r="AC53" s="175" t="s">
        <v>118</v>
      </c>
      <c r="AD53" s="161" t="n">
        <f aca="false">SUM(AF17)</f>
        <v>583</v>
      </c>
      <c r="AE53" s="161" t="n">
        <f aca="false">SUM(AG17)</f>
        <v>378</v>
      </c>
      <c r="AF53" s="161" t="n">
        <f aca="false">SUM(AI17)</f>
        <v>4072</v>
      </c>
      <c r="AG53" s="161" t="n">
        <f aca="false">SUM(AK17)</f>
        <v>27</v>
      </c>
      <c r="AH53" s="159"/>
      <c r="AL53" s="175"/>
      <c r="AM53" s="175"/>
      <c r="AN53" s="175"/>
      <c r="AO53" s="175"/>
      <c r="AP53" s="160"/>
      <c r="AT53" s="175"/>
      <c r="AU53" s="175"/>
      <c r="AV53" s="175"/>
      <c r="AW53" s="175"/>
      <c r="AX53" s="160"/>
    </row>
    <row r="54" customFormat="false" ht="8.25" hidden="false" customHeight="false" outlineLevel="0" collapsed="false">
      <c r="A54" s="175" t="s">
        <v>120</v>
      </c>
      <c r="B54" s="161"/>
      <c r="F54" s="159"/>
      <c r="J54" s="160" t="s">
        <v>308</v>
      </c>
      <c r="K54" s="160"/>
      <c r="L54" s="160"/>
      <c r="M54" s="160"/>
      <c r="N54" s="160" t="s">
        <v>51</v>
      </c>
      <c r="R54" s="175"/>
      <c r="S54" s="175"/>
      <c r="T54" s="175"/>
      <c r="U54" s="175"/>
      <c r="V54" s="160"/>
      <c r="AC54" s="175" t="s">
        <v>120</v>
      </c>
      <c r="AD54" s="160"/>
      <c r="AH54" s="159"/>
      <c r="AL54" s="175"/>
      <c r="AM54" s="175"/>
      <c r="AN54" s="175"/>
      <c r="AO54" s="175"/>
      <c r="AP54" s="160"/>
      <c r="AT54" s="175"/>
      <c r="AU54" s="175"/>
      <c r="AV54" s="175"/>
      <c r="AW54" s="175"/>
      <c r="AX54" s="160"/>
    </row>
    <row r="55" customFormat="false" ht="8.25" hidden="false" customHeight="false" outlineLevel="0" collapsed="false">
      <c r="J55" s="160" t="s">
        <v>309</v>
      </c>
      <c r="K55" s="160"/>
      <c r="L55" s="160"/>
      <c r="M55" s="160"/>
      <c r="N55" s="160" t="s">
        <v>122</v>
      </c>
      <c r="R55" s="175"/>
      <c r="S55" s="175"/>
      <c r="T55" s="175"/>
      <c r="U55" s="175"/>
      <c r="V55" s="160"/>
      <c r="AL55" s="175"/>
      <c r="AM55" s="175"/>
      <c r="AN55" s="175"/>
      <c r="AO55" s="175"/>
      <c r="AP55" s="160"/>
      <c r="AT55" s="175"/>
      <c r="AU55" s="175"/>
      <c r="AV55" s="175"/>
      <c r="AW55" s="175"/>
      <c r="AX55" s="160"/>
    </row>
    <row r="56" customFormat="false" ht="8.25" hidden="false" customHeight="false" outlineLevel="0" collapsed="false">
      <c r="A56" s="156"/>
      <c r="B56" s="159" t="s">
        <v>25</v>
      </c>
      <c r="C56" s="159" t="s">
        <v>28</v>
      </c>
      <c r="D56" s="159" t="s">
        <v>30</v>
      </c>
      <c r="J56" s="160" t="s">
        <v>310</v>
      </c>
      <c r="K56" s="160"/>
      <c r="L56" s="160"/>
      <c r="M56" s="160"/>
      <c r="N56" s="160" t="s">
        <v>122</v>
      </c>
      <c r="R56" s="175"/>
      <c r="S56" s="175"/>
      <c r="T56" s="175"/>
      <c r="U56" s="175"/>
      <c r="V56" s="160"/>
      <c r="AC56" s="156"/>
      <c r="AD56" s="159" t="s">
        <v>25</v>
      </c>
      <c r="AE56" s="159" t="s">
        <v>28</v>
      </c>
      <c r="AF56" s="159" t="s">
        <v>30</v>
      </c>
      <c r="AL56" s="175"/>
      <c r="AM56" s="175"/>
      <c r="AN56" s="175"/>
      <c r="AO56" s="175"/>
      <c r="AP56" s="160"/>
      <c r="AT56" s="175"/>
      <c r="AU56" s="175"/>
      <c r="AV56" s="175"/>
      <c r="AW56" s="175"/>
      <c r="AX56" s="160"/>
    </row>
    <row r="57" customFormat="false" ht="8.25" hidden="false" customHeight="false" outlineLevel="0" collapsed="false">
      <c r="A57" s="175" t="s">
        <v>125</v>
      </c>
      <c r="B57" s="161" t="n">
        <f aca="false">SUM(N14:N16,D22:D26,L32:L37,L43:L46)</f>
        <v>437</v>
      </c>
      <c r="C57" s="161" t="n">
        <f aca="false">SUM(O14:O16,E22:E26,M32:M37,M43:M46)</f>
        <v>1827</v>
      </c>
      <c r="D57" s="161" t="n">
        <f aca="false">SUM(Q14:Q16,G22:G26,O32:O37,O43:O46)</f>
        <v>10</v>
      </c>
      <c r="J57" s="160" t="s">
        <v>311</v>
      </c>
      <c r="K57" s="160"/>
      <c r="L57" s="160"/>
      <c r="M57" s="160"/>
      <c r="N57" s="160" t="s">
        <v>122</v>
      </c>
      <c r="R57" s="175"/>
      <c r="S57" s="175"/>
      <c r="T57" s="175"/>
      <c r="U57" s="175"/>
      <c r="V57" s="160"/>
      <c r="AC57" s="175" t="s">
        <v>125</v>
      </c>
      <c r="AD57" s="161" t="n">
        <f aca="false">SUM(AP14:AP16,AF22:AF26,AN32:AN37,AN43:AN46)</f>
        <v>421</v>
      </c>
      <c r="AE57" s="161" t="n">
        <f aca="false">SUM(AQ14:AQ16,AG22:AG26,AO32:AO37,AO43:AO46)</f>
        <v>2231</v>
      </c>
      <c r="AF57" s="161" t="n">
        <f aca="false">SUM(AS14:AS16,AI22:AI26,AQ32:AQ37,AQ43:AQ46)</f>
        <v>18</v>
      </c>
      <c r="AL57" s="175"/>
      <c r="AM57" s="175"/>
      <c r="AN57" s="175"/>
      <c r="AO57" s="175"/>
      <c r="AP57" s="160"/>
      <c r="AT57" s="175"/>
      <c r="AU57" s="175"/>
      <c r="AV57" s="175"/>
      <c r="AW57" s="175"/>
      <c r="AX57" s="160"/>
    </row>
    <row r="58" customFormat="false" ht="8.25" hidden="false" customHeight="false" outlineLevel="0" collapsed="false">
      <c r="A58" s="175" t="s">
        <v>120</v>
      </c>
      <c r="B58" s="161"/>
      <c r="J58" s="160" t="s">
        <v>312</v>
      </c>
      <c r="K58" s="160"/>
      <c r="L58" s="160"/>
      <c r="M58" s="160"/>
      <c r="N58" s="160" t="s">
        <v>122</v>
      </c>
      <c r="R58" s="175"/>
      <c r="S58" s="175"/>
      <c r="T58" s="175"/>
      <c r="U58" s="175"/>
      <c r="V58" s="160"/>
      <c r="AC58" s="175" t="s">
        <v>120</v>
      </c>
      <c r="AD58" s="160"/>
      <c r="AL58" s="175"/>
      <c r="AM58" s="175"/>
      <c r="AN58" s="175"/>
      <c r="AO58" s="175"/>
      <c r="AP58" s="160"/>
      <c r="AT58" s="175"/>
      <c r="AU58" s="175"/>
      <c r="AV58" s="175"/>
      <c r="AW58" s="175"/>
      <c r="AX58" s="160"/>
    </row>
    <row r="59" customFormat="false" ht="8.25" hidden="false" customHeight="false" outlineLevel="0" collapsed="false">
      <c r="J59" s="160" t="s">
        <v>313</v>
      </c>
      <c r="K59" s="160"/>
      <c r="L59" s="160"/>
      <c r="M59" s="160"/>
      <c r="N59" s="160" t="s">
        <v>122</v>
      </c>
      <c r="R59" s="175"/>
      <c r="S59" s="175"/>
      <c r="T59" s="175"/>
      <c r="U59" s="175"/>
      <c r="V59" s="160"/>
      <c r="AL59" s="175"/>
      <c r="AM59" s="175"/>
      <c r="AN59" s="175"/>
      <c r="AO59" s="175"/>
      <c r="AP59" s="160"/>
      <c r="AT59" s="175"/>
      <c r="AU59" s="175"/>
      <c r="AV59" s="175"/>
      <c r="AW59" s="175"/>
      <c r="AX59" s="160"/>
    </row>
    <row r="60" customFormat="false" ht="8.25" hidden="false" customHeight="false" outlineLevel="0" collapsed="false">
      <c r="B60" s="159" t="s">
        <v>16</v>
      </c>
      <c r="C60" s="159" t="s">
        <v>17</v>
      </c>
      <c r="J60" s="1" t="s">
        <v>314</v>
      </c>
      <c r="N60" s="1" t="s">
        <v>122</v>
      </c>
      <c r="AD60" s="159" t="s">
        <v>16</v>
      </c>
      <c r="AE60" s="159" t="s">
        <v>17</v>
      </c>
    </row>
    <row r="61" customFormat="false" ht="8.25" hidden="false" customHeight="false" outlineLevel="0" collapsed="false">
      <c r="A61" s="175" t="s">
        <v>131</v>
      </c>
      <c r="B61" s="158" t="n">
        <f aca="false">B57/(B53+B57)</f>
        <v>0.461945031712474</v>
      </c>
      <c r="C61" s="158" t="n">
        <f aca="false">B53/(B53+B57)</f>
        <v>0.538054968287526</v>
      </c>
      <c r="J61" s="1" t="s">
        <v>315</v>
      </c>
      <c r="N61" s="1" t="s">
        <v>130</v>
      </c>
      <c r="AC61" s="175" t="s">
        <v>131</v>
      </c>
      <c r="AD61" s="158" t="n">
        <f aca="false">AD57/(AD53+AD57)</f>
        <v>0.419322709163347</v>
      </c>
      <c r="AE61" s="158" t="n">
        <f aca="false">AD53/(AD53+AD57)</f>
        <v>0.580677290836653</v>
      </c>
      <c r="AL61" s="1" t="s">
        <v>132</v>
      </c>
    </row>
    <row r="62" customFormat="false" ht="8.25" hidden="false" customHeight="false" outlineLevel="0" collapsed="false">
      <c r="A62" s="175" t="s">
        <v>133</v>
      </c>
      <c r="B62" s="161"/>
      <c r="C62" s="160"/>
      <c r="J62" s="1" t="s">
        <v>316</v>
      </c>
      <c r="N62" s="1" t="s">
        <v>130</v>
      </c>
      <c r="AC62" s="175" t="s">
        <v>133</v>
      </c>
      <c r="AD62" s="160"/>
      <c r="AE62" s="160"/>
    </row>
    <row r="63" customFormat="false" ht="8.25" hidden="false" customHeight="false" outlineLevel="0" collapsed="false">
      <c r="J63" s="1" t="s">
        <v>317</v>
      </c>
      <c r="N63" s="1" t="s">
        <v>130</v>
      </c>
    </row>
    <row r="65" customFormat="false" ht="8.25" hidden="false" customHeight="false" outlineLevel="0" collapsed="false">
      <c r="J65" s="1" t="s">
        <v>132</v>
      </c>
    </row>
    <row r="73" customFormat="false" ht="8.25" hidden="false" customHeight="false" outlineLevel="0" collapsed="false">
      <c r="A73" s="153" t="s">
        <v>10</v>
      </c>
      <c r="B73" s="153"/>
      <c r="C73" s="153"/>
      <c r="D73" s="153"/>
      <c r="E73" s="153"/>
      <c r="F73" s="153"/>
      <c r="G73" s="153"/>
      <c r="H73" s="153"/>
      <c r="I73" s="153"/>
      <c r="J73" s="153"/>
      <c r="K73" s="153"/>
      <c r="L73" s="153"/>
      <c r="M73" s="153"/>
      <c r="N73" s="153"/>
      <c r="O73" s="153"/>
      <c r="P73" s="153"/>
      <c r="Q73" s="153"/>
      <c r="R73" s="153"/>
      <c r="S73" s="153"/>
      <c r="T73" s="153"/>
      <c r="U73" s="153"/>
      <c r="V73" s="153"/>
      <c r="W73" s="153"/>
    </row>
    <row r="74" customFormat="false" ht="8.25" hidden="false" customHeight="false" outlineLevel="0" collapsed="false">
      <c r="A74" s="154"/>
      <c r="B74" s="154"/>
      <c r="C74" s="154"/>
      <c r="D74" s="154"/>
      <c r="E74" s="154"/>
      <c r="F74" s="154"/>
      <c r="G74" s="154"/>
      <c r="H74" s="154"/>
      <c r="I74" s="154"/>
      <c r="J74" s="154"/>
      <c r="K74" s="154"/>
      <c r="L74" s="154"/>
      <c r="M74" s="154"/>
      <c r="N74" s="154"/>
      <c r="O74" s="154"/>
      <c r="P74" s="154"/>
      <c r="Q74" s="154"/>
      <c r="R74" s="154"/>
      <c r="S74" s="154"/>
      <c r="T74" s="154"/>
      <c r="U74" s="154"/>
      <c r="V74" s="154"/>
      <c r="W74" s="154"/>
    </row>
    <row r="75" customFormat="false" ht="8.25" hidden="false" customHeight="false" outlineLevel="0" collapsed="false">
      <c r="H75" s="155" t="s">
        <v>11</v>
      </c>
      <c r="I75" s="155"/>
      <c r="J75" s="155"/>
      <c r="M75" s="155" t="s">
        <v>12</v>
      </c>
      <c r="N75" s="155"/>
      <c r="O75" s="155"/>
      <c r="S75" s="156" t="s">
        <v>13</v>
      </c>
    </row>
    <row r="76" customFormat="false" ht="8.25" hidden="false" customHeight="false" outlineLevel="0" collapsed="false">
      <c r="H76" s="155" t="s">
        <v>14</v>
      </c>
      <c r="I76" s="155"/>
      <c r="J76" s="155"/>
      <c r="M76" s="155" t="s">
        <v>15</v>
      </c>
      <c r="S76" s="157" t="s">
        <v>16</v>
      </c>
      <c r="T76" s="157" t="s">
        <v>17</v>
      </c>
    </row>
    <row r="77" customFormat="false" ht="8.25" hidden="false" customHeight="false" outlineLevel="0" collapsed="false">
      <c r="H77" s="155"/>
      <c r="I77" s="155"/>
      <c r="J77" s="155"/>
      <c r="S77" s="158" t="n">
        <f aca="false">(M87+C97+K108+K117)/(M87+C97+K108+C87)</f>
        <v>0.466604823747681</v>
      </c>
      <c r="T77" s="158" t="n">
        <f aca="false">C87/(C87+M87+C97+K108+K117)</f>
        <v>0.533395176252319</v>
      </c>
    </row>
    <row r="80" customFormat="false" ht="8.25" hidden="false" customHeight="false" outlineLevel="0" collapsed="false">
      <c r="A80" s="153" t="s">
        <v>14</v>
      </c>
      <c r="B80" s="153"/>
      <c r="C80" s="153"/>
      <c r="D80" s="153"/>
      <c r="E80" s="153"/>
      <c r="F80" s="153"/>
      <c r="G80" s="153"/>
      <c r="H80" s="153"/>
      <c r="I80" s="153"/>
      <c r="J80" s="153"/>
      <c r="K80" s="153"/>
      <c r="L80" s="153"/>
      <c r="M80" s="153"/>
      <c r="N80" s="153"/>
      <c r="O80" s="153"/>
      <c r="P80" s="153"/>
      <c r="Q80" s="153"/>
      <c r="R80" s="153"/>
      <c r="S80" s="153"/>
      <c r="T80" s="153"/>
      <c r="U80" s="153"/>
      <c r="V80" s="153"/>
      <c r="W80" s="153"/>
    </row>
    <row r="82" customFormat="false" ht="8.25" hidden="false" customHeight="false" outlineLevel="0" collapsed="false">
      <c r="C82" s="153" t="s">
        <v>18</v>
      </c>
      <c r="D82" s="153"/>
      <c r="E82" s="153"/>
      <c r="F82" s="153"/>
      <c r="G82" s="153"/>
      <c r="H82" s="153"/>
      <c r="I82" s="153"/>
      <c r="L82" s="153" t="s">
        <v>19</v>
      </c>
      <c r="M82" s="153"/>
      <c r="N82" s="153"/>
      <c r="O82" s="153"/>
      <c r="P82" s="153"/>
      <c r="R82" s="153" t="s">
        <v>20</v>
      </c>
      <c r="S82" s="153"/>
      <c r="T82" s="153"/>
      <c r="V82" s="153" t="s">
        <v>21</v>
      </c>
      <c r="W82" s="153"/>
    </row>
    <row r="83" customFormat="false" ht="8.25" hidden="false" customHeight="false" outlineLevel="0" collapsed="false">
      <c r="A83" s="159" t="s">
        <v>22</v>
      </c>
      <c r="B83" s="159" t="s">
        <v>24</v>
      </c>
      <c r="C83" s="159" t="s">
        <v>25</v>
      </c>
      <c r="D83" s="159" t="s">
        <v>26</v>
      </c>
      <c r="E83" s="159" t="s">
        <v>27</v>
      </c>
      <c r="F83" s="159" t="s">
        <v>28</v>
      </c>
      <c r="G83" s="159" t="s">
        <v>29</v>
      </c>
      <c r="H83" s="159" t="s">
        <v>30</v>
      </c>
      <c r="I83" s="159" t="s">
        <v>31</v>
      </c>
      <c r="J83" s="159" t="s">
        <v>32</v>
      </c>
      <c r="K83" s="159" t="s">
        <v>33</v>
      </c>
      <c r="M83" s="159" t="s">
        <v>34</v>
      </c>
      <c r="N83" s="159" t="s">
        <v>35</v>
      </c>
      <c r="O83" s="159" t="s">
        <v>36</v>
      </c>
      <c r="P83" s="159" t="s">
        <v>30</v>
      </c>
      <c r="Q83" s="159" t="s">
        <v>37</v>
      </c>
      <c r="R83" s="159"/>
      <c r="S83" s="159" t="s">
        <v>38</v>
      </c>
      <c r="T83" s="159" t="s">
        <v>39</v>
      </c>
      <c r="U83" s="159" t="s">
        <v>40</v>
      </c>
      <c r="V83" s="159"/>
      <c r="W83" s="159" t="s">
        <v>41</v>
      </c>
      <c r="X83" s="159" t="s">
        <v>42</v>
      </c>
      <c r="Y83" s="159"/>
      <c r="Z83" s="159"/>
    </row>
    <row r="84" customFormat="false" ht="8.25" hidden="false" customHeight="false" outlineLevel="0" collapsed="false">
      <c r="A84" s="160" t="s">
        <v>275</v>
      </c>
      <c r="B84" s="161" t="n">
        <v>17</v>
      </c>
      <c r="C84" s="161" t="n">
        <v>575</v>
      </c>
      <c r="D84" s="161" t="n">
        <v>367</v>
      </c>
      <c r="E84" s="158" t="n">
        <f aca="false">D84/C84</f>
        <v>0.638260869565217</v>
      </c>
      <c r="F84" s="161" t="n">
        <v>3517</v>
      </c>
      <c r="G84" s="162" t="n">
        <f aca="false">F84/C84</f>
        <v>6.11652173913044</v>
      </c>
      <c r="H84" s="161" t="n">
        <v>22</v>
      </c>
      <c r="I84" s="158" t="n">
        <f aca="false">H84/C84</f>
        <v>0.0382608695652174</v>
      </c>
      <c r="J84" s="161" t="n">
        <v>9</v>
      </c>
      <c r="K84" s="158" t="n">
        <f aca="false">J84/C84</f>
        <v>0.0156521739130435</v>
      </c>
      <c r="M84" s="161" t="n">
        <v>75</v>
      </c>
      <c r="N84" s="161" t="n">
        <v>331</v>
      </c>
      <c r="O84" s="161" t="n">
        <f aca="false">N84/M84</f>
        <v>4.41333333333333</v>
      </c>
      <c r="P84" s="161" t="n">
        <v>4</v>
      </c>
      <c r="Q84" s="158" t="n">
        <f aca="false">P84/M84</f>
        <v>0.0533333333333333</v>
      </c>
      <c r="R84" s="2"/>
      <c r="S84" s="158" t="n">
        <f aca="false">(C84+M84)/($D$17+$N$17)</f>
        <v>1.1443661971831</v>
      </c>
      <c r="T84" s="158" t="n">
        <f aca="false">C84/($D$17)</f>
        <v>1.12966601178782</v>
      </c>
      <c r="U84" s="158" t="n">
        <f aca="false">M84/($N$17)</f>
        <v>1.27118644067797</v>
      </c>
      <c r="V84" s="163"/>
      <c r="W84" s="161" t="n">
        <f aca="false">(F84*0.05)+(H84*4)+(J84*-1)+(N84*0.1)+(P84*6)</f>
        <v>311.95</v>
      </c>
      <c r="X84" s="164" t="n">
        <f aca="false">((F84*0.05)+(H84*4)+(J84*-1)+(N84*0.1)+(P84*6))*0.4</f>
        <v>124.78</v>
      </c>
      <c r="Y84" s="2"/>
      <c r="Z84" s="2"/>
    </row>
    <row r="85" customFormat="false" ht="8.25" hidden="false" customHeight="false" outlineLevel="0" collapsed="false">
      <c r="A85" s="160"/>
      <c r="B85" s="161"/>
      <c r="C85" s="161"/>
      <c r="D85" s="161"/>
      <c r="E85" s="158" t="e">
        <f aca="false">D85/C85</f>
        <v>#DIV/0!</v>
      </c>
      <c r="F85" s="161"/>
      <c r="G85" s="162" t="e">
        <f aca="false">F85/C85</f>
        <v>#DIV/0!</v>
      </c>
      <c r="H85" s="161"/>
      <c r="I85" s="158" t="e">
        <f aca="false">H85/C85</f>
        <v>#DIV/0!</v>
      </c>
      <c r="J85" s="161"/>
      <c r="K85" s="158" t="e">
        <f aca="false">J85/C85</f>
        <v>#DIV/0!</v>
      </c>
      <c r="M85" s="161"/>
      <c r="N85" s="161"/>
      <c r="O85" s="161" t="e">
        <f aca="false">N85/M85</f>
        <v>#DIV/0!</v>
      </c>
      <c r="P85" s="161"/>
      <c r="Q85" s="158" t="e">
        <f aca="false">P85/M85</f>
        <v>#DIV/0!</v>
      </c>
      <c r="R85" s="2"/>
      <c r="S85" s="158" t="n">
        <f aca="false">(C85+M85)/($D$17+$N$17)</f>
        <v>0</v>
      </c>
      <c r="T85" s="158" t="n">
        <f aca="false">C85/($D$17)</f>
        <v>0</v>
      </c>
      <c r="U85" s="158" t="n">
        <f aca="false">M85/($N$17)</f>
        <v>0</v>
      </c>
      <c r="V85" s="163"/>
      <c r="W85" s="161" t="n">
        <f aca="false">(F85*0.05)+(H85*4)+(J85*-1)+(N85*0.1)+(P85*6)</f>
        <v>0</v>
      </c>
      <c r="X85" s="164" t="n">
        <f aca="false">((F85*0.05)+(H85*4)+(J85*-1)+(N85*0.1)+(P85*6))*0.4</f>
        <v>0</v>
      </c>
      <c r="Y85" s="2"/>
      <c r="Z85" s="2"/>
    </row>
    <row r="86" customFormat="false" ht="8.25" hidden="false" customHeight="false" outlineLevel="0" collapsed="false">
      <c r="A86" s="160" t="s">
        <v>318</v>
      </c>
      <c r="B86" s="161"/>
      <c r="C86" s="161"/>
      <c r="D86" s="161"/>
      <c r="E86" s="158" t="e">
        <f aca="false">D86/C86</f>
        <v>#DIV/0!</v>
      </c>
      <c r="F86" s="161"/>
      <c r="G86" s="162" t="e">
        <f aca="false">F86/C86</f>
        <v>#DIV/0!</v>
      </c>
      <c r="H86" s="161"/>
      <c r="I86" s="158" t="e">
        <f aca="false">H86/C86</f>
        <v>#DIV/0!</v>
      </c>
      <c r="J86" s="161"/>
      <c r="K86" s="158" t="e">
        <f aca="false">J86/C86</f>
        <v>#DIV/0!</v>
      </c>
      <c r="M86" s="161"/>
      <c r="N86" s="161"/>
      <c r="O86" s="161" t="e">
        <f aca="false">N86/M86</f>
        <v>#DIV/0!</v>
      </c>
      <c r="P86" s="161" t="n">
        <v>0</v>
      </c>
      <c r="Q86" s="158" t="e">
        <f aca="false">P86/M86</f>
        <v>#DIV/0!</v>
      </c>
      <c r="R86" s="2"/>
      <c r="S86" s="158" t="n">
        <f aca="false">(C86+M86)/($D$17+$N$17)</f>
        <v>0</v>
      </c>
      <c r="T86" s="158" t="n">
        <f aca="false">C86/($D$17)</f>
        <v>0</v>
      </c>
      <c r="U86" s="158" t="n">
        <f aca="false">M86/($N$17)</f>
        <v>0</v>
      </c>
      <c r="V86" s="163"/>
      <c r="W86" s="161" t="n">
        <f aca="false">(F86*0.05)+(H86*4)+(J86*-1)+(N86*0.1)+(P86*6)</f>
        <v>0</v>
      </c>
      <c r="X86" s="164" t="n">
        <f aca="false">((F86*0.05)+(H86*4)+(J86*-1)+(N86*0.1)+(P86*6))*0.4</f>
        <v>0</v>
      </c>
      <c r="Y86" s="2"/>
      <c r="Z86" s="2"/>
    </row>
    <row r="87" customFormat="false" ht="8.25" hidden="false" customHeight="false" outlineLevel="0" collapsed="false">
      <c r="A87" s="159" t="s">
        <v>49</v>
      </c>
      <c r="B87" s="159"/>
      <c r="C87" s="159" t="n">
        <f aca="false">SUM(C84:C86)</f>
        <v>575</v>
      </c>
      <c r="D87" s="159" t="n">
        <f aca="false">SUM(D84:D86)</f>
        <v>367</v>
      </c>
      <c r="E87" s="159"/>
      <c r="F87" s="159" t="n">
        <f aca="false">SUM(F84:F86)</f>
        <v>3517</v>
      </c>
      <c r="G87" s="159"/>
      <c r="H87" s="159" t="n">
        <f aca="false">SUM(H84:H86)</f>
        <v>22</v>
      </c>
      <c r="I87" s="159"/>
      <c r="J87" s="159" t="n">
        <f aca="false">SUM(J84:J86)</f>
        <v>9</v>
      </c>
      <c r="K87" s="159"/>
      <c r="L87" s="156"/>
      <c r="M87" s="159" t="n">
        <f aca="false">SUM(M84:M86)</f>
        <v>75</v>
      </c>
      <c r="N87" s="159" t="n">
        <f aca="false">SUM(N84:N86)</f>
        <v>331</v>
      </c>
      <c r="O87" s="159"/>
      <c r="P87" s="159" t="n">
        <f aca="false">SUM(P84:P86)</f>
        <v>4</v>
      </c>
      <c r="Q87" s="159"/>
      <c r="R87" s="159"/>
      <c r="S87" s="165" t="n">
        <f aca="false">S84+S85+S86</f>
        <v>1.1443661971831</v>
      </c>
      <c r="T87" s="166" t="n">
        <f aca="false">C87/(C87+M87)</f>
        <v>0.884615384615385</v>
      </c>
      <c r="U87" s="166" t="n">
        <f aca="false">M87/(M87+C87)</f>
        <v>0.115384615384615</v>
      </c>
      <c r="V87" s="163"/>
      <c r="W87" s="2"/>
      <c r="X87" s="2"/>
      <c r="Y87" s="2"/>
      <c r="Z87" s="2"/>
    </row>
    <row r="88" customFormat="false" ht="8.25" hidden="false" customHeight="false" outlineLevel="0" collapsed="false">
      <c r="A88" s="156"/>
      <c r="C88" s="2"/>
      <c r="D88" s="167"/>
      <c r="E88" s="2"/>
      <c r="F88" s="168"/>
      <c r="G88" s="2"/>
      <c r="H88" s="169"/>
      <c r="I88" s="2"/>
      <c r="J88" s="169"/>
      <c r="K88" s="2"/>
      <c r="L88" s="2"/>
      <c r="M88" s="2"/>
      <c r="N88" s="2"/>
      <c r="O88" s="2"/>
      <c r="P88" s="2"/>
      <c r="Q88" s="2"/>
      <c r="R88" s="2"/>
    </row>
    <row r="89" customFormat="false" ht="8.25" hidden="false" customHeight="false" outlineLevel="0" collapsed="false">
      <c r="C89" s="2"/>
      <c r="D89" s="167"/>
      <c r="E89" s="2"/>
      <c r="F89" s="168"/>
      <c r="G89" s="2"/>
      <c r="H89" s="169"/>
      <c r="I89" s="2"/>
      <c r="J89" s="169"/>
      <c r="K89" s="2"/>
      <c r="L89" s="2"/>
      <c r="M89" s="2"/>
      <c r="N89" s="2"/>
      <c r="O89" s="2"/>
      <c r="P89" s="2"/>
      <c r="Q89" s="2"/>
      <c r="R89" s="2"/>
    </row>
    <row r="90" customFormat="false" ht="8.25" hidden="false" customHeight="false" outlineLevel="0" collapsed="false">
      <c r="A90" s="153" t="s">
        <v>19</v>
      </c>
      <c r="B90" s="153"/>
      <c r="C90" s="153"/>
      <c r="D90" s="153"/>
      <c r="E90" s="153"/>
      <c r="F90" s="153"/>
      <c r="G90" s="153"/>
      <c r="H90" s="153" t="s">
        <v>50</v>
      </c>
      <c r="I90" s="153"/>
      <c r="J90" s="153"/>
      <c r="K90" s="153"/>
      <c r="L90" s="153"/>
      <c r="M90" s="153"/>
      <c r="N90" s="2"/>
      <c r="O90" s="2"/>
      <c r="R90" s="153" t="s">
        <v>20</v>
      </c>
      <c r="S90" s="153"/>
      <c r="T90" s="153"/>
      <c r="V90" s="153" t="s">
        <v>21</v>
      </c>
      <c r="W90" s="153"/>
      <c r="X90" s="154"/>
      <c r="Y90" s="154"/>
      <c r="Z90" s="154"/>
      <c r="AA90" s="154"/>
    </row>
    <row r="91" customFormat="false" ht="8.25" hidden="false" customHeight="false" outlineLevel="0" collapsed="false">
      <c r="A91" s="159" t="s">
        <v>51</v>
      </c>
      <c r="B91" s="159" t="s">
        <v>24</v>
      </c>
      <c r="C91" s="159" t="s">
        <v>25</v>
      </c>
      <c r="D91" s="159" t="s">
        <v>28</v>
      </c>
      <c r="E91" s="159" t="s">
        <v>29</v>
      </c>
      <c r="F91" s="159" t="s">
        <v>30</v>
      </c>
      <c r="G91" s="159" t="s">
        <v>31</v>
      </c>
      <c r="I91" s="159" t="s">
        <v>52</v>
      </c>
      <c r="J91" s="159" t="s">
        <v>53</v>
      </c>
      <c r="K91" s="159" t="s">
        <v>54</v>
      </c>
      <c r="L91" s="159" t="s">
        <v>55</v>
      </c>
      <c r="M91" s="159" t="s">
        <v>56</v>
      </c>
      <c r="N91" s="159" t="s">
        <v>30</v>
      </c>
      <c r="O91" s="159" t="s">
        <v>57</v>
      </c>
      <c r="R91" s="159" t="s">
        <v>51</v>
      </c>
      <c r="S91" s="159" t="s">
        <v>38</v>
      </c>
      <c r="T91" s="159" t="s">
        <v>39</v>
      </c>
      <c r="U91" s="159" t="s">
        <v>40</v>
      </c>
      <c r="W91" s="159" t="s">
        <v>41</v>
      </c>
      <c r="X91" s="159" t="s">
        <v>58</v>
      </c>
      <c r="Y91" s="159" t="s">
        <v>59</v>
      </c>
      <c r="Z91" s="159"/>
      <c r="AA91" s="159"/>
    </row>
    <row r="92" customFormat="false" ht="8.25" hidden="false" customHeight="false" outlineLevel="0" collapsed="false">
      <c r="A92" s="160" t="s">
        <v>319</v>
      </c>
      <c r="B92" s="170" t="n">
        <v>10</v>
      </c>
      <c r="C92" s="161" t="n">
        <v>30</v>
      </c>
      <c r="D92" s="161" t="n">
        <v>105</v>
      </c>
      <c r="E92" s="161" t="n">
        <f aca="false">D92/C92</f>
        <v>3.5</v>
      </c>
      <c r="F92" s="161" t="n">
        <v>1</v>
      </c>
      <c r="G92" s="158" t="n">
        <f aca="false">F92/C92</f>
        <v>0.0333333333333333</v>
      </c>
      <c r="I92" s="158" t="n">
        <f aca="false">K92/J92</f>
        <v>0.733333333333333</v>
      </c>
      <c r="J92" s="161" t="n">
        <v>15</v>
      </c>
      <c r="K92" s="161" t="n">
        <v>11</v>
      </c>
      <c r="L92" s="161" t="n">
        <v>83</v>
      </c>
      <c r="M92" s="161" t="n">
        <f aca="false">L92/K92</f>
        <v>7.54545454545455</v>
      </c>
      <c r="N92" s="161" t="n">
        <v>0</v>
      </c>
      <c r="O92" s="158" t="n">
        <f aca="false">N92/K92</f>
        <v>0</v>
      </c>
      <c r="R92" s="160"/>
      <c r="S92" s="158" t="n">
        <f aca="false">(C92+J92)/($D$27+$K$27+$N$17+$E$17+$L$38+$L$47)</f>
        <v>0.0522041763341067</v>
      </c>
      <c r="T92" s="158" t="n">
        <f aca="false">J92/($K$27+$F$38+$F$47)</f>
        <v>0.0421348314606742</v>
      </c>
      <c r="U92" s="158" t="n">
        <f aca="false">C92/($D$27+$N$17+$L$38+$L$47)</f>
        <v>0.068649885583524</v>
      </c>
      <c r="W92" s="161" t="n">
        <f aca="false">(D92*0.1)+(F92*6)+(L92*0.1)+(N92*6)</f>
        <v>24.8</v>
      </c>
      <c r="X92" s="161" t="n">
        <f aca="false">(D92*0.1)+(F92*6)+(K92*1)+(L92*0.1)+(N92*6)</f>
        <v>35.8</v>
      </c>
      <c r="Y92" s="161" t="n">
        <f aca="false">(D92*0.1)+(F92*6)+(K92*0.5)+(L92*0.1)+(N92*6)</f>
        <v>30.3</v>
      </c>
      <c r="Z92" s="2"/>
      <c r="AA92" s="2"/>
    </row>
    <row r="93" customFormat="false" ht="8.25" hidden="false" customHeight="false" outlineLevel="0" collapsed="false">
      <c r="A93" s="160" t="s">
        <v>280</v>
      </c>
      <c r="B93" s="170" t="n">
        <v>16</v>
      </c>
      <c r="C93" s="161" t="n">
        <v>205</v>
      </c>
      <c r="D93" s="161" t="n">
        <v>999</v>
      </c>
      <c r="E93" s="161" t="n">
        <f aca="false">D93/C93</f>
        <v>4.87317073170732</v>
      </c>
      <c r="F93" s="161" t="n">
        <v>7</v>
      </c>
      <c r="G93" s="158" t="n">
        <f aca="false">F93/C93</f>
        <v>0.0341463414634146</v>
      </c>
      <c r="I93" s="158" t="n">
        <f aca="false">K93/J93</f>
        <v>0.7</v>
      </c>
      <c r="J93" s="161" t="n">
        <v>40</v>
      </c>
      <c r="K93" s="161" t="n">
        <v>28</v>
      </c>
      <c r="L93" s="161" t="n">
        <v>176</v>
      </c>
      <c r="M93" s="161" t="n">
        <f aca="false">L93/K93</f>
        <v>6.28571428571429</v>
      </c>
      <c r="N93" s="161" t="n">
        <v>0</v>
      </c>
      <c r="O93" s="158" t="n">
        <f aca="false">N93/K93</f>
        <v>0</v>
      </c>
      <c r="R93" s="160" t="s">
        <v>281</v>
      </c>
      <c r="S93" s="158" t="n">
        <f aca="false">(C93+J93)/($D$27+$K$27+$N$17+$E$17+$L$38+$L$47)</f>
        <v>0.284222737819026</v>
      </c>
      <c r="T93" s="158" t="n">
        <f aca="false">J93/($K$27+$F$38+$F$47)</f>
        <v>0.112359550561798</v>
      </c>
      <c r="U93" s="158" t="n">
        <f aca="false">C93/($D$27+$N$17+$L$38+$L$47)</f>
        <v>0.469107551487414</v>
      </c>
      <c r="W93" s="161" t="n">
        <f aca="false">(D93*0.1)+(F93*6)+(L93*0.1)+(N93*6)</f>
        <v>159.5</v>
      </c>
      <c r="X93" s="161" t="n">
        <f aca="false">(D93*0.1)+(F93*6)+(K93*1)+(L93*0.1)+(N93*6)</f>
        <v>187.5</v>
      </c>
      <c r="Y93" s="161" t="n">
        <f aca="false">(D93*0.1)+(F93*6)+(K93*0.5)+(L93*0.1)+(N93*6)</f>
        <v>173.5</v>
      </c>
      <c r="Z93" s="2"/>
      <c r="AA93" s="2"/>
    </row>
    <row r="94" customFormat="false" ht="8.25" hidden="false" customHeight="false" outlineLevel="0" collapsed="false">
      <c r="A94" s="160" t="s">
        <v>320</v>
      </c>
      <c r="B94" s="170" t="n">
        <v>12</v>
      </c>
      <c r="C94" s="161" t="n">
        <v>170</v>
      </c>
      <c r="D94" s="161" t="n">
        <v>740</v>
      </c>
      <c r="E94" s="161" t="n">
        <f aca="false">D94/C94</f>
        <v>4.35294117647059</v>
      </c>
      <c r="F94" s="161" t="n">
        <v>2</v>
      </c>
      <c r="G94" s="158" t="n">
        <f aca="false">F94/C94</f>
        <v>0.0117647058823529</v>
      </c>
      <c r="I94" s="158" t="n">
        <f aca="false">K94/J94</f>
        <v>0.743589743589744</v>
      </c>
      <c r="J94" s="161" t="n">
        <v>39</v>
      </c>
      <c r="K94" s="161" t="n">
        <v>29</v>
      </c>
      <c r="L94" s="161" t="n">
        <v>175</v>
      </c>
      <c r="M94" s="161" t="n">
        <f aca="false">L94/K94</f>
        <v>6.03448275862069</v>
      </c>
      <c r="N94" s="161" t="n">
        <v>1</v>
      </c>
      <c r="O94" s="158" t="n">
        <f aca="false">N94/K94</f>
        <v>0.0344827586206897</v>
      </c>
      <c r="R94" s="160" t="s">
        <v>321</v>
      </c>
      <c r="S94" s="158" t="n">
        <f aca="false">(C94+J94)/($D$27+$K$27+$N$17+$E$17+$L$38+$L$47)</f>
        <v>0.24245939675174</v>
      </c>
      <c r="T94" s="158" t="n">
        <f aca="false">J94/($K$27+$F$38+$F$47)</f>
        <v>0.109550561797753</v>
      </c>
      <c r="U94" s="158" t="n">
        <f aca="false">C94/($D$27+$N$17+$L$38+$L$47)</f>
        <v>0.389016018306636</v>
      </c>
      <c r="W94" s="161" t="n">
        <f aca="false">(D94*0.1)+(F94*6)+(L94*0.1)+(N94*6)</f>
        <v>109.5</v>
      </c>
      <c r="X94" s="161" t="n">
        <f aca="false">(D94*0.1)+(F94*6)+(K94*1)+(L94*0.1)+(N94*6)</f>
        <v>138.5</v>
      </c>
      <c r="Y94" s="161" t="n">
        <f aca="false">(D94*0.1)+(F94*6)+(K94*0.5)+(L94*0.1)+(N94*6)</f>
        <v>124</v>
      </c>
      <c r="Z94" s="2"/>
      <c r="AA94" s="2"/>
    </row>
    <row r="95" customFormat="false" ht="8.25" hidden="false" customHeight="false" outlineLevel="0" collapsed="false">
      <c r="A95" s="160"/>
      <c r="B95" s="170" t="n">
        <v>4</v>
      </c>
      <c r="C95" s="161" t="n">
        <v>10</v>
      </c>
      <c r="D95" s="161" t="n">
        <v>40</v>
      </c>
      <c r="E95" s="161" t="n">
        <f aca="false">D95/C95</f>
        <v>4</v>
      </c>
      <c r="F95" s="161" t="n">
        <v>0</v>
      </c>
      <c r="G95" s="158" t="n">
        <f aca="false">F95/C95</f>
        <v>0</v>
      </c>
      <c r="I95" s="158" t="n">
        <f aca="false">K95/J95</f>
        <v>0.285714285714286</v>
      </c>
      <c r="J95" s="161" t="n">
        <v>7</v>
      </c>
      <c r="K95" s="161" t="n">
        <v>2</v>
      </c>
      <c r="L95" s="161" t="n">
        <v>8</v>
      </c>
      <c r="M95" s="161" t="n">
        <f aca="false">L95/K95</f>
        <v>4</v>
      </c>
      <c r="N95" s="161" t="n">
        <v>0</v>
      </c>
      <c r="O95" s="158" t="n">
        <f aca="false">N95/K95</f>
        <v>0</v>
      </c>
      <c r="R95" s="160" t="s">
        <v>322</v>
      </c>
      <c r="S95" s="158" t="n">
        <f aca="false">(C95+J95)/($D$27+$K$27+$N$17+$E$17+$L$38+$L$47)</f>
        <v>0.0197215777262181</v>
      </c>
      <c r="T95" s="158" t="n">
        <f aca="false">J95/($K$27+$F$38+$F$47)</f>
        <v>0.0196629213483146</v>
      </c>
      <c r="U95" s="158" t="n">
        <f aca="false">C95/($D$27+$N$17+$L$38+$L$47)</f>
        <v>0.022883295194508</v>
      </c>
      <c r="W95" s="161" t="n">
        <f aca="false">(D95*0.1)+(F95*6)+(L95*0.1)+(N95*6)</f>
        <v>4.8</v>
      </c>
      <c r="X95" s="161" t="n">
        <f aca="false">(D95*0.1)+(F95*6)+(K95*1)+(L95*0.1)+(N95*6)</f>
        <v>6.8</v>
      </c>
      <c r="Y95" s="161" t="n">
        <f aca="false">(D95*0.1)+(F95*6)+(K95*0.5)+(L95*0.1)+(N95*6)</f>
        <v>5.8</v>
      </c>
      <c r="Z95" s="2"/>
      <c r="AA95" s="2"/>
    </row>
    <row r="96" customFormat="false" ht="8.25" hidden="false" customHeight="false" outlineLevel="0" collapsed="false">
      <c r="A96" s="160"/>
      <c r="B96" s="170"/>
      <c r="C96" s="161"/>
      <c r="D96" s="161"/>
      <c r="E96" s="161" t="e">
        <f aca="false">D96/C96</f>
        <v>#DIV/0!</v>
      </c>
      <c r="F96" s="161" t="n">
        <v>0</v>
      </c>
      <c r="G96" s="158" t="e">
        <f aca="false">F96/C96</f>
        <v>#DIV/0!</v>
      </c>
      <c r="I96" s="158" t="e">
        <f aca="false">K96/J96</f>
        <v>#DIV/0!</v>
      </c>
      <c r="J96" s="161"/>
      <c r="K96" s="161" t="n">
        <v>0</v>
      </c>
      <c r="L96" s="161" t="n">
        <v>0</v>
      </c>
      <c r="M96" s="161" t="e">
        <f aca="false">L96/K96</f>
        <v>#DIV/0!</v>
      </c>
      <c r="N96" s="161" t="n">
        <v>0</v>
      </c>
      <c r="O96" s="158" t="e">
        <f aca="false">N96/K96</f>
        <v>#DIV/0!</v>
      </c>
      <c r="R96" s="160" t="s">
        <v>323</v>
      </c>
      <c r="S96" s="158" t="n">
        <f aca="false">(C96+J96)/($D$27+$K$27+$N$17+$E$17+$L$38+$L$47)</f>
        <v>0</v>
      </c>
      <c r="T96" s="158" t="n">
        <f aca="false">J96/($K$27+$F$38+$F$47)</f>
        <v>0</v>
      </c>
      <c r="U96" s="158" t="n">
        <f aca="false">C96/($D$27+$N$17+$L$38+$L$47)</f>
        <v>0</v>
      </c>
      <c r="W96" s="161" t="n">
        <f aca="false">(D96*0.1)+(F96*6)+(L96*0.1)+(N96*6)</f>
        <v>0</v>
      </c>
      <c r="X96" s="161" t="n">
        <f aca="false">(D96*0.1)+(F96*6)+(K96*1)+(L96*0.1)+(N96*6)</f>
        <v>0</v>
      </c>
      <c r="Y96" s="161" t="n">
        <f aca="false">(D96*0.1)+(F96*6)+(K96*0.5)+(L96*0.1)+(N96*6)</f>
        <v>0</v>
      </c>
      <c r="Z96" s="2"/>
      <c r="AA96" s="2"/>
    </row>
    <row r="97" customFormat="false" ht="8.25" hidden="false" customHeight="false" outlineLevel="0" collapsed="false">
      <c r="A97" s="159" t="s">
        <v>49</v>
      </c>
      <c r="B97" s="159"/>
      <c r="C97" s="159" t="n">
        <f aca="false">SUM(C92:C96)</f>
        <v>415</v>
      </c>
      <c r="D97" s="159" t="n">
        <f aca="false">SUM(D92:D96)</f>
        <v>1884</v>
      </c>
      <c r="E97" s="159"/>
      <c r="F97" s="159" t="n">
        <f aca="false">SUM(F92:F96)</f>
        <v>10</v>
      </c>
      <c r="G97" s="159"/>
      <c r="H97" s="159"/>
      <c r="I97" s="159"/>
      <c r="J97" s="159" t="n">
        <f aca="false">SUM(J92:J96)</f>
        <v>101</v>
      </c>
      <c r="K97" s="159" t="n">
        <f aca="false">SUM(K92:K96)</f>
        <v>70</v>
      </c>
      <c r="L97" s="159" t="n">
        <f aca="false">SUM(L92:L96)</f>
        <v>442</v>
      </c>
      <c r="M97" s="159"/>
      <c r="N97" s="159" t="n">
        <f aca="false">SUM(N92:N96)</f>
        <v>1</v>
      </c>
      <c r="O97" s="159"/>
    </row>
    <row r="98" customFormat="false" ht="8.25" hidden="false" customHeight="false" outlineLevel="0" collapsed="false">
      <c r="A98" s="159"/>
      <c r="C98" s="2"/>
      <c r="D98" s="2"/>
      <c r="E98" s="2"/>
      <c r="F98" s="2"/>
      <c r="G98" s="2"/>
      <c r="H98" s="159"/>
      <c r="I98" s="2"/>
      <c r="J98" s="2"/>
      <c r="K98" s="2"/>
      <c r="L98" s="2"/>
      <c r="M98" s="2"/>
      <c r="N98" s="2"/>
    </row>
    <row r="99" customFormat="false" ht="8.25" hidden="false" customHeight="false" outlineLevel="0" collapsed="false">
      <c r="C99" s="2"/>
      <c r="D99" s="2"/>
      <c r="E99" s="2"/>
      <c r="F99" s="2"/>
      <c r="G99" s="2"/>
      <c r="H99" s="2"/>
      <c r="I99" s="2"/>
      <c r="J99" s="2"/>
      <c r="K99" s="2"/>
      <c r="L99" s="2"/>
      <c r="M99" s="2"/>
    </row>
    <row r="100" customFormat="false" ht="8.25" hidden="false" customHeight="false" outlineLevel="0" collapsed="false">
      <c r="A100" s="153" t="s">
        <v>50</v>
      </c>
      <c r="B100" s="153"/>
      <c r="C100" s="153"/>
      <c r="D100" s="153"/>
      <c r="E100" s="153"/>
      <c r="F100" s="153"/>
      <c r="G100" s="153"/>
      <c r="H100" s="2"/>
      <c r="I100" s="2"/>
      <c r="J100" s="153" t="s">
        <v>19</v>
      </c>
      <c r="K100" s="153"/>
      <c r="L100" s="153"/>
      <c r="M100" s="153"/>
      <c r="N100" s="153"/>
      <c r="R100" s="153" t="s">
        <v>20</v>
      </c>
      <c r="S100" s="153"/>
      <c r="T100" s="153"/>
      <c r="V100" s="153" t="s">
        <v>21</v>
      </c>
      <c r="W100" s="153"/>
    </row>
    <row r="101" customFormat="false" ht="8.25" hidden="false" customHeight="false" outlineLevel="0" collapsed="false">
      <c r="A101" s="159" t="s">
        <v>74</v>
      </c>
      <c r="B101" s="159" t="s">
        <v>24</v>
      </c>
      <c r="C101" s="159" t="s">
        <v>52</v>
      </c>
      <c r="D101" s="159" t="s">
        <v>53</v>
      </c>
      <c r="E101" s="159" t="s">
        <v>54</v>
      </c>
      <c r="F101" s="159" t="s">
        <v>55</v>
      </c>
      <c r="G101" s="159" t="s">
        <v>56</v>
      </c>
      <c r="H101" s="159" t="s">
        <v>30</v>
      </c>
      <c r="I101" s="159" t="s">
        <v>57</v>
      </c>
      <c r="K101" s="159" t="s">
        <v>34</v>
      </c>
      <c r="L101" s="159" t="s">
        <v>35</v>
      </c>
      <c r="M101" s="159" t="s">
        <v>36</v>
      </c>
      <c r="N101" s="159" t="s">
        <v>75</v>
      </c>
      <c r="O101" s="159" t="s">
        <v>31</v>
      </c>
      <c r="R101" s="159" t="s">
        <v>74</v>
      </c>
      <c r="S101" s="159" t="s">
        <v>38</v>
      </c>
      <c r="T101" s="159" t="s">
        <v>39</v>
      </c>
      <c r="U101" s="159" t="s">
        <v>40</v>
      </c>
      <c r="W101" s="159" t="s">
        <v>41</v>
      </c>
      <c r="X101" s="159" t="s">
        <v>58</v>
      </c>
      <c r="Y101" s="159" t="s">
        <v>76</v>
      </c>
      <c r="Z101" s="159"/>
    </row>
    <row r="102" customFormat="false" ht="8.25" hidden="false" customHeight="false" outlineLevel="0" collapsed="false">
      <c r="A102" s="160" t="s">
        <v>324</v>
      </c>
      <c r="B102" s="161" t="n">
        <v>16</v>
      </c>
      <c r="C102" s="158" t="n">
        <f aca="false">E102/D102</f>
        <v>0.67</v>
      </c>
      <c r="D102" s="161" t="n">
        <v>100</v>
      </c>
      <c r="E102" s="161" t="n">
        <v>67</v>
      </c>
      <c r="F102" s="161" t="n">
        <v>716</v>
      </c>
      <c r="G102" s="161" t="n">
        <f aca="false">F102/E102</f>
        <v>10.6865671641791</v>
      </c>
      <c r="H102" s="161" t="n">
        <v>7</v>
      </c>
      <c r="I102" s="158" t="n">
        <f aca="false">H102/E102</f>
        <v>0.104477611940299</v>
      </c>
      <c r="K102" s="161" t="n">
        <v>1</v>
      </c>
      <c r="L102" s="161" t="n">
        <v>8</v>
      </c>
      <c r="M102" s="171" t="n">
        <f aca="false">L102/K102</f>
        <v>8</v>
      </c>
      <c r="N102" s="161" t="n">
        <v>0</v>
      </c>
      <c r="O102" s="158" t="n">
        <f aca="false">N102/K102</f>
        <v>0</v>
      </c>
      <c r="R102" s="160" t="s">
        <v>325</v>
      </c>
      <c r="S102" s="172" t="n">
        <f aca="false">(D102+K102)/($D$27+$L$27+$N$17+$E$47+$L$47)</f>
        <v>0.171477079796265</v>
      </c>
      <c r="T102" s="172" t="n">
        <f aca="false">D102/($E$17)</f>
        <v>0.298507462686567</v>
      </c>
      <c r="U102" s="172" t="n">
        <f aca="false">K102/($N$17+$D$27+$L$38+$L$47)</f>
        <v>0.0022883295194508</v>
      </c>
      <c r="W102" s="161" t="n">
        <f aca="false">(F102*0.1)+(H102*6)+(L102*0.1)+(N102*6)</f>
        <v>114.4</v>
      </c>
      <c r="X102" s="161" t="n">
        <f aca="false">(E102*1)+(F102*0.1)+(H102*6)+(L102*0.1)+(N102*6)</f>
        <v>181.4</v>
      </c>
      <c r="Y102" s="161" t="n">
        <f aca="false">(E102*0.5)+(F102*0.1)+(H102*6)+(L102*0.1)+(N102*6)</f>
        <v>147.9</v>
      </c>
      <c r="Z102" s="2"/>
    </row>
    <row r="103" customFormat="false" ht="8.25" hidden="false" customHeight="false" outlineLevel="0" collapsed="false">
      <c r="A103" s="160" t="s">
        <v>326</v>
      </c>
      <c r="B103" s="161" t="n">
        <v>15</v>
      </c>
      <c r="C103" s="158" t="n">
        <f aca="false">E103/D103</f>
        <v>0.583333333333333</v>
      </c>
      <c r="D103" s="161" t="n">
        <v>60</v>
      </c>
      <c r="E103" s="161" t="n">
        <v>35</v>
      </c>
      <c r="F103" s="161" t="n">
        <v>422</v>
      </c>
      <c r="G103" s="161" t="n">
        <f aca="false">F103/E103</f>
        <v>12.0571428571429</v>
      </c>
      <c r="H103" s="161" t="n">
        <v>2</v>
      </c>
      <c r="I103" s="158" t="n">
        <f aca="false">H103/E103</f>
        <v>0.0571428571428571</v>
      </c>
      <c r="K103" s="161" t="n">
        <v>6</v>
      </c>
      <c r="L103" s="161" t="n">
        <v>43</v>
      </c>
      <c r="M103" s="171" t="n">
        <f aca="false">L103/K103</f>
        <v>7.16666666666667</v>
      </c>
      <c r="N103" s="161" t="n">
        <v>0</v>
      </c>
      <c r="O103" s="158" t="n">
        <f aca="false">N103/K103</f>
        <v>0</v>
      </c>
      <c r="R103" s="160"/>
      <c r="S103" s="172" t="n">
        <f aca="false">(D103+K103)/($D$27+$L$27+$N$17+$E$47+$L$47)</f>
        <v>0.112054329371817</v>
      </c>
      <c r="T103" s="172" t="n">
        <f aca="false">D103/($E$17)</f>
        <v>0.17910447761194</v>
      </c>
      <c r="U103" s="172" t="n">
        <f aca="false">K103/($N$17+$D$27+$L$38+$L$47)</f>
        <v>0.0137299771167048</v>
      </c>
      <c r="W103" s="161" t="n">
        <f aca="false">(F103*0.1)+(H103*6)+(L103*0.1)+(N103*6)</f>
        <v>58.5</v>
      </c>
      <c r="X103" s="161" t="n">
        <f aca="false">(E103*1)+(F103*0.1)+(H103*6)+(L103*0.1)+(N103*6)</f>
        <v>93.5</v>
      </c>
      <c r="Y103" s="161" t="n">
        <f aca="false">(E103*0.5)+(F103*0.1)+(H103*6)+(L103*0.1)+(N103*6)</f>
        <v>76</v>
      </c>
      <c r="Z103" s="2"/>
    </row>
    <row r="104" customFormat="false" ht="8.25" hidden="false" customHeight="false" outlineLevel="0" collapsed="false">
      <c r="A104" s="175" t="s">
        <v>326</v>
      </c>
      <c r="B104" s="161" t="n">
        <v>14</v>
      </c>
      <c r="C104" s="158" t="n">
        <f aca="false">E104/D104</f>
        <v>0.463414634146342</v>
      </c>
      <c r="D104" s="161" t="n">
        <v>82</v>
      </c>
      <c r="E104" s="161" t="n">
        <v>38</v>
      </c>
      <c r="F104" s="161" t="n">
        <v>585</v>
      </c>
      <c r="G104" s="161" t="n">
        <f aca="false">F104/E104</f>
        <v>15.3947368421053</v>
      </c>
      <c r="H104" s="161" t="n">
        <v>3</v>
      </c>
      <c r="I104" s="158" t="n">
        <f aca="false">H104/E104</f>
        <v>0.0789473684210526</v>
      </c>
      <c r="K104" s="161" t="n">
        <v>0</v>
      </c>
      <c r="L104" s="161" t="n">
        <v>0</v>
      </c>
      <c r="M104" s="171" t="e">
        <f aca="false">L104/K104</f>
        <v>#DIV/0!</v>
      </c>
      <c r="N104" s="161" t="n">
        <v>0</v>
      </c>
      <c r="O104" s="158" t="e">
        <f aca="false">N104/K104</f>
        <v>#DIV/0!</v>
      </c>
      <c r="R104" s="160" t="s">
        <v>327</v>
      </c>
      <c r="S104" s="172" t="n">
        <f aca="false">(D104+K104)/($D$27+$L$27+$N$17+$E$47+$L$47)</f>
        <v>0.139219015280136</v>
      </c>
      <c r="T104" s="172" t="n">
        <f aca="false">D104/($E$17)</f>
        <v>0.244776119402985</v>
      </c>
      <c r="U104" s="172" t="n">
        <f aca="false">K104/($N$17+$D$27+$L$38+$L$47)</f>
        <v>0</v>
      </c>
      <c r="W104" s="161" t="n">
        <f aca="false">(F104*0.1)+(H104*6)+(L104*0.1)+(N104*6)</f>
        <v>76.5</v>
      </c>
      <c r="X104" s="161" t="n">
        <f aca="false">(E104*1)+(F104*0.1)+(H104*6)+(L104*0.1)+(N104*6)</f>
        <v>114.5</v>
      </c>
      <c r="Y104" s="161" t="n">
        <f aca="false">(E104*0.5)+(F104*0.1)+(H104*6)+(L104*0.1)+(N104*6)</f>
        <v>95.5</v>
      </c>
      <c r="Z104" s="2"/>
    </row>
    <row r="105" customFormat="false" ht="8.25" hidden="false" customHeight="false" outlineLevel="0" collapsed="false">
      <c r="A105" s="160"/>
      <c r="B105" s="161" t="n">
        <v>10</v>
      </c>
      <c r="C105" s="158" t="e">
        <f aca="false">E105/D105</f>
        <v>#DIV/0!</v>
      </c>
      <c r="D105" s="161"/>
      <c r="E105" s="161"/>
      <c r="F105" s="161"/>
      <c r="G105" s="161" t="e">
        <f aca="false">F105/E105</f>
        <v>#DIV/0!</v>
      </c>
      <c r="H105" s="161"/>
      <c r="I105" s="158" t="e">
        <f aca="false">H105/E105</f>
        <v>#DIV/0!</v>
      </c>
      <c r="K105" s="161"/>
      <c r="L105" s="161"/>
      <c r="M105" s="171" t="e">
        <f aca="false">L105/K105</f>
        <v>#DIV/0!</v>
      </c>
      <c r="N105" s="161"/>
      <c r="O105" s="158" t="e">
        <f aca="false">N105/K105</f>
        <v>#DIV/0!</v>
      </c>
      <c r="R105" s="160"/>
      <c r="S105" s="172" t="n">
        <f aca="false">(D105+K105)/($D$27+$L$27+$N$17+$E$47+$L$47)</f>
        <v>0</v>
      </c>
      <c r="T105" s="172" t="n">
        <f aca="false">D105/($E$17)</f>
        <v>0</v>
      </c>
      <c r="U105" s="172" t="n">
        <f aca="false">K105/($N$17+$D$27+$L$38+$L$47)</f>
        <v>0</v>
      </c>
      <c r="W105" s="161" t="n">
        <f aca="false">(F105*0.1)+(H105*6)+(L105*0.1)+(N105*6)</f>
        <v>0</v>
      </c>
      <c r="X105" s="161" t="n">
        <f aca="false">(E105*1)+(F105*0.1)+(H105*6)+(L105*0.1)+(N105*6)</f>
        <v>0</v>
      </c>
      <c r="Y105" s="161" t="n">
        <f aca="false">(E105*0.5)+(F105*0.1)+(H105*6)+(L105*0.1)+(N105*6)</f>
        <v>0</v>
      </c>
      <c r="Z105" s="2"/>
    </row>
    <row r="106" customFormat="false" ht="8.25" hidden="false" customHeight="false" outlineLevel="0" collapsed="false">
      <c r="A106" s="160" t="s">
        <v>328</v>
      </c>
      <c r="B106" s="161" t="n">
        <v>16</v>
      </c>
      <c r="C106" s="158" t="n">
        <f aca="false">E106/D106</f>
        <v>0.674157303370787</v>
      </c>
      <c r="D106" s="161" t="n">
        <v>89</v>
      </c>
      <c r="E106" s="161" t="n">
        <v>60</v>
      </c>
      <c r="F106" s="161" t="n">
        <v>860</v>
      </c>
      <c r="G106" s="161" t="n">
        <f aca="false">F106/E106</f>
        <v>14.3333333333333</v>
      </c>
      <c r="H106" s="161" t="n">
        <v>5</v>
      </c>
      <c r="I106" s="158" t="n">
        <f aca="false">H106/E106</f>
        <v>0.0833333333333333</v>
      </c>
      <c r="K106" s="161" t="n">
        <v>6</v>
      </c>
      <c r="L106" s="161" t="n">
        <v>45</v>
      </c>
      <c r="M106" s="171" t="n">
        <f aca="false">L106/K106</f>
        <v>7.5</v>
      </c>
      <c r="N106" s="161" t="n">
        <v>1</v>
      </c>
      <c r="O106" s="158" t="n">
        <f aca="false">N106/K106</f>
        <v>0.166666666666667</v>
      </c>
      <c r="R106" s="160" t="s">
        <v>329</v>
      </c>
      <c r="S106" s="172" t="n">
        <f aca="false">(D106+K106)/($D$27+$L$27+$N$17+$E$47+$L$47)</f>
        <v>0.161290322580645</v>
      </c>
      <c r="T106" s="172" t="n">
        <f aca="false">D106/($E$17)</f>
        <v>0.265671641791045</v>
      </c>
      <c r="U106" s="172" t="n">
        <f aca="false">K106/($N$17+$D$27+$L$38+$L$47)</f>
        <v>0.0137299771167048</v>
      </c>
      <c r="W106" s="161" t="n">
        <f aca="false">(F106*0.1)+(H106*6)+(L106*0.1)+(N106*6)</f>
        <v>126.5</v>
      </c>
      <c r="X106" s="161" t="n">
        <f aca="false">(E106*1)+(F106*0.1)+(H106*6)+(L106*0.1)+(N106*6)</f>
        <v>186.5</v>
      </c>
      <c r="Y106" s="161" t="n">
        <f aca="false">(E106*0.5)+(F106*0.1)+(H106*6)+(L106*0.1)+(N106*6)</f>
        <v>156.5</v>
      </c>
      <c r="Z106" s="2"/>
    </row>
    <row r="107" customFormat="false" ht="8.25" hidden="false" customHeight="false" outlineLevel="0" collapsed="false">
      <c r="A107" s="175"/>
      <c r="B107" s="161"/>
      <c r="C107" s="158" t="e">
        <f aca="false">E107/D107</f>
        <v>#DIV/0!</v>
      </c>
      <c r="D107" s="161"/>
      <c r="E107" s="161"/>
      <c r="F107" s="161"/>
      <c r="G107" s="161" t="e">
        <f aca="false">F107/E107</f>
        <v>#DIV/0!</v>
      </c>
      <c r="H107" s="161"/>
      <c r="I107" s="158" t="e">
        <f aca="false">H107/E107</f>
        <v>#DIV/0!</v>
      </c>
      <c r="K107" s="161"/>
      <c r="L107" s="161"/>
      <c r="M107" s="171" t="e">
        <f aca="false">L107/K107</f>
        <v>#DIV/0!</v>
      </c>
      <c r="N107" s="161" t="n">
        <v>0</v>
      </c>
      <c r="O107" s="158" t="e">
        <f aca="false">N107/K107</f>
        <v>#DIV/0!</v>
      </c>
      <c r="R107" s="160"/>
      <c r="S107" s="172" t="n">
        <f aca="false">(D107+K107)/($D$27+$L$27+$N$17+$E$47+$L$47)</f>
        <v>0</v>
      </c>
      <c r="T107" s="172" t="n">
        <f aca="false">D107/($E$17)</f>
        <v>0</v>
      </c>
      <c r="U107" s="172" t="n">
        <f aca="false">K107/($N$17+$D$27+$L$38+$L$47)</f>
        <v>0</v>
      </c>
      <c r="W107" s="161" t="n">
        <f aca="false">(F107*0.1)+(H107*6)+(L107*0.1)+(N107*6)</f>
        <v>0</v>
      </c>
      <c r="X107" s="161" t="n">
        <f aca="false">(E107*1)+(F107*0.1)+(H107*6)+(L107*0.1)+(N107*6)</f>
        <v>0</v>
      </c>
      <c r="Y107" s="161" t="n">
        <f aca="false">(E107*0.5)+(F107*0.1)+(H107*6)+(L107*0.1)+(N107*6)</f>
        <v>0</v>
      </c>
      <c r="Z107" s="2"/>
    </row>
    <row r="108" customFormat="false" ht="8.25" hidden="false" customHeight="false" outlineLevel="0" collapsed="false">
      <c r="A108" s="159" t="s">
        <v>49</v>
      </c>
      <c r="B108" s="159"/>
      <c r="C108" s="156"/>
      <c r="D108" s="159" t="n">
        <f aca="false">SUM(D102:D107)</f>
        <v>331</v>
      </c>
      <c r="E108" s="159" t="n">
        <f aca="false">SUM(E102:E107)</f>
        <v>200</v>
      </c>
      <c r="F108" s="159" t="n">
        <f aca="false">SUM(F102:F107)</f>
        <v>2583</v>
      </c>
      <c r="G108" s="159"/>
      <c r="H108" s="159" t="n">
        <f aca="false">SUM(H102:H107)</f>
        <v>17</v>
      </c>
      <c r="I108" s="159"/>
      <c r="J108" s="159"/>
      <c r="K108" s="159" t="n">
        <f aca="false">SUM(K102:K107)</f>
        <v>13</v>
      </c>
      <c r="L108" s="159" t="n">
        <f aca="false">SUM(L102:L107)</f>
        <v>96</v>
      </c>
      <c r="M108" s="159"/>
      <c r="N108" s="159" t="n">
        <f aca="false">SUM(N102:N107)</f>
        <v>1</v>
      </c>
      <c r="O108" s="159"/>
    </row>
    <row r="109" customFormat="false" ht="8.25" hidden="false" customHeight="false" outlineLevel="0" collapsed="false">
      <c r="A109" s="159"/>
      <c r="C109" s="2"/>
      <c r="D109" s="2"/>
      <c r="E109" s="2"/>
      <c r="F109" s="2"/>
      <c r="G109" s="2"/>
      <c r="H109" s="2"/>
      <c r="I109" s="2"/>
      <c r="J109" s="2"/>
      <c r="K109" s="2"/>
      <c r="L109" s="2"/>
    </row>
    <row r="110" customFormat="false" ht="8.25" hidden="false" customHeight="false" outlineLevel="0" collapsed="false">
      <c r="A110" s="159"/>
      <c r="C110" s="2"/>
      <c r="D110" s="2"/>
      <c r="E110" s="2"/>
      <c r="F110" s="2"/>
      <c r="G110" s="2"/>
      <c r="H110" s="2"/>
      <c r="I110" s="2"/>
      <c r="J110" s="2"/>
      <c r="K110" s="2"/>
      <c r="L110" s="2"/>
    </row>
    <row r="111" customFormat="false" ht="8.25" hidden="false" customHeight="false" outlineLevel="0" collapsed="false">
      <c r="A111" s="153" t="s">
        <v>50</v>
      </c>
      <c r="B111" s="153"/>
      <c r="C111" s="153"/>
      <c r="D111" s="153"/>
      <c r="E111" s="153"/>
      <c r="F111" s="153"/>
      <c r="G111" s="153"/>
      <c r="H111" s="2"/>
      <c r="I111" s="2"/>
      <c r="J111" s="153" t="s">
        <v>19</v>
      </c>
      <c r="K111" s="153"/>
      <c r="L111" s="153"/>
      <c r="M111" s="153"/>
      <c r="N111" s="153"/>
      <c r="R111" s="153" t="s">
        <v>20</v>
      </c>
      <c r="S111" s="153"/>
      <c r="T111" s="153"/>
      <c r="V111" s="153" t="s">
        <v>21</v>
      </c>
      <c r="W111" s="153"/>
    </row>
    <row r="112" customFormat="false" ht="8.25" hidden="false" customHeight="false" outlineLevel="0" collapsed="false">
      <c r="A112" s="159" t="s">
        <v>95</v>
      </c>
      <c r="B112" s="159" t="s">
        <v>24</v>
      </c>
      <c r="C112" s="159" t="s">
        <v>52</v>
      </c>
      <c r="D112" s="159" t="s">
        <v>53</v>
      </c>
      <c r="E112" s="159" t="s">
        <v>54</v>
      </c>
      <c r="F112" s="159" t="s">
        <v>55</v>
      </c>
      <c r="G112" s="159" t="s">
        <v>56</v>
      </c>
      <c r="H112" s="159" t="s">
        <v>30</v>
      </c>
      <c r="I112" s="159" t="s">
        <v>57</v>
      </c>
      <c r="K112" s="159" t="s">
        <v>34</v>
      </c>
      <c r="L112" s="159" t="s">
        <v>35</v>
      </c>
      <c r="M112" s="159" t="s">
        <v>36</v>
      </c>
      <c r="N112" s="159" t="s">
        <v>96</v>
      </c>
      <c r="O112" s="159" t="s">
        <v>31</v>
      </c>
      <c r="R112" s="159" t="s">
        <v>95</v>
      </c>
      <c r="S112" s="159" t="s">
        <v>38</v>
      </c>
      <c r="T112" s="159" t="s">
        <v>39</v>
      </c>
      <c r="U112" s="159" t="s">
        <v>40</v>
      </c>
      <c r="W112" s="159" t="s">
        <v>41</v>
      </c>
      <c r="X112" s="159" t="s">
        <v>58</v>
      </c>
      <c r="Y112" s="159" t="s">
        <v>97</v>
      </c>
      <c r="Z112" s="159"/>
    </row>
    <row r="113" customFormat="false" ht="8.25" hidden="false" customHeight="false" outlineLevel="0" collapsed="false">
      <c r="A113" s="160" t="s">
        <v>330</v>
      </c>
      <c r="B113" s="161" t="n">
        <v>14</v>
      </c>
      <c r="C113" s="158" t="n">
        <f aca="false">E113/D113</f>
        <v>0.614035087719298</v>
      </c>
      <c r="D113" s="161" t="n">
        <v>57</v>
      </c>
      <c r="E113" s="161" t="n">
        <v>35</v>
      </c>
      <c r="F113" s="161" t="n">
        <v>332</v>
      </c>
      <c r="G113" s="161" t="n">
        <f aca="false">F113/E113</f>
        <v>9.48571428571429</v>
      </c>
      <c r="H113" s="161" t="n">
        <v>2</v>
      </c>
      <c r="I113" s="158" t="n">
        <f aca="false">H113/E113</f>
        <v>0.0571428571428571</v>
      </c>
      <c r="K113" s="161"/>
      <c r="L113" s="161"/>
      <c r="M113" s="161" t="e">
        <f aca="false">L113/K113</f>
        <v>#DIV/0!</v>
      </c>
      <c r="N113" s="161"/>
      <c r="O113" s="158" t="e">
        <f aca="false">N113/K113</f>
        <v>#DIV/0!</v>
      </c>
      <c r="R113" s="160" t="s">
        <v>331</v>
      </c>
      <c r="S113" s="172" t="n">
        <f aca="false">(D113+K113)/($E$47+$L$47+$E$38+$L$38+$K$27+$D$27+$N$17)</f>
        <v>0.0602536997885835</v>
      </c>
      <c r="T113" s="172" t="n">
        <f aca="false">D113/($E$47+$E$38+$K$27)</f>
        <v>0.111984282907662</v>
      </c>
      <c r="U113" s="172" t="n">
        <f aca="false">K113/($L$47+$L$38+$D$27+$N$17)</f>
        <v>0</v>
      </c>
      <c r="W113" s="161" t="n">
        <f aca="false">(F113*0.1)+(H113*6)+(L113*0.1)+(N113*6)</f>
        <v>45.2</v>
      </c>
      <c r="X113" s="161" t="n">
        <f aca="false">(E113*1)+(F113*0.1)+(H113*6)+(L113*0.1)+(N113*6)</f>
        <v>80.2</v>
      </c>
      <c r="Y113" s="161" t="n">
        <f aca="false">(E113*0.5)+(F113*0.1)+(H113*6)+(L113*0.1)+(N113*6)</f>
        <v>62.7</v>
      </c>
      <c r="Z113" s="2"/>
    </row>
    <row r="114" customFormat="false" ht="8.25" hidden="false" customHeight="false" outlineLevel="0" collapsed="false">
      <c r="A114" s="160" t="s">
        <v>332</v>
      </c>
      <c r="B114" s="161" t="n">
        <v>14</v>
      </c>
      <c r="C114" s="158" t="n">
        <f aca="false">E114/D114</f>
        <v>0.5</v>
      </c>
      <c r="D114" s="161" t="n">
        <v>10</v>
      </c>
      <c r="E114" s="161" t="n">
        <v>5</v>
      </c>
      <c r="F114" s="161" t="n">
        <v>44</v>
      </c>
      <c r="G114" s="161" t="n">
        <f aca="false">F114/E114</f>
        <v>8.8</v>
      </c>
      <c r="H114" s="161" t="n">
        <v>0</v>
      </c>
      <c r="I114" s="158" t="n">
        <f aca="false">H114/E114</f>
        <v>0</v>
      </c>
      <c r="K114" s="161"/>
      <c r="L114" s="161"/>
      <c r="M114" s="161" t="e">
        <f aca="false">L114/K114</f>
        <v>#DIV/0!</v>
      </c>
      <c r="N114" s="161"/>
      <c r="O114" s="158" t="e">
        <f aca="false">N114/K114</f>
        <v>#DIV/0!</v>
      </c>
      <c r="R114" s="160" t="s">
        <v>333</v>
      </c>
      <c r="S114" s="172" t="n">
        <f aca="false">(D114+K114)/($E$47+$L$47+$E$38+$L$38+$K$27+$D$27+$N$17)</f>
        <v>0.0105708245243129</v>
      </c>
      <c r="T114" s="172" t="n">
        <f aca="false">D114/($E$47+$E$38+$K$27)</f>
        <v>0.0196463654223969</v>
      </c>
      <c r="U114" s="172" t="n">
        <f aca="false">K114/($L$47+$L$38+$D$27+$N$17)</f>
        <v>0</v>
      </c>
      <c r="W114" s="161" t="n">
        <f aca="false">(F114*0.1)+(H114*6)+(L114*0.1)+(N114*6)</f>
        <v>4.4</v>
      </c>
      <c r="X114" s="161" t="n">
        <f aca="false">(E114*1)+(F114*0.1)+(H114*6)+(L114*0.1)+(N114*6)</f>
        <v>9.4</v>
      </c>
      <c r="Y114" s="161" t="n">
        <f aca="false">(E114*0.5)+(F114*0.1)+(H114*6)+(L114*0.1)+(N114*6)</f>
        <v>6.9</v>
      </c>
      <c r="Z114" s="2"/>
    </row>
    <row r="115" customFormat="false" ht="8.25" hidden="false" customHeight="false" outlineLevel="0" collapsed="false">
      <c r="A115" s="160" t="s">
        <v>302</v>
      </c>
      <c r="B115" s="161" t="n">
        <v>14</v>
      </c>
      <c r="C115" s="158" t="n">
        <f aca="false">E115/D115</f>
        <v>0.72</v>
      </c>
      <c r="D115" s="161" t="n">
        <v>25</v>
      </c>
      <c r="E115" s="161" t="n">
        <v>18</v>
      </c>
      <c r="F115" s="161" t="n">
        <v>140</v>
      </c>
      <c r="G115" s="161" t="n">
        <f aca="false">F115/E115</f>
        <v>7.77777777777778</v>
      </c>
      <c r="H115" s="161" t="n">
        <v>2</v>
      </c>
      <c r="I115" s="158" t="n">
        <f aca="false">H115/E115</f>
        <v>0.111111111111111</v>
      </c>
      <c r="K115" s="161"/>
      <c r="L115" s="161"/>
      <c r="M115" s="161" t="e">
        <f aca="false">L115/K115</f>
        <v>#DIV/0!</v>
      </c>
      <c r="N115" s="161"/>
      <c r="O115" s="158" t="e">
        <f aca="false">N115/K115</f>
        <v>#DIV/0!</v>
      </c>
      <c r="R115" s="160" t="s">
        <v>303</v>
      </c>
      <c r="S115" s="172" t="n">
        <f aca="false">(D115+K115)/($E$47+$L$47+$E$38+$L$38+$K$27+$D$27+$N$17)</f>
        <v>0.0264270613107822</v>
      </c>
      <c r="T115" s="172" t="n">
        <f aca="false">D115/($E$47+$E$38+$K$27)</f>
        <v>0.0491159135559921</v>
      </c>
      <c r="U115" s="172" t="n">
        <f aca="false">K115/($L$47+$L$38+$D$27+$N$17)</f>
        <v>0</v>
      </c>
      <c r="W115" s="161" t="n">
        <f aca="false">(F115*0.1)+(H115*6)+(L115*0.1)+(N115*6)</f>
        <v>26</v>
      </c>
      <c r="X115" s="161" t="n">
        <f aca="false">(E115*1)+(F115*0.1)+(H115*6)+(L115*0.1)+(N115*6)</f>
        <v>44</v>
      </c>
      <c r="Y115" s="161" t="n">
        <f aca="false">(E115*0.5)+(F115*0.1)+(H115*6)+(L115*0.1)+(N115*6)</f>
        <v>35</v>
      </c>
      <c r="Z115" s="2"/>
    </row>
    <row r="116" customFormat="false" ht="8.25" hidden="false" customHeight="false" outlineLevel="0" collapsed="false">
      <c r="A116" s="160" t="s">
        <v>334</v>
      </c>
      <c r="B116" s="161" t="n">
        <v>8</v>
      </c>
      <c r="C116" s="158" t="n">
        <f aca="false">E116/D116</f>
        <v>1</v>
      </c>
      <c r="D116" s="161" t="n">
        <v>8</v>
      </c>
      <c r="E116" s="161" t="n">
        <v>8</v>
      </c>
      <c r="F116" s="161" t="n">
        <v>76</v>
      </c>
      <c r="G116" s="161" t="n">
        <f aca="false">F116/E116</f>
        <v>9.5</v>
      </c>
      <c r="H116" s="161" t="n">
        <v>0</v>
      </c>
      <c r="I116" s="158" t="n">
        <f aca="false">H116/E116</f>
        <v>0</v>
      </c>
      <c r="K116" s="161"/>
      <c r="L116" s="161"/>
      <c r="M116" s="161" t="e">
        <f aca="false">L116/K116</f>
        <v>#DIV/0!</v>
      </c>
      <c r="N116" s="161"/>
      <c r="O116" s="158" t="e">
        <f aca="false">N116/K116</f>
        <v>#DIV/0!</v>
      </c>
      <c r="R116" s="160"/>
      <c r="S116" s="172" t="n">
        <f aca="false">(D116+K116)/($E$47+$L$47+$E$38+$L$38+$K$27+$D$27+$N$17)</f>
        <v>0.00845665961945032</v>
      </c>
      <c r="T116" s="172" t="n">
        <f aca="false">D116/($E$47+$E$38+$K$27)</f>
        <v>0.0157170923379175</v>
      </c>
      <c r="U116" s="172" t="n">
        <f aca="false">K116/($L$47+$L$38+$D$27+$N$17)</f>
        <v>0</v>
      </c>
      <c r="W116" s="161" t="n">
        <f aca="false">(F116*0.1)+(H116*6)+(L116*0.1)+(N116*6)</f>
        <v>7.6</v>
      </c>
      <c r="X116" s="161" t="n">
        <f aca="false">(E116*1)+(F116*0.1)+(H116*6)+(L116*0.1)+(N116*6)</f>
        <v>15.6</v>
      </c>
      <c r="Y116" s="161" t="n">
        <f aca="false">(E116*0.5)+(F116*0.1)+(H116*6)+(L116*0.1)+(N116*6)</f>
        <v>11.6</v>
      </c>
      <c r="Z116" s="2"/>
    </row>
    <row r="117" customFormat="false" ht="8.25" hidden="false" customHeight="false" outlineLevel="0" collapsed="false">
      <c r="A117" s="159" t="s">
        <v>49</v>
      </c>
      <c r="B117" s="159"/>
      <c r="C117" s="156"/>
      <c r="D117" s="159" t="n">
        <f aca="false">SUM(D113:D116)</f>
        <v>100</v>
      </c>
      <c r="E117" s="159" t="n">
        <f aca="false">SUM(E113:E116)</f>
        <v>66</v>
      </c>
      <c r="F117" s="159" t="n">
        <f aca="false">SUM(F113:F116)</f>
        <v>592</v>
      </c>
      <c r="G117" s="159"/>
      <c r="H117" s="159" t="n">
        <f aca="false">SUM(H113:H116)</f>
        <v>4</v>
      </c>
      <c r="I117" s="159"/>
      <c r="J117" s="159"/>
      <c r="K117" s="159" t="n">
        <f aca="false">SUM(K113:K116)</f>
        <v>0</v>
      </c>
      <c r="L117" s="159" t="n">
        <f aca="false">SUM(L113:L116)</f>
        <v>0</v>
      </c>
      <c r="M117" s="159"/>
      <c r="N117" s="159" t="n">
        <f aca="false">SUM(N113:N116)</f>
        <v>0</v>
      </c>
      <c r="O117" s="156"/>
      <c r="Q117" s="163"/>
      <c r="S117" s="163"/>
      <c r="U117" s="2"/>
      <c r="V117" s="2"/>
    </row>
    <row r="118" customFormat="false" ht="8.25" hidden="false" customHeight="false" outlineLevel="0" collapsed="false">
      <c r="H118" s="167"/>
      <c r="I118" s="2"/>
      <c r="J118" s="2"/>
      <c r="P118" s="163"/>
      <c r="Q118" s="163"/>
      <c r="R118" s="163"/>
      <c r="T118" s="2"/>
      <c r="U118" s="2"/>
    </row>
    <row r="119" customFormat="false" ht="8.25" hidden="false" customHeight="false" outlineLevel="0" collapsed="false">
      <c r="H119" s="167"/>
      <c r="I119" s="2"/>
      <c r="J119" s="2"/>
      <c r="P119" s="163"/>
      <c r="Q119" s="163"/>
      <c r="R119" s="163"/>
      <c r="T119" s="2"/>
      <c r="U119" s="2"/>
    </row>
    <row r="120" customFormat="false" ht="8.25" hidden="false" customHeight="false" outlineLevel="0" collapsed="false">
      <c r="A120" s="153" t="s">
        <v>109</v>
      </c>
      <c r="B120" s="153"/>
      <c r="C120" s="153"/>
      <c r="D120" s="153"/>
      <c r="E120" s="153"/>
      <c r="F120" s="153"/>
      <c r="G120" s="153"/>
      <c r="H120" s="167"/>
      <c r="I120" s="2"/>
      <c r="J120" s="153" t="s">
        <v>110</v>
      </c>
      <c r="K120" s="153"/>
      <c r="L120" s="153"/>
      <c r="M120" s="153"/>
      <c r="N120" s="153"/>
      <c r="P120" s="173"/>
      <c r="Q120" s="163"/>
      <c r="R120" s="153" t="s">
        <v>111</v>
      </c>
      <c r="S120" s="153"/>
      <c r="T120" s="153"/>
      <c r="U120" s="153"/>
      <c r="V120" s="153"/>
    </row>
    <row r="121" customFormat="false" ht="8.25" hidden="false" customHeight="false" outlineLevel="0" collapsed="false">
      <c r="A121" s="156"/>
      <c r="B121" s="159" t="s">
        <v>53</v>
      </c>
      <c r="C121" s="159" t="s">
        <v>112</v>
      </c>
      <c r="D121" s="159" t="s">
        <v>55</v>
      </c>
      <c r="E121" s="159" t="s">
        <v>30</v>
      </c>
      <c r="H121" s="2"/>
      <c r="I121" s="2"/>
      <c r="J121" s="174" t="s">
        <v>113</v>
      </c>
      <c r="K121" s="174"/>
      <c r="L121" s="174"/>
      <c r="M121" s="174"/>
      <c r="N121" s="156" t="s">
        <v>114</v>
      </c>
      <c r="R121" s="174" t="s">
        <v>113</v>
      </c>
      <c r="S121" s="174"/>
      <c r="T121" s="174"/>
      <c r="U121" s="174"/>
      <c r="V121" s="156" t="s">
        <v>114</v>
      </c>
    </row>
    <row r="122" customFormat="false" ht="8.25" hidden="false" customHeight="false" outlineLevel="0" collapsed="false">
      <c r="A122" s="175" t="s">
        <v>115</v>
      </c>
      <c r="B122" s="161" t="n">
        <f aca="false">SUM(J92:J96,D102:D107,D113:D116)</f>
        <v>532</v>
      </c>
      <c r="C122" s="161" t="n">
        <f aca="false">SUM(E113:E116,E102:E107,K92:K96)</f>
        <v>336</v>
      </c>
      <c r="D122" s="161" t="n">
        <f aca="false">SUM(F113:F116,F102:F107,L92:L96)</f>
        <v>3617</v>
      </c>
      <c r="E122" s="161" t="n">
        <f aca="false">SUM(N92:N96,H102:H107,H113:H116)</f>
        <v>22</v>
      </c>
      <c r="H122" s="2"/>
      <c r="I122" s="2"/>
      <c r="J122" s="160" t="s">
        <v>335</v>
      </c>
      <c r="K122" s="160"/>
      <c r="L122" s="160"/>
      <c r="M122" s="160"/>
      <c r="N122" s="160" t="s">
        <v>51</v>
      </c>
      <c r="R122" s="175"/>
      <c r="S122" s="175"/>
      <c r="T122" s="175"/>
      <c r="U122" s="175"/>
      <c r="V122" s="160"/>
    </row>
    <row r="123" customFormat="false" ht="8.25" hidden="false" customHeight="false" outlineLevel="0" collapsed="false">
      <c r="A123" s="175" t="s">
        <v>118</v>
      </c>
      <c r="B123" s="161" t="n">
        <f aca="false">SUM(C87)</f>
        <v>575</v>
      </c>
      <c r="C123" s="161" t="n">
        <f aca="false">SUM(D87)</f>
        <v>367</v>
      </c>
      <c r="D123" s="161" t="n">
        <f aca="false">SUM(F87)</f>
        <v>3517</v>
      </c>
      <c r="E123" s="161" t="n">
        <f aca="false">SUM(H87)</f>
        <v>22</v>
      </c>
      <c r="F123" s="159"/>
      <c r="J123" s="160" t="s">
        <v>336</v>
      </c>
      <c r="K123" s="160"/>
      <c r="L123" s="160"/>
      <c r="M123" s="160"/>
      <c r="N123" s="160" t="s">
        <v>122</v>
      </c>
      <c r="R123" s="175" t="s">
        <v>337</v>
      </c>
      <c r="S123" s="175"/>
      <c r="T123" s="175"/>
      <c r="U123" s="175"/>
      <c r="V123" s="160" t="s">
        <v>122</v>
      </c>
    </row>
    <row r="124" customFormat="false" ht="8.25" hidden="false" customHeight="false" outlineLevel="0" collapsed="false">
      <c r="A124" s="175" t="s">
        <v>120</v>
      </c>
      <c r="B124" s="161"/>
      <c r="F124" s="159"/>
      <c r="J124" s="160" t="s">
        <v>338</v>
      </c>
      <c r="K124" s="160"/>
      <c r="L124" s="160"/>
      <c r="M124" s="160"/>
      <c r="N124" s="160" t="s">
        <v>51</v>
      </c>
      <c r="R124" s="175"/>
      <c r="S124" s="175"/>
      <c r="T124" s="175"/>
      <c r="U124" s="175"/>
      <c r="V124" s="160"/>
    </row>
    <row r="125" customFormat="false" ht="8.25" hidden="false" customHeight="false" outlineLevel="0" collapsed="false">
      <c r="J125" s="160"/>
      <c r="K125" s="160"/>
      <c r="L125" s="160"/>
      <c r="M125" s="160"/>
      <c r="N125" s="160"/>
      <c r="R125" s="175"/>
      <c r="S125" s="175"/>
      <c r="T125" s="175"/>
      <c r="U125" s="175"/>
      <c r="V125" s="160"/>
    </row>
    <row r="126" customFormat="false" ht="8.25" hidden="false" customHeight="false" outlineLevel="0" collapsed="false">
      <c r="A126" s="156"/>
      <c r="B126" s="159" t="s">
        <v>25</v>
      </c>
      <c r="C126" s="159" t="s">
        <v>28</v>
      </c>
      <c r="D126" s="159" t="s">
        <v>30</v>
      </c>
      <c r="J126" s="160"/>
      <c r="K126" s="160"/>
      <c r="L126" s="160"/>
      <c r="M126" s="160"/>
      <c r="N126" s="160"/>
      <c r="R126" s="175"/>
      <c r="S126" s="175"/>
      <c r="T126" s="175"/>
      <c r="U126" s="175"/>
      <c r="V126" s="160"/>
    </row>
    <row r="127" customFormat="false" ht="8.25" hidden="false" customHeight="false" outlineLevel="0" collapsed="false">
      <c r="A127" s="175" t="s">
        <v>125</v>
      </c>
      <c r="B127" s="161" t="n">
        <f aca="false">SUM(M84:M86,C92:C96,K102:K107,K113:K116)</f>
        <v>503</v>
      </c>
      <c r="C127" s="161" t="n">
        <f aca="false">SUM(N84:N86,D92:D96,L102:L107,L113:L116)</f>
        <v>2311</v>
      </c>
      <c r="D127" s="161" t="n">
        <f aca="false">SUM(P84:P86,F92:F96,N102:N107,N113:N116)</f>
        <v>15</v>
      </c>
      <c r="J127" s="160"/>
      <c r="K127" s="160"/>
      <c r="L127" s="160"/>
      <c r="M127" s="160"/>
      <c r="N127" s="160"/>
      <c r="R127" s="175"/>
      <c r="S127" s="175"/>
      <c r="T127" s="175"/>
      <c r="U127" s="175"/>
      <c r="V127" s="160"/>
    </row>
    <row r="128" customFormat="false" ht="8.25" hidden="false" customHeight="false" outlineLevel="0" collapsed="false">
      <c r="A128" s="175" t="s">
        <v>120</v>
      </c>
      <c r="B128" s="161"/>
      <c r="J128" s="160"/>
      <c r="K128" s="160"/>
      <c r="L128" s="160"/>
      <c r="M128" s="160"/>
      <c r="N128" s="160"/>
      <c r="R128" s="175"/>
      <c r="S128" s="175"/>
      <c r="T128" s="175"/>
      <c r="U128" s="175"/>
      <c r="V128" s="160"/>
    </row>
    <row r="129" customFormat="false" ht="8.25" hidden="false" customHeight="false" outlineLevel="0" collapsed="false">
      <c r="J129" s="160"/>
      <c r="K129" s="160"/>
      <c r="L129" s="160"/>
      <c r="M129" s="160"/>
      <c r="N129" s="160"/>
      <c r="R129" s="175"/>
      <c r="S129" s="175"/>
      <c r="T129" s="175"/>
      <c r="U129" s="175"/>
      <c r="V129" s="160"/>
    </row>
    <row r="130" customFormat="false" ht="8.25" hidden="false" customHeight="false" outlineLevel="0" collapsed="false">
      <c r="B130" s="159" t="s">
        <v>16</v>
      </c>
      <c r="C130" s="159" t="s">
        <v>17</v>
      </c>
    </row>
    <row r="131" customFormat="false" ht="8.25" hidden="false" customHeight="false" outlineLevel="0" collapsed="false">
      <c r="A131" s="175" t="s">
        <v>131</v>
      </c>
      <c r="B131" s="158" t="n">
        <f aca="false">B127/(B123+B127)</f>
        <v>0.466604823747681</v>
      </c>
      <c r="C131" s="158" t="n">
        <f aca="false">B123/(B123+B127)</f>
        <v>0.533395176252319</v>
      </c>
    </row>
    <row r="132" customFormat="false" ht="8.25" hidden="false" customHeight="false" outlineLevel="0" collapsed="false">
      <c r="A132" s="175" t="s">
        <v>133</v>
      </c>
      <c r="B132" s="161"/>
      <c r="C132" s="160"/>
      <c r="J132" s="1" t="s">
        <v>132</v>
      </c>
    </row>
    <row r="141" customFormat="false" ht="8.25" hidden="false" customHeight="false" outlineLevel="0" collapsed="false">
      <c r="A141" s="153" t="s">
        <v>134</v>
      </c>
      <c r="B141" s="153"/>
      <c r="C141" s="153"/>
      <c r="D141" s="153"/>
      <c r="E141" s="153"/>
      <c r="F141" s="153"/>
      <c r="G141" s="153"/>
      <c r="H141" s="153"/>
      <c r="I141" s="153"/>
      <c r="J141" s="153"/>
      <c r="K141" s="153"/>
      <c r="L141" s="153"/>
      <c r="M141" s="153"/>
      <c r="N141" s="153"/>
      <c r="O141" s="153"/>
      <c r="P141" s="153"/>
      <c r="Q141" s="153"/>
      <c r="R141" s="153"/>
      <c r="S141" s="153"/>
      <c r="T141" s="153"/>
      <c r="U141" s="153"/>
      <c r="V141" s="153"/>
      <c r="W141" s="153"/>
    </row>
    <row r="142" customFormat="false" ht="8.25" hidden="false" customHeight="false" outlineLevel="0" collapsed="false">
      <c r="A142" s="154"/>
      <c r="B142" s="154"/>
      <c r="C142" s="154"/>
      <c r="D142" s="154"/>
      <c r="E142" s="154"/>
      <c r="F142" s="154"/>
      <c r="G142" s="154"/>
      <c r="H142" s="154"/>
      <c r="I142" s="154"/>
      <c r="J142" s="154"/>
      <c r="K142" s="154"/>
      <c r="L142" s="154"/>
      <c r="M142" s="154"/>
      <c r="N142" s="154"/>
      <c r="O142" s="154"/>
      <c r="P142" s="154"/>
      <c r="Q142" s="154"/>
      <c r="R142" s="154"/>
      <c r="S142" s="154"/>
      <c r="T142" s="154"/>
      <c r="U142" s="154"/>
      <c r="V142" s="154"/>
      <c r="W142" s="154"/>
    </row>
    <row r="143" customFormat="false" ht="8.25" hidden="false" customHeight="false" outlineLevel="0" collapsed="false">
      <c r="H143" s="155" t="s">
        <v>11</v>
      </c>
      <c r="I143" s="155"/>
      <c r="J143" s="155"/>
      <c r="M143" s="155" t="s">
        <v>12</v>
      </c>
      <c r="N143" s="155"/>
      <c r="O143" s="155"/>
    </row>
    <row r="144" customFormat="false" ht="8.25" hidden="false" customHeight="false" outlineLevel="0" collapsed="false">
      <c r="H144" s="155" t="s">
        <v>14</v>
      </c>
      <c r="I144" s="155"/>
      <c r="J144" s="155"/>
    </row>
    <row r="145" customFormat="false" ht="8.25" hidden="false" customHeight="false" outlineLevel="0" collapsed="false">
      <c r="H145" s="155"/>
      <c r="I145" s="155"/>
      <c r="J145" s="155"/>
    </row>
    <row r="146" customFormat="false" ht="8.25" hidden="false" customHeight="false" outlineLevel="0" collapsed="false">
      <c r="H146" s="155"/>
      <c r="I146" s="155"/>
      <c r="J146" s="155"/>
    </row>
    <row r="147" customFormat="false" ht="8.25" hidden="false" customHeight="false" outlineLevel="0" collapsed="false">
      <c r="D147" s="156" t="s">
        <v>135</v>
      </c>
      <c r="P147" s="156" t="s">
        <v>136</v>
      </c>
    </row>
    <row r="148" customFormat="false" ht="8.25" hidden="false" customHeight="false" outlineLevel="0" collapsed="false">
      <c r="A148" s="159" t="s">
        <v>137</v>
      </c>
      <c r="P148" s="156" t="s">
        <v>137</v>
      </c>
      <c r="S148" s="159" t="s">
        <v>138</v>
      </c>
    </row>
    <row r="149" customFormat="false" ht="8.25" hidden="false" customHeight="false" outlineLevel="0" collapsed="false">
      <c r="A149" s="175" t="s">
        <v>139</v>
      </c>
      <c r="B149" s="176" t="s">
        <v>140</v>
      </c>
      <c r="C149" s="176" t="s">
        <v>26</v>
      </c>
      <c r="D149" s="176" t="s">
        <v>27</v>
      </c>
      <c r="E149" s="176" t="s">
        <v>55</v>
      </c>
      <c r="F149" s="176" t="s">
        <v>30</v>
      </c>
      <c r="G149" s="176" t="s">
        <v>141</v>
      </c>
      <c r="H149" s="176" t="s">
        <v>34</v>
      </c>
      <c r="I149" s="176" t="s">
        <v>55</v>
      </c>
      <c r="J149" s="176" t="s">
        <v>142</v>
      </c>
      <c r="K149" s="176" t="s">
        <v>30</v>
      </c>
      <c r="L149" s="176" t="s">
        <v>41</v>
      </c>
      <c r="O149" s="176" t="s">
        <v>143</v>
      </c>
      <c r="P149" s="176" t="s">
        <v>144</v>
      </c>
      <c r="Q149" s="176" t="s">
        <v>145</v>
      </c>
      <c r="S149" s="157" t="s">
        <v>16</v>
      </c>
      <c r="T149" s="157" t="s">
        <v>17</v>
      </c>
    </row>
    <row r="150" customFormat="false" ht="8.25" hidden="false" customHeight="false" outlineLevel="0" collapsed="false">
      <c r="A150" s="160" t="s">
        <v>49</v>
      </c>
      <c r="B150" s="170" t="n">
        <f aca="false">AVERAGE(B160,B170)</f>
        <v>530</v>
      </c>
      <c r="C150" s="170" t="n">
        <f aca="false">AVERAGE(C160,C170)</f>
        <v>335</v>
      </c>
      <c r="D150" s="177" t="n">
        <f aca="false">C150/B150</f>
        <v>0.632075471698113</v>
      </c>
      <c r="E150" s="170" t="n">
        <f aca="false">AVERAGE(E160,E170)</f>
        <v>3360.5</v>
      </c>
      <c r="F150" s="170" t="n">
        <f aca="false">AVERAGE(F160,F170)</f>
        <v>23</v>
      </c>
      <c r="G150" s="170" t="n">
        <f aca="false">AVERAGE(G160,G170)</f>
        <v>13.5</v>
      </c>
      <c r="H150" s="170" t="n">
        <f aca="false">AVERAGE(H160,H170)</f>
        <v>56.5</v>
      </c>
      <c r="I150" s="170" t="n">
        <f aca="false">AVERAGE(I160,I170)</f>
        <v>248.5</v>
      </c>
      <c r="J150" s="178" t="n">
        <f aca="false">I150/H150</f>
        <v>4.39823008849558</v>
      </c>
      <c r="K150" s="170" t="n">
        <f aca="false">AVERAGE(K160,K170)</f>
        <v>4</v>
      </c>
      <c r="L150" s="161" t="n">
        <f aca="false">((E150*0.05)+(F150*4)+(G150*-1)+(I150*0.1)+(K150*6))</f>
        <v>295.375</v>
      </c>
      <c r="O150" s="177" t="n">
        <f aca="false">(B150+H150)/(B152+F152+B154+F154+B156+F156+B150+H150)</f>
        <v>0.400614754098361</v>
      </c>
      <c r="P150" s="158" t="n">
        <f aca="false">B150/(B150+F152+F154+F156)</f>
        <v>0.514813016027198</v>
      </c>
      <c r="Q150" s="158" t="n">
        <f aca="false">H150/(H150+B152+B154+B156)</f>
        <v>0.130034522439586</v>
      </c>
      <c r="S150" s="158" t="n">
        <f aca="false">(H150+B152+B154+B156)/(H150+B152+B154+B156+B150)</f>
        <v>0.450492483151892</v>
      </c>
      <c r="T150" s="158" t="n">
        <f aca="false">B150/(B150+H150+B152+B154+B156)</f>
        <v>0.549507516848108</v>
      </c>
    </row>
    <row r="151" customFormat="false" ht="8.25" hidden="false" customHeight="false" outlineLevel="0" collapsed="false">
      <c r="A151" s="175" t="s">
        <v>146</v>
      </c>
      <c r="B151" s="176" t="s">
        <v>34</v>
      </c>
      <c r="C151" s="176" t="s">
        <v>55</v>
      </c>
      <c r="D151" s="176" t="s">
        <v>142</v>
      </c>
      <c r="E151" s="176" t="s">
        <v>30</v>
      </c>
      <c r="F151" s="176" t="s">
        <v>53</v>
      </c>
      <c r="G151" s="176" t="s">
        <v>54</v>
      </c>
      <c r="H151" s="176" t="s">
        <v>55</v>
      </c>
      <c r="I151" s="176" t="s">
        <v>147</v>
      </c>
      <c r="J151" s="176" t="s">
        <v>30</v>
      </c>
      <c r="K151" s="176" t="s">
        <v>41</v>
      </c>
      <c r="L151" s="170" t="s">
        <v>148</v>
      </c>
      <c r="O151" s="157" t="s">
        <v>143</v>
      </c>
      <c r="P151" s="157" t="s">
        <v>145</v>
      </c>
      <c r="Q151" s="157" t="s">
        <v>149</v>
      </c>
    </row>
    <row r="152" customFormat="false" ht="8.25" hidden="false" customHeight="false" outlineLevel="0" collapsed="false">
      <c r="A152" s="160" t="s">
        <v>49</v>
      </c>
      <c r="B152" s="170" t="n">
        <f aca="false">AVERAGE(B162,B172)</f>
        <v>366.5</v>
      </c>
      <c r="C152" s="170" t="n">
        <f aca="false">AVERAGE(C162,C172)</f>
        <v>1617</v>
      </c>
      <c r="D152" s="178" t="n">
        <f aca="false">C152/B152</f>
        <v>4.41200545702592</v>
      </c>
      <c r="E152" s="170" t="n">
        <f aca="false">AVERAGE(E162,E172)</f>
        <v>9.5</v>
      </c>
      <c r="F152" s="170" t="n">
        <f aca="false">AVERAGE(F162,F172)</f>
        <v>91</v>
      </c>
      <c r="G152" s="170" t="n">
        <f aca="false">AVERAGE(G162,G172)</f>
        <v>71.5</v>
      </c>
      <c r="H152" s="170" t="n">
        <f aca="false">AVERAGE(H162,H172)</f>
        <v>436.5</v>
      </c>
      <c r="I152" s="178" t="n">
        <f aca="false">H152/G152</f>
        <v>6.10489510489511</v>
      </c>
      <c r="J152" s="170" t="n">
        <f aca="false">AVERAGE(J172)</f>
        <v>4</v>
      </c>
      <c r="K152" s="161" t="n">
        <f aca="false">(C152*0.1)+(E152*6)+(H152*0.1)+(J152*6)</f>
        <v>286.35</v>
      </c>
      <c r="L152" s="161" t="n">
        <f aca="false">(C152*0.1)+(E152*6)+(G152*1)+(H152*0.1)+(J152*6)</f>
        <v>357.85</v>
      </c>
      <c r="O152" s="177" t="n">
        <f aca="false">(B152+F152)/(B152+F152+B154+F154+B156+F156+B150+H150)</f>
        <v>0.3125</v>
      </c>
      <c r="P152" s="158" t="n">
        <f aca="false">B152/(H150+B152+B154+B156)</f>
        <v>0.843498273878021</v>
      </c>
      <c r="Q152" s="158" t="n">
        <f aca="false">F152/(F152+F154+F156)</f>
        <v>0.182182182182182</v>
      </c>
    </row>
    <row r="153" customFormat="false" ht="8.25" hidden="false" customHeight="false" outlineLevel="0" collapsed="false">
      <c r="A153" s="175" t="s">
        <v>150</v>
      </c>
      <c r="B153" s="176" t="s">
        <v>34</v>
      </c>
      <c r="C153" s="176" t="s">
        <v>55</v>
      </c>
      <c r="D153" s="176" t="s">
        <v>142</v>
      </c>
      <c r="E153" s="176" t="s">
        <v>30</v>
      </c>
      <c r="F153" s="176" t="s">
        <v>53</v>
      </c>
      <c r="G153" s="176" t="s">
        <v>54</v>
      </c>
      <c r="H153" s="176" t="s">
        <v>55</v>
      </c>
      <c r="I153" s="176" t="s">
        <v>147</v>
      </c>
      <c r="J153" s="176" t="s">
        <v>30</v>
      </c>
      <c r="K153" s="176" t="s">
        <v>41</v>
      </c>
      <c r="L153" s="170" t="s">
        <v>148</v>
      </c>
      <c r="O153" s="157" t="s">
        <v>143</v>
      </c>
      <c r="P153" s="157" t="s">
        <v>145</v>
      </c>
      <c r="Q153" s="157" t="s">
        <v>149</v>
      </c>
    </row>
    <row r="154" customFormat="false" ht="8.25" hidden="false" customHeight="false" outlineLevel="0" collapsed="false">
      <c r="A154" s="160" t="s">
        <v>49</v>
      </c>
      <c r="B154" s="170" t="n">
        <f aca="false">AVERAGE(B164,B174)</f>
        <v>11.5</v>
      </c>
      <c r="C154" s="170" t="n">
        <f aca="false">AVERAGE(C164,C174)</f>
        <v>61.5</v>
      </c>
      <c r="D154" s="170" t="n">
        <f aca="false">C154/B154</f>
        <v>5.34782608695652</v>
      </c>
      <c r="E154" s="170" t="n">
        <f aca="false">AVERAGE(E164,E174)</f>
        <v>0</v>
      </c>
      <c r="F154" s="170" t="n">
        <f aca="false">AVERAGE(F164,F174)</f>
        <v>316</v>
      </c>
      <c r="G154" s="170" t="n">
        <f aca="false">AVERAGE(G164,G174)</f>
        <v>194.5</v>
      </c>
      <c r="H154" s="170" t="n">
        <f aca="false">AVERAGE(H164,H174)</f>
        <v>2302</v>
      </c>
      <c r="I154" s="178" t="n">
        <f aca="false">H154/G154</f>
        <v>11.8354755784062</v>
      </c>
      <c r="J154" s="170" t="n">
        <f aca="false">AVERAGE(J164,J174)</f>
        <v>16</v>
      </c>
      <c r="K154" s="161" t="n">
        <f aca="false">(C154*0.1)+(E154*6)+(H154*0.1)+(J154*6)</f>
        <v>332.35</v>
      </c>
      <c r="L154" s="161" t="n">
        <f aca="false">(C154*0.1)+(E154*6)+(G154*1)+(H154*0.1)+(J154*6)</f>
        <v>526.85</v>
      </c>
      <c r="O154" s="177" t="n">
        <f aca="false">(B154+F154)/(B152+F152+B154+F154+B156+F156+B150+H150)</f>
        <v>0.22370218579235</v>
      </c>
      <c r="P154" s="158" t="n">
        <f aca="false">B154/(B152+H150+B154+B156)</f>
        <v>0.0264672036823936</v>
      </c>
      <c r="Q154" s="158" t="n">
        <f aca="false">F154/(F154+F152+F156)</f>
        <v>0.632632632632633</v>
      </c>
    </row>
    <row r="155" customFormat="false" ht="8.25" hidden="false" customHeight="false" outlineLevel="0" collapsed="false">
      <c r="A155" s="175" t="s">
        <v>151</v>
      </c>
      <c r="B155" s="176" t="s">
        <v>34</v>
      </c>
      <c r="C155" s="176" t="s">
        <v>55</v>
      </c>
      <c r="D155" s="176" t="s">
        <v>142</v>
      </c>
      <c r="E155" s="176" t="s">
        <v>30</v>
      </c>
      <c r="F155" s="176" t="s">
        <v>53</v>
      </c>
      <c r="G155" s="176" t="s">
        <v>54</v>
      </c>
      <c r="H155" s="176" t="s">
        <v>55</v>
      </c>
      <c r="I155" s="176" t="s">
        <v>147</v>
      </c>
      <c r="J155" s="176" t="s">
        <v>30</v>
      </c>
      <c r="K155" s="176" t="s">
        <v>41</v>
      </c>
      <c r="L155" s="170" t="s">
        <v>148</v>
      </c>
      <c r="O155" s="157" t="s">
        <v>143</v>
      </c>
      <c r="P155" s="157" t="s">
        <v>145</v>
      </c>
      <c r="Q155" s="157" t="s">
        <v>149</v>
      </c>
    </row>
    <row r="156" customFormat="false" ht="8.25" hidden="false" customHeight="false" outlineLevel="0" collapsed="false">
      <c r="A156" s="160" t="s">
        <v>49</v>
      </c>
      <c r="B156" s="170" t="n">
        <f aca="false">AVERAGE(B166,B176)</f>
        <v>0</v>
      </c>
      <c r="C156" s="170" t="n">
        <f aca="false">AVERAGE(C166,C176)</f>
        <v>0</v>
      </c>
      <c r="D156" s="170" t="e">
        <f aca="false">C156/B156</f>
        <v>#DIV/0!</v>
      </c>
      <c r="E156" s="170" t="n">
        <f aca="false">AVERAGE(E166,E176)</f>
        <v>0</v>
      </c>
      <c r="F156" s="170" t="n">
        <f aca="false">AVERAGE(F166,F176)</f>
        <v>92.5</v>
      </c>
      <c r="G156" s="170" t="n">
        <f aca="false">AVERAGE(G166,G176)</f>
        <v>69</v>
      </c>
      <c r="H156" s="170" t="n">
        <f aca="false">AVERAGE(H166,H176)</f>
        <v>616.5</v>
      </c>
      <c r="I156" s="178" t="n">
        <f aca="false">H156/G156</f>
        <v>8.93478260869565</v>
      </c>
      <c r="J156" s="170" t="n">
        <f aca="false">AVERAGE(J166,J176)</f>
        <v>4</v>
      </c>
      <c r="K156" s="161" t="n">
        <f aca="false">(C156*0.1)+(E156*6)+(H156*0.1)+(J156*6)</f>
        <v>85.65</v>
      </c>
      <c r="L156" s="161" t="n">
        <f aca="false">(C156*0.1)+(E156*6)+(G156*1)+(H156*0.1)+(J156*6)</f>
        <v>154.65</v>
      </c>
      <c r="O156" s="177" t="n">
        <f aca="false">(B156+F156)/(B152+F152+B154+F154+B156+F156+B150+H150)</f>
        <v>0.0631830601092896</v>
      </c>
      <c r="P156" s="172" t="n">
        <f aca="false">B156/(B156+B154+B152+H150)</f>
        <v>0</v>
      </c>
      <c r="Q156" s="158" t="n">
        <f aca="false">F156/(F156+F154+F152)</f>
        <v>0.185185185185185</v>
      </c>
    </row>
    <row r="157" customFormat="false" ht="8.25" hidden="false" customHeight="false" outlineLevel="0" collapsed="false">
      <c r="B157" s="179"/>
      <c r="C157" s="179"/>
      <c r="D157" s="179"/>
      <c r="E157" s="179"/>
      <c r="F157" s="179"/>
      <c r="G157" s="179"/>
      <c r="H157" s="179"/>
      <c r="I157" s="179"/>
      <c r="J157" s="179"/>
      <c r="K157" s="179"/>
      <c r="L157" s="180"/>
      <c r="P157" s="156"/>
    </row>
    <row r="158" customFormat="false" ht="8.25" hidden="false" customHeight="false" outlineLevel="0" collapsed="false">
      <c r="A158" s="159" t="n">
        <v>2024</v>
      </c>
      <c r="P158" s="156" t="n">
        <v>2024</v>
      </c>
      <c r="S158" s="159" t="s">
        <v>138</v>
      </c>
    </row>
    <row r="159" customFormat="false" ht="8.25" hidden="false" customHeight="false" outlineLevel="0" collapsed="false">
      <c r="A159" s="175" t="s">
        <v>139</v>
      </c>
      <c r="B159" s="176" t="s">
        <v>140</v>
      </c>
      <c r="C159" s="176" t="s">
        <v>26</v>
      </c>
      <c r="D159" s="176" t="s">
        <v>27</v>
      </c>
      <c r="E159" s="176" t="s">
        <v>55</v>
      </c>
      <c r="F159" s="176" t="s">
        <v>30</v>
      </c>
      <c r="G159" s="176" t="s">
        <v>141</v>
      </c>
      <c r="H159" s="176" t="s">
        <v>34</v>
      </c>
      <c r="I159" s="176" t="s">
        <v>55</v>
      </c>
      <c r="J159" s="176" t="s">
        <v>142</v>
      </c>
      <c r="K159" s="176" t="s">
        <v>30</v>
      </c>
      <c r="L159" s="176" t="s">
        <v>41</v>
      </c>
      <c r="O159" s="176" t="s">
        <v>143</v>
      </c>
      <c r="P159" s="176" t="s">
        <v>144</v>
      </c>
      <c r="Q159" s="176" t="s">
        <v>145</v>
      </c>
      <c r="S159" s="157" t="s">
        <v>16</v>
      </c>
      <c r="T159" s="157" t="s">
        <v>17</v>
      </c>
    </row>
    <row r="160" customFormat="false" ht="8.25" hidden="false" customHeight="false" outlineLevel="0" collapsed="false">
      <c r="A160" s="160" t="s">
        <v>49</v>
      </c>
      <c r="B160" s="170" t="n">
        <v>544</v>
      </c>
      <c r="C160" s="170" t="n">
        <v>340</v>
      </c>
      <c r="D160" s="177" t="n">
        <f aca="false">C160/B160</f>
        <v>0.625</v>
      </c>
      <c r="E160" s="170" t="n">
        <v>3392</v>
      </c>
      <c r="F160" s="170" t="n">
        <v>22</v>
      </c>
      <c r="G160" s="170" t="n">
        <v>15</v>
      </c>
      <c r="H160" s="170" t="n">
        <v>54</v>
      </c>
      <c r="I160" s="170" t="n">
        <v>283</v>
      </c>
      <c r="J160" s="178" t="n">
        <f aca="false">I160/H160</f>
        <v>5.24074074074074</v>
      </c>
      <c r="K160" s="170" t="n">
        <v>6</v>
      </c>
      <c r="L160" s="161" t="n">
        <f aca="false">((E160*0.05)+(F160*4)+(G160*-1)+(I160*0.1)+(K160*6))</f>
        <v>306.9</v>
      </c>
      <c r="O160" s="177" t="n">
        <f aca="false">(B160+H160)/(B162+F162+B164+F164+B166+F166+B160+H160)</f>
        <v>0.406526172671652</v>
      </c>
      <c r="P160" s="158" t="n">
        <f aca="false">B160/(B160+F162+F164+F166)</f>
        <v>0.512241054613936</v>
      </c>
      <c r="Q160" s="158" t="n">
        <f aca="false">H160/(H160+B162+B164+B166)</f>
        <v>0.132029339853301</v>
      </c>
      <c r="S160" s="158" t="n">
        <f aca="false">(H160+B162+B164+B166)/(H160+B162+B164+B166+B160)</f>
        <v>0.429171038824764</v>
      </c>
      <c r="T160" s="158" t="n">
        <f aca="false">B160/(B160+H160+B162+B164+B166)</f>
        <v>0.570828961175236</v>
      </c>
    </row>
    <row r="161" customFormat="false" ht="8.25" hidden="false" customHeight="false" outlineLevel="0" collapsed="false">
      <c r="A161" s="175" t="s">
        <v>146</v>
      </c>
      <c r="B161" s="176" t="s">
        <v>34</v>
      </c>
      <c r="C161" s="176" t="s">
        <v>55</v>
      </c>
      <c r="D161" s="176" t="s">
        <v>142</v>
      </c>
      <c r="E161" s="176" t="s">
        <v>30</v>
      </c>
      <c r="F161" s="176" t="s">
        <v>53</v>
      </c>
      <c r="G161" s="176" t="s">
        <v>54</v>
      </c>
      <c r="H161" s="176" t="s">
        <v>55</v>
      </c>
      <c r="I161" s="176" t="s">
        <v>147</v>
      </c>
      <c r="J161" s="176" t="s">
        <v>30</v>
      </c>
      <c r="K161" s="176" t="s">
        <v>41</v>
      </c>
      <c r="L161" s="176" t="s">
        <v>148</v>
      </c>
      <c r="O161" s="157" t="s">
        <v>143</v>
      </c>
      <c r="P161" s="157" t="s">
        <v>145</v>
      </c>
      <c r="Q161" s="157" t="s">
        <v>149</v>
      </c>
    </row>
    <row r="162" customFormat="false" ht="8.25" hidden="false" customHeight="false" outlineLevel="0" collapsed="false">
      <c r="A162" s="160" t="s">
        <v>49</v>
      </c>
      <c r="B162" s="170" t="n">
        <v>342</v>
      </c>
      <c r="C162" s="170" t="n">
        <v>1553</v>
      </c>
      <c r="D162" s="178" t="n">
        <f aca="false">C162/B162</f>
        <v>4.54093567251462</v>
      </c>
      <c r="E162" s="170" t="n">
        <v>12</v>
      </c>
      <c r="F162" s="170" t="n">
        <v>90</v>
      </c>
      <c r="G162" s="170" t="n">
        <v>71</v>
      </c>
      <c r="H162" s="170" t="n">
        <v>340</v>
      </c>
      <c r="I162" s="178" t="n">
        <f aca="false">H162/G162</f>
        <v>4.7887323943662</v>
      </c>
      <c r="J162" s="170" t="n">
        <v>2</v>
      </c>
      <c r="K162" s="161" t="n">
        <f aca="false">(C162*0.1)+(E162*6)+(H162*0.1)+(J162*6)</f>
        <v>273.3</v>
      </c>
      <c r="L162" s="161" t="n">
        <f aca="false">(C162*0.1)+(E162*6)+(G162*1)+(H162*0.1)+(J162*6)</f>
        <v>344.3</v>
      </c>
      <c r="O162" s="177" t="n">
        <f aca="false">(B162+F162)/(B162+F162+B164+F164+B166+F166+B160+H160)</f>
        <v>0.293677770224337</v>
      </c>
      <c r="P162" s="158" t="n">
        <f aca="false">B162/(H160+B162+B164+B166)</f>
        <v>0.836185819070905</v>
      </c>
      <c r="Q162" s="158" t="n">
        <f aca="false">F162/(F162+F164+F166)</f>
        <v>0.173745173745174</v>
      </c>
    </row>
    <row r="163" customFormat="false" ht="8.25" hidden="false" customHeight="false" outlineLevel="0" collapsed="false">
      <c r="A163" s="175" t="s">
        <v>150</v>
      </c>
      <c r="B163" s="176" t="s">
        <v>34</v>
      </c>
      <c r="C163" s="176" t="s">
        <v>55</v>
      </c>
      <c r="D163" s="176" t="s">
        <v>142</v>
      </c>
      <c r="E163" s="176" t="s">
        <v>30</v>
      </c>
      <c r="F163" s="176" t="s">
        <v>53</v>
      </c>
      <c r="G163" s="176" t="s">
        <v>54</v>
      </c>
      <c r="H163" s="176" t="s">
        <v>55</v>
      </c>
      <c r="I163" s="176" t="s">
        <v>147</v>
      </c>
      <c r="J163" s="176" t="s">
        <v>30</v>
      </c>
      <c r="K163" s="176" t="s">
        <v>41</v>
      </c>
      <c r="L163" s="176" t="s">
        <v>148</v>
      </c>
      <c r="O163" s="157" t="s">
        <v>143</v>
      </c>
      <c r="P163" s="157" t="s">
        <v>145</v>
      </c>
      <c r="Q163" s="157" t="s">
        <v>149</v>
      </c>
    </row>
    <row r="164" customFormat="false" ht="8.25" hidden="false" customHeight="false" outlineLevel="0" collapsed="false">
      <c r="A164" s="160" t="s">
        <v>49</v>
      </c>
      <c r="B164" s="170" t="n">
        <v>13</v>
      </c>
      <c r="C164" s="170" t="n">
        <v>42</v>
      </c>
      <c r="D164" s="170" t="n">
        <f aca="false">C164/B164</f>
        <v>3.23076923076923</v>
      </c>
      <c r="E164" s="170" t="n">
        <v>0</v>
      </c>
      <c r="F164" s="170" t="n">
        <v>342</v>
      </c>
      <c r="G164" s="170" t="n">
        <v>210</v>
      </c>
      <c r="H164" s="170" t="n">
        <v>2476</v>
      </c>
      <c r="I164" s="178" t="n">
        <f aca="false">H164/G164</f>
        <v>11.7904761904762</v>
      </c>
      <c r="J164" s="170" t="n">
        <v>17</v>
      </c>
      <c r="K164" s="161" t="n">
        <f aca="false">(C164*0.1)+(E164*6)+(H164*0.1)+(J164*6)</f>
        <v>353.8</v>
      </c>
      <c r="L164" s="161" t="n">
        <f aca="false">(C164*0.1)+(E164*6)+(G164*1)+(H164*0.1)+(J164*6)</f>
        <v>563.8</v>
      </c>
      <c r="O164" s="177" t="n">
        <f aca="false">(B164+F164)/(B162+F162+B164+F164+B166+F166+B160+H160)</f>
        <v>0.241332426920462</v>
      </c>
      <c r="P164" s="158" t="n">
        <f aca="false">B164/(B162+H160+B164+B166)</f>
        <v>0.0317848410757946</v>
      </c>
      <c r="Q164" s="158" t="n">
        <f aca="false">F164/(F164+F162+F166)</f>
        <v>0.66023166023166</v>
      </c>
    </row>
    <row r="165" customFormat="false" ht="8.25" hidden="false" customHeight="false" outlineLevel="0" collapsed="false">
      <c r="A165" s="175" t="s">
        <v>151</v>
      </c>
      <c r="B165" s="176" t="s">
        <v>34</v>
      </c>
      <c r="C165" s="176" t="s">
        <v>55</v>
      </c>
      <c r="D165" s="176" t="s">
        <v>142</v>
      </c>
      <c r="E165" s="176" t="s">
        <v>30</v>
      </c>
      <c r="F165" s="176" t="s">
        <v>53</v>
      </c>
      <c r="G165" s="176" t="s">
        <v>54</v>
      </c>
      <c r="H165" s="176" t="s">
        <v>55</v>
      </c>
      <c r="I165" s="176" t="s">
        <v>147</v>
      </c>
      <c r="J165" s="176" t="s">
        <v>30</v>
      </c>
      <c r="K165" s="176" t="s">
        <v>41</v>
      </c>
      <c r="L165" s="176" t="s">
        <v>148</v>
      </c>
      <c r="O165" s="157" t="s">
        <v>143</v>
      </c>
      <c r="P165" s="157" t="s">
        <v>145</v>
      </c>
      <c r="Q165" s="157" t="s">
        <v>149</v>
      </c>
    </row>
    <row r="166" customFormat="false" ht="8.25" hidden="false" customHeight="false" outlineLevel="0" collapsed="false">
      <c r="A166" s="160" t="s">
        <v>49</v>
      </c>
      <c r="B166" s="170" t="n">
        <v>0</v>
      </c>
      <c r="C166" s="170" t="n">
        <v>0</v>
      </c>
      <c r="D166" s="170" t="e">
        <f aca="false">C166/B166</f>
        <v>#DIV/0!</v>
      </c>
      <c r="E166" s="170" t="n">
        <v>0</v>
      </c>
      <c r="F166" s="170" t="n">
        <v>86</v>
      </c>
      <c r="G166" s="170" t="n">
        <v>60</v>
      </c>
      <c r="H166" s="170" t="n">
        <v>595</v>
      </c>
      <c r="I166" s="178" t="n">
        <f aca="false">H166/G166</f>
        <v>9.91666666666667</v>
      </c>
      <c r="J166" s="170" t="n">
        <v>3</v>
      </c>
      <c r="K166" s="161" t="n">
        <f aca="false">(C166*0.1)+(E166*6)+(H166*0.1)+(J166*6)</f>
        <v>77.5</v>
      </c>
      <c r="L166" s="161" t="n">
        <f aca="false">(C166*0.1)+(E166*6)+(G166*1)+(H166*0.1)+(J166*6)</f>
        <v>137.5</v>
      </c>
      <c r="O166" s="177" t="n">
        <f aca="false">(B166+F166)/(B162+F162+B164+F164+B166+F166+B160+H160)</f>
        <v>0.0584636301835486</v>
      </c>
      <c r="P166" s="172" t="n">
        <f aca="false">B166/(B166+B164+B162+H160)</f>
        <v>0</v>
      </c>
      <c r="Q166" s="158" t="n">
        <f aca="false">F166/(F166+F164+F162)</f>
        <v>0.166023166023166</v>
      </c>
    </row>
    <row r="168" customFormat="false" ht="8.25" hidden="false" customHeight="false" outlineLevel="0" collapsed="false">
      <c r="A168" s="159" t="n">
        <v>2025</v>
      </c>
      <c r="P168" s="156" t="n">
        <v>2025</v>
      </c>
      <c r="S168" s="159" t="s">
        <v>138</v>
      </c>
    </row>
    <row r="169" customFormat="false" ht="8.25" hidden="false" customHeight="false" outlineLevel="0" collapsed="false">
      <c r="A169" s="175" t="s">
        <v>139</v>
      </c>
      <c r="B169" s="176" t="s">
        <v>140</v>
      </c>
      <c r="C169" s="176" t="s">
        <v>26</v>
      </c>
      <c r="D169" s="176" t="s">
        <v>27</v>
      </c>
      <c r="E169" s="176" t="s">
        <v>55</v>
      </c>
      <c r="F169" s="176" t="s">
        <v>30</v>
      </c>
      <c r="G169" s="176" t="s">
        <v>141</v>
      </c>
      <c r="H169" s="176" t="s">
        <v>34</v>
      </c>
      <c r="I169" s="176" t="s">
        <v>55</v>
      </c>
      <c r="J169" s="176" t="s">
        <v>142</v>
      </c>
      <c r="K169" s="176" t="s">
        <v>30</v>
      </c>
      <c r="L169" s="176" t="s">
        <v>41</v>
      </c>
      <c r="O169" s="176" t="s">
        <v>143</v>
      </c>
      <c r="P169" s="176" t="s">
        <v>144</v>
      </c>
      <c r="Q169" s="176" t="s">
        <v>145</v>
      </c>
      <c r="S169" s="157" t="s">
        <v>16</v>
      </c>
      <c r="T169" s="157" t="s">
        <v>17</v>
      </c>
    </row>
    <row r="170" customFormat="false" ht="8.25" hidden="false" customHeight="false" outlineLevel="0" collapsed="false">
      <c r="A170" s="160" t="s">
        <v>49</v>
      </c>
      <c r="B170" s="170" t="n">
        <v>516</v>
      </c>
      <c r="C170" s="170" t="n">
        <v>330</v>
      </c>
      <c r="D170" s="177" t="n">
        <f aca="false">C170/B170</f>
        <v>0.63953488372093</v>
      </c>
      <c r="E170" s="170" t="n">
        <v>3329</v>
      </c>
      <c r="F170" s="170" t="n">
        <v>24</v>
      </c>
      <c r="G170" s="170" t="n">
        <v>12</v>
      </c>
      <c r="H170" s="170" t="n">
        <v>59</v>
      </c>
      <c r="I170" s="170" t="n">
        <v>214</v>
      </c>
      <c r="J170" s="170" t="n">
        <f aca="false">I170/H170</f>
        <v>3.6271186440678</v>
      </c>
      <c r="K170" s="170" t="n">
        <v>2</v>
      </c>
      <c r="L170" s="161" t="n">
        <f aca="false">((E170*0.05)+(F170*4)+(G170*-1)+(I170*0.1)+(K170*6))</f>
        <v>283.85</v>
      </c>
      <c r="O170" s="177" t="n">
        <f aca="false">(B170+H170)/(B172+F172+B174+F174+B176+F176+B170+H170)</f>
        <v>0.394646533973919</v>
      </c>
      <c r="P170" s="158" t="n">
        <f aca="false">B170/(B170+F172+F174+F176)</f>
        <v>0.517552657973922</v>
      </c>
      <c r="Q170" s="158" t="n">
        <f aca="false">H170/(H170+B172+B174+B176)</f>
        <v>0.128260869565217</v>
      </c>
      <c r="S170" s="158" t="n">
        <f aca="false">(H170+B172+B174+B176)/(H170+B172+B174+B176+B170)</f>
        <v>0.471311475409836</v>
      </c>
      <c r="T170" s="158" t="n">
        <f aca="false">B170/(B170+H170+B172+B174+B176)</f>
        <v>0.528688524590164</v>
      </c>
    </row>
    <row r="171" customFormat="false" ht="8.25" hidden="false" customHeight="false" outlineLevel="0" collapsed="false">
      <c r="A171" s="175" t="s">
        <v>146</v>
      </c>
      <c r="B171" s="176" t="s">
        <v>34</v>
      </c>
      <c r="C171" s="176" t="s">
        <v>55</v>
      </c>
      <c r="D171" s="176" t="s">
        <v>142</v>
      </c>
      <c r="E171" s="176" t="s">
        <v>30</v>
      </c>
      <c r="F171" s="176" t="s">
        <v>53</v>
      </c>
      <c r="G171" s="176" t="s">
        <v>54</v>
      </c>
      <c r="H171" s="176" t="s">
        <v>55</v>
      </c>
      <c r="I171" s="176" t="s">
        <v>147</v>
      </c>
      <c r="J171" s="176" t="s">
        <v>30</v>
      </c>
      <c r="K171" s="176" t="s">
        <v>41</v>
      </c>
      <c r="L171" s="176" t="s">
        <v>148</v>
      </c>
      <c r="O171" s="157" t="s">
        <v>143</v>
      </c>
      <c r="P171" s="157" t="s">
        <v>145</v>
      </c>
      <c r="Q171" s="157" t="s">
        <v>149</v>
      </c>
    </row>
    <row r="172" customFormat="false" ht="8.25" hidden="false" customHeight="false" outlineLevel="0" collapsed="false">
      <c r="A172" s="160" t="s">
        <v>49</v>
      </c>
      <c r="B172" s="170" t="n">
        <v>391</v>
      </c>
      <c r="C172" s="170" t="n">
        <v>1681</v>
      </c>
      <c r="D172" s="178" t="n">
        <f aca="false">C172/B172</f>
        <v>4.29923273657289</v>
      </c>
      <c r="E172" s="170" t="n">
        <v>7</v>
      </c>
      <c r="F172" s="170" t="n">
        <v>92</v>
      </c>
      <c r="G172" s="170" t="n">
        <v>72</v>
      </c>
      <c r="H172" s="170" t="n">
        <v>533</v>
      </c>
      <c r="I172" s="178" t="n">
        <f aca="false">H172/G172</f>
        <v>7.40277777777778</v>
      </c>
      <c r="J172" s="170" t="n">
        <v>4</v>
      </c>
      <c r="K172" s="161" t="n">
        <f aca="false">(C172*0.1)+(E172*6)+(H172*0.1)+(J172*6)</f>
        <v>287.4</v>
      </c>
      <c r="L172" s="161" t="n">
        <f aca="false">(C172*0.1)+(E172*6)+(G172*1)+(H172*0.1)+(J172*6)</f>
        <v>359.4</v>
      </c>
      <c r="O172" s="177" t="n">
        <f aca="false">(B172+F172)/(B172+F172+B174+F174+B176+F176+B170+H170)</f>
        <v>0.331503088538092</v>
      </c>
      <c r="P172" s="158" t="n">
        <f aca="false">B172/(H170+B172+B174+B176)</f>
        <v>0.85</v>
      </c>
      <c r="Q172" s="158" t="n">
        <f aca="false">F172/(F172+F174+F176)</f>
        <v>0.191268191268191</v>
      </c>
    </row>
    <row r="173" customFormat="false" ht="8.25" hidden="false" customHeight="false" outlineLevel="0" collapsed="false">
      <c r="A173" s="175" t="s">
        <v>150</v>
      </c>
      <c r="B173" s="176" t="s">
        <v>34</v>
      </c>
      <c r="C173" s="176" t="s">
        <v>55</v>
      </c>
      <c r="D173" s="176" t="s">
        <v>142</v>
      </c>
      <c r="E173" s="176" t="s">
        <v>30</v>
      </c>
      <c r="F173" s="176" t="s">
        <v>53</v>
      </c>
      <c r="G173" s="176" t="s">
        <v>54</v>
      </c>
      <c r="H173" s="176" t="s">
        <v>55</v>
      </c>
      <c r="I173" s="176" t="s">
        <v>147</v>
      </c>
      <c r="J173" s="176" t="s">
        <v>30</v>
      </c>
      <c r="K173" s="176" t="s">
        <v>41</v>
      </c>
      <c r="L173" s="176" t="s">
        <v>148</v>
      </c>
      <c r="O173" s="157" t="s">
        <v>143</v>
      </c>
      <c r="P173" s="157" t="s">
        <v>145</v>
      </c>
      <c r="Q173" s="157" t="s">
        <v>149</v>
      </c>
    </row>
    <row r="174" customFormat="false" ht="8.25" hidden="false" customHeight="false" outlineLevel="0" collapsed="false">
      <c r="A174" s="160" t="s">
        <v>49</v>
      </c>
      <c r="B174" s="170" t="n">
        <v>10</v>
      </c>
      <c r="C174" s="170" t="n">
        <v>81</v>
      </c>
      <c r="D174" s="178" t="n">
        <f aca="false">C174/B174</f>
        <v>8.1</v>
      </c>
      <c r="E174" s="170" t="n">
        <v>0</v>
      </c>
      <c r="F174" s="170" t="n">
        <v>290</v>
      </c>
      <c r="G174" s="170" t="n">
        <v>179</v>
      </c>
      <c r="H174" s="170" t="n">
        <v>2128</v>
      </c>
      <c r="I174" s="178" t="n">
        <f aca="false">H174/G174</f>
        <v>11.8882681564246</v>
      </c>
      <c r="J174" s="170" t="n">
        <v>15</v>
      </c>
      <c r="K174" s="161" t="n">
        <f aca="false">(C174*0.1)+(E174*6)+(H174*0.1)+(J174*6)</f>
        <v>310.9</v>
      </c>
      <c r="L174" s="161" t="n">
        <f aca="false">(C174*0.1)+(E174*6)+(G174*1)+(H174*0.1)+(J174*6)</f>
        <v>489.9</v>
      </c>
      <c r="O174" s="177" t="n">
        <f aca="false">(B174+F174)/(B172+F172+B174+F174+B176+F176+B170+H170)</f>
        <v>0.205902539464653</v>
      </c>
      <c r="P174" s="158" t="n">
        <f aca="false">B174/(B172+H170+B174+B176)</f>
        <v>0.0217391304347826</v>
      </c>
      <c r="Q174" s="158" t="n">
        <f aca="false">F174/(F174+F172+F176)</f>
        <v>0.602910602910603</v>
      </c>
    </row>
    <row r="175" customFormat="false" ht="8.25" hidden="false" customHeight="false" outlineLevel="0" collapsed="false">
      <c r="A175" s="175" t="s">
        <v>151</v>
      </c>
      <c r="B175" s="176" t="s">
        <v>34</v>
      </c>
      <c r="C175" s="176" t="s">
        <v>55</v>
      </c>
      <c r="D175" s="176" t="s">
        <v>142</v>
      </c>
      <c r="E175" s="176" t="s">
        <v>30</v>
      </c>
      <c r="F175" s="176" t="s">
        <v>53</v>
      </c>
      <c r="G175" s="176" t="s">
        <v>54</v>
      </c>
      <c r="H175" s="176" t="s">
        <v>55</v>
      </c>
      <c r="I175" s="176" t="s">
        <v>147</v>
      </c>
      <c r="J175" s="176" t="s">
        <v>30</v>
      </c>
      <c r="K175" s="176" t="s">
        <v>41</v>
      </c>
      <c r="L175" s="176" t="s">
        <v>148</v>
      </c>
      <c r="O175" s="157" t="s">
        <v>143</v>
      </c>
      <c r="P175" s="157" t="s">
        <v>145</v>
      </c>
      <c r="Q175" s="157" t="s">
        <v>149</v>
      </c>
    </row>
    <row r="176" customFormat="false" ht="8.25" hidden="false" customHeight="false" outlineLevel="0" collapsed="false">
      <c r="A176" s="160" t="s">
        <v>49</v>
      </c>
      <c r="B176" s="170" t="n">
        <v>0</v>
      </c>
      <c r="C176" s="170" t="n">
        <v>0</v>
      </c>
      <c r="D176" s="170" t="e">
        <f aca="false">C176/B176</f>
        <v>#DIV/0!</v>
      </c>
      <c r="E176" s="170" t="n">
        <v>0</v>
      </c>
      <c r="F176" s="170" t="n">
        <v>99</v>
      </c>
      <c r="G176" s="170" t="n">
        <v>78</v>
      </c>
      <c r="H176" s="170" t="n">
        <v>638</v>
      </c>
      <c r="I176" s="178" t="n">
        <f aca="false">H176/G176</f>
        <v>8.17948717948718</v>
      </c>
      <c r="J176" s="170" t="n">
        <v>5</v>
      </c>
      <c r="K176" s="161" t="n">
        <f aca="false">(C176*0.1)+(E176*6)+(H176*0.1)+(J176*6)</f>
        <v>93.8</v>
      </c>
      <c r="L176" s="161" t="n">
        <f aca="false">(C176*0.1)+(E176*6)+(G176*1)+(H176*0.1)+(J176*6)</f>
        <v>171.8</v>
      </c>
      <c r="O176" s="177" t="n">
        <f aca="false">(B176+F176)/(B172+F172+B174+F174+B176+F176+B170+H170)</f>
        <v>0.0679478380233356</v>
      </c>
      <c r="P176" s="172" t="n">
        <f aca="false">B176/(B176+B174+B172+H170)</f>
        <v>0</v>
      </c>
      <c r="Q176" s="158" t="n">
        <f aca="false">F176/(F176+F174+F172)</f>
        <v>0.205821205821206</v>
      </c>
    </row>
  </sheetData>
  <mergeCells count="136">
    <mergeCell ref="A1:W1"/>
    <mergeCell ref="A3:W3"/>
    <mergeCell ref="AC3:AY3"/>
    <mergeCell ref="H5:J5"/>
    <mergeCell ref="M5:O5"/>
    <mergeCell ref="AJ5:AL5"/>
    <mergeCell ref="AO5:AQ5"/>
    <mergeCell ref="H6:J6"/>
    <mergeCell ref="AJ6:AL6"/>
    <mergeCell ref="H7:J7"/>
    <mergeCell ref="AJ7:AL7"/>
    <mergeCell ref="A10:W10"/>
    <mergeCell ref="AC10:AY10"/>
    <mergeCell ref="C12:I12"/>
    <mergeCell ref="L12:P12"/>
    <mergeCell ref="R12:T12"/>
    <mergeCell ref="V12:W12"/>
    <mergeCell ref="AE12:AK12"/>
    <mergeCell ref="AN12:AR12"/>
    <mergeCell ref="AT12:AV12"/>
    <mergeCell ref="AX12:AY12"/>
    <mergeCell ref="A20:G20"/>
    <mergeCell ref="H20:M20"/>
    <mergeCell ref="T20:V20"/>
    <mergeCell ref="X20:Y20"/>
    <mergeCell ref="AE20:AK20"/>
    <mergeCell ref="AL20:AQ20"/>
    <mergeCell ref="AV20:AX20"/>
    <mergeCell ref="AZ20:BA20"/>
    <mergeCell ref="A30:G30"/>
    <mergeCell ref="L30:P30"/>
    <mergeCell ref="T30:V30"/>
    <mergeCell ref="X30:Y30"/>
    <mergeCell ref="AE30:AK30"/>
    <mergeCell ref="AN30:AR30"/>
    <mergeCell ref="AV30:AX30"/>
    <mergeCell ref="AZ30:BA30"/>
    <mergeCell ref="A41:G41"/>
    <mergeCell ref="L41:P41"/>
    <mergeCell ref="T41:V41"/>
    <mergeCell ref="X41:Y41"/>
    <mergeCell ref="AE41:AK41"/>
    <mergeCell ref="AN41:AR41"/>
    <mergeCell ref="AV41:AX41"/>
    <mergeCell ref="AZ41:BA41"/>
    <mergeCell ref="A50:G50"/>
    <mergeCell ref="J50:N50"/>
    <mergeCell ref="R50:V50"/>
    <mergeCell ref="AC50:AI50"/>
    <mergeCell ref="AL50:AP50"/>
    <mergeCell ref="AT50:AX50"/>
    <mergeCell ref="J51:M51"/>
    <mergeCell ref="R51:U51"/>
    <mergeCell ref="AL51:AO51"/>
    <mergeCell ref="AT51:AW51"/>
    <mergeCell ref="J52:M52"/>
    <mergeCell ref="R52:U52"/>
    <mergeCell ref="AL52:AO52"/>
    <mergeCell ref="AT52:AW52"/>
    <mergeCell ref="J53:M53"/>
    <mergeCell ref="R53:U53"/>
    <mergeCell ref="AL53:AO53"/>
    <mergeCell ref="AT53:AW53"/>
    <mergeCell ref="J54:M54"/>
    <mergeCell ref="R54:U54"/>
    <mergeCell ref="AL54:AO54"/>
    <mergeCell ref="AT54:AW54"/>
    <mergeCell ref="J55:M55"/>
    <mergeCell ref="R55:U55"/>
    <mergeCell ref="AL55:AO55"/>
    <mergeCell ref="AT55:AW55"/>
    <mergeCell ref="J56:M56"/>
    <mergeCell ref="R56:U56"/>
    <mergeCell ref="AL56:AO56"/>
    <mergeCell ref="AT56:AW56"/>
    <mergeCell ref="J57:M57"/>
    <mergeCell ref="R57:U57"/>
    <mergeCell ref="AL57:AO57"/>
    <mergeCell ref="AT57:AW57"/>
    <mergeCell ref="J58:M58"/>
    <mergeCell ref="R58:U58"/>
    <mergeCell ref="AL58:AO58"/>
    <mergeCell ref="AT58:AW58"/>
    <mergeCell ref="J59:M59"/>
    <mergeCell ref="R59:U59"/>
    <mergeCell ref="AL59:AO59"/>
    <mergeCell ref="AT59:AW59"/>
    <mergeCell ref="A73:W73"/>
    <mergeCell ref="H75:J75"/>
    <mergeCell ref="M75:O75"/>
    <mergeCell ref="H76:J76"/>
    <mergeCell ref="H77:J77"/>
    <mergeCell ref="A80:W80"/>
    <mergeCell ref="C82:I82"/>
    <mergeCell ref="L82:P82"/>
    <mergeCell ref="R82:T82"/>
    <mergeCell ref="V82:W82"/>
    <mergeCell ref="A90:G90"/>
    <mergeCell ref="H90:M90"/>
    <mergeCell ref="R90:T90"/>
    <mergeCell ref="V90:W90"/>
    <mergeCell ref="A100:G100"/>
    <mergeCell ref="J100:N100"/>
    <mergeCell ref="R100:T100"/>
    <mergeCell ref="V100:W100"/>
    <mergeCell ref="A111:G111"/>
    <mergeCell ref="J111:N111"/>
    <mergeCell ref="R111:T111"/>
    <mergeCell ref="V111:W111"/>
    <mergeCell ref="A120:G120"/>
    <mergeCell ref="J120:N120"/>
    <mergeCell ref="R120:V120"/>
    <mergeCell ref="J121:M121"/>
    <mergeCell ref="R121:U121"/>
    <mergeCell ref="J122:M122"/>
    <mergeCell ref="R122:U122"/>
    <mergeCell ref="J123:M123"/>
    <mergeCell ref="R123:U123"/>
    <mergeCell ref="J124:M124"/>
    <mergeCell ref="R124:U124"/>
    <mergeCell ref="J125:M125"/>
    <mergeCell ref="R125:U125"/>
    <mergeCell ref="J126:M126"/>
    <mergeCell ref="R126:U126"/>
    <mergeCell ref="J127:M127"/>
    <mergeCell ref="R127:U127"/>
    <mergeCell ref="J128:M128"/>
    <mergeCell ref="R128:U128"/>
    <mergeCell ref="J129:M129"/>
    <mergeCell ref="R129:U129"/>
    <mergeCell ref="A141:W141"/>
    <mergeCell ref="H143:J143"/>
    <mergeCell ref="M143:O143"/>
    <mergeCell ref="H144:J144"/>
    <mergeCell ref="H145:J145"/>
    <mergeCell ref="H146:J146"/>
  </mergeCells>
  <hyperlinks>
    <hyperlink ref="H5" location="ARI!C9" display="RSP Projections: Year 1"/>
    <hyperlink ref="M5" location="ARI!AX11" display="Adjustable Projections: Year 1"/>
    <hyperlink ref="AJ5" location="ARI!C9" display="RSP Projections: Year 1"/>
    <hyperlink ref="AO5" location="ARI!AX11" display="Adjustable Projections: Year 1"/>
    <hyperlink ref="H6" location="ARI!A110" display="RSP Projections: Year 2"/>
    <hyperlink ref="M6" location="ARI!A170" display="Past Run/Pass Performances"/>
    <hyperlink ref="AJ6" location="ARI!A110" display="RSP Projections: Year 2"/>
    <hyperlink ref="H75" location="ARI!C9" display="RSP Projections: Year 1"/>
    <hyperlink ref="M75" location="ARI!AX11" display="Adjustable Projections: Year 1"/>
    <hyperlink ref="H76" location="ARI!A110" display="RSP Projections: Year 2"/>
    <hyperlink ref="M76" location="ARI!A170" display="Past Run/Pass Performances"/>
    <hyperlink ref="H143" location="ARI!C9" display="RSP Projections: Year 1"/>
    <hyperlink ref="M143" location="ARI!AX11" display="Adjustable Projections: Year 1"/>
    <hyperlink ref="H144" location="ARI!A90" display="RSP Projections: Year 2"/>
  </hyperlinks>
  <printOptions headings="false" gridLines="false" gridLinesSet="true" horizontalCentered="false" verticalCentered="false"/>
  <pageMargins left="0" right="0" top="0" bottom="0" header="0.511811023622047" footer="0.511811023622047"/>
  <pageSetup paperSize="1" scale="54"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B176"/>
  <sheetViews>
    <sheetView showFormulas="false" showGridLines="true" showRowColHeaders="true" showZeros="true" rightToLeft="false" tabSelected="false" showOutlineSymbols="true" defaultGridColor="true" view="normal" topLeftCell="A22" colorId="64" zoomScale="200" zoomScaleNormal="200" zoomScalePageLayoutView="100" workbookViewId="0">
      <selection pane="topLeft" activeCell="Q14" activeCellId="0" sqref="Q14"/>
    </sheetView>
  </sheetViews>
  <sheetFormatPr defaultColWidth="3.859375" defaultRowHeight="8.25" customHeight="false" zeroHeight="false" outlineLevelRow="0" outlineLevelCol="0"/>
  <cols>
    <col collapsed="false" customWidth="true" hidden="false" outlineLevel="0" max="1" min="1" style="181" width="14.86"/>
    <col collapsed="false" customWidth="true" hidden="false" outlineLevel="0" max="2" min="2" style="182" width="4.14"/>
    <col collapsed="false" customWidth="true" hidden="false" outlineLevel="0" max="3" min="3" style="181" width="4.42"/>
    <col collapsed="false" customWidth="true" hidden="false" outlineLevel="0" max="4" min="4" style="181" width="4.29"/>
    <col collapsed="false" customWidth="true" hidden="false" outlineLevel="0" max="5" min="5" style="181" width="4.42"/>
    <col collapsed="false" customWidth="true" hidden="false" outlineLevel="0" max="6" min="6" style="181" width="4.29"/>
    <col collapsed="false" customWidth="true" hidden="false" outlineLevel="0" max="7" min="7" style="181" width="4.42"/>
    <col collapsed="false" customWidth="true" hidden="false" outlineLevel="0" max="8" min="8" style="181" width="4.29"/>
    <col collapsed="false" customWidth="true" hidden="false" outlineLevel="0" max="9" min="9" style="181" width="4.42"/>
    <col collapsed="false" customWidth="true" hidden="false" outlineLevel="0" max="10" min="10" style="181" width="4.29"/>
    <col collapsed="false" customWidth="true" hidden="false" outlineLevel="0" max="11" min="11" style="181" width="4.42"/>
    <col collapsed="false" customWidth="true" hidden="false" outlineLevel="0" max="12" min="12" style="181" width="4.29"/>
    <col collapsed="false" customWidth="true" hidden="false" outlineLevel="0" max="13" min="13" style="181" width="4.42"/>
    <col collapsed="false" customWidth="true" hidden="false" outlineLevel="0" max="14" min="14" style="181" width="4.29"/>
    <col collapsed="false" customWidth="true" hidden="false" outlineLevel="0" max="15" min="15" style="181" width="4.42"/>
    <col collapsed="false" customWidth="true" hidden="false" outlineLevel="0" max="16" min="16" style="181" width="4.29"/>
    <col collapsed="false" customWidth="true" hidden="false" outlineLevel="0" max="17" min="17" style="181" width="4.42"/>
    <col collapsed="false" customWidth="true" hidden="false" outlineLevel="0" max="18" min="18" style="181" width="12.57"/>
    <col collapsed="false" customWidth="true" hidden="false" outlineLevel="0" max="19" min="19" style="181" width="4.71"/>
    <col collapsed="false" customWidth="true" hidden="false" outlineLevel="0" max="20" min="20" style="181" width="5.42"/>
    <col collapsed="false" customWidth="true" hidden="false" outlineLevel="0" max="21" min="21" style="181" width="5"/>
    <col collapsed="false" customWidth="true" hidden="false" outlineLevel="0" max="22" min="22" style="181" width="4.71"/>
    <col collapsed="false" customWidth="true" hidden="false" outlineLevel="0" max="23" min="23" style="181" width="4"/>
    <col collapsed="false" customWidth="true" hidden="false" outlineLevel="0" max="24" min="24" style="181" width="4.29"/>
    <col collapsed="false" customWidth="true" hidden="false" outlineLevel="0" max="26" min="25" style="181" width="4.86"/>
    <col collapsed="false" customWidth="false" hidden="false" outlineLevel="0" max="29" min="27" style="181" width="3.86"/>
    <col collapsed="false" customWidth="true" hidden="false" outlineLevel="0" max="30" min="30" style="181" width="4.14"/>
    <col collapsed="false" customWidth="true" hidden="false" outlineLevel="0" max="31" min="31" style="181" width="4.42"/>
    <col collapsed="false" customWidth="true" hidden="false" outlineLevel="0" max="33" min="32" style="181" width="4.29"/>
    <col collapsed="false" customWidth="true" hidden="false" outlineLevel="0" max="34" min="34" style="181" width="4.86"/>
    <col collapsed="false" customWidth="true" hidden="false" outlineLevel="0" max="35" min="35" style="181" width="4.57"/>
    <col collapsed="false" customWidth="true" hidden="false" outlineLevel="0" max="36" min="36" style="181" width="4.42"/>
    <col collapsed="false" customWidth="true" hidden="false" outlineLevel="0" max="37" min="37" style="181" width="4.57"/>
    <col collapsed="false" customWidth="true" hidden="false" outlineLevel="0" max="38" min="38" style="181" width="4.42"/>
    <col collapsed="false" customWidth="true" hidden="false" outlineLevel="0" max="39" min="39" style="181" width="4.14"/>
    <col collapsed="false" customWidth="true" hidden="false" outlineLevel="0" max="40" min="40" style="181" width="4.29"/>
    <col collapsed="false" customWidth="true" hidden="false" outlineLevel="0" max="41" min="41" style="181" width="4.42"/>
    <col collapsed="false" customWidth="true" hidden="false" outlineLevel="0" max="42" min="42" style="181" width="4"/>
    <col collapsed="false" customWidth="true" hidden="false" outlineLevel="0" max="43" min="43" style="181" width="4.29"/>
    <col collapsed="false" customWidth="false" hidden="false" outlineLevel="0" max="46" min="44" style="181" width="3.86"/>
    <col collapsed="false" customWidth="true" hidden="false" outlineLevel="0" max="49" min="47" style="181" width="4"/>
    <col collapsed="false" customWidth="false" hidden="false" outlineLevel="0" max="50" min="50" style="181" width="3.86"/>
    <col collapsed="false" customWidth="true" hidden="false" outlineLevel="0" max="52" min="51" style="181" width="4"/>
    <col collapsed="false" customWidth="false" hidden="false" outlineLevel="0" max="16384" min="53" style="181" width="3.86"/>
  </cols>
  <sheetData>
    <row r="1" customFormat="false" ht="8.25" hidden="false" customHeight="false" outlineLevel="0" collapsed="false">
      <c r="A1" s="183" t="s">
        <v>339</v>
      </c>
      <c r="B1" s="183"/>
      <c r="C1" s="183"/>
      <c r="D1" s="183"/>
      <c r="E1" s="183"/>
      <c r="F1" s="183"/>
      <c r="G1" s="183"/>
      <c r="H1" s="183"/>
      <c r="I1" s="183"/>
      <c r="J1" s="183"/>
      <c r="K1" s="183"/>
      <c r="L1" s="183"/>
      <c r="M1" s="183"/>
      <c r="N1" s="183"/>
      <c r="O1" s="183"/>
      <c r="P1" s="183"/>
      <c r="Q1" s="183"/>
      <c r="R1" s="183"/>
      <c r="S1" s="183"/>
      <c r="T1" s="183"/>
      <c r="U1" s="183"/>
      <c r="V1" s="183"/>
      <c r="W1" s="183"/>
    </row>
    <row r="2" customFormat="false" ht="8.25" hidden="false" customHeight="false" outlineLevel="0" collapsed="false">
      <c r="C2" s="184"/>
      <c r="D2" s="184"/>
      <c r="E2" s="184"/>
      <c r="F2" s="184"/>
      <c r="G2" s="184"/>
      <c r="H2" s="184"/>
      <c r="I2" s="184"/>
      <c r="J2" s="184"/>
      <c r="K2" s="184"/>
      <c r="L2" s="184"/>
      <c r="M2" s="184"/>
      <c r="N2" s="184"/>
    </row>
    <row r="3" customFormat="false" ht="8.25" hidden="false" customHeight="false" outlineLevel="0" collapsed="false">
      <c r="A3" s="183" t="s">
        <v>10</v>
      </c>
      <c r="B3" s="183"/>
      <c r="C3" s="183"/>
      <c r="D3" s="183"/>
      <c r="E3" s="183"/>
      <c r="F3" s="183"/>
      <c r="G3" s="183"/>
      <c r="H3" s="183"/>
      <c r="I3" s="183"/>
      <c r="J3" s="183"/>
      <c r="K3" s="183"/>
      <c r="L3" s="183"/>
      <c r="M3" s="183"/>
      <c r="N3" s="183"/>
      <c r="O3" s="183"/>
      <c r="P3" s="183"/>
      <c r="Q3" s="183"/>
      <c r="R3" s="183"/>
      <c r="S3" s="183"/>
      <c r="T3" s="183"/>
      <c r="U3" s="183"/>
      <c r="V3" s="183"/>
      <c r="W3" s="183"/>
      <c r="AC3" s="183" t="s">
        <v>10</v>
      </c>
      <c r="AD3" s="183"/>
      <c r="AE3" s="183"/>
      <c r="AF3" s="183"/>
      <c r="AG3" s="183"/>
      <c r="AH3" s="183"/>
      <c r="AI3" s="183"/>
      <c r="AJ3" s="183"/>
      <c r="AK3" s="183"/>
      <c r="AL3" s="183"/>
      <c r="AM3" s="183"/>
      <c r="AN3" s="183"/>
      <c r="AO3" s="183"/>
      <c r="AP3" s="183"/>
      <c r="AQ3" s="183"/>
      <c r="AR3" s="183"/>
      <c r="AS3" s="183"/>
      <c r="AT3" s="183"/>
      <c r="AU3" s="183"/>
      <c r="AV3" s="183"/>
      <c r="AW3" s="183"/>
      <c r="AX3" s="183"/>
      <c r="AY3" s="183"/>
    </row>
    <row r="4" customFormat="false" ht="8.25" hidden="false" customHeight="false" outlineLevel="0" collapsed="false">
      <c r="A4" s="184"/>
      <c r="B4" s="184"/>
      <c r="C4" s="184"/>
      <c r="D4" s="184"/>
      <c r="E4" s="184"/>
      <c r="F4" s="184"/>
      <c r="G4" s="184"/>
      <c r="H4" s="184"/>
      <c r="I4" s="184"/>
      <c r="J4" s="184"/>
      <c r="K4" s="184"/>
      <c r="L4" s="184"/>
      <c r="M4" s="184"/>
      <c r="N4" s="184"/>
      <c r="O4" s="184"/>
      <c r="P4" s="184"/>
      <c r="Q4" s="184"/>
      <c r="R4" s="184"/>
      <c r="S4" s="184"/>
      <c r="T4" s="184"/>
      <c r="U4" s="184"/>
      <c r="V4" s="184"/>
      <c r="W4" s="184"/>
      <c r="X4" s="184"/>
      <c r="Y4" s="184"/>
      <c r="Z4" s="184"/>
      <c r="AA4" s="184"/>
      <c r="AC4" s="184"/>
      <c r="AD4" s="184"/>
      <c r="AE4" s="184"/>
      <c r="AF4" s="184"/>
      <c r="AG4" s="184"/>
      <c r="AH4" s="184"/>
      <c r="AI4" s="184"/>
      <c r="AJ4" s="184"/>
      <c r="AK4" s="184"/>
      <c r="AL4" s="184"/>
      <c r="AM4" s="184"/>
      <c r="AN4" s="184"/>
      <c r="AO4" s="184"/>
      <c r="AP4" s="184"/>
      <c r="AQ4" s="184"/>
      <c r="AR4" s="184"/>
      <c r="AS4" s="184"/>
      <c r="AT4" s="184"/>
      <c r="AU4" s="184"/>
      <c r="AV4" s="184"/>
      <c r="AW4" s="184"/>
      <c r="AX4" s="184"/>
      <c r="AY4" s="184"/>
    </row>
    <row r="5" customFormat="false" ht="8.25" hidden="false" customHeight="false" outlineLevel="0" collapsed="false">
      <c r="H5" s="185" t="s">
        <v>11</v>
      </c>
      <c r="I5" s="185"/>
      <c r="J5" s="185"/>
      <c r="M5" s="185" t="s">
        <v>12</v>
      </c>
      <c r="N5" s="185"/>
      <c r="O5" s="185"/>
      <c r="S5" s="186" t="s">
        <v>13</v>
      </c>
      <c r="AJ5" s="185" t="s">
        <v>11</v>
      </c>
      <c r="AK5" s="185"/>
      <c r="AL5" s="185"/>
      <c r="AO5" s="185" t="s">
        <v>12</v>
      </c>
      <c r="AP5" s="185"/>
      <c r="AQ5" s="185"/>
    </row>
    <row r="6" customFormat="false" ht="8.25" hidden="false" customHeight="false" outlineLevel="0" collapsed="false">
      <c r="H6" s="185" t="s">
        <v>14</v>
      </c>
      <c r="I6" s="185"/>
      <c r="J6" s="185"/>
      <c r="M6" s="185" t="s">
        <v>15</v>
      </c>
      <c r="S6" s="187" t="s">
        <v>16</v>
      </c>
      <c r="T6" s="187" t="s">
        <v>17</v>
      </c>
      <c r="AJ6" s="185" t="s">
        <v>14</v>
      </c>
      <c r="AK6" s="185"/>
      <c r="AL6" s="185"/>
    </row>
    <row r="7" customFormat="false" ht="8.25" hidden="false" customHeight="false" outlineLevel="0" collapsed="false">
      <c r="H7" s="185"/>
      <c r="I7" s="185"/>
      <c r="J7" s="185"/>
      <c r="S7" s="188" t="n">
        <f aca="false">(N17+D27+L38+L47)/(N17+D27+L38+D17)</f>
        <v>0.480542986425339</v>
      </c>
      <c r="T7" s="188" t="n">
        <f aca="false">D17/(D17+N17+D27+L38+L47)</f>
        <v>0.519457013574661</v>
      </c>
      <c r="AJ7" s="185"/>
      <c r="AK7" s="185"/>
      <c r="AL7" s="185"/>
    </row>
    <row r="10" customFormat="false" ht="8.25" hidden="false" customHeight="false" outlineLevel="0" collapsed="false">
      <c r="A10" s="183" t="s">
        <v>11</v>
      </c>
      <c r="B10" s="183"/>
      <c r="C10" s="183"/>
      <c r="D10" s="183"/>
      <c r="E10" s="183"/>
      <c r="F10" s="183"/>
      <c r="G10" s="183"/>
      <c r="H10" s="183"/>
      <c r="I10" s="183"/>
      <c r="J10" s="183"/>
      <c r="K10" s="183"/>
      <c r="L10" s="183"/>
      <c r="M10" s="183"/>
      <c r="N10" s="183"/>
      <c r="O10" s="183"/>
      <c r="P10" s="183"/>
      <c r="Q10" s="183"/>
      <c r="R10" s="183"/>
      <c r="S10" s="183"/>
      <c r="T10" s="183"/>
      <c r="U10" s="183"/>
      <c r="V10" s="183"/>
      <c r="W10" s="183"/>
      <c r="AC10" s="183" t="s">
        <v>12</v>
      </c>
      <c r="AD10" s="183"/>
      <c r="AE10" s="183"/>
      <c r="AF10" s="183"/>
      <c r="AG10" s="183"/>
      <c r="AH10" s="183"/>
      <c r="AI10" s="183"/>
      <c r="AJ10" s="183"/>
      <c r="AK10" s="183"/>
      <c r="AL10" s="183"/>
      <c r="AM10" s="183"/>
      <c r="AN10" s="183"/>
      <c r="AO10" s="183"/>
      <c r="AP10" s="183"/>
      <c r="AQ10" s="183"/>
      <c r="AR10" s="183"/>
      <c r="AS10" s="183"/>
      <c r="AT10" s="183"/>
      <c r="AU10" s="183"/>
      <c r="AV10" s="183"/>
      <c r="AW10" s="183"/>
      <c r="AX10" s="183"/>
      <c r="AY10" s="183"/>
    </row>
    <row r="12" customFormat="false" ht="8.25" hidden="false" customHeight="false" outlineLevel="0" collapsed="false">
      <c r="C12" s="183" t="s">
        <v>18</v>
      </c>
      <c r="D12" s="183"/>
      <c r="E12" s="183"/>
      <c r="F12" s="183"/>
      <c r="G12" s="183"/>
      <c r="H12" s="183"/>
      <c r="I12" s="183"/>
      <c r="J12" s="184"/>
      <c r="K12" s="184"/>
      <c r="N12" s="183" t="s">
        <v>19</v>
      </c>
      <c r="O12" s="183"/>
      <c r="P12" s="183"/>
      <c r="Q12" s="183"/>
      <c r="R12" s="183"/>
      <c r="T12" s="183" t="s">
        <v>20</v>
      </c>
      <c r="U12" s="183"/>
      <c r="V12" s="183"/>
      <c r="X12" s="183"/>
      <c r="Y12" s="183"/>
      <c r="AG12" s="183" t="s">
        <v>18</v>
      </c>
      <c r="AH12" s="183"/>
      <c r="AI12" s="183"/>
      <c r="AJ12" s="183"/>
      <c r="AK12" s="183"/>
      <c r="AL12" s="183"/>
      <c r="AM12" s="183"/>
      <c r="AP12" s="183" t="s">
        <v>19</v>
      </c>
      <c r="AQ12" s="183"/>
      <c r="AR12" s="183"/>
      <c r="AS12" s="183"/>
      <c r="AT12" s="183"/>
      <c r="AV12" s="183" t="s">
        <v>20</v>
      </c>
      <c r="AW12" s="183"/>
      <c r="AX12" s="183"/>
      <c r="AZ12" s="183" t="s">
        <v>21</v>
      </c>
      <c r="BA12" s="183"/>
    </row>
    <row r="13" customFormat="false" ht="8.25" hidden="false" customHeight="false" outlineLevel="0" collapsed="false">
      <c r="A13" s="189" t="s">
        <v>22</v>
      </c>
      <c r="B13" s="189" t="s">
        <v>23</v>
      </c>
      <c r="C13" s="189" t="s">
        <v>24</v>
      </c>
      <c r="D13" s="189" t="s">
        <v>25</v>
      </c>
      <c r="E13" s="189" t="s">
        <v>26</v>
      </c>
      <c r="F13" s="189" t="s">
        <v>27</v>
      </c>
      <c r="G13" s="189" t="s">
        <v>28</v>
      </c>
      <c r="H13" s="189" t="s">
        <v>29</v>
      </c>
      <c r="I13" s="189" t="s">
        <v>30</v>
      </c>
      <c r="J13" s="189" t="s">
        <v>31</v>
      </c>
      <c r="K13" s="189" t="s">
        <v>32</v>
      </c>
      <c r="L13" s="189" t="s">
        <v>33</v>
      </c>
      <c r="N13" s="189" t="s">
        <v>34</v>
      </c>
      <c r="O13" s="189" t="s">
        <v>35</v>
      </c>
      <c r="P13" s="189" t="s">
        <v>36</v>
      </c>
      <c r="Q13" s="189" t="s">
        <v>30</v>
      </c>
      <c r="R13" s="189" t="s">
        <v>37</v>
      </c>
      <c r="S13" s="189"/>
      <c r="T13" s="189" t="s">
        <v>38</v>
      </c>
      <c r="U13" s="189" t="s">
        <v>39</v>
      </c>
      <c r="V13" s="189" t="s">
        <v>40</v>
      </c>
      <c r="W13" s="189"/>
      <c r="X13" s="189" t="s">
        <v>41</v>
      </c>
      <c r="Y13" s="189" t="s">
        <v>42</v>
      </c>
      <c r="Z13" s="189"/>
      <c r="AA13" s="189"/>
      <c r="AD13" s="189" t="s">
        <v>22</v>
      </c>
      <c r="AE13" s="189" t="s">
        <v>24</v>
      </c>
      <c r="AF13" s="189" t="s">
        <v>25</v>
      </c>
      <c r="AG13" s="189" t="s">
        <v>26</v>
      </c>
      <c r="AH13" s="189" t="s">
        <v>27</v>
      </c>
      <c r="AI13" s="189" t="s">
        <v>28</v>
      </c>
      <c r="AJ13" s="189" t="s">
        <v>29</v>
      </c>
      <c r="AK13" s="189" t="s">
        <v>30</v>
      </c>
      <c r="AL13" s="189" t="s">
        <v>31</v>
      </c>
      <c r="AM13" s="189" t="s">
        <v>32</v>
      </c>
      <c r="AN13" s="189" t="s">
        <v>33</v>
      </c>
      <c r="AP13" s="189" t="s">
        <v>34</v>
      </c>
      <c r="AQ13" s="189" t="s">
        <v>35</v>
      </c>
      <c r="AR13" s="189" t="s">
        <v>36</v>
      </c>
      <c r="AS13" s="189" t="s">
        <v>30</v>
      </c>
      <c r="AT13" s="189" t="s">
        <v>37</v>
      </c>
      <c r="AU13" s="189"/>
      <c r="AV13" s="189" t="s">
        <v>38</v>
      </c>
      <c r="AW13" s="189" t="s">
        <v>39</v>
      </c>
      <c r="AX13" s="189" t="s">
        <v>40</v>
      </c>
      <c r="AY13" s="189"/>
      <c r="AZ13" s="189" t="s">
        <v>41</v>
      </c>
      <c r="BA13" s="189" t="s">
        <v>42</v>
      </c>
    </row>
    <row r="14" customFormat="false" ht="8.25" hidden="false" customHeight="false" outlineLevel="0" collapsed="false">
      <c r="A14" s="190" t="s">
        <v>340</v>
      </c>
      <c r="B14" s="191" t="n">
        <v>25</v>
      </c>
      <c r="C14" s="191" t="n">
        <v>17</v>
      </c>
      <c r="D14" s="191" t="n">
        <v>574</v>
      </c>
      <c r="E14" s="191" t="n">
        <v>349</v>
      </c>
      <c r="F14" s="188" t="n">
        <f aca="false">E14/D14</f>
        <v>0.60801393728223</v>
      </c>
      <c r="G14" s="191" t="n">
        <v>4152</v>
      </c>
      <c r="H14" s="192" t="n">
        <f aca="false">G14/D14</f>
        <v>7.23344947735192</v>
      </c>
      <c r="I14" s="191" t="n">
        <v>32</v>
      </c>
      <c r="J14" s="188" t="n">
        <f aca="false">I14/D14</f>
        <v>0.0557491289198606</v>
      </c>
      <c r="K14" s="191" t="n">
        <v>5</v>
      </c>
      <c r="L14" s="188" t="n">
        <f aca="false">K14/D14</f>
        <v>0.00871080139372822</v>
      </c>
      <c r="N14" s="191" t="n">
        <v>80</v>
      </c>
      <c r="O14" s="191" t="n">
        <v>433</v>
      </c>
      <c r="P14" s="191" t="n">
        <f aca="false">O14/N14</f>
        <v>5.4125</v>
      </c>
      <c r="Q14" s="191" t="n">
        <v>3</v>
      </c>
      <c r="R14" s="188" t="n">
        <f aca="false">Q14/N14</f>
        <v>0.0375</v>
      </c>
      <c r="S14" s="182"/>
      <c r="T14" s="188" t="n">
        <f aca="false">(D14+N14)/($D$17+$N$17)</f>
        <v>1</v>
      </c>
      <c r="U14" s="188" t="n">
        <f aca="false">D14/($D$17)</f>
        <v>1</v>
      </c>
      <c r="V14" s="188" t="n">
        <f aca="false">N14/($N$17)</f>
        <v>1</v>
      </c>
      <c r="W14" s="193"/>
      <c r="X14" s="191" t="n">
        <f aca="false">($G14*('Scoring Format'!$B$2))+($I14*('Scoring Format'!$B$5))+($K14*('Scoring Format'!$B$8))+($O14*('Scoring Format'!$B$3))+($Q14*('Scoring Format'!$B$6))</f>
        <v>391.9</v>
      </c>
      <c r="Y14" s="194" t="n">
        <f aca="false">(($G14*('Scoring Format'!$B$2))+($I14*('Scoring Format'!$B$5))+($K14*('Scoring Format'!$B$8))+($O14*('Scoring Format'!$B$3))+($Q14*('Scoring Format'!$B$6)))*0.4</f>
        <v>156.76</v>
      </c>
      <c r="Z14" s="182"/>
      <c r="AA14" s="182"/>
      <c r="AD14" s="190" t="s">
        <v>44</v>
      </c>
      <c r="AE14" s="190"/>
      <c r="AF14" s="191" t="n">
        <v>583</v>
      </c>
      <c r="AG14" s="191" t="n">
        <v>378</v>
      </c>
      <c r="AH14" s="188" t="n">
        <f aca="false">AG14/AF14</f>
        <v>0.648370497427101</v>
      </c>
      <c r="AI14" s="191" t="n">
        <v>4072</v>
      </c>
      <c r="AJ14" s="192" t="n">
        <f aca="false">AI14/AF14</f>
        <v>6.98456260720412</v>
      </c>
      <c r="AK14" s="191" t="n">
        <v>27</v>
      </c>
      <c r="AL14" s="188" t="n">
        <f aca="false">AK14/AF14</f>
        <v>0.0463121783876501</v>
      </c>
      <c r="AM14" s="191" t="n">
        <v>11</v>
      </c>
      <c r="AN14" s="188" t="n">
        <f aca="false">AM14/AF14</f>
        <v>0.0188679245283019</v>
      </c>
      <c r="AP14" s="191" t="n">
        <v>100</v>
      </c>
      <c r="AQ14" s="191" t="n">
        <v>590</v>
      </c>
      <c r="AR14" s="191" t="n">
        <f aca="false">AQ14/AP14</f>
        <v>5.9</v>
      </c>
      <c r="AS14" s="191" t="n">
        <v>5</v>
      </c>
      <c r="AT14" s="188" t="n">
        <f aca="false">AS14/AP14</f>
        <v>0.05</v>
      </c>
      <c r="AU14" s="182"/>
      <c r="AV14" s="188" t="n">
        <f aca="false">(AF14+AP14)/(AF17+AP17)</f>
        <v>1</v>
      </c>
      <c r="AW14" s="188" t="n">
        <f aca="false">AF14/(AP14+AF14)</f>
        <v>0.853587115666179</v>
      </c>
      <c r="AX14" s="188" t="n">
        <f aca="false">AP14/(AF14+AP14)</f>
        <v>0.146412884333821</v>
      </c>
      <c r="AY14" s="193"/>
      <c r="AZ14" s="191" t="n">
        <f aca="false">((AI14*0.05)+(AK14*4)+(AM14*-1)+(AQ14*0.1)+(AS14*6))*0.55</f>
        <v>214.28</v>
      </c>
      <c r="BA14" s="194" t="n">
        <f aca="false">((AI14*0.05)+(AK14*4)+(AM14*-1)+(AQ14*0.1)+(AS14*6))*0.4</f>
        <v>155.84</v>
      </c>
    </row>
    <row r="15" customFormat="false" ht="8.25" hidden="false" customHeight="false" outlineLevel="0" collapsed="false">
      <c r="A15" s="190" t="s">
        <v>341</v>
      </c>
      <c r="B15" s="191" t="n">
        <v>27</v>
      </c>
      <c r="C15" s="191" t="n">
        <v>17</v>
      </c>
      <c r="D15" s="191"/>
      <c r="E15" s="191"/>
      <c r="F15" s="188" t="e">
        <f aca="false">E15/D15</f>
        <v>#DIV/0!</v>
      </c>
      <c r="G15" s="191"/>
      <c r="H15" s="192" t="e">
        <f aca="false">G15/D15</f>
        <v>#DIV/0!</v>
      </c>
      <c r="I15" s="191"/>
      <c r="J15" s="188" t="e">
        <f aca="false">I15/D15</f>
        <v>#DIV/0!</v>
      </c>
      <c r="K15" s="191"/>
      <c r="L15" s="188" t="e">
        <f aca="false">K15/D15</f>
        <v>#DIV/0!</v>
      </c>
      <c r="N15" s="191"/>
      <c r="O15" s="191"/>
      <c r="P15" s="191" t="e">
        <f aca="false">O15/N15</f>
        <v>#DIV/0!</v>
      </c>
      <c r="Q15" s="191"/>
      <c r="R15" s="188" t="e">
        <f aca="false">Q15/N15</f>
        <v>#DIV/0!</v>
      </c>
      <c r="S15" s="182"/>
      <c r="T15" s="188" t="n">
        <f aca="false">(D15+N15)/($D$17+$N$17)</f>
        <v>0</v>
      </c>
      <c r="U15" s="188" t="n">
        <f aca="false">D15/($D$17)</f>
        <v>0</v>
      </c>
      <c r="V15" s="188" t="n">
        <f aca="false">N15/($N$17)</f>
        <v>0</v>
      </c>
      <c r="W15" s="193"/>
      <c r="X15" s="191" t="n">
        <f aca="false">($G15*('Scoring Format'!$B$2))+($I15*('Scoring Format'!$B$5))+($K15*('Scoring Format'!$B$8))+($O15*('Scoring Format'!$B$3))+($Q15*('Scoring Format'!$B$6))</f>
        <v>0</v>
      </c>
      <c r="Y15" s="194" t="n">
        <f aca="false">(($G15*('Scoring Format'!$B$2))+($I15*('Scoring Format'!$B$5))+($K15*('Scoring Format'!$B$8))+($O15*('Scoring Format'!$B$3))+($Q15*('Scoring Format'!$B$6)))*0.4</f>
        <v>0</v>
      </c>
      <c r="Z15" s="182"/>
      <c r="AA15" s="182"/>
      <c r="AD15" s="190" t="s">
        <v>46</v>
      </c>
      <c r="AE15" s="190"/>
      <c r="AF15" s="191" t="n">
        <v>0</v>
      </c>
      <c r="AG15" s="191" t="n">
        <v>0</v>
      </c>
      <c r="AH15" s="188" t="n">
        <v>0</v>
      </c>
      <c r="AI15" s="191" t="n">
        <v>0</v>
      </c>
      <c r="AJ15" s="192"/>
      <c r="AK15" s="191" t="n">
        <v>0</v>
      </c>
      <c r="AL15" s="188" t="e">
        <f aca="false">AK15/AF15</f>
        <v>#DIV/0!</v>
      </c>
      <c r="AM15" s="191" t="n">
        <v>0</v>
      </c>
      <c r="AN15" s="188" t="e">
        <f aca="false">AM15/AF15</f>
        <v>#DIV/0!</v>
      </c>
      <c r="AP15" s="191" t="n">
        <v>0</v>
      </c>
      <c r="AQ15" s="191" t="n">
        <v>0</v>
      </c>
      <c r="AR15" s="191"/>
      <c r="AS15" s="191" t="n">
        <v>0</v>
      </c>
      <c r="AT15" s="188" t="e">
        <f aca="false">AS15/AP15</f>
        <v>#DIV/0!</v>
      </c>
      <c r="AU15" s="182"/>
      <c r="AV15" s="188" t="e">
        <f aca="false">(AF15+AP15)/(AD18+AN18)</f>
        <v>#DIV/0!</v>
      </c>
      <c r="AW15" s="188" t="e">
        <f aca="false">AF15/(AP15+AF15)</f>
        <v>#DIV/0!</v>
      </c>
      <c r="AX15" s="188" t="e">
        <f aca="false">AP15/(AF15+AP15)</f>
        <v>#DIV/0!</v>
      </c>
      <c r="AY15" s="193"/>
      <c r="AZ15" s="191"/>
      <c r="BA15" s="194"/>
    </row>
    <row r="16" customFormat="false" ht="8.25" hidden="false" customHeight="false" outlineLevel="0" collapsed="false">
      <c r="A16" s="190" t="s">
        <v>342</v>
      </c>
      <c r="B16" s="191" t="n">
        <v>38</v>
      </c>
      <c r="C16" s="191" t="n">
        <v>17</v>
      </c>
      <c r="D16" s="191"/>
      <c r="E16" s="191"/>
      <c r="F16" s="188" t="e">
        <f aca="false">E16/D16</f>
        <v>#DIV/0!</v>
      </c>
      <c r="G16" s="191"/>
      <c r="H16" s="192" t="e">
        <f aca="false">G16/D16</f>
        <v>#DIV/0!</v>
      </c>
      <c r="I16" s="191"/>
      <c r="J16" s="188" t="e">
        <f aca="false">I16/D16</f>
        <v>#DIV/0!</v>
      </c>
      <c r="K16" s="191"/>
      <c r="L16" s="188" t="e">
        <f aca="false">K16/D16</f>
        <v>#DIV/0!</v>
      </c>
      <c r="N16" s="191"/>
      <c r="O16" s="191"/>
      <c r="P16" s="191"/>
      <c r="Q16" s="191"/>
      <c r="R16" s="188" t="e">
        <f aca="false">Q16/N16</f>
        <v>#DIV/0!</v>
      </c>
      <c r="S16" s="182"/>
      <c r="T16" s="188" t="n">
        <f aca="false">(D16+N16)/($D$17+$N$17)</f>
        <v>0</v>
      </c>
      <c r="U16" s="188" t="n">
        <f aca="false">D16/($D$17)</f>
        <v>0</v>
      </c>
      <c r="V16" s="188" t="n">
        <f aca="false">N16/($N$17)</f>
        <v>0</v>
      </c>
      <c r="W16" s="193"/>
      <c r="X16" s="191" t="n">
        <f aca="false">($G16*('Scoring Format'!$B$2))+($I16*('Scoring Format'!$B$5))+($K16*('Scoring Format'!$B$8))+($O16*('Scoring Format'!$B$3))+($Q16*('Scoring Format'!$B$6))</f>
        <v>0</v>
      </c>
      <c r="Y16" s="194" t="n">
        <f aca="false">(($G16*('Scoring Format'!$B$2))+($I16*('Scoring Format'!$B$5))+($K16*('Scoring Format'!$B$8))+($O16*('Scoring Format'!$B$3))+($Q16*('Scoring Format'!$B$6)))*0.4</f>
        <v>0</v>
      </c>
      <c r="Z16" s="182"/>
      <c r="AA16" s="182"/>
      <c r="AD16" s="190" t="s">
        <v>157</v>
      </c>
      <c r="AE16" s="190"/>
      <c r="AF16" s="191"/>
      <c r="AG16" s="191"/>
      <c r="AH16" s="188" t="e">
        <f aca="false">AG16/AF16</f>
        <v>#DIV/0!</v>
      </c>
      <c r="AI16" s="191"/>
      <c r="AJ16" s="192" t="e">
        <f aca="false">AI16/AF16</f>
        <v>#DIV/0!</v>
      </c>
      <c r="AK16" s="191"/>
      <c r="AL16" s="188" t="e">
        <f aca="false">AK16/AF16</f>
        <v>#DIV/0!</v>
      </c>
      <c r="AM16" s="191"/>
      <c r="AN16" s="188" t="e">
        <f aca="false">AM16/AF16</f>
        <v>#DIV/0!</v>
      </c>
      <c r="AP16" s="191"/>
      <c r="AQ16" s="191"/>
      <c r="AR16" s="191" t="e">
        <f aca="false">AQ16/AP16</f>
        <v>#DIV/0!</v>
      </c>
      <c r="AS16" s="191"/>
      <c r="AT16" s="188" t="e">
        <f aca="false">AS16/AP16</f>
        <v>#DIV/0!</v>
      </c>
      <c r="AU16" s="182"/>
      <c r="AV16" s="188" t="e">
        <f aca="false">(AF16+AP16)/(AF20+AP20)</f>
        <v>#DIV/0!</v>
      </c>
      <c r="AW16" s="188" t="e">
        <f aca="false">AF16/(AP16+AF16)</f>
        <v>#DIV/0!</v>
      </c>
      <c r="AX16" s="188" t="e">
        <f aca="false">AP16/(AF16+AP16)</f>
        <v>#DIV/0!</v>
      </c>
      <c r="AY16" s="193"/>
      <c r="AZ16" s="191" t="n">
        <f aca="false">((AI16*0.05)+(AK16*4)+(AM16*-1)+(AQ16*0.1)+(AS16*6))*0.55</f>
        <v>0</v>
      </c>
      <c r="BA16" s="194" t="n">
        <f aca="false">((AI16*0.05)+(AK16*4)+(AM16*-1)+(AQ16*0.1)+(AS16*6))*0.4</f>
        <v>0</v>
      </c>
    </row>
    <row r="17" customFormat="false" ht="8.25" hidden="false" customHeight="false" outlineLevel="0" collapsed="false">
      <c r="A17" s="189" t="s">
        <v>49</v>
      </c>
      <c r="B17" s="189"/>
      <c r="C17" s="189"/>
      <c r="D17" s="189" t="n">
        <f aca="false">SUM(D14:D16)</f>
        <v>574</v>
      </c>
      <c r="E17" s="189" t="n">
        <f aca="false">SUM(E14:E16)</f>
        <v>349</v>
      </c>
      <c r="F17" s="189"/>
      <c r="G17" s="189" t="n">
        <f aca="false">SUM(G14:G16)</f>
        <v>4152</v>
      </c>
      <c r="H17" s="189"/>
      <c r="I17" s="189" t="n">
        <f aca="false">SUM(I14:I16)</f>
        <v>32</v>
      </c>
      <c r="J17" s="189"/>
      <c r="K17" s="189" t="n">
        <f aca="false">SUM(K14:K16)</f>
        <v>5</v>
      </c>
      <c r="L17" s="189"/>
      <c r="M17" s="186"/>
      <c r="N17" s="189" t="n">
        <f aca="false">SUM(N14:N16)</f>
        <v>80</v>
      </c>
      <c r="O17" s="189" t="n">
        <f aca="false">SUM(O14:O16)</f>
        <v>433</v>
      </c>
      <c r="P17" s="189"/>
      <c r="Q17" s="189" t="n">
        <f aca="false">SUM(Q14:Q16)</f>
        <v>3</v>
      </c>
      <c r="R17" s="189"/>
      <c r="S17" s="189"/>
      <c r="T17" s="195" t="n">
        <f aca="false">T14+T15+T16</f>
        <v>1</v>
      </c>
      <c r="U17" s="196" t="n">
        <f aca="false">D17/(D17+N17)</f>
        <v>0.877675840978593</v>
      </c>
      <c r="V17" s="196" t="n">
        <f aca="false">N17/(N17+D17)</f>
        <v>0.122324159021407</v>
      </c>
      <c r="W17" s="193"/>
      <c r="X17" s="182"/>
      <c r="Y17" s="182"/>
      <c r="Z17" s="182"/>
      <c r="AA17" s="182"/>
      <c r="AD17" s="189" t="s">
        <v>49</v>
      </c>
      <c r="AE17" s="189"/>
      <c r="AF17" s="189" t="n">
        <f aca="false">SUM(AF14:AF16)</f>
        <v>583</v>
      </c>
      <c r="AG17" s="189" t="n">
        <f aca="false">SUM(AG14:AG16)</f>
        <v>378</v>
      </c>
      <c r="AH17" s="189"/>
      <c r="AI17" s="189" t="n">
        <f aca="false">SUM(AI14:AI16)</f>
        <v>4072</v>
      </c>
      <c r="AJ17" s="189"/>
      <c r="AK17" s="189" t="n">
        <f aca="false">SUM(AK14:AK16)</f>
        <v>27</v>
      </c>
      <c r="AL17" s="189"/>
      <c r="AM17" s="189" t="n">
        <f aca="false">SUM(AM14:AM16)</f>
        <v>11</v>
      </c>
      <c r="AN17" s="189"/>
      <c r="AO17" s="186"/>
      <c r="AP17" s="189" t="n">
        <f aca="false">SUM(AP14:AP16)</f>
        <v>100</v>
      </c>
      <c r="AQ17" s="189" t="n">
        <f aca="false">SUM(AQ14:AQ16)</f>
        <v>590</v>
      </c>
      <c r="AR17" s="189"/>
      <c r="AS17" s="189" t="n">
        <f aca="false">SUM(AS14:AS16)</f>
        <v>5</v>
      </c>
      <c r="AT17" s="189"/>
      <c r="AU17" s="189"/>
      <c r="AV17" s="195" t="e">
        <f aca="false">AV14+AV15+AV16</f>
        <v>#DIV/0!</v>
      </c>
      <c r="AW17" s="196" t="n">
        <f aca="false">AF17/(AF17+AP17)</f>
        <v>0.853587115666179</v>
      </c>
      <c r="AX17" s="196" t="n">
        <f aca="false">AP17/(AP17+AF17)</f>
        <v>0.146412884333821</v>
      </c>
      <c r="AY17" s="193"/>
      <c r="AZ17" s="182"/>
      <c r="BA17" s="182"/>
    </row>
    <row r="18" customFormat="false" ht="8.25" hidden="false" customHeight="false" outlineLevel="0" collapsed="false">
      <c r="C18" s="182"/>
      <c r="D18" s="197"/>
      <c r="E18" s="182"/>
      <c r="F18" s="198"/>
      <c r="G18" s="182"/>
      <c r="H18" s="199"/>
      <c r="I18" s="182"/>
      <c r="J18" s="199"/>
      <c r="K18" s="182"/>
      <c r="L18" s="182"/>
      <c r="M18" s="182"/>
      <c r="N18" s="182"/>
      <c r="O18" s="182"/>
      <c r="P18" s="182"/>
      <c r="Q18" s="182"/>
      <c r="R18" s="182"/>
      <c r="AD18" s="182"/>
      <c r="AE18" s="182"/>
      <c r="AF18" s="197"/>
      <c r="AG18" s="182"/>
      <c r="AH18" s="198"/>
      <c r="AI18" s="182"/>
      <c r="AJ18" s="199"/>
      <c r="AK18" s="182"/>
      <c r="AL18" s="199"/>
      <c r="AM18" s="182"/>
      <c r="AN18" s="182"/>
      <c r="AO18" s="182"/>
      <c r="AP18" s="182"/>
      <c r="AQ18" s="182"/>
      <c r="AR18" s="182"/>
      <c r="AS18" s="182"/>
      <c r="AT18" s="182"/>
    </row>
    <row r="19" customFormat="false" ht="8.25" hidden="false" customHeight="false" outlineLevel="0" collapsed="false">
      <c r="C19" s="182"/>
      <c r="D19" s="197"/>
      <c r="E19" s="182"/>
      <c r="F19" s="198"/>
      <c r="G19" s="182"/>
      <c r="H19" s="199"/>
      <c r="I19" s="182"/>
      <c r="J19" s="199"/>
      <c r="K19" s="182"/>
      <c r="L19" s="182"/>
      <c r="M19" s="182"/>
      <c r="N19" s="182"/>
      <c r="O19" s="182"/>
      <c r="P19" s="182"/>
      <c r="Q19" s="182"/>
      <c r="R19" s="182"/>
      <c r="AD19" s="182"/>
      <c r="AE19" s="182"/>
      <c r="AF19" s="197"/>
      <c r="AG19" s="182"/>
      <c r="AH19" s="198"/>
      <c r="AI19" s="182"/>
      <c r="AJ19" s="199"/>
      <c r="AK19" s="182"/>
      <c r="AL19" s="199"/>
      <c r="AM19" s="182"/>
      <c r="AN19" s="182"/>
      <c r="AO19" s="182"/>
      <c r="AP19" s="182"/>
      <c r="AQ19" s="182"/>
      <c r="AR19" s="182"/>
      <c r="AS19" s="182"/>
      <c r="AT19" s="182"/>
    </row>
    <row r="20" customFormat="false" ht="8.25" hidden="false" customHeight="false" outlineLevel="0" collapsed="false">
      <c r="A20" s="183" t="s">
        <v>19</v>
      </c>
      <c r="B20" s="183"/>
      <c r="C20" s="183"/>
      <c r="D20" s="183"/>
      <c r="E20" s="183"/>
      <c r="F20" s="183"/>
      <c r="G20" s="183"/>
      <c r="H20" s="183" t="s">
        <v>50</v>
      </c>
      <c r="I20" s="183"/>
      <c r="J20" s="183"/>
      <c r="K20" s="183"/>
      <c r="L20" s="183"/>
      <c r="M20" s="183"/>
      <c r="N20" s="182"/>
      <c r="O20" s="182"/>
      <c r="P20" s="182"/>
      <c r="Q20" s="182"/>
      <c r="T20" s="183" t="s">
        <v>20</v>
      </c>
      <c r="U20" s="183"/>
      <c r="V20" s="183"/>
      <c r="X20" s="183"/>
      <c r="Y20" s="183"/>
      <c r="Z20" s="184"/>
      <c r="AA20" s="184"/>
      <c r="AB20" s="184"/>
      <c r="AC20" s="184"/>
      <c r="AE20" s="183" t="s">
        <v>19</v>
      </c>
      <c r="AF20" s="183"/>
      <c r="AG20" s="183"/>
      <c r="AH20" s="183"/>
      <c r="AI20" s="183"/>
      <c r="AJ20" s="183"/>
      <c r="AK20" s="183"/>
      <c r="AL20" s="183" t="s">
        <v>50</v>
      </c>
      <c r="AM20" s="183"/>
      <c r="AN20" s="183"/>
      <c r="AO20" s="183"/>
      <c r="AP20" s="183"/>
      <c r="AQ20" s="183"/>
      <c r="AR20" s="182"/>
      <c r="AS20" s="182"/>
      <c r="AV20" s="183" t="s">
        <v>20</v>
      </c>
      <c r="AW20" s="183"/>
      <c r="AX20" s="183"/>
      <c r="AZ20" s="183" t="s">
        <v>21</v>
      </c>
      <c r="BA20" s="183"/>
      <c r="BB20" s="184"/>
    </row>
    <row r="21" customFormat="false" ht="8.25" hidden="false" customHeight="false" outlineLevel="0" collapsed="false">
      <c r="A21" s="189" t="s">
        <v>51</v>
      </c>
      <c r="B21" s="189" t="s">
        <v>23</v>
      </c>
      <c r="C21" s="189" t="s">
        <v>24</v>
      </c>
      <c r="D21" s="189" t="s">
        <v>25</v>
      </c>
      <c r="E21" s="189" t="s">
        <v>28</v>
      </c>
      <c r="F21" s="189" t="s">
        <v>29</v>
      </c>
      <c r="G21" s="189" t="s">
        <v>30</v>
      </c>
      <c r="H21" s="189" t="s">
        <v>31</v>
      </c>
      <c r="J21" s="189" t="s">
        <v>52</v>
      </c>
      <c r="K21" s="189" t="s">
        <v>53</v>
      </c>
      <c r="L21" s="189" t="s">
        <v>54</v>
      </c>
      <c r="M21" s="189" t="s">
        <v>55</v>
      </c>
      <c r="N21" s="189" t="s">
        <v>56</v>
      </c>
      <c r="O21" s="189" t="s">
        <v>30</v>
      </c>
      <c r="P21" s="189" t="s">
        <v>57</v>
      </c>
      <c r="S21" s="189" t="s">
        <v>51</v>
      </c>
      <c r="T21" s="189" t="s">
        <v>38</v>
      </c>
      <c r="U21" s="189" t="s">
        <v>39</v>
      </c>
      <c r="V21" s="189" t="s">
        <v>40</v>
      </c>
      <c r="X21" s="189" t="s">
        <v>41</v>
      </c>
      <c r="Y21" s="189" t="s">
        <v>58</v>
      </c>
      <c r="Z21" s="189" t="s">
        <v>59</v>
      </c>
      <c r="AA21" s="189"/>
      <c r="AB21" s="189"/>
      <c r="AC21" s="189"/>
      <c r="AD21" s="189" t="s">
        <v>51</v>
      </c>
      <c r="AE21" s="189" t="s">
        <v>24</v>
      </c>
      <c r="AF21" s="189" t="s">
        <v>25</v>
      </c>
      <c r="AG21" s="189" t="s">
        <v>28</v>
      </c>
      <c r="AH21" s="189" t="s">
        <v>29</v>
      </c>
      <c r="AI21" s="189" t="s">
        <v>30</v>
      </c>
      <c r="AJ21" s="189" t="s">
        <v>31</v>
      </c>
      <c r="AL21" s="189" t="s">
        <v>52</v>
      </c>
      <c r="AM21" s="189" t="s">
        <v>53</v>
      </c>
      <c r="AN21" s="189" t="s">
        <v>54</v>
      </c>
      <c r="AO21" s="189" t="s">
        <v>55</v>
      </c>
      <c r="AP21" s="189" t="s">
        <v>56</v>
      </c>
      <c r="AQ21" s="189" t="s">
        <v>30</v>
      </c>
      <c r="AR21" s="189" t="s">
        <v>57</v>
      </c>
      <c r="AV21" s="189" t="s">
        <v>38</v>
      </c>
      <c r="AW21" s="189" t="s">
        <v>39</v>
      </c>
      <c r="AX21" s="189" t="s">
        <v>40</v>
      </c>
      <c r="AZ21" s="189" t="s">
        <v>41</v>
      </c>
      <c r="BA21" s="189" t="s">
        <v>58</v>
      </c>
    </row>
    <row r="22" customFormat="false" ht="8.25" hidden="false" customHeight="false" outlineLevel="0" collapsed="false">
      <c r="A22" s="190" t="s">
        <v>343</v>
      </c>
      <c r="B22" s="191" t="n">
        <v>27</v>
      </c>
      <c r="C22" s="200" t="n">
        <v>16</v>
      </c>
      <c r="D22" s="191" t="n">
        <v>220</v>
      </c>
      <c r="E22" s="191" t="n">
        <v>1050</v>
      </c>
      <c r="F22" s="191" t="n">
        <f aca="false">E22/D22</f>
        <v>4.77272727272727</v>
      </c>
      <c r="G22" s="191" t="n">
        <v>7</v>
      </c>
      <c r="H22" s="188" t="n">
        <f aca="false">G22/D22</f>
        <v>0.0318181818181818</v>
      </c>
      <c r="J22" s="188" t="n">
        <f aca="false">L22/K22</f>
        <v>0.688888888888889</v>
      </c>
      <c r="K22" s="191" t="n">
        <v>45</v>
      </c>
      <c r="L22" s="191" t="n">
        <v>31</v>
      </c>
      <c r="M22" s="191" t="n">
        <v>255</v>
      </c>
      <c r="N22" s="191" t="n">
        <f aca="false">M22/L22</f>
        <v>8.2258064516129</v>
      </c>
      <c r="O22" s="191" t="n">
        <v>1</v>
      </c>
      <c r="P22" s="188" t="n">
        <f aca="false">O22/L22</f>
        <v>0.032258064516129</v>
      </c>
      <c r="S22" s="190" t="s">
        <v>344</v>
      </c>
      <c r="T22" s="188" t="n">
        <f aca="false">(D22+K22)/($D$27+$K$27+$N$17+$E$17+$L$38+$L$47)</f>
        <v>0.276041666666667</v>
      </c>
      <c r="U22" s="188" t="n">
        <f aca="false">K22/($K$27+$F$38+$F$47)</f>
        <v>0.120320855614973</v>
      </c>
      <c r="V22" s="188" t="n">
        <f aca="false">D22/($D$27+$N$17+$L$38+$L$47)</f>
        <v>0.414312617702448</v>
      </c>
      <c r="X22" s="191" t="n">
        <f aca="false">($E22*('Scoring Format'!$B$3))+($G22*('Scoring Format'!$B$6))+($M22*('Scoring Format'!$B$4))+($O22*('Scoring Format'!$B$7))</f>
        <v>178.5</v>
      </c>
      <c r="Y22" s="191" t="n">
        <f aca="false">($E22*('Scoring Format'!$B$3))+($G22*('Scoring Format'!$B$6))+(L22*1)+($M22*('Scoring Format'!$B$4))+($O22*('Scoring Format'!$B$7))</f>
        <v>209.5</v>
      </c>
      <c r="Z22" s="191" t="n">
        <f aca="false">($E22*('Scoring Format'!$B$3))+($G22*('Scoring Format'!$B$6))+(L22*0.5)+($M22*('Scoring Format'!$B$4))+($O22*('Scoring Format'!$B$7))</f>
        <v>194</v>
      </c>
      <c r="AA22" s="182"/>
      <c r="AB22" s="182"/>
      <c r="AC22" s="182"/>
      <c r="AD22" s="190" t="s">
        <v>61</v>
      </c>
      <c r="AE22" s="190"/>
      <c r="AF22" s="191" t="n">
        <v>200</v>
      </c>
      <c r="AG22" s="191" t="n">
        <v>1040</v>
      </c>
      <c r="AH22" s="191" t="n">
        <f aca="false">AG22/AF22</f>
        <v>5.2</v>
      </c>
      <c r="AI22" s="191" t="n">
        <v>7</v>
      </c>
      <c r="AJ22" s="188" t="n">
        <f aca="false">AI22/AF22</f>
        <v>0.035</v>
      </c>
      <c r="AL22" s="188" t="n">
        <f aca="false">AN22/AM22</f>
        <v>0.8</v>
      </c>
      <c r="AM22" s="191" t="n">
        <v>70</v>
      </c>
      <c r="AN22" s="191" t="n">
        <v>56</v>
      </c>
      <c r="AO22" s="191" t="n">
        <v>364</v>
      </c>
      <c r="AP22" s="191" t="n">
        <f aca="false">AO22/AN22</f>
        <v>6.5</v>
      </c>
      <c r="AQ22" s="191" t="n">
        <v>2</v>
      </c>
      <c r="AR22" s="188" t="n">
        <f aca="false">AQ22/AN22</f>
        <v>0.0357142857142857</v>
      </c>
      <c r="AV22" s="188" t="e">
        <f aca="false">(#ref!+AM22)/(#ref!+AM25)</f>
        <v>#NAME?</v>
      </c>
      <c r="AW22" s="188" t="e">
        <f aca="false">#ref!/(AM22+#ref!)</f>
        <v>#NAME?</v>
      </c>
      <c r="AX22" s="188" t="e">
        <f aca="false">AM22/(#ref!+AM22)</f>
        <v>#NAME?</v>
      </c>
      <c r="AZ22" s="191" t="e">
        <f aca="false">(#ref!*0.1)+(AF22*6)+(AL22*0.1)+(AN22*6)</f>
        <v>#NAME?</v>
      </c>
      <c r="BA22" s="191" t="e">
        <f aca="false">(#ref!*0.1)+(AF22*6)+(AK22*1)+(AL22*0.1)+(AN22*6)</f>
        <v>#NAME?</v>
      </c>
    </row>
    <row r="23" customFormat="false" ht="8.25" hidden="false" customHeight="false" outlineLevel="0" collapsed="false">
      <c r="A23" s="190" t="s">
        <v>345</v>
      </c>
      <c r="B23" s="191" t="n">
        <v>24</v>
      </c>
      <c r="C23" s="200" t="n">
        <v>17</v>
      </c>
      <c r="D23" s="191" t="n">
        <v>198</v>
      </c>
      <c r="E23" s="191" t="n">
        <v>950</v>
      </c>
      <c r="F23" s="191" t="n">
        <f aca="false">E23/D23</f>
        <v>4.7979797979798</v>
      </c>
      <c r="G23" s="191" t="n">
        <v>7</v>
      </c>
      <c r="H23" s="188" t="n">
        <f aca="false">G23/D23</f>
        <v>0.0353535353535354</v>
      </c>
      <c r="J23" s="188" t="n">
        <f aca="false">L23/K23</f>
        <v>0.685714285714286</v>
      </c>
      <c r="K23" s="191" t="n">
        <v>35</v>
      </c>
      <c r="L23" s="191" t="n">
        <v>24</v>
      </c>
      <c r="M23" s="191" t="n">
        <v>228</v>
      </c>
      <c r="N23" s="191" t="n">
        <f aca="false">M23/L23</f>
        <v>9.5</v>
      </c>
      <c r="O23" s="191" t="n">
        <v>1</v>
      </c>
      <c r="P23" s="188" t="n">
        <f aca="false">O23/L23</f>
        <v>0.0416666666666667</v>
      </c>
      <c r="S23" s="190" t="s">
        <v>346</v>
      </c>
      <c r="T23" s="188" t="n">
        <f aca="false">(D23+K23)/($D$27+$K$27+$N$17+$E$17+$L$38+$L$47)</f>
        <v>0.242708333333333</v>
      </c>
      <c r="U23" s="188" t="n">
        <f aca="false">K23/($K$27+$F$38+$F$47)</f>
        <v>0.0935828877005348</v>
      </c>
      <c r="V23" s="188" t="n">
        <f aca="false">D23/($D$27+$N$17+$L$38+$L$47)</f>
        <v>0.372881355932203</v>
      </c>
      <c r="X23" s="191" t="n">
        <f aca="false">($E23*('Scoring Format'!$B$3))+($G23*('Scoring Format'!$B$6))+($M23*('Scoring Format'!$B$4))+($O23*('Scoring Format'!$B$7))</f>
        <v>165.8</v>
      </c>
      <c r="Y23" s="191" t="n">
        <f aca="false">($E23*('Scoring Format'!$B$3))+($G23*('Scoring Format'!$B$6))+(L23*1)+($M23*('Scoring Format'!$B$4))+($O23*('Scoring Format'!$B$7))</f>
        <v>189.8</v>
      </c>
      <c r="Z23" s="191" t="n">
        <f aca="false">($E23*('Scoring Format'!$B$3))+($G23*('Scoring Format'!$B$6))+(L23*0.5)+($M23*('Scoring Format'!$B$4))+($O23*('Scoring Format'!$B$7))</f>
        <v>177.8</v>
      </c>
      <c r="AA23" s="182"/>
      <c r="AB23" s="182"/>
      <c r="AC23" s="182"/>
      <c r="AD23" s="190" t="s">
        <v>64</v>
      </c>
      <c r="AE23" s="190"/>
      <c r="AF23" s="191" t="n">
        <v>96</v>
      </c>
      <c r="AG23" s="191" t="n">
        <v>445</v>
      </c>
      <c r="AH23" s="191" t="n">
        <f aca="false">AG23/AF23</f>
        <v>4.63541666666667</v>
      </c>
      <c r="AI23" s="191" t="n">
        <v>6</v>
      </c>
      <c r="AJ23" s="188" t="n">
        <f aca="false">AI23/AF23</f>
        <v>0.0625</v>
      </c>
      <c r="AL23" s="188" t="n">
        <f aca="false">AN23/AM23</f>
        <v>0.583333333333333</v>
      </c>
      <c r="AM23" s="191" t="n">
        <v>24</v>
      </c>
      <c r="AN23" s="191" t="n">
        <v>14</v>
      </c>
      <c r="AO23" s="191" t="n">
        <v>110</v>
      </c>
      <c r="AP23" s="191" t="n">
        <f aca="false">AO23/AN23</f>
        <v>7.85714285714286</v>
      </c>
      <c r="AQ23" s="191" t="n">
        <v>2</v>
      </c>
      <c r="AR23" s="188" t="n">
        <f aca="false">AQ23/AN23</f>
        <v>0.142857142857143</v>
      </c>
      <c r="AV23" s="188" t="e">
        <f aca="false">(#ref!+AM23)/(#ref!+AM26)</f>
        <v>#NAME?</v>
      </c>
      <c r="AW23" s="188" t="e">
        <f aca="false">#ref!/(AM23+#ref!)</f>
        <v>#NAME?</v>
      </c>
      <c r="AX23" s="188" t="e">
        <f aca="false">AM23/(#ref!+AM23)</f>
        <v>#NAME?</v>
      </c>
      <c r="AZ23" s="191" t="e">
        <f aca="false">(#ref!*0.1)+(AF23*6)+(AL23*0.1)+(AN23*6)</f>
        <v>#NAME?</v>
      </c>
      <c r="BA23" s="191" t="e">
        <f aca="false">(#ref!*0.1)+(AF23*6)+(AK23*1)+(AL23*0.1)+(AN23*6)</f>
        <v>#NAME?</v>
      </c>
    </row>
    <row r="24" customFormat="false" ht="8.25" hidden="false" customHeight="false" outlineLevel="0" collapsed="false">
      <c r="A24" s="190" t="s">
        <v>347</v>
      </c>
      <c r="B24" s="191" t="n">
        <v>25</v>
      </c>
      <c r="C24" s="200" t="n">
        <v>10</v>
      </c>
      <c r="D24" s="191" t="n">
        <v>5</v>
      </c>
      <c r="E24" s="191" t="n">
        <v>23</v>
      </c>
      <c r="F24" s="191" t="n">
        <f aca="false">E24/D24</f>
        <v>4.6</v>
      </c>
      <c r="G24" s="191" t="n">
        <v>0</v>
      </c>
      <c r="H24" s="188" t="n">
        <f aca="false">G24/D24</f>
        <v>0</v>
      </c>
      <c r="J24" s="188" t="e">
        <f aca="false">L24/K24</f>
        <v>#DIV/0!</v>
      </c>
      <c r="K24" s="191" t="n">
        <v>0</v>
      </c>
      <c r="L24" s="191" t="n">
        <v>0</v>
      </c>
      <c r="M24" s="191" t="n">
        <v>0</v>
      </c>
      <c r="N24" s="191" t="e">
        <f aca="false">M24/L24</f>
        <v>#DIV/0!</v>
      </c>
      <c r="O24" s="191" t="n">
        <v>0</v>
      </c>
      <c r="P24" s="188" t="e">
        <f aca="false">O24/L24</f>
        <v>#DIV/0!</v>
      </c>
      <c r="S24" s="190" t="s">
        <v>348</v>
      </c>
      <c r="T24" s="188" t="n">
        <f aca="false">(D24+K24)/($D$27+$K$27+$N$17+$E$17+$L$38+$L$47)</f>
        <v>0.00520833333333333</v>
      </c>
      <c r="U24" s="188" t="n">
        <f aca="false">K24/($K$27+$F$38+$F$47)</f>
        <v>0</v>
      </c>
      <c r="V24" s="188" t="n">
        <f aca="false">D24/($D$27+$N$17+$L$38+$L$47)</f>
        <v>0.00941619585687382</v>
      </c>
      <c r="X24" s="191" t="n">
        <f aca="false">($E24*('Scoring Format'!$B$3))+($G24*('Scoring Format'!$B$6))+($M24*('Scoring Format'!$B$4))+($O24*('Scoring Format'!$B$7))</f>
        <v>2.3</v>
      </c>
      <c r="Y24" s="191" t="n">
        <f aca="false">($E24*('Scoring Format'!$B$3))+($G24*('Scoring Format'!$B$6))+(L24*1)+($M24*('Scoring Format'!$B$4))+($O24*('Scoring Format'!$B$7))</f>
        <v>2.3</v>
      </c>
      <c r="Z24" s="191" t="n">
        <f aca="false">($E24*('Scoring Format'!$B$3))+($G24*('Scoring Format'!$B$6))+(L24*0.5)+($M24*('Scoring Format'!$B$4))+($O24*('Scoring Format'!$B$7))</f>
        <v>2.3</v>
      </c>
      <c r="AA24" s="182"/>
      <c r="AB24" s="182"/>
      <c r="AC24" s="182"/>
      <c r="AD24" s="190" t="s">
        <v>67</v>
      </c>
      <c r="AE24" s="190"/>
      <c r="AF24" s="191" t="n">
        <v>8</v>
      </c>
      <c r="AG24" s="191" t="n">
        <v>28</v>
      </c>
      <c r="AH24" s="191" t="n">
        <f aca="false">AG24/AF24</f>
        <v>3.5</v>
      </c>
      <c r="AI24" s="191" t="n">
        <v>0</v>
      </c>
      <c r="AJ24" s="188" t="n">
        <f aca="false">AI24/AF24</f>
        <v>0</v>
      </c>
      <c r="AL24" s="188" t="n">
        <f aca="false">AN24/AM24</f>
        <v>0.5</v>
      </c>
      <c r="AM24" s="191" t="n">
        <v>4</v>
      </c>
      <c r="AN24" s="191" t="n">
        <v>2</v>
      </c>
      <c r="AO24" s="191" t="n">
        <v>17</v>
      </c>
      <c r="AP24" s="191" t="n">
        <f aca="false">AO24/AN24</f>
        <v>8.5</v>
      </c>
      <c r="AQ24" s="191" t="n">
        <v>0</v>
      </c>
      <c r="AR24" s="188" t="n">
        <f aca="false">AQ24/AN24</f>
        <v>0</v>
      </c>
      <c r="AV24" s="188" t="e">
        <f aca="false">(#ref!+AM24)/(#ref!+AM30)</f>
        <v>#NAME?</v>
      </c>
      <c r="AW24" s="188" t="e">
        <f aca="false">#ref!/(AM24+#ref!)</f>
        <v>#NAME?</v>
      </c>
      <c r="AX24" s="188" t="e">
        <f aca="false">AM24/(#ref!+AM24)</f>
        <v>#NAME?</v>
      </c>
      <c r="AZ24" s="191" t="e">
        <f aca="false">(#ref!*0.1)+(AF24*6)+(AL24*0.1)+(AN24*6)</f>
        <v>#NAME?</v>
      </c>
      <c r="BA24" s="191" t="e">
        <f aca="false">(#ref!*0.1)+(AF24*6)+(AK24*1)+(AL24*0.1)+(AN24*6)</f>
        <v>#NAME?</v>
      </c>
    </row>
    <row r="25" customFormat="false" ht="8.25" hidden="false" customHeight="false" outlineLevel="0" collapsed="false">
      <c r="A25" s="190" t="s">
        <v>349</v>
      </c>
      <c r="B25" s="191" t="n">
        <v>28</v>
      </c>
      <c r="C25" s="200" t="n">
        <v>10</v>
      </c>
      <c r="D25" s="191" t="n">
        <v>2</v>
      </c>
      <c r="E25" s="191" t="n">
        <v>12</v>
      </c>
      <c r="F25" s="191" t="n">
        <f aca="false">E25/D25</f>
        <v>6</v>
      </c>
      <c r="G25" s="191" t="n">
        <v>0</v>
      </c>
      <c r="H25" s="188" t="n">
        <f aca="false">G25/D25</f>
        <v>0</v>
      </c>
      <c r="J25" s="188" t="e">
        <f aca="false">L25/K25</f>
        <v>#DIV/0!</v>
      </c>
      <c r="K25" s="191" t="n">
        <v>0</v>
      </c>
      <c r="L25" s="191" t="n">
        <v>0</v>
      </c>
      <c r="M25" s="191" t="n">
        <v>0</v>
      </c>
      <c r="N25" s="191" t="e">
        <f aca="false">M25/L25</f>
        <v>#DIV/0!</v>
      </c>
      <c r="O25" s="191" t="n">
        <v>0</v>
      </c>
      <c r="P25" s="188" t="e">
        <f aca="false">O25/L25</f>
        <v>#DIV/0!</v>
      </c>
      <c r="S25" s="190" t="s">
        <v>350</v>
      </c>
      <c r="T25" s="188" t="n">
        <f aca="false">(D25+K25)/($D$27+$K$27+$N$17+$E$17+$L$38+$L$47)</f>
        <v>0.00208333333333333</v>
      </c>
      <c r="U25" s="188" t="n">
        <f aca="false">K25/($K$27+$F$38+$F$47)</f>
        <v>0</v>
      </c>
      <c r="V25" s="188" t="n">
        <f aca="false">D25/($D$27+$N$17+$L$38+$L$47)</f>
        <v>0.00376647834274953</v>
      </c>
      <c r="X25" s="191" t="n">
        <f aca="false">($E25*('Scoring Format'!$B$3))+($G25*('Scoring Format'!$B$6))+($M25*('Scoring Format'!$B$4))+($O25*('Scoring Format'!$B$7))</f>
        <v>1.2</v>
      </c>
      <c r="Y25" s="191" t="n">
        <f aca="false">($E25*('Scoring Format'!$B$3))+($G25*('Scoring Format'!$B$6))+(L25*1)+($M25*('Scoring Format'!$B$4))+($O25*('Scoring Format'!$B$7))</f>
        <v>1.2</v>
      </c>
      <c r="Z25" s="191" t="n">
        <f aca="false">($E25*('Scoring Format'!$B$3))+($G25*('Scoring Format'!$B$6))+(L25*0.5)+($M25*('Scoring Format'!$B$4))+($O25*('Scoring Format'!$B$7))</f>
        <v>1.2</v>
      </c>
      <c r="AA25" s="182"/>
      <c r="AB25" s="182"/>
      <c r="AC25" s="182"/>
      <c r="AD25" s="190" t="s">
        <v>70</v>
      </c>
      <c r="AE25" s="190"/>
      <c r="AF25" s="191"/>
      <c r="AG25" s="191"/>
      <c r="AH25" s="191" t="e">
        <f aca="false">AG25/AF25</f>
        <v>#DIV/0!</v>
      </c>
      <c r="AI25" s="191" t="n">
        <v>0</v>
      </c>
      <c r="AJ25" s="188" t="e">
        <f aca="false">AI25/AF25</f>
        <v>#DIV/0!</v>
      </c>
      <c r="AL25" s="188" t="e">
        <f aca="false">AN25/AM25</f>
        <v>#DIV/0!</v>
      </c>
      <c r="AM25" s="191"/>
      <c r="AN25" s="191"/>
      <c r="AO25" s="191"/>
      <c r="AP25" s="191" t="e">
        <f aca="false">AO25/AN25</f>
        <v>#DIV/0!</v>
      </c>
      <c r="AQ25" s="191" t="n">
        <v>0</v>
      </c>
      <c r="AR25" s="188" t="e">
        <f aca="false">AQ25/AN25</f>
        <v>#DIV/0!</v>
      </c>
      <c r="AV25" s="188" t="e">
        <f aca="false">(#ref!+AM25)/(#ref!+AM31)</f>
        <v>#NAME?</v>
      </c>
      <c r="AW25" s="188" t="e">
        <f aca="false">#ref!/(AM25+#ref!)</f>
        <v>#NAME?</v>
      </c>
      <c r="AX25" s="188" t="e">
        <f aca="false">AM25/(#ref!+AM25)</f>
        <v>#NAME?</v>
      </c>
      <c r="AZ25" s="191" t="e">
        <f aca="false">(#ref!*0.1)+(AF25*6)+(AL25*0.1)+(AN25*6)</f>
        <v>#NAME?</v>
      </c>
      <c r="BA25" s="191" t="e">
        <f aca="false">(#ref!*0.1)+(AF25*6)+(AK25*1)+(AL25*0.1)+(AN25*6)</f>
        <v>#NAME?</v>
      </c>
    </row>
    <row r="26" customFormat="false" ht="8.25" hidden="false" customHeight="false" outlineLevel="0" collapsed="false">
      <c r="A26" s="190" t="s">
        <v>351</v>
      </c>
      <c r="B26" s="191" t="n">
        <v>23</v>
      </c>
      <c r="C26" s="200" t="n">
        <v>10</v>
      </c>
      <c r="D26" s="191" t="n">
        <v>1</v>
      </c>
      <c r="E26" s="191" t="n">
        <v>3</v>
      </c>
      <c r="F26" s="191" t="n">
        <f aca="false">E26/D26</f>
        <v>3</v>
      </c>
      <c r="G26" s="191" t="n">
        <v>0</v>
      </c>
      <c r="H26" s="188" t="n">
        <f aca="false">G26/D26</f>
        <v>0</v>
      </c>
      <c r="J26" s="188" t="e">
        <f aca="false">L26/K26</f>
        <v>#DIV/0!</v>
      </c>
      <c r="K26" s="191" t="n">
        <v>0</v>
      </c>
      <c r="L26" s="191" t="n">
        <v>0</v>
      </c>
      <c r="M26" s="191" t="n">
        <v>0</v>
      </c>
      <c r="N26" s="191" t="e">
        <f aca="false">M26/L26</f>
        <v>#DIV/0!</v>
      </c>
      <c r="O26" s="191" t="n">
        <v>0</v>
      </c>
      <c r="P26" s="188" t="e">
        <f aca="false">O26/L26</f>
        <v>#DIV/0!</v>
      </c>
      <c r="S26" s="190" t="s">
        <v>352</v>
      </c>
      <c r="T26" s="188" t="n">
        <f aca="false">(D26+K26)/($D$27+$K$27+$N$17+$E$17+$L$38+$L$47)</f>
        <v>0.00104166666666667</v>
      </c>
      <c r="U26" s="188" t="n">
        <f aca="false">K26/($K$27+$F$38+$F$47)</f>
        <v>0</v>
      </c>
      <c r="V26" s="188" t="n">
        <f aca="false">D26/($D$27+$N$17+$L$38+$L$47)</f>
        <v>0.00188323917137476</v>
      </c>
      <c r="X26" s="191" t="n">
        <f aca="false">($E26*('Scoring Format'!$B$3))+($G26*('Scoring Format'!$B$6))+($M26*('Scoring Format'!$B$4))+($O26*('Scoring Format'!$B$7))</f>
        <v>0.3</v>
      </c>
      <c r="Y26" s="191" t="n">
        <f aca="false">($E26*('Scoring Format'!$B$3))+($G26*('Scoring Format'!$B$6))+(L26*1)+($M26*('Scoring Format'!$B$4))+($O26*('Scoring Format'!$B$7))</f>
        <v>0.3</v>
      </c>
      <c r="Z26" s="191" t="n">
        <f aca="false">($E26*('Scoring Format'!$B$3))+($G26*('Scoring Format'!$B$6))+(L26*0.5)+($M26*('Scoring Format'!$B$4))+($O26*('Scoring Format'!$B$7))</f>
        <v>0.3</v>
      </c>
      <c r="AA26" s="182"/>
      <c r="AB26" s="182"/>
      <c r="AC26" s="182"/>
      <c r="AD26" s="190" t="s">
        <v>164</v>
      </c>
      <c r="AE26" s="190"/>
      <c r="AF26" s="191"/>
      <c r="AG26" s="191"/>
      <c r="AH26" s="191" t="e">
        <f aca="false">AG26/AF26</f>
        <v>#DIV/0!</v>
      </c>
      <c r="AI26" s="191"/>
      <c r="AJ26" s="188" t="e">
        <f aca="false">AI26/AF26</f>
        <v>#DIV/0!</v>
      </c>
      <c r="AL26" s="188" t="e">
        <f aca="false">AN26/AM26</f>
        <v>#DIV/0!</v>
      </c>
      <c r="AM26" s="191"/>
      <c r="AN26" s="191"/>
      <c r="AO26" s="191"/>
      <c r="AP26" s="191"/>
      <c r="AQ26" s="191" t="n">
        <f aca="false">(AG26*0.1)+(AI26*6)+(AN26*0.1)+(AP26*6)</f>
        <v>0</v>
      </c>
      <c r="AR26" s="188" t="e">
        <f aca="false">AQ26/AN26</f>
        <v>#DIV/0!</v>
      </c>
      <c r="AV26" s="188" t="e">
        <f aca="false">(#ref!+AM26)/(#ref!+AM32)</f>
        <v>#NAME?</v>
      </c>
      <c r="AW26" s="188" t="e">
        <f aca="false">#ref!/(AM26+#ref!)</f>
        <v>#NAME?</v>
      </c>
      <c r="AX26" s="188" t="e">
        <f aca="false">AM26/(#ref!+AM26)</f>
        <v>#NAME?</v>
      </c>
      <c r="AZ26" s="191" t="e">
        <f aca="false">(#ref!*0.1)+(AF26*6)+(AJ26*1)+(AK26*0.1)+(AM26*6)</f>
        <v>#NAME?</v>
      </c>
      <c r="BA26" s="191" t="e">
        <f aca="false">(#ref!*0.1)+(AF26*6)+(AK26*1)+(AL26*0.1)+(AN26*6)</f>
        <v>#NAME?</v>
      </c>
    </row>
    <row r="27" customFormat="false" ht="8.25" hidden="false" customHeight="false" outlineLevel="0" collapsed="false">
      <c r="A27" s="189" t="s">
        <v>353</v>
      </c>
      <c r="B27" s="189"/>
      <c r="C27" s="189"/>
      <c r="D27" s="189" t="n">
        <f aca="false">SUM(D22:D26)</f>
        <v>426</v>
      </c>
      <c r="E27" s="189" t="n">
        <f aca="false">SUM(E22:E26)</f>
        <v>2038</v>
      </c>
      <c r="F27" s="189"/>
      <c r="G27" s="189" t="n">
        <f aca="false">SUM(G22:G26)</f>
        <v>14</v>
      </c>
      <c r="H27" s="189"/>
      <c r="I27" s="189"/>
      <c r="J27" s="189"/>
      <c r="K27" s="189" t="n">
        <f aca="false">SUM(K22:K26)</f>
        <v>80</v>
      </c>
      <c r="L27" s="189" t="n">
        <f aca="false">SUM(L22:L26)</f>
        <v>55</v>
      </c>
      <c r="M27" s="189" t="n">
        <f aca="false">SUM(M22:M26)</f>
        <v>483</v>
      </c>
      <c r="N27" s="189"/>
      <c r="O27" s="189" t="n">
        <f aca="false">SUM(O22:O26)</f>
        <v>2</v>
      </c>
      <c r="P27" s="189"/>
      <c r="AD27" s="189" t="s">
        <v>49</v>
      </c>
      <c r="AE27" s="189"/>
      <c r="AF27" s="189" t="n">
        <f aca="false">SUM(AF22:AF26)</f>
        <v>304</v>
      </c>
      <c r="AG27" s="189" t="n">
        <f aca="false">SUM(AG22:AG26)</f>
        <v>1513</v>
      </c>
      <c r="AH27" s="189"/>
      <c r="AI27" s="189" t="n">
        <f aca="false">SUM(AI22:AI26)</f>
        <v>13</v>
      </c>
      <c r="AJ27" s="189"/>
      <c r="AK27" s="189"/>
      <c r="AL27" s="189"/>
      <c r="AM27" s="189" t="n">
        <f aca="false">SUM(AM22:AM26)</f>
        <v>98</v>
      </c>
      <c r="AN27" s="189" t="n">
        <f aca="false">SUM(AN22:AN26)</f>
        <v>72</v>
      </c>
      <c r="AO27" s="189" t="n">
        <f aca="false">SUM(AO22:AO26)</f>
        <v>491</v>
      </c>
      <c r="AP27" s="189"/>
      <c r="AQ27" s="189" t="n">
        <f aca="false">SUM(AQ22:AQ26)</f>
        <v>4</v>
      </c>
      <c r="AR27" s="189"/>
    </row>
    <row r="28" customFormat="false" ht="8.25" hidden="false" customHeight="false" outlineLevel="0" collapsed="false">
      <c r="A28" s="189"/>
      <c r="C28" s="182"/>
      <c r="D28" s="182"/>
      <c r="E28" s="182"/>
      <c r="F28" s="182"/>
      <c r="G28" s="182"/>
      <c r="H28" s="189"/>
      <c r="I28" s="182"/>
      <c r="J28" s="182"/>
      <c r="K28" s="182"/>
      <c r="L28" s="182"/>
      <c r="M28" s="182"/>
      <c r="N28" s="182"/>
      <c r="AC28" s="189"/>
      <c r="AD28" s="182"/>
      <c r="AE28" s="182"/>
      <c r="AF28" s="182"/>
      <c r="AG28" s="182"/>
      <c r="AH28" s="182"/>
      <c r="AI28" s="182"/>
      <c r="AJ28" s="189"/>
      <c r="AK28" s="182"/>
      <c r="AL28" s="182"/>
      <c r="AM28" s="182"/>
      <c r="AN28" s="182"/>
      <c r="AO28" s="182"/>
      <c r="AP28" s="182"/>
    </row>
    <row r="29" customFormat="false" ht="8.25" hidden="false" customHeight="false" outlineLevel="0" collapsed="false">
      <c r="C29" s="182"/>
      <c r="D29" s="182"/>
      <c r="E29" s="182"/>
      <c r="F29" s="182"/>
      <c r="G29" s="182"/>
      <c r="H29" s="182"/>
      <c r="I29" s="182"/>
      <c r="J29" s="182"/>
      <c r="K29" s="182"/>
      <c r="L29" s="182"/>
      <c r="M29" s="182"/>
      <c r="AD29" s="182"/>
      <c r="AE29" s="182"/>
      <c r="AF29" s="182"/>
      <c r="AG29" s="182"/>
      <c r="AH29" s="182"/>
      <c r="AI29" s="182"/>
      <c r="AJ29" s="182"/>
      <c r="AK29" s="182"/>
      <c r="AL29" s="182"/>
      <c r="AM29" s="182"/>
      <c r="AN29" s="182"/>
      <c r="AO29" s="182"/>
    </row>
    <row r="30" customFormat="false" ht="8.25" hidden="false" customHeight="false" outlineLevel="0" collapsed="false">
      <c r="A30" s="183" t="s">
        <v>50</v>
      </c>
      <c r="B30" s="183"/>
      <c r="C30" s="183"/>
      <c r="D30" s="183"/>
      <c r="E30" s="183"/>
      <c r="F30" s="183"/>
      <c r="G30" s="183"/>
      <c r="H30" s="184"/>
      <c r="I30" s="184"/>
      <c r="J30" s="182"/>
      <c r="K30" s="182"/>
      <c r="L30" s="183" t="s">
        <v>19</v>
      </c>
      <c r="M30" s="183"/>
      <c r="N30" s="183"/>
      <c r="O30" s="183"/>
      <c r="P30" s="183"/>
      <c r="T30" s="183" t="s">
        <v>20</v>
      </c>
      <c r="U30" s="183"/>
      <c r="V30" s="183"/>
      <c r="X30" s="183"/>
      <c r="Y30" s="183"/>
      <c r="AE30" s="183" t="s">
        <v>50</v>
      </c>
      <c r="AF30" s="183"/>
      <c r="AG30" s="183"/>
      <c r="AH30" s="183"/>
      <c r="AI30" s="183"/>
      <c r="AJ30" s="183"/>
      <c r="AK30" s="183"/>
      <c r="AL30" s="182"/>
      <c r="AM30" s="182"/>
      <c r="AN30" s="183" t="s">
        <v>19</v>
      </c>
      <c r="AO30" s="183"/>
      <c r="AP30" s="183"/>
      <c r="AQ30" s="183"/>
      <c r="AR30" s="183"/>
      <c r="AV30" s="183" t="s">
        <v>20</v>
      </c>
      <c r="AW30" s="183"/>
      <c r="AX30" s="183"/>
      <c r="AZ30" s="183" t="s">
        <v>21</v>
      </c>
      <c r="BA30" s="183"/>
    </row>
    <row r="31" customFormat="false" ht="8.25" hidden="false" customHeight="false" outlineLevel="0" collapsed="false">
      <c r="A31" s="189" t="s">
        <v>74</v>
      </c>
      <c r="B31" s="189" t="s">
        <v>23</v>
      </c>
      <c r="C31" s="189" t="s">
        <v>24</v>
      </c>
      <c r="D31" s="189" t="s">
        <v>52</v>
      </c>
      <c r="E31" s="189" t="s">
        <v>53</v>
      </c>
      <c r="F31" s="189" t="s">
        <v>54</v>
      </c>
      <c r="G31" s="189" t="s">
        <v>55</v>
      </c>
      <c r="H31" s="189" t="s">
        <v>56</v>
      </c>
      <c r="I31" s="189" t="s">
        <v>30</v>
      </c>
      <c r="J31" s="189" t="s">
        <v>57</v>
      </c>
      <c r="L31" s="189" t="s">
        <v>34</v>
      </c>
      <c r="M31" s="189" t="s">
        <v>35</v>
      </c>
      <c r="N31" s="189" t="s">
        <v>36</v>
      </c>
      <c r="O31" s="189" t="s">
        <v>75</v>
      </c>
      <c r="P31" s="189" t="s">
        <v>31</v>
      </c>
      <c r="S31" s="189" t="s">
        <v>74</v>
      </c>
      <c r="T31" s="189" t="s">
        <v>38</v>
      </c>
      <c r="U31" s="189" t="s">
        <v>39</v>
      </c>
      <c r="V31" s="189" t="s">
        <v>40</v>
      </c>
      <c r="X31" s="189" t="s">
        <v>41</v>
      </c>
      <c r="Y31" s="189" t="s">
        <v>58</v>
      </c>
      <c r="Z31" s="189" t="s">
        <v>76</v>
      </c>
      <c r="AA31" s="189"/>
      <c r="AD31" s="189" t="s">
        <v>74</v>
      </c>
      <c r="AE31" s="189" t="s">
        <v>24</v>
      </c>
      <c r="AF31" s="189" t="s">
        <v>52</v>
      </c>
      <c r="AG31" s="189" t="s">
        <v>53</v>
      </c>
      <c r="AH31" s="189" t="s">
        <v>54</v>
      </c>
      <c r="AI31" s="189" t="s">
        <v>55</v>
      </c>
      <c r="AJ31" s="189" t="s">
        <v>56</v>
      </c>
      <c r="AK31" s="189" t="s">
        <v>30</v>
      </c>
      <c r="AL31" s="189" t="s">
        <v>57</v>
      </c>
      <c r="AN31" s="189" t="s">
        <v>34</v>
      </c>
      <c r="AO31" s="189" t="s">
        <v>35</v>
      </c>
      <c r="AP31" s="189" t="s">
        <v>36</v>
      </c>
      <c r="AQ31" s="189" t="s">
        <v>75</v>
      </c>
      <c r="AR31" s="189" t="s">
        <v>31</v>
      </c>
      <c r="AV31" s="189" t="s">
        <v>38</v>
      </c>
      <c r="AW31" s="189" t="s">
        <v>39</v>
      </c>
      <c r="AX31" s="189" t="s">
        <v>40</v>
      </c>
      <c r="AZ31" s="189" t="s">
        <v>41</v>
      </c>
      <c r="BA31" s="189" t="s">
        <v>58</v>
      </c>
    </row>
    <row r="32" customFormat="false" ht="8.25" hidden="false" customHeight="false" outlineLevel="0" collapsed="false">
      <c r="A32" s="190" t="s">
        <v>354</v>
      </c>
      <c r="B32" s="191" t="n">
        <v>22</v>
      </c>
      <c r="C32" s="191" t="n">
        <v>17</v>
      </c>
      <c r="D32" s="188" t="n">
        <f aca="false">F32/E32</f>
        <v>0.578947368421053</v>
      </c>
      <c r="E32" s="191" t="n">
        <v>133</v>
      </c>
      <c r="F32" s="191" t="n">
        <v>77</v>
      </c>
      <c r="G32" s="191" t="n">
        <v>1042</v>
      </c>
      <c r="H32" s="191" t="n">
        <f aca="false">G32/F32</f>
        <v>13.5324675324675</v>
      </c>
      <c r="I32" s="191" t="n">
        <v>7</v>
      </c>
      <c r="J32" s="188" t="n">
        <f aca="false">I32/F32</f>
        <v>0.0909090909090909</v>
      </c>
      <c r="L32" s="191" t="n">
        <v>8</v>
      </c>
      <c r="M32" s="191" t="n">
        <v>65</v>
      </c>
      <c r="N32" s="201" t="n">
        <f aca="false">M32/L32</f>
        <v>8.125</v>
      </c>
      <c r="O32" s="191" t="n">
        <v>0</v>
      </c>
      <c r="P32" s="188" t="n">
        <f aca="false">O32/L32</f>
        <v>0</v>
      </c>
      <c r="S32" s="190" t="s">
        <v>355</v>
      </c>
      <c r="T32" s="202" t="n">
        <f aca="false">(E32+L32)/($D$27+$L$27+$N$17+$E$47+$L$47)</f>
        <v>0.192622950819672</v>
      </c>
      <c r="U32" s="202" t="n">
        <f aca="false">E32/($E$17)</f>
        <v>0.3810888252149</v>
      </c>
      <c r="V32" s="202" t="n">
        <f aca="false">L32/($N$17+$D$27+$L$38+$L$47)</f>
        <v>0.0150659133709981</v>
      </c>
      <c r="X32" s="191" t="n">
        <f aca="false">($G32*('Scoring Format'!$B$4))+($I32*'Scoring Format'!$B$7)+($M32*('Scoring Format'!$B$3))+($O32*('Scoring Format'!$B$6))</f>
        <v>152.7</v>
      </c>
      <c r="Y32" s="191" t="n">
        <f aca="false">(F32*1)+(($G32*('Scoring Format'!$B$4))+($I32*'Scoring Format'!$B$7)+($M32*('Scoring Format'!$B$3))+($O32*('Scoring Format'!$B$6)))</f>
        <v>229.7</v>
      </c>
      <c r="Z32" s="191" t="n">
        <f aca="false">(F32*0.5)+(($G32*('Scoring Format'!$B$4))+($I32*'Scoring Format'!$B$7)+($M32*('Scoring Format'!$B$3))+($O32*('Scoring Format'!$B$6)))</f>
        <v>191.2</v>
      </c>
      <c r="AA32" s="182"/>
      <c r="AD32" s="190" t="s">
        <v>79</v>
      </c>
      <c r="AE32" s="190"/>
      <c r="AF32" s="188" t="n">
        <f aca="false">AH32/AG32</f>
        <v>0.607476635514019</v>
      </c>
      <c r="AG32" s="191" t="n">
        <v>107</v>
      </c>
      <c r="AH32" s="191" t="n">
        <v>65</v>
      </c>
      <c r="AI32" s="191" t="n">
        <v>710</v>
      </c>
      <c r="AJ32" s="191" t="n">
        <f aca="false">AI32/AH32</f>
        <v>10.9230769230769</v>
      </c>
      <c r="AK32" s="191" t="n">
        <v>6</v>
      </c>
      <c r="AL32" s="188" t="n">
        <f aca="false">AK32/AH32</f>
        <v>0.0923076923076923</v>
      </c>
      <c r="AN32" s="191" t="n">
        <v>0</v>
      </c>
      <c r="AO32" s="191" t="n">
        <v>0</v>
      </c>
      <c r="AP32" s="201" t="e">
        <f aca="false">AO32/AN32</f>
        <v>#DIV/0!</v>
      </c>
      <c r="AQ32" s="191" t="n">
        <v>0</v>
      </c>
      <c r="AR32" s="188" t="e">
        <f aca="false">AQ32/AN32</f>
        <v>#DIV/0!</v>
      </c>
      <c r="AV32" s="202" t="e">
        <f aca="false">(#ref!+AK32)/(#ref!+AK35)</f>
        <v>#NAME?</v>
      </c>
      <c r="AW32" s="202" t="e">
        <f aca="false">#ref!/(AK32+#ref!)</f>
        <v>#NAME?</v>
      </c>
      <c r="AX32" s="202" t="e">
        <f aca="false">AK32/(#ref!+AK32)</f>
        <v>#NAME?</v>
      </c>
      <c r="AZ32" s="191" t="n">
        <f aca="false">(AI32*0.1)+(AK32*6)+(AO32*0.1)+(AQ32*6)</f>
        <v>107</v>
      </c>
      <c r="BA32" s="191" t="n">
        <f aca="false">(AH32*1)+(AI32*0.1)+(AK32*6)+(AO32*0.1)+(AQ32*6)</f>
        <v>172</v>
      </c>
    </row>
    <row r="33" customFormat="false" ht="8.25" hidden="false" customHeight="false" outlineLevel="0" collapsed="false">
      <c r="A33" s="190" t="s">
        <v>356</v>
      </c>
      <c r="B33" s="191" t="n">
        <v>31</v>
      </c>
      <c r="C33" s="191" t="n">
        <v>17</v>
      </c>
      <c r="D33" s="188" t="n">
        <f aca="false">F33/E33</f>
        <v>0.72972972972973</v>
      </c>
      <c r="E33" s="191" t="n">
        <v>37</v>
      </c>
      <c r="F33" s="191" t="n">
        <v>27</v>
      </c>
      <c r="G33" s="191" t="n">
        <v>325</v>
      </c>
      <c r="H33" s="191" t="n">
        <f aca="false">G33/F33</f>
        <v>12.037037037037</v>
      </c>
      <c r="I33" s="191" t="n">
        <v>1</v>
      </c>
      <c r="J33" s="188" t="n">
        <f aca="false">I33/F33</f>
        <v>0.037037037037037</v>
      </c>
      <c r="L33" s="191" t="n">
        <v>7</v>
      </c>
      <c r="M33" s="191" t="n">
        <v>42</v>
      </c>
      <c r="N33" s="201" t="n">
        <f aca="false">M33/L33</f>
        <v>6</v>
      </c>
      <c r="O33" s="191" t="n">
        <v>0</v>
      </c>
      <c r="P33" s="188" t="n">
        <f aca="false">O33/L33</f>
        <v>0</v>
      </c>
      <c r="S33" s="190" t="s">
        <v>357</v>
      </c>
      <c r="T33" s="202" t="n">
        <f aca="false">(E33+L33)/($D$27+$L$27+$N$17+$E$47+$L$47)</f>
        <v>0.0601092896174863</v>
      </c>
      <c r="U33" s="202" t="n">
        <f aca="false">E33/($E$17)</f>
        <v>0.106017191977077</v>
      </c>
      <c r="V33" s="202" t="n">
        <f aca="false">L33/($N$17+$D$27+$L$38+$L$47)</f>
        <v>0.0131826741996234</v>
      </c>
      <c r="X33" s="191" t="n">
        <f aca="false">($G33*('Scoring Format'!$B$4))+($I33*'Scoring Format'!$B$7)+($M33*('Scoring Format'!$B$3))+($O33*('Scoring Format'!$B$6))</f>
        <v>42.7</v>
      </c>
      <c r="Y33" s="191" t="n">
        <f aca="false">(F33*1)+(($G33*('Scoring Format'!$B$4))+($I33*'Scoring Format'!$B$7)+($M33*('Scoring Format'!$B$3))+($O33*('Scoring Format'!$B$6)))</f>
        <v>69.7</v>
      </c>
      <c r="Z33" s="191" t="n">
        <f aca="false">(F33*0.5)+(($G33*('Scoring Format'!$B$4))+($I33*'Scoring Format'!$B$7)+($M33*('Scoring Format'!$B$3))+($O33*('Scoring Format'!$B$6)))</f>
        <v>56.2</v>
      </c>
      <c r="AA33" s="182"/>
      <c r="AD33" s="190" t="s">
        <v>82</v>
      </c>
      <c r="AE33" s="190"/>
      <c r="AF33" s="188" t="n">
        <f aca="false">AH33/AG33</f>
        <v>0.633333333333333</v>
      </c>
      <c r="AG33" s="191" t="n">
        <v>120</v>
      </c>
      <c r="AH33" s="191" t="n">
        <v>76</v>
      </c>
      <c r="AI33" s="191" t="n">
        <v>892</v>
      </c>
      <c r="AJ33" s="191" t="n">
        <f aca="false">AI33/AH33</f>
        <v>11.7368421052632</v>
      </c>
      <c r="AK33" s="191" t="n">
        <v>5</v>
      </c>
      <c r="AL33" s="188" t="n">
        <f aca="false">AK33/AH33</f>
        <v>0.0657894736842105</v>
      </c>
      <c r="AN33" s="191" t="n">
        <v>12</v>
      </c>
      <c r="AO33" s="191" t="n">
        <v>108</v>
      </c>
      <c r="AP33" s="201" t="n">
        <f aca="false">AO33/AN33</f>
        <v>9</v>
      </c>
      <c r="AQ33" s="191" t="n">
        <v>0</v>
      </c>
      <c r="AR33" s="188" t="n">
        <f aca="false">AQ33/AN33</f>
        <v>0</v>
      </c>
      <c r="AV33" s="202" t="e">
        <f aca="false">(#ref!+AK33)/(#ref!+AK36)</f>
        <v>#NAME?</v>
      </c>
      <c r="AW33" s="202" t="e">
        <f aca="false">#ref!/(AK33+#ref!)</f>
        <v>#NAME?</v>
      </c>
      <c r="AX33" s="202" t="e">
        <f aca="false">AK33/(#ref!+AK33)</f>
        <v>#NAME?</v>
      </c>
      <c r="AZ33" s="191" t="n">
        <f aca="false">(AI33*0.1)+(AK33*6)+(AO33*0.1)+(AQ33*6)</f>
        <v>130</v>
      </c>
      <c r="BA33" s="191" t="n">
        <f aca="false">(AH33*1)+(AI33*0.1)+(AK33*6)+(AO33*0.1)+(AQ33*6)</f>
        <v>206</v>
      </c>
    </row>
    <row r="34" customFormat="false" ht="8.25" hidden="false" customHeight="false" outlineLevel="0" collapsed="false">
      <c r="A34" s="190" t="s">
        <v>358</v>
      </c>
      <c r="B34" s="191" t="n">
        <v>24</v>
      </c>
      <c r="C34" s="191" t="n">
        <v>17</v>
      </c>
      <c r="D34" s="188" t="n">
        <f aca="false">F34/E34</f>
        <v>0.542372881355932</v>
      </c>
      <c r="E34" s="191" t="n">
        <v>118</v>
      </c>
      <c r="F34" s="191" t="n">
        <v>64</v>
      </c>
      <c r="G34" s="191" t="n">
        <v>928</v>
      </c>
      <c r="H34" s="191" t="n">
        <f aca="false">G34/F34</f>
        <v>14.5</v>
      </c>
      <c r="I34" s="191" t="n">
        <v>8</v>
      </c>
      <c r="J34" s="188" t="n">
        <f aca="false">I34/F34</f>
        <v>0.125</v>
      </c>
      <c r="L34" s="191"/>
      <c r="M34" s="191"/>
      <c r="N34" s="201" t="e">
        <f aca="false">M34/L34</f>
        <v>#DIV/0!</v>
      </c>
      <c r="O34" s="191"/>
      <c r="P34" s="188" t="e">
        <f aca="false">O34/L34</f>
        <v>#DIV/0!</v>
      </c>
      <c r="S34" s="190" t="s">
        <v>359</v>
      </c>
      <c r="T34" s="202" t="n">
        <f aca="false">(E34+L34)/($D$27+$L$27+$N$17+$E$47+$L$47)</f>
        <v>0.16120218579235</v>
      </c>
      <c r="U34" s="202" t="n">
        <f aca="false">E34/($E$17)</f>
        <v>0.33810888252149</v>
      </c>
      <c r="V34" s="202" t="n">
        <f aca="false">L34/($N$17+$D$27+$L$38+$L$47)</f>
        <v>0</v>
      </c>
      <c r="X34" s="191" t="n">
        <f aca="false">($G34*('Scoring Format'!$B$4))+($I34*'Scoring Format'!$B$7)+($M34*('Scoring Format'!$B$3))+($O34*('Scoring Format'!$B$6))</f>
        <v>140.8</v>
      </c>
      <c r="Y34" s="191" t="n">
        <f aca="false">(F34*1)+(($G34*('Scoring Format'!$B$4))+($I34*'Scoring Format'!$B$7)+($M34*('Scoring Format'!$B$3))+($O34*('Scoring Format'!$B$6)))</f>
        <v>204.8</v>
      </c>
      <c r="Z34" s="191" t="n">
        <f aca="false">(F34*0.5)+(($G34*('Scoring Format'!$B$4))+($I34*'Scoring Format'!$B$7)+($M34*('Scoring Format'!$B$3))+($O34*('Scoring Format'!$B$6)))</f>
        <v>172.8</v>
      </c>
      <c r="AA34" s="182"/>
      <c r="AD34" s="190" t="s">
        <v>85</v>
      </c>
      <c r="AE34" s="190"/>
      <c r="AF34" s="188" t="n">
        <f aca="false">AH34/AG34</f>
        <v>0.55</v>
      </c>
      <c r="AG34" s="191" t="n">
        <v>40</v>
      </c>
      <c r="AH34" s="191" t="n">
        <v>22</v>
      </c>
      <c r="AI34" s="191" t="n">
        <v>325</v>
      </c>
      <c r="AJ34" s="191" t="n">
        <f aca="false">AI34/AH34</f>
        <v>14.7727272727273</v>
      </c>
      <c r="AK34" s="191" t="n">
        <v>2</v>
      </c>
      <c r="AL34" s="188" t="n">
        <f aca="false">AK34/AH34</f>
        <v>0.0909090909090909</v>
      </c>
      <c r="AN34" s="191" t="n">
        <v>5</v>
      </c>
      <c r="AO34" s="191" t="n">
        <v>20</v>
      </c>
      <c r="AP34" s="201" t="n">
        <f aca="false">AO34/AN34</f>
        <v>4</v>
      </c>
      <c r="AQ34" s="191" t="n">
        <v>0</v>
      </c>
      <c r="AR34" s="188" t="n">
        <f aca="false">AQ34/AN34</f>
        <v>0</v>
      </c>
      <c r="AV34" s="202" t="e">
        <f aca="false">(#ref!+AK34)/(#ref!+AK37)</f>
        <v>#NAME?</v>
      </c>
      <c r="AW34" s="202" t="e">
        <f aca="false">#ref!/(AK34+#ref!)</f>
        <v>#NAME?</v>
      </c>
      <c r="AX34" s="202" t="e">
        <f aca="false">AK34/(#ref!+AK34)</f>
        <v>#NAME?</v>
      </c>
      <c r="AZ34" s="191" t="n">
        <f aca="false">(AI34*0.1)+(AK34*6)+(AO34*0.1)+(AQ34*6)</f>
        <v>46.5</v>
      </c>
      <c r="BA34" s="191" t="n">
        <f aca="false">(AH34*1)+(AI34*0.1)+(AK34*6)+(AO34*0.1)+(AQ34*6)</f>
        <v>68.5</v>
      </c>
    </row>
    <row r="35" customFormat="false" ht="8.25" hidden="false" customHeight="false" outlineLevel="0" collapsed="false">
      <c r="A35" s="190" t="s">
        <v>360</v>
      </c>
      <c r="B35" s="191" t="n">
        <v>22</v>
      </c>
      <c r="C35" s="191" t="n">
        <v>17</v>
      </c>
      <c r="D35" s="188" t="n">
        <f aca="false">F35/E35</f>
        <v>0.48</v>
      </c>
      <c r="E35" s="191" t="n">
        <v>25</v>
      </c>
      <c r="F35" s="191" t="n">
        <v>12</v>
      </c>
      <c r="G35" s="191" t="n">
        <v>118</v>
      </c>
      <c r="H35" s="191" t="n">
        <f aca="false">G35/F35</f>
        <v>9.83333333333333</v>
      </c>
      <c r="I35" s="191" t="n">
        <v>1</v>
      </c>
      <c r="J35" s="188" t="n">
        <f aca="false">I35/F35</f>
        <v>0.0833333333333333</v>
      </c>
      <c r="L35" s="191" t="n">
        <v>10</v>
      </c>
      <c r="M35" s="191" t="n">
        <v>60</v>
      </c>
      <c r="N35" s="201" t="n">
        <f aca="false">M35/L35</f>
        <v>6</v>
      </c>
      <c r="O35" s="191" t="n">
        <v>0</v>
      </c>
      <c r="P35" s="188" t="n">
        <f aca="false">O35/L35</f>
        <v>0</v>
      </c>
      <c r="S35" s="190" t="s">
        <v>361</v>
      </c>
      <c r="T35" s="202" t="n">
        <f aca="false">(E35+L35)/($D$27+$L$27+$N$17+$E$47+$L$47)</f>
        <v>0.0478142076502732</v>
      </c>
      <c r="U35" s="202" t="n">
        <f aca="false">E35/($E$17)</f>
        <v>0.0716332378223496</v>
      </c>
      <c r="V35" s="202" t="n">
        <f aca="false">L35/($N$17+$D$27+$L$38+$L$47)</f>
        <v>0.0188323917137476</v>
      </c>
      <c r="X35" s="191" t="n">
        <f aca="false">($G35*('Scoring Format'!$B$4))+($I35*'Scoring Format'!$B$7)+($M35*('Scoring Format'!$B$3))+($O35*('Scoring Format'!$B$6))</f>
        <v>23.8</v>
      </c>
      <c r="Y35" s="191" t="n">
        <f aca="false">(F35*1)+(($G35*('Scoring Format'!$B$4))+($I35*'Scoring Format'!$B$7)+($M35*('Scoring Format'!$B$3))+($O35*('Scoring Format'!$B$6)))</f>
        <v>35.8</v>
      </c>
      <c r="Z35" s="191" t="n">
        <f aca="false">(F35*0.5)+(($G35*('Scoring Format'!$B$4))+($I35*'Scoring Format'!$B$7)+($M35*('Scoring Format'!$B$3))+($O35*('Scoring Format'!$B$6)))</f>
        <v>29.8</v>
      </c>
      <c r="AA35" s="182"/>
      <c r="AD35" s="190" t="s">
        <v>88</v>
      </c>
      <c r="AE35" s="190"/>
      <c r="AF35" s="188" t="n">
        <f aca="false">AH35/AG35</f>
        <v>0.662068965517241</v>
      </c>
      <c r="AG35" s="191" t="n">
        <v>145</v>
      </c>
      <c r="AH35" s="191" t="n">
        <v>96</v>
      </c>
      <c r="AI35" s="191" t="n">
        <v>1098</v>
      </c>
      <c r="AJ35" s="191" t="n">
        <f aca="false">AI35/AH35</f>
        <v>11.4375</v>
      </c>
      <c r="AK35" s="191" t="n">
        <v>7</v>
      </c>
      <c r="AL35" s="188" t="n">
        <f aca="false">AK35/AH35</f>
        <v>0.0729166666666667</v>
      </c>
      <c r="AN35" s="191" t="n">
        <v>0</v>
      </c>
      <c r="AO35" s="191" t="n">
        <v>0</v>
      </c>
      <c r="AP35" s="201" t="e">
        <f aca="false">AO35/AN35</f>
        <v>#DIV/0!</v>
      </c>
      <c r="AQ35" s="191" t="n">
        <v>0</v>
      </c>
      <c r="AR35" s="188" t="e">
        <f aca="false">AQ35/AN35</f>
        <v>#DIV/0!</v>
      </c>
      <c r="AV35" s="202" t="e">
        <f aca="false">(#ref!+AK35)/(#ref!+AK38)</f>
        <v>#NAME?</v>
      </c>
      <c r="AW35" s="202" t="e">
        <f aca="false">#ref!/(AK35+#ref!)</f>
        <v>#NAME?</v>
      </c>
      <c r="AX35" s="202" t="e">
        <f aca="false">AK35/(#ref!+AK35)</f>
        <v>#NAME?</v>
      </c>
      <c r="AZ35" s="191" t="n">
        <f aca="false">(AI35*0.1)+(AK35*6)+(AO35*0.1)+(AQ35*6)</f>
        <v>151.8</v>
      </c>
      <c r="BA35" s="191" t="n">
        <f aca="false">(AH35*1)+(AI35*0.1)+(AK35*6)+(AO35*0.1)+(AQ35*6)</f>
        <v>247.8</v>
      </c>
    </row>
    <row r="36" customFormat="false" ht="8.25" hidden="false" customHeight="false" outlineLevel="0" collapsed="false">
      <c r="A36" s="190" t="s">
        <v>362</v>
      </c>
      <c r="B36" s="191" t="n">
        <v>23</v>
      </c>
      <c r="C36" s="191" t="n">
        <v>8</v>
      </c>
      <c r="D36" s="188" t="n">
        <f aca="false">F36/E36</f>
        <v>0.6</v>
      </c>
      <c r="E36" s="191" t="n">
        <v>5</v>
      </c>
      <c r="F36" s="191" t="n">
        <v>3</v>
      </c>
      <c r="G36" s="191" t="n">
        <v>33</v>
      </c>
      <c r="H36" s="191" t="n">
        <f aca="false">G36/F36</f>
        <v>11</v>
      </c>
      <c r="I36" s="191" t="n">
        <v>0</v>
      </c>
      <c r="J36" s="188" t="n">
        <f aca="false">I36/F36</f>
        <v>0</v>
      </c>
      <c r="L36" s="191"/>
      <c r="M36" s="191"/>
      <c r="N36" s="201" t="e">
        <f aca="false">M36/L36</f>
        <v>#DIV/0!</v>
      </c>
      <c r="O36" s="191"/>
      <c r="P36" s="188" t="e">
        <f aca="false">O36/L36</f>
        <v>#DIV/0!</v>
      </c>
      <c r="S36" s="190" t="s">
        <v>363</v>
      </c>
      <c r="T36" s="202" t="n">
        <f aca="false">(E36+L36)/($D$27+$L$27+$N$17+$E$47+$L$47)</f>
        <v>0.00683060109289618</v>
      </c>
      <c r="U36" s="202" t="n">
        <f aca="false">E36/($E$17)</f>
        <v>0.0143266475644699</v>
      </c>
      <c r="V36" s="202" t="n">
        <f aca="false">L36/($N$17+$D$27+$L$38+$L$47)</f>
        <v>0</v>
      </c>
      <c r="X36" s="191" t="n">
        <f aca="false">($G36*('Scoring Format'!$B$4))+($I36*'Scoring Format'!$B$7)+($M36*('Scoring Format'!$B$3))+($O36*('Scoring Format'!$B$6))</f>
        <v>3.3</v>
      </c>
      <c r="Y36" s="191" t="n">
        <f aca="false">(F36*1)+(($G36*('Scoring Format'!$B$4))+($I36*'Scoring Format'!$B$7)+($M36*('Scoring Format'!$B$3))+($O36*('Scoring Format'!$B$6)))</f>
        <v>6.3</v>
      </c>
      <c r="Z36" s="191" t="n">
        <f aca="false">(F36*0.5)+(($G36*('Scoring Format'!$B$4))+($I36*'Scoring Format'!$B$7)+($M36*('Scoring Format'!$B$3))+($O36*('Scoring Format'!$B$6)))</f>
        <v>4.8</v>
      </c>
      <c r="AA36" s="182"/>
      <c r="AD36" s="190" t="s">
        <v>91</v>
      </c>
      <c r="AE36" s="190"/>
      <c r="AF36" s="188" t="n">
        <f aca="false">AH36/AG36</f>
        <v>0.6</v>
      </c>
      <c r="AG36" s="191" t="n">
        <v>10</v>
      </c>
      <c r="AH36" s="191" t="n">
        <v>6</v>
      </c>
      <c r="AI36" s="191" t="n">
        <v>100</v>
      </c>
      <c r="AJ36" s="191" t="n">
        <f aca="false">AI36/AH36</f>
        <v>16.6666666666667</v>
      </c>
      <c r="AK36" s="191" t="n">
        <v>0</v>
      </c>
      <c r="AL36" s="188" t="n">
        <f aca="false">AK36/AH36</f>
        <v>0</v>
      </c>
      <c r="AN36" s="191" t="n">
        <v>0</v>
      </c>
      <c r="AO36" s="191" t="n">
        <v>0</v>
      </c>
      <c r="AP36" s="201" t="e">
        <f aca="false">AO36/AN36</f>
        <v>#DIV/0!</v>
      </c>
      <c r="AQ36" s="191" t="n">
        <v>0</v>
      </c>
      <c r="AR36" s="188" t="e">
        <f aca="false">AQ36/AN36</f>
        <v>#DIV/0!</v>
      </c>
      <c r="AV36" s="202" t="e">
        <f aca="false">(#ref!+AK36)/(#ref!+AK41)</f>
        <v>#NAME?</v>
      </c>
      <c r="AW36" s="202" t="e">
        <f aca="false">#ref!/(AK36+#ref!)</f>
        <v>#NAME?</v>
      </c>
      <c r="AX36" s="202" t="e">
        <f aca="false">AK36/(#ref!+AK36)</f>
        <v>#NAME?</v>
      </c>
      <c r="AZ36" s="191" t="n">
        <f aca="false">(AI36*0.1)+(AK36*6)+(AO36*0.1)+(AQ36*6)</f>
        <v>10</v>
      </c>
      <c r="BA36" s="191" t="n">
        <f aca="false">(AH36*1)+(AI36*0.1)+(AK36*6)+(AO36*0.1)+(AQ36*6)</f>
        <v>16</v>
      </c>
    </row>
    <row r="37" customFormat="false" ht="8.25" hidden="false" customHeight="false" outlineLevel="0" collapsed="false">
      <c r="A37" s="190" t="s">
        <v>364</v>
      </c>
      <c r="B37" s="191" t="n">
        <v>28</v>
      </c>
      <c r="C37" s="191" t="n">
        <v>11</v>
      </c>
      <c r="D37" s="188" t="n">
        <f aca="false">F37/E37</f>
        <v>0.6</v>
      </c>
      <c r="E37" s="191" t="n">
        <v>5</v>
      </c>
      <c r="F37" s="191" t="n">
        <v>3</v>
      </c>
      <c r="G37" s="191" t="n">
        <v>22</v>
      </c>
      <c r="H37" s="191" t="n">
        <f aca="false">G37/F37</f>
        <v>7.33333333333333</v>
      </c>
      <c r="I37" s="191" t="n">
        <v>0</v>
      </c>
      <c r="J37" s="188" t="n">
        <f aca="false">I37/F37</f>
        <v>0</v>
      </c>
      <c r="L37" s="191"/>
      <c r="M37" s="191"/>
      <c r="N37" s="201" t="e">
        <f aca="false">M37/L37</f>
        <v>#DIV/0!</v>
      </c>
      <c r="O37" s="191"/>
      <c r="P37" s="188" t="e">
        <f aca="false">O37/L37</f>
        <v>#DIV/0!</v>
      </c>
      <c r="S37" s="190" t="s">
        <v>365</v>
      </c>
      <c r="T37" s="202" t="n">
        <f aca="false">(E37+L37)/($D$27+$L$27+$N$17+$E$47+$L$47)</f>
        <v>0.00683060109289618</v>
      </c>
      <c r="U37" s="202" t="n">
        <f aca="false">E37/($E$17)</f>
        <v>0.0143266475644699</v>
      </c>
      <c r="V37" s="202" t="n">
        <f aca="false">L37/($N$17+$D$27+$L$38+$L$47)</f>
        <v>0</v>
      </c>
      <c r="X37" s="191" t="n">
        <f aca="false">($G37*('Scoring Format'!$B$4))+($I37*'Scoring Format'!$B$7)+($M37*('Scoring Format'!$B$3))+($O37*('Scoring Format'!$B$6))</f>
        <v>2.2</v>
      </c>
      <c r="Y37" s="191" t="n">
        <f aca="false">(F37*1)+(($G37*('Scoring Format'!$B$4))+($I37*'Scoring Format'!$B$7)+($M37*('Scoring Format'!$B$3))+($O37*('Scoring Format'!$B$6)))</f>
        <v>5.2</v>
      </c>
      <c r="Z37" s="191" t="n">
        <f aca="false">(F37*0.5)+(($G37*('Scoring Format'!$B$4))+($I37*'Scoring Format'!$B$7)+($M37*('Scoring Format'!$B$3))+($O37*('Scoring Format'!$B$6)))</f>
        <v>3.7</v>
      </c>
      <c r="AA37" s="182"/>
      <c r="AD37" s="190" t="s">
        <v>94</v>
      </c>
      <c r="AE37" s="190"/>
      <c r="AF37" s="188" t="e">
        <f aca="false">AH37/AG37</f>
        <v>#DIV/0!</v>
      </c>
      <c r="AG37" s="191"/>
      <c r="AH37" s="191"/>
      <c r="AI37" s="191"/>
      <c r="AJ37" s="191"/>
      <c r="AK37" s="191"/>
      <c r="AL37" s="188" t="e">
        <f aca="false">AK37/AH37</f>
        <v>#DIV/0!</v>
      </c>
      <c r="AN37" s="191"/>
      <c r="AO37" s="191"/>
      <c r="AP37" s="201" t="e">
        <f aca="false">AO37/AN37</f>
        <v>#DIV/0!</v>
      </c>
      <c r="AQ37" s="191"/>
      <c r="AR37" s="188" t="e">
        <f aca="false">AQ37/AN37</f>
        <v>#DIV/0!</v>
      </c>
      <c r="AV37" s="202" t="e">
        <f aca="false">(#ref!+AK37)/(#ref!+AK42)</f>
        <v>#NAME?</v>
      </c>
      <c r="AW37" s="202" t="e">
        <f aca="false">#ref!/(AK37+#ref!)</f>
        <v>#NAME?</v>
      </c>
      <c r="AX37" s="202" t="e">
        <f aca="false">AK37/(#ref!+AK37)</f>
        <v>#NAME?</v>
      </c>
      <c r="AZ37" s="191"/>
      <c r="BA37" s="191"/>
    </row>
    <row r="38" customFormat="false" ht="8.25" hidden="false" customHeight="false" outlineLevel="0" collapsed="false">
      <c r="A38" s="189" t="s">
        <v>49</v>
      </c>
      <c r="B38" s="189"/>
      <c r="C38" s="189"/>
      <c r="D38" s="186"/>
      <c r="E38" s="189" t="n">
        <f aca="false">SUM(E32:E37)</f>
        <v>323</v>
      </c>
      <c r="F38" s="189" t="n">
        <f aca="false">SUM(F32:F37)</f>
        <v>186</v>
      </c>
      <c r="G38" s="189" t="n">
        <f aca="false">SUM(G32:G37)</f>
        <v>2468</v>
      </c>
      <c r="H38" s="189"/>
      <c r="I38" s="189" t="n">
        <f aca="false">SUM(I32:I37)</f>
        <v>17</v>
      </c>
      <c r="J38" s="189"/>
      <c r="K38" s="189"/>
      <c r="L38" s="189" t="n">
        <f aca="false">SUM(L32:L37)</f>
        <v>25</v>
      </c>
      <c r="M38" s="189" t="n">
        <f aca="false">SUM(M32:M37)</f>
        <v>167</v>
      </c>
      <c r="N38" s="189"/>
      <c r="O38" s="189" t="n">
        <f aca="false">SUM(O32:O37)</f>
        <v>0</v>
      </c>
      <c r="P38" s="189"/>
      <c r="T38" s="202"/>
      <c r="U38" s="202"/>
      <c r="V38" s="202"/>
      <c r="AD38" s="189" t="s">
        <v>49</v>
      </c>
      <c r="AE38" s="189"/>
      <c r="AF38" s="186"/>
      <c r="AG38" s="189" t="n">
        <f aca="false">SUM(AG32:AG37)</f>
        <v>422</v>
      </c>
      <c r="AH38" s="189" t="n">
        <f aca="false">SUM(AH32:AH37)</f>
        <v>265</v>
      </c>
      <c r="AI38" s="189" t="n">
        <f aca="false">SUM(AI32:AI37)</f>
        <v>3125</v>
      </c>
      <c r="AJ38" s="189"/>
      <c r="AK38" s="189" t="n">
        <f aca="false">SUM(AK32:AK37)</f>
        <v>20</v>
      </c>
      <c r="AL38" s="189"/>
      <c r="AM38" s="189"/>
      <c r="AN38" s="189" t="n">
        <f aca="false">SUM(AN32:AN37)</f>
        <v>17</v>
      </c>
      <c r="AO38" s="189" t="n">
        <f aca="false">SUM(AO32:AO37)</f>
        <v>128</v>
      </c>
      <c r="AP38" s="189"/>
      <c r="AQ38" s="189" t="n">
        <f aca="false">SUM(AQ32:AQ37)</f>
        <v>0</v>
      </c>
      <c r="AR38" s="189"/>
    </row>
    <row r="39" customFormat="false" ht="8.25" hidden="false" customHeight="false" outlineLevel="0" collapsed="false">
      <c r="A39" s="189"/>
      <c r="C39" s="182"/>
      <c r="D39" s="182"/>
      <c r="E39" s="182"/>
      <c r="F39" s="182"/>
      <c r="G39" s="182"/>
      <c r="H39" s="182"/>
      <c r="I39" s="182"/>
      <c r="J39" s="182"/>
      <c r="K39" s="182"/>
      <c r="L39" s="182"/>
      <c r="T39" s="202" t="n">
        <f aca="false">(D39+K39)/($D$27+$L$27+$N$17+$E$47+$L$47)</f>
        <v>0</v>
      </c>
      <c r="U39" s="202" t="n">
        <f aca="false">D39/($E$17)</f>
        <v>0</v>
      </c>
      <c r="V39" s="202" t="n">
        <f aca="false">K39/($N$17+$D$27+$L$38+$L$47)</f>
        <v>0</v>
      </c>
      <c r="AD39" s="189"/>
      <c r="AF39" s="182"/>
      <c r="AG39" s="182"/>
      <c r="AH39" s="182"/>
      <c r="AI39" s="182"/>
      <c r="AJ39" s="182"/>
      <c r="AK39" s="182"/>
      <c r="AL39" s="182"/>
      <c r="AM39" s="182"/>
      <c r="AN39" s="182"/>
      <c r="AO39" s="182"/>
    </row>
    <row r="40" customFormat="false" ht="8.25" hidden="false" customHeight="false" outlineLevel="0" collapsed="false">
      <c r="A40" s="189"/>
      <c r="C40" s="182"/>
      <c r="D40" s="182"/>
      <c r="E40" s="182"/>
      <c r="F40" s="182"/>
      <c r="G40" s="182"/>
      <c r="H40" s="182"/>
      <c r="I40" s="182"/>
      <c r="J40" s="182"/>
      <c r="K40" s="182"/>
      <c r="L40" s="182"/>
      <c r="T40" s="202" t="n">
        <f aca="false">(D40+K40)/($D$27+$L$27+$N$17+$E$47+$L$47)</f>
        <v>0</v>
      </c>
      <c r="U40" s="202" t="n">
        <f aca="false">D40/($E$17)</f>
        <v>0</v>
      </c>
      <c r="V40" s="202" t="n">
        <f aca="false">K40/($N$17+$D$27+$L$38+$L$47)</f>
        <v>0</v>
      </c>
      <c r="AD40" s="189"/>
      <c r="AF40" s="182"/>
      <c r="AG40" s="182"/>
      <c r="AH40" s="182"/>
      <c r="AI40" s="182"/>
      <c r="AJ40" s="182"/>
      <c r="AK40" s="182"/>
      <c r="AL40" s="182"/>
      <c r="AM40" s="182"/>
      <c r="AN40" s="182"/>
      <c r="AO40" s="182"/>
    </row>
    <row r="41" customFormat="false" ht="8.25" hidden="false" customHeight="false" outlineLevel="0" collapsed="false">
      <c r="A41" s="183" t="s">
        <v>50</v>
      </c>
      <c r="B41" s="183"/>
      <c r="C41" s="183"/>
      <c r="D41" s="183"/>
      <c r="E41" s="183"/>
      <c r="F41" s="183"/>
      <c r="G41" s="183"/>
      <c r="H41" s="184"/>
      <c r="I41" s="184"/>
      <c r="J41" s="182"/>
      <c r="K41" s="182"/>
      <c r="L41" s="183" t="s">
        <v>19</v>
      </c>
      <c r="M41" s="183"/>
      <c r="N41" s="183"/>
      <c r="O41" s="183"/>
      <c r="P41" s="183"/>
      <c r="T41" s="183" t="s">
        <v>20</v>
      </c>
      <c r="U41" s="183"/>
      <c r="V41" s="183"/>
      <c r="X41" s="183"/>
      <c r="Y41" s="183"/>
      <c r="AA41" s="13"/>
      <c r="AE41" s="183" t="s">
        <v>50</v>
      </c>
      <c r="AF41" s="183"/>
      <c r="AG41" s="183"/>
      <c r="AH41" s="183"/>
      <c r="AI41" s="183"/>
      <c r="AJ41" s="183"/>
      <c r="AK41" s="183"/>
      <c r="AL41" s="182"/>
      <c r="AM41" s="182"/>
      <c r="AN41" s="183" t="s">
        <v>19</v>
      </c>
      <c r="AO41" s="183"/>
      <c r="AP41" s="183"/>
      <c r="AQ41" s="183"/>
      <c r="AR41" s="183"/>
      <c r="AV41" s="183" t="s">
        <v>20</v>
      </c>
      <c r="AW41" s="183"/>
      <c r="AX41" s="183"/>
      <c r="AZ41" s="183" t="s">
        <v>21</v>
      </c>
      <c r="BA41" s="183"/>
    </row>
    <row r="42" customFormat="false" ht="8.25" hidden="false" customHeight="false" outlineLevel="0" collapsed="false">
      <c r="A42" s="189" t="s">
        <v>95</v>
      </c>
      <c r="B42" s="189" t="s">
        <v>23</v>
      </c>
      <c r="C42" s="189" t="s">
        <v>24</v>
      </c>
      <c r="D42" s="189" t="s">
        <v>52</v>
      </c>
      <c r="E42" s="189" t="s">
        <v>53</v>
      </c>
      <c r="F42" s="189" t="s">
        <v>54</v>
      </c>
      <c r="G42" s="189" t="s">
        <v>55</v>
      </c>
      <c r="H42" s="189" t="s">
        <v>56</v>
      </c>
      <c r="I42" s="189" t="s">
        <v>30</v>
      </c>
      <c r="J42" s="189" t="s">
        <v>57</v>
      </c>
      <c r="L42" s="189" t="s">
        <v>34</v>
      </c>
      <c r="M42" s="189" t="s">
        <v>35</v>
      </c>
      <c r="N42" s="189" t="s">
        <v>36</v>
      </c>
      <c r="O42" s="189" t="s">
        <v>96</v>
      </c>
      <c r="P42" s="189" t="s">
        <v>31</v>
      </c>
      <c r="S42" s="189" t="s">
        <v>95</v>
      </c>
      <c r="T42" s="189" t="s">
        <v>38</v>
      </c>
      <c r="U42" s="189" t="s">
        <v>39</v>
      </c>
      <c r="V42" s="189" t="s">
        <v>40</v>
      </c>
      <c r="X42" s="189" t="s">
        <v>41</v>
      </c>
      <c r="Y42" s="189" t="s">
        <v>58</v>
      </c>
      <c r="Z42" s="189" t="s">
        <v>97</v>
      </c>
      <c r="AA42" s="189"/>
      <c r="AD42" s="189" t="s">
        <v>95</v>
      </c>
      <c r="AE42" s="189" t="s">
        <v>24</v>
      </c>
      <c r="AF42" s="189" t="s">
        <v>52</v>
      </c>
      <c r="AG42" s="189" t="s">
        <v>53</v>
      </c>
      <c r="AH42" s="189" t="s">
        <v>54</v>
      </c>
      <c r="AI42" s="189" t="s">
        <v>55</v>
      </c>
      <c r="AJ42" s="189" t="s">
        <v>56</v>
      </c>
      <c r="AK42" s="189" t="s">
        <v>30</v>
      </c>
      <c r="AL42" s="189" t="s">
        <v>57</v>
      </c>
      <c r="AN42" s="189" t="s">
        <v>34</v>
      </c>
      <c r="AO42" s="189" t="s">
        <v>35</v>
      </c>
      <c r="AP42" s="189" t="s">
        <v>36</v>
      </c>
      <c r="AQ42" s="189" t="s">
        <v>96</v>
      </c>
      <c r="AR42" s="189" t="s">
        <v>31</v>
      </c>
      <c r="AV42" s="189" t="s">
        <v>38</v>
      </c>
      <c r="AW42" s="189" t="s">
        <v>39</v>
      </c>
      <c r="AX42" s="189" t="s">
        <v>40</v>
      </c>
      <c r="AZ42" s="189" t="s">
        <v>41</v>
      </c>
      <c r="BA42" s="189" t="s">
        <v>58</v>
      </c>
    </row>
    <row r="43" customFormat="false" ht="8.25" hidden="false" customHeight="false" outlineLevel="0" collapsed="false">
      <c r="A43" s="190" t="s">
        <v>366</v>
      </c>
      <c r="B43" s="191" t="n">
        <v>27</v>
      </c>
      <c r="C43" s="191" t="n">
        <v>16</v>
      </c>
      <c r="D43" s="188" t="n">
        <f aca="false">F43/E43</f>
        <v>0.647058823529412</v>
      </c>
      <c r="E43" s="191" t="n">
        <v>17</v>
      </c>
      <c r="F43" s="191" t="n">
        <v>11</v>
      </c>
      <c r="G43" s="191" t="n">
        <v>110</v>
      </c>
      <c r="H43" s="191" t="n">
        <f aca="false">G43/F43</f>
        <v>10</v>
      </c>
      <c r="I43" s="191" t="n">
        <v>1</v>
      </c>
      <c r="J43" s="188" t="n">
        <f aca="false">I43/F43</f>
        <v>0.0909090909090909</v>
      </c>
      <c r="L43" s="191"/>
      <c r="M43" s="191"/>
      <c r="N43" s="191" t="e">
        <f aca="false">M43/L43</f>
        <v>#DIV/0!</v>
      </c>
      <c r="O43" s="191" t="n">
        <v>0</v>
      </c>
      <c r="P43" s="188" t="e">
        <f aca="false">O43/L43</f>
        <v>#DIV/0!</v>
      </c>
      <c r="S43" s="190" t="s">
        <v>367</v>
      </c>
      <c r="T43" s="202" t="n">
        <f aca="false">(E43+L43)/($E$47+$L$47+$E$38+$L$38+$K$27+$D$27+$N$17)</f>
        <v>0.0153846153846154</v>
      </c>
      <c r="U43" s="202" t="n">
        <f aca="false">E43/($E$47+$E$38+$K$27)</f>
        <v>0.029616724738676</v>
      </c>
      <c r="V43" s="202" t="n">
        <f aca="false">L43/($L$47+$L$38+$D$27+$N$17)</f>
        <v>0</v>
      </c>
      <c r="X43" s="191" t="n">
        <f aca="false">($G43*('Scoring Format'!$B$4))+($I43*'Scoring Format'!$B$7)+($M43*('Scoring Format'!$B$3))+($O43*('Scoring Format'!$B$6))</f>
        <v>17</v>
      </c>
      <c r="Y43" s="191" t="n">
        <f aca="false">(F43*1)+(($G43*('Scoring Format'!$B$4))+($I43*'Scoring Format'!$B$7)+($M43*('Scoring Format'!$B$3))+($O43*('Scoring Format'!$B$6)))</f>
        <v>28</v>
      </c>
      <c r="Z43" s="191" t="n">
        <f aca="false">(F43*0.5)+(($G43*('Scoring Format'!$B$4))+($I43*'Scoring Format'!$B$7)+($M43*('Scoring Format'!$B$3))+($O43*('Scoring Format'!$B$6)))</f>
        <v>22.5</v>
      </c>
      <c r="AA43" s="182"/>
      <c r="AD43" s="190" t="s">
        <v>100</v>
      </c>
      <c r="AE43" s="190"/>
      <c r="AF43" s="188" t="n">
        <f aca="false">AH43/AG43</f>
        <v>0.5625</v>
      </c>
      <c r="AG43" s="191" t="n">
        <v>16</v>
      </c>
      <c r="AH43" s="191" t="n">
        <v>9</v>
      </c>
      <c r="AI43" s="191" t="n">
        <v>108</v>
      </c>
      <c r="AJ43" s="191" t="n">
        <f aca="false">AI43/AH43</f>
        <v>12</v>
      </c>
      <c r="AK43" s="191" t="n">
        <v>1</v>
      </c>
      <c r="AL43" s="188" t="n">
        <f aca="false">AK43/AH43</f>
        <v>0.111111111111111</v>
      </c>
      <c r="AN43" s="191" t="n">
        <v>0</v>
      </c>
      <c r="AO43" s="191" t="n">
        <v>0</v>
      </c>
      <c r="AP43" s="191" t="n">
        <v>0</v>
      </c>
      <c r="AQ43" s="191" t="n">
        <v>0</v>
      </c>
      <c r="AR43" s="188" t="e">
        <f aca="false">AQ43/AN43</f>
        <v>#DIV/0!</v>
      </c>
      <c r="AV43" s="202" t="e">
        <f aca="false">(#ref!+AK43)/(#ref!+AK46)</f>
        <v>#NAME?</v>
      </c>
      <c r="AW43" s="202" t="e">
        <f aca="false">#ref!/(AK43+#ref!)</f>
        <v>#NAME?</v>
      </c>
      <c r="AX43" s="202" t="e">
        <f aca="false">AK43/(#ref!+AK43)</f>
        <v>#NAME?</v>
      </c>
      <c r="AZ43" s="191" t="n">
        <f aca="false">(AI43*0.1)+(AK43*6)+(AO43*0.1)+(AQ43*6)</f>
        <v>16.8</v>
      </c>
      <c r="BA43" s="191" t="n">
        <f aca="false">(AH43*1)+(AI43*0.1)+(AK43*6)+(AO43*0.1)+(AQ43*6)</f>
        <v>25.8</v>
      </c>
    </row>
    <row r="44" customFormat="false" ht="8.25" hidden="false" customHeight="false" outlineLevel="0" collapsed="false">
      <c r="A44" s="190" t="s">
        <v>368</v>
      </c>
      <c r="B44" s="191" t="n">
        <v>22</v>
      </c>
      <c r="C44" s="191" t="n">
        <v>17</v>
      </c>
      <c r="D44" s="188" t="n">
        <f aca="false">F44/E44</f>
        <v>0.616</v>
      </c>
      <c r="E44" s="191" t="n">
        <v>125</v>
      </c>
      <c r="F44" s="191" t="n">
        <v>77</v>
      </c>
      <c r="G44" s="191" t="n">
        <v>925</v>
      </c>
      <c r="H44" s="191" t="n">
        <f aca="false">G44/F44</f>
        <v>12.012987012987</v>
      </c>
      <c r="I44" s="191" t="n">
        <v>10</v>
      </c>
      <c r="J44" s="188" t="n">
        <f aca="false">I44/F44</f>
        <v>0.12987012987013</v>
      </c>
      <c r="L44" s="191"/>
      <c r="M44" s="191"/>
      <c r="N44" s="191" t="e">
        <f aca="false">M44/L44</f>
        <v>#DIV/0!</v>
      </c>
      <c r="O44" s="191" t="n">
        <v>0</v>
      </c>
      <c r="P44" s="188" t="e">
        <f aca="false">O44/L44</f>
        <v>#DIV/0!</v>
      </c>
      <c r="S44" s="190" t="s">
        <v>369</v>
      </c>
      <c r="T44" s="202" t="n">
        <f aca="false">(E44+L44)/($E$47+$L$47+$E$38+$L$38+$K$27+$D$27+$N$17)</f>
        <v>0.113122171945701</v>
      </c>
      <c r="U44" s="202" t="n">
        <f aca="false">E44/($E$47+$E$38+$K$27)</f>
        <v>0.217770034843206</v>
      </c>
      <c r="V44" s="202" t="n">
        <f aca="false">L44/($L$47+$L$38+$D$27+$N$17)</f>
        <v>0</v>
      </c>
      <c r="X44" s="191" t="n">
        <f aca="false">($G44*('Scoring Format'!$B$4))+($I44*'Scoring Format'!$B$7)+($M44*('Scoring Format'!$B$3))+($O44*('Scoring Format'!$B$6))</f>
        <v>152.5</v>
      </c>
      <c r="Y44" s="191" t="n">
        <f aca="false">(F44*1)+(($G44*('Scoring Format'!$B$4))+($I44*'Scoring Format'!$B$7)+($M44*('Scoring Format'!$B$3))+($O44*('Scoring Format'!$B$6)))</f>
        <v>229.5</v>
      </c>
      <c r="Z44" s="191" t="n">
        <f aca="false">(F44*0.5)+(($G44*('Scoring Format'!$B$4))+($I44*'Scoring Format'!$B$7)+($M44*('Scoring Format'!$B$3))+($O44*('Scoring Format'!$B$6)))</f>
        <v>191</v>
      </c>
      <c r="AA44" s="182"/>
      <c r="AD44" s="190" t="s">
        <v>103</v>
      </c>
      <c r="AE44" s="190"/>
      <c r="AF44" s="188" t="n">
        <f aca="false">AH44/AG44</f>
        <v>0.742857142857143</v>
      </c>
      <c r="AG44" s="191" t="n">
        <v>35</v>
      </c>
      <c r="AH44" s="191" t="n">
        <v>26</v>
      </c>
      <c r="AI44" s="191" t="n">
        <v>283</v>
      </c>
      <c r="AJ44" s="191" t="n">
        <f aca="false">AI44/AH44</f>
        <v>10.8846153846154</v>
      </c>
      <c r="AK44" s="191" t="n">
        <v>2</v>
      </c>
      <c r="AL44" s="188" t="n">
        <f aca="false">AK44/AH44</f>
        <v>0.0769230769230769</v>
      </c>
      <c r="AN44" s="191" t="n">
        <v>0</v>
      </c>
      <c r="AO44" s="191" t="n">
        <v>0</v>
      </c>
      <c r="AP44" s="191" t="n">
        <v>0</v>
      </c>
      <c r="AQ44" s="191" t="n">
        <v>0</v>
      </c>
      <c r="AR44" s="188" t="e">
        <f aca="false">AQ44/AN44</f>
        <v>#DIV/0!</v>
      </c>
      <c r="AV44" s="202" t="e">
        <f aca="false">(#ref!+AK44)/(#ref!+AK47)</f>
        <v>#NAME?</v>
      </c>
      <c r="AW44" s="202" t="e">
        <f aca="false">#ref!/(AK44+#ref!)</f>
        <v>#NAME?</v>
      </c>
      <c r="AX44" s="202" t="e">
        <f aca="false">AK44/(#ref!+AK44)</f>
        <v>#NAME?</v>
      </c>
      <c r="AZ44" s="191" t="n">
        <f aca="false">(AI44*0.1)+(AK44*6)+(AO44*0.1)+(AQ44*6)</f>
        <v>40.3</v>
      </c>
      <c r="BA44" s="191" t="n">
        <f aca="false">(AH44*1)+(AI44*0.1)+(AK44*6)+(AO44*0.1)+(AQ44*6)</f>
        <v>66.3</v>
      </c>
    </row>
    <row r="45" customFormat="false" ht="8.25" hidden="false" customHeight="false" outlineLevel="0" collapsed="false">
      <c r="A45" s="190" t="s">
        <v>370</v>
      </c>
      <c r="B45" s="191" t="n">
        <v>22</v>
      </c>
      <c r="C45" s="191" t="n">
        <v>17</v>
      </c>
      <c r="D45" s="188" t="n">
        <f aca="false">F45/E45</f>
        <v>0.689655172413793</v>
      </c>
      <c r="E45" s="191" t="n">
        <v>29</v>
      </c>
      <c r="F45" s="191" t="n">
        <v>20</v>
      </c>
      <c r="G45" s="191" t="n">
        <v>166</v>
      </c>
      <c r="H45" s="191" t="n">
        <f aca="false">G45/F45</f>
        <v>8.3</v>
      </c>
      <c r="I45" s="191" t="n">
        <v>2</v>
      </c>
      <c r="J45" s="188" t="n">
        <f aca="false">I45/F45</f>
        <v>0.1</v>
      </c>
      <c r="L45" s="191"/>
      <c r="M45" s="191"/>
      <c r="N45" s="191" t="e">
        <f aca="false">M45/L45</f>
        <v>#DIV/0!</v>
      </c>
      <c r="O45" s="191" t="n">
        <v>0</v>
      </c>
      <c r="P45" s="188" t="e">
        <f aca="false">O45/L45</f>
        <v>#DIV/0!</v>
      </c>
      <c r="S45" s="190" t="s">
        <v>371</v>
      </c>
      <c r="T45" s="202" t="n">
        <f aca="false">(E45+L45)/($E$47+$L$47+$E$38+$L$38+$K$27+$D$27+$N$17)</f>
        <v>0.0262443438914027</v>
      </c>
      <c r="U45" s="202" t="n">
        <f aca="false">E45/($E$47+$E$38+$K$27)</f>
        <v>0.0505226480836237</v>
      </c>
      <c r="V45" s="202" t="n">
        <f aca="false">L45/($L$47+$L$38+$D$27+$N$17)</f>
        <v>0</v>
      </c>
      <c r="X45" s="191" t="n">
        <f aca="false">($G45*('Scoring Format'!$B$4))+($I45*'Scoring Format'!$B$7)+($M45*('Scoring Format'!$B$3))+($O45*('Scoring Format'!$B$6))</f>
        <v>28.6</v>
      </c>
      <c r="Y45" s="191" t="n">
        <f aca="false">(F45*1)+(($G45*('Scoring Format'!$B$4))+($I45*'Scoring Format'!$B$7)+($M45*('Scoring Format'!$B$3))+($O45*('Scoring Format'!$B$6)))</f>
        <v>48.6</v>
      </c>
      <c r="Z45" s="191" t="n">
        <f aca="false">(F45*0.5)+(($G45*('Scoring Format'!$B$4))+($I45*'Scoring Format'!$B$7)+($M45*('Scoring Format'!$B$3))+($O45*('Scoring Format'!$B$6)))</f>
        <v>38.6</v>
      </c>
      <c r="AA45" s="182"/>
      <c r="AD45" s="190" t="s">
        <v>106</v>
      </c>
      <c r="AE45" s="190"/>
      <c r="AF45" s="188" t="n">
        <f aca="false">AH45/AG45</f>
        <v>0.5</v>
      </c>
      <c r="AG45" s="191" t="n">
        <v>12</v>
      </c>
      <c r="AH45" s="191" t="n">
        <v>6</v>
      </c>
      <c r="AI45" s="191" t="n">
        <v>65</v>
      </c>
      <c r="AJ45" s="191" t="n">
        <f aca="false">AI45/AH45</f>
        <v>10.8333333333333</v>
      </c>
      <c r="AK45" s="191" t="n">
        <v>0</v>
      </c>
      <c r="AL45" s="188" t="n">
        <f aca="false">AK45/AH45</f>
        <v>0</v>
      </c>
      <c r="AN45" s="191" t="n">
        <v>0</v>
      </c>
      <c r="AO45" s="191" t="n">
        <v>0</v>
      </c>
      <c r="AP45" s="191" t="n">
        <v>0</v>
      </c>
      <c r="AQ45" s="191" t="n">
        <v>0</v>
      </c>
      <c r="AR45" s="188" t="e">
        <f aca="false">AQ45/AN45</f>
        <v>#DIV/0!</v>
      </c>
      <c r="AV45" s="202" t="e">
        <f aca="false">(#ref!+AK45)/(#ref!+AI49)</f>
        <v>#NAME?</v>
      </c>
      <c r="AW45" s="202" t="e">
        <f aca="false">#ref!/(AK45+#ref!)</f>
        <v>#NAME?</v>
      </c>
      <c r="AX45" s="202" t="e">
        <f aca="false">AK45/(#ref!+AK45)</f>
        <v>#NAME?</v>
      </c>
      <c r="AZ45" s="191" t="n">
        <f aca="false">(AI45*0.1)+(AK45*6)+(AO45*0.1)+(AQ45*6)</f>
        <v>6.5</v>
      </c>
      <c r="BA45" s="191" t="n">
        <f aca="false">(AH45*1)+(AI45*0.1)+(AK45*6)+(AO45*0.1)+(AQ45*6)</f>
        <v>12.5</v>
      </c>
    </row>
    <row r="46" customFormat="false" ht="8.25" hidden="false" customHeight="false" outlineLevel="0" collapsed="false">
      <c r="A46" s="190" t="s">
        <v>372</v>
      </c>
      <c r="B46" s="191" t="n">
        <v>29</v>
      </c>
      <c r="C46" s="191" t="n">
        <v>17</v>
      </c>
      <c r="D46" s="188" t="e">
        <f aca="false">F46/E46</f>
        <v>#DIV/0!</v>
      </c>
      <c r="E46" s="191"/>
      <c r="F46" s="191"/>
      <c r="G46" s="191"/>
      <c r="H46" s="191" t="e">
        <f aca="false">G46/F46</f>
        <v>#DIV/0!</v>
      </c>
      <c r="I46" s="191" t="n">
        <v>0</v>
      </c>
      <c r="J46" s="188" t="e">
        <f aca="false">I46/F46</f>
        <v>#DIV/0!</v>
      </c>
      <c r="L46" s="191"/>
      <c r="M46" s="191"/>
      <c r="N46" s="191" t="e">
        <f aca="false">M46/L46</f>
        <v>#DIV/0!</v>
      </c>
      <c r="O46" s="191" t="n">
        <v>1</v>
      </c>
      <c r="P46" s="188" t="e">
        <f aca="false">O46/L46</f>
        <v>#DIV/0!</v>
      </c>
      <c r="S46" s="190" t="s">
        <v>373</v>
      </c>
      <c r="T46" s="202" t="n">
        <f aca="false">(E46+L46)/($E$47+$L$47+$E$38+$L$38+$K$27+$D$27+$N$17)</f>
        <v>0</v>
      </c>
      <c r="U46" s="202" t="n">
        <f aca="false">E46/($E$47+$E$38+$K$27)</f>
        <v>0</v>
      </c>
      <c r="V46" s="202" t="n">
        <f aca="false">L46/($L$47+$L$38+$D$27+$N$17)</f>
        <v>0</v>
      </c>
      <c r="X46" s="191" t="n">
        <f aca="false">($G46*('Scoring Format'!$B$4))+($I46*'Scoring Format'!$B$7)+($M46*('Scoring Format'!$B$3))+($O46*('Scoring Format'!$B$6))</f>
        <v>6</v>
      </c>
      <c r="Y46" s="191" t="n">
        <f aca="false">(F46*1)+(($G46*('Scoring Format'!$B$4))+($I46*'Scoring Format'!$B$7)+($M46*('Scoring Format'!$B$3))+($O46*('Scoring Format'!$B$6)))</f>
        <v>6</v>
      </c>
      <c r="Z46" s="191" t="n">
        <f aca="false">(F46*0.5)+(($G46*('Scoring Format'!$B$4))+($I46*'Scoring Format'!$B$7)+($M46*('Scoring Format'!$B$3))+($O46*('Scoring Format'!$B$6)))</f>
        <v>6</v>
      </c>
      <c r="AA46" s="182"/>
      <c r="AD46" s="190"/>
      <c r="AE46" s="190"/>
      <c r="AF46" s="188" t="e">
        <f aca="false">AH46/AG46</f>
        <v>#DIV/0!</v>
      </c>
      <c r="AG46" s="191"/>
      <c r="AH46" s="191"/>
      <c r="AI46" s="191"/>
      <c r="AJ46" s="191" t="e">
        <f aca="false">AI46/AH46</f>
        <v>#DIV/0!</v>
      </c>
      <c r="AK46" s="191"/>
      <c r="AL46" s="188" t="e">
        <f aca="false">AK46/AH46</f>
        <v>#DIV/0!</v>
      </c>
      <c r="AN46" s="191"/>
      <c r="AO46" s="191"/>
      <c r="AP46" s="191"/>
      <c r="AQ46" s="191" t="n">
        <v>0</v>
      </c>
      <c r="AR46" s="188" t="e">
        <f aca="false">AQ46/AN46</f>
        <v>#DIV/0!</v>
      </c>
      <c r="AV46" s="202" t="e">
        <f aca="false">(#ref!+AK46)/(#ref!+AI50)</f>
        <v>#NAME?</v>
      </c>
      <c r="AW46" s="202" t="e">
        <f aca="false">#ref!/(AK46+#ref!)</f>
        <v>#NAME?</v>
      </c>
      <c r="AX46" s="202" t="e">
        <f aca="false">AK46/(#ref!+AK46)</f>
        <v>#NAME?</v>
      </c>
      <c r="AZ46" s="191" t="n">
        <f aca="false">(AI46*0.1)+(AK46*6)+(AO46*0.1)+(AQ46*6)</f>
        <v>0</v>
      </c>
      <c r="BA46" s="191" t="n">
        <f aca="false">(AH46*1)+(AI46*0.1)+(AK46*6)+(AO46*0.1)+(AQ46*6)</f>
        <v>0</v>
      </c>
    </row>
    <row r="47" customFormat="false" ht="8.25" hidden="false" customHeight="false" outlineLevel="0" collapsed="false">
      <c r="A47" s="189" t="s">
        <v>49</v>
      </c>
      <c r="B47" s="189"/>
      <c r="C47" s="189"/>
      <c r="D47" s="186"/>
      <c r="E47" s="189" t="n">
        <f aca="false">SUM(E43:E46)</f>
        <v>171</v>
      </c>
      <c r="F47" s="189" t="n">
        <f aca="false">SUM(F43:F46)</f>
        <v>108</v>
      </c>
      <c r="G47" s="189" t="n">
        <f aca="false">SUM(G43:G46)</f>
        <v>1201</v>
      </c>
      <c r="H47" s="189"/>
      <c r="I47" s="189" t="n">
        <f aca="false">SUM(I43:I46)</f>
        <v>13</v>
      </c>
      <c r="J47" s="189"/>
      <c r="K47" s="189"/>
      <c r="L47" s="189" t="n">
        <f aca="false">SUM(L43:L46)</f>
        <v>0</v>
      </c>
      <c r="M47" s="189" t="n">
        <f aca="false">SUM(M43:M46)</f>
        <v>0</v>
      </c>
      <c r="N47" s="189"/>
      <c r="O47" s="189" t="n">
        <f aca="false">SUM(O43:O46)</f>
        <v>1</v>
      </c>
      <c r="P47" s="186"/>
      <c r="R47" s="193"/>
      <c r="T47" s="193"/>
      <c r="V47" s="182"/>
      <c r="W47" s="182"/>
      <c r="AD47" s="189" t="s">
        <v>49</v>
      </c>
      <c r="AE47" s="189"/>
      <c r="AF47" s="186"/>
      <c r="AG47" s="189" t="n">
        <f aca="false">SUM(AG43:AG46)</f>
        <v>63</v>
      </c>
      <c r="AH47" s="189" t="n">
        <f aca="false">SUM(AH43:AH46)</f>
        <v>41</v>
      </c>
      <c r="AI47" s="189" t="n">
        <f aca="false">SUM(AI43:AI46)</f>
        <v>456</v>
      </c>
      <c r="AJ47" s="189"/>
      <c r="AK47" s="189" t="n">
        <f aca="false">SUM(AK43:AK46)</f>
        <v>3</v>
      </c>
      <c r="AL47" s="189"/>
      <c r="AM47" s="189"/>
      <c r="AN47" s="189" t="n">
        <f aca="false">SUM(AN43:AN46)</f>
        <v>0</v>
      </c>
      <c r="AO47" s="189" t="n">
        <f aca="false">SUM(AO43:AO46)</f>
        <v>0</v>
      </c>
      <c r="AP47" s="189"/>
      <c r="AQ47" s="189" t="n">
        <f aca="false">SUM(AQ43:AQ46)</f>
        <v>0</v>
      </c>
      <c r="AR47" s="186"/>
      <c r="AT47" s="193"/>
      <c r="AU47" s="193"/>
      <c r="AV47" s="193"/>
      <c r="AX47" s="182"/>
      <c r="AY47" s="182"/>
    </row>
    <row r="48" customFormat="false" ht="8.25" hidden="false" customHeight="false" outlineLevel="0" collapsed="false">
      <c r="H48" s="197"/>
      <c r="I48" s="182"/>
      <c r="J48" s="182"/>
      <c r="P48" s="193"/>
      <c r="Q48" s="193"/>
      <c r="R48" s="193"/>
      <c r="T48" s="182"/>
      <c r="U48" s="182"/>
      <c r="AJ48" s="197"/>
      <c r="AK48" s="182"/>
      <c r="AL48" s="182"/>
      <c r="AR48" s="193"/>
      <c r="AS48" s="193"/>
      <c r="AT48" s="193"/>
      <c r="AV48" s="182"/>
      <c r="AW48" s="182"/>
    </row>
    <row r="49" customFormat="false" ht="8.25" hidden="false" customHeight="false" outlineLevel="0" collapsed="false">
      <c r="H49" s="197"/>
      <c r="I49" s="182"/>
      <c r="J49" s="182"/>
      <c r="P49" s="193"/>
      <c r="Q49" s="193"/>
      <c r="R49" s="193"/>
      <c r="T49" s="182"/>
      <c r="U49" s="182"/>
      <c r="AJ49" s="197"/>
      <c r="AK49" s="182"/>
      <c r="AL49" s="182"/>
      <c r="AR49" s="193"/>
      <c r="AS49" s="193"/>
      <c r="AT49" s="193"/>
      <c r="AV49" s="182"/>
      <c r="AW49" s="182"/>
    </row>
    <row r="50" customFormat="false" ht="8.25" hidden="false" customHeight="false" outlineLevel="0" collapsed="false">
      <c r="A50" s="183" t="s">
        <v>109</v>
      </c>
      <c r="B50" s="183"/>
      <c r="C50" s="183"/>
      <c r="D50" s="183"/>
      <c r="E50" s="183"/>
      <c r="F50" s="183"/>
      <c r="G50" s="183"/>
      <c r="H50" s="197"/>
      <c r="I50" s="182"/>
      <c r="J50" s="183" t="s">
        <v>110</v>
      </c>
      <c r="K50" s="183"/>
      <c r="L50" s="183"/>
      <c r="M50" s="183"/>
      <c r="N50" s="183"/>
      <c r="P50" s="203"/>
      <c r="Q50" s="193"/>
      <c r="R50" s="183" t="s">
        <v>111</v>
      </c>
      <c r="S50" s="183"/>
      <c r="T50" s="183"/>
      <c r="U50" s="183"/>
      <c r="V50" s="183"/>
      <c r="AC50" s="183" t="s">
        <v>109</v>
      </c>
      <c r="AD50" s="183"/>
      <c r="AE50" s="183"/>
      <c r="AF50" s="183"/>
      <c r="AG50" s="183"/>
      <c r="AH50" s="183"/>
      <c r="AI50" s="183"/>
      <c r="AJ50" s="197"/>
      <c r="AK50" s="182"/>
      <c r="AL50" s="183" t="s">
        <v>110</v>
      </c>
      <c r="AM50" s="183"/>
      <c r="AN50" s="183"/>
      <c r="AO50" s="183"/>
      <c r="AP50" s="183"/>
      <c r="AR50" s="203"/>
      <c r="AS50" s="193"/>
      <c r="AT50" s="183" t="s">
        <v>111</v>
      </c>
      <c r="AU50" s="183"/>
      <c r="AV50" s="183"/>
      <c r="AW50" s="183"/>
      <c r="AX50" s="183"/>
    </row>
    <row r="51" customFormat="false" ht="8.25" hidden="false" customHeight="false" outlineLevel="0" collapsed="false">
      <c r="A51" s="186"/>
      <c r="B51" s="189" t="s">
        <v>53</v>
      </c>
      <c r="C51" s="189" t="s">
        <v>112</v>
      </c>
      <c r="D51" s="189" t="s">
        <v>55</v>
      </c>
      <c r="E51" s="189" t="s">
        <v>30</v>
      </c>
      <c r="H51" s="182"/>
      <c r="I51" s="182"/>
      <c r="J51" s="204" t="s">
        <v>113</v>
      </c>
      <c r="K51" s="204"/>
      <c r="L51" s="204"/>
      <c r="M51" s="204"/>
      <c r="N51" s="186" t="s">
        <v>114</v>
      </c>
      <c r="R51" s="204" t="s">
        <v>113</v>
      </c>
      <c r="S51" s="204"/>
      <c r="T51" s="204"/>
      <c r="U51" s="204"/>
      <c r="V51" s="186" t="s">
        <v>114</v>
      </c>
      <c r="AC51" s="186"/>
      <c r="AD51" s="189" t="s">
        <v>53</v>
      </c>
      <c r="AE51" s="189" t="s">
        <v>112</v>
      </c>
      <c r="AF51" s="189" t="s">
        <v>55</v>
      </c>
      <c r="AG51" s="189" t="s">
        <v>30</v>
      </c>
      <c r="AJ51" s="182"/>
      <c r="AK51" s="182"/>
      <c r="AL51" s="204" t="s">
        <v>113</v>
      </c>
      <c r="AM51" s="204"/>
      <c r="AN51" s="204"/>
      <c r="AO51" s="204"/>
      <c r="AP51" s="186" t="s">
        <v>114</v>
      </c>
      <c r="AT51" s="204" t="s">
        <v>113</v>
      </c>
      <c r="AU51" s="204"/>
      <c r="AV51" s="204"/>
      <c r="AW51" s="204"/>
      <c r="AX51" s="186" t="s">
        <v>114</v>
      </c>
    </row>
    <row r="52" customFormat="false" ht="8.25" hidden="false" customHeight="false" outlineLevel="0" collapsed="false">
      <c r="A52" s="205" t="s">
        <v>117</v>
      </c>
      <c r="B52" s="191" t="n">
        <f aca="false">SUM(K22:K26,E32:E37,E43:E46)</f>
        <v>574</v>
      </c>
      <c r="C52" s="191" t="n">
        <f aca="false">SUM(F43:F46,F32:F37,L22:L26)</f>
        <v>349</v>
      </c>
      <c r="D52" s="191" t="n">
        <f aca="false">SUM(G43:G46,G32:G37,M22:M26)</f>
        <v>4152</v>
      </c>
      <c r="E52" s="191" t="n">
        <f aca="false">SUM(O22:O26,I32:I37,I43:I46)</f>
        <v>32</v>
      </c>
      <c r="H52" s="182"/>
      <c r="I52" s="182"/>
      <c r="J52" s="190" t="s">
        <v>374</v>
      </c>
      <c r="K52" s="190"/>
      <c r="L52" s="190"/>
      <c r="M52" s="190"/>
      <c r="N52" s="190" t="s">
        <v>51</v>
      </c>
      <c r="R52" s="205"/>
      <c r="S52" s="205"/>
      <c r="T52" s="205"/>
      <c r="U52" s="205"/>
      <c r="V52" s="190"/>
      <c r="AC52" s="205" t="s">
        <v>117</v>
      </c>
      <c r="AD52" s="191" t="n">
        <f aca="false">SUM(AM22:AM26,AG32:AG37,AG43:AG46)</f>
        <v>583</v>
      </c>
      <c r="AE52" s="191" t="n">
        <f aca="false">SUM(AH43:AH46,AH32:AH37,AM22:AM26)</f>
        <v>404</v>
      </c>
      <c r="AF52" s="191" t="n">
        <f aca="false">SUM(AI43:AI46,AI32:AI37,AN22:AN26)</f>
        <v>3653</v>
      </c>
      <c r="AG52" s="191" t="n">
        <f aca="false">SUM(AQ22:AQ26,AK32:AK37,AK43:AK46)</f>
        <v>27</v>
      </c>
      <c r="AJ52" s="182"/>
      <c r="AK52" s="182"/>
      <c r="AL52" s="205"/>
      <c r="AM52" s="205"/>
      <c r="AN52" s="205"/>
      <c r="AO52" s="205"/>
      <c r="AP52" s="190"/>
      <c r="AT52" s="205"/>
      <c r="AU52" s="205"/>
      <c r="AV52" s="205"/>
      <c r="AW52" s="205"/>
      <c r="AX52" s="190"/>
    </row>
    <row r="53" customFormat="false" ht="8.25" hidden="false" customHeight="false" outlineLevel="0" collapsed="false">
      <c r="A53" s="205" t="s">
        <v>118</v>
      </c>
      <c r="B53" s="191" t="n">
        <f aca="false">SUM(D17)</f>
        <v>574</v>
      </c>
      <c r="C53" s="191" t="n">
        <f aca="false">SUM(E17)</f>
        <v>349</v>
      </c>
      <c r="D53" s="191" t="n">
        <f aca="false">SUM(G17)</f>
        <v>4152</v>
      </c>
      <c r="E53" s="191" t="n">
        <f aca="false">SUM(I17)</f>
        <v>32</v>
      </c>
      <c r="F53" s="189"/>
      <c r="J53" s="190" t="s">
        <v>375</v>
      </c>
      <c r="K53" s="190"/>
      <c r="L53" s="190"/>
      <c r="M53" s="190"/>
      <c r="N53" s="190" t="s">
        <v>22</v>
      </c>
      <c r="R53" s="190"/>
      <c r="S53" s="190"/>
      <c r="T53" s="190"/>
      <c r="U53" s="190"/>
      <c r="V53" s="190"/>
      <c r="AC53" s="205" t="s">
        <v>118</v>
      </c>
      <c r="AD53" s="191" t="n">
        <f aca="false">SUM(AF17)</f>
        <v>583</v>
      </c>
      <c r="AE53" s="191" t="n">
        <f aca="false">SUM(AG17)</f>
        <v>378</v>
      </c>
      <c r="AF53" s="191" t="n">
        <f aca="false">SUM(AI17)</f>
        <v>4072</v>
      </c>
      <c r="AG53" s="191" t="n">
        <f aca="false">SUM(AK17)</f>
        <v>27</v>
      </c>
      <c r="AH53" s="189"/>
      <c r="AL53" s="205"/>
      <c r="AM53" s="205"/>
      <c r="AN53" s="205"/>
      <c r="AO53" s="205"/>
      <c r="AP53" s="190"/>
      <c r="AT53" s="205"/>
      <c r="AU53" s="205"/>
      <c r="AV53" s="205"/>
      <c r="AW53" s="205"/>
      <c r="AX53" s="190"/>
    </row>
    <row r="54" customFormat="false" ht="8.25" hidden="false" customHeight="false" outlineLevel="0" collapsed="false">
      <c r="A54" s="205" t="s">
        <v>120</v>
      </c>
      <c r="B54" s="191"/>
      <c r="F54" s="189"/>
      <c r="J54" s="190" t="s">
        <v>376</v>
      </c>
      <c r="K54" s="190"/>
      <c r="L54" s="190"/>
      <c r="M54" s="190"/>
      <c r="N54" s="190" t="s">
        <v>122</v>
      </c>
      <c r="R54" s="190"/>
      <c r="S54" s="190"/>
      <c r="T54" s="190"/>
      <c r="U54" s="190"/>
      <c r="V54" s="190"/>
      <c r="AC54" s="205" t="s">
        <v>120</v>
      </c>
      <c r="AD54" s="190"/>
      <c r="AH54" s="189"/>
      <c r="AL54" s="205"/>
      <c r="AM54" s="205"/>
      <c r="AN54" s="205"/>
      <c r="AO54" s="205"/>
      <c r="AP54" s="190"/>
      <c r="AT54" s="205"/>
      <c r="AU54" s="205"/>
      <c r="AV54" s="205"/>
      <c r="AW54" s="205"/>
      <c r="AX54" s="190"/>
    </row>
    <row r="55" customFormat="false" ht="8.25" hidden="false" customHeight="false" outlineLevel="0" collapsed="false">
      <c r="J55" s="190" t="s">
        <v>377</v>
      </c>
      <c r="K55" s="190"/>
      <c r="L55" s="190"/>
      <c r="M55" s="190"/>
      <c r="N55" s="190" t="s">
        <v>122</v>
      </c>
      <c r="R55" s="205"/>
      <c r="S55" s="205"/>
      <c r="T55" s="205"/>
      <c r="U55" s="205"/>
      <c r="V55" s="190"/>
      <c r="AL55" s="205"/>
      <c r="AM55" s="205"/>
      <c r="AN55" s="205"/>
      <c r="AO55" s="205"/>
      <c r="AP55" s="190"/>
      <c r="AT55" s="205"/>
      <c r="AU55" s="205"/>
      <c r="AV55" s="205"/>
      <c r="AW55" s="205"/>
      <c r="AX55" s="190"/>
    </row>
    <row r="56" customFormat="false" ht="8.25" hidden="false" customHeight="false" outlineLevel="0" collapsed="false">
      <c r="A56" s="186"/>
      <c r="B56" s="189" t="s">
        <v>25</v>
      </c>
      <c r="C56" s="189" t="s">
        <v>28</v>
      </c>
      <c r="D56" s="189" t="s">
        <v>30</v>
      </c>
      <c r="J56" s="190" t="s">
        <v>378</v>
      </c>
      <c r="K56" s="190"/>
      <c r="L56" s="190"/>
      <c r="M56" s="190"/>
      <c r="N56" s="190" t="s">
        <v>122</v>
      </c>
      <c r="R56" s="205"/>
      <c r="S56" s="205"/>
      <c r="T56" s="205"/>
      <c r="U56" s="205"/>
      <c r="V56" s="190"/>
      <c r="AC56" s="186"/>
      <c r="AD56" s="189" t="s">
        <v>25</v>
      </c>
      <c r="AE56" s="189" t="s">
        <v>28</v>
      </c>
      <c r="AF56" s="189" t="s">
        <v>30</v>
      </c>
      <c r="AL56" s="205"/>
      <c r="AM56" s="205"/>
      <c r="AN56" s="205"/>
      <c r="AO56" s="205"/>
      <c r="AP56" s="190"/>
      <c r="AT56" s="205"/>
      <c r="AU56" s="205"/>
      <c r="AV56" s="205"/>
      <c r="AW56" s="205"/>
      <c r="AX56" s="190"/>
    </row>
    <row r="57" customFormat="false" ht="8.25" hidden="false" customHeight="false" outlineLevel="0" collapsed="false">
      <c r="A57" s="205" t="s">
        <v>125</v>
      </c>
      <c r="B57" s="191" t="n">
        <f aca="false">SUM(N14:N16,D22:D26,L32:L37,L43:L46)</f>
        <v>531</v>
      </c>
      <c r="C57" s="191" t="n">
        <f aca="false">SUM(O14:O16,E22:E26,M32:M37,M43:M46)</f>
        <v>2638</v>
      </c>
      <c r="D57" s="191" t="n">
        <f aca="false">SUM(Q14:Q16,G22:G26,O32:O37,O43:O46)</f>
        <v>18</v>
      </c>
      <c r="J57" s="190" t="s">
        <v>379</v>
      </c>
      <c r="K57" s="190"/>
      <c r="L57" s="190"/>
      <c r="M57" s="190"/>
      <c r="N57" s="190" t="s">
        <v>122</v>
      </c>
      <c r="R57" s="205"/>
      <c r="S57" s="205"/>
      <c r="T57" s="205"/>
      <c r="U57" s="205"/>
      <c r="V57" s="190"/>
      <c r="AC57" s="205" t="s">
        <v>125</v>
      </c>
      <c r="AD57" s="191" t="n">
        <f aca="false">SUM(AP14:AP16,AF22:AF26,AN32:AN37,AN43:AN46)</f>
        <v>421</v>
      </c>
      <c r="AE57" s="191" t="n">
        <f aca="false">SUM(AQ14:AQ16,AG22:AG26,AO32:AO37,AO43:AO46)</f>
        <v>2231</v>
      </c>
      <c r="AF57" s="191" t="n">
        <f aca="false">SUM(AS14:AS16,AI22:AI26,AQ32:AQ37,AQ43:AQ46)</f>
        <v>18</v>
      </c>
      <c r="AL57" s="205"/>
      <c r="AM57" s="205"/>
      <c r="AN57" s="205"/>
      <c r="AO57" s="205"/>
      <c r="AP57" s="190"/>
      <c r="AT57" s="205"/>
      <c r="AU57" s="205"/>
      <c r="AV57" s="205"/>
      <c r="AW57" s="205"/>
      <c r="AX57" s="190"/>
    </row>
    <row r="58" customFormat="false" ht="8.25" hidden="false" customHeight="false" outlineLevel="0" collapsed="false">
      <c r="A58" s="205" t="s">
        <v>120</v>
      </c>
      <c r="B58" s="191"/>
      <c r="J58" s="190" t="s">
        <v>380</v>
      </c>
      <c r="K58" s="190"/>
      <c r="L58" s="190"/>
      <c r="M58" s="190"/>
      <c r="N58" s="190" t="s">
        <v>130</v>
      </c>
      <c r="R58" s="205"/>
      <c r="S58" s="205"/>
      <c r="T58" s="205"/>
      <c r="U58" s="205"/>
      <c r="V58" s="190"/>
      <c r="AC58" s="205" t="s">
        <v>120</v>
      </c>
      <c r="AD58" s="190"/>
      <c r="AL58" s="205"/>
      <c r="AM58" s="205"/>
      <c r="AN58" s="205"/>
      <c r="AO58" s="205"/>
      <c r="AP58" s="190"/>
      <c r="AT58" s="205"/>
      <c r="AU58" s="205"/>
      <c r="AV58" s="205"/>
      <c r="AW58" s="205"/>
      <c r="AX58" s="190"/>
    </row>
    <row r="59" customFormat="false" ht="8.25" hidden="false" customHeight="false" outlineLevel="0" collapsed="false">
      <c r="J59" s="190" t="s">
        <v>381</v>
      </c>
      <c r="K59" s="190"/>
      <c r="L59" s="190"/>
      <c r="M59" s="190"/>
      <c r="N59" s="190" t="s">
        <v>130</v>
      </c>
      <c r="R59" s="205"/>
      <c r="S59" s="205"/>
      <c r="T59" s="205"/>
      <c r="U59" s="205"/>
      <c r="V59" s="190"/>
      <c r="AL59" s="205"/>
      <c r="AM59" s="205"/>
      <c r="AN59" s="205"/>
      <c r="AO59" s="205"/>
      <c r="AP59" s="190"/>
      <c r="AT59" s="205"/>
      <c r="AU59" s="205"/>
      <c r="AV59" s="205"/>
      <c r="AW59" s="205"/>
      <c r="AX59" s="190"/>
    </row>
    <row r="60" customFormat="false" ht="8.25" hidden="false" customHeight="false" outlineLevel="0" collapsed="false">
      <c r="B60" s="189" t="s">
        <v>16</v>
      </c>
      <c r="C60" s="189" t="s">
        <v>17</v>
      </c>
      <c r="J60" s="181" t="s">
        <v>382</v>
      </c>
      <c r="N60" s="181" t="s">
        <v>130</v>
      </c>
      <c r="AD60" s="189" t="s">
        <v>16</v>
      </c>
      <c r="AE60" s="189" t="s">
        <v>17</v>
      </c>
    </row>
    <row r="61" customFormat="false" ht="8.25" hidden="false" customHeight="false" outlineLevel="0" collapsed="false">
      <c r="A61" s="205" t="s">
        <v>131</v>
      </c>
      <c r="B61" s="188" t="n">
        <f aca="false">B57/(B53+B57)</f>
        <v>0.480542986425339</v>
      </c>
      <c r="C61" s="188" t="n">
        <f aca="false">B53/(B53+B57)</f>
        <v>0.519457013574661</v>
      </c>
      <c r="AC61" s="205" t="s">
        <v>131</v>
      </c>
      <c r="AD61" s="188" t="n">
        <f aca="false">AD57/(AD53+AD57)</f>
        <v>0.419322709163347</v>
      </c>
      <c r="AE61" s="188" t="n">
        <f aca="false">AD53/(AD53+AD57)</f>
        <v>0.580677290836653</v>
      </c>
      <c r="AL61" s="181" t="s">
        <v>132</v>
      </c>
    </row>
    <row r="62" customFormat="false" ht="8.25" hidden="false" customHeight="false" outlineLevel="0" collapsed="false">
      <c r="A62" s="205" t="s">
        <v>133</v>
      </c>
      <c r="B62" s="191"/>
      <c r="C62" s="190"/>
      <c r="J62" s="181" t="s">
        <v>132</v>
      </c>
      <c r="AC62" s="205" t="s">
        <v>133</v>
      </c>
      <c r="AD62" s="190"/>
      <c r="AE62" s="190"/>
    </row>
    <row r="73" customFormat="false" ht="8.25" hidden="false" customHeight="false" outlineLevel="0" collapsed="false">
      <c r="A73" s="183" t="s">
        <v>10</v>
      </c>
      <c r="B73" s="183"/>
      <c r="C73" s="183"/>
      <c r="D73" s="183"/>
      <c r="E73" s="183"/>
      <c r="F73" s="183"/>
      <c r="G73" s="183"/>
      <c r="H73" s="183"/>
      <c r="I73" s="183"/>
      <c r="J73" s="183"/>
      <c r="K73" s="183"/>
      <c r="L73" s="183"/>
      <c r="M73" s="183"/>
      <c r="N73" s="183"/>
      <c r="O73" s="183"/>
      <c r="P73" s="183"/>
      <c r="Q73" s="183"/>
      <c r="R73" s="183"/>
      <c r="S73" s="183"/>
      <c r="T73" s="183"/>
      <c r="U73" s="183"/>
      <c r="V73" s="183"/>
      <c r="W73" s="183"/>
    </row>
    <row r="74" customFormat="false" ht="8.25" hidden="false" customHeight="false" outlineLevel="0" collapsed="false">
      <c r="A74" s="184"/>
      <c r="B74" s="184"/>
      <c r="C74" s="184"/>
      <c r="D74" s="184"/>
      <c r="E74" s="184"/>
      <c r="F74" s="184"/>
      <c r="G74" s="184"/>
      <c r="H74" s="184"/>
      <c r="I74" s="184"/>
      <c r="J74" s="184"/>
      <c r="K74" s="184"/>
      <c r="L74" s="184"/>
      <c r="M74" s="184"/>
      <c r="N74" s="184"/>
      <c r="O74" s="184"/>
      <c r="P74" s="184"/>
      <c r="Q74" s="184"/>
      <c r="R74" s="184"/>
      <c r="S74" s="184"/>
      <c r="T74" s="184"/>
      <c r="U74" s="184"/>
      <c r="V74" s="184"/>
      <c r="W74" s="184"/>
    </row>
    <row r="75" customFormat="false" ht="8.25" hidden="false" customHeight="false" outlineLevel="0" collapsed="false">
      <c r="H75" s="185" t="s">
        <v>11</v>
      </c>
      <c r="I75" s="185"/>
      <c r="J75" s="185"/>
      <c r="M75" s="185" t="s">
        <v>12</v>
      </c>
      <c r="N75" s="185"/>
      <c r="O75" s="185"/>
      <c r="S75" s="186" t="s">
        <v>13</v>
      </c>
    </row>
    <row r="76" customFormat="false" ht="8.25" hidden="false" customHeight="false" outlineLevel="0" collapsed="false">
      <c r="H76" s="185" t="s">
        <v>14</v>
      </c>
      <c r="I76" s="185"/>
      <c r="J76" s="185"/>
      <c r="M76" s="185" t="s">
        <v>15</v>
      </c>
      <c r="S76" s="187" t="s">
        <v>16</v>
      </c>
      <c r="T76" s="187" t="s">
        <v>17</v>
      </c>
    </row>
    <row r="77" customFormat="false" ht="8.25" hidden="false" customHeight="false" outlineLevel="0" collapsed="false">
      <c r="H77" s="185"/>
      <c r="I77" s="185"/>
      <c r="J77" s="185"/>
      <c r="S77" s="188" t="n">
        <f aca="false">(M87+C97+K108+K117)/(M87+C97+K108+C87)</f>
        <v>0.527595884003742</v>
      </c>
      <c r="T77" s="188" t="n">
        <f aca="false">C87/(C87+M87+C97+K108+K117)</f>
        <v>0.472404115996258</v>
      </c>
    </row>
    <row r="80" customFormat="false" ht="8.25" hidden="false" customHeight="false" outlineLevel="0" collapsed="false">
      <c r="A80" s="183" t="s">
        <v>14</v>
      </c>
      <c r="B80" s="183"/>
      <c r="C80" s="183"/>
      <c r="D80" s="183"/>
      <c r="E80" s="183"/>
      <c r="F80" s="183"/>
      <c r="G80" s="183"/>
      <c r="H80" s="183"/>
      <c r="I80" s="183"/>
      <c r="J80" s="183"/>
      <c r="K80" s="183"/>
      <c r="L80" s="183"/>
      <c r="M80" s="183"/>
      <c r="N80" s="183"/>
      <c r="O80" s="183"/>
      <c r="P80" s="183"/>
      <c r="Q80" s="183"/>
      <c r="R80" s="183"/>
      <c r="S80" s="183"/>
      <c r="T80" s="183"/>
      <c r="U80" s="183"/>
      <c r="V80" s="183"/>
      <c r="W80" s="183"/>
    </row>
    <row r="82" customFormat="false" ht="8.25" hidden="false" customHeight="false" outlineLevel="0" collapsed="false">
      <c r="C82" s="183" t="s">
        <v>18</v>
      </c>
      <c r="D82" s="183"/>
      <c r="E82" s="183"/>
      <c r="F82" s="183"/>
      <c r="G82" s="183"/>
      <c r="H82" s="183"/>
      <c r="I82" s="183"/>
      <c r="L82" s="183" t="s">
        <v>19</v>
      </c>
      <c r="M82" s="183"/>
      <c r="N82" s="183"/>
      <c r="O82" s="183"/>
      <c r="P82" s="183"/>
      <c r="R82" s="183" t="s">
        <v>20</v>
      </c>
      <c r="S82" s="183"/>
      <c r="T82" s="183"/>
      <c r="V82" s="183" t="s">
        <v>21</v>
      </c>
      <c r="W82" s="183"/>
    </row>
    <row r="83" customFormat="false" ht="8.25" hidden="false" customHeight="false" outlineLevel="0" collapsed="false">
      <c r="A83" s="189" t="s">
        <v>22</v>
      </c>
      <c r="B83" s="189" t="s">
        <v>24</v>
      </c>
      <c r="C83" s="189" t="s">
        <v>25</v>
      </c>
      <c r="D83" s="189" t="s">
        <v>26</v>
      </c>
      <c r="E83" s="189" t="s">
        <v>27</v>
      </c>
      <c r="F83" s="189" t="s">
        <v>28</v>
      </c>
      <c r="G83" s="189" t="s">
        <v>29</v>
      </c>
      <c r="H83" s="189" t="s">
        <v>30</v>
      </c>
      <c r="I83" s="189" t="s">
        <v>31</v>
      </c>
      <c r="J83" s="189" t="s">
        <v>32</v>
      </c>
      <c r="K83" s="189" t="s">
        <v>33</v>
      </c>
      <c r="M83" s="189" t="s">
        <v>34</v>
      </c>
      <c r="N83" s="189" t="s">
        <v>35</v>
      </c>
      <c r="O83" s="189" t="s">
        <v>36</v>
      </c>
      <c r="P83" s="189" t="s">
        <v>30</v>
      </c>
      <c r="Q83" s="189" t="s">
        <v>37</v>
      </c>
      <c r="R83" s="189"/>
      <c r="S83" s="189" t="s">
        <v>38</v>
      </c>
      <c r="T83" s="189" t="s">
        <v>39</v>
      </c>
      <c r="U83" s="189" t="s">
        <v>40</v>
      </c>
      <c r="V83" s="189"/>
      <c r="W83" s="189" t="s">
        <v>41</v>
      </c>
      <c r="X83" s="189" t="s">
        <v>42</v>
      </c>
      <c r="Y83" s="189"/>
      <c r="Z83" s="189"/>
    </row>
    <row r="84" customFormat="false" ht="8.25" hidden="false" customHeight="false" outlineLevel="0" collapsed="false">
      <c r="A84" s="190" t="s">
        <v>383</v>
      </c>
      <c r="B84" s="191" t="n">
        <v>16</v>
      </c>
      <c r="C84" s="191" t="n">
        <v>480</v>
      </c>
      <c r="D84" s="191" t="n">
        <v>301</v>
      </c>
      <c r="E84" s="188" t="n">
        <f aca="false">D84/C84</f>
        <v>0.627083333333333</v>
      </c>
      <c r="F84" s="191" t="n">
        <v>3473</v>
      </c>
      <c r="G84" s="192" t="n">
        <f aca="false">F84/C84</f>
        <v>7.23541666666667</v>
      </c>
      <c r="H84" s="191" t="n">
        <v>24</v>
      </c>
      <c r="I84" s="188" t="n">
        <f aca="false">H84/C84</f>
        <v>0.05</v>
      </c>
      <c r="J84" s="191" t="n">
        <v>12</v>
      </c>
      <c r="K84" s="188" t="n">
        <f aca="false">J84/C84</f>
        <v>0.025</v>
      </c>
      <c r="M84" s="191" t="n">
        <v>140</v>
      </c>
      <c r="N84" s="191" t="n">
        <v>1010</v>
      </c>
      <c r="O84" s="191" t="n">
        <f aca="false">N84/M84</f>
        <v>7.21428571428571</v>
      </c>
      <c r="P84" s="191" t="n">
        <v>9</v>
      </c>
      <c r="Q84" s="188" t="n">
        <f aca="false">P84/M84</f>
        <v>0.0642857142857143</v>
      </c>
      <c r="R84" s="182"/>
      <c r="S84" s="188" t="n">
        <f aca="false">(C84+M84)/($D$17+$N$17)</f>
        <v>0.948012232415902</v>
      </c>
      <c r="T84" s="188" t="n">
        <f aca="false">C84/($D$17)</f>
        <v>0.836236933797909</v>
      </c>
      <c r="U84" s="188" t="n">
        <f aca="false">M84/($N$17)</f>
        <v>1.75</v>
      </c>
      <c r="V84" s="193"/>
      <c r="W84" s="191" t="n">
        <f aca="false">(F84*0.05)+(H84*4)+(J84*-1)+(N84*0.1)+(P84*6)</f>
        <v>412.65</v>
      </c>
      <c r="X84" s="194" t="n">
        <f aca="false">((F84*0.05)+(H84*4)+(J84*-1)+(N84*0.1)+(P84*6))*0.4</f>
        <v>165.06</v>
      </c>
      <c r="Y84" s="182"/>
      <c r="Z84" s="182"/>
    </row>
    <row r="85" customFormat="false" ht="8.25" hidden="false" customHeight="false" outlineLevel="0" collapsed="false">
      <c r="A85" s="190" t="s">
        <v>341</v>
      </c>
      <c r="B85" s="191" t="n">
        <v>1</v>
      </c>
      <c r="C85" s="191" t="n">
        <v>25</v>
      </c>
      <c r="D85" s="191" t="n">
        <v>17</v>
      </c>
      <c r="E85" s="188" t="n">
        <f aca="false">D85/C85</f>
        <v>0.68</v>
      </c>
      <c r="F85" s="191" t="n">
        <v>180</v>
      </c>
      <c r="G85" s="192" t="n">
        <f aca="false">F85/C85</f>
        <v>7.2</v>
      </c>
      <c r="H85" s="191" t="n">
        <v>1</v>
      </c>
      <c r="I85" s="188" t="n">
        <f aca="false">H85/C85</f>
        <v>0.04</v>
      </c>
      <c r="J85" s="191" t="n">
        <v>1</v>
      </c>
      <c r="K85" s="188" t="n">
        <f aca="false">J85/C85</f>
        <v>0.04</v>
      </c>
      <c r="M85" s="191" t="n">
        <v>2</v>
      </c>
      <c r="N85" s="191" t="n">
        <v>6</v>
      </c>
      <c r="O85" s="191" t="n">
        <f aca="false">N85/M85</f>
        <v>3</v>
      </c>
      <c r="P85" s="191" t="n">
        <v>0</v>
      </c>
      <c r="Q85" s="188" t="n">
        <f aca="false">P85/M85</f>
        <v>0</v>
      </c>
      <c r="R85" s="182"/>
      <c r="S85" s="188" t="n">
        <f aca="false">(C85+M85)/($D$17+$N$17)</f>
        <v>0.0412844036697248</v>
      </c>
      <c r="T85" s="188" t="n">
        <f aca="false">C85/($D$17)</f>
        <v>0.0435540069686411</v>
      </c>
      <c r="U85" s="188" t="n">
        <f aca="false">M85/($N$17)</f>
        <v>0.025</v>
      </c>
      <c r="V85" s="193"/>
      <c r="W85" s="191" t="n">
        <f aca="false">(F85*0.05)+(H85*4)+(J85*-1)+(N85*0.1)+(P85*6)</f>
        <v>12.6</v>
      </c>
      <c r="X85" s="194" t="n">
        <f aca="false">((F85*0.05)+(H85*4)+(J85*-1)+(N85*0.1)+(P85*6))*0.4</f>
        <v>5.04</v>
      </c>
      <c r="Y85" s="182"/>
      <c r="Z85" s="182"/>
    </row>
    <row r="86" customFormat="false" ht="8.25" hidden="false" customHeight="false" outlineLevel="0" collapsed="false">
      <c r="A86" s="190"/>
      <c r="B86" s="191"/>
      <c r="C86" s="191"/>
      <c r="D86" s="191"/>
      <c r="E86" s="188" t="e">
        <f aca="false">D86/C86</f>
        <v>#DIV/0!</v>
      </c>
      <c r="F86" s="191"/>
      <c r="G86" s="192" t="e">
        <f aca="false">F86/C86</f>
        <v>#DIV/0!</v>
      </c>
      <c r="H86" s="191"/>
      <c r="I86" s="188" t="e">
        <f aca="false">H86/C86</f>
        <v>#DIV/0!</v>
      </c>
      <c r="J86" s="191"/>
      <c r="K86" s="188" t="e">
        <f aca="false">J86/C86</f>
        <v>#DIV/0!</v>
      </c>
      <c r="M86" s="191"/>
      <c r="N86" s="191"/>
      <c r="O86" s="191" t="e">
        <f aca="false">N86/M86</f>
        <v>#DIV/0!</v>
      </c>
      <c r="P86" s="191"/>
      <c r="Q86" s="188" t="e">
        <f aca="false">P86/M86</f>
        <v>#DIV/0!</v>
      </c>
      <c r="R86" s="182"/>
      <c r="S86" s="188" t="n">
        <f aca="false">(C86+M86)/($D$17+$N$17)</f>
        <v>0</v>
      </c>
      <c r="T86" s="188" t="n">
        <f aca="false">C86/($D$17)</f>
        <v>0</v>
      </c>
      <c r="U86" s="188" t="n">
        <f aca="false">M86/($N$17)</f>
        <v>0</v>
      </c>
      <c r="V86" s="193"/>
      <c r="W86" s="191" t="n">
        <f aca="false">(F86*0.05)+(H86*4)+(J86*-1)+(N86*0.1)+(P86*6)</f>
        <v>0</v>
      </c>
      <c r="X86" s="194" t="n">
        <f aca="false">((F86*0.05)+(H86*4)+(J86*-1)+(N86*0.1)+(P86*6))*0.4</f>
        <v>0</v>
      </c>
      <c r="Y86" s="182"/>
      <c r="Z86" s="182"/>
    </row>
    <row r="87" customFormat="false" ht="8.25" hidden="false" customHeight="false" outlineLevel="0" collapsed="false">
      <c r="A87" s="189" t="s">
        <v>49</v>
      </c>
      <c r="B87" s="189"/>
      <c r="C87" s="189" t="n">
        <f aca="false">SUM(C84:C86)</f>
        <v>505</v>
      </c>
      <c r="D87" s="189" t="n">
        <f aca="false">SUM(D84:D86)</f>
        <v>318</v>
      </c>
      <c r="E87" s="189"/>
      <c r="F87" s="189" t="n">
        <f aca="false">SUM(F84:F86)</f>
        <v>3653</v>
      </c>
      <c r="G87" s="189"/>
      <c r="H87" s="189" t="n">
        <f aca="false">SUM(H84:H86)</f>
        <v>25</v>
      </c>
      <c r="I87" s="189"/>
      <c r="J87" s="189" t="n">
        <f aca="false">SUM(J84:J86)</f>
        <v>13</v>
      </c>
      <c r="K87" s="189"/>
      <c r="L87" s="186"/>
      <c r="M87" s="189" t="n">
        <f aca="false">SUM(M84:M86)</f>
        <v>142</v>
      </c>
      <c r="N87" s="189" t="n">
        <f aca="false">SUM(N84:N86)</f>
        <v>1016</v>
      </c>
      <c r="O87" s="189"/>
      <c r="P87" s="189" t="n">
        <f aca="false">SUM(P84:P86)</f>
        <v>9</v>
      </c>
      <c r="Q87" s="189"/>
      <c r="R87" s="189"/>
      <c r="S87" s="195" t="n">
        <f aca="false">S84+S85+S86</f>
        <v>0.989296636085627</v>
      </c>
      <c r="T87" s="196" t="n">
        <f aca="false">C87/(C87+M87)</f>
        <v>0.780525502318393</v>
      </c>
      <c r="U87" s="196" t="n">
        <f aca="false">M87/(M87+C87)</f>
        <v>0.219474497681607</v>
      </c>
      <c r="V87" s="193"/>
      <c r="W87" s="182"/>
      <c r="X87" s="182"/>
      <c r="Y87" s="182"/>
      <c r="Z87" s="182"/>
    </row>
    <row r="88" customFormat="false" ht="8.25" hidden="false" customHeight="false" outlineLevel="0" collapsed="false">
      <c r="C88" s="182"/>
      <c r="D88" s="197"/>
      <c r="E88" s="182"/>
      <c r="F88" s="198"/>
      <c r="G88" s="182"/>
      <c r="H88" s="199"/>
      <c r="I88" s="182"/>
      <c r="J88" s="199"/>
      <c r="K88" s="182"/>
      <c r="L88" s="182"/>
      <c r="M88" s="182"/>
      <c r="N88" s="182"/>
      <c r="O88" s="182"/>
      <c r="P88" s="182"/>
      <c r="Q88" s="182"/>
      <c r="R88" s="182"/>
    </row>
    <row r="89" customFormat="false" ht="8.25" hidden="false" customHeight="false" outlineLevel="0" collapsed="false">
      <c r="C89" s="182"/>
      <c r="D89" s="197"/>
      <c r="E89" s="182"/>
      <c r="F89" s="198"/>
      <c r="G89" s="182"/>
      <c r="H89" s="199"/>
      <c r="I89" s="182"/>
      <c r="J89" s="199"/>
      <c r="K89" s="182"/>
      <c r="L89" s="182"/>
      <c r="M89" s="182"/>
      <c r="N89" s="182"/>
      <c r="O89" s="182"/>
      <c r="P89" s="182"/>
      <c r="Q89" s="182"/>
      <c r="R89" s="182"/>
    </row>
    <row r="90" customFormat="false" ht="8.25" hidden="false" customHeight="false" outlineLevel="0" collapsed="false">
      <c r="A90" s="183" t="s">
        <v>19</v>
      </c>
      <c r="B90" s="183"/>
      <c r="C90" s="183"/>
      <c r="D90" s="183"/>
      <c r="E90" s="183"/>
      <c r="F90" s="183"/>
      <c r="G90" s="183"/>
      <c r="H90" s="183" t="s">
        <v>50</v>
      </c>
      <c r="I90" s="183"/>
      <c r="J90" s="183"/>
      <c r="K90" s="183"/>
      <c r="L90" s="183"/>
      <c r="M90" s="183"/>
      <c r="N90" s="182"/>
      <c r="O90" s="182"/>
      <c r="R90" s="183" t="s">
        <v>20</v>
      </c>
      <c r="S90" s="183"/>
      <c r="T90" s="183"/>
      <c r="V90" s="183" t="s">
        <v>21</v>
      </c>
      <c r="W90" s="183"/>
      <c r="X90" s="184"/>
      <c r="Y90" s="184"/>
      <c r="Z90" s="184"/>
      <c r="AA90" s="184"/>
    </row>
    <row r="91" customFormat="false" ht="8.25" hidden="false" customHeight="false" outlineLevel="0" collapsed="false">
      <c r="A91" s="189" t="s">
        <v>51</v>
      </c>
      <c r="B91" s="189" t="s">
        <v>24</v>
      </c>
      <c r="C91" s="189" t="s">
        <v>25</v>
      </c>
      <c r="D91" s="189" t="s">
        <v>28</v>
      </c>
      <c r="E91" s="189" t="s">
        <v>29</v>
      </c>
      <c r="F91" s="189" t="s">
        <v>30</v>
      </c>
      <c r="G91" s="189" t="s">
        <v>31</v>
      </c>
      <c r="I91" s="189" t="s">
        <v>52</v>
      </c>
      <c r="J91" s="189" t="s">
        <v>53</v>
      </c>
      <c r="K91" s="189" t="s">
        <v>54</v>
      </c>
      <c r="L91" s="189" t="s">
        <v>55</v>
      </c>
      <c r="M91" s="189" t="s">
        <v>56</v>
      </c>
      <c r="N91" s="189" t="s">
        <v>30</v>
      </c>
      <c r="O91" s="189" t="s">
        <v>57</v>
      </c>
      <c r="R91" s="189" t="s">
        <v>51</v>
      </c>
      <c r="S91" s="189" t="s">
        <v>38</v>
      </c>
      <c r="T91" s="189" t="s">
        <v>39</v>
      </c>
      <c r="U91" s="189" t="s">
        <v>40</v>
      </c>
      <c r="W91" s="189" t="s">
        <v>41</v>
      </c>
      <c r="X91" s="189" t="s">
        <v>58</v>
      </c>
      <c r="Y91" s="189" t="s">
        <v>59</v>
      </c>
      <c r="Z91" s="189"/>
      <c r="AA91" s="189"/>
    </row>
    <row r="92" customFormat="false" ht="8.25" hidden="false" customHeight="false" outlineLevel="0" collapsed="false">
      <c r="A92" s="205" t="s">
        <v>347</v>
      </c>
      <c r="B92" s="200" t="n">
        <v>16</v>
      </c>
      <c r="C92" s="191" t="n">
        <v>158</v>
      </c>
      <c r="D92" s="191" t="n">
        <v>810</v>
      </c>
      <c r="E92" s="191" t="n">
        <f aca="false">D92/C92</f>
        <v>5.12658227848101</v>
      </c>
      <c r="F92" s="191" t="n">
        <v>5</v>
      </c>
      <c r="G92" s="188" t="n">
        <f aca="false">F92/C92</f>
        <v>0.0316455696202532</v>
      </c>
      <c r="I92" s="188" t="n">
        <f aca="false">K92/J92</f>
        <v>0.606060606060606</v>
      </c>
      <c r="J92" s="191" t="n">
        <v>33</v>
      </c>
      <c r="K92" s="191" t="n">
        <v>20</v>
      </c>
      <c r="L92" s="191" t="n">
        <v>120</v>
      </c>
      <c r="M92" s="191" t="n">
        <f aca="false">L92/K92</f>
        <v>6</v>
      </c>
      <c r="N92" s="191" t="n">
        <v>1</v>
      </c>
      <c r="O92" s="188" t="n">
        <f aca="false">N92/K92</f>
        <v>0.05</v>
      </c>
      <c r="R92" s="190" t="s">
        <v>348</v>
      </c>
      <c r="S92" s="188" t="n">
        <f aca="false">(C92+J92)/($D$27+$K$27+$N$17+$E$17+$L$38+$L$47)</f>
        <v>0.198958333333333</v>
      </c>
      <c r="T92" s="188" t="n">
        <f aca="false">J92/($K$27+$F$38+$F$47)</f>
        <v>0.0882352941176471</v>
      </c>
      <c r="U92" s="188" t="n">
        <f aca="false">C92/($D$27+$N$17+$L$38+$L$47)</f>
        <v>0.297551789077213</v>
      </c>
      <c r="W92" s="191" t="n">
        <f aca="false">(D92*0.1)+(F92*6)+(L92*0.1)+(N92*6)</f>
        <v>129</v>
      </c>
      <c r="X92" s="191" t="n">
        <f aca="false">(D92*0.1)+(F92*6)+(K92*1)+(L92*0.1)+(N92*6)</f>
        <v>149</v>
      </c>
      <c r="Y92" s="191" t="n">
        <f aca="false">(D92*0.1)+(F92*6)+(K92*0.5)+(L92*0.1)+(N92*6)</f>
        <v>139</v>
      </c>
      <c r="Z92" s="182"/>
      <c r="AA92" s="182"/>
    </row>
    <row r="93" customFormat="false" ht="8.25" hidden="false" customHeight="false" outlineLevel="0" collapsed="false">
      <c r="A93" s="205" t="s">
        <v>384</v>
      </c>
      <c r="B93" s="200" t="n">
        <v>16</v>
      </c>
      <c r="C93" s="191" t="n">
        <v>215</v>
      </c>
      <c r="D93" s="191" t="n">
        <v>1030</v>
      </c>
      <c r="E93" s="191" t="n">
        <f aca="false">D93/C93</f>
        <v>4.7906976744186</v>
      </c>
      <c r="F93" s="191" t="n">
        <v>7</v>
      </c>
      <c r="G93" s="188" t="n">
        <f aca="false">F93/C93</f>
        <v>0.0325581395348837</v>
      </c>
      <c r="I93" s="188" t="n">
        <f aca="false">K93/J93</f>
        <v>0.75</v>
      </c>
      <c r="J93" s="191" t="n">
        <v>20</v>
      </c>
      <c r="K93" s="191" t="n">
        <v>15</v>
      </c>
      <c r="L93" s="191" t="n">
        <v>90</v>
      </c>
      <c r="M93" s="191" t="n">
        <f aca="false">L93/K93</f>
        <v>6</v>
      </c>
      <c r="N93" s="191" t="n">
        <v>1</v>
      </c>
      <c r="O93" s="188" t="n">
        <f aca="false">N93/K93</f>
        <v>0.0666666666666667</v>
      </c>
      <c r="R93" s="190" t="s">
        <v>385</v>
      </c>
      <c r="S93" s="188" t="n">
        <f aca="false">(C93+J93)/($D$27+$K$27+$N$17+$E$17+$L$38+$L$47)</f>
        <v>0.244791666666667</v>
      </c>
      <c r="T93" s="188" t="n">
        <f aca="false">J93/($K$27+$F$38+$F$47)</f>
        <v>0.053475935828877</v>
      </c>
      <c r="U93" s="188" t="n">
        <f aca="false">C93/($D$27+$N$17+$L$38+$L$47)</f>
        <v>0.404896421845574</v>
      </c>
      <c r="W93" s="191" t="n">
        <f aca="false">(D93*0.1)+(F93*6)+(L93*0.1)+(N93*6)</f>
        <v>160</v>
      </c>
      <c r="X93" s="191" t="n">
        <f aca="false">(D93*0.1)+(F93*6)+(K93*1)+(L93*0.1)+(N93*6)</f>
        <v>175</v>
      </c>
      <c r="Y93" s="191" t="n">
        <f aca="false">(D93*0.1)+(F93*6)+(K93*0.5)+(L93*0.1)+(N93*6)</f>
        <v>167.5</v>
      </c>
      <c r="Z93" s="182"/>
      <c r="AA93" s="182"/>
    </row>
    <row r="94" customFormat="false" ht="8.25" hidden="false" customHeight="false" outlineLevel="0" collapsed="false">
      <c r="A94" s="190"/>
      <c r="B94" s="200"/>
      <c r="C94" s="191"/>
      <c r="D94" s="191"/>
      <c r="E94" s="191" t="e">
        <f aca="false">D94/C94</f>
        <v>#DIV/0!</v>
      </c>
      <c r="F94" s="191"/>
      <c r="G94" s="188" t="e">
        <f aca="false">F94/C94</f>
        <v>#DIV/0!</v>
      </c>
      <c r="I94" s="188" t="e">
        <f aca="false">K94/J94</f>
        <v>#DIV/0!</v>
      </c>
      <c r="J94" s="191"/>
      <c r="K94" s="191"/>
      <c r="L94" s="191"/>
      <c r="M94" s="191" t="e">
        <f aca="false">L94/K94</f>
        <v>#DIV/0!</v>
      </c>
      <c r="N94" s="191"/>
      <c r="O94" s="188" t="e">
        <f aca="false">N94/K94</f>
        <v>#DIV/0!</v>
      </c>
      <c r="R94" s="190"/>
      <c r="S94" s="188" t="n">
        <f aca="false">(C94+J94)/($D$27+$K$27+$N$17+$E$17+$L$38+$L$47)</f>
        <v>0</v>
      </c>
      <c r="T94" s="188" t="n">
        <f aca="false">J94/($K$27+$F$38+$F$47)</f>
        <v>0</v>
      </c>
      <c r="U94" s="188" t="n">
        <f aca="false">C94/($D$27+$N$17+$L$38+$L$47)</f>
        <v>0</v>
      </c>
      <c r="W94" s="191" t="n">
        <f aca="false">(D94*0.1)+(F94*6)+(L94*0.1)+(N94*6)</f>
        <v>0</v>
      </c>
      <c r="X94" s="191" t="n">
        <f aca="false">(D94*0.1)+(F94*6)+(K94*1)+(L94*0.1)+(N94*6)</f>
        <v>0</v>
      </c>
      <c r="Y94" s="191" t="n">
        <f aca="false">(D94*0.1)+(F94*6)+(K94*0.5)+(L94*0.1)+(N94*6)</f>
        <v>0</v>
      </c>
      <c r="Z94" s="182"/>
      <c r="AA94" s="182"/>
    </row>
    <row r="95" customFormat="false" ht="8.25" hidden="false" customHeight="false" outlineLevel="0" collapsed="false">
      <c r="A95" s="190"/>
      <c r="B95" s="200"/>
      <c r="C95" s="191"/>
      <c r="D95" s="191"/>
      <c r="E95" s="191" t="e">
        <f aca="false">D95/C95</f>
        <v>#DIV/0!</v>
      </c>
      <c r="F95" s="191" t="n">
        <v>0</v>
      </c>
      <c r="G95" s="188" t="e">
        <f aca="false">F95/C95</f>
        <v>#DIV/0!</v>
      </c>
      <c r="I95" s="188" t="e">
        <f aca="false">K95/J95</f>
        <v>#DIV/0!</v>
      </c>
      <c r="J95" s="191"/>
      <c r="K95" s="191"/>
      <c r="L95" s="191"/>
      <c r="M95" s="191" t="e">
        <f aca="false">L95/K95</f>
        <v>#DIV/0!</v>
      </c>
      <c r="N95" s="191" t="n">
        <v>0</v>
      </c>
      <c r="O95" s="188" t="e">
        <f aca="false">N95/K95</f>
        <v>#DIV/0!</v>
      </c>
      <c r="R95" s="190"/>
      <c r="S95" s="188" t="n">
        <f aca="false">(C95+J95)/($D$27+$K$27+$N$17+$E$17+$L$38+$L$47)</f>
        <v>0</v>
      </c>
      <c r="T95" s="188" t="n">
        <f aca="false">J95/($K$27+$F$38+$F$47)</f>
        <v>0</v>
      </c>
      <c r="U95" s="188" t="n">
        <f aca="false">C95/($D$27+$N$17+$L$38+$L$47)</f>
        <v>0</v>
      </c>
      <c r="W95" s="191" t="n">
        <f aca="false">(D95*0.1)+(F95*6)+(L95*0.1)+(N95*6)</f>
        <v>0</v>
      </c>
      <c r="X95" s="191" t="n">
        <f aca="false">(D95*0.1)+(F95*6)+(K95*1)+(L95*0.1)+(N95*6)</f>
        <v>0</v>
      </c>
      <c r="Y95" s="191" t="n">
        <f aca="false">(D95*0.1)+(F95*6)+(K95*0.5)+(L95*0.1)+(N95*6)</f>
        <v>0</v>
      </c>
      <c r="Z95" s="182"/>
      <c r="AA95" s="182"/>
    </row>
    <row r="96" customFormat="false" ht="8.25" hidden="false" customHeight="false" outlineLevel="0" collapsed="false">
      <c r="A96" s="190" t="s">
        <v>386</v>
      </c>
      <c r="B96" s="200" t="n">
        <v>7</v>
      </c>
      <c r="C96" s="191" t="n">
        <v>24</v>
      </c>
      <c r="D96" s="191" t="n">
        <v>84</v>
      </c>
      <c r="E96" s="191" t="n">
        <f aca="false">D96/C96</f>
        <v>3.5</v>
      </c>
      <c r="F96" s="191" t="n">
        <v>0</v>
      </c>
      <c r="G96" s="188" t="n">
        <f aca="false">F96/C96</f>
        <v>0</v>
      </c>
      <c r="I96" s="188" t="n">
        <f aca="false">K96/J96</f>
        <v>0.625</v>
      </c>
      <c r="J96" s="191" t="n">
        <v>8</v>
      </c>
      <c r="K96" s="191" t="n">
        <v>5</v>
      </c>
      <c r="L96" s="191" t="n">
        <v>44</v>
      </c>
      <c r="M96" s="191" t="n">
        <f aca="false">L96/K96</f>
        <v>8.8</v>
      </c>
      <c r="N96" s="191" t="n">
        <v>0</v>
      </c>
      <c r="O96" s="188" t="n">
        <f aca="false">N96/K96</f>
        <v>0</v>
      </c>
      <c r="R96" s="190" t="s">
        <v>387</v>
      </c>
      <c r="S96" s="188" t="n">
        <f aca="false">(C96+J96)/($D$27+$K$27+$N$17+$E$17+$L$38+$L$47)</f>
        <v>0.0333333333333333</v>
      </c>
      <c r="T96" s="188" t="n">
        <f aca="false">J96/($K$27+$F$38+$F$47)</f>
        <v>0.0213903743315508</v>
      </c>
      <c r="U96" s="188" t="n">
        <f aca="false">C96/($D$27+$N$17+$L$38+$L$47)</f>
        <v>0.0451977401129944</v>
      </c>
      <c r="W96" s="191" t="n">
        <f aca="false">(D96*0.1)+(F96*6)+(L96*0.1)+(N96*6)</f>
        <v>12.8</v>
      </c>
      <c r="X96" s="191" t="n">
        <f aca="false">(D96*0.1)+(F96*6)+(K96*1)+(L96*0.1)+(N96*6)</f>
        <v>17.8</v>
      </c>
      <c r="Y96" s="191" t="n">
        <f aca="false">(D96*0.1)+(F96*6)+(K96*0.5)+(L96*0.1)+(N96*6)</f>
        <v>15.3</v>
      </c>
      <c r="Z96" s="182"/>
      <c r="AA96" s="182"/>
    </row>
    <row r="97" customFormat="false" ht="8.25" hidden="false" customHeight="false" outlineLevel="0" collapsed="false">
      <c r="A97" s="189" t="s">
        <v>49</v>
      </c>
      <c r="B97" s="189"/>
      <c r="C97" s="189" t="n">
        <f aca="false">SUM(C92:C96)</f>
        <v>397</v>
      </c>
      <c r="D97" s="189" t="n">
        <f aca="false">SUM(D92:D96)</f>
        <v>1924</v>
      </c>
      <c r="E97" s="189"/>
      <c r="F97" s="189" t="n">
        <f aca="false">SUM(F92:F96)</f>
        <v>12</v>
      </c>
      <c r="G97" s="189"/>
      <c r="H97" s="189"/>
      <c r="I97" s="189"/>
      <c r="J97" s="189" t="n">
        <f aca="false">SUM(J92:J96)</f>
        <v>61</v>
      </c>
      <c r="K97" s="189" t="n">
        <f aca="false">SUM(K92:K96)</f>
        <v>40</v>
      </c>
      <c r="L97" s="189" t="n">
        <f aca="false">SUM(L92:L96)</f>
        <v>254</v>
      </c>
      <c r="M97" s="189"/>
      <c r="N97" s="189" t="n">
        <f aca="false">SUM(N92:N96)</f>
        <v>2</v>
      </c>
      <c r="O97" s="189"/>
    </row>
    <row r="98" customFormat="false" ht="8.25" hidden="false" customHeight="false" outlineLevel="0" collapsed="false">
      <c r="A98" s="189"/>
      <c r="C98" s="182"/>
      <c r="D98" s="182"/>
      <c r="E98" s="182"/>
      <c r="F98" s="182"/>
      <c r="G98" s="182"/>
      <c r="H98" s="189"/>
      <c r="I98" s="182"/>
      <c r="J98" s="182"/>
      <c r="K98" s="182"/>
      <c r="L98" s="182"/>
      <c r="M98" s="182"/>
      <c r="N98" s="182"/>
    </row>
    <row r="99" customFormat="false" ht="8.25" hidden="false" customHeight="false" outlineLevel="0" collapsed="false">
      <c r="C99" s="182"/>
      <c r="D99" s="182"/>
      <c r="E99" s="182"/>
      <c r="F99" s="182"/>
      <c r="G99" s="182"/>
      <c r="H99" s="182"/>
      <c r="I99" s="182"/>
      <c r="J99" s="182"/>
      <c r="K99" s="182"/>
      <c r="L99" s="182"/>
      <c r="M99" s="182"/>
    </row>
    <row r="100" customFormat="false" ht="8.25" hidden="false" customHeight="false" outlineLevel="0" collapsed="false">
      <c r="A100" s="183" t="s">
        <v>50</v>
      </c>
      <c r="B100" s="183"/>
      <c r="C100" s="183"/>
      <c r="D100" s="183"/>
      <c r="E100" s="183"/>
      <c r="F100" s="183"/>
      <c r="G100" s="183"/>
      <c r="H100" s="182"/>
      <c r="I100" s="182"/>
      <c r="J100" s="183" t="s">
        <v>19</v>
      </c>
      <c r="K100" s="183"/>
      <c r="L100" s="183"/>
      <c r="M100" s="183"/>
      <c r="N100" s="183"/>
      <c r="R100" s="183" t="s">
        <v>20</v>
      </c>
      <c r="S100" s="183"/>
      <c r="T100" s="183"/>
      <c r="V100" s="183" t="s">
        <v>21</v>
      </c>
      <c r="W100" s="183"/>
    </row>
    <row r="101" customFormat="false" ht="8.25" hidden="false" customHeight="false" outlineLevel="0" collapsed="false">
      <c r="A101" s="189" t="s">
        <v>74</v>
      </c>
      <c r="B101" s="189" t="s">
        <v>24</v>
      </c>
      <c r="C101" s="189" t="s">
        <v>52</v>
      </c>
      <c r="D101" s="189" t="s">
        <v>53</v>
      </c>
      <c r="E101" s="189" t="s">
        <v>54</v>
      </c>
      <c r="F101" s="189" t="s">
        <v>55</v>
      </c>
      <c r="G101" s="189" t="s">
        <v>56</v>
      </c>
      <c r="H101" s="189" t="s">
        <v>30</v>
      </c>
      <c r="I101" s="189" t="s">
        <v>57</v>
      </c>
      <c r="K101" s="189" t="s">
        <v>34</v>
      </c>
      <c r="L101" s="189" t="s">
        <v>35</v>
      </c>
      <c r="M101" s="189" t="s">
        <v>36</v>
      </c>
      <c r="N101" s="189" t="s">
        <v>75</v>
      </c>
      <c r="O101" s="189" t="s">
        <v>31</v>
      </c>
      <c r="R101" s="189" t="s">
        <v>74</v>
      </c>
      <c r="S101" s="189" t="s">
        <v>38</v>
      </c>
      <c r="T101" s="189" t="s">
        <v>39</v>
      </c>
      <c r="U101" s="189" t="s">
        <v>40</v>
      </c>
      <c r="W101" s="189" t="s">
        <v>41</v>
      </c>
      <c r="X101" s="189" t="s">
        <v>58</v>
      </c>
      <c r="Y101" s="189" t="s">
        <v>76</v>
      </c>
      <c r="Z101" s="189"/>
    </row>
    <row r="102" customFormat="false" ht="8.25" hidden="false" customHeight="false" outlineLevel="0" collapsed="false">
      <c r="A102" s="190"/>
      <c r="B102" s="191"/>
      <c r="C102" s="188" t="e">
        <f aca="false">E102/D102</f>
        <v>#DIV/0!</v>
      </c>
      <c r="D102" s="191"/>
      <c r="E102" s="191"/>
      <c r="F102" s="191"/>
      <c r="G102" s="191" t="e">
        <f aca="false">F102/E102</f>
        <v>#DIV/0!</v>
      </c>
      <c r="H102" s="191"/>
      <c r="I102" s="188" t="e">
        <f aca="false">H102/E102</f>
        <v>#DIV/0!</v>
      </c>
      <c r="K102" s="191"/>
      <c r="L102" s="191"/>
      <c r="M102" s="201" t="e">
        <f aca="false">L102/K102</f>
        <v>#DIV/0!</v>
      </c>
      <c r="N102" s="191" t="n">
        <v>0</v>
      </c>
      <c r="O102" s="188" t="e">
        <f aca="false">N102/K102</f>
        <v>#DIV/0!</v>
      </c>
      <c r="R102" s="190"/>
      <c r="S102" s="202" t="n">
        <f aca="false">(D102+K102)/($D$27+$L$27+$N$17+$E$47+$L$47)</f>
        <v>0</v>
      </c>
      <c r="T102" s="202" t="n">
        <f aca="false">D102/($E$17)</f>
        <v>0</v>
      </c>
      <c r="U102" s="202" t="n">
        <f aca="false">K102/($N$17+$D$27+$L$38+$L$47)</f>
        <v>0</v>
      </c>
      <c r="W102" s="191" t="n">
        <f aca="false">(F102*0.1)+(H102*6)+(L102*0.1)+(N102*6)</f>
        <v>0</v>
      </c>
      <c r="X102" s="191" t="n">
        <f aca="false">(E102*1)+(F102*0.1)+(H102*6)+(L102*0.1)+(N102*6)</f>
        <v>0</v>
      </c>
      <c r="Y102" s="191" t="n">
        <f aca="false">(E102*0.5)+(F102*0.1)+(H102*6)+(L102*0.1)+(N102*6)</f>
        <v>0</v>
      </c>
      <c r="Z102" s="182"/>
    </row>
    <row r="103" customFormat="false" ht="8.25" hidden="false" customHeight="false" outlineLevel="0" collapsed="false">
      <c r="A103" s="190" t="s">
        <v>388</v>
      </c>
      <c r="B103" s="191" t="n">
        <v>17</v>
      </c>
      <c r="C103" s="188" t="n">
        <f aca="false">E103/D103</f>
        <v>0.674157303370787</v>
      </c>
      <c r="D103" s="191" t="n">
        <v>89</v>
      </c>
      <c r="E103" s="191" t="n">
        <v>60</v>
      </c>
      <c r="F103" s="191" t="n">
        <v>704</v>
      </c>
      <c r="G103" s="191" t="n">
        <f aca="false">F103/E103</f>
        <v>11.7333333333333</v>
      </c>
      <c r="H103" s="191" t="n">
        <v>3</v>
      </c>
      <c r="I103" s="188" t="n">
        <f aca="false">H103/E103</f>
        <v>0.05</v>
      </c>
      <c r="K103" s="191" t="n">
        <v>11</v>
      </c>
      <c r="L103" s="191" t="n">
        <v>108</v>
      </c>
      <c r="M103" s="201" t="n">
        <f aca="false">L103/K103</f>
        <v>9.81818181818182</v>
      </c>
      <c r="N103" s="191" t="n">
        <v>1</v>
      </c>
      <c r="O103" s="188" t="n">
        <f aca="false">N103/K103</f>
        <v>0.0909090909090909</v>
      </c>
      <c r="R103" s="190" t="s">
        <v>389</v>
      </c>
      <c r="S103" s="202" t="n">
        <f aca="false">(D103+K103)/($D$27+$L$27+$N$17+$E$47+$L$47)</f>
        <v>0.136612021857924</v>
      </c>
      <c r="T103" s="202" t="n">
        <f aca="false">D103/($E$17)</f>
        <v>0.255014326647564</v>
      </c>
      <c r="U103" s="202" t="n">
        <f aca="false">K103/($N$17+$D$27+$L$38+$L$47)</f>
        <v>0.0207156308851224</v>
      </c>
      <c r="W103" s="191" t="n">
        <f aca="false">(F103*0.1)+(H103*6)+(L103*0.1)+(N103*6)</f>
        <v>105.2</v>
      </c>
      <c r="X103" s="191" t="n">
        <f aca="false">(E103*1)+(F103*0.1)+(H103*6)+(L103*0.1)+(N103*6)</f>
        <v>165.2</v>
      </c>
      <c r="Y103" s="191" t="n">
        <f aca="false">(E103*0.5)+(F103*0.1)+(H103*6)+(L103*0.1)+(N103*6)</f>
        <v>135.2</v>
      </c>
      <c r="Z103" s="182"/>
    </row>
    <row r="104" customFormat="false" ht="8.25" hidden="false" customHeight="false" outlineLevel="0" collapsed="false">
      <c r="A104" s="190" t="s">
        <v>390</v>
      </c>
      <c r="B104" s="191" t="n">
        <v>17</v>
      </c>
      <c r="C104" s="188" t="n">
        <f aca="false">E104/D104</f>
        <v>0.483333333333333</v>
      </c>
      <c r="D104" s="191" t="n">
        <v>60</v>
      </c>
      <c r="E104" s="191" t="n">
        <v>29</v>
      </c>
      <c r="F104" s="191" t="n">
        <v>350</v>
      </c>
      <c r="G104" s="191" t="n">
        <f aca="false">F104/E104</f>
        <v>12.0689655172414</v>
      </c>
      <c r="H104" s="191" t="n">
        <v>2</v>
      </c>
      <c r="I104" s="188" t="n">
        <f aca="false">H104/E104</f>
        <v>0.0689655172413793</v>
      </c>
      <c r="K104" s="191" t="n">
        <v>2</v>
      </c>
      <c r="L104" s="191" t="n">
        <v>12</v>
      </c>
      <c r="M104" s="201" t="n">
        <f aca="false">L104/K104</f>
        <v>6</v>
      </c>
      <c r="N104" s="191" t="n">
        <v>0</v>
      </c>
      <c r="O104" s="188" t="n">
        <f aca="false">N104/K104</f>
        <v>0</v>
      </c>
      <c r="R104" s="190"/>
      <c r="S104" s="202" t="n">
        <f aca="false">(D104+K104)/($D$27+$L$27+$N$17+$E$47+$L$47)</f>
        <v>0.0846994535519126</v>
      </c>
      <c r="T104" s="202" t="n">
        <f aca="false">D104/($E$17)</f>
        <v>0.171919770773639</v>
      </c>
      <c r="U104" s="202" t="n">
        <f aca="false">K104/($N$17+$D$27+$L$38+$L$47)</f>
        <v>0.00376647834274953</v>
      </c>
      <c r="W104" s="191" t="n">
        <f aca="false">(F104*0.1)+(H104*6)+(L104*0.1)+(N104*6)</f>
        <v>48.2</v>
      </c>
      <c r="X104" s="191" t="n">
        <f aca="false">(E104*1)+(F104*0.1)+(H104*6)+(L104*0.1)+(N104*6)</f>
        <v>77.2</v>
      </c>
      <c r="Y104" s="191" t="n">
        <f aca="false">(E104*0.5)+(F104*0.1)+(H104*6)+(L104*0.1)+(N104*6)</f>
        <v>62.7</v>
      </c>
      <c r="Z104" s="182"/>
    </row>
    <row r="105" customFormat="false" ht="8.25" hidden="false" customHeight="false" outlineLevel="0" collapsed="false">
      <c r="A105" s="190" t="s">
        <v>391</v>
      </c>
      <c r="B105" s="191" t="n">
        <v>17</v>
      </c>
      <c r="C105" s="188" t="n">
        <f aca="false">E105/D105</f>
        <v>0.733333333333333</v>
      </c>
      <c r="D105" s="191" t="n">
        <v>120</v>
      </c>
      <c r="E105" s="191" t="n">
        <v>88</v>
      </c>
      <c r="F105" s="191" t="n">
        <v>1393</v>
      </c>
      <c r="G105" s="191" t="n">
        <f aca="false">F105/E105</f>
        <v>15.8295454545455</v>
      </c>
      <c r="H105" s="191" t="n">
        <v>9</v>
      </c>
      <c r="I105" s="188" t="n">
        <f aca="false">H105/E105</f>
        <v>0.102272727272727</v>
      </c>
      <c r="K105" s="191" t="n">
        <v>6</v>
      </c>
      <c r="L105" s="191" t="n">
        <v>40</v>
      </c>
      <c r="M105" s="201" t="n">
        <f aca="false">L105/K105</f>
        <v>6.66666666666667</v>
      </c>
      <c r="N105" s="191" t="n">
        <v>0</v>
      </c>
      <c r="O105" s="188" t="n">
        <f aca="false">N105/K105</f>
        <v>0</v>
      </c>
      <c r="R105" s="190" t="s">
        <v>392</v>
      </c>
      <c r="S105" s="202" t="n">
        <f aca="false">(D105+K105)/($D$27+$L$27+$N$17+$E$47+$L$47)</f>
        <v>0.172131147540984</v>
      </c>
      <c r="T105" s="202" t="n">
        <f aca="false">D105/($E$17)</f>
        <v>0.343839541547278</v>
      </c>
      <c r="U105" s="202" t="n">
        <f aca="false">K105/($N$17+$D$27+$L$38+$L$47)</f>
        <v>0.0112994350282486</v>
      </c>
      <c r="W105" s="191" t="n">
        <f aca="false">(F105*0.1)+(H105*6)+(L105*0.1)+(N105*6)</f>
        <v>197.3</v>
      </c>
      <c r="X105" s="191" t="n">
        <f aca="false">(E105*1)+(F105*0.1)+(H105*6)+(L105*0.1)+(N105*6)</f>
        <v>285.3</v>
      </c>
      <c r="Y105" s="191" t="n">
        <f aca="false">(E105*0.5)+(F105*0.1)+(H105*6)+(L105*0.1)+(N105*6)</f>
        <v>241.3</v>
      </c>
      <c r="Z105" s="182"/>
    </row>
    <row r="106" customFormat="false" ht="8.25" hidden="false" customHeight="false" outlineLevel="0" collapsed="false">
      <c r="A106" s="190" t="s">
        <v>390</v>
      </c>
      <c r="B106" s="191" t="n">
        <v>17</v>
      </c>
      <c r="C106" s="188" t="n">
        <f aca="false">E106/D106</f>
        <v>0.571428571428571</v>
      </c>
      <c r="D106" s="191" t="n">
        <v>14</v>
      </c>
      <c r="E106" s="191" t="n">
        <v>8</v>
      </c>
      <c r="F106" s="191" t="n">
        <v>112</v>
      </c>
      <c r="G106" s="191" t="n">
        <f aca="false">F106/E106</f>
        <v>14</v>
      </c>
      <c r="H106" s="191" t="n">
        <v>0</v>
      </c>
      <c r="I106" s="188" t="n">
        <f aca="false">H106/E106</f>
        <v>0</v>
      </c>
      <c r="K106" s="191" t="n">
        <v>3</v>
      </c>
      <c r="L106" s="191" t="n">
        <v>34</v>
      </c>
      <c r="M106" s="201" t="n">
        <f aca="false">L106/K106</f>
        <v>11.3333333333333</v>
      </c>
      <c r="N106" s="191" t="n">
        <v>0</v>
      </c>
      <c r="O106" s="188" t="n">
        <f aca="false">N106/K106</f>
        <v>0</v>
      </c>
      <c r="R106" s="190"/>
      <c r="S106" s="202" t="n">
        <f aca="false">(D106+K106)/($D$27+$L$27+$N$17+$E$47+$L$47)</f>
        <v>0.023224043715847</v>
      </c>
      <c r="T106" s="202" t="n">
        <f aca="false">D106/($E$17)</f>
        <v>0.0401146131805158</v>
      </c>
      <c r="U106" s="202" t="n">
        <f aca="false">K106/($N$17+$D$27+$L$38+$L$47)</f>
        <v>0.00564971751412429</v>
      </c>
      <c r="W106" s="191" t="n">
        <f aca="false">(F106*0.1)+(H106*6)+(L106*0.1)+(N106*6)</f>
        <v>14.6</v>
      </c>
      <c r="X106" s="191" t="n">
        <f aca="false">(E106*1)+(F106*0.1)+(H106*6)+(L106*0.1)+(N106*6)</f>
        <v>22.6</v>
      </c>
      <c r="Y106" s="191" t="n">
        <f aca="false">(E106*0.5)+(F106*0.1)+(H106*6)+(L106*0.1)+(N106*6)</f>
        <v>18.6</v>
      </c>
      <c r="Z106" s="182"/>
    </row>
    <row r="107" customFormat="false" ht="8.25" hidden="false" customHeight="false" outlineLevel="0" collapsed="false">
      <c r="A107" s="190" t="s">
        <v>393</v>
      </c>
      <c r="B107" s="191" t="n">
        <v>15</v>
      </c>
      <c r="C107" s="188" t="n">
        <f aca="false">E107/D107</f>
        <v>0.545454545454545</v>
      </c>
      <c r="D107" s="191" t="n">
        <v>11</v>
      </c>
      <c r="E107" s="191" t="n">
        <v>6</v>
      </c>
      <c r="F107" s="191" t="n">
        <v>76</v>
      </c>
      <c r="G107" s="191" t="n">
        <f aca="false">F107/E107</f>
        <v>12.6666666666667</v>
      </c>
      <c r="H107" s="191" t="n">
        <v>1</v>
      </c>
      <c r="I107" s="188" t="n">
        <f aca="false">H107/E107</f>
        <v>0.166666666666667</v>
      </c>
      <c r="K107" s="191" t="n">
        <v>3</v>
      </c>
      <c r="L107" s="191" t="n">
        <v>40</v>
      </c>
      <c r="M107" s="201" t="n">
        <f aca="false">L107/K107</f>
        <v>13.3333333333333</v>
      </c>
      <c r="N107" s="191" t="n">
        <v>0</v>
      </c>
      <c r="O107" s="188" t="n">
        <f aca="false">N107/K107</f>
        <v>0</v>
      </c>
      <c r="R107" s="190" t="s">
        <v>394</v>
      </c>
      <c r="S107" s="202" t="n">
        <f aca="false">(D107+K107)/($D$27+$L$27+$N$17+$E$47+$L$47)</f>
        <v>0.0191256830601093</v>
      </c>
      <c r="T107" s="202" t="n">
        <f aca="false">D107/($E$17)</f>
        <v>0.0315186246418338</v>
      </c>
      <c r="U107" s="202" t="n">
        <f aca="false">K107/($N$17+$D$27+$L$38+$L$47)</f>
        <v>0.00564971751412429</v>
      </c>
      <c r="W107" s="191" t="n">
        <f aca="false">(F107*0.1)+(H107*6)+(L107*0.1)+(N107*6)</f>
        <v>17.6</v>
      </c>
      <c r="X107" s="191" t="n">
        <f aca="false">(E107*1)+(F107*0.1)+(H107*6)+(L107*0.1)+(N107*6)</f>
        <v>23.6</v>
      </c>
      <c r="Y107" s="191" t="n">
        <f aca="false">(E107*0.5)+(F107*0.1)+(H107*6)+(L107*0.1)+(N107*6)</f>
        <v>20.6</v>
      </c>
      <c r="Z107" s="182"/>
    </row>
    <row r="108" customFormat="false" ht="8.25" hidden="false" customHeight="false" outlineLevel="0" collapsed="false">
      <c r="A108" s="189" t="s">
        <v>49</v>
      </c>
      <c r="B108" s="189"/>
      <c r="C108" s="186"/>
      <c r="D108" s="189" t="n">
        <f aca="false">SUM(D102:D107)</f>
        <v>294</v>
      </c>
      <c r="E108" s="189" t="n">
        <f aca="false">SUM(E102:E107)</f>
        <v>191</v>
      </c>
      <c r="F108" s="189" t="n">
        <f aca="false">SUM(F102:F107)</f>
        <v>2635</v>
      </c>
      <c r="G108" s="189"/>
      <c r="H108" s="189" t="n">
        <f aca="false">SUM(H102:H107)</f>
        <v>15</v>
      </c>
      <c r="I108" s="189"/>
      <c r="J108" s="189"/>
      <c r="K108" s="189" t="n">
        <f aca="false">SUM(K102:K107)</f>
        <v>25</v>
      </c>
      <c r="L108" s="189" t="n">
        <f aca="false">SUM(L102:L107)</f>
        <v>234</v>
      </c>
      <c r="M108" s="189"/>
      <c r="N108" s="189" t="n">
        <f aca="false">SUM(N102:N107)</f>
        <v>1</v>
      </c>
      <c r="O108" s="189"/>
      <c r="S108" s="202"/>
      <c r="T108" s="202"/>
      <c r="U108" s="202"/>
    </row>
    <row r="109" customFormat="false" ht="8.25" hidden="false" customHeight="false" outlineLevel="0" collapsed="false">
      <c r="A109" s="189"/>
      <c r="C109" s="182"/>
      <c r="D109" s="182"/>
      <c r="E109" s="182"/>
      <c r="F109" s="182"/>
      <c r="G109" s="182"/>
      <c r="H109" s="182"/>
      <c r="I109" s="182"/>
      <c r="J109" s="182"/>
      <c r="K109" s="182"/>
      <c r="L109" s="182"/>
      <c r="S109" s="202" t="n">
        <f aca="false">(D109+K109)/($D$27+$L$27+$N$17+$E$47+$L$47)</f>
        <v>0</v>
      </c>
      <c r="T109" s="202" t="n">
        <f aca="false">D109/($E$17)</f>
        <v>0</v>
      </c>
      <c r="U109" s="202" t="n">
        <f aca="false">K109/($N$17+$D$27+$L$38+$L$47)</f>
        <v>0</v>
      </c>
    </row>
    <row r="110" customFormat="false" ht="8.25" hidden="false" customHeight="false" outlineLevel="0" collapsed="false">
      <c r="A110" s="189"/>
      <c r="C110" s="182"/>
      <c r="D110" s="182"/>
      <c r="E110" s="182"/>
      <c r="F110" s="182"/>
      <c r="G110" s="182"/>
      <c r="H110" s="182"/>
      <c r="I110" s="182"/>
      <c r="J110" s="182"/>
      <c r="K110" s="182"/>
      <c r="L110" s="182"/>
      <c r="S110" s="202" t="n">
        <f aca="false">(D110+K110)/($D$27+$L$27+$N$17+$E$47+$L$47)</f>
        <v>0</v>
      </c>
      <c r="T110" s="202" t="n">
        <f aca="false">D110/($E$17)</f>
        <v>0</v>
      </c>
      <c r="U110" s="202" t="n">
        <f aca="false">K110/($N$17+$D$27+$L$38+$L$47)</f>
        <v>0</v>
      </c>
    </row>
    <row r="111" customFormat="false" ht="8.25" hidden="false" customHeight="false" outlineLevel="0" collapsed="false">
      <c r="A111" s="183" t="s">
        <v>50</v>
      </c>
      <c r="B111" s="183"/>
      <c r="C111" s="183"/>
      <c r="D111" s="183"/>
      <c r="E111" s="183"/>
      <c r="F111" s="183"/>
      <c r="G111" s="183"/>
      <c r="H111" s="182"/>
      <c r="I111" s="182"/>
      <c r="J111" s="183" t="s">
        <v>19</v>
      </c>
      <c r="K111" s="183"/>
      <c r="L111" s="183"/>
      <c r="M111" s="183"/>
      <c r="N111" s="183"/>
      <c r="R111" s="183" t="s">
        <v>20</v>
      </c>
      <c r="S111" s="183"/>
      <c r="T111" s="183"/>
      <c r="V111" s="183" t="s">
        <v>21</v>
      </c>
      <c r="W111" s="183"/>
    </row>
    <row r="112" customFormat="false" ht="8.25" hidden="false" customHeight="false" outlineLevel="0" collapsed="false">
      <c r="A112" s="189" t="s">
        <v>95</v>
      </c>
      <c r="B112" s="189" t="s">
        <v>24</v>
      </c>
      <c r="C112" s="189" t="s">
        <v>52</v>
      </c>
      <c r="D112" s="189" t="s">
        <v>53</v>
      </c>
      <c r="E112" s="189" t="s">
        <v>54</v>
      </c>
      <c r="F112" s="189" t="s">
        <v>55</v>
      </c>
      <c r="G112" s="189" t="s">
        <v>56</v>
      </c>
      <c r="H112" s="189" t="s">
        <v>30</v>
      </c>
      <c r="I112" s="189" t="s">
        <v>57</v>
      </c>
      <c r="K112" s="189" t="s">
        <v>34</v>
      </c>
      <c r="L112" s="189" t="s">
        <v>35</v>
      </c>
      <c r="M112" s="189" t="s">
        <v>36</v>
      </c>
      <c r="N112" s="189" t="s">
        <v>96</v>
      </c>
      <c r="O112" s="189" t="s">
        <v>31</v>
      </c>
      <c r="R112" s="189" t="s">
        <v>95</v>
      </c>
      <c r="S112" s="189" t="s">
        <v>38</v>
      </c>
      <c r="T112" s="189" t="s">
        <v>39</v>
      </c>
      <c r="U112" s="189" t="s">
        <v>40</v>
      </c>
      <c r="W112" s="189" t="s">
        <v>41</v>
      </c>
      <c r="X112" s="189" t="s">
        <v>58</v>
      </c>
      <c r="Y112" s="189" t="s">
        <v>97</v>
      </c>
      <c r="Z112" s="189"/>
    </row>
    <row r="113" customFormat="false" ht="8.25" hidden="false" customHeight="false" outlineLevel="0" collapsed="false">
      <c r="A113" s="190" t="s">
        <v>366</v>
      </c>
      <c r="B113" s="191" t="n">
        <v>17</v>
      </c>
      <c r="C113" s="188" t="n">
        <f aca="false">E113/D113</f>
        <v>0.733333333333333</v>
      </c>
      <c r="D113" s="191" t="n">
        <v>75</v>
      </c>
      <c r="E113" s="191" t="n">
        <v>55</v>
      </c>
      <c r="F113" s="191" t="n">
        <v>634</v>
      </c>
      <c r="G113" s="191" t="n">
        <f aca="false">F113/E113</f>
        <v>11.5272727272727</v>
      </c>
      <c r="H113" s="191" t="n">
        <v>6</v>
      </c>
      <c r="I113" s="188" t="n">
        <f aca="false">H113/E113</f>
        <v>0.109090909090909</v>
      </c>
      <c r="K113" s="191"/>
      <c r="L113" s="191"/>
      <c r="M113" s="191" t="e">
        <f aca="false">L113/K113</f>
        <v>#DIV/0!</v>
      </c>
      <c r="N113" s="191" t="n">
        <v>0</v>
      </c>
      <c r="O113" s="188" t="e">
        <f aca="false">N113/K113</f>
        <v>#DIV/0!</v>
      </c>
      <c r="R113" s="190" t="s">
        <v>367</v>
      </c>
      <c r="S113" s="202" t="n">
        <f aca="false">(D113+K113)/($E$47+$L$47+$E$38+$L$38+$K$27+$D$27+$N$17)</f>
        <v>0.0678733031674208</v>
      </c>
      <c r="T113" s="202" t="n">
        <f aca="false">D113/($E$47+$E$38+$K$27)</f>
        <v>0.130662020905923</v>
      </c>
      <c r="U113" s="202" t="n">
        <f aca="false">K113/($L$47+$L$38+$D$27+$N$17)</f>
        <v>0</v>
      </c>
      <c r="W113" s="191" t="n">
        <f aca="false">(F113*0.1)+(H113*6)+(L113*0.1)+(N113*6)</f>
        <v>99.4</v>
      </c>
      <c r="X113" s="191" t="n">
        <f aca="false">(E113*1)+(F113*0.1)+(H113*6)+(L113*0.1)+(N113*6)</f>
        <v>154.4</v>
      </c>
      <c r="Y113" s="191" t="n">
        <f aca="false">(E113*0.5)+(F113*0.1)+(H113*6)+(L113*0.1)+(N113*6)</f>
        <v>126.9</v>
      </c>
      <c r="Z113" s="182"/>
    </row>
    <row r="114" customFormat="false" ht="8.25" hidden="false" customHeight="false" outlineLevel="0" collapsed="false">
      <c r="A114" s="190" t="s">
        <v>395</v>
      </c>
      <c r="B114" s="191" t="n">
        <v>17</v>
      </c>
      <c r="C114" s="188" t="n">
        <f aca="false">E114/D114</f>
        <v>0.7</v>
      </c>
      <c r="D114" s="191" t="n">
        <v>50</v>
      </c>
      <c r="E114" s="191" t="n">
        <v>35</v>
      </c>
      <c r="F114" s="191" t="n">
        <v>350</v>
      </c>
      <c r="G114" s="191" t="n">
        <f aca="false">F114/E114</f>
        <v>10</v>
      </c>
      <c r="H114" s="191" t="n">
        <v>2</v>
      </c>
      <c r="I114" s="188" t="n">
        <f aca="false">H114/E114</f>
        <v>0.0571428571428571</v>
      </c>
      <c r="K114" s="191"/>
      <c r="L114" s="191"/>
      <c r="M114" s="191" t="e">
        <f aca="false">L114/K114</f>
        <v>#DIV/0!</v>
      </c>
      <c r="N114" s="191" t="n">
        <v>0</v>
      </c>
      <c r="O114" s="188" t="e">
        <f aca="false">N114/K114</f>
        <v>#DIV/0!</v>
      </c>
      <c r="R114" s="190"/>
      <c r="S114" s="202" t="n">
        <f aca="false">(D114+K114)/($E$47+$L$47+$E$38+$L$38+$K$27+$D$27+$N$17)</f>
        <v>0.0452488687782805</v>
      </c>
      <c r="T114" s="202" t="n">
        <f aca="false">D114/($E$47+$E$38+$K$27)</f>
        <v>0.0871080139372822</v>
      </c>
      <c r="U114" s="202" t="n">
        <f aca="false">K114/($L$47+$L$38+$D$27+$N$17)</f>
        <v>0</v>
      </c>
      <c r="W114" s="191" t="n">
        <f aca="false">(F114*0.1)+(H114*6)+(L114*0.1)+(N114*6)</f>
        <v>47</v>
      </c>
      <c r="X114" s="191" t="n">
        <f aca="false">(E114*1)+(F114*0.1)+(H114*6)+(L114*0.1)+(N114*6)</f>
        <v>82</v>
      </c>
      <c r="Y114" s="191" t="n">
        <f aca="false">(E114*0.5)+(F114*0.1)+(H114*6)+(L114*0.1)+(N114*6)</f>
        <v>64.5</v>
      </c>
      <c r="Z114" s="182"/>
    </row>
    <row r="115" customFormat="false" ht="8.25" hidden="false" customHeight="false" outlineLevel="0" collapsed="false">
      <c r="A115" s="205"/>
      <c r="B115" s="191"/>
      <c r="C115" s="188" t="e">
        <f aca="false">E115/D115</f>
        <v>#DIV/0!</v>
      </c>
      <c r="D115" s="191"/>
      <c r="E115" s="191"/>
      <c r="F115" s="191"/>
      <c r="G115" s="191" t="e">
        <f aca="false">F115/E115</f>
        <v>#DIV/0!</v>
      </c>
      <c r="H115" s="191" t="n">
        <v>0</v>
      </c>
      <c r="I115" s="188" t="e">
        <f aca="false">H115/E115</f>
        <v>#DIV/0!</v>
      </c>
      <c r="K115" s="191"/>
      <c r="L115" s="191"/>
      <c r="M115" s="191" t="e">
        <f aca="false">L115/K115</f>
        <v>#DIV/0!</v>
      </c>
      <c r="N115" s="191" t="n">
        <v>0</v>
      </c>
      <c r="O115" s="188" t="e">
        <f aca="false">N115/K115</f>
        <v>#DIV/0!</v>
      </c>
      <c r="R115" s="190"/>
      <c r="S115" s="202" t="n">
        <f aca="false">(D115+K115)/($E$47+$L$47+$E$38+$L$38+$K$27+$D$27+$N$17)</f>
        <v>0</v>
      </c>
      <c r="T115" s="202" t="n">
        <f aca="false">D115/($E$47+$E$38+$K$27)</f>
        <v>0</v>
      </c>
      <c r="U115" s="202" t="n">
        <f aca="false">K115/($L$47+$L$38+$D$27+$N$17)</f>
        <v>0</v>
      </c>
      <c r="W115" s="191" t="n">
        <f aca="false">(F115*0.1)+(H115*6)+(L115*0.1)+(N115*6)</f>
        <v>0</v>
      </c>
      <c r="X115" s="191" t="n">
        <f aca="false">(E115*1)+(F115*0.1)+(H115*6)+(L115*0.1)+(N115*6)</f>
        <v>0</v>
      </c>
      <c r="Y115" s="191" t="n">
        <f aca="false">(E115*0.5)+(F115*0.1)+(H115*6)+(L115*0.1)+(N115*6)</f>
        <v>0</v>
      </c>
      <c r="Z115" s="182"/>
    </row>
    <row r="116" customFormat="false" ht="8.25" hidden="false" customHeight="false" outlineLevel="0" collapsed="false">
      <c r="A116" s="190" t="s">
        <v>396</v>
      </c>
      <c r="B116" s="191"/>
      <c r="C116" s="188" t="e">
        <f aca="false">E116/D116</f>
        <v>#DIV/0!</v>
      </c>
      <c r="D116" s="191"/>
      <c r="E116" s="191"/>
      <c r="F116" s="191"/>
      <c r="G116" s="191" t="e">
        <f aca="false">F116/E116</f>
        <v>#DIV/0!</v>
      </c>
      <c r="H116" s="191"/>
      <c r="I116" s="188" t="e">
        <f aca="false">H116/E116</f>
        <v>#DIV/0!</v>
      </c>
      <c r="K116" s="191"/>
      <c r="L116" s="191"/>
      <c r="M116" s="191" t="e">
        <f aca="false">L116/K116</f>
        <v>#DIV/0!</v>
      </c>
      <c r="N116" s="191" t="n">
        <v>0</v>
      </c>
      <c r="O116" s="188" t="e">
        <f aca="false">N116/K116</f>
        <v>#DIV/0!</v>
      </c>
      <c r="R116" s="190" t="s">
        <v>397</v>
      </c>
      <c r="S116" s="202" t="n">
        <f aca="false">(D116+K116)/($E$47+$L$47+$E$38+$L$38+$K$27+$D$27+$N$17)</f>
        <v>0</v>
      </c>
      <c r="T116" s="202" t="n">
        <f aca="false">D116/($E$47+$E$38+$K$27)</f>
        <v>0</v>
      </c>
      <c r="U116" s="202" t="n">
        <f aca="false">K116/($L$47+$L$38+$D$27+$N$17)</f>
        <v>0</v>
      </c>
      <c r="W116" s="191" t="n">
        <f aca="false">(F116*0.1)+(H116*6)+(L116*0.1)+(N116*6)</f>
        <v>0</v>
      </c>
      <c r="X116" s="191" t="n">
        <f aca="false">(E116*1)+(F116*0.1)+(H116*6)+(L116*0.1)+(N116*6)</f>
        <v>0</v>
      </c>
      <c r="Y116" s="191" t="n">
        <f aca="false">(E116*0.5)+(F116*0.1)+(H116*6)+(L116*0.1)+(N116*6)</f>
        <v>0</v>
      </c>
      <c r="Z116" s="182"/>
    </row>
    <row r="117" customFormat="false" ht="8.25" hidden="false" customHeight="false" outlineLevel="0" collapsed="false">
      <c r="A117" s="189" t="s">
        <v>49</v>
      </c>
      <c r="B117" s="189"/>
      <c r="C117" s="186"/>
      <c r="D117" s="189" t="n">
        <f aca="false">SUM(D113:D116)</f>
        <v>125</v>
      </c>
      <c r="E117" s="189" t="n">
        <f aca="false">SUM(E113:E116)</f>
        <v>90</v>
      </c>
      <c r="F117" s="189" t="n">
        <f aca="false">SUM(F113:F116)</f>
        <v>984</v>
      </c>
      <c r="G117" s="189"/>
      <c r="H117" s="189" t="n">
        <f aca="false">SUM(H113:H116)</f>
        <v>8</v>
      </c>
      <c r="I117" s="189"/>
      <c r="J117" s="189"/>
      <c r="K117" s="189" t="n">
        <f aca="false">SUM(K113:K116)</f>
        <v>0</v>
      </c>
      <c r="L117" s="189" t="n">
        <f aca="false">SUM(L113:L116)</f>
        <v>0</v>
      </c>
      <c r="M117" s="189"/>
      <c r="N117" s="189" t="n">
        <f aca="false">SUM(N113:N116)</f>
        <v>0</v>
      </c>
      <c r="O117" s="186"/>
      <c r="Q117" s="193"/>
      <c r="S117" s="193"/>
      <c r="U117" s="182"/>
      <c r="V117" s="182"/>
    </row>
    <row r="118" customFormat="false" ht="8.25" hidden="false" customHeight="false" outlineLevel="0" collapsed="false">
      <c r="H118" s="197"/>
      <c r="I118" s="182"/>
      <c r="J118" s="182"/>
      <c r="P118" s="193"/>
      <c r="Q118" s="193"/>
      <c r="R118" s="193"/>
      <c r="T118" s="182"/>
      <c r="U118" s="182"/>
    </row>
    <row r="119" customFormat="false" ht="8.25" hidden="false" customHeight="false" outlineLevel="0" collapsed="false">
      <c r="H119" s="197"/>
      <c r="I119" s="182"/>
      <c r="J119" s="182"/>
      <c r="P119" s="193"/>
      <c r="Q119" s="193"/>
      <c r="R119" s="193"/>
      <c r="T119" s="182"/>
      <c r="U119" s="182"/>
    </row>
    <row r="120" customFormat="false" ht="8.25" hidden="false" customHeight="false" outlineLevel="0" collapsed="false">
      <c r="A120" s="183" t="s">
        <v>109</v>
      </c>
      <c r="B120" s="183"/>
      <c r="C120" s="183"/>
      <c r="D120" s="183"/>
      <c r="E120" s="183"/>
      <c r="F120" s="183"/>
      <c r="G120" s="183"/>
      <c r="H120" s="197"/>
      <c r="I120" s="182"/>
      <c r="J120" s="183" t="s">
        <v>110</v>
      </c>
      <c r="K120" s="183"/>
      <c r="L120" s="183"/>
      <c r="M120" s="183"/>
      <c r="N120" s="183"/>
      <c r="P120" s="203"/>
      <c r="Q120" s="193"/>
      <c r="R120" s="183" t="s">
        <v>111</v>
      </c>
      <c r="S120" s="183"/>
      <c r="T120" s="183"/>
      <c r="U120" s="183"/>
      <c r="V120" s="183"/>
    </row>
    <row r="121" customFormat="false" ht="8.25" hidden="false" customHeight="false" outlineLevel="0" collapsed="false">
      <c r="A121" s="186"/>
      <c r="B121" s="189" t="s">
        <v>53</v>
      </c>
      <c r="C121" s="189" t="s">
        <v>112</v>
      </c>
      <c r="D121" s="189" t="s">
        <v>55</v>
      </c>
      <c r="E121" s="189" t="s">
        <v>30</v>
      </c>
      <c r="H121" s="182"/>
      <c r="I121" s="182"/>
      <c r="J121" s="204" t="s">
        <v>113</v>
      </c>
      <c r="K121" s="204"/>
      <c r="L121" s="204"/>
      <c r="M121" s="204"/>
      <c r="N121" s="186" t="s">
        <v>114</v>
      </c>
      <c r="R121" s="204" t="s">
        <v>113</v>
      </c>
      <c r="S121" s="204"/>
      <c r="T121" s="204"/>
      <c r="U121" s="204"/>
      <c r="V121" s="186" t="s">
        <v>114</v>
      </c>
    </row>
    <row r="122" customFormat="false" ht="8.25" hidden="false" customHeight="false" outlineLevel="0" collapsed="false">
      <c r="A122" s="205" t="s">
        <v>117</v>
      </c>
      <c r="B122" s="191" t="n">
        <f aca="false">SUM(J92:J96,D102:D107,D113:D116)</f>
        <v>480</v>
      </c>
      <c r="C122" s="191" t="n">
        <f aca="false">SUM(E113:E116,E102:E107,K92:K96)</f>
        <v>321</v>
      </c>
      <c r="D122" s="191" t="n">
        <f aca="false">SUM(F113:F116,F102:F107,L92:L96)</f>
        <v>3873</v>
      </c>
      <c r="E122" s="191" t="n">
        <f aca="false">SUM(N92:N96,H102:H107,H113:H116)</f>
        <v>25</v>
      </c>
      <c r="H122" s="182"/>
      <c r="I122" s="182"/>
      <c r="J122" s="190" t="s">
        <v>398</v>
      </c>
      <c r="K122" s="190"/>
      <c r="L122" s="190"/>
      <c r="M122" s="190"/>
      <c r="N122" s="190" t="s">
        <v>122</v>
      </c>
      <c r="R122" s="205"/>
      <c r="S122" s="205"/>
      <c r="T122" s="205"/>
      <c r="U122" s="205"/>
      <c r="V122" s="190"/>
    </row>
    <row r="123" customFormat="false" ht="8.25" hidden="false" customHeight="false" outlineLevel="0" collapsed="false">
      <c r="A123" s="205" t="s">
        <v>118</v>
      </c>
      <c r="B123" s="191" t="n">
        <f aca="false">SUM(C87)</f>
        <v>505</v>
      </c>
      <c r="C123" s="191" t="n">
        <f aca="false">SUM(D87)</f>
        <v>318</v>
      </c>
      <c r="D123" s="191" t="n">
        <f aca="false">SUM(F87)</f>
        <v>3653</v>
      </c>
      <c r="E123" s="191" t="n">
        <f aca="false">SUM(H87)</f>
        <v>25</v>
      </c>
      <c r="F123" s="189"/>
      <c r="J123" s="190" t="s">
        <v>399</v>
      </c>
      <c r="K123" s="190"/>
      <c r="L123" s="190"/>
      <c r="M123" s="190"/>
      <c r="N123" s="190" t="s">
        <v>130</v>
      </c>
      <c r="R123" s="190" t="s">
        <v>400</v>
      </c>
      <c r="S123" s="190"/>
      <c r="T123" s="190"/>
      <c r="U123" s="190"/>
      <c r="V123" s="190" t="s">
        <v>130</v>
      </c>
    </row>
    <row r="124" customFormat="false" ht="8.25" hidden="false" customHeight="false" outlineLevel="0" collapsed="false">
      <c r="A124" s="205" t="s">
        <v>120</v>
      </c>
      <c r="B124" s="191"/>
      <c r="F124" s="189"/>
      <c r="J124" s="190" t="s">
        <v>401</v>
      </c>
      <c r="K124" s="190"/>
      <c r="L124" s="190"/>
      <c r="M124" s="190"/>
      <c r="N124" s="190" t="s">
        <v>122</v>
      </c>
      <c r="R124" s="190"/>
      <c r="S124" s="190"/>
      <c r="T124" s="190"/>
      <c r="U124" s="190"/>
      <c r="V124" s="190"/>
    </row>
    <row r="125" customFormat="false" ht="8.25" hidden="false" customHeight="false" outlineLevel="0" collapsed="false">
      <c r="J125" s="190"/>
      <c r="K125" s="190"/>
      <c r="L125" s="190"/>
      <c r="M125" s="190"/>
      <c r="N125" s="190"/>
      <c r="R125" s="205"/>
      <c r="S125" s="205"/>
      <c r="T125" s="205"/>
      <c r="U125" s="205"/>
      <c r="V125" s="190"/>
    </row>
    <row r="126" customFormat="false" ht="8.25" hidden="false" customHeight="false" outlineLevel="0" collapsed="false">
      <c r="A126" s="186"/>
      <c r="B126" s="189" t="s">
        <v>25</v>
      </c>
      <c r="C126" s="189" t="s">
        <v>28</v>
      </c>
      <c r="D126" s="189" t="s">
        <v>30</v>
      </c>
      <c r="J126" s="190"/>
      <c r="K126" s="190"/>
      <c r="L126" s="190"/>
      <c r="M126" s="190"/>
      <c r="N126" s="190"/>
      <c r="R126" s="205"/>
      <c r="S126" s="205"/>
      <c r="T126" s="205"/>
      <c r="U126" s="205"/>
      <c r="V126" s="190"/>
    </row>
    <row r="127" customFormat="false" ht="8.25" hidden="false" customHeight="false" outlineLevel="0" collapsed="false">
      <c r="A127" s="205" t="s">
        <v>125</v>
      </c>
      <c r="B127" s="191" t="n">
        <f aca="false">SUM(M84:M86,C92:C96,K102:K107,K113:K116)</f>
        <v>564</v>
      </c>
      <c r="C127" s="191" t="n">
        <f aca="false">SUM(N84:N86,D92:D96,L102:L107,L113:L116)</f>
        <v>3174</v>
      </c>
      <c r="D127" s="191" t="n">
        <f aca="false">SUM(P84:P86,F92:F96,N102:N107,N113:N116)</f>
        <v>22</v>
      </c>
      <c r="J127" s="190"/>
      <c r="K127" s="190"/>
      <c r="L127" s="190"/>
      <c r="M127" s="190"/>
      <c r="N127" s="190"/>
      <c r="R127" s="205"/>
      <c r="S127" s="205"/>
      <c r="T127" s="205"/>
      <c r="U127" s="205"/>
      <c r="V127" s="190"/>
    </row>
    <row r="128" customFormat="false" ht="8.25" hidden="false" customHeight="false" outlineLevel="0" collapsed="false">
      <c r="A128" s="205" t="s">
        <v>120</v>
      </c>
      <c r="B128" s="191"/>
      <c r="J128" s="190"/>
      <c r="K128" s="190"/>
      <c r="L128" s="190"/>
      <c r="M128" s="190"/>
      <c r="N128" s="190"/>
      <c r="R128" s="205"/>
      <c r="S128" s="205"/>
      <c r="T128" s="205"/>
      <c r="U128" s="205"/>
      <c r="V128" s="190"/>
    </row>
    <row r="129" customFormat="false" ht="8.25" hidden="false" customHeight="false" outlineLevel="0" collapsed="false">
      <c r="J129" s="190"/>
      <c r="K129" s="190"/>
      <c r="L129" s="190"/>
      <c r="M129" s="190"/>
      <c r="N129" s="190"/>
      <c r="R129" s="205"/>
      <c r="S129" s="205"/>
      <c r="T129" s="205"/>
      <c r="U129" s="205"/>
      <c r="V129" s="190"/>
    </row>
    <row r="130" customFormat="false" ht="8.25" hidden="false" customHeight="false" outlineLevel="0" collapsed="false">
      <c r="B130" s="189" t="s">
        <v>16</v>
      </c>
      <c r="C130" s="189" t="s">
        <v>17</v>
      </c>
    </row>
    <row r="131" customFormat="false" ht="8.25" hidden="false" customHeight="false" outlineLevel="0" collapsed="false">
      <c r="A131" s="205" t="s">
        <v>131</v>
      </c>
      <c r="B131" s="188" t="n">
        <f aca="false">B127/(B123+B127)</f>
        <v>0.527595884003742</v>
      </c>
      <c r="C131" s="188" t="n">
        <f aca="false">B123/(B123+B127)</f>
        <v>0.472404115996258</v>
      </c>
    </row>
    <row r="132" customFormat="false" ht="8.25" hidden="false" customHeight="false" outlineLevel="0" collapsed="false">
      <c r="A132" s="205" t="s">
        <v>133</v>
      </c>
      <c r="B132" s="191"/>
      <c r="C132" s="190"/>
      <c r="J132" s="181" t="s">
        <v>132</v>
      </c>
    </row>
    <row r="141" customFormat="false" ht="8.25" hidden="false" customHeight="false" outlineLevel="0" collapsed="false">
      <c r="A141" s="183" t="s">
        <v>134</v>
      </c>
      <c r="B141" s="183"/>
      <c r="C141" s="183"/>
      <c r="D141" s="183"/>
      <c r="E141" s="183"/>
      <c r="F141" s="183"/>
      <c r="G141" s="183"/>
      <c r="H141" s="183"/>
      <c r="I141" s="183"/>
      <c r="J141" s="183"/>
      <c r="K141" s="183"/>
      <c r="L141" s="183"/>
      <c r="M141" s="183"/>
      <c r="N141" s="183"/>
      <c r="O141" s="183"/>
      <c r="P141" s="183"/>
      <c r="Q141" s="183"/>
      <c r="R141" s="183"/>
      <c r="S141" s="183"/>
      <c r="T141" s="183"/>
      <c r="U141" s="183"/>
      <c r="V141" s="183"/>
      <c r="W141" s="183"/>
    </row>
    <row r="142" customFormat="false" ht="8.25" hidden="false" customHeight="false" outlineLevel="0" collapsed="false">
      <c r="A142" s="184"/>
      <c r="B142" s="184"/>
      <c r="C142" s="184"/>
      <c r="D142" s="184"/>
      <c r="E142" s="184"/>
      <c r="F142" s="184"/>
      <c r="G142" s="184"/>
      <c r="H142" s="184"/>
      <c r="I142" s="184"/>
      <c r="J142" s="184"/>
      <c r="K142" s="184"/>
      <c r="L142" s="184"/>
      <c r="M142" s="184"/>
      <c r="N142" s="184"/>
      <c r="O142" s="184"/>
      <c r="P142" s="184"/>
      <c r="Q142" s="184"/>
      <c r="R142" s="184"/>
      <c r="S142" s="184"/>
      <c r="T142" s="184"/>
      <c r="U142" s="184"/>
      <c r="V142" s="184"/>
      <c r="W142" s="184"/>
    </row>
    <row r="143" customFormat="false" ht="8.25" hidden="false" customHeight="false" outlineLevel="0" collapsed="false">
      <c r="H143" s="185" t="s">
        <v>11</v>
      </c>
      <c r="I143" s="185"/>
      <c r="J143" s="185"/>
      <c r="M143" s="185" t="s">
        <v>12</v>
      </c>
      <c r="N143" s="185"/>
      <c r="O143" s="185"/>
    </row>
    <row r="144" customFormat="false" ht="8.25" hidden="false" customHeight="false" outlineLevel="0" collapsed="false">
      <c r="H144" s="185" t="s">
        <v>14</v>
      </c>
      <c r="I144" s="185"/>
      <c r="J144" s="185"/>
    </row>
    <row r="145" customFormat="false" ht="8.25" hidden="false" customHeight="false" outlineLevel="0" collapsed="false">
      <c r="H145" s="185"/>
      <c r="I145" s="185"/>
      <c r="J145" s="185"/>
    </row>
    <row r="146" customFormat="false" ht="8.25" hidden="false" customHeight="false" outlineLevel="0" collapsed="false">
      <c r="H146" s="185"/>
      <c r="I146" s="185"/>
      <c r="J146" s="185"/>
    </row>
    <row r="147" customFormat="false" ht="8.25" hidden="false" customHeight="false" outlineLevel="0" collapsed="false">
      <c r="D147" s="186" t="s">
        <v>135</v>
      </c>
      <c r="P147" s="186" t="s">
        <v>136</v>
      </c>
    </row>
    <row r="148" customFormat="false" ht="8.25" hidden="false" customHeight="false" outlineLevel="0" collapsed="false">
      <c r="A148" s="189" t="s">
        <v>137</v>
      </c>
      <c r="P148" s="186" t="s">
        <v>137</v>
      </c>
      <c r="S148" s="189" t="s">
        <v>138</v>
      </c>
    </row>
    <row r="149" customFormat="false" ht="8.25" hidden="false" customHeight="false" outlineLevel="0" collapsed="false">
      <c r="A149" s="205" t="s">
        <v>139</v>
      </c>
      <c r="B149" s="206" t="s">
        <v>140</v>
      </c>
      <c r="C149" s="206" t="s">
        <v>26</v>
      </c>
      <c r="D149" s="206" t="s">
        <v>27</v>
      </c>
      <c r="E149" s="206" t="s">
        <v>55</v>
      </c>
      <c r="F149" s="206" t="s">
        <v>30</v>
      </c>
      <c r="G149" s="206" t="s">
        <v>141</v>
      </c>
      <c r="H149" s="206" t="s">
        <v>34</v>
      </c>
      <c r="I149" s="206" t="s">
        <v>55</v>
      </c>
      <c r="J149" s="206" t="s">
        <v>142</v>
      </c>
      <c r="K149" s="206" t="s">
        <v>30</v>
      </c>
      <c r="L149" s="206" t="s">
        <v>41</v>
      </c>
      <c r="O149" s="206" t="s">
        <v>143</v>
      </c>
      <c r="P149" s="206" t="s">
        <v>144</v>
      </c>
      <c r="Q149" s="206" t="s">
        <v>145</v>
      </c>
      <c r="S149" s="187" t="s">
        <v>16</v>
      </c>
      <c r="T149" s="187" t="s">
        <v>17</v>
      </c>
    </row>
    <row r="150" customFormat="false" ht="8.25" hidden="false" customHeight="false" outlineLevel="0" collapsed="false">
      <c r="A150" s="190" t="s">
        <v>49</v>
      </c>
      <c r="B150" s="200" t="n">
        <f aca="false">AVERAGE(B160,B170)</f>
        <v>568</v>
      </c>
      <c r="C150" s="200" t="n">
        <f aca="false">AVERAGE(C160,C170)</f>
        <v>343</v>
      </c>
      <c r="D150" s="207" t="n">
        <f aca="false">C150/B150</f>
        <v>0.60387323943662</v>
      </c>
      <c r="E150" s="200" t="n">
        <f aca="false">AVERAGE(E160,E170)</f>
        <v>3770.5</v>
      </c>
      <c r="F150" s="200" t="n">
        <f aca="false">AVERAGE(F160,F170)</f>
        <v>23.5</v>
      </c>
      <c r="G150" s="200" t="n">
        <f aca="false">AVERAGE(G160,G170)</f>
        <v>6.5</v>
      </c>
      <c r="H150" s="200" t="n">
        <f aca="false">AVERAGE(H160,H170)</f>
        <v>58.5</v>
      </c>
      <c r="I150" s="200" t="n">
        <f aca="false">AVERAGE(I160,I170)</f>
        <v>433</v>
      </c>
      <c r="J150" s="208" t="n">
        <f aca="false">I150/H150</f>
        <v>7.4017094017094</v>
      </c>
      <c r="K150" s="200" t="n">
        <f aca="false">AVERAGE(K160,K170)</f>
        <v>1.5</v>
      </c>
      <c r="L150" s="191" t="n">
        <f aca="false">((E150*0.05)+(F150*4)+(G150*-1)+(I150*0.1)+(K150*6))</f>
        <v>328.325</v>
      </c>
      <c r="O150" s="207" t="n">
        <f aca="false">(B150+H150)/(B152+F152+B154+F154+B156+F156+B150+H150)</f>
        <v>0.406686140863356</v>
      </c>
      <c r="P150" s="188" t="n">
        <f aca="false">B150/(B150+F152+F154+F156)</f>
        <v>0.51753986332574</v>
      </c>
      <c r="Q150" s="188" t="n">
        <f aca="false">H150/(H150+B152+B154+B156)</f>
        <v>0.132054176072235</v>
      </c>
      <c r="S150" s="188" t="n">
        <f aca="false">(H150+B152+B154+B156)/(H150+B152+B154+B156+B150)</f>
        <v>0.438180019782394</v>
      </c>
      <c r="T150" s="188" t="n">
        <f aca="false">B150/(B150+H150+B152+B154+B156)</f>
        <v>0.561819980217606</v>
      </c>
    </row>
    <row r="151" customFormat="false" ht="8.25" hidden="false" customHeight="false" outlineLevel="0" collapsed="false">
      <c r="A151" s="205" t="s">
        <v>146</v>
      </c>
      <c r="B151" s="206" t="s">
        <v>34</v>
      </c>
      <c r="C151" s="206" t="s">
        <v>55</v>
      </c>
      <c r="D151" s="206" t="s">
        <v>142</v>
      </c>
      <c r="E151" s="206" t="s">
        <v>30</v>
      </c>
      <c r="F151" s="206" t="s">
        <v>53</v>
      </c>
      <c r="G151" s="206" t="s">
        <v>54</v>
      </c>
      <c r="H151" s="206" t="s">
        <v>55</v>
      </c>
      <c r="I151" s="206" t="s">
        <v>147</v>
      </c>
      <c r="J151" s="206" t="s">
        <v>30</v>
      </c>
      <c r="K151" s="206" t="s">
        <v>41</v>
      </c>
      <c r="L151" s="200" t="s">
        <v>148</v>
      </c>
      <c r="O151" s="187" t="s">
        <v>143</v>
      </c>
      <c r="P151" s="187" t="s">
        <v>145</v>
      </c>
      <c r="Q151" s="187" t="s">
        <v>149</v>
      </c>
    </row>
    <row r="152" customFormat="false" ht="8.25" hidden="false" customHeight="false" outlineLevel="0" collapsed="false">
      <c r="A152" s="190" t="s">
        <v>49</v>
      </c>
      <c r="B152" s="200" t="n">
        <f aca="false">AVERAGE(B162,B172)</f>
        <v>362.5</v>
      </c>
      <c r="C152" s="200" t="n">
        <f aca="false">AVERAGE(C162,C172)</f>
        <v>1536.5</v>
      </c>
      <c r="D152" s="208" t="n">
        <f aca="false">C152/B152</f>
        <v>4.23862068965517</v>
      </c>
      <c r="E152" s="200" t="n">
        <f aca="false">AVERAGE(E162,E172)</f>
        <v>14</v>
      </c>
      <c r="F152" s="200" t="n">
        <f aca="false">AVERAGE(F162,F172)</f>
        <v>78</v>
      </c>
      <c r="G152" s="200" t="n">
        <f aca="false">AVERAGE(G162,G172)</f>
        <v>57.5</v>
      </c>
      <c r="H152" s="200" t="n">
        <f aca="false">AVERAGE(H162,H172)</f>
        <v>484</v>
      </c>
      <c r="I152" s="208" t="n">
        <f aca="false">H152/G152</f>
        <v>8.41739130434783</v>
      </c>
      <c r="J152" s="200" t="n">
        <f aca="false">AVERAGE(J162,J172)</f>
        <v>0.5</v>
      </c>
      <c r="K152" s="191" t="n">
        <f aca="false">(C152*0.1)+(E152*6)+(H152*0.1)+(J152*6)</f>
        <v>289.05</v>
      </c>
      <c r="L152" s="191" t="n">
        <f aca="false">(C152*0.1)+(E152*6)+(G152*1)+(H152*0.1)+(J152*6)</f>
        <v>346.55</v>
      </c>
      <c r="O152" s="207" t="n">
        <f aca="false">(B152+F152)/(B152+F152+B154+F154+B156+F156+B150+H150)</f>
        <v>0.285946121389159</v>
      </c>
      <c r="P152" s="188" t="n">
        <f aca="false">B152/(H150+B152+B154+B156)</f>
        <v>0.818284424379233</v>
      </c>
      <c r="Q152" s="188" t="n">
        <f aca="false">F152/(F152+F154+F156)</f>
        <v>0.147308781869688</v>
      </c>
    </row>
    <row r="153" customFormat="false" ht="8.25" hidden="false" customHeight="false" outlineLevel="0" collapsed="false">
      <c r="A153" s="205" t="s">
        <v>150</v>
      </c>
      <c r="B153" s="206" t="s">
        <v>34</v>
      </c>
      <c r="C153" s="206" t="s">
        <v>55</v>
      </c>
      <c r="D153" s="206" t="s">
        <v>142</v>
      </c>
      <c r="E153" s="206" t="s">
        <v>30</v>
      </c>
      <c r="F153" s="206" t="s">
        <v>53</v>
      </c>
      <c r="G153" s="206" t="s">
        <v>54</v>
      </c>
      <c r="H153" s="206" t="s">
        <v>55</v>
      </c>
      <c r="I153" s="206" t="s">
        <v>147</v>
      </c>
      <c r="J153" s="206" t="s">
        <v>30</v>
      </c>
      <c r="K153" s="206" t="s">
        <v>41</v>
      </c>
      <c r="L153" s="200" t="s">
        <v>148</v>
      </c>
      <c r="O153" s="187" t="s">
        <v>143</v>
      </c>
      <c r="P153" s="187" t="s">
        <v>145</v>
      </c>
      <c r="Q153" s="187" t="s">
        <v>149</v>
      </c>
    </row>
    <row r="154" customFormat="false" ht="8.25" hidden="false" customHeight="false" outlineLevel="0" collapsed="false">
      <c r="A154" s="190" t="s">
        <v>49</v>
      </c>
      <c r="B154" s="200" t="n">
        <f aca="false">AVERAGE(B164,B174)</f>
        <v>22</v>
      </c>
      <c r="C154" s="200" t="n">
        <f aca="false">AVERAGE(C164,C174)</f>
        <v>121</v>
      </c>
      <c r="D154" s="200" t="n">
        <f aca="false">C154/B154</f>
        <v>5.5</v>
      </c>
      <c r="E154" s="200" t="n">
        <f aca="false">AVERAGE(E164,E174)</f>
        <v>0.5</v>
      </c>
      <c r="F154" s="200" t="n">
        <f aca="false">AVERAGE(F164,F174)</f>
        <v>349</v>
      </c>
      <c r="G154" s="200" t="n">
        <f aca="false">AVERAGE(G164,G174)</f>
        <v>211</v>
      </c>
      <c r="H154" s="200" t="n">
        <f aca="false">AVERAGE(H164,H174)</f>
        <v>2478</v>
      </c>
      <c r="I154" s="208" t="n">
        <f aca="false">H154/G154</f>
        <v>11.7440758293839</v>
      </c>
      <c r="J154" s="200" t="n">
        <f aca="false">AVERAGE(J164,J174)</f>
        <v>17</v>
      </c>
      <c r="K154" s="191" t="n">
        <f aca="false">(C154*0.1)+(E154*6)+(H154*0.1)+(J154*6)</f>
        <v>364.9</v>
      </c>
      <c r="L154" s="191" t="n">
        <f aca="false">(C154*0.1)+(E154*6)+(G154*1)+(H154*0.1)+(J154*6)</f>
        <v>575.9</v>
      </c>
      <c r="O154" s="207" t="n">
        <f aca="false">(B154+F154)/(B152+F152+B154+F154+B156+F156+B150+H150)</f>
        <v>0.240830899058747</v>
      </c>
      <c r="P154" s="188" t="n">
        <f aca="false">B154/(B152+H150+B154+B156)</f>
        <v>0.0496613995485327</v>
      </c>
      <c r="Q154" s="188" t="n">
        <f aca="false">F154/(F154+F152+F156)</f>
        <v>0.659112370160529</v>
      </c>
    </row>
    <row r="155" customFormat="false" ht="8.25" hidden="false" customHeight="false" outlineLevel="0" collapsed="false">
      <c r="A155" s="205" t="s">
        <v>151</v>
      </c>
      <c r="B155" s="206" t="s">
        <v>34</v>
      </c>
      <c r="C155" s="206" t="s">
        <v>55</v>
      </c>
      <c r="D155" s="206" t="s">
        <v>142</v>
      </c>
      <c r="E155" s="206" t="s">
        <v>30</v>
      </c>
      <c r="F155" s="206" t="s">
        <v>53</v>
      </c>
      <c r="G155" s="206" t="s">
        <v>54</v>
      </c>
      <c r="H155" s="206" t="s">
        <v>55</v>
      </c>
      <c r="I155" s="206" t="s">
        <v>147</v>
      </c>
      <c r="J155" s="206" t="s">
        <v>30</v>
      </c>
      <c r="K155" s="206" t="s">
        <v>41</v>
      </c>
      <c r="L155" s="200" t="s">
        <v>148</v>
      </c>
      <c r="O155" s="187" t="s">
        <v>143</v>
      </c>
      <c r="P155" s="187" t="s">
        <v>145</v>
      </c>
      <c r="Q155" s="187" t="s">
        <v>149</v>
      </c>
    </row>
    <row r="156" customFormat="false" ht="8.25" hidden="false" customHeight="false" outlineLevel="0" collapsed="false">
      <c r="A156" s="190" t="s">
        <v>49</v>
      </c>
      <c r="B156" s="200" t="n">
        <f aca="false">AVERAGE(B166,B176)</f>
        <v>0</v>
      </c>
      <c r="C156" s="200" t="n">
        <f aca="false">AVERAGE(C166,C176)</f>
        <v>0</v>
      </c>
      <c r="D156" s="200" t="e">
        <f aca="false">C156/B156</f>
        <v>#DIV/0!</v>
      </c>
      <c r="E156" s="200" t="n">
        <f aca="false">AVERAGE(E166,E176)</f>
        <v>0</v>
      </c>
      <c r="F156" s="200" t="n">
        <f aca="false">AVERAGE(F166,F176)</f>
        <v>102.5</v>
      </c>
      <c r="G156" s="200" t="n">
        <f aca="false">AVERAGE(G166,G176)</f>
        <v>74</v>
      </c>
      <c r="H156" s="200" t="n">
        <f aca="false">AVERAGE(H166,H176)</f>
        <v>798.5</v>
      </c>
      <c r="I156" s="208" t="n">
        <f aca="false">H156/G156</f>
        <v>10.7905405405405</v>
      </c>
      <c r="J156" s="200" t="n">
        <f aca="false">AVERAGE(J166,J176)</f>
        <v>6</v>
      </c>
      <c r="K156" s="191" t="n">
        <f aca="false">(C156*0.1)+(E156*6)+(H156*0.1)+(J156*6)</f>
        <v>115.85</v>
      </c>
      <c r="L156" s="191" t="n">
        <f aca="false">(C156*0.1)+(E156*6)+(G156*1)+(H156*0.1)+(J156*6)</f>
        <v>189.85</v>
      </c>
      <c r="O156" s="207" t="n">
        <f aca="false">(B156+F156)/(B152+F152+B154+F154+B156+F156+B150+H150)</f>
        <v>0.0665368386887374</v>
      </c>
      <c r="P156" s="202" t="n">
        <f aca="false">B156/(B156+B154+B152+H150)</f>
        <v>0</v>
      </c>
      <c r="Q156" s="188" t="n">
        <f aca="false">F156/(F156+F154+F152)</f>
        <v>0.193578847969783</v>
      </c>
    </row>
    <row r="157" customFormat="false" ht="8.25" hidden="false" customHeight="false" outlineLevel="0" collapsed="false">
      <c r="B157" s="209"/>
      <c r="C157" s="209"/>
      <c r="D157" s="209"/>
      <c r="E157" s="209"/>
      <c r="F157" s="209"/>
      <c r="G157" s="209"/>
      <c r="H157" s="209"/>
      <c r="I157" s="209"/>
      <c r="J157" s="209"/>
      <c r="K157" s="209"/>
      <c r="L157" s="210"/>
      <c r="P157" s="186"/>
    </row>
    <row r="158" customFormat="false" ht="8.25" hidden="false" customHeight="false" outlineLevel="0" collapsed="false">
      <c r="A158" s="189" t="n">
        <v>2024</v>
      </c>
      <c r="P158" s="186" t="n">
        <v>2024</v>
      </c>
      <c r="S158" s="189" t="s">
        <v>138</v>
      </c>
    </row>
    <row r="159" customFormat="false" ht="8.25" hidden="false" customHeight="false" outlineLevel="0" collapsed="false">
      <c r="A159" s="205" t="s">
        <v>139</v>
      </c>
      <c r="B159" s="206" t="s">
        <v>140</v>
      </c>
      <c r="C159" s="206" t="s">
        <v>26</v>
      </c>
      <c r="D159" s="206" t="s">
        <v>27</v>
      </c>
      <c r="E159" s="206" t="s">
        <v>55</v>
      </c>
      <c r="F159" s="206" t="s">
        <v>30</v>
      </c>
      <c r="G159" s="206" t="s">
        <v>141</v>
      </c>
      <c r="H159" s="206" t="s">
        <v>34</v>
      </c>
      <c r="I159" s="206" t="s">
        <v>55</v>
      </c>
      <c r="J159" s="206" t="s">
        <v>142</v>
      </c>
      <c r="K159" s="206" t="s">
        <v>30</v>
      </c>
      <c r="L159" s="206" t="s">
        <v>41</v>
      </c>
      <c r="O159" s="206" t="s">
        <v>143</v>
      </c>
      <c r="P159" s="206" t="s">
        <v>144</v>
      </c>
      <c r="Q159" s="206" t="s">
        <v>145</v>
      </c>
      <c r="S159" s="187" t="s">
        <v>16</v>
      </c>
      <c r="T159" s="187" t="s">
        <v>17</v>
      </c>
    </row>
    <row r="160" customFormat="false" ht="8.25" hidden="false" customHeight="false" outlineLevel="0" collapsed="false">
      <c r="A160" s="190" t="s">
        <v>49</v>
      </c>
      <c r="B160" s="200" t="n">
        <v>564</v>
      </c>
      <c r="C160" s="200" t="n">
        <v>353</v>
      </c>
      <c r="D160" s="207" t="n">
        <f aca="false">C160/B160</f>
        <v>0.625886524822695</v>
      </c>
      <c r="E160" s="200" t="n">
        <v>3552</v>
      </c>
      <c r="F160" s="200" t="n">
        <v>20</v>
      </c>
      <c r="G160" s="200" t="n">
        <v>6</v>
      </c>
      <c r="H160" s="200" t="n">
        <v>88</v>
      </c>
      <c r="I160" s="200" t="n">
        <v>476</v>
      </c>
      <c r="J160" s="208" t="n">
        <f aca="false">I160/H160</f>
        <v>5.40909090909091</v>
      </c>
      <c r="K160" s="200" t="n">
        <v>0</v>
      </c>
      <c r="L160" s="191" t="n">
        <f aca="false">((E160*0.05)+(F160*4)+(G160*-1)+(I160*0.1)+(K160*6))</f>
        <v>299.2</v>
      </c>
      <c r="O160" s="207" t="n">
        <f aca="false">(B160+H160)/(B162+F162+B164+F164+B166+F166+B160+H160)</f>
        <v>0.428102429415627</v>
      </c>
      <c r="P160" s="188" t="n">
        <f aca="false">B160/(B160+F162+F164+F166)</f>
        <v>0.516956920256645</v>
      </c>
      <c r="Q160" s="188" t="n">
        <f aca="false">H160/(H160+B162+B164+B166)</f>
        <v>0.203703703703704</v>
      </c>
      <c r="S160" s="188" t="n">
        <f aca="false">(H160+B162+B164+B166)/(H160+B162+B164+B166+B160)</f>
        <v>0.433734939759036</v>
      </c>
      <c r="T160" s="188" t="n">
        <f aca="false">B160/(B160+H160+B162+B164+B166)</f>
        <v>0.566265060240964</v>
      </c>
    </row>
    <row r="161" customFormat="false" ht="8.25" hidden="false" customHeight="false" outlineLevel="0" collapsed="false">
      <c r="A161" s="205" t="s">
        <v>146</v>
      </c>
      <c r="B161" s="206" t="s">
        <v>34</v>
      </c>
      <c r="C161" s="206" t="s">
        <v>55</v>
      </c>
      <c r="D161" s="206" t="s">
        <v>142</v>
      </c>
      <c r="E161" s="206" t="s">
        <v>30</v>
      </c>
      <c r="F161" s="206" t="s">
        <v>53</v>
      </c>
      <c r="G161" s="206" t="s">
        <v>54</v>
      </c>
      <c r="H161" s="206" t="s">
        <v>55</v>
      </c>
      <c r="I161" s="206" t="s">
        <v>147</v>
      </c>
      <c r="J161" s="206" t="s">
        <v>30</v>
      </c>
      <c r="K161" s="206" t="s">
        <v>41</v>
      </c>
      <c r="L161" s="206" t="s">
        <v>148</v>
      </c>
      <c r="O161" s="187" t="s">
        <v>143</v>
      </c>
      <c r="P161" s="187" t="s">
        <v>145</v>
      </c>
      <c r="Q161" s="187" t="s">
        <v>149</v>
      </c>
    </row>
    <row r="162" customFormat="false" ht="8.25" hidden="false" customHeight="false" outlineLevel="0" collapsed="false">
      <c r="A162" s="190" t="s">
        <v>49</v>
      </c>
      <c r="B162" s="200" t="n">
        <v>325</v>
      </c>
      <c r="C162" s="200" t="n">
        <v>1151</v>
      </c>
      <c r="D162" s="208" t="n">
        <f aca="false">C162/B162</f>
        <v>3.54153846153846</v>
      </c>
      <c r="E162" s="200" t="n">
        <v>13</v>
      </c>
      <c r="F162" s="200" t="n">
        <v>77</v>
      </c>
      <c r="G162" s="200" t="n">
        <v>63</v>
      </c>
      <c r="H162" s="200" t="n">
        <v>505</v>
      </c>
      <c r="I162" s="208" t="n">
        <f aca="false">H162/G162</f>
        <v>8.01587301587302</v>
      </c>
      <c r="J162" s="200" t="n">
        <v>0</v>
      </c>
      <c r="K162" s="191" t="n">
        <f aca="false">(C162*0.1)+(E162*6)+(H162*0.1)+(J162*6)</f>
        <v>243.6</v>
      </c>
      <c r="L162" s="191" t="n">
        <f aca="false">(C162*0.1)+(E162*6)+(G162*1)+(H162*0.1)+(J162*6)</f>
        <v>306.6</v>
      </c>
      <c r="O162" s="207" t="n">
        <f aca="false">(B162+F162)/(B162+F162+B164+F164+B166+F166+B160+H160)</f>
        <v>0.263952724885095</v>
      </c>
      <c r="P162" s="188" t="n">
        <f aca="false">B162/(H160+B162+B164+B166)</f>
        <v>0.752314814814815</v>
      </c>
      <c r="Q162" s="188" t="n">
        <f aca="false">F162/(F162+F164+F166)</f>
        <v>0.146110056925996</v>
      </c>
    </row>
    <row r="163" customFormat="false" ht="8.25" hidden="false" customHeight="false" outlineLevel="0" collapsed="false">
      <c r="A163" s="205" t="s">
        <v>150</v>
      </c>
      <c r="B163" s="206" t="s">
        <v>34</v>
      </c>
      <c r="C163" s="206" t="s">
        <v>55</v>
      </c>
      <c r="D163" s="206" t="s">
        <v>142</v>
      </c>
      <c r="E163" s="206" t="s">
        <v>30</v>
      </c>
      <c r="F163" s="206" t="s">
        <v>53</v>
      </c>
      <c r="G163" s="206" t="s">
        <v>54</v>
      </c>
      <c r="H163" s="206" t="s">
        <v>55</v>
      </c>
      <c r="I163" s="206" t="s">
        <v>147</v>
      </c>
      <c r="J163" s="206" t="s">
        <v>30</v>
      </c>
      <c r="K163" s="206" t="s">
        <v>41</v>
      </c>
      <c r="L163" s="206" t="s">
        <v>148</v>
      </c>
      <c r="O163" s="187" t="s">
        <v>143</v>
      </c>
      <c r="P163" s="187" t="s">
        <v>145</v>
      </c>
      <c r="Q163" s="187" t="s">
        <v>149</v>
      </c>
    </row>
    <row r="164" customFormat="false" ht="8.25" hidden="false" customHeight="false" outlineLevel="0" collapsed="false">
      <c r="A164" s="190" t="s">
        <v>49</v>
      </c>
      <c r="B164" s="200" t="n">
        <v>19</v>
      </c>
      <c r="C164" s="200" t="n">
        <v>101</v>
      </c>
      <c r="D164" s="200" t="n">
        <f aca="false">C164/B164</f>
        <v>5.31578947368421</v>
      </c>
      <c r="E164" s="200" t="n">
        <v>0</v>
      </c>
      <c r="F164" s="200" t="n">
        <v>380</v>
      </c>
      <c r="G164" s="200" t="n">
        <v>234</v>
      </c>
      <c r="H164" s="200" t="n">
        <v>2535</v>
      </c>
      <c r="I164" s="208" t="n">
        <f aca="false">H164/G164</f>
        <v>10.8333333333333</v>
      </c>
      <c r="J164" s="200" t="n">
        <v>16</v>
      </c>
      <c r="K164" s="191" t="n">
        <f aca="false">(C164*0.1)+(E164*6)+(H164*0.1)+(J164*6)</f>
        <v>359.6</v>
      </c>
      <c r="L164" s="191" t="n">
        <f aca="false">(C164*0.1)+(E164*6)+(G164*1)+(H164*0.1)+(J164*6)</f>
        <v>593.6</v>
      </c>
      <c r="O164" s="207" t="n">
        <f aca="false">(B164+F164)/(B162+F162+B164+F164+B166+F166+B160+H160)</f>
        <v>0.261982928430729</v>
      </c>
      <c r="P164" s="188" t="n">
        <f aca="false">B164/(B162+H160+B164+B166)</f>
        <v>0.0439814814814815</v>
      </c>
      <c r="Q164" s="188" t="n">
        <f aca="false">F164/(F164+F162+F166)</f>
        <v>0.721062618595825</v>
      </c>
    </row>
    <row r="165" customFormat="false" ht="8.25" hidden="false" customHeight="false" outlineLevel="0" collapsed="false">
      <c r="A165" s="205" t="s">
        <v>151</v>
      </c>
      <c r="B165" s="206" t="s">
        <v>34</v>
      </c>
      <c r="C165" s="206" t="s">
        <v>55</v>
      </c>
      <c r="D165" s="206" t="s">
        <v>142</v>
      </c>
      <c r="E165" s="206" t="s">
        <v>30</v>
      </c>
      <c r="F165" s="206" t="s">
        <v>53</v>
      </c>
      <c r="G165" s="206" t="s">
        <v>54</v>
      </c>
      <c r="H165" s="206" t="s">
        <v>55</v>
      </c>
      <c r="I165" s="206" t="s">
        <v>147</v>
      </c>
      <c r="J165" s="206" t="s">
        <v>30</v>
      </c>
      <c r="K165" s="206" t="s">
        <v>41</v>
      </c>
      <c r="L165" s="206" t="s">
        <v>148</v>
      </c>
      <c r="O165" s="187" t="s">
        <v>143</v>
      </c>
      <c r="P165" s="187" t="s">
        <v>145</v>
      </c>
      <c r="Q165" s="187" t="s">
        <v>149</v>
      </c>
    </row>
    <row r="166" customFormat="false" ht="8.25" hidden="false" customHeight="false" outlineLevel="0" collapsed="false">
      <c r="A166" s="190" t="s">
        <v>49</v>
      </c>
      <c r="B166" s="200" t="n">
        <v>0</v>
      </c>
      <c r="C166" s="200" t="n">
        <v>0</v>
      </c>
      <c r="D166" s="200" t="e">
        <f aca="false">C166/B166</f>
        <v>#DIV/0!</v>
      </c>
      <c r="E166" s="200" t="n">
        <v>0</v>
      </c>
      <c r="F166" s="200" t="n">
        <v>70</v>
      </c>
      <c r="G166" s="200" t="n">
        <v>56</v>
      </c>
      <c r="H166" s="200" t="n">
        <v>512</v>
      </c>
      <c r="I166" s="208" t="n">
        <f aca="false">H166/G166</f>
        <v>9.14285714285714</v>
      </c>
      <c r="J166" s="200" t="n">
        <v>4</v>
      </c>
      <c r="K166" s="191" t="n">
        <f aca="false">(C166*0.1)+(E166*6)+(H166*0.1)+(J166*6)</f>
        <v>75.2</v>
      </c>
      <c r="L166" s="191" t="n">
        <f aca="false">(C166*0.1)+(E166*6)+(G166*1)+(H166*0.1)+(J166*6)</f>
        <v>131.2</v>
      </c>
      <c r="O166" s="207" t="n">
        <f aca="false">(B166+F166)/(B162+F162+B164+F164+B166+F166+B160+H160)</f>
        <v>0.0459619172685489</v>
      </c>
      <c r="P166" s="202" t="n">
        <f aca="false">B166/(B166+B164+B162+H160)</f>
        <v>0</v>
      </c>
      <c r="Q166" s="188" t="n">
        <f aca="false">F166/(F166+F164+F162)</f>
        <v>0.132827324478178</v>
      </c>
    </row>
    <row r="168" customFormat="false" ht="8.25" hidden="false" customHeight="false" outlineLevel="0" collapsed="false">
      <c r="A168" s="189" t="n">
        <v>2025</v>
      </c>
      <c r="P168" s="186" t="n">
        <v>2025</v>
      </c>
      <c r="S168" s="189" t="s">
        <v>138</v>
      </c>
    </row>
    <row r="169" customFormat="false" ht="8.25" hidden="false" customHeight="false" outlineLevel="0" collapsed="false">
      <c r="A169" s="205" t="s">
        <v>139</v>
      </c>
      <c r="B169" s="206" t="s">
        <v>140</v>
      </c>
      <c r="C169" s="206" t="s">
        <v>26</v>
      </c>
      <c r="D169" s="206" t="s">
        <v>27</v>
      </c>
      <c r="E169" s="206" t="s">
        <v>55</v>
      </c>
      <c r="F169" s="206" t="s">
        <v>30</v>
      </c>
      <c r="G169" s="206" t="s">
        <v>141</v>
      </c>
      <c r="H169" s="206" t="s">
        <v>34</v>
      </c>
      <c r="I169" s="206" t="s">
        <v>55</v>
      </c>
      <c r="J169" s="206" t="s">
        <v>142</v>
      </c>
      <c r="K169" s="206" t="s">
        <v>30</v>
      </c>
      <c r="L169" s="206" t="s">
        <v>41</v>
      </c>
      <c r="O169" s="206" t="s">
        <v>143</v>
      </c>
      <c r="P169" s="206" t="s">
        <v>144</v>
      </c>
      <c r="Q169" s="206" t="s">
        <v>145</v>
      </c>
      <c r="S169" s="187" t="s">
        <v>16</v>
      </c>
      <c r="T169" s="187" t="s">
        <v>17</v>
      </c>
    </row>
    <row r="170" customFormat="false" ht="8.25" hidden="false" customHeight="false" outlineLevel="0" collapsed="false">
      <c r="A170" s="190" t="s">
        <v>49</v>
      </c>
      <c r="B170" s="200" t="n">
        <v>572</v>
      </c>
      <c r="C170" s="200" t="n">
        <v>333</v>
      </c>
      <c r="D170" s="207" t="n">
        <f aca="false">C170/B170</f>
        <v>0.582167832167832</v>
      </c>
      <c r="E170" s="200" t="n">
        <v>3989</v>
      </c>
      <c r="F170" s="200" t="n">
        <v>27</v>
      </c>
      <c r="G170" s="200" t="n">
        <v>7</v>
      </c>
      <c r="H170" s="200" t="n">
        <v>29</v>
      </c>
      <c r="I170" s="200" t="n">
        <v>390</v>
      </c>
      <c r="J170" s="200" t="n">
        <f aca="false">I170/H170</f>
        <v>13.448275862069</v>
      </c>
      <c r="K170" s="200" t="n">
        <v>3</v>
      </c>
      <c r="L170" s="191" t="n">
        <f aca="false">((E170*0.05)+(F170*4)+(G170*-1)+(I170*0.1)+(K170*6))</f>
        <v>357.45</v>
      </c>
      <c r="O170" s="207" t="n">
        <f aca="false">(B170+H170)/(B172+F172+B174+F174+B176+F176+B170+H170)</f>
        <v>0.385750962772786</v>
      </c>
      <c r="P170" s="188" t="n">
        <f aca="false">B170/(B170+F172+F174+F176)</f>
        <v>0.518115942028986</v>
      </c>
      <c r="Q170" s="188" t="n">
        <f aca="false">H170/(H170+B172+B174+B176)</f>
        <v>0.0638766519823789</v>
      </c>
      <c r="S170" s="188" t="n">
        <f aca="false">(H170+B172+B174+B176)/(H170+B172+B174+B176+B170)</f>
        <v>0.442495126705653</v>
      </c>
      <c r="T170" s="188" t="n">
        <f aca="false">B170/(B170+H170+B172+B174+B176)</f>
        <v>0.557504873294347</v>
      </c>
    </row>
    <row r="171" customFormat="false" ht="8.25" hidden="false" customHeight="false" outlineLevel="0" collapsed="false">
      <c r="A171" s="205" t="s">
        <v>146</v>
      </c>
      <c r="B171" s="206" t="s">
        <v>34</v>
      </c>
      <c r="C171" s="206" t="s">
        <v>55</v>
      </c>
      <c r="D171" s="206" t="s">
        <v>142</v>
      </c>
      <c r="E171" s="206" t="s">
        <v>30</v>
      </c>
      <c r="F171" s="206" t="s">
        <v>53</v>
      </c>
      <c r="G171" s="206" t="s">
        <v>54</v>
      </c>
      <c r="H171" s="206" t="s">
        <v>55</v>
      </c>
      <c r="I171" s="206" t="s">
        <v>147</v>
      </c>
      <c r="J171" s="206" t="s">
        <v>30</v>
      </c>
      <c r="K171" s="206" t="s">
        <v>41</v>
      </c>
      <c r="L171" s="206" t="s">
        <v>148</v>
      </c>
      <c r="O171" s="187" t="s">
        <v>143</v>
      </c>
      <c r="P171" s="187" t="s">
        <v>145</v>
      </c>
      <c r="Q171" s="187" t="s">
        <v>149</v>
      </c>
    </row>
    <row r="172" customFormat="false" ht="8.25" hidden="false" customHeight="false" outlineLevel="0" collapsed="false">
      <c r="A172" s="190" t="s">
        <v>49</v>
      </c>
      <c r="B172" s="200" t="n">
        <v>400</v>
      </c>
      <c r="C172" s="200" t="n">
        <v>1922</v>
      </c>
      <c r="D172" s="208" t="n">
        <f aca="false">C172/B172</f>
        <v>4.805</v>
      </c>
      <c r="E172" s="200" t="n">
        <v>15</v>
      </c>
      <c r="F172" s="200" t="n">
        <v>79</v>
      </c>
      <c r="G172" s="200" t="n">
        <v>52</v>
      </c>
      <c r="H172" s="200" t="n">
        <v>463</v>
      </c>
      <c r="I172" s="208" t="n">
        <f aca="false">H172/G172</f>
        <v>8.90384615384615</v>
      </c>
      <c r="J172" s="200" t="n">
        <v>1</v>
      </c>
      <c r="K172" s="191" t="n">
        <f aca="false">(C172*0.1)+(E172*6)+(H172*0.1)+(J172*6)</f>
        <v>334.5</v>
      </c>
      <c r="L172" s="191" t="n">
        <f aca="false">(C172*0.1)+(E172*6)+(G172*1)+(H172*0.1)+(J172*6)</f>
        <v>386.5</v>
      </c>
      <c r="O172" s="207" t="n">
        <f aca="false">(B172+F172)/(B172+F172+B174+F174+B176+F176+B170+H170)</f>
        <v>0.307445442875481</v>
      </c>
      <c r="P172" s="188" t="n">
        <f aca="false">B172/(H170+B172+B174+B176)</f>
        <v>0.881057268722467</v>
      </c>
      <c r="Q172" s="188" t="n">
        <f aca="false">F172/(F172+F174+F176)</f>
        <v>0.148496240601504</v>
      </c>
    </row>
    <row r="173" customFormat="false" ht="8.25" hidden="false" customHeight="false" outlineLevel="0" collapsed="false">
      <c r="A173" s="205" t="s">
        <v>150</v>
      </c>
      <c r="B173" s="206" t="s">
        <v>34</v>
      </c>
      <c r="C173" s="206" t="s">
        <v>55</v>
      </c>
      <c r="D173" s="206" t="s">
        <v>142</v>
      </c>
      <c r="E173" s="206" t="s">
        <v>30</v>
      </c>
      <c r="F173" s="206" t="s">
        <v>53</v>
      </c>
      <c r="G173" s="206" t="s">
        <v>54</v>
      </c>
      <c r="H173" s="206" t="s">
        <v>55</v>
      </c>
      <c r="I173" s="206" t="s">
        <v>147</v>
      </c>
      <c r="J173" s="206" t="s">
        <v>30</v>
      </c>
      <c r="K173" s="206" t="s">
        <v>41</v>
      </c>
      <c r="L173" s="206" t="s">
        <v>148</v>
      </c>
      <c r="O173" s="187" t="s">
        <v>143</v>
      </c>
      <c r="P173" s="187" t="s">
        <v>145</v>
      </c>
      <c r="Q173" s="187" t="s">
        <v>149</v>
      </c>
    </row>
    <row r="174" customFormat="false" ht="8.25" hidden="false" customHeight="false" outlineLevel="0" collapsed="false">
      <c r="A174" s="190" t="s">
        <v>49</v>
      </c>
      <c r="B174" s="200" t="n">
        <v>25</v>
      </c>
      <c r="C174" s="200" t="n">
        <v>141</v>
      </c>
      <c r="D174" s="208" t="n">
        <f aca="false">C174/B174</f>
        <v>5.64</v>
      </c>
      <c r="E174" s="200" t="n">
        <v>1</v>
      </c>
      <c r="F174" s="200" t="n">
        <v>318</v>
      </c>
      <c r="G174" s="200" t="n">
        <v>188</v>
      </c>
      <c r="H174" s="200" t="n">
        <v>2421</v>
      </c>
      <c r="I174" s="208" t="n">
        <f aca="false">H174/G174</f>
        <v>12.8776595744681</v>
      </c>
      <c r="J174" s="200" t="n">
        <v>18</v>
      </c>
      <c r="K174" s="191" t="n">
        <f aca="false">(C174*0.1)+(E174*6)+(H174*0.1)+(J174*6)</f>
        <v>370.2</v>
      </c>
      <c r="L174" s="191" t="n">
        <f aca="false">(C174*0.1)+(E174*6)+(G174*1)+(H174*0.1)+(J174*6)</f>
        <v>558.2</v>
      </c>
      <c r="O174" s="207" t="n">
        <f aca="false">(B174+F174)/(B172+F172+B174+F174+B176+F176+B170+H170)</f>
        <v>0.2201540436457</v>
      </c>
      <c r="P174" s="188" t="n">
        <f aca="false">B174/(B172+H170+B174+B176)</f>
        <v>0.0550660792951542</v>
      </c>
      <c r="Q174" s="188" t="n">
        <f aca="false">F174/(F174+F172+F176)</f>
        <v>0.597744360902256</v>
      </c>
    </row>
    <row r="175" customFormat="false" ht="8.25" hidden="false" customHeight="false" outlineLevel="0" collapsed="false">
      <c r="A175" s="205" t="s">
        <v>151</v>
      </c>
      <c r="B175" s="206" t="s">
        <v>34</v>
      </c>
      <c r="C175" s="206" t="s">
        <v>55</v>
      </c>
      <c r="D175" s="206" t="s">
        <v>142</v>
      </c>
      <c r="E175" s="206" t="s">
        <v>30</v>
      </c>
      <c r="F175" s="206" t="s">
        <v>53</v>
      </c>
      <c r="G175" s="206" t="s">
        <v>54</v>
      </c>
      <c r="H175" s="206" t="s">
        <v>55</v>
      </c>
      <c r="I175" s="206" t="s">
        <v>147</v>
      </c>
      <c r="J175" s="206" t="s">
        <v>30</v>
      </c>
      <c r="K175" s="206" t="s">
        <v>41</v>
      </c>
      <c r="L175" s="206" t="s">
        <v>148</v>
      </c>
      <c r="O175" s="187" t="s">
        <v>143</v>
      </c>
      <c r="P175" s="187" t="s">
        <v>145</v>
      </c>
      <c r="Q175" s="187" t="s">
        <v>149</v>
      </c>
    </row>
    <row r="176" customFormat="false" ht="8.25" hidden="false" customHeight="false" outlineLevel="0" collapsed="false">
      <c r="A176" s="190" t="s">
        <v>49</v>
      </c>
      <c r="B176" s="200" t="n">
        <v>0</v>
      </c>
      <c r="C176" s="200" t="n">
        <v>0</v>
      </c>
      <c r="D176" s="200" t="e">
        <f aca="false">C176/B176</f>
        <v>#DIV/0!</v>
      </c>
      <c r="E176" s="200" t="n">
        <v>0</v>
      </c>
      <c r="F176" s="200" t="n">
        <v>135</v>
      </c>
      <c r="G176" s="200" t="n">
        <v>92</v>
      </c>
      <c r="H176" s="200" t="n">
        <v>1085</v>
      </c>
      <c r="I176" s="208" t="n">
        <f aca="false">H176/G176</f>
        <v>11.7934782608696</v>
      </c>
      <c r="J176" s="200" t="n">
        <v>8</v>
      </c>
      <c r="K176" s="191" t="n">
        <f aca="false">(C176*0.1)+(E176*6)+(H176*0.1)+(J176*6)</f>
        <v>156.5</v>
      </c>
      <c r="L176" s="191" t="n">
        <f aca="false">(C176*0.1)+(E176*6)+(G176*1)+(H176*0.1)+(J176*6)</f>
        <v>248.5</v>
      </c>
      <c r="O176" s="207" t="n">
        <f aca="false">(B176+F176)/(B172+F172+B174+F174+B176+F176+B170+H170)</f>
        <v>0.0866495507060334</v>
      </c>
      <c r="P176" s="202" t="n">
        <f aca="false">B176/(B176+B174+B172+H170)</f>
        <v>0</v>
      </c>
      <c r="Q176" s="188" t="n">
        <f aca="false">F176/(F176+F174+F172)</f>
        <v>0.253759398496241</v>
      </c>
    </row>
  </sheetData>
  <mergeCells count="136">
    <mergeCell ref="A1:W1"/>
    <mergeCell ref="A3:W3"/>
    <mergeCell ref="AC3:AY3"/>
    <mergeCell ref="H5:J5"/>
    <mergeCell ref="M5:O5"/>
    <mergeCell ref="AJ5:AL5"/>
    <mergeCell ref="AO5:AQ5"/>
    <mergeCell ref="H6:J6"/>
    <mergeCell ref="AJ6:AL6"/>
    <mergeCell ref="H7:J7"/>
    <mergeCell ref="AJ7:AL7"/>
    <mergeCell ref="A10:W10"/>
    <mergeCell ref="AC10:AY10"/>
    <mergeCell ref="C12:I12"/>
    <mergeCell ref="N12:R12"/>
    <mergeCell ref="T12:V12"/>
    <mergeCell ref="X12:Y12"/>
    <mergeCell ref="AG12:AM12"/>
    <mergeCell ref="AP12:AT12"/>
    <mergeCell ref="AV12:AX12"/>
    <mergeCell ref="AZ12:BA12"/>
    <mergeCell ref="A20:G20"/>
    <mergeCell ref="H20:M20"/>
    <mergeCell ref="T20:V20"/>
    <mergeCell ref="X20:Y20"/>
    <mergeCell ref="AE20:AK20"/>
    <mergeCell ref="AL20:AQ20"/>
    <mergeCell ref="AV20:AX20"/>
    <mergeCell ref="AZ20:BA20"/>
    <mergeCell ref="A30:G30"/>
    <mergeCell ref="L30:P30"/>
    <mergeCell ref="T30:V30"/>
    <mergeCell ref="X30:Y30"/>
    <mergeCell ref="AE30:AK30"/>
    <mergeCell ref="AN30:AR30"/>
    <mergeCell ref="AV30:AX30"/>
    <mergeCell ref="AZ30:BA30"/>
    <mergeCell ref="A41:G41"/>
    <mergeCell ref="L41:P41"/>
    <mergeCell ref="T41:V41"/>
    <mergeCell ref="X41:Y41"/>
    <mergeCell ref="AE41:AK41"/>
    <mergeCell ref="AN41:AR41"/>
    <mergeCell ref="AV41:AX41"/>
    <mergeCell ref="AZ41:BA41"/>
    <mergeCell ref="A50:G50"/>
    <mergeCell ref="J50:N50"/>
    <mergeCell ref="R50:V50"/>
    <mergeCell ref="AC50:AI50"/>
    <mergeCell ref="AL50:AP50"/>
    <mergeCell ref="AT50:AX50"/>
    <mergeCell ref="J51:M51"/>
    <mergeCell ref="R51:U51"/>
    <mergeCell ref="AL51:AO51"/>
    <mergeCell ref="AT51:AW51"/>
    <mergeCell ref="J52:M52"/>
    <mergeCell ref="R52:U52"/>
    <mergeCell ref="AL52:AO52"/>
    <mergeCell ref="AT52:AW52"/>
    <mergeCell ref="J53:M53"/>
    <mergeCell ref="R53:U53"/>
    <mergeCell ref="AL53:AO53"/>
    <mergeCell ref="AT53:AW53"/>
    <mergeCell ref="J54:M54"/>
    <mergeCell ref="R54:U54"/>
    <mergeCell ref="AL54:AO54"/>
    <mergeCell ref="AT54:AW54"/>
    <mergeCell ref="J55:M55"/>
    <mergeCell ref="R55:U55"/>
    <mergeCell ref="AL55:AO55"/>
    <mergeCell ref="AT55:AW55"/>
    <mergeCell ref="J56:M56"/>
    <mergeCell ref="R56:U56"/>
    <mergeCell ref="AL56:AO56"/>
    <mergeCell ref="AT56:AW56"/>
    <mergeCell ref="J57:M57"/>
    <mergeCell ref="R57:U57"/>
    <mergeCell ref="AL57:AO57"/>
    <mergeCell ref="AT57:AW57"/>
    <mergeCell ref="J58:M58"/>
    <mergeCell ref="R58:U58"/>
    <mergeCell ref="AL58:AO58"/>
    <mergeCell ref="AT58:AW58"/>
    <mergeCell ref="J59:M59"/>
    <mergeCell ref="R59:U59"/>
    <mergeCell ref="AL59:AO59"/>
    <mergeCell ref="AT59:AW59"/>
    <mergeCell ref="A73:W73"/>
    <mergeCell ref="H75:J75"/>
    <mergeCell ref="M75:O75"/>
    <mergeCell ref="H76:J76"/>
    <mergeCell ref="H77:J77"/>
    <mergeCell ref="A80:W80"/>
    <mergeCell ref="C82:I82"/>
    <mergeCell ref="L82:P82"/>
    <mergeCell ref="R82:T82"/>
    <mergeCell ref="V82:W82"/>
    <mergeCell ref="A90:G90"/>
    <mergeCell ref="H90:M90"/>
    <mergeCell ref="R90:T90"/>
    <mergeCell ref="V90:W90"/>
    <mergeCell ref="A100:G100"/>
    <mergeCell ref="J100:N100"/>
    <mergeCell ref="R100:T100"/>
    <mergeCell ref="V100:W100"/>
    <mergeCell ref="A111:G111"/>
    <mergeCell ref="J111:N111"/>
    <mergeCell ref="R111:T111"/>
    <mergeCell ref="V111:W111"/>
    <mergeCell ref="A120:G120"/>
    <mergeCell ref="J120:N120"/>
    <mergeCell ref="R120:V120"/>
    <mergeCell ref="J121:M121"/>
    <mergeCell ref="R121:U121"/>
    <mergeCell ref="J122:M122"/>
    <mergeCell ref="R122:U122"/>
    <mergeCell ref="J123:M123"/>
    <mergeCell ref="R123:U123"/>
    <mergeCell ref="J124:M124"/>
    <mergeCell ref="R124:U124"/>
    <mergeCell ref="J125:M125"/>
    <mergeCell ref="R125:U125"/>
    <mergeCell ref="J126:M126"/>
    <mergeCell ref="R126:U126"/>
    <mergeCell ref="J127:M127"/>
    <mergeCell ref="R127:U127"/>
    <mergeCell ref="J128:M128"/>
    <mergeCell ref="R128:U128"/>
    <mergeCell ref="J129:M129"/>
    <mergeCell ref="R129:U129"/>
    <mergeCell ref="A141:W141"/>
    <mergeCell ref="H143:J143"/>
    <mergeCell ref="M143:O143"/>
    <mergeCell ref="H144:J144"/>
    <mergeCell ref="H145:J145"/>
    <mergeCell ref="H146:J146"/>
  </mergeCells>
  <hyperlinks>
    <hyperlink ref="H5" location="ARI!C9" display="RSP Projections: Year 1"/>
    <hyperlink ref="M5" location="ARI!AX11" display="Adjustable Projections: Year 1"/>
    <hyperlink ref="AJ5" location="ARI!C9" display="RSP Projections: Year 1"/>
    <hyperlink ref="AO5" location="ARI!AX11" display="Adjustable Projections: Year 1"/>
    <hyperlink ref="H6" location="ARI!A110" display="RSP Projections: Year 2"/>
    <hyperlink ref="M6" location="ARI!A170" display="Past Run/Pass Performances"/>
    <hyperlink ref="AJ6" location="ARI!A110" display="RSP Projections: Year 2"/>
    <hyperlink ref="H75" location="ARI!C9" display="RSP Projections: Year 1"/>
    <hyperlink ref="M75" location="ARI!AX11" display="Adjustable Projections: Year 1"/>
    <hyperlink ref="H76" location="ARI!A110" display="RSP Projections: Year 2"/>
    <hyperlink ref="M76" location="ARI!A170" display="Past Run/Pass Performances"/>
    <hyperlink ref="H143" location="ARI!C9" display="RSP Projections: Year 1"/>
    <hyperlink ref="M143" location="ARI!AX11" display="Adjustable Projections: Year 1"/>
    <hyperlink ref="H144" location="ARI!A90" display="RSP Projections: Year 2"/>
  </hyperlinks>
  <printOptions headings="false" gridLines="false" gridLinesSet="true" horizontalCentered="false" verticalCentered="false"/>
  <pageMargins left="0" right="0" top="0" bottom="0" header="0.511811023622047" footer="0.511811023622047"/>
  <pageSetup paperSize="1" scale="54"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B176"/>
  <sheetViews>
    <sheetView showFormulas="false" showGridLines="true" showRowColHeaders="true" showZeros="true" rightToLeft="false" tabSelected="false" showOutlineSymbols="true" defaultGridColor="true" view="normal" topLeftCell="A13" colorId="64" zoomScale="200" zoomScaleNormal="200" zoomScalePageLayoutView="100" workbookViewId="0">
      <selection pane="topLeft" activeCell="I40" activeCellId="0" sqref="I40"/>
    </sheetView>
  </sheetViews>
  <sheetFormatPr defaultColWidth="4.00390625" defaultRowHeight="8.25" customHeight="false" zeroHeight="false" outlineLevelRow="0" outlineLevelCol="0"/>
  <cols>
    <col collapsed="false" customWidth="true" hidden="false" outlineLevel="0" max="1" min="1" style="211" width="13.29"/>
    <col collapsed="false" customWidth="true" hidden="false" outlineLevel="0" max="2" min="2" style="212" width="4.14"/>
    <col collapsed="false" customWidth="true" hidden="false" outlineLevel="0" max="4" min="3" style="211" width="4.14"/>
    <col collapsed="false" customWidth="true" hidden="false" outlineLevel="0" max="5" min="5" style="211" width="4.29"/>
    <col collapsed="false" customWidth="true" hidden="false" outlineLevel="0" max="6" min="6" style="211" width="4.14"/>
    <col collapsed="false" customWidth="true" hidden="false" outlineLevel="0" max="7" min="7" style="211" width="4.29"/>
    <col collapsed="false" customWidth="true" hidden="false" outlineLevel="0" max="8" min="8" style="211" width="4.14"/>
    <col collapsed="false" customWidth="true" hidden="false" outlineLevel="0" max="9" min="9" style="211" width="4.29"/>
    <col collapsed="false" customWidth="true" hidden="false" outlineLevel="0" max="10" min="10" style="211" width="4.14"/>
    <col collapsed="false" customWidth="true" hidden="false" outlineLevel="0" max="11" min="11" style="211" width="4.29"/>
    <col collapsed="false" customWidth="true" hidden="false" outlineLevel="0" max="12" min="12" style="211" width="4.14"/>
    <col collapsed="false" customWidth="true" hidden="false" outlineLevel="0" max="13" min="13" style="211" width="4.29"/>
    <col collapsed="false" customWidth="true" hidden="false" outlineLevel="0" max="14" min="14" style="211" width="4.14"/>
    <col collapsed="false" customWidth="true" hidden="false" outlineLevel="0" max="15" min="15" style="211" width="4.29"/>
    <col collapsed="false" customWidth="true" hidden="false" outlineLevel="0" max="16" min="16" style="211" width="4.14"/>
    <col collapsed="false" customWidth="true" hidden="false" outlineLevel="0" max="17" min="17" style="211" width="4.29"/>
    <col collapsed="false" customWidth="true" hidden="false" outlineLevel="0" max="18" min="18" style="211" width="11.14"/>
    <col collapsed="false" customWidth="true" hidden="false" outlineLevel="0" max="19" min="19" style="211" width="5.29"/>
    <col collapsed="false" customWidth="true" hidden="false" outlineLevel="0" max="20" min="20" style="211" width="4.71"/>
    <col collapsed="false" customWidth="true" hidden="false" outlineLevel="0" max="21" min="21" style="211" width="4.14"/>
    <col collapsed="false" customWidth="false" hidden="false" outlineLevel="0" max="22" min="22" style="211" width="4"/>
    <col collapsed="false" customWidth="true" hidden="false" outlineLevel="0" max="24" min="23" style="211" width="4.14"/>
    <col collapsed="false" customWidth="false" hidden="false" outlineLevel="0" max="29" min="25" style="211" width="4"/>
    <col collapsed="false" customWidth="true" hidden="false" outlineLevel="0" max="30" min="30" style="211" width="4.14"/>
    <col collapsed="false" customWidth="true" hidden="false" outlineLevel="0" max="31" min="31" style="211" width="4.29"/>
    <col collapsed="false" customWidth="true" hidden="false" outlineLevel="0" max="32" min="32" style="211" width="4.14"/>
    <col collapsed="false" customWidth="true" hidden="false" outlineLevel="0" max="33" min="33" style="211" width="4.29"/>
    <col collapsed="false" customWidth="true" hidden="false" outlineLevel="0" max="34" min="34" style="211" width="4.14"/>
    <col collapsed="false" customWidth="true" hidden="false" outlineLevel="0" max="35" min="35" style="211" width="4.29"/>
    <col collapsed="false" customWidth="true" hidden="false" outlineLevel="0" max="36" min="36" style="211" width="4.14"/>
    <col collapsed="false" customWidth="true" hidden="false" outlineLevel="0" max="37" min="37" style="211" width="4.29"/>
    <col collapsed="false" customWidth="true" hidden="false" outlineLevel="0" max="38" min="38" style="211" width="4.14"/>
    <col collapsed="false" customWidth="true" hidden="false" outlineLevel="0" max="39" min="39" style="211" width="4.29"/>
    <col collapsed="false" customWidth="true" hidden="false" outlineLevel="0" max="40" min="40" style="211" width="4.14"/>
    <col collapsed="false" customWidth="true" hidden="false" outlineLevel="0" max="41" min="41" style="211" width="4.29"/>
    <col collapsed="false" customWidth="true" hidden="false" outlineLevel="0" max="42" min="42" style="211" width="4.14"/>
    <col collapsed="false" customWidth="true" hidden="false" outlineLevel="0" max="43" min="43" style="211" width="4.29"/>
    <col collapsed="false" customWidth="true" hidden="false" outlineLevel="0" max="44" min="44" style="211" width="4.14"/>
    <col collapsed="false" customWidth="true" hidden="false" outlineLevel="0" max="45" min="45" style="211" width="4.29"/>
    <col collapsed="false" customWidth="false" hidden="false" outlineLevel="0" max="46" min="46" style="211" width="4"/>
    <col collapsed="false" customWidth="true" hidden="false" outlineLevel="0" max="47" min="47" style="211" width="5.86"/>
    <col collapsed="false" customWidth="true" hidden="false" outlineLevel="0" max="48" min="48" style="211" width="4.71"/>
    <col collapsed="false" customWidth="true" hidden="false" outlineLevel="0" max="49" min="49" style="211" width="4.57"/>
    <col collapsed="false" customWidth="false" hidden="false" outlineLevel="0" max="50" min="50" style="211" width="4"/>
    <col collapsed="false" customWidth="true" hidden="false" outlineLevel="0" max="52" min="51" style="211" width="4.14"/>
    <col collapsed="false" customWidth="false" hidden="false" outlineLevel="0" max="16384" min="53" style="211" width="4"/>
  </cols>
  <sheetData>
    <row r="1" customFormat="false" ht="8.25" hidden="false" customHeight="false" outlineLevel="0" collapsed="false">
      <c r="A1" s="213" t="s">
        <v>402</v>
      </c>
      <c r="B1" s="213"/>
      <c r="C1" s="213"/>
      <c r="D1" s="213"/>
      <c r="E1" s="213"/>
      <c r="F1" s="213"/>
      <c r="G1" s="213"/>
      <c r="H1" s="213"/>
      <c r="I1" s="213"/>
      <c r="J1" s="213"/>
      <c r="K1" s="213"/>
      <c r="L1" s="213"/>
      <c r="M1" s="213"/>
      <c r="N1" s="213"/>
      <c r="O1" s="213"/>
      <c r="P1" s="213"/>
      <c r="Q1" s="213"/>
      <c r="R1" s="213"/>
      <c r="S1" s="213"/>
      <c r="T1" s="213"/>
      <c r="U1" s="213"/>
      <c r="V1" s="213"/>
      <c r="W1" s="213"/>
    </row>
    <row r="2" customFormat="false" ht="8.25" hidden="false" customHeight="false" outlineLevel="0" collapsed="false">
      <c r="C2" s="214"/>
      <c r="D2" s="214"/>
      <c r="E2" s="214"/>
      <c r="F2" s="214"/>
      <c r="G2" s="214"/>
      <c r="H2" s="214"/>
      <c r="I2" s="214"/>
      <c r="J2" s="214"/>
      <c r="K2" s="214"/>
      <c r="L2" s="214"/>
      <c r="M2" s="214"/>
      <c r="N2" s="214"/>
    </row>
    <row r="3" customFormat="false" ht="8.25" hidden="false" customHeight="false" outlineLevel="0" collapsed="false">
      <c r="A3" s="213" t="s">
        <v>10</v>
      </c>
      <c r="B3" s="213"/>
      <c r="C3" s="213"/>
      <c r="D3" s="213"/>
      <c r="E3" s="213"/>
      <c r="F3" s="213"/>
      <c r="G3" s="213"/>
      <c r="H3" s="213"/>
      <c r="I3" s="213"/>
      <c r="J3" s="213"/>
      <c r="K3" s="213"/>
      <c r="L3" s="213"/>
      <c r="M3" s="213"/>
      <c r="N3" s="213"/>
      <c r="O3" s="213"/>
      <c r="P3" s="213"/>
      <c r="Q3" s="213"/>
      <c r="R3" s="213"/>
      <c r="S3" s="213"/>
      <c r="T3" s="213"/>
      <c r="U3" s="213"/>
      <c r="V3" s="213"/>
      <c r="W3" s="213"/>
      <c r="AC3" s="213" t="s">
        <v>10</v>
      </c>
      <c r="AD3" s="213"/>
      <c r="AE3" s="213"/>
      <c r="AF3" s="213"/>
      <c r="AG3" s="213"/>
      <c r="AH3" s="213"/>
      <c r="AI3" s="213"/>
      <c r="AJ3" s="213"/>
      <c r="AK3" s="213"/>
      <c r="AL3" s="213"/>
      <c r="AM3" s="213"/>
      <c r="AN3" s="213"/>
      <c r="AO3" s="213"/>
      <c r="AP3" s="213"/>
      <c r="AQ3" s="213"/>
      <c r="AR3" s="213"/>
      <c r="AS3" s="213"/>
      <c r="AT3" s="213"/>
      <c r="AU3" s="213"/>
      <c r="AV3" s="213"/>
      <c r="AW3" s="213"/>
      <c r="AX3" s="213"/>
      <c r="AY3" s="213"/>
    </row>
    <row r="4" customFormat="false" ht="8.25" hidden="false" customHeight="false" outlineLevel="0" collapsed="false">
      <c r="A4" s="214"/>
      <c r="B4" s="214"/>
      <c r="C4" s="214"/>
      <c r="D4" s="214"/>
      <c r="E4" s="214"/>
      <c r="F4" s="214"/>
      <c r="G4" s="214"/>
      <c r="H4" s="214"/>
      <c r="I4" s="214"/>
      <c r="J4" s="214"/>
      <c r="K4" s="214"/>
      <c r="L4" s="214"/>
      <c r="M4" s="214"/>
      <c r="N4" s="214"/>
      <c r="O4" s="214"/>
      <c r="P4" s="214"/>
      <c r="Q4" s="214"/>
      <c r="R4" s="214"/>
      <c r="S4" s="214"/>
      <c r="T4" s="214"/>
      <c r="U4" s="214"/>
      <c r="V4" s="214"/>
      <c r="W4" s="214"/>
      <c r="X4" s="214"/>
      <c r="Y4" s="214"/>
      <c r="Z4" s="214"/>
      <c r="AA4" s="214"/>
      <c r="AC4" s="214"/>
      <c r="AD4" s="214"/>
      <c r="AE4" s="214"/>
      <c r="AF4" s="214"/>
      <c r="AG4" s="214"/>
      <c r="AH4" s="214"/>
      <c r="AI4" s="214"/>
      <c r="AJ4" s="214"/>
      <c r="AK4" s="214"/>
      <c r="AL4" s="214"/>
      <c r="AM4" s="214"/>
      <c r="AN4" s="214"/>
      <c r="AO4" s="214"/>
      <c r="AP4" s="214"/>
      <c r="AQ4" s="214"/>
      <c r="AR4" s="214"/>
      <c r="AS4" s="214"/>
      <c r="AT4" s="214"/>
      <c r="AU4" s="214"/>
      <c r="AV4" s="214"/>
      <c r="AW4" s="214"/>
      <c r="AX4" s="214"/>
      <c r="AY4" s="214"/>
    </row>
    <row r="5" customFormat="false" ht="8.25" hidden="false" customHeight="false" outlineLevel="0" collapsed="false">
      <c r="H5" s="215" t="s">
        <v>11</v>
      </c>
      <c r="I5" s="215"/>
      <c r="J5" s="215"/>
      <c r="M5" s="215" t="s">
        <v>12</v>
      </c>
      <c r="N5" s="215"/>
      <c r="O5" s="215"/>
      <c r="S5" s="216" t="s">
        <v>13</v>
      </c>
      <c r="AJ5" s="215" t="s">
        <v>11</v>
      </c>
      <c r="AK5" s="215"/>
      <c r="AL5" s="215"/>
      <c r="AO5" s="215" t="s">
        <v>12</v>
      </c>
      <c r="AP5" s="215"/>
      <c r="AQ5" s="215"/>
    </row>
    <row r="6" customFormat="false" ht="8.25" hidden="false" customHeight="false" outlineLevel="0" collapsed="false">
      <c r="H6" s="215" t="s">
        <v>14</v>
      </c>
      <c r="I6" s="215"/>
      <c r="J6" s="215"/>
      <c r="M6" s="215" t="s">
        <v>15</v>
      </c>
      <c r="S6" s="217" t="s">
        <v>16</v>
      </c>
      <c r="T6" s="217" t="s">
        <v>17</v>
      </c>
      <c r="AJ6" s="215" t="s">
        <v>14</v>
      </c>
      <c r="AK6" s="215"/>
      <c r="AL6" s="215"/>
    </row>
    <row r="7" customFormat="false" ht="8.25" hidden="false" customHeight="false" outlineLevel="0" collapsed="false">
      <c r="H7" s="215"/>
      <c r="I7" s="215"/>
      <c r="J7" s="215"/>
      <c r="S7" s="218" t="n">
        <f aca="false">(N17+D27+L38+L47)/(N17+D27+L38+D17)</f>
        <v>0.381474103585657</v>
      </c>
      <c r="T7" s="218" t="n">
        <f aca="false">D17/(D17+N17+D27+L38+L47)</f>
        <v>0.618525896414343</v>
      </c>
      <c r="AJ7" s="215"/>
      <c r="AK7" s="215"/>
      <c r="AL7" s="215"/>
    </row>
    <row r="10" customFormat="false" ht="8.25" hidden="false" customHeight="false" outlineLevel="0" collapsed="false">
      <c r="A10" s="213" t="s">
        <v>11</v>
      </c>
      <c r="B10" s="213"/>
      <c r="C10" s="213"/>
      <c r="D10" s="213"/>
      <c r="E10" s="213"/>
      <c r="F10" s="213"/>
      <c r="G10" s="213"/>
      <c r="H10" s="213"/>
      <c r="I10" s="213"/>
      <c r="J10" s="213"/>
      <c r="K10" s="213"/>
      <c r="L10" s="213"/>
      <c r="M10" s="213"/>
      <c r="N10" s="213"/>
      <c r="O10" s="213"/>
      <c r="P10" s="213"/>
      <c r="Q10" s="213"/>
      <c r="R10" s="213"/>
      <c r="S10" s="213"/>
      <c r="T10" s="213"/>
      <c r="U10" s="213"/>
      <c r="V10" s="213"/>
      <c r="W10" s="213"/>
      <c r="AC10" s="213" t="s">
        <v>12</v>
      </c>
      <c r="AD10" s="213"/>
      <c r="AE10" s="213"/>
      <c r="AF10" s="213"/>
      <c r="AG10" s="213"/>
      <c r="AH10" s="213"/>
      <c r="AI10" s="213"/>
      <c r="AJ10" s="213"/>
      <c r="AK10" s="213"/>
      <c r="AL10" s="213"/>
      <c r="AM10" s="213"/>
      <c r="AN10" s="213"/>
      <c r="AO10" s="213"/>
      <c r="AP10" s="213"/>
      <c r="AQ10" s="213"/>
      <c r="AR10" s="213"/>
      <c r="AS10" s="213"/>
      <c r="AT10" s="213"/>
      <c r="AU10" s="213"/>
      <c r="AV10" s="213"/>
      <c r="AW10" s="213"/>
      <c r="AX10" s="213"/>
      <c r="AY10" s="213"/>
    </row>
    <row r="12" customFormat="false" ht="8.25" hidden="false" customHeight="false" outlineLevel="0" collapsed="false">
      <c r="C12" s="213" t="s">
        <v>18</v>
      </c>
      <c r="D12" s="213"/>
      <c r="E12" s="213"/>
      <c r="F12" s="213"/>
      <c r="G12" s="213"/>
      <c r="H12" s="213"/>
      <c r="I12" s="213"/>
      <c r="J12" s="214"/>
      <c r="K12" s="214"/>
      <c r="N12" s="213" t="s">
        <v>19</v>
      </c>
      <c r="O12" s="213"/>
      <c r="P12" s="213"/>
      <c r="Q12" s="213"/>
      <c r="R12" s="213"/>
      <c r="T12" s="213" t="s">
        <v>20</v>
      </c>
      <c r="U12" s="213"/>
      <c r="V12" s="213"/>
      <c r="X12" s="213"/>
      <c r="Y12" s="213"/>
      <c r="AG12" s="213" t="s">
        <v>18</v>
      </c>
      <c r="AH12" s="213"/>
      <c r="AI12" s="213"/>
      <c r="AJ12" s="213"/>
      <c r="AK12" s="213"/>
      <c r="AL12" s="213"/>
      <c r="AM12" s="213"/>
      <c r="AP12" s="213" t="s">
        <v>19</v>
      </c>
      <c r="AQ12" s="213"/>
      <c r="AR12" s="213"/>
      <c r="AS12" s="213"/>
      <c r="AT12" s="213"/>
      <c r="AV12" s="213" t="s">
        <v>20</v>
      </c>
      <c r="AW12" s="213"/>
      <c r="AX12" s="213"/>
      <c r="AZ12" s="213" t="s">
        <v>21</v>
      </c>
      <c r="BA12" s="213"/>
    </row>
    <row r="13" customFormat="false" ht="8.25" hidden="false" customHeight="false" outlineLevel="0" collapsed="false">
      <c r="A13" s="219" t="s">
        <v>22</v>
      </c>
      <c r="B13" s="219" t="s">
        <v>23</v>
      </c>
      <c r="C13" s="219" t="s">
        <v>24</v>
      </c>
      <c r="D13" s="219" t="s">
        <v>25</v>
      </c>
      <c r="E13" s="219" t="s">
        <v>26</v>
      </c>
      <c r="F13" s="219" t="s">
        <v>27</v>
      </c>
      <c r="G13" s="219" t="s">
        <v>28</v>
      </c>
      <c r="H13" s="219" t="s">
        <v>29</v>
      </c>
      <c r="I13" s="219" t="s">
        <v>30</v>
      </c>
      <c r="J13" s="219" t="s">
        <v>31</v>
      </c>
      <c r="K13" s="219" t="s">
        <v>32</v>
      </c>
      <c r="L13" s="219" t="s">
        <v>33</v>
      </c>
      <c r="N13" s="219" t="s">
        <v>34</v>
      </c>
      <c r="O13" s="219" t="s">
        <v>35</v>
      </c>
      <c r="P13" s="219" t="s">
        <v>36</v>
      </c>
      <c r="Q13" s="219" t="s">
        <v>30</v>
      </c>
      <c r="R13" s="219" t="s">
        <v>37</v>
      </c>
      <c r="S13" s="219"/>
      <c r="T13" s="219" t="s">
        <v>38</v>
      </c>
      <c r="U13" s="219" t="s">
        <v>39</v>
      </c>
      <c r="V13" s="219" t="s">
        <v>40</v>
      </c>
      <c r="W13" s="219"/>
      <c r="X13" s="219" t="s">
        <v>41</v>
      </c>
      <c r="Y13" s="219" t="s">
        <v>42</v>
      </c>
      <c r="Z13" s="219"/>
      <c r="AA13" s="219"/>
      <c r="AD13" s="219" t="s">
        <v>22</v>
      </c>
      <c r="AE13" s="219" t="s">
        <v>24</v>
      </c>
      <c r="AF13" s="219" t="s">
        <v>25</v>
      </c>
      <c r="AG13" s="219" t="s">
        <v>26</v>
      </c>
      <c r="AH13" s="219" t="s">
        <v>27</v>
      </c>
      <c r="AI13" s="219" t="s">
        <v>28</v>
      </c>
      <c r="AJ13" s="219" t="s">
        <v>29</v>
      </c>
      <c r="AK13" s="219" t="s">
        <v>30</v>
      </c>
      <c r="AL13" s="219" t="s">
        <v>31</v>
      </c>
      <c r="AM13" s="219" t="s">
        <v>32</v>
      </c>
      <c r="AN13" s="219" t="s">
        <v>33</v>
      </c>
      <c r="AP13" s="219" t="s">
        <v>34</v>
      </c>
      <c r="AQ13" s="219" t="s">
        <v>35</v>
      </c>
      <c r="AR13" s="219" t="s">
        <v>36</v>
      </c>
      <c r="AS13" s="219" t="s">
        <v>30</v>
      </c>
      <c r="AT13" s="219" t="s">
        <v>37</v>
      </c>
      <c r="AU13" s="219"/>
      <c r="AV13" s="219" t="s">
        <v>38</v>
      </c>
      <c r="AW13" s="219" t="s">
        <v>39</v>
      </c>
      <c r="AX13" s="219" t="s">
        <v>40</v>
      </c>
      <c r="AY13" s="219"/>
      <c r="AZ13" s="219" t="s">
        <v>41</v>
      </c>
      <c r="BA13" s="219" t="s">
        <v>42</v>
      </c>
    </row>
    <row r="14" customFormat="false" ht="8.25" hidden="false" customHeight="false" outlineLevel="0" collapsed="false">
      <c r="A14" s="220" t="s">
        <v>403</v>
      </c>
      <c r="B14" s="221" t="n">
        <v>30</v>
      </c>
      <c r="C14" s="221" t="n">
        <v>17</v>
      </c>
      <c r="D14" s="221" t="n">
        <v>621</v>
      </c>
      <c r="E14" s="221" t="n">
        <v>430</v>
      </c>
      <c r="F14" s="218" t="n">
        <f aca="false">E14/D14</f>
        <v>0.692431561996779</v>
      </c>
      <c r="G14" s="221" t="n">
        <v>4590</v>
      </c>
      <c r="H14" s="222" t="n">
        <f aca="false">G14/D14</f>
        <v>7.39130434782609</v>
      </c>
      <c r="I14" s="221" t="n">
        <v>38</v>
      </c>
      <c r="J14" s="218" t="n">
        <f aca="false">I14/D14</f>
        <v>0.0611916264090177</v>
      </c>
      <c r="K14" s="221" t="n">
        <v>11</v>
      </c>
      <c r="L14" s="218" t="n">
        <f aca="false">K14/D14</f>
        <v>0.0177133655394525</v>
      </c>
      <c r="N14" s="221" t="n">
        <v>34</v>
      </c>
      <c r="O14" s="221" t="n">
        <v>108</v>
      </c>
      <c r="P14" s="221" t="n">
        <f aca="false">O14/N14</f>
        <v>3.17647058823529</v>
      </c>
      <c r="Q14" s="221" t="n">
        <v>0</v>
      </c>
      <c r="R14" s="218" t="n">
        <f aca="false">Q14/N14</f>
        <v>0</v>
      </c>
      <c r="S14" s="212"/>
      <c r="T14" s="218" t="n">
        <f aca="false">(D14+N14)/($D$17+$N$17)</f>
        <v>1</v>
      </c>
      <c r="U14" s="218" t="n">
        <f aca="false">D14/($D$17)</f>
        <v>1</v>
      </c>
      <c r="V14" s="218" t="n">
        <f aca="false">N14/($N$17)</f>
        <v>1</v>
      </c>
      <c r="W14" s="223"/>
      <c r="X14" s="221" t="n">
        <f aca="false">($G14*('Scoring Format'!$B$2))+($I14*('Scoring Format'!$B$5))+($K14*('Scoring Format'!$B$8))+($O14*('Scoring Format'!$B$3))+($Q14*('Scoring Format'!$B$6))</f>
        <v>381.3</v>
      </c>
      <c r="Y14" s="224" t="n">
        <f aca="false">(($G14*('Scoring Format'!$B$2))+($I14*('Scoring Format'!$B$5))+($K14*('Scoring Format'!$B$8))+($O14*('Scoring Format'!$B$3))+($Q14*('Scoring Format'!$B$6)))*0.4</f>
        <v>152.52</v>
      </c>
      <c r="Z14" s="212"/>
      <c r="AA14" s="212"/>
      <c r="AD14" s="220" t="s">
        <v>44</v>
      </c>
      <c r="AE14" s="220"/>
      <c r="AF14" s="221" t="n">
        <v>583</v>
      </c>
      <c r="AG14" s="221" t="n">
        <v>378</v>
      </c>
      <c r="AH14" s="218" t="n">
        <f aca="false">AG14/AF14</f>
        <v>0.648370497427101</v>
      </c>
      <c r="AI14" s="221" t="n">
        <v>4072</v>
      </c>
      <c r="AJ14" s="222" t="n">
        <f aca="false">AI14/AF14</f>
        <v>6.98456260720412</v>
      </c>
      <c r="AK14" s="221" t="n">
        <v>27</v>
      </c>
      <c r="AL14" s="218" t="n">
        <f aca="false">AK14/AF14</f>
        <v>0.0463121783876501</v>
      </c>
      <c r="AM14" s="221" t="n">
        <v>11</v>
      </c>
      <c r="AN14" s="218" t="n">
        <f aca="false">AM14/AF14</f>
        <v>0.0188679245283019</v>
      </c>
      <c r="AP14" s="221" t="n">
        <v>100</v>
      </c>
      <c r="AQ14" s="221" t="n">
        <v>590</v>
      </c>
      <c r="AR14" s="221" t="n">
        <f aca="false">AQ14/AP14</f>
        <v>5.9</v>
      </c>
      <c r="AS14" s="221" t="n">
        <v>5</v>
      </c>
      <c r="AT14" s="218" t="n">
        <f aca="false">AS14/AP14</f>
        <v>0.05</v>
      </c>
      <c r="AU14" s="212"/>
      <c r="AV14" s="218" t="n">
        <f aca="false">(AF14+AP14)/(AF17+AP17)</f>
        <v>1</v>
      </c>
      <c r="AW14" s="218" t="n">
        <f aca="false">AF14/(AP14+AF14)</f>
        <v>0.853587115666179</v>
      </c>
      <c r="AX14" s="218" t="n">
        <f aca="false">AP14/(AF14+AP14)</f>
        <v>0.146412884333821</v>
      </c>
      <c r="AY14" s="223"/>
      <c r="AZ14" s="221" t="n">
        <f aca="false">((AI14*0.05)+(AK14*4)+(AM14*-1)+(AQ14*0.1)+(AS14*6))*0.55</f>
        <v>214.28</v>
      </c>
      <c r="BA14" s="224" t="n">
        <f aca="false">((AI14*0.05)+(AK14*4)+(AM14*-1)+(AQ14*0.1)+(AS14*6))*0.4</f>
        <v>155.84</v>
      </c>
    </row>
    <row r="15" customFormat="false" ht="8.25" hidden="false" customHeight="false" outlineLevel="0" collapsed="false">
      <c r="A15" s="220" t="s">
        <v>404</v>
      </c>
      <c r="B15" s="221" t="n">
        <v>41</v>
      </c>
      <c r="C15" s="221" t="n">
        <v>0</v>
      </c>
      <c r="D15" s="221" t="n">
        <v>0</v>
      </c>
      <c r="E15" s="221" t="n">
        <v>0</v>
      </c>
      <c r="F15" s="218" t="e">
        <f aca="false">E15/D15</f>
        <v>#DIV/0!</v>
      </c>
      <c r="G15" s="221" t="n">
        <v>0</v>
      </c>
      <c r="H15" s="222" t="e">
        <f aca="false">G15/D15</f>
        <v>#DIV/0!</v>
      </c>
      <c r="I15" s="221" t="n">
        <v>0</v>
      </c>
      <c r="J15" s="218" t="e">
        <f aca="false">I15/D15</f>
        <v>#DIV/0!</v>
      </c>
      <c r="K15" s="221" t="n">
        <v>0</v>
      </c>
      <c r="L15" s="218" t="e">
        <f aca="false">K15/D15</f>
        <v>#DIV/0!</v>
      </c>
      <c r="N15" s="221" t="n">
        <v>0</v>
      </c>
      <c r="O15" s="221" t="n">
        <v>0</v>
      </c>
      <c r="P15" s="221" t="e">
        <f aca="false">O15/N15</f>
        <v>#DIV/0!</v>
      </c>
      <c r="Q15" s="221" t="n">
        <v>0</v>
      </c>
      <c r="R15" s="218" t="e">
        <f aca="false">Q15/N15</f>
        <v>#DIV/0!</v>
      </c>
      <c r="S15" s="212"/>
      <c r="T15" s="218" t="n">
        <f aca="false">(D15+N15)/($D$17+$N$17)</f>
        <v>0</v>
      </c>
      <c r="U15" s="218" t="n">
        <f aca="false">D15/($D$17)</f>
        <v>0</v>
      </c>
      <c r="V15" s="218" t="n">
        <f aca="false">N15/($N$17)</f>
        <v>0</v>
      </c>
      <c r="W15" s="223"/>
      <c r="X15" s="221" t="n">
        <f aca="false">($G15*('Scoring Format'!$B$2))+($I15*('Scoring Format'!$B$5))+($K15*('Scoring Format'!$B$8))+($O15*('Scoring Format'!$B$3))+($Q15*('Scoring Format'!$B$6))</f>
        <v>0</v>
      </c>
      <c r="Y15" s="224" t="n">
        <f aca="false">(($G15*('Scoring Format'!$B$2))+($I15*('Scoring Format'!$B$5))+($K15*('Scoring Format'!$B$8))+($O15*('Scoring Format'!$B$3))+($Q15*('Scoring Format'!$B$6)))*0.4</f>
        <v>0</v>
      </c>
      <c r="Z15" s="212"/>
      <c r="AA15" s="212"/>
      <c r="AD15" s="220" t="s">
        <v>46</v>
      </c>
      <c r="AE15" s="220"/>
      <c r="AF15" s="221" t="n">
        <v>0</v>
      </c>
      <c r="AG15" s="221" t="n">
        <v>0</v>
      </c>
      <c r="AH15" s="218" t="n">
        <v>0</v>
      </c>
      <c r="AI15" s="221" t="n">
        <v>0</v>
      </c>
      <c r="AJ15" s="222"/>
      <c r="AK15" s="221" t="n">
        <v>0</v>
      </c>
      <c r="AL15" s="218" t="e">
        <f aca="false">AK15/AF15</f>
        <v>#DIV/0!</v>
      </c>
      <c r="AM15" s="221" t="n">
        <v>0</v>
      </c>
      <c r="AN15" s="218" t="e">
        <f aca="false">AM15/AF15</f>
        <v>#DIV/0!</v>
      </c>
      <c r="AP15" s="221" t="n">
        <v>0</v>
      </c>
      <c r="AQ15" s="221" t="n">
        <v>0</v>
      </c>
      <c r="AR15" s="221"/>
      <c r="AS15" s="221" t="n">
        <v>0</v>
      </c>
      <c r="AT15" s="218" t="e">
        <f aca="false">AS15/AP15</f>
        <v>#DIV/0!</v>
      </c>
      <c r="AU15" s="212"/>
      <c r="AV15" s="218" t="e">
        <f aca="false">(AF15+AP15)/(AD18+AN18)</f>
        <v>#DIV/0!</v>
      </c>
      <c r="AW15" s="218" t="e">
        <f aca="false">AF15/(AP15+AF15)</f>
        <v>#DIV/0!</v>
      </c>
      <c r="AX15" s="218" t="e">
        <f aca="false">AP15/(AF15+AP15)</f>
        <v>#DIV/0!</v>
      </c>
      <c r="AY15" s="223"/>
      <c r="AZ15" s="221"/>
      <c r="BA15" s="224"/>
    </row>
    <row r="16" customFormat="false" ht="8.25" hidden="false" customHeight="false" outlineLevel="0" collapsed="false">
      <c r="A16" s="220" t="s">
        <v>405</v>
      </c>
      <c r="B16" s="221" t="n">
        <v>40</v>
      </c>
      <c r="C16" s="221" t="n">
        <v>0</v>
      </c>
      <c r="D16" s="221" t="n">
        <v>0</v>
      </c>
      <c r="E16" s="221" t="n">
        <v>0</v>
      </c>
      <c r="F16" s="218" t="e">
        <f aca="false">E16/D16</f>
        <v>#DIV/0!</v>
      </c>
      <c r="G16" s="221" t="n">
        <v>0</v>
      </c>
      <c r="H16" s="222" t="e">
        <f aca="false">G16/D16</f>
        <v>#DIV/0!</v>
      </c>
      <c r="I16" s="221" t="n">
        <v>0</v>
      </c>
      <c r="J16" s="218" t="e">
        <f aca="false">I16/D16</f>
        <v>#DIV/0!</v>
      </c>
      <c r="K16" s="221" t="n">
        <v>0</v>
      </c>
      <c r="L16" s="218" t="e">
        <f aca="false">K16/D16</f>
        <v>#DIV/0!</v>
      </c>
      <c r="N16" s="221" t="n">
        <v>0</v>
      </c>
      <c r="O16" s="221" t="n">
        <v>0</v>
      </c>
      <c r="P16" s="221" t="e">
        <f aca="false">O16/N16</f>
        <v>#DIV/0!</v>
      </c>
      <c r="Q16" s="221" t="n">
        <v>0</v>
      </c>
      <c r="R16" s="218" t="e">
        <f aca="false">Q16/N16</f>
        <v>#DIV/0!</v>
      </c>
      <c r="S16" s="212"/>
      <c r="T16" s="218" t="n">
        <f aca="false">(D16+N16)/($D$17+$N$17)</f>
        <v>0</v>
      </c>
      <c r="U16" s="218" t="n">
        <f aca="false">D16/($D$17)</f>
        <v>0</v>
      </c>
      <c r="V16" s="218" t="n">
        <f aca="false">N16/($N$17)</f>
        <v>0</v>
      </c>
      <c r="W16" s="223"/>
      <c r="X16" s="221" t="n">
        <f aca="false">($G16*('Scoring Format'!$B$2))+($I16*('Scoring Format'!$B$5))+($K16*('Scoring Format'!$B$8))+($O16*('Scoring Format'!$B$3))+($Q16*('Scoring Format'!$B$6))</f>
        <v>0</v>
      </c>
      <c r="Y16" s="224" t="n">
        <f aca="false">(($G16*('Scoring Format'!$B$2))+($I16*('Scoring Format'!$B$5))+($K16*('Scoring Format'!$B$8))+($O16*('Scoring Format'!$B$3))+($Q16*('Scoring Format'!$B$6)))*0.4</f>
        <v>0</v>
      </c>
      <c r="Z16" s="212"/>
      <c r="AA16" s="212"/>
      <c r="AD16" s="220" t="s">
        <v>157</v>
      </c>
      <c r="AE16" s="220"/>
      <c r="AF16" s="221"/>
      <c r="AG16" s="221"/>
      <c r="AH16" s="218" t="e">
        <f aca="false">AG16/AF16</f>
        <v>#DIV/0!</v>
      </c>
      <c r="AI16" s="221"/>
      <c r="AJ16" s="222" t="e">
        <f aca="false">AI16/AF16</f>
        <v>#DIV/0!</v>
      </c>
      <c r="AK16" s="221"/>
      <c r="AL16" s="218" t="e">
        <f aca="false">AK16/AF16</f>
        <v>#DIV/0!</v>
      </c>
      <c r="AM16" s="221"/>
      <c r="AN16" s="218" t="e">
        <f aca="false">AM16/AF16</f>
        <v>#DIV/0!</v>
      </c>
      <c r="AP16" s="221"/>
      <c r="AQ16" s="221"/>
      <c r="AR16" s="221" t="e">
        <f aca="false">AQ16/AP16</f>
        <v>#DIV/0!</v>
      </c>
      <c r="AS16" s="221"/>
      <c r="AT16" s="218" t="e">
        <f aca="false">AS16/AP16</f>
        <v>#DIV/0!</v>
      </c>
      <c r="AU16" s="212"/>
      <c r="AV16" s="218" t="e">
        <f aca="false">(AF16+AP16)/(AF20+AP20)</f>
        <v>#DIV/0!</v>
      </c>
      <c r="AW16" s="218" t="e">
        <f aca="false">AF16/(AP16+AF16)</f>
        <v>#DIV/0!</v>
      </c>
      <c r="AX16" s="218" t="e">
        <f aca="false">AP16/(AF16+AP16)</f>
        <v>#DIV/0!</v>
      </c>
      <c r="AY16" s="223"/>
      <c r="AZ16" s="221" t="n">
        <f aca="false">((AI16*0.05)+(AK16*4)+(AM16*-1)+(AQ16*0.1)+(AS16*6))*0.55</f>
        <v>0</v>
      </c>
      <c r="BA16" s="224" t="n">
        <f aca="false">((AI16*0.05)+(AK16*4)+(AM16*-1)+(AQ16*0.1)+(AS16*6))*0.4</f>
        <v>0</v>
      </c>
    </row>
    <row r="17" customFormat="false" ht="8.25" hidden="false" customHeight="false" outlineLevel="0" collapsed="false">
      <c r="A17" s="219" t="s">
        <v>49</v>
      </c>
      <c r="B17" s="219"/>
      <c r="C17" s="219"/>
      <c r="D17" s="219" t="n">
        <f aca="false">SUM(D14:D16)</f>
        <v>621</v>
      </c>
      <c r="E17" s="219" t="n">
        <f aca="false">SUM(E14:E16)</f>
        <v>430</v>
      </c>
      <c r="F17" s="219"/>
      <c r="G17" s="219" t="n">
        <f aca="false">SUM(G14:G16)</f>
        <v>4590</v>
      </c>
      <c r="H17" s="219"/>
      <c r="I17" s="219" t="n">
        <f aca="false">SUM(I14:I16)</f>
        <v>38</v>
      </c>
      <c r="J17" s="219"/>
      <c r="K17" s="219" t="n">
        <f aca="false">SUM(K14:K16)</f>
        <v>11</v>
      </c>
      <c r="L17" s="219"/>
      <c r="M17" s="216"/>
      <c r="N17" s="219" t="n">
        <f aca="false">SUM(N14:N16)</f>
        <v>34</v>
      </c>
      <c r="O17" s="219" t="n">
        <f aca="false">SUM(O14:O16)</f>
        <v>108</v>
      </c>
      <c r="P17" s="219"/>
      <c r="Q17" s="219" t="n">
        <f aca="false">SUM(Q14:Q16)</f>
        <v>0</v>
      </c>
      <c r="R17" s="219"/>
      <c r="S17" s="219"/>
      <c r="T17" s="225" t="n">
        <f aca="false">T14+T15+T16</f>
        <v>1</v>
      </c>
      <c r="U17" s="226" t="n">
        <f aca="false">D17/(D17+N17)</f>
        <v>0.948091603053435</v>
      </c>
      <c r="V17" s="226" t="n">
        <f aca="false">N17/(N17+D17)</f>
        <v>0.0519083969465649</v>
      </c>
      <c r="W17" s="223"/>
      <c r="X17" s="212"/>
      <c r="Y17" s="212"/>
      <c r="Z17" s="212"/>
      <c r="AA17" s="212"/>
      <c r="AD17" s="219" t="s">
        <v>49</v>
      </c>
      <c r="AE17" s="219"/>
      <c r="AF17" s="219" t="n">
        <f aca="false">SUM(AF14:AF16)</f>
        <v>583</v>
      </c>
      <c r="AG17" s="219" t="n">
        <f aca="false">SUM(AG14:AG16)</f>
        <v>378</v>
      </c>
      <c r="AH17" s="219"/>
      <c r="AI17" s="219" t="n">
        <f aca="false">SUM(AI14:AI16)</f>
        <v>4072</v>
      </c>
      <c r="AJ17" s="219"/>
      <c r="AK17" s="219" t="n">
        <f aca="false">SUM(AK14:AK16)</f>
        <v>27</v>
      </c>
      <c r="AL17" s="219"/>
      <c r="AM17" s="219" t="n">
        <f aca="false">SUM(AM14:AM16)</f>
        <v>11</v>
      </c>
      <c r="AN17" s="219"/>
      <c r="AO17" s="216"/>
      <c r="AP17" s="219" t="n">
        <f aca="false">SUM(AP14:AP16)</f>
        <v>100</v>
      </c>
      <c r="AQ17" s="219" t="n">
        <f aca="false">SUM(AQ14:AQ16)</f>
        <v>590</v>
      </c>
      <c r="AR17" s="219"/>
      <c r="AS17" s="219" t="n">
        <f aca="false">SUM(AS14:AS16)</f>
        <v>5</v>
      </c>
      <c r="AT17" s="219"/>
      <c r="AU17" s="219"/>
      <c r="AV17" s="225" t="e">
        <f aca="false">AV14+AV15+AV16</f>
        <v>#DIV/0!</v>
      </c>
      <c r="AW17" s="226" t="n">
        <f aca="false">AF17/(AF17+AP17)</f>
        <v>0.853587115666179</v>
      </c>
      <c r="AX17" s="226" t="n">
        <f aca="false">AP17/(AP17+AF17)</f>
        <v>0.146412884333821</v>
      </c>
      <c r="AY17" s="223"/>
      <c r="AZ17" s="212"/>
      <c r="BA17" s="212"/>
    </row>
    <row r="18" customFormat="false" ht="8.25" hidden="false" customHeight="false" outlineLevel="0" collapsed="false">
      <c r="C18" s="212"/>
      <c r="D18" s="227"/>
      <c r="E18" s="212"/>
      <c r="F18" s="228"/>
      <c r="G18" s="212"/>
      <c r="H18" s="229"/>
      <c r="I18" s="212"/>
      <c r="J18" s="229"/>
      <c r="K18" s="212"/>
      <c r="L18" s="212"/>
      <c r="M18" s="212"/>
      <c r="N18" s="212"/>
      <c r="O18" s="212"/>
      <c r="P18" s="212"/>
      <c r="Q18" s="212"/>
      <c r="R18" s="212"/>
      <c r="AD18" s="212"/>
      <c r="AE18" s="212"/>
      <c r="AF18" s="227"/>
      <c r="AG18" s="212"/>
      <c r="AH18" s="228"/>
      <c r="AI18" s="212"/>
      <c r="AJ18" s="229"/>
      <c r="AK18" s="212"/>
      <c r="AL18" s="229"/>
      <c r="AM18" s="212"/>
      <c r="AN18" s="212"/>
      <c r="AO18" s="212"/>
      <c r="AP18" s="212"/>
      <c r="AQ18" s="212"/>
      <c r="AR18" s="212"/>
      <c r="AS18" s="212"/>
      <c r="AT18" s="212"/>
    </row>
    <row r="19" customFormat="false" ht="8.25" hidden="false" customHeight="false" outlineLevel="0" collapsed="false">
      <c r="C19" s="212"/>
      <c r="D19" s="227"/>
      <c r="E19" s="212"/>
      <c r="F19" s="228"/>
      <c r="G19" s="212"/>
      <c r="H19" s="229"/>
      <c r="I19" s="212"/>
      <c r="J19" s="229"/>
      <c r="K19" s="212"/>
      <c r="L19" s="212"/>
      <c r="M19" s="212"/>
      <c r="N19" s="212"/>
      <c r="O19" s="212"/>
      <c r="P19" s="212"/>
      <c r="Q19" s="212"/>
      <c r="R19" s="212"/>
      <c r="AD19" s="212"/>
      <c r="AE19" s="212"/>
      <c r="AF19" s="227"/>
      <c r="AG19" s="212"/>
      <c r="AH19" s="228"/>
      <c r="AI19" s="212"/>
      <c r="AJ19" s="229"/>
      <c r="AK19" s="212"/>
      <c r="AL19" s="229"/>
      <c r="AM19" s="212"/>
      <c r="AN19" s="212"/>
      <c r="AO19" s="212"/>
      <c r="AP19" s="212"/>
      <c r="AQ19" s="212"/>
      <c r="AR19" s="212"/>
      <c r="AS19" s="212"/>
      <c r="AT19" s="212"/>
    </row>
    <row r="20" customFormat="false" ht="8.25" hidden="false" customHeight="false" outlineLevel="0" collapsed="false">
      <c r="A20" s="213" t="s">
        <v>19</v>
      </c>
      <c r="B20" s="213"/>
      <c r="C20" s="213"/>
      <c r="D20" s="213"/>
      <c r="E20" s="213"/>
      <c r="F20" s="213"/>
      <c r="G20" s="213"/>
      <c r="H20" s="213" t="s">
        <v>50</v>
      </c>
      <c r="I20" s="213"/>
      <c r="J20" s="213"/>
      <c r="K20" s="213"/>
      <c r="L20" s="213"/>
      <c r="M20" s="213"/>
      <c r="N20" s="212"/>
      <c r="O20" s="212"/>
      <c r="P20" s="212"/>
      <c r="Q20" s="212"/>
      <c r="T20" s="213" t="s">
        <v>20</v>
      </c>
      <c r="U20" s="213"/>
      <c r="V20" s="213"/>
      <c r="X20" s="213"/>
      <c r="Y20" s="213"/>
      <c r="Z20" s="214"/>
      <c r="AA20" s="214"/>
      <c r="AB20" s="214"/>
      <c r="AC20" s="214"/>
      <c r="AE20" s="213" t="s">
        <v>19</v>
      </c>
      <c r="AF20" s="213"/>
      <c r="AG20" s="213"/>
      <c r="AH20" s="213"/>
      <c r="AI20" s="213"/>
      <c r="AJ20" s="213"/>
      <c r="AK20" s="213"/>
      <c r="AL20" s="213" t="s">
        <v>50</v>
      </c>
      <c r="AM20" s="213"/>
      <c r="AN20" s="213"/>
      <c r="AO20" s="213"/>
      <c r="AP20" s="213"/>
      <c r="AQ20" s="213"/>
      <c r="AR20" s="212"/>
      <c r="AS20" s="212"/>
      <c r="AV20" s="213" t="s">
        <v>20</v>
      </c>
      <c r="AW20" s="213"/>
      <c r="AX20" s="213"/>
      <c r="AZ20" s="213" t="s">
        <v>21</v>
      </c>
      <c r="BA20" s="213"/>
      <c r="BB20" s="214"/>
    </row>
    <row r="21" customFormat="false" ht="8.25" hidden="false" customHeight="false" outlineLevel="0" collapsed="false">
      <c r="A21" s="219" t="s">
        <v>51</v>
      </c>
      <c r="B21" s="219" t="s">
        <v>23</v>
      </c>
      <c r="C21" s="219" t="s">
        <v>24</v>
      </c>
      <c r="D21" s="219" t="s">
        <v>25</v>
      </c>
      <c r="E21" s="219" t="s">
        <v>28</v>
      </c>
      <c r="F21" s="219" t="s">
        <v>29</v>
      </c>
      <c r="G21" s="219" t="s">
        <v>30</v>
      </c>
      <c r="H21" s="219" t="s">
        <v>31</v>
      </c>
      <c r="J21" s="219" t="s">
        <v>52</v>
      </c>
      <c r="K21" s="219" t="s">
        <v>53</v>
      </c>
      <c r="L21" s="219" t="s">
        <v>54</v>
      </c>
      <c r="M21" s="219" t="s">
        <v>55</v>
      </c>
      <c r="N21" s="219" t="s">
        <v>56</v>
      </c>
      <c r="O21" s="219" t="s">
        <v>30</v>
      </c>
      <c r="P21" s="219" t="s">
        <v>57</v>
      </c>
      <c r="S21" s="219" t="s">
        <v>51</v>
      </c>
      <c r="T21" s="219" t="s">
        <v>38</v>
      </c>
      <c r="U21" s="219" t="s">
        <v>39</v>
      </c>
      <c r="V21" s="219" t="s">
        <v>40</v>
      </c>
      <c r="X21" s="219" t="s">
        <v>41</v>
      </c>
      <c r="Y21" s="219" t="s">
        <v>58</v>
      </c>
      <c r="Z21" s="219" t="s">
        <v>59</v>
      </c>
      <c r="AA21" s="219"/>
      <c r="AB21" s="219"/>
      <c r="AC21" s="219"/>
      <c r="AD21" s="219" t="s">
        <v>51</v>
      </c>
      <c r="AE21" s="219" t="s">
        <v>24</v>
      </c>
      <c r="AF21" s="219" t="s">
        <v>25</v>
      </c>
      <c r="AG21" s="219" t="s">
        <v>28</v>
      </c>
      <c r="AH21" s="219" t="s">
        <v>29</v>
      </c>
      <c r="AI21" s="219" t="s">
        <v>30</v>
      </c>
      <c r="AJ21" s="219" t="s">
        <v>31</v>
      </c>
      <c r="AL21" s="219" t="s">
        <v>52</v>
      </c>
      <c r="AM21" s="219" t="s">
        <v>53</v>
      </c>
      <c r="AN21" s="219" t="s">
        <v>54</v>
      </c>
      <c r="AO21" s="219" t="s">
        <v>55</v>
      </c>
      <c r="AP21" s="219" t="s">
        <v>56</v>
      </c>
      <c r="AQ21" s="219" t="s">
        <v>30</v>
      </c>
      <c r="AR21" s="219" t="s">
        <v>57</v>
      </c>
      <c r="AV21" s="219" t="s">
        <v>38</v>
      </c>
      <c r="AW21" s="219" t="s">
        <v>39</v>
      </c>
      <c r="AX21" s="219" t="s">
        <v>40</v>
      </c>
      <c r="AZ21" s="219" t="s">
        <v>41</v>
      </c>
      <c r="BA21" s="219" t="s">
        <v>58</v>
      </c>
    </row>
    <row r="22" customFormat="false" ht="8.25" hidden="false" customHeight="false" outlineLevel="0" collapsed="false">
      <c r="A22" s="220" t="s">
        <v>406</v>
      </c>
      <c r="B22" s="221" t="n">
        <v>23</v>
      </c>
      <c r="C22" s="230" t="n">
        <v>17</v>
      </c>
      <c r="D22" s="221" t="n">
        <v>0</v>
      </c>
      <c r="E22" s="221" t="n">
        <v>0</v>
      </c>
      <c r="F22" s="221" t="e">
        <f aca="false">E22/D22</f>
        <v>#DIV/0!</v>
      </c>
      <c r="G22" s="221" t="n">
        <v>0</v>
      </c>
      <c r="H22" s="218" t="e">
        <f aca="false">G22/D22</f>
        <v>#DIV/0!</v>
      </c>
      <c r="J22" s="218" t="e">
        <f aca="false">L22/K22</f>
        <v>#DIV/0!</v>
      </c>
      <c r="K22" s="221" t="n">
        <v>0</v>
      </c>
      <c r="L22" s="221" t="n">
        <v>0</v>
      </c>
      <c r="M22" s="221" t="n">
        <v>0</v>
      </c>
      <c r="N22" s="221" t="e">
        <f aca="false">M22/L22</f>
        <v>#DIV/0!</v>
      </c>
      <c r="O22" s="221" t="n">
        <v>0</v>
      </c>
      <c r="P22" s="218" t="e">
        <f aca="false">O22/L22</f>
        <v>#DIV/0!</v>
      </c>
      <c r="S22" s="220" t="s">
        <v>407</v>
      </c>
      <c r="T22" s="218" t="n">
        <f aca="false">(D22+K22)/($D$27+$K$27+$N$17+$E$17+$L$38+$L$47)</f>
        <v>0</v>
      </c>
      <c r="U22" s="218" t="n">
        <f aca="false">K22/($K$27+$F$38+$F$47)</f>
        <v>0</v>
      </c>
      <c r="V22" s="218" t="n">
        <f aca="false">D22/($D$27+$N$17+$L$38+$L$47)</f>
        <v>0</v>
      </c>
      <c r="X22" s="221" t="n">
        <f aca="false">($E22*('Scoring Format'!$B$3))+($G22*('Scoring Format'!$B$6))+($M22*('Scoring Format'!$B$4))+($O22*('Scoring Format'!$B$7))</f>
        <v>0</v>
      </c>
      <c r="Y22" s="221" t="n">
        <f aca="false">($E22*('Scoring Format'!$B$3))+($G22*('Scoring Format'!$B$6))+(L22*1)+($M22*('Scoring Format'!$B$4))+($O22*('Scoring Format'!$B$7))</f>
        <v>0</v>
      </c>
      <c r="Z22" s="221" t="n">
        <f aca="false">($E22*('Scoring Format'!$B$3))+($G22*('Scoring Format'!$B$6))+(L22*0.5)+($M22*('Scoring Format'!$B$4))+($O22*('Scoring Format'!$B$7))</f>
        <v>0</v>
      </c>
      <c r="AA22" s="212"/>
      <c r="AB22" s="212"/>
      <c r="AC22" s="212"/>
      <c r="AD22" s="220" t="s">
        <v>61</v>
      </c>
      <c r="AE22" s="220"/>
      <c r="AF22" s="221" t="n">
        <v>200</v>
      </c>
      <c r="AG22" s="221" t="n">
        <v>1040</v>
      </c>
      <c r="AH22" s="221" t="n">
        <f aca="false">AG22/AF22</f>
        <v>5.2</v>
      </c>
      <c r="AI22" s="221" t="n">
        <v>7</v>
      </c>
      <c r="AJ22" s="218" t="n">
        <f aca="false">AI22/AF22</f>
        <v>0.035</v>
      </c>
      <c r="AL22" s="218" t="n">
        <f aca="false">AN22/AM22</f>
        <v>0.8</v>
      </c>
      <c r="AM22" s="221" t="n">
        <v>70</v>
      </c>
      <c r="AN22" s="221" t="n">
        <v>56</v>
      </c>
      <c r="AO22" s="221" t="n">
        <v>364</v>
      </c>
      <c r="AP22" s="221" t="n">
        <f aca="false">AO22/AN22</f>
        <v>6.5</v>
      </c>
      <c r="AQ22" s="221" t="n">
        <v>2</v>
      </c>
      <c r="AR22" s="218" t="n">
        <f aca="false">AQ22/AN22</f>
        <v>0.0357142857142857</v>
      </c>
      <c r="AV22" s="218" t="e">
        <f aca="false">(#ref!+AM22)/(#ref!+AM25)</f>
        <v>#NAME?</v>
      </c>
      <c r="AW22" s="218" t="e">
        <f aca="false">#ref!/(AM22+#ref!)</f>
        <v>#NAME?</v>
      </c>
      <c r="AX22" s="218" t="e">
        <f aca="false">AM22/(#ref!+AM22)</f>
        <v>#NAME?</v>
      </c>
      <c r="AZ22" s="221" t="e">
        <f aca="false">(#ref!*0.1)+(AF22*6)+(AL22*0.1)+(AN22*6)</f>
        <v>#NAME?</v>
      </c>
      <c r="BA22" s="221" t="e">
        <f aca="false">(#ref!*0.1)+(AF22*6)+(AK22*1)+(AL22*0.1)+(AN22*6)</f>
        <v>#NAME?</v>
      </c>
    </row>
    <row r="23" customFormat="false" ht="8.25" hidden="false" customHeight="false" outlineLevel="0" collapsed="false">
      <c r="A23" s="220" t="s">
        <v>408</v>
      </c>
      <c r="B23" s="221" t="n">
        <v>26</v>
      </c>
      <c r="C23" s="230" t="n">
        <v>17</v>
      </c>
      <c r="D23" s="221" t="n">
        <v>250</v>
      </c>
      <c r="E23" s="221" t="n">
        <v>1100</v>
      </c>
      <c r="F23" s="221" t="n">
        <f aca="false">E23/D23</f>
        <v>4.4</v>
      </c>
      <c r="G23" s="221" t="n">
        <v>7</v>
      </c>
      <c r="H23" s="218" t="n">
        <f aca="false">G23/D23</f>
        <v>0.028</v>
      </c>
      <c r="J23" s="218" t="n">
        <f aca="false">L23/K23</f>
        <v>0.786666666666667</v>
      </c>
      <c r="K23" s="221" t="n">
        <v>75</v>
      </c>
      <c r="L23" s="221" t="n">
        <v>59</v>
      </c>
      <c r="M23" s="221" t="n">
        <v>375</v>
      </c>
      <c r="N23" s="221" t="n">
        <f aca="false">M23/L23</f>
        <v>6.35593220338983</v>
      </c>
      <c r="O23" s="221" t="n">
        <v>4</v>
      </c>
      <c r="P23" s="218" t="n">
        <f aca="false">O23/L23</f>
        <v>0.0677966101694915</v>
      </c>
      <c r="S23" s="220" t="s">
        <v>409</v>
      </c>
      <c r="T23" s="218" t="n">
        <f aca="false">(D23+K23)/($D$27+$K$27+$N$17+$E$17+$L$38+$L$47)</f>
        <v>0.356359649122807</v>
      </c>
      <c r="U23" s="218" t="n">
        <f aca="false">K23/($K$27+$F$38+$F$47)</f>
        <v>0.165929203539823</v>
      </c>
      <c r="V23" s="218" t="n">
        <f aca="false">D23/($D$27+$N$17+$L$38+$L$47)</f>
        <v>0.652741514360313</v>
      </c>
      <c r="X23" s="221" t="n">
        <f aca="false">($E23*('Scoring Format'!$B$3))+($G23*('Scoring Format'!$B$6))+($M23*('Scoring Format'!$B$4))+($O23*('Scoring Format'!$B$7))</f>
        <v>213.5</v>
      </c>
      <c r="Y23" s="221" t="n">
        <f aca="false">($E23*('Scoring Format'!$B$3))+($G23*('Scoring Format'!$B$6))+(L23*1)+($M23*('Scoring Format'!$B$4))+($O23*('Scoring Format'!$B$7))</f>
        <v>272.5</v>
      </c>
      <c r="Z23" s="221" t="n">
        <f aca="false">($E23*('Scoring Format'!$B$3))+($G23*('Scoring Format'!$B$6))+(L23*0.5)+($M23*('Scoring Format'!$B$4))+($O23*('Scoring Format'!$B$7))</f>
        <v>243</v>
      </c>
      <c r="AA23" s="212"/>
      <c r="AB23" s="212"/>
      <c r="AC23" s="212"/>
      <c r="AD23" s="220" t="s">
        <v>64</v>
      </c>
      <c r="AE23" s="220"/>
      <c r="AF23" s="221" t="n">
        <v>96</v>
      </c>
      <c r="AG23" s="221" t="n">
        <v>445</v>
      </c>
      <c r="AH23" s="221" t="n">
        <f aca="false">AG23/AF23</f>
        <v>4.63541666666667</v>
      </c>
      <c r="AI23" s="221" t="n">
        <v>6</v>
      </c>
      <c r="AJ23" s="218" t="n">
        <f aca="false">AI23/AF23</f>
        <v>0.0625</v>
      </c>
      <c r="AL23" s="218" t="n">
        <f aca="false">AN23/AM23</f>
        <v>0.583333333333333</v>
      </c>
      <c r="AM23" s="221" t="n">
        <v>24</v>
      </c>
      <c r="AN23" s="221" t="n">
        <v>14</v>
      </c>
      <c r="AO23" s="221" t="n">
        <v>110</v>
      </c>
      <c r="AP23" s="221" t="n">
        <f aca="false">AO23/AN23</f>
        <v>7.85714285714286</v>
      </c>
      <c r="AQ23" s="221" t="n">
        <v>2</v>
      </c>
      <c r="AR23" s="218" t="n">
        <f aca="false">AQ23/AN23</f>
        <v>0.142857142857143</v>
      </c>
      <c r="AV23" s="218" t="e">
        <f aca="false">(#ref!+AM23)/(#ref!+AM26)</f>
        <v>#NAME?</v>
      </c>
      <c r="AW23" s="218" t="e">
        <f aca="false">#ref!/(AM23+#ref!)</f>
        <v>#NAME?</v>
      </c>
      <c r="AX23" s="218" t="e">
        <f aca="false">AM23/(#ref!+AM23)</f>
        <v>#NAME?</v>
      </c>
      <c r="AZ23" s="221" t="e">
        <f aca="false">(#ref!*0.1)+(AF23*6)+(AL23*0.1)+(AN23*6)</f>
        <v>#NAME?</v>
      </c>
      <c r="BA23" s="221" t="e">
        <f aca="false">(#ref!*0.1)+(AF23*6)+(AK23*1)+(AL23*0.1)+(AN23*6)</f>
        <v>#NAME?</v>
      </c>
    </row>
    <row r="24" customFormat="false" ht="8.25" hidden="false" customHeight="false" outlineLevel="0" collapsed="false">
      <c r="A24" s="220" t="s">
        <v>410</v>
      </c>
      <c r="B24" s="221" t="n">
        <v>24</v>
      </c>
      <c r="C24" s="230" t="n">
        <v>17</v>
      </c>
      <c r="D24" s="221" t="n">
        <v>56</v>
      </c>
      <c r="E24" s="221" t="n">
        <v>247</v>
      </c>
      <c r="F24" s="221" t="n">
        <f aca="false">E24/D24</f>
        <v>4.41071428571429</v>
      </c>
      <c r="G24" s="221" t="n">
        <v>2</v>
      </c>
      <c r="H24" s="218" t="n">
        <f aca="false">G24/D24</f>
        <v>0.0357142857142857</v>
      </c>
      <c r="J24" s="218" t="n">
        <f aca="false">L24/K24</f>
        <v>0.75</v>
      </c>
      <c r="K24" s="221" t="n">
        <v>12</v>
      </c>
      <c r="L24" s="221" t="n">
        <v>9</v>
      </c>
      <c r="M24" s="221" t="n">
        <v>53</v>
      </c>
      <c r="N24" s="221" t="n">
        <f aca="false">M24/L24</f>
        <v>5.88888888888889</v>
      </c>
      <c r="O24" s="221" t="n">
        <v>1</v>
      </c>
      <c r="P24" s="218" t="n">
        <f aca="false">O24/L24</f>
        <v>0.111111111111111</v>
      </c>
      <c r="S24" s="220" t="s">
        <v>411</v>
      </c>
      <c r="T24" s="218" t="n">
        <f aca="false">(D24+K24)/($D$27+$K$27+$N$17+$E$17+$L$38+$L$47)</f>
        <v>0.0745614035087719</v>
      </c>
      <c r="U24" s="218" t="n">
        <f aca="false">K24/($K$27+$F$38+$F$47)</f>
        <v>0.0265486725663717</v>
      </c>
      <c r="V24" s="218" t="n">
        <f aca="false">D24/($D$27+$N$17+$L$38+$L$47)</f>
        <v>0.14621409921671</v>
      </c>
      <c r="X24" s="221" t="n">
        <f aca="false">($E24*('Scoring Format'!$B$3))+($G24*('Scoring Format'!$B$6))+($M24*('Scoring Format'!$B$4))+($O24*('Scoring Format'!$B$7))</f>
        <v>48</v>
      </c>
      <c r="Y24" s="221" t="n">
        <f aca="false">($E24*('Scoring Format'!$B$3))+($G24*('Scoring Format'!$B$6))+(L24*1)+($M24*('Scoring Format'!$B$4))+($O24*('Scoring Format'!$B$7))</f>
        <v>57</v>
      </c>
      <c r="Z24" s="221" t="n">
        <f aca="false">($E24*('Scoring Format'!$B$3))+($G24*('Scoring Format'!$B$6))+(L24*0.5)+($M24*('Scoring Format'!$B$4))+($O24*('Scoring Format'!$B$7))</f>
        <v>52.5</v>
      </c>
      <c r="AA24" s="212"/>
      <c r="AB24" s="212"/>
      <c r="AC24" s="212"/>
      <c r="AD24" s="220" t="s">
        <v>67</v>
      </c>
      <c r="AE24" s="220"/>
      <c r="AF24" s="221" t="n">
        <v>8</v>
      </c>
      <c r="AG24" s="221" t="n">
        <v>28</v>
      </c>
      <c r="AH24" s="221" t="n">
        <f aca="false">AG24/AF24</f>
        <v>3.5</v>
      </c>
      <c r="AI24" s="221" t="n">
        <v>0</v>
      </c>
      <c r="AJ24" s="218" t="n">
        <f aca="false">AI24/AF24</f>
        <v>0</v>
      </c>
      <c r="AL24" s="218" t="n">
        <f aca="false">AN24/AM24</f>
        <v>0.5</v>
      </c>
      <c r="AM24" s="221" t="n">
        <v>4</v>
      </c>
      <c r="AN24" s="221" t="n">
        <v>2</v>
      </c>
      <c r="AO24" s="221" t="n">
        <v>17</v>
      </c>
      <c r="AP24" s="221" t="n">
        <f aca="false">AO24/AN24</f>
        <v>8.5</v>
      </c>
      <c r="AQ24" s="221" t="n">
        <v>0</v>
      </c>
      <c r="AR24" s="218" t="n">
        <f aca="false">AQ24/AN24</f>
        <v>0</v>
      </c>
      <c r="AV24" s="218" t="e">
        <f aca="false">(#ref!+AM24)/(#ref!+AM30)</f>
        <v>#NAME?</v>
      </c>
      <c r="AW24" s="218" t="e">
        <f aca="false">#ref!/(AM24+#ref!)</f>
        <v>#NAME?</v>
      </c>
      <c r="AX24" s="218" t="e">
        <f aca="false">AM24/(#ref!+AM24)</f>
        <v>#NAME?</v>
      </c>
      <c r="AZ24" s="221" t="e">
        <f aca="false">(#ref!*0.1)+(AF24*6)+(AL24*0.1)+(AN24*6)</f>
        <v>#NAME?</v>
      </c>
      <c r="BA24" s="221" t="e">
        <f aca="false">(#ref!*0.1)+(AF24*6)+(AK24*1)+(AL24*0.1)+(AN24*6)</f>
        <v>#NAME?</v>
      </c>
    </row>
    <row r="25" customFormat="false" ht="8.25" hidden="false" customHeight="false" outlineLevel="0" collapsed="false">
      <c r="A25" s="220" t="s">
        <v>412</v>
      </c>
      <c r="B25" s="221" t="n">
        <v>31</v>
      </c>
      <c r="C25" s="230" t="n">
        <v>17</v>
      </c>
      <c r="D25" s="221" t="n">
        <v>40</v>
      </c>
      <c r="E25" s="221" t="n">
        <v>180</v>
      </c>
      <c r="F25" s="221" t="n">
        <f aca="false">E25/D25</f>
        <v>4.5</v>
      </c>
      <c r="G25" s="221" t="n">
        <v>1</v>
      </c>
      <c r="H25" s="218" t="n">
        <f aca="false">G25/D25</f>
        <v>0.025</v>
      </c>
      <c r="J25" s="218" t="n">
        <f aca="false">L25/K25</f>
        <v>0.75</v>
      </c>
      <c r="K25" s="221" t="n">
        <v>12</v>
      </c>
      <c r="L25" s="221" t="n">
        <v>9</v>
      </c>
      <c r="M25" s="221" t="n">
        <v>44</v>
      </c>
      <c r="N25" s="221" t="n">
        <f aca="false">M25/L25</f>
        <v>4.88888888888889</v>
      </c>
      <c r="O25" s="221" t="n">
        <v>1</v>
      </c>
      <c r="P25" s="218" t="n">
        <f aca="false">O25/L25</f>
        <v>0.111111111111111</v>
      </c>
      <c r="S25" s="220" t="s">
        <v>413</v>
      </c>
      <c r="T25" s="218" t="n">
        <f aca="false">(D25+K25)/($D$27+$K$27+$N$17+$E$17+$L$38+$L$47)</f>
        <v>0.0570175438596491</v>
      </c>
      <c r="U25" s="218" t="n">
        <f aca="false">K25/($K$27+$F$38+$F$47)</f>
        <v>0.0265486725663717</v>
      </c>
      <c r="V25" s="218" t="n">
        <f aca="false">D25/($D$27+$N$17+$L$38+$L$47)</f>
        <v>0.10443864229765</v>
      </c>
      <c r="X25" s="221" t="n">
        <f aca="false">($E25*('Scoring Format'!$B$3))+($G25*('Scoring Format'!$B$6))+($M25*('Scoring Format'!$B$4))+($O25*('Scoring Format'!$B$7))</f>
        <v>34.4</v>
      </c>
      <c r="Y25" s="221" t="n">
        <f aca="false">($E25*('Scoring Format'!$B$3))+($G25*('Scoring Format'!$B$6))+(L25*1)+($M25*('Scoring Format'!$B$4))+($O25*('Scoring Format'!$B$7))</f>
        <v>43.4</v>
      </c>
      <c r="Z25" s="221" t="n">
        <f aca="false">($E25*('Scoring Format'!$B$3))+($G25*('Scoring Format'!$B$6))+(L25*0.5)+($M25*('Scoring Format'!$B$4))+($O25*('Scoring Format'!$B$7))</f>
        <v>38.9</v>
      </c>
      <c r="AA25" s="212"/>
      <c r="AB25" s="212"/>
      <c r="AC25" s="212"/>
      <c r="AD25" s="220" t="s">
        <v>70</v>
      </c>
      <c r="AE25" s="220"/>
      <c r="AF25" s="221"/>
      <c r="AG25" s="221"/>
      <c r="AH25" s="221" t="e">
        <f aca="false">AG25/AF25</f>
        <v>#DIV/0!</v>
      </c>
      <c r="AI25" s="221" t="n">
        <v>0</v>
      </c>
      <c r="AJ25" s="218" t="e">
        <f aca="false">AI25/AF25</f>
        <v>#DIV/0!</v>
      </c>
      <c r="AL25" s="218" t="e">
        <f aca="false">AN25/AM25</f>
        <v>#DIV/0!</v>
      </c>
      <c r="AM25" s="221"/>
      <c r="AN25" s="221"/>
      <c r="AO25" s="221"/>
      <c r="AP25" s="221" t="e">
        <f aca="false">AO25/AN25</f>
        <v>#DIV/0!</v>
      </c>
      <c r="AQ25" s="221" t="n">
        <v>0</v>
      </c>
      <c r="AR25" s="218" t="e">
        <f aca="false">AQ25/AN25</f>
        <v>#DIV/0!</v>
      </c>
      <c r="AV25" s="218" t="e">
        <f aca="false">(#ref!+AM25)/(#ref!+AM31)</f>
        <v>#NAME?</v>
      </c>
      <c r="AW25" s="218" t="e">
        <f aca="false">#ref!/(AM25+#ref!)</f>
        <v>#NAME?</v>
      </c>
      <c r="AX25" s="218" t="e">
        <f aca="false">AM25/(#ref!+AM25)</f>
        <v>#NAME?</v>
      </c>
      <c r="AZ25" s="221" t="e">
        <f aca="false">(#ref!*0.1)+(AF25*6)+(AL25*0.1)+(AN25*6)</f>
        <v>#NAME?</v>
      </c>
      <c r="BA25" s="221" t="e">
        <f aca="false">(#ref!*0.1)+(AF25*6)+(AK25*1)+(AL25*0.1)+(AN25*6)</f>
        <v>#NAME?</v>
      </c>
    </row>
    <row r="26" customFormat="false" ht="8.25" hidden="false" customHeight="false" outlineLevel="0" collapsed="false">
      <c r="A26" s="220" t="s">
        <v>414</v>
      </c>
      <c r="B26" s="221" t="n">
        <v>27</v>
      </c>
      <c r="C26" s="230" t="n">
        <v>17</v>
      </c>
      <c r="D26" s="221" t="n">
        <v>0</v>
      </c>
      <c r="E26" s="221" t="n">
        <v>0</v>
      </c>
      <c r="F26" s="221" t="e">
        <f aca="false">E26/D26</f>
        <v>#DIV/0!</v>
      </c>
      <c r="G26" s="221" t="n">
        <v>0</v>
      </c>
      <c r="H26" s="218" t="e">
        <f aca="false">G26/D26</f>
        <v>#DIV/0!</v>
      </c>
      <c r="J26" s="218" t="e">
        <f aca="false">L26/K26</f>
        <v>#DIV/0!</v>
      </c>
      <c r="K26" s="221" t="n">
        <v>0</v>
      </c>
      <c r="L26" s="221" t="n">
        <v>0</v>
      </c>
      <c r="M26" s="221" t="n">
        <v>0</v>
      </c>
      <c r="N26" s="221" t="e">
        <f aca="false">M26/L26</f>
        <v>#DIV/0!</v>
      </c>
      <c r="O26" s="221" t="n">
        <v>0</v>
      </c>
      <c r="P26" s="218" t="e">
        <f aca="false">O26/L26</f>
        <v>#DIV/0!</v>
      </c>
      <c r="S26" s="220" t="s">
        <v>415</v>
      </c>
      <c r="T26" s="218" t="n">
        <f aca="false">(D26+K26)/($D$27+$K$27+$N$17+$E$17+$L$38+$L$47)</f>
        <v>0</v>
      </c>
      <c r="U26" s="218" t="n">
        <f aca="false">K26/($K$27+$F$38+$F$47)</f>
        <v>0</v>
      </c>
      <c r="V26" s="218" t="n">
        <f aca="false">D26/($D$27+$N$17+$L$38+$L$47)</f>
        <v>0</v>
      </c>
      <c r="X26" s="221" t="n">
        <f aca="false">($E26*('Scoring Format'!$B$3))+($G26*('Scoring Format'!$B$6))+($M26*('Scoring Format'!$B$4))+($O26*('Scoring Format'!$B$7))</f>
        <v>0</v>
      </c>
      <c r="Y26" s="221" t="n">
        <f aca="false">($E26*('Scoring Format'!$B$3))+($G26*('Scoring Format'!$B$6))+(L26*1)+($M26*('Scoring Format'!$B$4))+($O26*('Scoring Format'!$B$7))</f>
        <v>0</v>
      </c>
      <c r="Z26" s="221" t="n">
        <f aca="false">($E26*('Scoring Format'!$B$3))+($G26*('Scoring Format'!$B$6))+(L26*0.5)+($M26*('Scoring Format'!$B$4))+($O26*('Scoring Format'!$B$7))</f>
        <v>0</v>
      </c>
      <c r="AA26" s="212"/>
      <c r="AB26" s="212"/>
      <c r="AC26" s="212"/>
      <c r="AD26" s="220" t="s">
        <v>164</v>
      </c>
      <c r="AE26" s="220"/>
      <c r="AF26" s="221"/>
      <c r="AG26" s="221"/>
      <c r="AH26" s="221" t="e">
        <f aca="false">AG26/AF26</f>
        <v>#DIV/0!</v>
      </c>
      <c r="AI26" s="221"/>
      <c r="AJ26" s="218" t="e">
        <f aca="false">AI26/AF26</f>
        <v>#DIV/0!</v>
      </c>
      <c r="AL26" s="218" t="e">
        <f aca="false">AN26/AM26</f>
        <v>#DIV/0!</v>
      </c>
      <c r="AM26" s="221"/>
      <c r="AN26" s="221"/>
      <c r="AO26" s="221"/>
      <c r="AP26" s="221"/>
      <c r="AQ26" s="221" t="n">
        <f aca="false">(AG26*0.1)+(AI26*6)+(AN26*0.1)+(AP26*6)</f>
        <v>0</v>
      </c>
      <c r="AR26" s="218" t="e">
        <f aca="false">AQ26/AN26</f>
        <v>#DIV/0!</v>
      </c>
      <c r="AV26" s="218" t="e">
        <f aca="false">(#ref!+AM26)/(#ref!+AM32)</f>
        <v>#NAME?</v>
      </c>
      <c r="AW26" s="218" t="e">
        <f aca="false">#ref!/(AM26+#ref!)</f>
        <v>#NAME?</v>
      </c>
      <c r="AX26" s="218" t="e">
        <f aca="false">AM26/(#ref!+AM26)</f>
        <v>#NAME?</v>
      </c>
      <c r="AZ26" s="221" t="e">
        <f aca="false">(#ref!*0.1)+(AF26*6)+(AJ26*1)+(AK26*0.1)+(AM26*6)</f>
        <v>#NAME?</v>
      </c>
      <c r="BA26" s="221" t="e">
        <f aca="false">(#ref!*0.1)+(AF26*6)+(AK26*1)+(AL26*0.1)+(AN26*6)</f>
        <v>#NAME?</v>
      </c>
    </row>
    <row r="27" customFormat="false" ht="8.25" hidden="false" customHeight="false" outlineLevel="0" collapsed="false">
      <c r="A27" s="219" t="s">
        <v>49</v>
      </c>
      <c r="B27" s="219"/>
      <c r="C27" s="219"/>
      <c r="D27" s="219" t="n">
        <f aca="false">SUM(D22:D26)</f>
        <v>346</v>
      </c>
      <c r="E27" s="219" t="n">
        <f aca="false">SUM(E22:E26)</f>
        <v>1527</v>
      </c>
      <c r="F27" s="219"/>
      <c r="G27" s="219" t="n">
        <f aca="false">SUM(G22:G26)</f>
        <v>10</v>
      </c>
      <c r="H27" s="219"/>
      <c r="I27" s="219"/>
      <c r="J27" s="219"/>
      <c r="K27" s="219" t="n">
        <f aca="false">SUM(K22:K26)</f>
        <v>99</v>
      </c>
      <c r="L27" s="219" t="n">
        <f aca="false">SUM(L22:L26)</f>
        <v>77</v>
      </c>
      <c r="M27" s="219" t="n">
        <f aca="false">SUM(M22:M26)</f>
        <v>472</v>
      </c>
      <c r="N27" s="219"/>
      <c r="O27" s="219" t="n">
        <f aca="false">SUM(O22:O26)</f>
        <v>6</v>
      </c>
      <c r="P27" s="219"/>
      <c r="AD27" s="219" t="s">
        <v>49</v>
      </c>
      <c r="AE27" s="219"/>
      <c r="AF27" s="219" t="n">
        <f aca="false">SUM(AF22:AF26)</f>
        <v>304</v>
      </c>
      <c r="AG27" s="219" t="n">
        <f aca="false">SUM(AG22:AG26)</f>
        <v>1513</v>
      </c>
      <c r="AH27" s="219"/>
      <c r="AI27" s="219" t="n">
        <f aca="false">SUM(AI22:AI26)</f>
        <v>13</v>
      </c>
      <c r="AJ27" s="219"/>
      <c r="AK27" s="219"/>
      <c r="AL27" s="219"/>
      <c r="AM27" s="219" t="n">
        <f aca="false">SUM(AM22:AM26)</f>
        <v>98</v>
      </c>
      <c r="AN27" s="219" t="n">
        <f aca="false">SUM(AN22:AN26)</f>
        <v>72</v>
      </c>
      <c r="AO27" s="219" t="n">
        <f aca="false">SUM(AO22:AO26)</f>
        <v>491</v>
      </c>
      <c r="AP27" s="219"/>
      <c r="AQ27" s="219" t="n">
        <f aca="false">SUM(AQ22:AQ26)</f>
        <v>4</v>
      </c>
      <c r="AR27" s="219"/>
    </row>
    <row r="28" customFormat="false" ht="8.25" hidden="false" customHeight="false" outlineLevel="0" collapsed="false">
      <c r="A28" s="219"/>
      <c r="C28" s="212"/>
      <c r="D28" s="212"/>
      <c r="E28" s="212"/>
      <c r="F28" s="212"/>
      <c r="G28" s="212"/>
      <c r="H28" s="219"/>
      <c r="I28" s="212"/>
      <c r="J28" s="212"/>
      <c r="K28" s="212"/>
      <c r="L28" s="212"/>
      <c r="M28" s="212"/>
      <c r="N28" s="212"/>
      <c r="AC28" s="219"/>
      <c r="AD28" s="212"/>
      <c r="AE28" s="212"/>
      <c r="AF28" s="212"/>
      <c r="AG28" s="212"/>
      <c r="AH28" s="212"/>
      <c r="AI28" s="212"/>
      <c r="AJ28" s="219"/>
      <c r="AK28" s="212"/>
      <c r="AL28" s="212"/>
      <c r="AM28" s="212"/>
      <c r="AN28" s="212"/>
      <c r="AO28" s="212"/>
      <c r="AP28" s="212"/>
    </row>
    <row r="29" customFormat="false" ht="8.25" hidden="false" customHeight="false" outlineLevel="0" collapsed="false">
      <c r="C29" s="212"/>
      <c r="D29" s="212"/>
      <c r="E29" s="212"/>
      <c r="F29" s="212"/>
      <c r="G29" s="212"/>
      <c r="H29" s="212"/>
      <c r="I29" s="212"/>
      <c r="J29" s="212"/>
      <c r="K29" s="212"/>
      <c r="L29" s="212"/>
      <c r="M29" s="212"/>
      <c r="AD29" s="212"/>
      <c r="AE29" s="212"/>
      <c r="AF29" s="212"/>
      <c r="AG29" s="212"/>
      <c r="AH29" s="212"/>
      <c r="AI29" s="212"/>
      <c r="AJ29" s="212"/>
      <c r="AK29" s="212"/>
      <c r="AL29" s="212"/>
      <c r="AM29" s="212"/>
      <c r="AN29" s="212"/>
      <c r="AO29" s="212"/>
    </row>
    <row r="30" customFormat="false" ht="8.25" hidden="false" customHeight="false" outlineLevel="0" collapsed="false">
      <c r="A30" s="213" t="s">
        <v>50</v>
      </c>
      <c r="B30" s="213"/>
      <c r="C30" s="213"/>
      <c r="D30" s="213"/>
      <c r="E30" s="213"/>
      <c r="F30" s="213"/>
      <c r="G30" s="213"/>
      <c r="H30" s="214"/>
      <c r="I30" s="214"/>
      <c r="J30" s="212"/>
      <c r="K30" s="212"/>
      <c r="L30" s="213" t="s">
        <v>19</v>
      </c>
      <c r="M30" s="213"/>
      <c r="N30" s="213"/>
      <c r="O30" s="213"/>
      <c r="P30" s="213"/>
      <c r="T30" s="213" t="s">
        <v>20</v>
      </c>
      <c r="U30" s="213"/>
      <c r="V30" s="213"/>
      <c r="X30" s="213"/>
      <c r="Y30" s="213"/>
      <c r="AE30" s="213" t="s">
        <v>50</v>
      </c>
      <c r="AF30" s="213"/>
      <c r="AG30" s="213"/>
      <c r="AH30" s="213"/>
      <c r="AI30" s="213"/>
      <c r="AJ30" s="213"/>
      <c r="AK30" s="213"/>
      <c r="AL30" s="212"/>
      <c r="AM30" s="212"/>
      <c r="AN30" s="213" t="s">
        <v>19</v>
      </c>
      <c r="AO30" s="213"/>
      <c r="AP30" s="213"/>
      <c r="AQ30" s="213"/>
      <c r="AR30" s="213"/>
      <c r="AV30" s="213" t="s">
        <v>20</v>
      </c>
      <c r="AW30" s="213"/>
      <c r="AX30" s="213"/>
      <c r="AZ30" s="213" t="s">
        <v>21</v>
      </c>
      <c r="BA30" s="213"/>
    </row>
    <row r="31" customFormat="false" ht="8.25" hidden="false" customHeight="false" outlineLevel="0" collapsed="false">
      <c r="A31" s="219" t="s">
        <v>74</v>
      </c>
      <c r="B31" s="219" t="s">
        <v>23</v>
      </c>
      <c r="C31" s="219" t="s">
        <v>24</v>
      </c>
      <c r="D31" s="219" t="s">
        <v>52</v>
      </c>
      <c r="E31" s="219" t="s">
        <v>53</v>
      </c>
      <c r="F31" s="219" t="s">
        <v>54</v>
      </c>
      <c r="G31" s="219" t="s">
        <v>55</v>
      </c>
      <c r="H31" s="219" t="s">
        <v>56</v>
      </c>
      <c r="I31" s="219" t="s">
        <v>30</v>
      </c>
      <c r="J31" s="219" t="s">
        <v>57</v>
      </c>
      <c r="L31" s="219" t="s">
        <v>34</v>
      </c>
      <c r="M31" s="219" t="s">
        <v>35</v>
      </c>
      <c r="N31" s="219" t="s">
        <v>36</v>
      </c>
      <c r="O31" s="219" t="s">
        <v>75</v>
      </c>
      <c r="P31" s="219" t="s">
        <v>31</v>
      </c>
      <c r="S31" s="219" t="s">
        <v>74</v>
      </c>
      <c r="T31" s="219" t="s">
        <v>38</v>
      </c>
      <c r="U31" s="219" t="s">
        <v>39</v>
      </c>
      <c r="V31" s="219" t="s">
        <v>40</v>
      </c>
      <c r="X31" s="219" t="s">
        <v>41</v>
      </c>
      <c r="Y31" s="219" t="s">
        <v>58</v>
      </c>
      <c r="Z31" s="219" t="s">
        <v>76</v>
      </c>
      <c r="AA31" s="219"/>
      <c r="AD31" s="219" t="s">
        <v>74</v>
      </c>
      <c r="AE31" s="219" t="s">
        <v>24</v>
      </c>
      <c r="AF31" s="219" t="s">
        <v>52</v>
      </c>
      <c r="AG31" s="219" t="s">
        <v>53</v>
      </c>
      <c r="AH31" s="219" t="s">
        <v>54</v>
      </c>
      <c r="AI31" s="219" t="s">
        <v>55</v>
      </c>
      <c r="AJ31" s="219" t="s">
        <v>56</v>
      </c>
      <c r="AK31" s="219" t="s">
        <v>30</v>
      </c>
      <c r="AL31" s="219" t="s">
        <v>57</v>
      </c>
      <c r="AN31" s="219" t="s">
        <v>34</v>
      </c>
      <c r="AO31" s="219" t="s">
        <v>35</v>
      </c>
      <c r="AP31" s="219" t="s">
        <v>36</v>
      </c>
      <c r="AQ31" s="219" t="s">
        <v>75</v>
      </c>
      <c r="AR31" s="219" t="s">
        <v>31</v>
      </c>
      <c r="AV31" s="219" t="s">
        <v>38</v>
      </c>
      <c r="AW31" s="219" t="s">
        <v>39</v>
      </c>
      <c r="AX31" s="219" t="s">
        <v>40</v>
      </c>
      <c r="AZ31" s="219" t="s">
        <v>41</v>
      </c>
      <c r="BA31" s="219" t="s">
        <v>58</v>
      </c>
    </row>
    <row r="32" customFormat="false" ht="8.25" hidden="false" customHeight="false" outlineLevel="0" collapsed="false">
      <c r="A32" s="220" t="s">
        <v>416</v>
      </c>
      <c r="B32" s="221" t="n">
        <v>26</v>
      </c>
      <c r="C32" s="221" t="n">
        <v>17</v>
      </c>
      <c r="D32" s="218" t="n">
        <f aca="false">F32/E32</f>
        <v>0.714285714285714</v>
      </c>
      <c r="E32" s="221" t="n">
        <v>175</v>
      </c>
      <c r="F32" s="221" t="n">
        <v>125</v>
      </c>
      <c r="G32" s="221" t="n">
        <v>1640</v>
      </c>
      <c r="H32" s="221" t="n">
        <f aca="false">G32/F32</f>
        <v>13.12</v>
      </c>
      <c r="I32" s="221" t="n">
        <v>15</v>
      </c>
      <c r="J32" s="218" t="n">
        <f aca="false">I32/F32</f>
        <v>0.12</v>
      </c>
      <c r="L32" s="221" t="n">
        <v>2</v>
      </c>
      <c r="M32" s="221" t="n">
        <v>17</v>
      </c>
      <c r="N32" s="231" t="n">
        <f aca="false">M32/L32</f>
        <v>8.5</v>
      </c>
      <c r="O32" s="221" t="n">
        <v>0</v>
      </c>
      <c r="P32" s="218" t="n">
        <f aca="false">O32/L32</f>
        <v>0</v>
      </c>
      <c r="S32" s="220" t="s">
        <v>417</v>
      </c>
      <c r="T32" s="232" t="n">
        <f aca="false">(E32+L32)/($D$27+$L$27+$N$17+$E$47+$L$47)</f>
        <v>0.302564102564103</v>
      </c>
      <c r="U32" s="232" t="n">
        <f aca="false">E32/($E$17)</f>
        <v>0.406976744186047</v>
      </c>
      <c r="V32" s="232" t="n">
        <f aca="false">L32/($N$17+$D$27+$L$38+$L$47)</f>
        <v>0.00522193211488251</v>
      </c>
      <c r="X32" s="221" t="n">
        <f aca="false">($G32*('Scoring Format'!$B$4))+($I32*'Scoring Format'!$B$7)+($M32*('Scoring Format'!$B$3))+($O32*('Scoring Format'!$B$6))</f>
        <v>255.7</v>
      </c>
      <c r="Y32" s="221" t="n">
        <f aca="false">(F32*1)+(($G32*('Scoring Format'!$B$4))+($I32*'Scoring Format'!$B$7)+($M32*('Scoring Format'!$B$3))+($O32*('Scoring Format'!$B$6)))</f>
        <v>380.7</v>
      </c>
      <c r="Z32" s="221" t="n">
        <f aca="false">(F32*0.5)+(($G32*('Scoring Format'!$B$4))+($I32*'Scoring Format'!$B$7)+($M32*('Scoring Format'!$B$3))+($O32*('Scoring Format'!$B$6)))</f>
        <v>318.2</v>
      </c>
      <c r="AA32" s="212"/>
      <c r="AD32" s="220" t="s">
        <v>79</v>
      </c>
      <c r="AE32" s="220"/>
      <c r="AF32" s="218" t="n">
        <f aca="false">AH32/AG32</f>
        <v>0.607476635514019</v>
      </c>
      <c r="AG32" s="221" t="n">
        <v>107</v>
      </c>
      <c r="AH32" s="221" t="n">
        <v>65</v>
      </c>
      <c r="AI32" s="221" t="n">
        <v>710</v>
      </c>
      <c r="AJ32" s="221" t="n">
        <f aca="false">AI32/AH32</f>
        <v>10.9230769230769</v>
      </c>
      <c r="AK32" s="221" t="n">
        <v>6</v>
      </c>
      <c r="AL32" s="218" t="n">
        <f aca="false">AK32/AH32</f>
        <v>0.0923076923076923</v>
      </c>
      <c r="AN32" s="221" t="n">
        <v>0</v>
      </c>
      <c r="AO32" s="221" t="n">
        <v>0</v>
      </c>
      <c r="AP32" s="231" t="e">
        <f aca="false">AO32/AN32</f>
        <v>#DIV/0!</v>
      </c>
      <c r="AQ32" s="221" t="n">
        <v>0</v>
      </c>
      <c r="AR32" s="218" t="e">
        <f aca="false">AQ32/AN32</f>
        <v>#DIV/0!</v>
      </c>
      <c r="AV32" s="232" t="e">
        <f aca="false">(#ref!+AK32)/(#ref!+AK35)</f>
        <v>#NAME?</v>
      </c>
      <c r="AW32" s="232" t="e">
        <f aca="false">#ref!/(AK32+#ref!)</f>
        <v>#NAME?</v>
      </c>
      <c r="AX32" s="232" t="e">
        <f aca="false">AK32/(#ref!+AK32)</f>
        <v>#NAME?</v>
      </c>
      <c r="AZ32" s="221" t="n">
        <f aca="false">(AI32*0.1)+(AK32*6)+(AO32*0.1)+(AQ32*6)</f>
        <v>107</v>
      </c>
      <c r="BA32" s="221" t="n">
        <f aca="false">(AH32*1)+(AI32*0.1)+(AK32*6)+(AO32*0.1)+(AQ32*6)</f>
        <v>172</v>
      </c>
    </row>
    <row r="33" customFormat="false" ht="8.25" hidden="false" customHeight="false" outlineLevel="0" collapsed="false">
      <c r="A33" s="220" t="s">
        <v>418</v>
      </c>
      <c r="B33" s="221" t="n">
        <v>23</v>
      </c>
      <c r="C33" s="221" t="n">
        <v>17</v>
      </c>
      <c r="D33" s="218" t="n">
        <f aca="false">F33/E33</f>
        <v>0.475</v>
      </c>
      <c r="E33" s="221" t="n">
        <v>40</v>
      </c>
      <c r="F33" s="221" t="n">
        <v>19</v>
      </c>
      <c r="G33" s="221" t="n">
        <v>63</v>
      </c>
      <c r="H33" s="221" t="n">
        <f aca="false">G33/F33</f>
        <v>3.31578947368421</v>
      </c>
      <c r="I33" s="221" t="n">
        <v>0</v>
      </c>
      <c r="J33" s="218" t="n">
        <f aca="false">I33/F33</f>
        <v>0</v>
      </c>
      <c r="L33" s="221"/>
      <c r="M33" s="221"/>
      <c r="N33" s="231" t="e">
        <f aca="false">M33/L33</f>
        <v>#DIV/0!</v>
      </c>
      <c r="O33" s="221" t="n">
        <v>0</v>
      </c>
      <c r="P33" s="218" t="e">
        <f aca="false">O33/L33</f>
        <v>#DIV/0!</v>
      </c>
      <c r="S33" s="220" t="s">
        <v>419</v>
      </c>
      <c r="T33" s="232" t="n">
        <f aca="false">(E33+L33)/($D$27+$L$27+$N$17+$E$47+$L$47)</f>
        <v>0.0683760683760684</v>
      </c>
      <c r="U33" s="232" t="n">
        <f aca="false">E33/($E$17)</f>
        <v>0.0930232558139535</v>
      </c>
      <c r="V33" s="232" t="n">
        <f aca="false">L33/($N$17+$D$27+$L$38+$L$47)</f>
        <v>0</v>
      </c>
      <c r="X33" s="221" t="n">
        <f aca="false">($G33*('Scoring Format'!$B$4))+($I33*'Scoring Format'!$B$7)+($M33*('Scoring Format'!$B$3))+($O33*('Scoring Format'!$B$6))</f>
        <v>6.3</v>
      </c>
      <c r="Y33" s="221" t="n">
        <f aca="false">(F33*1)+(($G33*('Scoring Format'!$B$4))+($I33*'Scoring Format'!$B$7)+($M33*('Scoring Format'!$B$3))+($O33*('Scoring Format'!$B$6)))</f>
        <v>25.3</v>
      </c>
      <c r="Z33" s="221" t="n">
        <f aca="false">(F33*0.5)+(($G33*('Scoring Format'!$B$4))+($I33*'Scoring Format'!$B$7)+($M33*('Scoring Format'!$B$3))+($O33*('Scoring Format'!$B$6)))</f>
        <v>15.8</v>
      </c>
      <c r="AA33" s="212"/>
      <c r="AD33" s="220" t="s">
        <v>82</v>
      </c>
      <c r="AE33" s="220"/>
      <c r="AF33" s="218" t="n">
        <f aca="false">AH33/AG33</f>
        <v>0.633333333333333</v>
      </c>
      <c r="AG33" s="221" t="n">
        <v>120</v>
      </c>
      <c r="AH33" s="221" t="n">
        <v>76</v>
      </c>
      <c r="AI33" s="221" t="n">
        <v>892</v>
      </c>
      <c r="AJ33" s="221" t="n">
        <f aca="false">AI33/AH33</f>
        <v>11.7368421052632</v>
      </c>
      <c r="AK33" s="221" t="n">
        <v>5</v>
      </c>
      <c r="AL33" s="218" t="n">
        <f aca="false">AK33/AH33</f>
        <v>0.0657894736842105</v>
      </c>
      <c r="AN33" s="221" t="n">
        <v>12</v>
      </c>
      <c r="AO33" s="221" t="n">
        <v>108</v>
      </c>
      <c r="AP33" s="231" t="n">
        <f aca="false">AO33/AN33</f>
        <v>9</v>
      </c>
      <c r="AQ33" s="221" t="n">
        <v>0</v>
      </c>
      <c r="AR33" s="218" t="n">
        <f aca="false">AQ33/AN33</f>
        <v>0</v>
      </c>
      <c r="AV33" s="232" t="e">
        <f aca="false">(#ref!+AK33)/(#ref!+AK36)</f>
        <v>#NAME?</v>
      </c>
      <c r="AW33" s="232" t="e">
        <f aca="false">#ref!/(AK33+#ref!)</f>
        <v>#NAME?</v>
      </c>
      <c r="AX33" s="232" t="e">
        <f aca="false">AK33/(#ref!+AK33)</f>
        <v>#NAME?</v>
      </c>
      <c r="AZ33" s="221" t="n">
        <f aca="false">(AI33*0.1)+(AK33*6)+(AO33*0.1)+(AQ33*6)</f>
        <v>130</v>
      </c>
      <c r="BA33" s="221" t="n">
        <f aca="false">(AH33*1)+(AI33*0.1)+(AK33*6)+(AO33*0.1)+(AQ33*6)</f>
        <v>206</v>
      </c>
    </row>
    <row r="34" customFormat="false" ht="8.25" hidden="false" customHeight="false" outlineLevel="0" collapsed="false">
      <c r="A34" s="220" t="s">
        <v>420</v>
      </c>
      <c r="B34" s="221" t="n">
        <v>27</v>
      </c>
      <c r="C34" s="221" t="n">
        <v>15</v>
      </c>
      <c r="D34" s="218" t="n">
        <f aca="false">F34/E34</f>
        <v>0.681818181818182</v>
      </c>
      <c r="E34" s="221" t="n">
        <v>110</v>
      </c>
      <c r="F34" s="221" t="n">
        <v>75</v>
      </c>
      <c r="G34" s="221" t="n">
        <v>1065</v>
      </c>
      <c r="H34" s="221" t="n">
        <f aca="false">G34/F34</f>
        <v>14.2</v>
      </c>
      <c r="I34" s="221" t="n">
        <v>6</v>
      </c>
      <c r="J34" s="218" t="n">
        <f aca="false">I34/F34</f>
        <v>0.08</v>
      </c>
      <c r="L34" s="221" t="n">
        <v>0</v>
      </c>
      <c r="M34" s="221" t="n">
        <v>0</v>
      </c>
      <c r="N34" s="231" t="e">
        <f aca="false">M34/L34</f>
        <v>#DIV/0!</v>
      </c>
      <c r="O34" s="221" t="n">
        <v>0</v>
      </c>
      <c r="P34" s="218" t="e">
        <f aca="false">O34/L34</f>
        <v>#DIV/0!</v>
      </c>
      <c r="S34" s="220" t="s">
        <v>421</v>
      </c>
      <c r="T34" s="232" t="n">
        <f aca="false">(E34+L34)/($D$27+$L$27+$N$17+$E$47+$L$47)</f>
        <v>0.188034188034188</v>
      </c>
      <c r="U34" s="232" t="n">
        <f aca="false">E34/($E$17)</f>
        <v>0.255813953488372</v>
      </c>
      <c r="V34" s="232" t="n">
        <f aca="false">L34/($N$17+$D$27+$L$38+$L$47)</f>
        <v>0</v>
      </c>
      <c r="X34" s="221" t="n">
        <f aca="false">($G34*('Scoring Format'!$B$4))+($I34*'Scoring Format'!$B$7)+($M34*('Scoring Format'!$B$3))+($O34*('Scoring Format'!$B$6))</f>
        <v>142.5</v>
      </c>
      <c r="Y34" s="221" t="n">
        <f aca="false">(F34*1)+(($G34*('Scoring Format'!$B$4))+($I34*'Scoring Format'!$B$7)+($M34*('Scoring Format'!$B$3))+($O34*('Scoring Format'!$B$6)))</f>
        <v>217.5</v>
      </c>
      <c r="Z34" s="221" t="n">
        <f aca="false">(F34*0.5)+(($G34*('Scoring Format'!$B$4))+($I34*'Scoring Format'!$B$7)+($M34*('Scoring Format'!$B$3))+($O34*('Scoring Format'!$B$6)))</f>
        <v>180</v>
      </c>
      <c r="AA34" s="212"/>
      <c r="AD34" s="220" t="s">
        <v>85</v>
      </c>
      <c r="AE34" s="220"/>
      <c r="AF34" s="218" t="n">
        <f aca="false">AH34/AG34</f>
        <v>0.55</v>
      </c>
      <c r="AG34" s="221" t="n">
        <v>40</v>
      </c>
      <c r="AH34" s="221" t="n">
        <v>22</v>
      </c>
      <c r="AI34" s="221" t="n">
        <v>325</v>
      </c>
      <c r="AJ34" s="221" t="n">
        <f aca="false">AI34/AH34</f>
        <v>14.7727272727273</v>
      </c>
      <c r="AK34" s="221" t="n">
        <v>2</v>
      </c>
      <c r="AL34" s="218" t="n">
        <f aca="false">AK34/AH34</f>
        <v>0.0909090909090909</v>
      </c>
      <c r="AN34" s="221" t="n">
        <v>5</v>
      </c>
      <c r="AO34" s="221" t="n">
        <v>20</v>
      </c>
      <c r="AP34" s="231" t="n">
        <f aca="false">AO34/AN34</f>
        <v>4</v>
      </c>
      <c r="AQ34" s="221" t="n">
        <v>0</v>
      </c>
      <c r="AR34" s="218" t="n">
        <f aca="false">AQ34/AN34</f>
        <v>0</v>
      </c>
      <c r="AV34" s="232" t="e">
        <f aca="false">(#ref!+AK34)/(#ref!+AK37)</f>
        <v>#NAME?</v>
      </c>
      <c r="AW34" s="232" t="e">
        <f aca="false">#ref!/(AK34+#ref!)</f>
        <v>#NAME?</v>
      </c>
      <c r="AX34" s="232" t="e">
        <f aca="false">AK34/(#ref!+AK34)</f>
        <v>#NAME?</v>
      </c>
      <c r="AZ34" s="221" t="n">
        <f aca="false">(AI34*0.1)+(AK34*6)+(AO34*0.1)+(AQ34*6)</f>
        <v>46.5</v>
      </c>
      <c r="BA34" s="221" t="n">
        <f aca="false">(AH34*1)+(AI34*0.1)+(AK34*6)+(AO34*0.1)+(AQ34*6)</f>
        <v>68.5</v>
      </c>
    </row>
    <row r="35" customFormat="false" ht="8.25" hidden="false" customHeight="false" outlineLevel="0" collapsed="false">
      <c r="A35" s="220" t="s">
        <v>422</v>
      </c>
      <c r="B35" s="221" t="n">
        <v>26</v>
      </c>
      <c r="C35" s="221" t="n">
        <v>17</v>
      </c>
      <c r="D35" s="218" t="n">
        <f aca="false">F35/E35</f>
        <v>0.333333333333333</v>
      </c>
      <c r="E35" s="221" t="n">
        <v>6</v>
      </c>
      <c r="F35" s="221" t="n">
        <v>2</v>
      </c>
      <c r="G35" s="221" t="n">
        <v>43</v>
      </c>
      <c r="H35" s="221" t="n">
        <f aca="false">G35/F35</f>
        <v>21.5</v>
      </c>
      <c r="I35" s="221" t="n">
        <v>0</v>
      </c>
      <c r="J35" s="218" t="n">
        <f aca="false">I35/F35</f>
        <v>0</v>
      </c>
      <c r="L35" s="221" t="n">
        <v>0</v>
      </c>
      <c r="M35" s="221" t="n">
        <v>0</v>
      </c>
      <c r="N35" s="231" t="e">
        <f aca="false">M35/L35</f>
        <v>#DIV/0!</v>
      </c>
      <c r="O35" s="221" t="n">
        <v>0</v>
      </c>
      <c r="P35" s="218" t="e">
        <f aca="false">O35/L35</f>
        <v>#DIV/0!</v>
      </c>
      <c r="S35" s="220" t="s">
        <v>423</v>
      </c>
      <c r="T35" s="232" t="n">
        <f aca="false">(E35+L35)/($D$27+$L$27+$N$17+$E$47+$L$47)</f>
        <v>0.0102564102564103</v>
      </c>
      <c r="U35" s="232" t="n">
        <f aca="false">E35/($E$17)</f>
        <v>0.013953488372093</v>
      </c>
      <c r="V35" s="232" t="n">
        <f aca="false">L35/($N$17+$D$27+$L$38+$L$47)</f>
        <v>0</v>
      </c>
      <c r="X35" s="221" t="n">
        <f aca="false">($G35*('Scoring Format'!$B$4))+($I35*'Scoring Format'!$B$7)+($M35*('Scoring Format'!$B$3))+($O35*('Scoring Format'!$B$6))</f>
        <v>4.3</v>
      </c>
      <c r="Y35" s="221" t="n">
        <f aca="false">(F35*1)+(($G35*('Scoring Format'!$B$4))+($I35*'Scoring Format'!$B$7)+($M35*('Scoring Format'!$B$3))+($O35*('Scoring Format'!$B$6)))</f>
        <v>6.3</v>
      </c>
      <c r="Z35" s="221" t="n">
        <f aca="false">(F35*0.5)+(($G35*('Scoring Format'!$B$4))+($I35*'Scoring Format'!$B$7)+($M35*('Scoring Format'!$B$3))+($O35*('Scoring Format'!$B$6)))</f>
        <v>5.3</v>
      </c>
      <c r="AA35" s="212"/>
      <c r="AD35" s="220" t="s">
        <v>88</v>
      </c>
      <c r="AE35" s="220"/>
      <c r="AF35" s="218" t="n">
        <f aca="false">AH35/AG35</f>
        <v>0.662068965517241</v>
      </c>
      <c r="AG35" s="221" t="n">
        <v>145</v>
      </c>
      <c r="AH35" s="221" t="n">
        <v>96</v>
      </c>
      <c r="AI35" s="221" t="n">
        <v>1098</v>
      </c>
      <c r="AJ35" s="221" t="n">
        <f aca="false">AI35/AH35</f>
        <v>11.4375</v>
      </c>
      <c r="AK35" s="221" t="n">
        <v>7</v>
      </c>
      <c r="AL35" s="218" t="n">
        <f aca="false">AK35/AH35</f>
        <v>0.0729166666666667</v>
      </c>
      <c r="AN35" s="221" t="n">
        <v>0</v>
      </c>
      <c r="AO35" s="221" t="n">
        <v>0</v>
      </c>
      <c r="AP35" s="231" t="e">
        <f aca="false">AO35/AN35</f>
        <v>#DIV/0!</v>
      </c>
      <c r="AQ35" s="221" t="n">
        <v>0</v>
      </c>
      <c r="AR35" s="218" t="e">
        <f aca="false">AQ35/AN35</f>
        <v>#DIV/0!</v>
      </c>
      <c r="AV35" s="232" t="e">
        <f aca="false">(#ref!+AK35)/(#ref!+AK38)</f>
        <v>#NAME?</v>
      </c>
      <c r="AW35" s="232" t="e">
        <f aca="false">#ref!/(AK35+#ref!)</f>
        <v>#NAME?</v>
      </c>
      <c r="AX35" s="232" t="e">
        <f aca="false">AK35/(#ref!+AK35)</f>
        <v>#NAME?</v>
      </c>
      <c r="AZ35" s="221" t="n">
        <f aca="false">(AI35*0.1)+(AK35*6)+(AO35*0.1)+(AQ35*6)</f>
        <v>151.8</v>
      </c>
      <c r="BA35" s="221" t="n">
        <f aca="false">(AH35*1)+(AI35*0.1)+(AK35*6)+(AO35*0.1)+(AQ35*6)</f>
        <v>247.8</v>
      </c>
    </row>
    <row r="36" customFormat="false" ht="8.25" hidden="false" customHeight="false" outlineLevel="0" collapsed="false">
      <c r="A36" s="233" t="s">
        <v>424</v>
      </c>
      <c r="B36" s="212" t="n">
        <v>27</v>
      </c>
      <c r="C36" s="221" t="n">
        <v>17</v>
      </c>
      <c r="D36" s="218" t="n">
        <f aca="false">F36/E36</f>
        <v>0.583333333333333</v>
      </c>
      <c r="E36" s="221" t="n">
        <v>60</v>
      </c>
      <c r="F36" s="221" t="n">
        <v>35</v>
      </c>
      <c r="G36" s="221" t="n">
        <v>465</v>
      </c>
      <c r="H36" s="221" t="n">
        <f aca="false">G36/F36</f>
        <v>13.2857142857143</v>
      </c>
      <c r="I36" s="221" t="n">
        <v>4</v>
      </c>
      <c r="J36" s="218" t="n">
        <f aca="false">I36/F36</f>
        <v>0.114285714285714</v>
      </c>
      <c r="L36" s="221" t="n">
        <v>1</v>
      </c>
      <c r="M36" s="221" t="n">
        <v>9</v>
      </c>
      <c r="N36" s="231" t="n">
        <f aca="false">M36/L36</f>
        <v>9</v>
      </c>
      <c r="O36" s="221" t="n">
        <v>0</v>
      </c>
      <c r="P36" s="218" t="n">
        <f aca="false">O36/L36</f>
        <v>0</v>
      </c>
      <c r="S36" s="220" t="s">
        <v>425</v>
      </c>
      <c r="T36" s="232" t="n">
        <f aca="false">(E36+L36)/($D$27+$L$27+$N$17+$E$47+$L$47)</f>
        <v>0.104273504273504</v>
      </c>
      <c r="U36" s="232" t="n">
        <f aca="false">E36/($E$17)</f>
        <v>0.13953488372093</v>
      </c>
      <c r="V36" s="232" t="n">
        <f aca="false">L36/($N$17+$D$27+$L$38+$L$47)</f>
        <v>0.00261096605744125</v>
      </c>
      <c r="X36" s="221" t="n">
        <f aca="false">($G36*('Scoring Format'!$B$4))+($I36*'Scoring Format'!$B$7)+($M36*('Scoring Format'!$B$3))+($O36*('Scoring Format'!$B$6))</f>
        <v>71.4</v>
      </c>
      <c r="Y36" s="221" t="n">
        <f aca="false">(F36*1)+(($G36*('Scoring Format'!$B$4))+($I36*'Scoring Format'!$B$7)+($M36*('Scoring Format'!$B$3))+($O36*('Scoring Format'!$B$6)))</f>
        <v>106.4</v>
      </c>
      <c r="Z36" s="221" t="n">
        <f aca="false">(F36*0.5)+(($G36*('Scoring Format'!$B$4))+($I36*'Scoring Format'!$B$7)+($M36*('Scoring Format'!$B$3))+($O36*('Scoring Format'!$B$6)))</f>
        <v>88.9</v>
      </c>
      <c r="AA36" s="212"/>
      <c r="AD36" s="220" t="s">
        <v>91</v>
      </c>
      <c r="AE36" s="220"/>
      <c r="AF36" s="218" t="n">
        <f aca="false">AH36/AG36</f>
        <v>0.6</v>
      </c>
      <c r="AG36" s="221" t="n">
        <v>10</v>
      </c>
      <c r="AH36" s="221" t="n">
        <v>6</v>
      </c>
      <c r="AI36" s="221" t="n">
        <v>100</v>
      </c>
      <c r="AJ36" s="221" t="n">
        <f aca="false">AI36/AH36</f>
        <v>16.6666666666667</v>
      </c>
      <c r="AK36" s="221" t="n">
        <v>0</v>
      </c>
      <c r="AL36" s="218" t="n">
        <f aca="false">AK36/AH36</f>
        <v>0</v>
      </c>
      <c r="AN36" s="221" t="n">
        <v>0</v>
      </c>
      <c r="AO36" s="221" t="n">
        <v>0</v>
      </c>
      <c r="AP36" s="231" t="e">
        <f aca="false">AO36/AN36</f>
        <v>#DIV/0!</v>
      </c>
      <c r="AQ36" s="221" t="n">
        <v>0</v>
      </c>
      <c r="AR36" s="218" t="e">
        <f aca="false">AQ36/AN36</f>
        <v>#DIV/0!</v>
      </c>
      <c r="AV36" s="232" t="e">
        <f aca="false">(#ref!+AK36)/(#ref!+AK41)</f>
        <v>#NAME?</v>
      </c>
      <c r="AW36" s="232" t="e">
        <f aca="false">#ref!/(AK36+#ref!)</f>
        <v>#NAME?</v>
      </c>
      <c r="AX36" s="232" t="e">
        <f aca="false">AK36/(#ref!+AK36)</f>
        <v>#NAME?</v>
      </c>
      <c r="AZ36" s="221" t="n">
        <f aca="false">(AI36*0.1)+(AK36*6)+(AO36*0.1)+(AQ36*6)</f>
        <v>10</v>
      </c>
      <c r="BA36" s="221" t="n">
        <f aca="false">(AH36*1)+(AI36*0.1)+(AK36*6)+(AO36*0.1)+(AQ36*6)</f>
        <v>16</v>
      </c>
    </row>
    <row r="37" customFormat="false" ht="8.25" hidden="false" customHeight="false" outlineLevel="0" collapsed="false">
      <c r="A37" s="220" t="s">
        <v>426</v>
      </c>
      <c r="B37" s="221" t="n">
        <v>28</v>
      </c>
      <c r="C37" s="221" t="n">
        <v>17</v>
      </c>
      <c r="D37" s="218" t="n">
        <f aca="false">F37/E37</f>
        <v>0.333333333333333</v>
      </c>
      <c r="E37" s="221" t="n">
        <v>3</v>
      </c>
      <c r="F37" s="221" t="n">
        <v>1</v>
      </c>
      <c r="G37" s="221" t="n">
        <v>6</v>
      </c>
      <c r="H37" s="221" t="n">
        <f aca="false">G37/F37</f>
        <v>6</v>
      </c>
      <c r="I37" s="221" t="n">
        <v>0</v>
      </c>
      <c r="J37" s="218" t="n">
        <f aca="false">I37/F37</f>
        <v>0</v>
      </c>
      <c r="L37" s="221" t="n">
        <v>0</v>
      </c>
      <c r="M37" s="221" t="n">
        <v>0</v>
      </c>
      <c r="N37" s="231" t="e">
        <f aca="false">M37/L37</f>
        <v>#DIV/0!</v>
      </c>
      <c r="O37" s="221" t="n">
        <v>0</v>
      </c>
      <c r="P37" s="218" t="e">
        <f aca="false">O37/L37</f>
        <v>#DIV/0!</v>
      </c>
      <c r="S37" s="220" t="s">
        <v>427</v>
      </c>
      <c r="T37" s="232" t="n">
        <f aca="false">(E37+L37)/($D$27+$L$27+$N$17+$E$47+$L$47)</f>
        <v>0.00512820512820513</v>
      </c>
      <c r="U37" s="232" t="n">
        <f aca="false">E37/($E$17)</f>
        <v>0.00697674418604651</v>
      </c>
      <c r="V37" s="232" t="n">
        <f aca="false">L37/($N$17+$D$27+$L$38+$L$47)</f>
        <v>0</v>
      </c>
      <c r="X37" s="221" t="n">
        <f aca="false">($G37*('Scoring Format'!$B$4))+($I37*'Scoring Format'!$B$7)+($M37*('Scoring Format'!$B$3))+($O37*('Scoring Format'!$B$6))</f>
        <v>0.6</v>
      </c>
      <c r="Y37" s="221" t="n">
        <f aca="false">(F37*1)+(($G37*('Scoring Format'!$B$4))+($I37*'Scoring Format'!$B$7)+($M37*('Scoring Format'!$B$3))+($O37*('Scoring Format'!$B$6)))</f>
        <v>1.6</v>
      </c>
      <c r="Z37" s="221" t="n">
        <f aca="false">(F37*0.5)+(($G37*('Scoring Format'!$B$4))+($I37*'Scoring Format'!$B$7)+($M37*('Scoring Format'!$B$3))+($O37*('Scoring Format'!$B$6)))</f>
        <v>1.1</v>
      </c>
      <c r="AA37" s="212"/>
      <c r="AD37" s="220" t="s">
        <v>94</v>
      </c>
      <c r="AE37" s="220"/>
      <c r="AF37" s="218" t="e">
        <f aca="false">AH37/AG37</f>
        <v>#DIV/0!</v>
      </c>
      <c r="AG37" s="221"/>
      <c r="AH37" s="221"/>
      <c r="AI37" s="221"/>
      <c r="AJ37" s="221"/>
      <c r="AK37" s="221"/>
      <c r="AL37" s="218" t="e">
        <f aca="false">AK37/AH37</f>
        <v>#DIV/0!</v>
      </c>
      <c r="AN37" s="221"/>
      <c r="AO37" s="221"/>
      <c r="AP37" s="231" t="e">
        <f aca="false">AO37/AN37</f>
        <v>#DIV/0!</v>
      </c>
      <c r="AQ37" s="221"/>
      <c r="AR37" s="218" t="e">
        <f aca="false">AQ37/AN37</f>
        <v>#DIV/0!</v>
      </c>
      <c r="AV37" s="232" t="e">
        <f aca="false">(#ref!+AK37)/(#ref!+AK42)</f>
        <v>#NAME?</v>
      </c>
      <c r="AW37" s="232" t="e">
        <f aca="false">#ref!/(AK37+#ref!)</f>
        <v>#NAME?</v>
      </c>
      <c r="AX37" s="232" t="e">
        <f aca="false">AK37/(#ref!+AK37)</f>
        <v>#NAME?</v>
      </c>
      <c r="AZ37" s="221"/>
      <c r="BA37" s="221"/>
    </row>
    <row r="38" customFormat="false" ht="8.25" hidden="false" customHeight="false" outlineLevel="0" collapsed="false">
      <c r="A38" s="219" t="s">
        <v>49</v>
      </c>
      <c r="B38" s="219"/>
      <c r="C38" s="219"/>
      <c r="D38" s="216"/>
      <c r="E38" s="219" t="n">
        <f aca="false">SUM(E32:E37)</f>
        <v>394</v>
      </c>
      <c r="F38" s="219" t="n">
        <f aca="false">SUM(F32:F37)</f>
        <v>257</v>
      </c>
      <c r="G38" s="219" t="n">
        <f aca="false">SUM(G32:G37)</f>
        <v>3282</v>
      </c>
      <c r="H38" s="219"/>
      <c r="I38" s="219" t="n">
        <f aca="false">SUM(I32:I37)</f>
        <v>25</v>
      </c>
      <c r="J38" s="219"/>
      <c r="K38" s="219"/>
      <c r="L38" s="219" t="n">
        <f aca="false">SUM(L32:L37)</f>
        <v>3</v>
      </c>
      <c r="M38" s="219" t="n">
        <f aca="false">SUM(M32:M37)</f>
        <v>26</v>
      </c>
      <c r="N38" s="219"/>
      <c r="O38" s="219" t="n">
        <f aca="false">SUM(O32:O37)</f>
        <v>0</v>
      </c>
      <c r="P38" s="219"/>
      <c r="AD38" s="219" t="s">
        <v>49</v>
      </c>
      <c r="AE38" s="219"/>
      <c r="AF38" s="216"/>
      <c r="AG38" s="219" t="n">
        <f aca="false">SUM(AG32:AG37)</f>
        <v>422</v>
      </c>
      <c r="AH38" s="219" t="n">
        <f aca="false">SUM(AH32:AH37)</f>
        <v>265</v>
      </c>
      <c r="AI38" s="219" t="n">
        <f aca="false">SUM(AI32:AI37)</f>
        <v>3125</v>
      </c>
      <c r="AJ38" s="219"/>
      <c r="AK38" s="219" t="n">
        <f aca="false">SUM(AK32:AK37)</f>
        <v>20</v>
      </c>
      <c r="AL38" s="219"/>
      <c r="AM38" s="219"/>
      <c r="AN38" s="219" t="n">
        <f aca="false">SUM(AN32:AN37)</f>
        <v>17</v>
      </c>
      <c r="AO38" s="219" t="n">
        <f aca="false">SUM(AO32:AO37)</f>
        <v>128</v>
      </c>
      <c r="AP38" s="219"/>
      <c r="AQ38" s="219" t="n">
        <f aca="false">SUM(AQ32:AQ37)</f>
        <v>0</v>
      </c>
      <c r="AR38" s="219"/>
    </row>
    <row r="39" customFormat="false" ht="8.25" hidden="false" customHeight="false" outlineLevel="0" collapsed="false">
      <c r="A39" s="219"/>
      <c r="C39" s="212"/>
      <c r="D39" s="212"/>
      <c r="E39" s="212"/>
      <c r="F39" s="212"/>
      <c r="G39" s="212"/>
      <c r="H39" s="212"/>
      <c r="I39" s="212"/>
      <c r="J39" s="212"/>
      <c r="K39" s="212"/>
      <c r="L39" s="212"/>
      <c r="AC39" s="219"/>
      <c r="AE39" s="212"/>
      <c r="AF39" s="212"/>
      <c r="AG39" s="212"/>
      <c r="AH39" s="212"/>
      <c r="AI39" s="212"/>
      <c r="AJ39" s="212"/>
      <c r="AK39" s="212"/>
      <c r="AL39" s="212"/>
      <c r="AM39" s="212"/>
      <c r="AN39" s="212"/>
    </row>
    <row r="40" customFormat="false" ht="8.25" hidden="false" customHeight="false" outlineLevel="0" collapsed="false">
      <c r="A40" s="219"/>
      <c r="C40" s="212"/>
      <c r="D40" s="212"/>
      <c r="E40" s="212"/>
      <c r="F40" s="212"/>
      <c r="G40" s="212"/>
      <c r="H40" s="212"/>
      <c r="I40" s="212"/>
      <c r="J40" s="212"/>
      <c r="K40" s="212"/>
      <c r="L40" s="212"/>
      <c r="AC40" s="219"/>
      <c r="AE40" s="212"/>
      <c r="AF40" s="212"/>
      <c r="AG40" s="212"/>
      <c r="AH40" s="212"/>
      <c r="AI40" s="212"/>
      <c r="AJ40" s="212"/>
      <c r="AK40" s="212"/>
      <c r="AL40" s="212"/>
      <c r="AM40" s="212"/>
      <c r="AN40" s="212"/>
    </row>
    <row r="41" customFormat="false" ht="8.25" hidden="false" customHeight="false" outlineLevel="0" collapsed="false">
      <c r="A41" s="213" t="s">
        <v>50</v>
      </c>
      <c r="B41" s="213"/>
      <c r="C41" s="213"/>
      <c r="D41" s="213"/>
      <c r="E41" s="213"/>
      <c r="F41" s="213"/>
      <c r="G41" s="213"/>
      <c r="H41" s="214"/>
      <c r="I41" s="214"/>
      <c r="J41" s="212"/>
      <c r="K41" s="212"/>
      <c r="L41" s="213" t="s">
        <v>19</v>
      </c>
      <c r="M41" s="213"/>
      <c r="N41" s="213"/>
      <c r="O41" s="213"/>
      <c r="P41" s="213"/>
      <c r="T41" s="213" t="s">
        <v>20</v>
      </c>
      <c r="U41" s="213"/>
      <c r="V41" s="213"/>
      <c r="X41" s="213"/>
      <c r="Y41" s="213"/>
      <c r="AE41" s="213" t="s">
        <v>50</v>
      </c>
      <c r="AF41" s="213"/>
      <c r="AG41" s="213"/>
      <c r="AH41" s="213"/>
      <c r="AI41" s="213"/>
      <c r="AJ41" s="213"/>
      <c r="AK41" s="213"/>
      <c r="AL41" s="212"/>
      <c r="AM41" s="212"/>
      <c r="AN41" s="213" t="s">
        <v>19</v>
      </c>
      <c r="AO41" s="213"/>
      <c r="AP41" s="213"/>
      <c r="AQ41" s="213"/>
      <c r="AR41" s="213"/>
      <c r="AV41" s="213" t="s">
        <v>20</v>
      </c>
      <c r="AW41" s="213"/>
      <c r="AX41" s="213"/>
      <c r="AZ41" s="213" t="s">
        <v>21</v>
      </c>
      <c r="BA41" s="213"/>
    </row>
    <row r="42" customFormat="false" ht="8.25" hidden="false" customHeight="false" outlineLevel="0" collapsed="false">
      <c r="A42" s="219" t="s">
        <v>95</v>
      </c>
      <c r="B42" s="219" t="s">
        <v>23</v>
      </c>
      <c r="C42" s="219" t="s">
        <v>24</v>
      </c>
      <c r="D42" s="219" t="s">
        <v>52</v>
      </c>
      <c r="E42" s="219" t="s">
        <v>53</v>
      </c>
      <c r="F42" s="219" t="s">
        <v>54</v>
      </c>
      <c r="G42" s="219" t="s">
        <v>55</v>
      </c>
      <c r="H42" s="219" t="s">
        <v>56</v>
      </c>
      <c r="I42" s="219" t="s">
        <v>30</v>
      </c>
      <c r="J42" s="219" t="s">
        <v>57</v>
      </c>
      <c r="L42" s="219" t="s">
        <v>34</v>
      </c>
      <c r="M42" s="219" t="s">
        <v>35</v>
      </c>
      <c r="N42" s="219" t="s">
        <v>36</v>
      </c>
      <c r="O42" s="219" t="s">
        <v>96</v>
      </c>
      <c r="P42" s="219" t="s">
        <v>31</v>
      </c>
      <c r="S42" s="219" t="s">
        <v>95</v>
      </c>
      <c r="T42" s="219" t="s">
        <v>38</v>
      </c>
      <c r="U42" s="219" t="s">
        <v>39</v>
      </c>
      <c r="V42" s="219" t="s">
        <v>40</v>
      </c>
      <c r="X42" s="219" t="s">
        <v>41</v>
      </c>
      <c r="Y42" s="219" t="s">
        <v>58</v>
      </c>
      <c r="Z42" s="219" t="s">
        <v>97</v>
      </c>
      <c r="AA42" s="219"/>
      <c r="AD42" s="219" t="s">
        <v>95</v>
      </c>
      <c r="AE42" s="219" t="s">
        <v>24</v>
      </c>
      <c r="AF42" s="219" t="s">
        <v>52</v>
      </c>
      <c r="AG42" s="219" t="s">
        <v>53</v>
      </c>
      <c r="AH42" s="219" t="s">
        <v>54</v>
      </c>
      <c r="AI42" s="219" t="s">
        <v>55</v>
      </c>
      <c r="AJ42" s="219" t="s">
        <v>56</v>
      </c>
      <c r="AK42" s="219" t="s">
        <v>30</v>
      </c>
      <c r="AL42" s="219" t="s">
        <v>57</v>
      </c>
      <c r="AN42" s="219" t="s">
        <v>34</v>
      </c>
      <c r="AO42" s="219" t="s">
        <v>35</v>
      </c>
      <c r="AP42" s="219" t="s">
        <v>36</v>
      </c>
      <c r="AQ42" s="219" t="s">
        <v>96</v>
      </c>
      <c r="AR42" s="219" t="s">
        <v>31</v>
      </c>
      <c r="AV42" s="219" t="s">
        <v>38</v>
      </c>
      <c r="AW42" s="219" t="s">
        <v>39</v>
      </c>
      <c r="AX42" s="219" t="s">
        <v>40</v>
      </c>
      <c r="AZ42" s="219" t="s">
        <v>41</v>
      </c>
      <c r="BA42" s="219" t="s">
        <v>58</v>
      </c>
    </row>
    <row r="43" customFormat="false" ht="8.25" hidden="false" customHeight="false" outlineLevel="0" collapsed="false">
      <c r="A43" s="220" t="s">
        <v>428</v>
      </c>
      <c r="B43" s="221" t="n">
        <v>31</v>
      </c>
      <c r="C43" s="217" t="n">
        <v>15</v>
      </c>
      <c r="D43" s="218" t="n">
        <f aca="false">F43/E43</f>
        <v>0.75</v>
      </c>
      <c r="E43" s="221" t="n">
        <v>52</v>
      </c>
      <c r="F43" s="221" t="n">
        <v>39</v>
      </c>
      <c r="G43" s="221" t="n">
        <v>413</v>
      </c>
      <c r="H43" s="221" t="n">
        <f aca="false">G43/F43</f>
        <v>10.5897435897436</v>
      </c>
      <c r="I43" s="221" t="n">
        <v>2</v>
      </c>
      <c r="J43" s="218" t="n">
        <f aca="false">I43/F43</f>
        <v>0.0512820512820513</v>
      </c>
      <c r="L43" s="221"/>
      <c r="M43" s="221"/>
      <c r="N43" s="221" t="e">
        <f aca="false">M43/L43</f>
        <v>#DIV/0!</v>
      </c>
      <c r="O43" s="221"/>
      <c r="P43" s="218" t="e">
        <f aca="false">O43/L43</f>
        <v>#DIV/0!</v>
      </c>
      <c r="S43" s="220" t="s">
        <v>429</v>
      </c>
      <c r="T43" s="232" t="n">
        <f aca="false">(E43+L43)/($E$47+$L$47+$E$38+$L$38+$K$27+$D$27+$N$17)</f>
        <v>0.051792828685259</v>
      </c>
      <c r="U43" s="232" t="n">
        <f aca="false">E43/($E$47+$E$38+$K$27)</f>
        <v>0.0837359098228663</v>
      </c>
      <c r="V43" s="232" t="n">
        <f aca="false">L43/($L$47+$L$38+$D$27+$N$17)</f>
        <v>0</v>
      </c>
      <c r="X43" s="221" t="n">
        <f aca="false">($G43*('Scoring Format'!$B$4))+($I43*'Scoring Format'!$B$7)+($M43*('Scoring Format'!$B$3))+($O43*('Scoring Format'!$B$6))</f>
        <v>53.3</v>
      </c>
      <c r="Y43" s="221" t="n">
        <f aca="false">(F43*1)+(($G43*('Scoring Format'!$B$4))+($I43*'Scoring Format'!$B$7)+($M43*('Scoring Format'!$B$3))+($O43*('Scoring Format'!$B$6)))</f>
        <v>92.3</v>
      </c>
      <c r="Z43" s="221" t="n">
        <f aca="false">(F43*0.5)+(($G43*('Scoring Format'!$B$4))+($I43*'Scoring Format'!$B$7)+($M43*('Scoring Format'!$B$3))+($O43*('Scoring Format'!$B$6)))</f>
        <v>72.8</v>
      </c>
      <c r="AA43" s="212"/>
      <c r="AD43" s="220" t="s">
        <v>100</v>
      </c>
      <c r="AE43" s="220"/>
      <c r="AF43" s="218" t="n">
        <f aca="false">AH43/AG43</f>
        <v>0.5625</v>
      </c>
      <c r="AG43" s="221" t="n">
        <v>16</v>
      </c>
      <c r="AH43" s="221" t="n">
        <v>9</v>
      </c>
      <c r="AI43" s="221" t="n">
        <v>108</v>
      </c>
      <c r="AJ43" s="221" t="n">
        <f aca="false">AI43/AH43</f>
        <v>12</v>
      </c>
      <c r="AK43" s="221" t="n">
        <v>1</v>
      </c>
      <c r="AL43" s="218" t="n">
        <f aca="false">AK43/AH43</f>
        <v>0.111111111111111</v>
      </c>
      <c r="AN43" s="221" t="n">
        <v>0</v>
      </c>
      <c r="AO43" s="221" t="n">
        <v>0</v>
      </c>
      <c r="AP43" s="221" t="n">
        <v>0</v>
      </c>
      <c r="AQ43" s="221" t="n">
        <v>0</v>
      </c>
      <c r="AR43" s="218" t="e">
        <f aca="false">AQ43/AN43</f>
        <v>#DIV/0!</v>
      </c>
      <c r="AV43" s="232" t="e">
        <f aca="false">(#ref!+AK43)/(#ref!+AK46)</f>
        <v>#NAME?</v>
      </c>
      <c r="AW43" s="232" t="e">
        <f aca="false">#ref!/(AK43+#ref!)</f>
        <v>#NAME?</v>
      </c>
      <c r="AX43" s="232" t="e">
        <f aca="false">AK43/(#ref!+AK43)</f>
        <v>#NAME?</v>
      </c>
      <c r="AZ43" s="221" t="n">
        <f aca="false">(AI43*0.1)+(AK43*6)+(AO43*0.1)+(AQ43*6)</f>
        <v>16.8</v>
      </c>
      <c r="BA43" s="221" t="n">
        <f aca="false">(AH43*1)+(AI43*0.1)+(AK43*6)+(AO43*0.1)+(AQ43*6)</f>
        <v>25.8</v>
      </c>
    </row>
    <row r="44" customFormat="false" ht="8.25" hidden="false" customHeight="false" outlineLevel="0" collapsed="false">
      <c r="A44" s="220" t="s">
        <v>430</v>
      </c>
      <c r="B44" s="221" t="n">
        <v>32</v>
      </c>
      <c r="C44" s="221" t="n">
        <v>17</v>
      </c>
      <c r="D44" s="218" t="n">
        <f aca="false">F44/E44</f>
        <v>0.703703703703704</v>
      </c>
      <c r="E44" s="221" t="n">
        <v>27</v>
      </c>
      <c r="F44" s="221" t="n">
        <v>19</v>
      </c>
      <c r="G44" s="221" t="n">
        <v>161</v>
      </c>
      <c r="H44" s="221" t="n">
        <f aca="false">G44/F44</f>
        <v>8.47368421052632</v>
      </c>
      <c r="I44" s="221" t="n">
        <v>1</v>
      </c>
      <c r="J44" s="218" t="n">
        <f aca="false">I44/F44</f>
        <v>0.0526315789473684</v>
      </c>
      <c r="L44" s="221"/>
      <c r="M44" s="221"/>
      <c r="N44" s="221" t="e">
        <f aca="false">M44/L44</f>
        <v>#DIV/0!</v>
      </c>
      <c r="O44" s="221"/>
      <c r="P44" s="218" t="e">
        <f aca="false">O44/L44</f>
        <v>#DIV/0!</v>
      </c>
      <c r="S44" s="220" t="s">
        <v>431</v>
      </c>
      <c r="T44" s="232" t="n">
        <f aca="false">(E44+L44)/($E$47+$L$47+$E$38+$L$38+$K$27+$D$27+$N$17)</f>
        <v>0.0268924302788845</v>
      </c>
      <c r="U44" s="232" t="n">
        <f aca="false">E44/($E$47+$E$38+$K$27)</f>
        <v>0.0434782608695652</v>
      </c>
      <c r="V44" s="232" t="n">
        <f aca="false">L44/($L$47+$L$38+$D$27+$N$17)</f>
        <v>0</v>
      </c>
      <c r="X44" s="221" t="n">
        <f aca="false">($G44*('Scoring Format'!$B$4))+($I44*'Scoring Format'!$B$7)+($M44*('Scoring Format'!$B$3))+($O44*('Scoring Format'!$B$6))</f>
        <v>22.1</v>
      </c>
      <c r="Y44" s="221" t="n">
        <f aca="false">(F44*1)+(($G44*('Scoring Format'!$B$4))+($I44*'Scoring Format'!$B$7)+($M44*('Scoring Format'!$B$3))+($O44*('Scoring Format'!$B$6)))</f>
        <v>41.1</v>
      </c>
      <c r="Z44" s="221" t="n">
        <f aca="false">(F44*0.5)+(($G44*('Scoring Format'!$B$4))+($I44*'Scoring Format'!$B$7)+($M44*('Scoring Format'!$B$3))+($O44*('Scoring Format'!$B$6)))</f>
        <v>31.6</v>
      </c>
      <c r="AA44" s="212"/>
      <c r="AD44" s="220" t="s">
        <v>103</v>
      </c>
      <c r="AE44" s="220"/>
      <c r="AF44" s="218" t="n">
        <f aca="false">AH44/AG44</f>
        <v>0.742857142857143</v>
      </c>
      <c r="AG44" s="221" t="n">
        <v>35</v>
      </c>
      <c r="AH44" s="221" t="n">
        <v>26</v>
      </c>
      <c r="AI44" s="221" t="n">
        <v>283</v>
      </c>
      <c r="AJ44" s="221" t="n">
        <f aca="false">AI44/AH44</f>
        <v>10.8846153846154</v>
      </c>
      <c r="AK44" s="221" t="n">
        <v>2</v>
      </c>
      <c r="AL44" s="218" t="n">
        <f aca="false">AK44/AH44</f>
        <v>0.0769230769230769</v>
      </c>
      <c r="AN44" s="221" t="n">
        <v>0</v>
      </c>
      <c r="AO44" s="221" t="n">
        <v>0</v>
      </c>
      <c r="AP44" s="221" t="n">
        <v>0</v>
      </c>
      <c r="AQ44" s="221" t="n">
        <v>0</v>
      </c>
      <c r="AR44" s="218" t="e">
        <f aca="false">AQ44/AN44</f>
        <v>#DIV/0!</v>
      </c>
      <c r="AV44" s="232" t="e">
        <f aca="false">(#ref!+AK44)/(#ref!+AK47)</f>
        <v>#NAME?</v>
      </c>
      <c r="AW44" s="232" t="e">
        <f aca="false">#ref!/(AK44+#ref!)</f>
        <v>#NAME?</v>
      </c>
      <c r="AX44" s="232" t="e">
        <f aca="false">AK44/(#ref!+AK44)</f>
        <v>#NAME?</v>
      </c>
      <c r="AZ44" s="221" t="n">
        <f aca="false">(AI44*0.1)+(AK44*6)+(AO44*0.1)+(AQ44*6)</f>
        <v>40.3</v>
      </c>
      <c r="BA44" s="221" t="n">
        <f aca="false">(AH44*1)+(AI44*0.1)+(AK44*6)+(AO44*0.1)+(AQ44*6)</f>
        <v>66.3</v>
      </c>
    </row>
    <row r="45" customFormat="false" ht="8.25" hidden="false" customHeight="false" outlineLevel="0" collapsed="false">
      <c r="A45" s="220" t="s">
        <v>432</v>
      </c>
      <c r="B45" s="221" t="n">
        <v>30</v>
      </c>
      <c r="C45" s="221" t="n">
        <v>17</v>
      </c>
      <c r="D45" s="218" t="n">
        <f aca="false">F45/E45</f>
        <v>0.75</v>
      </c>
      <c r="E45" s="221" t="n">
        <v>16</v>
      </c>
      <c r="F45" s="221" t="n">
        <v>12</v>
      </c>
      <c r="G45" s="221" t="n">
        <v>67</v>
      </c>
      <c r="H45" s="221" t="n">
        <f aca="false">G45/F45</f>
        <v>5.58333333333333</v>
      </c>
      <c r="I45" s="221" t="n">
        <v>1</v>
      </c>
      <c r="J45" s="218" t="n">
        <f aca="false">I45/F45</f>
        <v>0.0833333333333333</v>
      </c>
      <c r="L45" s="221"/>
      <c r="M45" s="221"/>
      <c r="N45" s="221" t="e">
        <f aca="false">M45/L45</f>
        <v>#DIV/0!</v>
      </c>
      <c r="O45" s="221"/>
      <c r="P45" s="218" t="e">
        <f aca="false">O45/L45</f>
        <v>#DIV/0!</v>
      </c>
      <c r="S45" s="220" t="s">
        <v>433</v>
      </c>
      <c r="T45" s="232" t="n">
        <f aca="false">(E45+L45)/($E$47+$L$47+$E$38+$L$38+$K$27+$D$27+$N$17)</f>
        <v>0.0159362549800797</v>
      </c>
      <c r="U45" s="232" t="n">
        <f aca="false">E45/($E$47+$E$38+$K$27)</f>
        <v>0.0257648953301127</v>
      </c>
      <c r="V45" s="232" t="n">
        <f aca="false">L45/($L$47+$L$38+$D$27+$N$17)</f>
        <v>0</v>
      </c>
      <c r="X45" s="221" t="n">
        <f aca="false">($G45*('Scoring Format'!$B$4))+($I45*'Scoring Format'!$B$7)+($M45*('Scoring Format'!$B$3))+($O45*('Scoring Format'!$B$6))</f>
        <v>12.7</v>
      </c>
      <c r="Y45" s="221" t="n">
        <f aca="false">(F45*1)+(($G45*('Scoring Format'!$B$4))+($I45*'Scoring Format'!$B$7)+($M45*('Scoring Format'!$B$3))+($O45*('Scoring Format'!$B$6)))</f>
        <v>24.7</v>
      </c>
      <c r="Z45" s="221" t="n">
        <f aca="false">(F45*0.5)+(($G45*('Scoring Format'!$B$4))+($I45*'Scoring Format'!$B$7)+($M45*('Scoring Format'!$B$3))+($O45*('Scoring Format'!$B$6)))</f>
        <v>18.7</v>
      </c>
      <c r="AA45" s="212"/>
      <c r="AD45" s="220" t="s">
        <v>106</v>
      </c>
      <c r="AE45" s="220"/>
      <c r="AF45" s="218" t="n">
        <f aca="false">AH45/AG45</f>
        <v>0.5</v>
      </c>
      <c r="AG45" s="221" t="n">
        <v>12</v>
      </c>
      <c r="AH45" s="221" t="n">
        <v>6</v>
      </c>
      <c r="AI45" s="221" t="n">
        <v>65</v>
      </c>
      <c r="AJ45" s="221" t="n">
        <f aca="false">AI45/AH45</f>
        <v>10.8333333333333</v>
      </c>
      <c r="AK45" s="221" t="n">
        <v>0</v>
      </c>
      <c r="AL45" s="218" t="n">
        <f aca="false">AK45/AH45</f>
        <v>0</v>
      </c>
      <c r="AN45" s="221" t="n">
        <v>0</v>
      </c>
      <c r="AO45" s="221" t="n">
        <v>0</v>
      </c>
      <c r="AP45" s="221" t="n">
        <v>0</v>
      </c>
      <c r="AQ45" s="221" t="n">
        <v>0</v>
      </c>
      <c r="AR45" s="218" t="e">
        <f aca="false">AQ45/AN45</f>
        <v>#DIV/0!</v>
      </c>
      <c r="AV45" s="232" t="e">
        <f aca="false">(#ref!+AK45)/(#ref!+AI49)</f>
        <v>#NAME?</v>
      </c>
      <c r="AW45" s="232" t="e">
        <f aca="false">#ref!/(AK45+#ref!)</f>
        <v>#NAME?</v>
      </c>
      <c r="AX45" s="232" t="e">
        <f aca="false">AK45/(#ref!+AK45)</f>
        <v>#NAME?</v>
      </c>
      <c r="AZ45" s="221" t="n">
        <f aca="false">(AI45*0.1)+(AK45*6)+(AO45*0.1)+(AQ45*6)</f>
        <v>6.5</v>
      </c>
      <c r="BA45" s="221" t="n">
        <f aca="false">(AH45*1)+(AI45*0.1)+(AK45*6)+(AO45*0.1)+(AQ45*6)</f>
        <v>12.5</v>
      </c>
    </row>
    <row r="46" customFormat="false" ht="8.25" hidden="false" customHeight="false" outlineLevel="0" collapsed="false">
      <c r="A46" s="220" t="s">
        <v>434</v>
      </c>
      <c r="B46" s="217" t="n">
        <v>25</v>
      </c>
      <c r="C46" s="221" t="n">
        <v>14</v>
      </c>
      <c r="D46" s="218" t="n">
        <f aca="false">F46/E46</f>
        <v>0.787878787878788</v>
      </c>
      <c r="E46" s="221" t="n">
        <v>33</v>
      </c>
      <c r="F46" s="221" t="n">
        <v>26</v>
      </c>
      <c r="G46" s="221" t="n">
        <v>195</v>
      </c>
      <c r="H46" s="221" t="n">
        <f aca="false">G46/F46</f>
        <v>7.5</v>
      </c>
      <c r="I46" s="221" t="n">
        <v>3</v>
      </c>
      <c r="J46" s="218" t="n">
        <f aca="false">I46/F46</f>
        <v>0.115384615384615</v>
      </c>
      <c r="L46" s="221"/>
      <c r="M46" s="221"/>
      <c r="N46" s="221" t="e">
        <f aca="false">M46/L46</f>
        <v>#DIV/0!</v>
      </c>
      <c r="O46" s="221"/>
      <c r="P46" s="218" t="e">
        <f aca="false">O46/L46</f>
        <v>#DIV/0!</v>
      </c>
      <c r="S46" s="220" t="s">
        <v>435</v>
      </c>
      <c r="T46" s="232" t="n">
        <f aca="false">(E46+L46)/($E$47+$L$47+$E$38+$L$38+$K$27+$D$27+$N$17)</f>
        <v>0.0328685258964143</v>
      </c>
      <c r="U46" s="232" t="n">
        <f aca="false">E46/($E$47+$E$38+$K$27)</f>
        <v>0.0531400966183575</v>
      </c>
      <c r="V46" s="232" t="n">
        <f aca="false">L46/($L$47+$L$38+$D$27+$N$17)</f>
        <v>0</v>
      </c>
      <c r="X46" s="221" t="n">
        <f aca="false">($G46*('Scoring Format'!$B$4))+($I46*'Scoring Format'!$B$7)+($M46*('Scoring Format'!$B$3))+($O46*('Scoring Format'!$B$6))</f>
        <v>37.5</v>
      </c>
      <c r="Y46" s="221" t="n">
        <f aca="false">(F46*1)+(($G46*('Scoring Format'!$B$4))+($I46*'Scoring Format'!$B$7)+($M46*('Scoring Format'!$B$3))+($O46*('Scoring Format'!$B$6)))</f>
        <v>63.5</v>
      </c>
      <c r="Z46" s="221" t="n">
        <f aca="false">(F46*0.5)+(($G46*('Scoring Format'!$B$4))+($I46*'Scoring Format'!$B$7)+($M46*('Scoring Format'!$B$3))+($O46*('Scoring Format'!$B$6)))</f>
        <v>50.5</v>
      </c>
      <c r="AA46" s="212"/>
      <c r="AD46" s="220"/>
      <c r="AE46" s="220"/>
      <c r="AF46" s="218" t="e">
        <f aca="false">AH46/AG46</f>
        <v>#DIV/0!</v>
      </c>
      <c r="AG46" s="221"/>
      <c r="AH46" s="221"/>
      <c r="AI46" s="221"/>
      <c r="AJ46" s="221" t="e">
        <f aca="false">AI46/AH46</f>
        <v>#DIV/0!</v>
      </c>
      <c r="AK46" s="221"/>
      <c r="AL46" s="218" t="e">
        <f aca="false">AK46/AH46</f>
        <v>#DIV/0!</v>
      </c>
      <c r="AN46" s="221"/>
      <c r="AO46" s="221"/>
      <c r="AP46" s="221"/>
      <c r="AQ46" s="221" t="n">
        <v>0</v>
      </c>
      <c r="AR46" s="218" t="e">
        <f aca="false">AQ46/AN46</f>
        <v>#DIV/0!</v>
      </c>
      <c r="AV46" s="232" t="e">
        <f aca="false">(#ref!+AK46)/(#ref!+AI50)</f>
        <v>#NAME?</v>
      </c>
      <c r="AW46" s="232" t="e">
        <f aca="false">#ref!/(AK46+#ref!)</f>
        <v>#NAME?</v>
      </c>
      <c r="AX46" s="232" t="e">
        <f aca="false">AK46/(#ref!+AK46)</f>
        <v>#NAME?</v>
      </c>
      <c r="AZ46" s="221" t="n">
        <f aca="false">(AI46*0.1)+(AK46*6)+(AO46*0.1)+(AQ46*6)</f>
        <v>0</v>
      </c>
      <c r="BA46" s="221" t="n">
        <f aca="false">(AH46*1)+(AI46*0.1)+(AK46*6)+(AO46*0.1)+(AQ46*6)</f>
        <v>0</v>
      </c>
    </row>
    <row r="47" customFormat="false" ht="8.25" hidden="false" customHeight="false" outlineLevel="0" collapsed="false">
      <c r="A47" s="219" t="s">
        <v>49</v>
      </c>
      <c r="B47" s="219"/>
      <c r="C47" s="219"/>
      <c r="D47" s="216"/>
      <c r="E47" s="219" t="n">
        <f aca="false">SUM(E43:E46)</f>
        <v>128</v>
      </c>
      <c r="F47" s="219" t="n">
        <f aca="false">SUM(F43:F46)</f>
        <v>96</v>
      </c>
      <c r="G47" s="219" t="n">
        <f aca="false">SUM(G43:G46)</f>
        <v>836</v>
      </c>
      <c r="H47" s="219"/>
      <c r="I47" s="219" t="n">
        <f aca="false">SUM(I43:I46)</f>
        <v>7</v>
      </c>
      <c r="J47" s="219"/>
      <c r="K47" s="219"/>
      <c r="L47" s="219" t="n">
        <f aca="false">SUM(L43:L46)</f>
        <v>0</v>
      </c>
      <c r="M47" s="219" t="n">
        <f aca="false">SUM(M43:M46)</f>
        <v>0</v>
      </c>
      <c r="N47" s="219"/>
      <c r="O47" s="219" t="n">
        <f aca="false">SUM(O43:O46)</f>
        <v>0</v>
      </c>
      <c r="P47" s="216"/>
      <c r="R47" s="223"/>
      <c r="T47" s="223"/>
      <c r="V47" s="212"/>
      <c r="W47" s="212"/>
      <c r="AD47" s="219" t="s">
        <v>49</v>
      </c>
      <c r="AE47" s="219"/>
      <c r="AF47" s="216"/>
      <c r="AG47" s="219" t="n">
        <f aca="false">SUM(AG43:AG46)</f>
        <v>63</v>
      </c>
      <c r="AH47" s="219" t="n">
        <f aca="false">SUM(AH43:AH46)</f>
        <v>41</v>
      </c>
      <c r="AI47" s="219" t="n">
        <f aca="false">SUM(AI43:AI46)</f>
        <v>456</v>
      </c>
      <c r="AJ47" s="219"/>
      <c r="AK47" s="219" t="n">
        <f aca="false">SUM(AK43:AK46)</f>
        <v>3</v>
      </c>
      <c r="AL47" s="219"/>
      <c r="AM47" s="219"/>
      <c r="AN47" s="219" t="n">
        <f aca="false">SUM(AN43:AN46)</f>
        <v>0</v>
      </c>
      <c r="AO47" s="219" t="n">
        <f aca="false">SUM(AO43:AO46)</f>
        <v>0</v>
      </c>
      <c r="AP47" s="219"/>
      <c r="AQ47" s="219" t="n">
        <f aca="false">SUM(AQ43:AQ46)</f>
        <v>0</v>
      </c>
      <c r="AR47" s="216"/>
      <c r="AT47" s="223"/>
      <c r="AU47" s="223"/>
      <c r="AV47" s="223"/>
      <c r="AX47" s="212"/>
      <c r="AY47" s="212"/>
    </row>
    <row r="48" customFormat="false" ht="8.25" hidden="false" customHeight="false" outlineLevel="0" collapsed="false">
      <c r="H48" s="227"/>
      <c r="I48" s="212"/>
      <c r="J48" s="212"/>
      <c r="P48" s="223"/>
      <c r="Q48" s="223"/>
      <c r="R48" s="223"/>
      <c r="S48" s="211" t="s">
        <v>436</v>
      </c>
      <c r="T48" s="212"/>
      <c r="U48" s="212"/>
      <c r="AJ48" s="227"/>
      <c r="AK48" s="212"/>
      <c r="AL48" s="212"/>
      <c r="AR48" s="223"/>
      <c r="AS48" s="223"/>
      <c r="AT48" s="223"/>
      <c r="AV48" s="212"/>
      <c r="AW48" s="212"/>
    </row>
    <row r="49" customFormat="false" ht="8.25" hidden="false" customHeight="false" outlineLevel="0" collapsed="false">
      <c r="H49" s="227"/>
      <c r="I49" s="212"/>
      <c r="J49" s="212"/>
      <c r="P49" s="223"/>
      <c r="Q49" s="223"/>
      <c r="R49" s="223"/>
      <c r="T49" s="212"/>
      <c r="U49" s="212"/>
      <c r="AJ49" s="227"/>
      <c r="AK49" s="212"/>
      <c r="AL49" s="212"/>
      <c r="AR49" s="223"/>
      <c r="AS49" s="223"/>
      <c r="AT49" s="223"/>
      <c r="AV49" s="212"/>
      <c r="AW49" s="212"/>
    </row>
    <row r="50" customFormat="false" ht="8.25" hidden="false" customHeight="false" outlineLevel="0" collapsed="false">
      <c r="A50" s="213" t="s">
        <v>109</v>
      </c>
      <c r="B50" s="213"/>
      <c r="C50" s="213"/>
      <c r="D50" s="213"/>
      <c r="E50" s="213"/>
      <c r="F50" s="213"/>
      <c r="G50" s="213"/>
      <c r="H50" s="227"/>
      <c r="I50" s="212"/>
      <c r="J50" s="213" t="s">
        <v>110</v>
      </c>
      <c r="K50" s="213"/>
      <c r="L50" s="213"/>
      <c r="M50" s="213"/>
      <c r="N50" s="213"/>
      <c r="P50" s="234"/>
      <c r="Q50" s="223"/>
      <c r="R50" s="213" t="s">
        <v>111</v>
      </c>
      <c r="S50" s="213"/>
      <c r="T50" s="213"/>
      <c r="U50" s="213"/>
      <c r="V50" s="213"/>
      <c r="AC50" s="213" t="s">
        <v>109</v>
      </c>
      <c r="AD50" s="213"/>
      <c r="AE50" s="213"/>
      <c r="AF50" s="213"/>
      <c r="AG50" s="213"/>
      <c r="AH50" s="213"/>
      <c r="AI50" s="213"/>
      <c r="AJ50" s="227"/>
      <c r="AK50" s="212"/>
      <c r="AL50" s="213" t="s">
        <v>110</v>
      </c>
      <c r="AM50" s="213"/>
      <c r="AN50" s="213"/>
      <c r="AO50" s="213"/>
      <c r="AP50" s="213"/>
      <c r="AR50" s="234"/>
      <c r="AS50" s="223"/>
      <c r="AT50" s="213" t="s">
        <v>111</v>
      </c>
      <c r="AU50" s="213"/>
      <c r="AV50" s="213"/>
      <c r="AW50" s="213"/>
      <c r="AX50" s="213"/>
    </row>
    <row r="51" customFormat="false" ht="8.25" hidden="false" customHeight="false" outlineLevel="0" collapsed="false">
      <c r="A51" s="216"/>
      <c r="B51" s="219" t="s">
        <v>53</v>
      </c>
      <c r="C51" s="219" t="s">
        <v>112</v>
      </c>
      <c r="D51" s="219" t="s">
        <v>55</v>
      </c>
      <c r="E51" s="219" t="s">
        <v>30</v>
      </c>
      <c r="H51" s="212"/>
      <c r="I51" s="212"/>
      <c r="J51" s="235" t="s">
        <v>113</v>
      </c>
      <c r="K51" s="235"/>
      <c r="L51" s="235"/>
      <c r="M51" s="235"/>
      <c r="N51" s="216" t="s">
        <v>114</v>
      </c>
      <c r="R51" s="235" t="s">
        <v>113</v>
      </c>
      <c r="S51" s="235"/>
      <c r="T51" s="235"/>
      <c r="U51" s="235"/>
      <c r="V51" s="216" t="s">
        <v>114</v>
      </c>
      <c r="AC51" s="216"/>
      <c r="AD51" s="219" t="s">
        <v>53</v>
      </c>
      <c r="AE51" s="219" t="s">
        <v>112</v>
      </c>
      <c r="AF51" s="219" t="s">
        <v>55</v>
      </c>
      <c r="AG51" s="219" t="s">
        <v>30</v>
      </c>
      <c r="AJ51" s="212"/>
      <c r="AK51" s="212"/>
      <c r="AL51" s="235" t="s">
        <v>113</v>
      </c>
      <c r="AM51" s="235"/>
      <c r="AN51" s="235"/>
      <c r="AO51" s="235"/>
      <c r="AP51" s="216" t="s">
        <v>114</v>
      </c>
      <c r="AT51" s="235" t="s">
        <v>113</v>
      </c>
      <c r="AU51" s="235"/>
      <c r="AV51" s="235"/>
      <c r="AW51" s="235"/>
      <c r="AX51" s="216" t="s">
        <v>114</v>
      </c>
    </row>
    <row r="52" customFormat="false" ht="8.25" hidden="false" customHeight="false" outlineLevel="0" collapsed="false">
      <c r="A52" s="236" t="s">
        <v>117</v>
      </c>
      <c r="B52" s="221" t="n">
        <f aca="false">SUM(K22:K26,E32:E37,E43:E46)</f>
        <v>621</v>
      </c>
      <c r="C52" s="221" t="n">
        <f aca="false">SUM(F43:F46,F32:F37,L22:L26)</f>
        <v>430</v>
      </c>
      <c r="D52" s="221" t="n">
        <f aca="false">SUM(G43:G46,G32:G37,M22:M26)</f>
        <v>4590</v>
      </c>
      <c r="E52" s="221" t="n">
        <f aca="false">SUM(O22:O26,I32:I37,I43:I46)</f>
        <v>38</v>
      </c>
      <c r="H52" s="212"/>
      <c r="I52" s="212"/>
      <c r="J52" s="220" t="s">
        <v>437</v>
      </c>
      <c r="K52" s="220"/>
      <c r="L52" s="220"/>
      <c r="M52" s="220"/>
      <c r="N52" s="220" t="s">
        <v>51</v>
      </c>
      <c r="R52" s="236" t="s">
        <v>438</v>
      </c>
      <c r="S52" s="236"/>
      <c r="T52" s="236"/>
      <c r="U52" s="236"/>
      <c r="V52" s="220" t="s">
        <v>130</v>
      </c>
      <c r="AC52" s="236" t="s">
        <v>117</v>
      </c>
      <c r="AD52" s="221" t="n">
        <f aca="false">SUM(AM22:AM26,AG32:AG37,AG43:AG46)</f>
        <v>583</v>
      </c>
      <c r="AE52" s="221" t="n">
        <f aca="false">SUM(AH43:AH46,AH32:AH37,AM22:AM26)</f>
        <v>404</v>
      </c>
      <c r="AF52" s="221" t="n">
        <f aca="false">SUM(AI43:AI46,AI32:AI37,AN22:AN26)</f>
        <v>3653</v>
      </c>
      <c r="AG52" s="221" t="n">
        <f aca="false">SUM(AQ22:AQ26,AK32:AK37,AK43:AK46)</f>
        <v>27</v>
      </c>
      <c r="AJ52" s="212"/>
      <c r="AK52" s="212"/>
      <c r="AL52" s="236"/>
      <c r="AM52" s="236"/>
      <c r="AN52" s="236"/>
      <c r="AO52" s="236"/>
      <c r="AP52" s="220"/>
      <c r="AT52" s="236"/>
      <c r="AU52" s="236"/>
      <c r="AV52" s="236"/>
      <c r="AW52" s="236"/>
      <c r="AX52" s="220"/>
    </row>
    <row r="53" customFormat="false" ht="8.25" hidden="false" customHeight="false" outlineLevel="0" collapsed="false">
      <c r="A53" s="236" t="s">
        <v>118</v>
      </c>
      <c r="B53" s="221" t="n">
        <f aca="false">SUM(D17)</f>
        <v>621</v>
      </c>
      <c r="C53" s="221" t="n">
        <f aca="false">SUM(E17)</f>
        <v>430</v>
      </c>
      <c r="D53" s="221" t="n">
        <f aca="false">SUM(G17)</f>
        <v>4590</v>
      </c>
      <c r="E53" s="221" t="n">
        <f aca="false">SUM(I17)</f>
        <v>38</v>
      </c>
      <c r="F53" s="219"/>
      <c r="J53" s="220" t="s">
        <v>439</v>
      </c>
      <c r="K53" s="220"/>
      <c r="L53" s="220"/>
      <c r="M53" s="220"/>
      <c r="N53" s="220" t="s">
        <v>51</v>
      </c>
      <c r="R53" s="236"/>
      <c r="S53" s="236"/>
      <c r="T53" s="236"/>
      <c r="U53" s="236"/>
      <c r="V53" s="220"/>
      <c r="AC53" s="236" t="s">
        <v>118</v>
      </c>
      <c r="AD53" s="221" t="n">
        <f aca="false">SUM(AF17)</f>
        <v>583</v>
      </c>
      <c r="AE53" s="221" t="n">
        <f aca="false">SUM(AG17)</f>
        <v>378</v>
      </c>
      <c r="AF53" s="221" t="n">
        <f aca="false">SUM(AI17)</f>
        <v>4072</v>
      </c>
      <c r="AG53" s="221" t="n">
        <f aca="false">SUM(AK17)</f>
        <v>27</v>
      </c>
      <c r="AH53" s="219"/>
      <c r="AL53" s="236"/>
      <c r="AM53" s="236"/>
      <c r="AN53" s="236"/>
      <c r="AO53" s="236"/>
      <c r="AP53" s="220"/>
      <c r="AT53" s="236"/>
      <c r="AU53" s="236"/>
      <c r="AV53" s="236"/>
      <c r="AW53" s="236"/>
      <c r="AX53" s="220"/>
    </row>
    <row r="54" customFormat="false" ht="8.25" hidden="false" customHeight="false" outlineLevel="0" collapsed="false">
      <c r="A54" s="236" t="s">
        <v>120</v>
      </c>
      <c r="B54" s="221"/>
      <c r="F54" s="219"/>
      <c r="J54" s="220" t="s">
        <v>440</v>
      </c>
      <c r="K54" s="220"/>
      <c r="L54" s="220"/>
      <c r="M54" s="220"/>
      <c r="N54" s="220" t="s">
        <v>122</v>
      </c>
      <c r="R54" s="236"/>
      <c r="S54" s="236"/>
      <c r="T54" s="236"/>
      <c r="U54" s="236"/>
      <c r="V54" s="220"/>
      <c r="AC54" s="236" t="s">
        <v>120</v>
      </c>
      <c r="AD54" s="220"/>
      <c r="AH54" s="219"/>
      <c r="AL54" s="236"/>
      <c r="AM54" s="236"/>
      <c r="AN54" s="236"/>
      <c r="AO54" s="236"/>
      <c r="AP54" s="220"/>
      <c r="AT54" s="236"/>
      <c r="AU54" s="236"/>
      <c r="AV54" s="236"/>
      <c r="AW54" s="236"/>
      <c r="AX54" s="220"/>
    </row>
    <row r="55" customFormat="false" ht="8.25" hidden="false" customHeight="false" outlineLevel="0" collapsed="false">
      <c r="J55" s="220" t="s">
        <v>441</v>
      </c>
      <c r="K55" s="220"/>
      <c r="L55" s="220"/>
      <c r="M55" s="220"/>
      <c r="N55" s="220" t="s">
        <v>122</v>
      </c>
      <c r="R55" s="236"/>
      <c r="S55" s="236"/>
      <c r="T55" s="236"/>
      <c r="U55" s="236"/>
      <c r="V55" s="220"/>
      <c r="AL55" s="236"/>
      <c r="AM55" s="236"/>
      <c r="AN55" s="236"/>
      <c r="AO55" s="236"/>
      <c r="AP55" s="220"/>
      <c r="AT55" s="236"/>
      <c r="AU55" s="236"/>
      <c r="AV55" s="236"/>
      <c r="AW55" s="236"/>
      <c r="AX55" s="220"/>
    </row>
    <row r="56" customFormat="false" ht="8.25" hidden="false" customHeight="false" outlineLevel="0" collapsed="false">
      <c r="A56" s="216"/>
      <c r="B56" s="219" t="s">
        <v>25</v>
      </c>
      <c r="C56" s="219" t="s">
        <v>28</v>
      </c>
      <c r="D56" s="219" t="s">
        <v>30</v>
      </c>
      <c r="J56" s="220" t="s">
        <v>442</v>
      </c>
      <c r="K56" s="220"/>
      <c r="L56" s="220"/>
      <c r="M56" s="220"/>
      <c r="N56" s="220" t="s">
        <v>122</v>
      </c>
      <c r="R56" s="236"/>
      <c r="S56" s="236"/>
      <c r="T56" s="236"/>
      <c r="U56" s="236"/>
      <c r="V56" s="220"/>
      <c r="AC56" s="216"/>
      <c r="AD56" s="219" t="s">
        <v>25</v>
      </c>
      <c r="AE56" s="219" t="s">
        <v>28</v>
      </c>
      <c r="AF56" s="219" t="s">
        <v>30</v>
      </c>
      <c r="AL56" s="236"/>
      <c r="AM56" s="236"/>
      <c r="AN56" s="236"/>
      <c r="AO56" s="236"/>
      <c r="AP56" s="220"/>
      <c r="AT56" s="236"/>
      <c r="AU56" s="236"/>
      <c r="AV56" s="236"/>
      <c r="AW56" s="236"/>
      <c r="AX56" s="220"/>
    </row>
    <row r="57" customFormat="false" ht="8.25" hidden="false" customHeight="false" outlineLevel="0" collapsed="false">
      <c r="A57" s="236" t="s">
        <v>125</v>
      </c>
      <c r="B57" s="221" t="n">
        <f aca="false">SUM(N14:N16,D22:D26,L32:L37,L43:L46)</f>
        <v>383</v>
      </c>
      <c r="C57" s="221" t="n">
        <f aca="false">SUM(O14:O16,E22:E26,M32:M37,M43:M46)</f>
        <v>1661</v>
      </c>
      <c r="D57" s="221" t="n">
        <f aca="false">SUM(Q14:Q16,G22:G26,O32:O37,O43:O46)</f>
        <v>10</v>
      </c>
      <c r="J57" s="220" t="s">
        <v>443</v>
      </c>
      <c r="K57" s="220"/>
      <c r="L57" s="220"/>
      <c r="M57" s="220"/>
      <c r="N57" s="220" t="s">
        <v>122</v>
      </c>
      <c r="R57" s="236"/>
      <c r="S57" s="236"/>
      <c r="T57" s="236"/>
      <c r="U57" s="236"/>
      <c r="V57" s="220"/>
      <c r="AC57" s="236" t="s">
        <v>125</v>
      </c>
      <c r="AD57" s="221" t="n">
        <f aca="false">SUM(AP14:AP16,AF22:AF26,AN32:AN37,AN43:AN46)</f>
        <v>421</v>
      </c>
      <c r="AE57" s="221" t="n">
        <f aca="false">SUM(AQ14:AQ16,AG22:AG26,AO32:AO37,AO43:AO46)</f>
        <v>2231</v>
      </c>
      <c r="AF57" s="221" t="n">
        <f aca="false">SUM(AS14:AS16,AI22:AI26,AQ32:AQ37,AQ43:AQ46)</f>
        <v>18</v>
      </c>
      <c r="AL57" s="236"/>
      <c r="AM57" s="236"/>
      <c r="AN57" s="236"/>
      <c r="AO57" s="236"/>
      <c r="AP57" s="220"/>
      <c r="AT57" s="236"/>
      <c r="AU57" s="236"/>
      <c r="AV57" s="236"/>
      <c r="AW57" s="236"/>
      <c r="AX57" s="220"/>
    </row>
    <row r="58" customFormat="false" ht="8.25" hidden="false" customHeight="false" outlineLevel="0" collapsed="false">
      <c r="A58" s="236" t="s">
        <v>120</v>
      </c>
      <c r="B58" s="221"/>
      <c r="J58" s="220" t="s">
        <v>444</v>
      </c>
      <c r="K58" s="220"/>
      <c r="L58" s="220"/>
      <c r="M58" s="220"/>
      <c r="N58" s="220" t="s">
        <v>130</v>
      </c>
      <c r="R58" s="236"/>
      <c r="S58" s="236"/>
      <c r="T58" s="236"/>
      <c r="U58" s="236"/>
      <c r="V58" s="220"/>
      <c r="AC58" s="236" t="s">
        <v>120</v>
      </c>
      <c r="AD58" s="220"/>
      <c r="AL58" s="236"/>
      <c r="AM58" s="236"/>
      <c r="AN58" s="236"/>
      <c r="AO58" s="236"/>
      <c r="AP58" s="220"/>
      <c r="AT58" s="236"/>
      <c r="AU58" s="236"/>
      <c r="AV58" s="236"/>
      <c r="AW58" s="236"/>
      <c r="AX58" s="220"/>
    </row>
    <row r="59" customFormat="false" ht="8.25" hidden="false" customHeight="false" outlineLevel="0" collapsed="false">
      <c r="J59" s="220" t="s">
        <v>445</v>
      </c>
      <c r="K59" s="220"/>
      <c r="L59" s="220"/>
      <c r="M59" s="220"/>
      <c r="N59" s="220" t="s">
        <v>130</v>
      </c>
      <c r="R59" s="236"/>
      <c r="S59" s="236"/>
      <c r="T59" s="236"/>
      <c r="U59" s="236"/>
      <c r="V59" s="220"/>
      <c r="AL59" s="236"/>
      <c r="AM59" s="236"/>
      <c r="AN59" s="236"/>
      <c r="AO59" s="236"/>
      <c r="AP59" s="220"/>
      <c r="AT59" s="236"/>
      <c r="AU59" s="236"/>
      <c r="AV59" s="236"/>
      <c r="AW59" s="236"/>
      <c r="AX59" s="220"/>
    </row>
    <row r="60" customFormat="false" ht="8.25" hidden="false" customHeight="false" outlineLevel="0" collapsed="false">
      <c r="B60" s="219" t="s">
        <v>16</v>
      </c>
      <c r="C60" s="219" t="s">
        <v>17</v>
      </c>
      <c r="AD60" s="219" t="s">
        <v>16</v>
      </c>
      <c r="AE60" s="219" t="s">
        <v>17</v>
      </c>
    </row>
    <row r="61" customFormat="false" ht="8.25" hidden="false" customHeight="false" outlineLevel="0" collapsed="false">
      <c r="A61" s="236" t="s">
        <v>131</v>
      </c>
      <c r="B61" s="218" t="n">
        <f aca="false">B57/(B53+B57)</f>
        <v>0.381474103585657</v>
      </c>
      <c r="C61" s="218" t="n">
        <f aca="false">B53/(B53+B57)</f>
        <v>0.618525896414343</v>
      </c>
      <c r="J61" s="211" t="s">
        <v>132</v>
      </c>
      <c r="AC61" s="236" t="s">
        <v>131</v>
      </c>
      <c r="AD61" s="218" t="n">
        <f aca="false">AD57/(AD53+AD57)</f>
        <v>0.419322709163347</v>
      </c>
      <c r="AE61" s="218" t="n">
        <f aca="false">AD53/(AD53+AD57)</f>
        <v>0.580677290836653</v>
      </c>
      <c r="AL61" s="211" t="s">
        <v>132</v>
      </c>
    </row>
    <row r="62" customFormat="false" ht="8.25" hidden="false" customHeight="false" outlineLevel="0" collapsed="false">
      <c r="A62" s="236" t="s">
        <v>133</v>
      </c>
      <c r="B62" s="221"/>
      <c r="C62" s="220"/>
      <c r="AC62" s="236" t="s">
        <v>133</v>
      </c>
      <c r="AD62" s="220"/>
      <c r="AE62" s="220"/>
    </row>
    <row r="73" customFormat="false" ht="8.25" hidden="false" customHeight="false" outlineLevel="0" collapsed="false">
      <c r="A73" s="213" t="s">
        <v>10</v>
      </c>
      <c r="B73" s="213"/>
      <c r="C73" s="213"/>
      <c r="D73" s="213"/>
      <c r="E73" s="213"/>
      <c r="F73" s="213"/>
      <c r="G73" s="213"/>
      <c r="H73" s="213"/>
      <c r="I73" s="213"/>
      <c r="J73" s="213"/>
      <c r="K73" s="213"/>
      <c r="L73" s="213"/>
      <c r="M73" s="213"/>
      <c r="N73" s="213"/>
      <c r="O73" s="213"/>
      <c r="P73" s="213"/>
      <c r="Q73" s="213"/>
      <c r="R73" s="213"/>
      <c r="S73" s="213"/>
      <c r="T73" s="213"/>
      <c r="U73" s="213"/>
      <c r="V73" s="213"/>
      <c r="W73" s="213"/>
    </row>
    <row r="74" customFormat="false" ht="8.25" hidden="false" customHeight="false" outlineLevel="0" collapsed="false">
      <c r="A74" s="214"/>
      <c r="B74" s="214"/>
      <c r="C74" s="214"/>
      <c r="D74" s="214"/>
      <c r="E74" s="214"/>
      <c r="F74" s="214"/>
      <c r="G74" s="214"/>
      <c r="H74" s="214"/>
      <c r="I74" s="214"/>
      <c r="J74" s="214"/>
      <c r="K74" s="214"/>
      <c r="L74" s="214"/>
      <c r="M74" s="214"/>
      <c r="N74" s="214"/>
      <c r="O74" s="214"/>
      <c r="P74" s="214"/>
      <c r="Q74" s="214"/>
      <c r="R74" s="214"/>
      <c r="S74" s="214"/>
      <c r="T74" s="214"/>
      <c r="U74" s="214"/>
      <c r="V74" s="214"/>
      <c r="W74" s="214"/>
    </row>
    <row r="75" customFormat="false" ht="8.25" hidden="false" customHeight="false" outlineLevel="0" collapsed="false">
      <c r="H75" s="215" t="s">
        <v>11</v>
      </c>
      <c r="I75" s="215"/>
      <c r="J75" s="215"/>
      <c r="M75" s="215" t="s">
        <v>12</v>
      </c>
      <c r="N75" s="215"/>
      <c r="O75" s="215"/>
      <c r="S75" s="216" t="s">
        <v>13</v>
      </c>
    </row>
    <row r="76" customFormat="false" ht="8.25" hidden="false" customHeight="false" outlineLevel="0" collapsed="false">
      <c r="H76" s="215" t="s">
        <v>14</v>
      </c>
      <c r="I76" s="215"/>
      <c r="J76" s="215"/>
      <c r="M76" s="215" t="s">
        <v>15</v>
      </c>
      <c r="S76" s="217" t="s">
        <v>16</v>
      </c>
      <c r="T76" s="217" t="s">
        <v>17</v>
      </c>
    </row>
    <row r="77" customFormat="false" ht="8.25" hidden="false" customHeight="false" outlineLevel="0" collapsed="false">
      <c r="H77" s="215"/>
      <c r="I77" s="215"/>
      <c r="J77" s="215"/>
      <c r="S77" s="218" t="n">
        <f aca="false">(M87+C97+K108+K117)/(M87+C97+K108+C87)</f>
        <v>0.397316821465428</v>
      </c>
      <c r="T77" s="218" t="n">
        <f aca="false">C87/(C87+M87+C97+K108+K117)</f>
        <v>0.602683178534572</v>
      </c>
    </row>
    <row r="80" customFormat="false" ht="8.25" hidden="false" customHeight="false" outlineLevel="0" collapsed="false">
      <c r="A80" s="213" t="s">
        <v>14</v>
      </c>
      <c r="B80" s="213"/>
      <c r="C80" s="213"/>
      <c r="D80" s="213"/>
      <c r="E80" s="213"/>
      <c r="F80" s="213"/>
      <c r="G80" s="213"/>
      <c r="H80" s="213"/>
      <c r="I80" s="213"/>
      <c r="J80" s="213"/>
      <c r="K80" s="213"/>
      <c r="L80" s="213"/>
      <c r="M80" s="213"/>
      <c r="N80" s="213"/>
      <c r="O80" s="213"/>
      <c r="P80" s="213"/>
      <c r="Q80" s="213"/>
      <c r="R80" s="213"/>
      <c r="S80" s="213"/>
      <c r="T80" s="213"/>
      <c r="U80" s="213"/>
      <c r="V80" s="213"/>
      <c r="W80" s="213"/>
    </row>
    <row r="82" customFormat="false" ht="8.25" hidden="false" customHeight="false" outlineLevel="0" collapsed="false">
      <c r="C82" s="213" t="s">
        <v>18</v>
      </c>
      <c r="D82" s="213"/>
      <c r="E82" s="213"/>
      <c r="F82" s="213"/>
      <c r="G82" s="213"/>
      <c r="H82" s="213"/>
      <c r="I82" s="213"/>
      <c r="L82" s="213" t="s">
        <v>19</v>
      </c>
      <c r="M82" s="213"/>
      <c r="N82" s="213"/>
      <c r="O82" s="213"/>
      <c r="P82" s="213"/>
      <c r="R82" s="213" t="s">
        <v>20</v>
      </c>
      <c r="S82" s="213"/>
      <c r="T82" s="213"/>
      <c r="V82" s="213" t="s">
        <v>21</v>
      </c>
      <c r="W82" s="213"/>
    </row>
    <row r="83" customFormat="false" ht="8.25" hidden="false" customHeight="false" outlineLevel="0" collapsed="false">
      <c r="A83" s="219" t="s">
        <v>22</v>
      </c>
      <c r="B83" s="219" t="s">
        <v>24</v>
      </c>
      <c r="C83" s="219" t="s">
        <v>25</v>
      </c>
      <c r="D83" s="219" t="s">
        <v>26</v>
      </c>
      <c r="E83" s="219" t="s">
        <v>27</v>
      </c>
      <c r="F83" s="219" t="s">
        <v>28</v>
      </c>
      <c r="G83" s="219" t="s">
        <v>29</v>
      </c>
      <c r="H83" s="219" t="s">
        <v>30</v>
      </c>
      <c r="I83" s="219" t="s">
        <v>31</v>
      </c>
      <c r="J83" s="219" t="s">
        <v>32</v>
      </c>
      <c r="K83" s="219" t="s">
        <v>33</v>
      </c>
      <c r="M83" s="219" t="s">
        <v>34</v>
      </c>
      <c r="N83" s="219" t="s">
        <v>35</v>
      </c>
      <c r="O83" s="219" t="s">
        <v>36</v>
      </c>
      <c r="P83" s="219" t="s">
        <v>30</v>
      </c>
      <c r="Q83" s="219" t="s">
        <v>37</v>
      </c>
      <c r="R83" s="219"/>
      <c r="S83" s="219" t="s">
        <v>38</v>
      </c>
      <c r="T83" s="219" t="s">
        <v>39</v>
      </c>
      <c r="U83" s="219" t="s">
        <v>40</v>
      </c>
      <c r="V83" s="219"/>
      <c r="W83" s="219" t="s">
        <v>41</v>
      </c>
      <c r="X83" s="219" t="s">
        <v>42</v>
      </c>
      <c r="Y83" s="219"/>
      <c r="Z83" s="219"/>
    </row>
    <row r="84" customFormat="false" ht="8.25" hidden="false" customHeight="false" outlineLevel="0" collapsed="false">
      <c r="A84" s="220" t="s">
        <v>403</v>
      </c>
      <c r="B84" s="221" t="n">
        <v>17</v>
      </c>
      <c r="C84" s="221" t="n">
        <v>584</v>
      </c>
      <c r="D84" s="221" t="n">
        <v>402</v>
      </c>
      <c r="E84" s="218" t="n">
        <f aca="false">D84/C84</f>
        <v>0.688356164383562</v>
      </c>
      <c r="F84" s="221" t="n">
        <v>4708</v>
      </c>
      <c r="G84" s="222" t="n">
        <f aca="false">F84/C84</f>
        <v>8.06164383561644</v>
      </c>
      <c r="H84" s="221" t="n">
        <v>35</v>
      </c>
      <c r="I84" s="218" t="n">
        <f aca="false">H84/C84</f>
        <v>0.0599315068493151</v>
      </c>
      <c r="J84" s="221" t="n">
        <v>13</v>
      </c>
      <c r="K84" s="218" t="n">
        <f aca="false">J84/C84</f>
        <v>0.0222602739726027</v>
      </c>
      <c r="M84" s="221" t="n">
        <v>63</v>
      </c>
      <c r="N84" s="221" t="n">
        <v>188</v>
      </c>
      <c r="O84" s="221" t="n">
        <f aca="false">N84/M84</f>
        <v>2.98412698412698</v>
      </c>
      <c r="P84" s="221" t="n">
        <v>3</v>
      </c>
      <c r="Q84" s="218" t="n">
        <f aca="false">P84/M84</f>
        <v>0.0476190476190476</v>
      </c>
      <c r="R84" s="212"/>
      <c r="S84" s="218" t="n">
        <f aca="false">(C84+M84)/($D$17+$N$17)</f>
        <v>0.987786259541985</v>
      </c>
      <c r="T84" s="218" t="n">
        <f aca="false">C84/($D$17)</f>
        <v>0.940418679549114</v>
      </c>
      <c r="U84" s="218" t="n">
        <f aca="false">M84/($N$17)</f>
        <v>1.85294117647059</v>
      </c>
      <c r="V84" s="223"/>
      <c r="W84" s="221" t="n">
        <f aca="false">(F84*0.05)+(H84*4)+(J84*-1)+(N84*0.1)+(P84*6)</f>
        <v>399.2</v>
      </c>
      <c r="X84" s="224" t="n">
        <f aca="false">((F84*0.05)+(H84*4)+(J84*-1)+(N84*0.1)+(P84*6))*0.4</f>
        <v>159.68</v>
      </c>
      <c r="Y84" s="212"/>
      <c r="Z84" s="212"/>
    </row>
    <row r="85" customFormat="false" ht="8.25" hidden="false" customHeight="false" outlineLevel="0" collapsed="false">
      <c r="A85" s="220" t="s">
        <v>446</v>
      </c>
      <c r="B85" s="221"/>
      <c r="C85" s="221"/>
      <c r="D85" s="221"/>
      <c r="E85" s="218" t="e">
        <f aca="false">D85/C85</f>
        <v>#DIV/0!</v>
      </c>
      <c r="F85" s="221"/>
      <c r="G85" s="222" t="e">
        <f aca="false">F85/C85</f>
        <v>#DIV/0!</v>
      </c>
      <c r="H85" s="221"/>
      <c r="I85" s="218" t="e">
        <f aca="false">H85/C85</f>
        <v>#DIV/0!</v>
      </c>
      <c r="J85" s="221"/>
      <c r="K85" s="218" t="e">
        <f aca="false">J85/C85</f>
        <v>#DIV/0!</v>
      </c>
      <c r="M85" s="221"/>
      <c r="N85" s="221"/>
      <c r="O85" s="221" t="e">
        <f aca="false">N85/M85</f>
        <v>#DIV/0!</v>
      </c>
      <c r="P85" s="221"/>
      <c r="Q85" s="218" t="e">
        <f aca="false">P85/M85</f>
        <v>#DIV/0!</v>
      </c>
      <c r="R85" s="212"/>
      <c r="S85" s="218" t="n">
        <f aca="false">(C85+M85)/($D$17+$N$17)</f>
        <v>0</v>
      </c>
      <c r="T85" s="218" t="n">
        <f aca="false">C85/($D$17)</f>
        <v>0</v>
      </c>
      <c r="U85" s="218" t="n">
        <f aca="false">M85/($N$17)</f>
        <v>0</v>
      </c>
      <c r="V85" s="223"/>
      <c r="W85" s="221" t="n">
        <f aca="false">(F85*0.05)+(H85*4)+(J85*-1)+(N85*0.1)+(P85*6)</f>
        <v>0</v>
      </c>
      <c r="X85" s="224" t="n">
        <f aca="false">((F85*0.05)+(H85*4)+(J85*-1)+(N85*0.1)+(P85*6))*0.4</f>
        <v>0</v>
      </c>
      <c r="Y85" s="212"/>
      <c r="Z85" s="212"/>
    </row>
    <row r="86" customFormat="false" ht="8.25" hidden="false" customHeight="false" outlineLevel="0" collapsed="false">
      <c r="A86" s="220" t="s">
        <v>447</v>
      </c>
      <c r="B86" s="221"/>
      <c r="C86" s="221"/>
      <c r="D86" s="221"/>
      <c r="E86" s="218" t="e">
        <f aca="false">D86/C86</f>
        <v>#DIV/0!</v>
      </c>
      <c r="F86" s="221"/>
      <c r="G86" s="222" t="e">
        <f aca="false">F86/C86</f>
        <v>#DIV/0!</v>
      </c>
      <c r="H86" s="221"/>
      <c r="I86" s="218" t="e">
        <f aca="false">H86/C86</f>
        <v>#DIV/0!</v>
      </c>
      <c r="J86" s="221"/>
      <c r="K86" s="218" t="e">
        <f aca="false">J86/C86</f>
        <v>#DIV/0!</v>
      </c>
      <c r="M86" s="221"/>
      <c r="N86" s="221"/>
      <c r="O86" s="221" t="e">
        <f aca="false">N86/M86</f>
        <v>#DIV/0!</v>
      </c>
      <c r="P86" s="221"/>
      <c r="Q86" s="218" t="e">
        <f aca="false">P86/M86</f>
        <v>#DIV/0!</v>
      </c>
      <c r="R86" s="212"/>
      <c r="S86" s="218" t="n">
        <f aca="false">(C86+M86)/($D$17+$N$17)</f>
        <v>0</v>
      </c>
      <c r="T86" s="218" t="n">
        <f aca="false">C86/($D$17)</f>
        <v>0</v>
      </c>
      <c r="U86" s="218" t="n">
        <f aca="false">M86/($N$17)</f>
        <v>0</v>
      </c>
      <c r="V86" s="223"/>
      <c r="W86" s="221" t="n">
        <f aca="false">(F86*0.05)+(H86*4)+(J86*-1)+(N86*0.1)+(P86*6)</f>
        <v>0</v>
      </c>
      <c r="X86" s="224" t="n">
        <f aca="false">((F86*0.05)+(H86*4)+(J86*-1)+(N86*0.1)+(P86*6))*0.4</f>
        <v>0</v>
      </c>
      <c r="Y86" s="212"/>
      <c r="Z86" s="212"/>
    </row>
    <row r="87" customFormat="false" ht="8.25" hidden="false" customHeight="false" outlineLevel="0" collapsed="false">
      <c r="A87" s="219" t="s">
        <v>49</v>
      </c>
      <c r="B87" s="219"/>
      <c r="C87" s="219" t="n">
        <f aca="false">SUM(C84:C86)</f>
        <v>584</v>
      </c>
      <c r="D87" s="219" t="n">
        <f aca="false">SUM(D84:D86)</f>
        <v>402</v>
      </c>
      <c r="E87" s="219"/>
      <c r="F87" s="219" t="n">
        <f aca="false">SUM(F84:F86)</f>
        <v>4708</v>
      </c>
      <c r="G87" s="219"/>
      <c r="H87" s="219" t="n">
        <f aca="false">SUM(H84:H86)</f>
        <v>35</v>
      </c>
      <c r="I87" s="219"/>
      <c r="J87" s="219" t="n">
        <f aca="false">SUM(J84:J86)</f>
        <v>13</v>
      </c>
      <c r="K87" s="219"/>
      <c r="L87" s="216"/>
      <c r="M87" s="219" t="n">
        <f aca="false">SUM(M84:M86)</f>
        <v>63</v>
      </c>
      <c r="N87" s="219" t="n">
        <f aca="false">SUM(N84:N86)</f>
        <v>188</v>
      </c>
      <c r="O87" s="219"/>
      <c r="P87" s="219" t="n">
        <f aca="false">SUM(P84:P86)</f>
        <v>3</v>
      </c>
      <c r="Q87" s="219"/>
      <c r="R87" s="219"/>
      <c r="S87" s="225" t="n">
        <f aca="false">S84+S85+S86</f>
        <v>0.987786259541985</v>
      </c>
      <c r="T87" s="226" t="n">
        <f aca="false">C87/(C87+M87)</f>
        <v>0.902627511591963</v>
      </c>
      <c r="U87" s="226" t="n">
        <f aca="false">M87/(M87+C87)</f>
        <v>0.0973724884080371</v>
      </c>
      <c r="V87" s="223"/>
      <c r="W87" s="212"/>
      <c r="X87" s="212"/>
      <c r="Y87" s="212"/>
      <c r="Z87" s="212"/>
    </row>
    <row r="88" customFormat="false" ht="8.25" hidden="false" customHeight="false" outlineLevel="0" collapsed="false">
      <c r="C88" s="212"/>
      <c r="D88" s="227"/>
      <c r="E88" s="212"/>
      <c r="F88" s="228"/>
      <c r="G88" s="212"/>
      <c r="H88" s="229"/>
      <c r="I88" s="212"/>
      <c r="J88" s="229"/>
      <c r="K88" s="212"/>
      <c r="L88" s="212"/>
      <c r="M88" s="212"/>
      <c r="N88" s="212"/>
      <c r="O88" s="212"/>
      <c r="P88" s="212"/>
      <c r="Q88" s="212"/>
      <c r="R88" s="212"/>
    </row>
    <row r="89" customFormat="false" ht="8.25" hidden="false" customHeight="false" outlineLevel="0" collapsed="false">
      <c r="C89" s="212"/>
      <c r="D89" s="227"/>
      <c r="E89" s="212"/>
      <c r="F89" s="228"/>
      <c r="G89" s="212"/>
      <c r="H89" s="229"/>
      <c r="I89" s="212"/>
      <c r="J89" s="229"/>
      <c r="K89" s="212"/>
      <c r="L89" s="212"/>
      <c r="M89" s="212"/>
      <c r="N89" s="212"/>
      <c r="O89" s="212"/>
      <c r="P89" s="212"/>
      <c r="Q89" s="212"/>
      <c r="R89" s="212"/>
    </row>
    <row r="90" customFormat="false" ht="8.25" hidden="false" customHeight="false" outlineLevel="0" collapsed="false">
      <c r="A90" s="213" t="s">
        <v>19</v>
      </c>
      <c r="B90" s="213"/>
      <c r="C90" s="213"/>
      <c r="D90" s="213"/>
      <c r="E90" s="213"/>
      <c r="F90" s="213"/>
      <c r="G90" s="213"/>
      <c r="H90" s="213" t="s">
        <v>50</v>
      </c>
      <c r="I90" s="213"/>
      <c r="J90" s="213"/>
      <c r="K90" s="213"/>
      <c r="L90" s="213"/>
      <c r="M90" s="213"/>
      <c r="N90" s="212"/>
      <c r="O90" s="212"/>
      <c r="R90" s="213" t="s">
        <v>20</v>
      </c>
      <c r="S90" s="213"/>
      <c r="T90" s="213"/>
      <c r="V90" s="213" t="s">
        <v>21</v>
      </c>
      <c r="W90" s="213"/>
      <c r="X90" s="214"/>
      <c r="Y90" s="214"/>
      <c r="Z90" s="214"/>
      <c r="AA90" s="214"/>
    </row>
    <row r="91" customFormat="false" ht="8.25" hidden="false" customHeight="false" outlineLevel="0" collapsed="false">
      <c r="A91" s="219" t="s">
        <v>51</v>
      </c>
      <c r="B91" s="219" t="s">
        <v>24</v>
      </c>
      <c r="C91" s="219" t="s">
        <v>25</v>
      </c>
      <c r="D91" s="219" t="s">
        <v>28</v>
      </c>
      <c r="E91" s="219" t="s">
        <v>29</v>
      </c>
      <c r="F91" s="219" t="s">
        <v>30</v>
      </c>
      <c r="G91" s="219" t="s">
        <v>31</v>
      </c>
      <c r="I91" s="219" t="s">
        <v>52</v>
      </c>
      <c r="J91" s="219" t="s">
        <v>53</v>
      </c>
      <c r="K91" s="219" t="s">
        <v>54</v>
      </c>
      <c r="L91" s="219" t="s">
        <v>55</v>
      </c>
      <c r="M91" s="219" t="s">
        <v>56</v>
      </c>
      <c r="N91" s="219" t="s">
        <v>30</v>
      </c>
      <c r="O91" s="219" t="s">
        <v>57</v>
      </c>
      <c r="R91" s="219" t="s">
        <v>51</v>
      </c>
      <c r="S91" s="219" t="s">
        <v>38</v>
      </c>
      <c r="T91" s="219" t="s">
        <v>39</v>
      </c>
      <c r="U91" s="219" t="s">
        <v>40</v>
      </c>
      <c r="W91" s="219" t="s">
        <v>41</v>
      </c>
      <c r="X91" s="219" t="s">
        <v>58</v>
      </c>
      <c r="Y91" s="219" t="s">
        <v>59</v>
      </c>
      <c r="Z91" s="219"/>
      <c r="AA91" s="219"/>
    </row>
    <row r="92" customFormat="false" ht="8.25" hidden="false" customHeight="false" outlineLevel="0" collapsed="false">
      <c r="A92" s="220" t="s">
        <v>448</v>
      </c>
      <c r="B92" s="230" t="n">
        <v>17</v>
      </c>
      <c r="C92" s="221" t="n">
        <v>240</v>
      </c>
      <c r="D92" s="221" t="n">
        <v>1000</v>
      </c>
      <c r="E92" s="221" t="n">
        <f aca="false">D92/C92</f>
        <v>4.16666666666667</v>
      </c>
      <c r="F92" s="221" t="n">
        <v>8</v>
      </c>
      <c r="G92" s="218" t="n">
        <f aca="false">F92/C92</f>
        <v>0.0333333333333333</v>
      </c>
      <c r="I92" s="218" t="n">
        <f aca="false">K92/J92</f>
        <v>0.805555555555556</v>
      </c>
      <c r="J92" s="221" t="n">
        <v>72</v>
      </c>
      <c r="K92" s="221" t="n">
        <v>58</v>
      </c>
      <c r="L92" s="221" t="n">
        <v>461</v>
      </c>
      <c r="M92" s="221" t="n">
        <f aca="false">L92/K92</f>
        <v>7.94827586206897</v>
      </c>
      <c r="N92" s="221" t="n">
        <v>1</v>
      </c>
      <c r="O92" s="218" t="n">
        <f aca="false">N92/K92</f>
        <v>0.0172413793103448</v>
      </c>
      <c r="R92" s="220" t="s">
        <v>449</v>
      </c>
      <c r="S92" s="218" t="n">
        <f aca="false">(C92+J92)/($D$27+$K$27+$N$17+$E$17+$L$38+$L$47)</f>
        <v>0.342105263157895</v>
      </c>
      <c r="T92" s="218" t="n">
        <f aca="false">J92/($K$27+$F$38+$F$47)</f>
        <v>0.15929203539823</v>
      </c>
      <c r="U92" s="218" t="n">
        <f aca="false">C92/($D$27+$N$17+$L$38+$L$47)</f>
        <v>0.626631853785901</v>
      </c>
      <c r="W92" s="221" t="n">
        <f aca="false">(D92*0.1)+(F92*6)+(L92*0.1)+(N92*6)</f>
        <v>200.1</v>
      </c>
      <c r="X92" s="221" t="n">
        <f aca="false">(D92*0.1)+(F92*6)+(K92*1)+(L92*0.1)+(N92*6)</f>
        <v>258.1</v>
      </c>
      <c r="Y92" s="221" t="n">
        <f aca="false">(D92*0.1)+(F92*6)+(K92*0.5)+(L92*0.1)+(N92*6)</f>
        <v>229.1</v>
      </c>
      <c r="Z92" s="212"/>
      <c r="AA92" s="212"/>
    </row>
    <row r="93" customFormat="false" ht="8.25" hidden="false" customHeight="false" outlineLevel="0" collapsed="false">
      <c r="A93" s="220" t="s">
        <v>408</v>
      </c>
      <c r="B93" s="230" t="n">
        <v>15</v>
      </c>
      <c r="C93" s="221" t="n">
        <v>75</v>
      </c>
      <c r="D93" s="221" t="n">
        <v>324</v>
      </c>
      <c r="E93" s="221" t="n">
        <f aca="false">D93/C93</f>
        <v>4.32</v>
      </c>
      <c r="F93" s="221" t="n">
        <v>2</v>
      </c>
      <c r="G93" s="218" t="n">
        <f aca="false">F93/C93</f>
        <v>0.0266666666666667</v>
      </c>
      <c r="I93" s="218" t="n">
        <f aca="false">K93/J93</f>
        <v>0.714285714285714</v>
      </c>
      <c r="J93" s="221" t="n">
        <v>21</v>
      </c>
      <c r="K93" s="221" t="n">
        <v>15</v>
      </c>
      <c r="L93" s="221" t="n">
        <v>127</v>
      </c>
      <c r="M93" s="221" t="n">
        <f aca="false">L93/K93</f>
        <v>8.46666666666667</v>
      </c>
      <c r="N93" s="221" t="n">
        <v>1</v>
      </c>
      <c r="O93" s="218" t="n">
        <f aca="false">N93/K93</f>
        <v>0.0666666666666667</v>
      </c>
      <c r="R93" s="220" t="s">
        <v>409</v>
      </c>
      <c r="S93" s="218" t="n">
        <f aca="false">(C93+J93)/($D$27+$K$27+$N$17+$E$17+$L$38+$L$47)</f>
        <v>0.105263157894737</v>
      </c>
      <c r="T93" s="218" t="n">
        <f aca="false">J93/($K$27+$F$38+$F$47)</f>
        <v>0.0464601769911504</v>
      </c>
      <c r="U93" s="218" t="n">
        <f aca="false">C93/($D$27+$N$17+$L$38+$L$47)</f>
        <v>0.195822454308094</v>
      </c>
      <c r="W93" s="221" t="n">
        <f aca="false">(D93*0.1)+(F93*6)+(L93*0.1)+(N93*6)</f>
        <v>63.1</v>
      </c>
      <c r="X93" s="221" t="n">
        <f aca="false">(D93*0.1)+(F93*6)+(K93*1)+(L93*0.1)+(N93*6)</f>
        <v>78.1</v>
      </c>
      <c r="Y93" s="221" t="n">
        <f aca="false">(D93*0.1)+(F93*6)+(K93*0.5)+(L93*0.1)+(N93*6)</f>
        <v>70.6</v>
      </c>
      <c r="Z93" s="212"/>
      <c r="AA93" s="212"/>
    </row>
    <row r="94" customFormat="false" ht="8.25" hidden="false" customHeight="false" outlineLevel="0" collapsed="false">
      <c r="A94" s="220" t="s">
        <v>450</v>
      </c>
      <c r="B94" s="230" t="n">
        <v>8</v>
      </c>
      <c r="C94" s="221" t="n">
        <v>0</v>
      </c>
      <c r="D94" s="221" t="n">
        <v>0</v>
      </c>
      <c r="E94" s="221" t="e">
        <f aca="false">D94/C94</f>
        <v>#DIV/0!</v>
      </c>
      <c r="F94" s="221" t="n">
        <v>0</v>
      </c>
      <c r="G94" s="218" t="e">
        <f aca="false">F94/C94</f>
        <v>#DIV/0!</v>
      </c>
      <c r="I94" s="218" t="n">
        <f aca="false">K94/J94</f>
        <v>0.636363636363636</v>
      </c>
      <c r="J94" s="221" t="n">
        <v>11</v>
      </c>
      <c r="K94" s="221" t="n">
        <v>7</v>
      </c>
      <c r="L94" s="221" t="n">
        <v>80</v>
      </c>
      <c r="M94" s="221" t="n">
        <f aca="false">L94/K94</f>
        <v>11.4285714285714</v>
      </c>
      <c r="N94" s="221" t="n">
        <v>1</v>
      </c>
      <c r="O94" s="218" t="n">
        <f aca="false">N94/K94</f>
        <v>0.142857142857143</v>
      </c>
      <c r="R94" s="220" t="s">
        <v>451</v>
      </c>
      <c r="S94" s="218" t="n">
        <f aca="false">(C94+J94)/($D$27+$K$27+$N$17+$E$17+$L$38+$L$47)</f>
        <v>0.0120614035087719</v>
      </c>
      <c r="T94" s="218" t="n">
        <f aca="false">J94/($K$27+$F$38+$F$47)</f>
        <v>0.0243362831858407</v>
      </c>
      <c r="U94" s="218" t="n">
        <f aca="false">C94/($D$27+$N$17+$L$38+$L$47)</f>
        <v>0</v>
      </c>
      <c r="W94" s="221" t="n">
        <f aca="false">(D94*0.1)+(F94*6)+(L94*0.1)+(N94*6)</f>
        <v>14</v>
      </c>
      <c r="X94" s="221" t="n">
        <f aca="false">(D94*0.1)+(F94*6)+(K94*1)+(L94*0.1)+(N94*6)</f>
        <v>21</v>
      </c>
      <c r="Y94" s="221" t="n">
        <f aca="false">(D94*0.1)+(F94*6)+(K94*0.5)+(L94*0.1)+(N94*6)</f>
        <v>17.5</v>
      </c>
      <c r="Z94" s="212"/>
      <c r="AA94" s="212"/>
    </row>
    <row r="95" customFormat="false" ht="8.25" hidden="false" customHeight="false" outlineLevel="0" collapsed="false">
      <c r="A95" s="220"/>
      <c r="B95" s="230"/>
      <c r="C95" s="221"/>
      <c r="D95" s="221"/>
      <c r="E95" s="221" t="e">
        <f aca="false">D95/C95</f>
        <v>#DIV/0!</v>
      </c>
      <c r="F95" s="221"/>
      <c r="G95" s="218" t="e">
        <f aca="false">F95/C95</f>
        <v>#DIV/0!</v>
      </c>
      <c r="I95" s="218" t="e">
        <f aca="false">K95/J95</f>
        <v>#DIV/0!</v>
      </c>
      <c r="J95" s="221"/>
      <c r="K95" s="221"/>
      <c r="L95" s="221"/>
      <c r="M95" s="221" t="e">
        <f aca="false">L95/K95</f>
        <v>#DIV/0!</v>
      </c>
      <c r="N95" s="221" t="n">
        <v>0</v>
      </c>
      <c r="O95" s="218" t="e">
        <f aca="false">N95/K95</f>
        <v>#DIV/0!</v>
      </c>
      <c r="R95" s="220"/>
      <c r="S95" s="218" t="n">
        <f aca="false">(C95+J95)/($D$27+$K$27+$N$17+$E$17+$L$38+$L$47)</f>
        <v>0</v>
      </c>
      <c r="T95" s="218" t="n">
        <f aca="false">J95/($K$27+$F$38+$F$47)</f>
        <v>0</v>
      </c>
      <c r="U95" s="218" t="n">
        <f aca="false">C95/($D$27+$N$17+$L$38+$L$47)</f>
        <v>0</v>
      </c>
      <c r="W95" s="221" t="n">
        <f aca="false">(D95*0.1)+(F95*6)+(L95*0.1)+(N95*6)</f>
        <v>0</v>
      </c>
      <c r="X95" s="221" t="n">
        <f aca="false">(D95*0.1)+(F95*6)+(K95*1)+(L95*0.1)+(N95*6)</f>
        <v>0</v>
      </c>
      <c r="Y95" s="221" t="n">
        <f aca="false">(D95*0.1)+(F95*6)+(K95*0.5)+(L95*0.1)+(N95*6)</f>
        <v>0</v>
      </c>
      <c r="Z95" s="212"/>
      <c r="AA95" s="212"/>
    </row>
    <row r="96" customFormat="false" ht="8.25" hidden="false" customHeight="false" outlineLevel="0" collapsed="false">
      <c r="A96" s="220"/>
      <c r="B96" s="230"/>
      <c r="C96" s="221"/>
      <c r="D96" s="221"/>
      <c r="E96" s="221" t="e">
        <f aca="false">D96/C96</f>
        <v>#DIV/0!</v>
      </c>
      <c r="F96" s="221"/>
      <c r="G96" s="218" t="e">
        <f aca="false">F96/C96</f>
        <v>#DIV/0!</v>
      </c>
      <c r="I96" s="218" t="e">
        <f aca="false">K96/J96</f>
        <v>#DIV/0!</v>
      </c>
      <c r="J96" s="221"/>
      <c r="K96" s="221"/>
      <c r="L96" s="221"/>
      <c r="M96" s="221" t="e">
        <f aca="false">L96/K96</f>
        <v>#DIV/0!</v>
      </c>
      <c r="N96" s="221"/>
      <c r="O96" s="218" t="e">
        <f aca="false">N96/K96</f>
        <v>#DIV/0!</v>
      </c>
      <c r="R96" s="220"/>
      <c r="S96" s="218" t="n">
        <f aca="false">(C96+J96)/($D$27+$K$27+$N$17+$E$17+$L$38+$L$47)</f>
        <v>0</v>
      </c>
      <c r="T96" s="218" t="n">
        <f aca="false">J96/($K$27+$F$38+$F$47)</f>
        <v>0</v>
      </c>
      <c r="U96" s="218" t="n">
        <f aca="false">C96/($D$27+$N$17+$L$38+$L$47)</f>
        <v>0</v>
      </c>
      <c r="W96" s="221" t="n">
        <f aca="false">(D96*0.1)+(F96*6)+(L96*0.1)+(N96*6)</f>
        <v>0</v>
      </c>
      <c r="X96" s="221" t="n">
        <f aca="false">(D96*0.1)+(F96*6)+(K96*1)+(L96*0.1)+(N96*6)</f>
        <v>0</v>
      </c>
      <c r="Y96" s="221" t="n">
        <f aca="false">(D96*0.1)+(F96*6)+(K96*0.5)+(L96*0.1)+(N96*6)</f>
        <v>0</v>
      </c>
      <c r="Z96" s="212"/>
      <c r="AA96" s="212"/>
    </row>
    <row r="97" customFormat="false" ht="8.25" hidden="false" customHeight="false" outlineLevel="0" collapsed="false">
      <c r="A97" s="219" t="s">
        <v>49</v>
      </c>
      <c r="B97" s="219"/>
      <c r="C97" s="219" t="n">
        <f aca="false">SUM(C92:C96)</f>
        <v>315</v>
      </c>
      <c r="D97" s="219" t="n">
        <f aca="false">SUM(D92:D96)</f>
        <v>1324</v>
      </c>
      <c r="E97" s="219"/>
      <c r="F97" s="219" t="n">
        <f aca="false">SUM(F92:F96)</f>
        <v>10</v>
      </c>
      <c r="G97" s="219"/>
      <c r="H97" s="219"/>
      <c r="I97" s="219"/>
      <c r="J97" s="219" t="n">
        <f aca="false">SUM(J92:J96)</f>
        <v>104</v>
      </c>
      <c r="K97" s="219" t="n">
        <f aca="false">SUM(K92:K96)</f>
        <v>80</v>
      </c>
      <c r="L97" s="219" t="n">
        <f aca="false">SUM(L92:L96)</f>
        <v>668</v>
      </c>
      <c r="M97" s="219"/>
      <c r="N97" s="219" t="n">
        <f aca="false">SUM(N92:N96)</f>
        <v>3</v>
      </c>
      <c r="O97" s="219"/>
    </row>
    <row r="98" customFormat="false" ht="8.25" hidden="false" customHeight="false" outlineLevel="0" collapsed="false">
      <c r="A98" s="219"/>
      <c r="C98" s="212"/>
      <c r="D98" s="212"/>
      <c r="E98" s="212"/>
      <c r="F98" s="212"/>
      <c r="G98" s="212"/>
      <c r="H98" s="219"/>
      <c r="I98" s="212"/>
      <c r="J98" s="212"/>
      <c r="K98" s="212"/>
      <c r="L98" s="212"/>
      <c r="M98" s="212"/>
      <c r="N98" s="212"/>
    </row>
    <row r="99" customFormat="false" ht="8.25" hidden="false" customHeight="false" outlineLevel="0" collapsed="false">
      <c r="C99" s="212"/>
      <c r="D99" s="212"/>
      <c r="E99" s="212"/>
      <c r="F99" s="212"/>
      <c r="G99" s="212"/>
      <c r="H99" s="212"/>
      <c r="I99" s="212"/>
      <c r="J99" s="212"/>
      <c r="K99" s="212"/>
      <c r="L99" s="212"/>
      <c r="M99" s="212"/>
    </row>
    <row r="100" customFormat="false" ht="8.25" hidden="false" customHeight="false" outlineLevel="0" collapsed="false">
      <c r="A100" s="213" t="s">
        <v>50</v>
      </c>
      <c r="B100" s="213"/>
      <c r="C100" s="213"/>
      <c r="D100" s="213"/>
      <c r="E100" s="213"/>
      <c r="F100" s="213"/>
      <c r="G100" s="213"/>
      <c r="H100" s="212"/>
      <c r="I100" s="212"/>
      <c r="J100" s="213" t="s">
        <v>19</v>
      </c>
      <c r="K100" s="213"/>
      <c r="L100" s="213"/>
      <c r="M100" s="213"/>
      <c r="N100" s="213"/>
      <c r="R100" s="213" t="s">
        <v>20</v>
      </c>
      <c r="S100" s="213"/>
      <c r="T100" s="213"/>
      <c r="V100" s="213" t="s">
        <v>21</v>
      </c>
      <c r="W100" s="213"/>
    </row>
    <row r="101" customFormat="false" ht="8.25" hidden="false" customHeight="false" outlineLevel="0" collapsed="false">
      <c r="A101" s="219" t="s">
        <v>74</v>
      </c>
      <c r="B101" s="219" t="s">
        <v>24</v>
      </c>
      <c r="C101" s="219" t="s">
        <v>52</v>
      </c>
      <c r="D101" s="219" t="s">
        <v>53</v>
      </c>
      <c r="E101" s="219" t="s">
        <v>54</v>
      </c>
      <c r="F101" s="219" t="s">
        <v>55</v>
      </c>
      <c r="G101" s="219" t="s">
        <v>56</v>
      </c>
      <c r="H101" s="219" t="s">
        <v>30</v>
      </c>
      <c r="I101" s="219" t="s">
        <v>57</v>
      </c>
      <c r="K101" s="219" t="s">
        <v>34</v>
      </c>
      <c r="L101" s="219" t="s">
        <v>35</v>
      </c>
      <c r="M101" s="219" t="s">
        <v>36</v>
      </c>
      <c r="N101" s="219" t="s">
        <v>75</v>
      </c>
      <c r="O101" s="219" t="s">
        <v>31</v>
      </c>
      <c r="R101" s="219" t="s">
        <v>74</v>
      </c>
      <c r="S101" s="219" t="s">
        <v>38</v>
      </c>
      <c r="T101" s="219" t="s">
        <v>39</v>
      </c>
      <c r="U101" s="219" t="s">
        <v>40</v>
      </c>
      <c r="W101" s="219" t="s">
        <v>41</v>
      </c>
      <c r="X101" s="219" t="s">
        <v>58</v>
      </c>
      <c r="Y101" s="219" t="s">
        <v>76</v>
      </c>
      <c r="Z101" s="219"/>
    </row>
    <row r="102" customFormat="false" ht="8.25" hidden="false" customHeight="false" outlineLevel="0" collapsed="false">
      <c r="A102" s="220" t="s">
        <v>416</v>
      </c>
      <c r="B102" s="221" t="n">
        <v>17</v>
      </c>
      <c r="C102" s="218" t="n">
        <f aca="false">E102/D102</f>
        <v>0.631578947368421</v>
      </c>
      <c r="D102" s="221" t="n">
        <v>190</v>
      </c>
      <c r="E102" s="221" t="n">
        <v>120</v>
      </c>
      <c r="F102" s="221" t="n">
        <v>1482</v>
      </c>
      <c r="G102" s="221" t="n">
        <f aca="false">F102/E102</f>
        <v>12.35</v>
      </c>
      <c r="H102" s="221" t="n">
        <v>13</v>
      </c>
      <c r="I102" s="218" t="n">
        <f aca="false">H102/E102</f>
        <v>0.108333333333333</v>
      </c>
      <c r="K102" s="221" t="n">
        <v>7</v>
      </c>
      <c r="L102" s="221" t="n">
        <v>28</v>
      </c>
      <c r="M102" s="231" t="n">
        <f aca="false">L102/K102</f>
        <v>4</v>
      </c>
      <c r="N102" s="221" t="n">
        <v>0</v>
      </c>
      <c r="O102" s="218" t="n">
        <f aca="false">N102/K102</f>
        <v>0</v>
      </c>
      <c r="R102" s="220" t="s">
        <v>417</v>
      </c>
      <c r="S102" s="232" t="n">
        <f aca="false">(D102+K102)/($D$27+$L$27+$N$17+$E$47+$L$47)</f>
        <v>0.336752136752137</v>
      </c>
      <c r="T102" s="232" t="n">
        <f aca="false">D102/($E$17)</f>
        <v>0.441860465116279</v>
      </c>
      <c r="U102" s="232" t="n">
        <f aca="false">K102/($N$17+$D$27+$L$38+$L$47)</f>
        <v>0.0182767624020888</v>
      </c>
      <c r="W102" s="221" t="n">
        <f aca="false">(F102*0.1)+(H102*6)+(L102*0.1)+(N102*6)</f>
        <v>229</v>
      </c>
      <c r="X102" s="221" t="n">
        <f aca="false">(E102*1)+(F102*0.1)+(H102*6)+(L102*0.1)+(N102*6)</f>
        <v>349</v>
      </c>
      <c r="Y102" s="221" t="n">
        <f aca="false">(E102*0.5)+(F102*0.1)+(H102*6)+(L102*0.1)+(N102*6)</f>
        <v>289</v>
      </c>
      <c r="Z102" s="212"/>
    </row>
    <row r="103" customFormat="false" ht="8.25" hidden="false" customHeight="false" outlineLevel="0" collapsed="false">
      <c r="A103" s="220" t="s">
        <v>424</v>
      </c>
      <c r="B103" s="221" t="n">
        <v>17</v>
      </c>
      <c r="C103" s="218" t="n">
        <f aca="false">E103/D103</f>
        <v>0.735294117647059</v>
      </c>
      <c r="D103" s="221" t="n">
        <v>68</v>
      </c>
      <c r="E103" s="221" t="n">
        <v>50</v>
      </c>
      <c r="F103" s="221" t="n">
        <v>696</v>
      </c>
      <c r="G103" s="221" t="n">
        <f aca="false">F103/E103</f>
        <v>13.92</v>
      </c>
      <c r="H103" s="221" t="n">
        <v>5</v>
      </c>
      <c r="I103" s="218" t="n">
        <f aca="false">H103/E103</f>
        <v>0.1</v>
      </c>
      <c r="K103" s="221" t="n">
        <v>0</v>
      </c>
      <c r="L103" s="221" t="n">
        <v>0</v>
      </c>
      <c r="M103" s="231" t="e">
        <f aca="false">L103/K103</f>
        <v>#DIV/0!</v>
      </c>
      <c r="N103" s="221" t="n">
        <v>0</v>
      </c>
      <c r="O103" s="218" t="e">
        <f aca="false">N103/K103</f>
        <v>#DIV/0!</v>
      </c>
      <c r="R103" s="220" t="s">
        <v>425</v>
      </c>
      <c r="S103" s="232" t="n">
        <f aca="false">(D103+K103)/($D$27+$L$27+$N$17+$E$47+$L$47)</f>
        <v>0.116239316239316</v>
      </c>
      <c r="T103" s="232" t="n">
        <f aca="false">D103/($E$17)</f>
        <v>0.158139534883721</v>
      </c>
      <c r="U103" s="232" t="n">
        <f aca="false">K103/($N$17+$D$27+$L$38+$L$47)</f>
        <v>0</v>
      </c>
      <c r="W103" s="221" t="n">
        <f aca="false">(F103*0.1)+(H103*6)+(L103*0.1)+(N103*6)</f>
        <v>99.6</v>
      </c>
      <c r="X103" s="221" t="n">
        <f aca="false">(E103*1)+(F103*0.1)+(H103*6)+(L103*0.1)+(N103*6)</f>
        <v>149.6</v>
      </c>
      <c r="Y103" s="221" t="n">
        <f aca="false">(E103*0.5)+(F103*0.1)+(H103*6)+(L103*0.1)+(N103*6)</f>
        <v>124.6</v>
      </c>
      <c r="Z103" s="212"/>
    </row>
    <row r="104" customFormat="false" ht="8.25" hidden="false" customHeight="false" outlineLevel="0" collapsed="false">
      <c r="A104" s="220" t="s">
        <v>452</v>
      </c>
      <c r="B104" s="221" t="n">
        <v>17</v>
      </c>
      <c r="C104" s="218" t="n">
        <f aca="false">E104/D104</f>
        <v>0.664</v>
      </c>
      <c r="D104" s="221" t="n">
        <v>125</v>
      </c>
      <c r="E104" s="221" t="n">
        <v>83</v>
      </c>
      <c r="F104" s="221" t="n">
        <v>1181</v>
      </c>
      <c r="G104" s="221" t="n">
        <f aca="false">F104/E104</f>
        <v>14.2289156626506</v>
      </c>
      <c r="H104" s="221" t="n">
        <v>9</v>
      </c>
      <c r="I104" s="218" t="n">
        <f aca="false">H104/E104</f>
        <v>0.108433734939759</v>
      </c>
      <c r="K104" s="221" t="n">
        <v>0</v>
      </c>
      <c r="L104" s="221" t="n">
        <v>0</v>
      </c>
      <c r="M104" s="231" t="e">
        <f aca="false">L104/K104</f>
        <v>#DIV/0!</v>
      </c>
      <c r="N104" s="221" t="n">
        <v>0</v>
      </c>
      <c r="O104" s="218" t="e">
        <f aca="false">N104/K104</f>
        <v>#DIV/0!</v>
      </c>
      <c r="R104" s="220" t="s">
        <v>421</v>
      </c>
      <c r="S104" s="232" t="n">
        <f aca="false">(D104+K104)/($D$27+$L$27+$N$17+$E$47+$L$47)</f>
        <v>0.213675213675214</v>
      </c>
      <c r="T104" s="232" t="n">
        <f aca="false">D104/($E$17)</f>
        <v>0.290697674418605</v>
      </c>
      <c r="U104" s="232" t="n">
        <f aca="false">K104/($N$17+$D$27+$L$38+$L$47)</f>
        <v>0</v>
      </c>
      <c r="W104" s="221" t="n">
        <f aca="false">(F104*0.1)+(H104*6)+(L104*0.1)+(N104*6)</f>
        <v>172.1</v>
      </c>
      <c r="X104" s="221" t="n">
        <f aca="false">(E104*1)+(F104*0.1)+(H104*6)+(L104*0.1)+(N104*6)</f>
        <v>255.1</v>
      </c>
      <c r="Y104" s="221" t="n">
        <f aca="false">(E104*0.5)+(F104*0.1)+(H104*6)+(L104*0.1)+(N104*6)</f>
        <v>213.6</v>
      </c>
      <c r="Z104" s="212"/>
    </row>
    <row r="105" customFormat="false" ht="8.25" hidden="false" customHeight="false" outlineLevel="0" collapsed="false">
      <c r="A105" s="220" t="s">
        <v>453</v>
      </c>
      <c r="B105" s="221" t="n">
        <v>1</v>
      </c>
      <c r="C105" s="218" t="e">
        <f aca="false">E105/D105</f>
        <v>#DIV/0!</v>
      </c>
      <c r="D105" s="221" t="n">
        <v>0</v>
      </c>
      <c r="E105" s="221" t="n">
        <v>0</v>
      </c>
      <c r="F105" s="221" t="n">
        <v>0</v>
      </c>
      <c r="G105" s="221" t="e">
        <f aca="false">F105/E105</f>
        <v>#DIV/0!</v>
      </c>
      <c r="H105" s="221" t="n">
        <v>0</v>
      </c>
      <c r="I105" s="218" t="e">
        <f aca="false">H105/E105</f>
        <v>#DIV/0!</v>
      </c>
      <c r="K105" s="221" t="n">
        <v>0</v>
      </c>
      <c r="L105" s="221" t="n">
        <v>0</v>
      </c>
      <c r="M105" s="231" t="e">
        <f aca="false">L105/K105</f>
        <v>#DIV/0!</v>
      </c>
      <c r="N105" s="221" t="n">
        <v>0</v>
      </c>
      <c r="O105" s="218" t="e">
        <f aca="false">N105/K105</f>
        <v>#DIV/0!</v>
      </c>
      <c r="R105" s="220" t="s">
        <v>454</v>
      </c>
      <c r="S105" s="232" t="n">
        <f aca="false">(D105+K105)/($D$27+$L$27+$N$17+$E$47+$L$47)</f>
        <v>0</v>
      </c>
      <c r="T105" s="232" t="n">
        <f aca="false">D105/($E$17)</f>
        <v>0</v>
      </c>
      <c r="U105" s="232" t="n">
        <f aca="false">K105/($N$17+$D$27+$L$38+$L$47)</f>
        <v>0</v>
      </c>
      <c r="W105" s="221" t="n">
        <f aca="false">(F105*0.1)+(H105*6)+(L105*0.1)+(N105*6)</f>
        <v>0</v>
      </c>
      <c r="X105" s="221" t="n">
        <f aca="false">(E105*1)+(F105*0.1)+(H105*6)+(L105*0.1)+(N105*6)</f>
        <v>0</v>
      </c>
      <c r="Y105" s="221" t="n">
        <f aca="false">(E105*0.5)+(F105*0.1)+(H105*6)+(L105*0.1)+(N105*6)</f>
        <v>0</v>
      </c>
      <c r="Z105" s="212"/>
    </row>
    <row r="106" customFormat="false" ht="8.25" hidden="false" customHeight="false" outlineLevel="0" collapsed="false">
      <c r="A106" s="212" t="s">
        <v>426</v>
      </c>
      <c r="B106" s="221" t="n">
        <v>13</v>
      </c>
      <c r="C106" s="218" t="n">
        <f aca="false">E106/D106</f>
        <v>0.636363636363636</v>
      </c>
      <c r="D106" s="221" t="n">
        <v>33</v>
      </c>
      <c r="E106" s="221" t="n">
        <v>21</v>
      </c>
      <c r="F106" s="221" t="n">
        <v>277</v>
      </c>
      <c r="G106" s="221" t="n">
        <f aca="false">F106/E106</f>
        <v>13.1904761904762</v>
      </c>
      <c r="H106" s="221" t="n">
        <v>2</v>
      </c>
      <c r="I106" s="218" t="n">
        <f aca="false">H106/E106</f>
        <v>0.0952380952380952</v>
      </c>
      <c r="K106" s="221"/>
      <c r="L106" s="221"/>
      <c r="M106" s="231" t="e">
        <f aca="false">L106/K106</f>
        <v>#DIV/0!</v>
      </c>
      <c r="N106" s="221"/>
      <c r="O106" s="218" t="e">
        <f aca="false">N106/K106</f>
        <v>#DIV/0!</v>
      </c>
      <c r="R106" s="220" t="s">
        <v>427</v>
      </c>
      <c r="S106" s="232" t="n">
        <f aca="false">(D106+K106)/($D$27+$L$27+$N$17+$E$47+$L$47)</f>
        <v>0.0564102564102564</v>
      </c>
      <c r="T106" s="232" t="n">
        <f aca="false">D106/($E$17)</f>
        <v>0.0767441860465116</v>
      </c>
      <c r="U106" s="232" t="n">
        <f aca="false">K106/($N$17+$D$27+$L$38+$L$47)</f>
        <v>0</v>
      </c>
      <c r="W106" s="221" t="n">
        <f aca="false">(F106*0.1)+(H106*6)+(L106*0.1)+(N106*6)</f>
        <v>39.7</v>
      </c>
      <c r="X106" s="221" t="n">
        <f aca="false">(E106*1)+(F106*0.1)+(H106*6)+(L106*0.1)+(N106*6)</f>
        <v>60.7</v>
      </c>
      <c r="Y106" s="221" t="n">
        <f aca="false">(E106*0.5)+(F106*0.1)+(H106*6)+(L106*0.1)+(N106*6)</f>
        <v>50.2</v>
      </c>
      <c r="Z106" s="212"/>
    </row>
    <row r="107" customFormat="false" ht="8.25" hidden="false" customHeight="false" outlineLevel="0" collapsed="false">
      <c r="A107" s="220"/>
      <c r="B107" s="221"/>
      <c r="C107" s="218" t="e">
        <f aca="false">E107/D107</f>
        <v>#DIV/0!</v>
      </c>
      <c r="D107" s="221"/>
      <c r="E107" s="221"/>
      <c r="F107" s="221"/>
      <c r="G107" s="221" t="e">
        <f aca="false">F107/E107</f>
        <v>#DIV/0!</v>
      </c>
      <c r="H107" s="221"/>
      <c r="I107" s="218" t="e">
        <f aca="false">H107/E107</f>
        <v>#DIV/0!</v>
      </c>
      <c r="K107" s="221"/>
      <c r="L107" s="221"/>
      <c r="M107" s="231" t="e">
        <f aca="false">L107/K107</f>
        <v>#DIV/0!</v>
      </c>
      <c r="N107" s="221" t="n">
        <v>0</v>
      </c>
      <c r="O107" s="218" t="e">
        <f aca="false">N107/K107</f>
        <v>#DIV/0!</v>
      </c>
      <c r="R107" s="220"/>
      <c r="S107" s="232" t="n">
        <f aca="false">(D107+K107)/($D$27+$L$27+$N$17+$E$47+$L$47)</f>
        <v>0</v>
      </c>
      <c r="T107" s="232" t="n">
        <f aca="false">D107/($E$17)</f>
        <v>0</v>
      </c>
      <c r="U107" s="232" t="n">
        <f aca="false">K107/($N$17+$D$27+$L$38+$L$47)</f>
        <v>0</v>
      </c>
      <c r="W107" s="221" t="n">
        <f aca="false">(F107*0.1)+(H107*6)+(L107*0.1)+(N107*6)</f>
        <v>0</v>
      </c>
      <c r="X107" s="221" t="n">
        <f aca="false">(E107*1)+(F107*0.1)+(H107*6)+(L107*0.1)+(N107*6)</f>
        <v>0</v>
      </c>
      <c r="Y107" s="221" t="n">
        <f aca="false">(E107*0.5)+(F107*0.1)+(H107*6)+(L107*0.1)+(N107*6)</f>
        <v>0</v>
      </c>
      <c r="Z107" s="212"/>
    </row>
    <row r="108" customFormat="false" ht="8.25" hidden="false" customHeight="false" outlineLevel="0" collapsed="false">
      <c r="A108" s="219" t="s">
        <v>49</v>
      </c>
      <c r="B108" s="219"/>
      <c r="C108" s="216"/>
      <c r="D108" s="219" t="n">
        <f aca="false">SUM(D102:D107)</f>
        <v>416</v>
      </c>
      <c r="E108" s="219" t="n">
        <f aca="false">SUM(E102:E107)</f>
        <v>274</v>
      </c>
      <c r="F108" s="219" t="n">
        <f aca="false">SUM(F102:F107)</f>
        <v>3636</v>
      </c>
      <c r="G108" s="219"/>
      <c r="H108" s="219" t="n">
        <f aca="false">SUM(H102:H107)</f>
        <v>29</v>
      </c>
      <c r="I108" s="219"/>
      <c r="J108" s="219"/>
      <c r="K108" s="219" t="n">
        <f aca="false">SUM(K102:K107)</f>
        <v>7</v>
      </c>
      <c r="L108" s="219" t="n">
        <f aca="false">SUM(L102:L107)</f>
        <v>28</v>
      </c>
      <c r="M108" s="219"/>
      <c r="N108" s="219" t="n">
        <f aca="false">SUM(N102:N107)</f>
        <v>0</v>
      </c>
      <c r="O108" s="219"/>
    </row>
    <row r="109" customFormat="false" ht="8.25" hidden="false" customHeight="false" outlineLevel="0" collapsed="false">
      <c r="A109" s="219" t="s">
        <v>455</v>
      </c>
      <c r="C109" s="212"/>
      <c r="D109" s="212"/>
      <c r="E109" s="212"/>
      <c r="F109" s="212"/>
      <c r="G109" s="212"/>
      <c r="H109" s="212"/>
      <c r="I109" s="212"/>
      <c r="J109" s="212"/>
      <c r="K109" s="212"/>
      <c r="L109" s="212"/>
    </row>
    <row r="110" customFormat="false" ht="8.25" hidden="false" customHeight="false" outlineLevel="0" collapsed="false">
      <c r="A110" s="219"/>
      <c r="C110" s="212"/>
      <c r="D110" s="212"/>
      <c r="E110" s="212"/>
      <c r="F110" s="212"/>
      <c r="G110" s="212"/>
      <c r="H110" s="212"/>
      <c r="I110" s="212"/>
      <c r="J110" s="212"/>
      <c r="K110" s="212"/>
      <c r="L110" s="212"/>
    </row>
    <row r="111" customFormat="false" ht="8.25" hidden="false" customHeight="false" outlineLevel="0" collapsed="false">
      <c r="A111" s="213" t="s">
        <v>50</v>
      </c>
      <c r="B111" s="213"/>
      <c r="C111" s="213"/>
      <c r="D111" s="213"/>
      <c r="E111" s="213"/>
      <c r="F111" s="213"/>
      <c r="G111" s="213"/>
      <c r="H111" s="212"/>
      <c r="I111" s="212"/>
      <c r="J111" s="213" t="s">
        <v>19</v>
      </c>
      <c r="K111" s="213"/>
      <c r="L111" s="213"/>
      <c r="M111" s="213"/>
      <c r="N111" s="213"/>
      <c r="R111" s="213" t="s">
        <v>20</v>
      </c>
      <c r="S111" s="213"/>
      <c r="T111" s="213"/>
      <c r="V111" s="213" t="s">
        <v>21</v>
      </c>
      <c r="W111" s="213"/>
    </row>
    <row r="112" customFormat="false" ht="8.25" hidden="false" customHeight="false" outlineLevel="0" collapsed="false">
      <c r="A112" s="219" t="s">
        <v>95</v>
      </c>
      <c r="B112" s="219" t="s">
        <v>24</v>
      </c>
      <c r="C112" s="219" t="s">
        <v>52</v>
      </c>
      <c r="D112" s="219" t="s">
        <v>53</v>
      </c>
      <c r="E112" s="219" t="s">
        <v>54</v>
      </c>
      <c r="F112" s="219" t="s">
        <v>55</v>
      </c>
      <c r="G112" s="219" t="s">
        <v>56</v>
      </c>
      <c r="H112" s="219" t="s">
        <v>30</v>
      </c>
      <c r="I112" s="219" t="s">
        <v>57</v>
      </c>
      <c r="K112" s="219" t="s">
        <v>34</v>
      </c>
      <c r="L112" s="219" t="s">
        <v>35</v>
      </c>
      <c r="M112" s="219" t="s">
        <v>36</v>
      </c>
      <c r="N112" s="219" t="s">
        <v>96</v>
      </c>
      <c r="O112" s="219" t="s">
        <v>31</v>
      </c>
      <c r="R112" s="219" t="s">
        <v>95</v>
      </c>
      <c r="S112" s="219" t="s">
        <v>38</v>
      </c>
      <c r="T112" s="219" t="s">
        <v>39</v>
      </c>
      <c r="U112" s="219" t="s">
        <v>40</v>
      </c>
      <c r="W112" s="219" t="s">
        <v>41</v>
      </c>
      <c r="X112" s="219" t="s">
        <v>58</v>
      </c>
      <c r="Y112" s="219" t="s">
        <v>97</v>
      </c>
      <c r="Z112" s="219"/>
    </row>
    <row r="113" customFormat="false" ht="8.25" hidden="false" customHeight="false" outlineLevel="0" collapsed="false">
      <c r="A113" s="220"/>
      <c r="B113" s="217"/>
      <c r="C113" s="218" t="e">
        <f aca="false">E113/D113</f>
        <v>#DIV/0!</v>
      </c>
      <c r="D113" s="221"/>
      <c r="E113" s="221"/>
      <c r="F113" s="221"/>
      <c r="G113" s="221" t="e">
        <f aca="false">F113/E113</f>
        <v>#DIV/0!</v>
      </c>
      <c r="H113" s="221"/>
      <c r="I113" s="218" t="e">
        <f aca="false">H113/E113</f>
        <v>#DIV/0!</v>
      </c>
      <c r="K113" s="221"/>
      <c r="L113" s="221"/>
      <c r="M113" s="221" t="e">
        <f aca="false">L113/K113</f>
        <v>#DIV/0!</v>
      </c>
      <c r="N113" s="221"/>
      <c r="O113" s="218" t="e">
        <f aca="false">N113/K113</f>
        <v>#DIV/0!</v>
      </c>
      <c r="R113" s="220"/>
      <c r="S113" s="232" t="n">
        <f aca="false">(D113+K113)/($E$47+$L$47+$E$38+$L$38+$K$27+$D$27+$N$17)</f>
        <v>0</v>
      </c>
      <c r="T113" s="232" t="n">
        <f aca="false">D113/($E$47+$E$38+$K$27)</f>
        <v>0</v>
      </c>
      <c r="U113" s="232" t="n">
        <f aca="false">K113/($L$47+$L$38+$D$27+$N$17)</f>
        <v>0</v>
      </c>
      <c r="W113" s="221" t="n">
        <f aca="false">(F113*0.1)+(H113*6)+(L113*0.1)+(N113*6)</f>
        <v>0</v>
      </c>
      <c r="X113" s="221" t="n">
        <f aca="false">(E113*1)+(F113*0.1)+(H113*6)+(L113*0.1)+(N113*6)</f>
        <v>0</v>
      </c>
      <c r="Y113" s="221" t="n">
        <f aca="false">(E113*0.5)+(F113*0.1)+(H113*6)+(L113*0.1)+(N113*6)</f>
        <v>0</v>
      </c>
      <c r="Z113" s="212"/>
    </row>
    <row r="114" customFormat="false" ht="8.25" hidden="false" customHeight="false" outlineLevel="0" collapsed="false">
      <c r="A114" s="220" t="s">
        <v>456</v>
      </c>
      <c r="B114" s="221" t="n">
        <v>6</v>
      </c>
      <c r="C114" s="218" t="n">
        <f aca="false">E114/D114</f>
        <v>0.5</v>
      </c>
      <c r="D114" s="221" t="n">
        <v>4</v>
      </c>
      <c r="E114" s="221" t="n">
        <v>2</v>
      </c>
      <c r="F114" s="221" t="n">
        <v>5</v>
      </c>
      <c r="G114" s="221" t="n">
        <f aca="false">F114/E114</f>
        <v>2.5</v>
      </c>
      <c r="H114" s="221" t="n">
        <v>0</v>
      </c>
      <c r="I114" s="218" t="n">
        <f aca="false">H114/E114</f>
        <v>0</v>
      </c>
      <c r="K114" s="221"/>
      <c r="L114" s="221"/>
      <c r="M114" s="221" t="e">
        <f aca="false">L114/K114</f>
        <v>#DIV/0!</v>
      </c>
      <c r="N114" s="221"/>
      <c r="O114" s="218" t="e">
        <f aca="false">N114/K114</f>
        <v>#DIV/0!</v>
      </c>
      <c r="R114" s="220" t="s">
        <v>457</v>
      </c>
      <c r="S114" s="232" t="n">
        <f aca="false">(D114+K114)/($E$47+$L$47+$E$38+$L$38+$K$27+$D$27+$N$17)</f>
        <v>0.00398406374501992</v>
      </c>
      <c r="T114" s="232" t="n">
        <f aca="false">D114/($E$47+$E$38+$K$27)</f>
        <v>0.00644122383252818</v>
      </c>
      <c r="U114" s="232" t="n">
        <f aca="false">K114/($L$47+$L$38+$D$27+$N$17)</f>
        <v>0</v>
      </c>
      <c r="W114" s="221" t="n">
        <f aca="false">(F114*0.1)+(H114*6)+(L114*0.1)+(N114*6)</f>
        <v>0.5</v>
      </c>
      <c r="X114" s="221" t="n">
        <f aca="false">(E114*1)+(F114*0.1)+(H114*6)+(L114*0.1)+(N114*6)</f>
        <v>2.5</v>
      </c>
      <c r="Y114" s="221" t="n">
        <f aca="false">(E114*0.5)+(F114*0.1)+(H114*6)+(L114*0.1)+(N114*6)</f>
        <v>1.5</v>
      </c>
      <c r="Z114" s="212"/>
    </row>
    <row r="115" customFormat="false" ht="8.25" hidden="false" customHeight="false" outlineLevel="0" collapsed="false">
      <c r="A115" s="220" t="s">
        <v>458</v>
      </c>
      <c r="B115" s="221" t="n">
        <v>5</v>
      </c>
      <c r="C115" s="218" t="n">
        <f aca="false">E115/D115</f>
        <v>0.8</v>
      </c>
      <c r="D115" s="221" t="n">
        <v>15</v>
      </c>
      <c r="E115" s="221" t="n">
        <v>12</v>
      </c>
      <c r="F115" s="221" t="n">
        <v>74</v>
      </c>
      <c r="G115" s="221" t="n">
        <f aca="false">F115/E115</f>
        <v>6.16666666666667</v>
      </c>
      <c r="H115" s="221" t="n">
        <v>1</v>
      </c>
      <c r="I115" s="218" t="n">
        <f aca="false">H115/E115</f>
        <v>0.0833333333333333</v>
      </c>
      <c r="K115" s="221"/>
      <c r="L115" s="221"/>
      <c r="M115" s="221" t="e">
        <f aca="false">L115/K115</f>
        <v>#DIV/0!</v>
      </c>
      <c r="N115" s="221"/>
      <c r="O115" s="218" t="e">
        <f aca="false">N115/K115</f>
        <v>#DIV/0!</v>
      </c>
      <c r="R115" s="220"/>
      <c r="S115" s="232" t="n">
        <f aca="false">(D115+K115)/($E$47+$L$47+$E$38+$L$38+$K$27+$D$27+$N$17)</f>
        <v>0.0149402390438247</v>
      </c>
      <c r="T115" s="232" t="n">
        <f aca="false">D115/($E$47+$E$38+$K$27)</f>
        <v>0.0241545893719807</v>
      </c>
      <c r="U115" s="232" t="n">
        <f aca="false">K115/($L$47+$L$38+$D$27+$N$17)</f>
        <v>0</v>
      </c>
      <c r="W115" s="221" t="n">
        <f aca="false">(F115*0.1)+(H115*6)+(L115*0.1)+(N115*6)</f>
        <v>13.4</v>
      </c>
      <c r="X115" s="221" t="n">
        <f aca="false">(E115*1)+(F115*0.1)+(H115*6)+(L115*0.1)+(N115*6)</f>
        <v>25.4</v>
      </c>
      <c r="Y115" s="221" t="n">
        <f aca="false">(E115*0.5)+(F115*0.1)+(H115*6)+(L115*0.1)+(N115*6)</f>
        <v>19.4</v>
      </c>
      <c r="Z115" s="212"/>
    </row>
    <row r="116" customFormat="false" ht="8.25" hidden="false" customHeight="false" outlineLevel="0" collapsed="false">
      <c r="A116" s="236" t="s">
        <v>459</v>
      </c>
      <c r="B116" s="221" t="n">
        <v>14</v>
      </c>
      <c r="C116" s="218" t="n">
        <f aca="false">E116/D116</f>
        <v>0.755555555555556</v>
      </c>
      <c r="D116" s="221" t="n">
        <v>45</v>
      </c>
      <c r="E116" s="221" t="n">
        <v>34</v>
      </c>
      <c r="F116" s="221" t="n">
        <v>325</v>
      </c>
      <c r="G116" s="221" t="n">
        <f aca="false">F116/E116</f>
        <v>9.55882352941176</v>
      </c>
      <c r="H116" s="221" t="n">
        <v>3</v>
      </c>
      <c r="I116" s="218" t="n">
        <f aca="false">H116/E116</f>
        <v>0.0882352941176471</v>
      </c>
      <c r="K116" s="221"/>
      <c r="L116" s="221"/>
      <c r="M116" s="221" t="e">
        <f aca="false">L116/K116</f>
        <v>#DIV/0!</v>
      </c>
      <c r="N116" s="221"/>
      <c r="O116" s="218" t="e">
        <f aca="false">N116/K116</f>
        <v>#DIV/0!</v>
      </c>
      <c r="R116" s="220"/>
      <c r="S116" s="232" t="n">
        <f aca="false">(D116+K116)/($E$47+$L$47+$E$38+$L$38+$K$27+$D$27+$N$17)</f>
        <v>0.0448207171314741</v>
      </c>
      <c r="T116" s="232" t="n">
        <f aca="false">D116/($E$47+$E$38+$K$27)</f>
        <v>0.072463768115942</v>
      </c>
      <c r="U116" s="232" t="n">
        <f aca="false">K116/($L$47+$L$38+$D$27+$N$17)</f>
        <v>0</v>
      </c>
      <c r="W116" s="221" t="n">
        <f aca="false">(F116*0.1)+(H116*6)+(L116*0.1)+(N116*6)</f>
        <v>50.5</v>
      </c>
      <c r="X116" s="221" t="n">
        <f aca="false">(E116*1)+(F116*0.1)+(H116*6)+(L116*0.1)+(N116*6)</f>
        <v>84.5</v>
      </c>
      <c r="Y116" s="221" t="n">
        <f aca="false">(E116*0.5)+(F116*0.1)+(H116*6)+(L116*0.1)+(N116*6)</f>
        <v>67.5</v>
      </c>
      <c r="Z116" s="212"/>
    </row>
    <row r="117" customFormat="false" ht="8.25" hidden="false" customHeight="false" outlineLevel="0" collapsed="false">
      <c r="A117" s="219" t="s">
        <v>49</v>
      </c>
      <c r="B117" s="219"/>
      <c r="C117" s="216"/>
      <c r="D117" s="219" t="n">
        <f aca="false">SUM(D113:D116)</f>
        <v>64</v>
      </c>
      <c r="E117" s="219" t="n">
        <f aca="false">SUM(E113:E116)</f>
        <v>48</v>
      </c>
      <c r="F117" s="219" t="n">
        <f aca="false">SUM(F113:F116)</f>
        <v>404</v>
      </c>
      <c r="G117" s="219"/>
      <c r="H117" s="219" t="n">
        <f aca="false">SUM(H113:H116)</f>
        <v>4</v>
      </c>
      <c r="I117" s="219"/>
      <c r="J117" s="219"/>
      <c r="K117" s="219" t="n">
        <f aca="false">SUM(K113:K116)</f>
        <v>0</v>
      </c>
      <c r="L117" s="219" t="n">
        <f aca="false">SUM(L113:L116)</f>
        <v>0</v>
      </c>
      <c r="M117" s="219"/>
      <c r="N117" s="219" t="n">
        <f aca="false">SUM(N113:N116)</f>
        <v>0</v>
      </c>
      <c r="O117" s="216"/>
      <c r="Q117" s="223"/>
      <c r="S117" s="223"/>
      <c r="U117" s="212"/>
      <c r="V117" s="212"/>
    </row>
    <row r="118" customFormat="false" ht="8.25" hidden="false" customHeight="false" outlineLevel="0" collapsed="false">
      <c r="H118" s="227"/>
      <c r="I118" s="212"/>
      <c r="J118" s="212"/>
      <c r="P118" s="223"/>
      <c r="Q118" s="223"/>
      <c r="R118" s="223"/>
      <c r="T118" s="212"/>
      <c r="U118" s="212"/>
    </row>
    <row r="119" customFormat="false" ht="8.25" hidden="false" customHeight="false" outlineLevel="0" collapsed="false">
      <c r="H119" s="227"/>
      <c r="I119" s="212"/>
      <c r="J119" s="212"/>
      <c r="P119" s="223"/>
      <c r="Q119" s="223"/>
      <c r="R119" s="223"/>
      <c r="T119" s="212"/>
      <c r="U119" s="212"/>
    </row>
    <row r="120" customFormat="false" ht="8.25" hidden="false" customHeight="false" outlineLevel="0" collapsed="false">
      <c r="A120" s="213" t="s">
        <v>109</v>
      </c>
      <c r="B120" s="213"/>
      <c r="C120" s="213"/>
      <c r="D120" s="213"/>
      <c r="E120" s="213"/>
      <c r="F120" s="213"/>
      <c r="G120" s="213"/>
      <c r="H120" s="227"/>
      <c r="I120" s="212"/>
      <c r="J120" s="213" t="s">
        <v>110</v>
      </c>
      <c r="K120" s="213"/>
      <c r="L120" s="213"/>
      <c r="M120" s="213"/>
      <c r="N120" s="213"/>
      <c r="P120" s="234"/>
      <c r="Q120" s="223"/>
      <c r="R120" s="213" t="s">
        <v>111</v>
      </c>
      <c r="S120" s="213"/>
      <c r="T120" s="213"/>
      <c r="U120" s="213"/>
      <c r="V120" s="213"/>
    </row>
    <row r="121" customFormat="false" ht="8.25" hidden="false" customHeight="false" outlineLevel="0" collapsed="false">
      <c r="A121" s="216"/>
      <c r="B121" s="219" t="s">
        <v>53</v>
      </c>
      <c r="C121" s="219" t="s">
        <v>112</v>
      </c>
      <c r="D121" s="219" t="s">
        <v>55</v>
      </c>
      <c r="E121" s="219" t="s">
        <v>30</v>
      </c>
      <c r="H121" s="212"/>
      <c r="I121" s="212"/>
      <c r="J121" s="235" t="s">
        <v>113</v>
      </c>
      <c r="K121" s="235"/>
      <c r="L121" s="235"/>
      <c r="M121" s="235"/>
      <c r="N121" s="216" t="s">
        <v>114</v>
      </c>
      <c r="R121" s="235" t="s">
        <v>113</v>
      </c>
      <c r="S121" s="235"/>
      <c r="T121" s="235"/>
      <c r="U121" s="235"/>
      <c r="V121" s="216" t="s">
        <v>114</v>
      </c>
    </row>
    <row r="122" customFormat="false" ht="8.25" hidden="false" customHeight="false" outlineLevel="0" collapsed="false">
      <c r="A122" s="236" t="s">
        <v>117</v>
      </c>
      <c r="B122" s="221" t="n">
        <f aca="false">SUM(J92:J96,D102:D107,D113:D116)</f>
        <v>584</v>
      </c>
      <c r="C122" s="221" t="n">
        <f aca="false">SUM(E113:E116,E102:E107,K92:K96)</f>
        <v>402</v>
      </c>
      <c r="D122" s="221" t="n">
        <f aca="false">SUM(F113:F116,F102:F107,L92:L96)</f>
        <v>4708</v>
      </c>
      <c r="E122" s="221" t="n">
        <f aca="false">SUM(N92:N96,H102:H107,H113:H116)</f>
        <v>36</v>
      </c>
      <c r="H122" s="212"/>
      <c r="I122" s="212"/>
      <c r="J122" s="220" t="s">
        <v>460</v>
      </c>
      <c r="K122" s="220"/>
      <c r="L122" s="220"/>
      <c r="M122" s="220"/>
      <c r="N122" s="220" t="s">
        <v>461</v>
      </c>
      <c r="R122" s="236"/>
      <c r="S122" s="236"/>
      <c r="T122" s="236"/>
      <c r="U122" s="236"/>
      <c r="V122" s="220"/>
    </row>
    <row r="123" customFormat="false" ht="8.25" hidden="false" customHeight="false" outlineLevel="0" collapsed="false">
      <c r="A123" s="236" t="s">
        <v>118</v>
      </c>
      <c r="B123" s="221" t="n">
        <f aca="false">SUM(C87)</f>
        <v>584</v>
      </c>
      <c r="C123" s="221" t="n">
        <f aca="false">SUM(D87)</f>
        <v>402</v>
      </c>
      <c r="D123" s="221" t="n">
        <f aca="false">SUM(F87)</f>
        <v>4708</v>
      </c>
      <c r="E123" s="221" t="n">
        <f aca="false">SUM(H87)</f>
        <v>35</v>
      </c>
      <c r="F123" s="219"/>
      <c r="J123" s="220"/>
      <c r="K123" s="220"/>
      <c r="L123" s="220"/>
      <c r="M123" s="220"/>
      <c r="N123" s="220"/>
      <c r="R123" s="236"/>
      <c r="S123" s="236"/>
      <c r="T123" s="236"/>
      <c r="U123" s="236"/>
      <c r="V123" s="220"/>
    </row>
    <row r="124" customFormat="false" ht="8.25" hidden="false" customHeight="false" outlineLevel="0" collapsed="false">
      <c r="A124" s="236" t="s">
        <v>120</v>
      </c>
      <c r="B124" s="221"/>
      <c r="F124" s="219"/>
      <c r="J124" s="220" t="s">
        <v>462</v>
      </c>
      <c r="K124" s="220"/>
      <c r="L124" s="220"/>
      <c r="M124" s="220"/>
      <c r="N124" s="220" t="s">
        <v>122</v>
      </c>
      <c r="R124" s="236" t="s">
        <v>463</v>
      </c>
      <c r="S124" s="236"/>
      <c r="T124" s="236"/>
      <c r="U124" s="236"/>
      <c r="V124" s="220" t="s">
        <v>130</v>
      </c>
    </row>
    <row r="125" customFormat="false" ht="8.25" hidden="false" customHeight="false" outlineLevel="0" collapsed="false">
      <c r="J125" s="220"/>
      <c r="K125" s="220"/>
      <c r="L125" s="220"/>
      <c r="M125" s="220"/>
      <c r="N125" s="220"/>
      <c r="R125" s="236"/>
      <c r="S125" s="236"/>
      <c r="T125" s="236"/>
      <c r="U125" s="236"/>
      <c r="V125" s="220"/>
    </row>
    <row r="126" customFormat="false" ht="8.25" hidden="false" customHeight="false" outlineLevel="0" collapsed="false">
      <c r="A126" s="216"/>
      <c r="B126" s="219" t="s">
        <v>25</v>
      </c>
      <c r="C126" s="219" t="s">
        <v>28</v>
      </c>
      <c r="D126" s="219" t="s">
        <v>30</v>
      </c>
      <c r="J126" s="220" t="s">
        <v>464</v>
      </c>
      <c r="K126" s="220"/>
      <c r="L126" s="220"/>
      <c r="M126" s="220"/>
      <c r="N126" s="220" t="s">
        <v>130</v>
      </c>
      <c r="R126" s="236"/>
      <c r="S126" s="236"/>
      <c r="T126" s="236"/>
      <c r="U126" s="236"/>
      <c r="V126" s="220"/>
    </row>
    <row r="127" customFormat="false" ht="8.25" hidden="false" customHeight="false" outlineLevel="0" collapsed="false">
      <c r="A127" s="236" t="s">
        <v>125</v>
      </c>
      <c r="B127" s="221" t="n">
        <f aca="false">SUM(M84:M86,C92:C96,K102:K107,K113:K116)</f>
        <v>385</v>
      </c>
      <c r="C127" s="221" t="n">
        <f aca="false">SUM(N84:N86,D92:D96,L102:L107,L113:L116)</f>
        <v>1540</v>
      </c>
      <c r="D127" s="221" t="n">
        <f aca="false">SUM(P84:P86,F92:F96,N102:N107,N113:N116)</f>
        <v>13</v>
      </c>
      <c r="J127" s="220"/>
      <c r="K127" s="220"/>
      <c r="L127" s="220"/>
      <c r="M127" s="220"/>
      <c r="N127" s="220"/>
      <c r="R127" s="236"/>
      <c r="S127" s="236"/>
      <c r="T127" s="236"/>
      <c r="U127" s="236"/>
      <c r="V127" s="220"/>
    </row>
    <row r="128" customFormat="false" ht="8.25" hidden="false" customHeight="false" outlineLevel="0" collapsed="false">
      <c r="A128" s="236" t="s">
        <v>120</v>
      </c>
      <c r="B128" s="221"/>
      <c r="J128" s="220" t="s">
        <v>465</v>
      </c>
      <c r="K128" s="220"/>
      <c r="L128" s="220"/>
      <c r="M128" s="220"/>
      <c r="N128" s="220" t="s">
        <v>22</v>
      </c>
      <c r="R128" s="236"/>
      <c r="S128" s="236"/>
      <c r="T128" s="236"/>
      <c r="U128" s="236"/>
      <c r="V128" s="220"/>
    </row>
    <row r="129" customFormat="false" ht="8.25" hidden="false" customHeight="false" outlineLevel="0" collapsed="false">
      <c r="J129" s="220" t="s">
        <v>466</v>
      </c>
      <c r="K129" s="220"/>
      <c r="L129" s="220"/>
      <c r="M129" s="220"/>
      <c r="N129" s="220" t="s">
        <v>122</v>
      </c>
      <c r="R129" s="236"/>
      <c r="S129" s="236"/>
      <c r="T129" s="236"/>
      <c r="U129" s="236"/>
      <c r="V129" s="220"/>
    </row>
    <row r="130" customFormat="false" ht="8.25" hidden="false" customHeight="false" outlineLevel="0" collapsed="false">
      <c r="B130" s="219" t="s">
        <v>16</v>
      </c>
      <c r="C130" s="219" t="s">
        <v>17</v>
      </c>
    </row>
    <row r="131" customFormat="false" ht="8.25" hidden="false" customHeight="false" outlineLevel="0" collapsed="false">
      <c r="A131" s="236" t="s">
        <v>131</v>
      </c>
      <c r="B131" s="218" t="n">
        <f aca="false">B127/(B123+B127)</f>
        <v>0.397316821465428</v>
      </c>
      <c r="C131" s="218" t="n">
        <f aca="false">B123/(B123+B127)</f>
        <v>0.602683178534572</v>
      </c>
      <c r="J131" s="211" t="s">
        <v>132</v>
      </c>
    </row>
    <row r="132" customFormat="false" ht="8.25" hidden="false" customHeight="false" outlineLevel="0" collapsed="false">
      <c r="A132" s="236" t="s">
        <v>133</v>
      </c>
      <c r="B132" s="221"/>
      <c r="C132" s="220"/>
    </row>
    <row r="141" customFormat="false" ht="8.25" hidden="false" customHeight="false" outlineLevel="0" collapsed="false">
      <c r="A141" s="213" t="s">
        <v>134</v>
      </c>
      <c r="B141" s="213"/>
      <c r="C141" s="213"/>
      <c r="D141" s="213"/>
      <c r="E141" s="213"/>
      <c r="F141" s="213"/>
      <c r="G141" s="213"/>
      <c r="H141" s="213"/>
      <c r="I141" s="213"/>
      <c r="J141" s="213"/>
      <c r="K141" s="213"/>
      <c r="L141" s="213"/>
      <c r="M141" s="213"/>
      <c r="N141" s="213"/>
      <c r="O141" s="213"/>
      <c r="P141" s="213"/>
      <c r="Q141" s="213"/>
      <c r="R141" s="213"/>
      <c r="S141" s="213"/>
      <c r="T141" s="213"/>
      <c r="U141" s="213"/>
      <c r="V141" s="213"/>
      <c r="W141" s="213"/>
    </row>
    <row r="142" customFormat="false" ht="8.25" hidden="false" customHeight="false" outlineLevel="0" collapsed="false">
      <c r="A142" s="214"/>
      <c r="B142" s="214"/>
      <c r="C142" s="214"/>
      <c r="D142" s="214"/>
      <c r="E142" s="214"/>
      <c r="F142" s="214"/>
      <c r="G142" s="214"/>
      <c r="H142" s="214"/>
      <c r="I142" s="214"/>
      <c r="J142" s="214"/>
      <c r="K142" s="214"/>
      <c r="L142" s="214"/>
      <c r="M142" s="214"/>
      <c r="N142" s="214"/>
      <c r="O142" s="214"/>
      <c r="P142" s="214"/>
      <c r="Q142" s="214"/>
      <c r="R142" s="214"/>
      <c r="S142" s="214"/>
      <c r="T142" s="214"/>
      <c r="U142" s="214"/>
      <c r="V142" s="214"/>
      <c r="W142" s="214"/>
    </row>
    <row r="143" customFormat="false" ht="8.25" hidden="false" customHeight="false" outlineLevel="0" collapsed="false">
      <c r="H143" s="215" t="s">
        <v>11</v>
      </c>
      <c r="I143" s="215"/>
      <c r="J143" s="215"/>
      <c r="M143" s="215" t="s">
        <v>12</v>
      </c>
      <c r="N143" s="215"/>
      <c r="O143" s="215"/>
    </row>
    <row r="144" customFormat="false" ht="8.25" hidden="false" customHeight="false" outlineLevel="0" collapsed="false">
      <c r="H144" s="215" t="s">
        <v>14</v>
      </c>
      <c r="I144" s="215"/>
      <c r="J144" s="215"/>
    </row>
    <row r="145" customFormat="false" ht="8.25" hidden="false" customHeight="false" outlineLevel="0" collapsed="false">
      <c r="H145" s="215"/>
      <c r="I145" s="215"/>
      <c r="J145" s="215"/>
    </row>
    <row r="146" customFormat="false" ht="8.25" hidden="false" customHeight="false" outlineLevel="0" collapsed="false">
      <c r="H146" s="215"/>
      <c r="I146" s="215"/>
      <c r="J146" s="215"/>
    </row>
    <row r="147" customFormat="false" ht="8.25" hidden="false" customHeight="false" outlineLevel="0" collapsed="false">
      <c r="D147" s="216" t="s">
        <v>135</v>
      </c>
      <c r="P147" s="216" t="s">
        <v>136</v>
      </c>
    </row>
    <row r="148" customFormat="false" ht="8.25" hidden="false" customHeight="false" outlineLevel="0" collapsed="false">
      <c r="A148" s="219" t="s">
        <v>137</v>
      </c>
      <c r="P148" s="216" t="s">
        <v>137</v>
      </c>
      <c r="S148" s="219" t="s">
        <v>138</v>
      </c>
    </row>
    <row r="149" customFormat="false" ht="8.25" hidden="false" customHeight="false" outlineLevel="0" collapsed="false">
      <c r="A149" s="236" t="s">
        <v>139</v>
      </c>
      <c r="B149" s="237" t="s">
        <v>140</v>
      </c>
      <c r="C149" s="237" t="s">
        <v>26</v>
      </c>
      <c r="D149" s="237" t="s">
        <v>27</v>
      </c>
      <c r="E149" s="237" t="s">
        <v>55</v>
      </c>
      <c r="F149" s="237" t="s">
        <v>30</v>
      </c>
      <c r="G149" s="237" t="s">
        <v>141</v>
      </c>
      <c r="H149" s="237" t="s">
        <v>34</v>
      </c>
      <c r="I149" s="237" t="s">
        <v>55</v>
      </c>
      <c r="J149" s="237" t="s">
        <v>142</v>
      </c>
      <c r="K149" s="237" t="s">
        <v>30</v>
      </c>
      <c r="L149" s="237" t="s">
        <v>41</v>
      </c>
      <c r="O149" s="237" t="s">
        <v>143</v>
      </c>
      <c r="P149" s="237" t="s">
        <v>144</v>
      </c>
      <c r="Q149" s="237" t="s">
        <v>145</v>
      </c>
      <c r="S149" s="217" t="s">
        <v>16</v>
      </c>
      <c r="T149" s="217" t="s">
        <v>17</v>
      </c>
    </row>
    <row r="150" customFormat="false" ht="8.25" hidden="false" customHeight="false" outlineLevel="0" collapsed="false">
      <c r="A150" s="220" t="s">
        <v>49</v>
      </c>
      <c r="B150" s="230" t="n">
        <f aca="false">AVERAGE(B160,B170)</f>
        <v>646</v>
      </c>
      <c r="C150" s="230" t="n">
        <f aca="false">AVERAGE(C160,C170)</f>
        <v>436</v>
      </c>
      <c r="D150" s="238" t="n">
        <f aca="false">C150/B150</f>
        <v>0.674922600619195</v>
      </c>
      <c r="E150" s="230" t="n">
        <f aca="false">AVERAGE(E160,E170)</f>
        <v>4581</v>
      </c>
      <c r="F150" s="230" t="n">
        <f aca="false">AVERAGE(F160,F170)</f>
        <v>39.5</v>
      </c>
      <c r="G150" s="230" t="n">
        <f aca="false">AVERAGE(G160,G170)</f>
        <v>10.5</v>
      </c>
      <c r="H150" s="230" t="n">
        <f aca="false">AVERAGE(H160,H170)</f>
        <v>40</v>
      </c>
      <c r="I150" s="230" t="n">
        <f aca="false">AVERAGE(I160,I170)</f>
        <v>151.5</v>
      </c>
      <c r="J150" s="239" t="n">
        <f aca="false">I150/H150</f>
        <v>3.7875</v>
      </c>
      <c r="K150" s="239" t="n">
        <f aca="false">AVERAGE(K160,K170)</f>
        <v>2</v>
      </c>
      <c r="L150" s="221" t="n">
        <f aca="false">((E150*0.05)+(F150*4)+(G150*-1)+(I150*0.1)+(K150*6))</f>
        <v>403.7</v>
      </c>
      <c r="O150" s="238" t="n">
        <f aca="false">(B150+H150)/(B152+F152+B154+F154+B156+F156+B150+H150)</f>
        <v>0.417401886218436</v>
      </c>
      <c r="P150" s="218" t="n">
        <f aca="false">B150/(B150+F152+F154+F156)</f>
        <v>0.510268562401264</v>
      </c>
      <c r="Q150" s="218" t="n">
        <f aca="false">H150/(H150+B152+B154+B156)</f>
        <v>0.105960264900662</v>
      </c>
      <c r="S150" s="218" t="n">
        <f aca="false">(H150+B152+B154+B156)/(H150+B152+B154+B156+B150)</f>
        <v>0.368832437713727</v>
      </c>
      <c r="T150" s="218" t="n">
        <f aca="false">B150/(B150+H150+B152+B154+B156)</f>
        <v>0.631167562286273</v>
      </c>
    </row>
    <row r="151" customFormat="false" ht="8.25" hidden="false" customHeight="false" outlineLevel="0" collapsed="false">
      <c r="A151" s="236" t="s">
        <v>146</v>
      </c>
      <c r="B151" s="237" t="s">
        <v>34</v>
      </c>
      <c r="C151" s="237" t="s">
        <v>55</v>
      </c>
      <c r="D151" s="237" t="s">
        <v>142</v>
      </c>
      <c r="E151" s="237" t="s">
        <v>30</v>
      </c>
      <c r="F151" s="237" t="s">
        <v>53</v>
      </c>
      <c r="G151" s="237" t="s">
        <v>54</v>
      </c>
      <c r="H151" s="237" t="s">
        <v>55</v>
      </c>
      <c r="I151" s="237" t="s">
        <v>147</v>
      </c>
      <c r="J151" s="237" t="s">
        <v>30</v>
      </c>
      <c r="K151" s="237" t="s">
        <v>41</v>
      </c>
      <c r="L151" s="230" t="s">
        <v>148</v>
      </c>
      <c r="O151" s="217" t="s">
        <v>143</v>
      </c>
      <c r="P151" s="217" t="s">
        <v>145</v>
      </c>
      <c r="Q151" s="217" t="s">
        <v>149</v>
      </c>
    </row>
    <row r="152" customFormat="false" ht="8.25" hidden="false" customHeight="false" outlineLevel="0" collapsed="false">
      <c r="A152" s="220" t="s">
        <v>49</v>
      </c>
      <c r="B152" s="230" t="n">
        <f aca="false">AVERAGE(B162,B172)</f>
        <v>332.5</v>
      </c>
      <c r="C152" s="230" t="n">
        <f aca="false">AVERAGE(C162,C172)</f>
        <v>1399.5</v>
      </c>
      <c r="D152" s="239" t="n">
        <f aca="false">C152/B152</f>
        <v>4.20902255639098</v>
      </c>
      <c r="E152" s="230" t="n">
        <f aca="false">AVERAGE(E162,E172)</f>
        <v>9</v>
      </c>
      <c r="F152" s="230" t="n">
        <f aca="false">AVERAGE(F162,F172)</f>
        <v>106</v>
      </c>
      <c r="G152" s="230" t="n">
        <f aca="false">AVERAGE(G162,G172)</f>
        <v>86</v>
      </c>
      <c r="H152" s="230" t="n">
        <f aca="false">AVERAGE(H162,H172)</f>
        <v>550.5</v>
      </c>
      <c r="I152" s="239" t="n">
        <f aca="false">H152/G152</f>
        <v>6.40116279069768</v>
      </c>
      <c r="J152" s="230" t="n">
        <f aca="false">AVERAGE(J162,J172)</f>
        <v>5</v>
      </c>
      <c r="K152" s="221" t="n">
        <f aca="false">(C152*0.1)+(E152*6)+(H152*0.1)+(J152*6)</f>
        <v>279</v>
      </c>
      <c r="L152" s="221" t="n">
        <f aca="false">(C152*0.1)+(E152*6)+(G152*1)+(H152*0.1)+(J152*6)</f>
        <v>365</v>
      </c>
      <c r="O152" s="238" t="n">
        <f aca="false">(B152+F152)/(B152+F152+B154+F154+B156+F156+B150+H150)</f>
        <v>0.266808640097353</v>
      </c>
      <c r="P152" s="218" t="n">
        <f aca="false">B152/(H150+B152+B154+B156)</f>
        <v>0.880794701986755</v>
      </c>
      <c r="Q152" s="218" t="n">
        <f aca="false">F152/(F152+F154+F156)</f>
        <v>0.170967741935484</v>
      </c>
    </row>
    <row r="153" customFormat="false" ht="8.25" hidden="false" customHeight="false" outlineLevel="0" collapsed="false">
      <c r="A153" s="236" t="s">
        <v>150</v>
      </c>
      <c r="B153" s="237" t="s">
        <v>34</v>
      </c>
      <c r="C153" s="237" t="s">
        <v>55</v>
      </c>
      <c r="D153" s="237" t="s">
        <v>142</v>
      </c>
      <c r="E153" s="237" t="s">
        <v>30</v>
      </c>
      <c r="F153" s="237" t="s">
        <v>53</v>
      </c>
      <c r="G153" s="237" t="s">
        <v>54</v>
      </c>
      <c r="H153" s="237" t="s">
        <v>55</v>
      </c>
      <c r="I153" s="237" t="s">
        <v>147</v>
      </c>
      <c r="J153" s="237" t="s">
        <v>30</v>
      </c>
      <c r="K153" s="237" t="s">
        <v>41</v>
      </c>
      <c r="L153" s="230" t="s">
        <v>148</v>
      </c>
      <c r="O153" s="217" t="s">
        <v>143</v>
      </c>
      <c r="P153" s="217" t="s">
        <v>145</v>
      </c>
      <c r="Q153" s="217" t="s">
        <v>149</v>
      </c>
    </row>
    <row r="154" customFormat="false" ht="8.25" hidden="false" customHeight="false" outlineLevel="0" collapsed="false">
      <c r="A154" s="220" t="s">
        <v>49</v>
      </c>
      <c r="B154" s="230" t="n">
        <f aca="false">AVERAGE(B164,B174)</f>
        <v>5</v>
      </c>
      <c r="C154" s="230" t="n">
        <f aca="false">AVERAGE(C164,C174)</f>
        <v>25</v>
      </c>
      <c r="D154" s="230" t="n">
        <f aca="false">C154/B154</f>
        <v>5</v>
      </c>
      <c r="E154" s="230" t="n">
        <f aca="false">AVERAGE(E164,E174)</f>
        <v>0</v>
      </c>
      <c r="F154" s="230" t="n">
        <f aca="false">AVERAGE(F164,F174)</f>
        <v>379</v>
      </c>
      <c r="G154" s="230" t="n">
        <f aca="false">AVERAGE(G164,G174)</f>
        <v>251</v>
      </c>
      <c r="H154" s="230" t="n">
        <f aca="false">AVERAGE(H164,H174)</f>
        <v>3135.5</v>
      </c>
      <c r="I154" s="239" t="n">
        <f aca="false">H154/G154</f>
        <v>12.49203187251</v>
      </c>
      <c r="J154" s="230" t="n">
        <f aca="false">AVERAGE(J164,J174)</f>
        <v>26</v>
      </c>
      <c r="K154" s="221" t="n">
        <f aca="false">(C154*0.1)+(E154*6)+(H154*0.1)+(J154*6)</f>
        <v>472.05</v>
      </c>
      <c r="L154" s="221" t="n">
        <f aca="false">(C154*0.1)+(E154*6)+(G154*1)+(H154*0.1)+(J154*6)</f>
        <v>723.05</v>
      </c>
      <c r="O154" s="238" t="n">
        <f aca="false">(B154+F154)/(B152+F152+B154+F154+B156+F156+B150+H150)</f>
        <v>0.233647703072711</v>
      </c>
      <c r="P154" s="218" t="n">
        <f aca="false">B154/(B152+H150+B154+B156)</f>
        <v>0.0132450331125828</v>
      </c>
      <c r="Q154" s="218" t="n">
        <f aca="false">F154/(F154+F152+F156)</f>
        <v>0.611290322580645</v>
      </c>
    </row>
    <row r="155" customFormat="false" ht="8.25" hidden="false" customHeight="false" outlineLevel="0" collapsed="false">
      <c r="A155" s="236" t="s">
        <v>151</v>
      </c>
      <c r="B155" s="237" t="s">
        <v>34</v>
      </c>
      <c r="C155" s="237" t="s">
        <v>55</v>
      </c>
      <c r="D155" s="237" t="s">
        <v>142</v>
      </c>
      <c r="E155" s="237" t="s">
        <v>30</v>
      </c>
      <c r="F155" s="237" t="s">
        <v>53</v>
      </c>
      <c r="G155" s="237" t="s">
        <v>54</v>
      </c>
      <c r="H155" s="237" t="s">
        <v>55</v>
      </c>
      <c r="I155" s="237" t="s">
        <v>147</v>
      </c>
      <c r="J155" s="237" t="s">
        <v>30</v>
      </c>
      <c r="K155" s="237" t="s">
        <v>41</v>
      </c>
      <c r="L155" s="230" t="s">
        <v>148</v>
      </c>
      <c r="O155" s="217" t="s">
        <v>143</v>
      </c>
      <c r="P155" s="217" t="s">
        <v>145</v>
      </c>
      <c r="Q155" s="217" t="s">
        <v>149</v>
      </c>
    </row>
    <row r="156" customFormat="false" ht="8.25" hidden="false" customHeight="false" outlineLevel="0" collapsed="false">
      <c r="A156" s="220" t="s">
        <v>49</v>
      </c>
      <c r="B156" s="230" t="n">
        <f aca="false">AVERAGE(B176,B166)</f>
        <v>0</v>
      </c>
      <c r="C156" s="230" t="n">
        <f aca="false">AVERAGE(C176,C166)</f>
        <v>0</v>
      </c>
      <c r="D156" s="230" t="e">
        <f aca="false">C156/B156</f>
        <v>#DIV/0!</v>
      </c>
      <c r="E156" s="230" t="n">
        <f aca="false">AVERAGE(E166,E176)</f>
        <v>0</v>
      </c>
      <c r="F156" s="230" t="n">
        <f aca="false">AVERAGE(F166,F176)</f>
        <v>135</v>
      </c>
      <c r="G156" s="230" t="n">
        <f aca="false">AVERAGE(G166,G176)</f>
        <v>108.5</v>
      </c>
      <c r="H156" s="230" t="n">
        <f aca="false">AVERAGE(H166,H176)</f>
        <v>900</v>
      </c>
      <c r="I156" s="239" t="n">
        <f aca="false">H156/G156</f>
        <v>8.29493087557604</v>
      </c>
      <c r="J156" s="230" t="n">
        <f aca="false">AVERAGE(J166,J176)</f>
        <v>4</v>
      </c>
      <c r="K156" s="221" t="n">
        <f aca="false">(C156*0.1)+(E156*6)+(H156*0.1)+(J156*6)</f>
        <v>114</v>
      </c>
      <c r="L156" s="221" t="n">
        <f aca="false">(C156*0.1)+(E156*6)+(G156*1)+(H156*0.1)+(J156*6)</f>
        <v>222.5</v>
      </c>
      <c r="O156" s="238" t="n">
        <f aca="false">(B156+F156)/(B152+F152+B154+F154+B156+F156+B150+H150)</f>
        <v>0.0821417706114999</v>
      </c>
      <c r="P156" s="232" t="n">
        <f aca="false">B156/(B156+B154+B152+H150)</f>
        <v>0</v>
      </c>
      <c r="Q156" s="218" t="n">
        <f aca="false">F156/(F156+F154+F152)</f>
        <v>0.217741935483871</v>
      </c>
    </row>
    <row r="157" customFormat="false" ht="8.25" hidden="false" customHeight="false" outlineLevel="0" collapsed="false">
      <c r="B157" s="240"/>
      <c r="C157" s="240"/>
      <c r="D157" s="240"/>
      <c r="E157" s="240"/>
      <c r="F157" s="240"/>
      <c r="G157" s="240"/>
      <c r="H157" s="240"/>
      <c r="I157" s="240"/>
      <c r="J157" s="240"/>
      <c r="K157" s="240"/>
      <c r="L157" s="241"/>
      <c r="P157" s="216"/>
    </row>
    <row r="158" customFormat="false" ht="8.25" hidden="false" customHeight="false" outlineLevel="0" collapsed="false">
      <c r="A158" s="219" t="n">
        <v>2024</v>
      </c>
      <c r="P158" s="216" t="n">
        <v>2024</v>
      </c>
      <c r="S158" s="219" t="s">
        <v>138</v>
      </c>
    </row>
    <row r="159" customFormat="false" ht="8.25" hidden="false" customHeight="false" outlineLevel="0" collapsed="false">
      <c r="A159" s="236" t="s">
        <v>139</v>
      </c>
      <c r="B159" s="237" t="s">
        <v>140</v>
      </c>
      <c r="C159" s="237" t="s">
        <v>26</v>
      </c>
      <c r="D159" s="237" t="s">
        <v>27</v>
      </c>
      <c r="E159" s="237" t="s">
        <v>55</v>
      </c>
      <c r="F159" s="237" t="s">
        <v>30</v>
      </c>
      <c r="G159" s="237" t="s">
        <v>141</v>
      </c>
      <c r="H159" s="237" t="s">
        <v>34</v>
      </c>
      <c r="I159" s="237" t="s">
        <v>55</v>
      </c>
      <c r="J159" s="237" t="s">
        <v>142</v>
      </c>
      <c r="K159" s="237" t="s">
        <v>30</v>
      </c>
      <c r="L159" s="237" t="s">
        <v>41</v>
      </c>
      <c r="O159" s="237" t="s">
        <v>143</v>
      </c>
      <c r="P159" s="237" t="s">
        <v>144</v>
      </c>
      <c r="Q159" s="237" t="s">
        <v>145</v>
      </c>
      <c r="S159" s="217" t="s">
        <v>16</v>
      </c>
      <c r="T159" s="217" t="s">
        <v>17</v>
      </c>
    </row>
    <row r="160" customFormat="false" ht="8.25" hidden="false" customHeight="false" outlineLevel="0" collapsed="false">
      <c r="A160" s="220" t="s">
        <v>49</v>
      </c>
      <c r="B160" s="230" t="n">
        <v>652</v>
      </c>
      <c r="C160" s="230" t="n">
        <v>460</v>
      </c>
      <c r="D160" s="238" t="n">
        <f aca="false">C160/B160</f>
        <v>0.705521472392638</v>
      </c>
      <c r="E160" s="230" t="n">
        <v>4918</v>
      </c>
      <c r="F160" s="230" t="n">
        <v>43</v>
      </c>
      <c r="G160" s="230" t="n">
        <v>9</v>
      </c>
      <c r="H160" s="230" t="n">
        <v>42</v>
      </c>
      <c r="I160" s="230" t="n">
        <v>201</v>
      </c>
      <c r="J160" s="239" t="n">
        <f aca="false">I160/H160</f>
        <v>4.78571428571429</v>
      </c>
      <c r="K160" s="230" t="n">
        <v>2</v>
      </c>
      <c r="L160" s="221" t="n">
        <f aca="false">((E160*0.05)+(F160*4)+(G160*-1)+(I160*0.1)+(K160*6))</f>
        <v>441</v>
      </c>
      <c r="O160" s="238" t="n">
        <f aca="false">(B160+H160)/(B162+F162+B164+F164+B166+F166+B160+H160)</f>
        <v>0.419335347432024</v>
      </c>
      <c r="P160" s="218" t="n">
        <f aca="false">B160/(B160+F162+F164+F166)</f>
        <v>0.509773260359656</v>
      </c>
      <c r="Q160" s="218" t="n">
        <f aca="false">H160/(H160+B162+B164+B166)</f>
        <v>0.111702127659574</v>
      </c>
      <c r="S160" s="218" t="n">
        <f aca="false">(H160+B162+B164+B166)/(H160+B162+B164+B166+B160)</f>
        <v>0.365758754863813</v>
      </c>
      <c r="T160" s="218" t="n">
        <f aca="false">B160/(B160+H160+B162+B164+B166)</f>
        <v>0.634241245136187</v>
      </c>
    </row>
    <row r="161" customFormat="false" ht="8.25" hidden="false" customHeight="false" outlineLevel="0" collapsed="false">
      <c r="A161" s="236" t="s">
        <v>146</v>
      </c>
      <c r="B161" s="237" t="s">
        <v>34</v>
      </c>
      <c r="C161" s="237" t="s">
        <v>55</v>
      </c>
      <c r="D161" s="237" t="s">
        <v>142</v>
      </c>
      <c r="E161" s="237" t="s">
        <v>30</v>
      </c>
      <c r="F161" s="237" t="s">
        <v>53</v>
      </c>
      <c r="G161" s="237" t="s">
        <v>54</v>
      </c>
      <c r="H161" s="237" t="s">
        <v>55</v>
      </c>
      <c r="I161" s="237" t="s">
        <v>147</v>
      </c>
      <c r="J161" s="237" t="s">
        <v>30</v>
      </c>
      <c r="K161" s="237" t="s">
        <v>41</v>
      </c>
      <c r="L161" s="237" t="s">
        <v>148</v>
      </c>
      <c r="O161" s="217" t="s">
        <v>143</v>
      </c>
      <c r="P161" s="217" t="s">
        <v>145</v>
      </c>
      <c r="Q161" s="217" t="s">
        <v>149</v>
      </c>
    </row>
    <row r="162" customFormat="false" ht="8.25" hidden="false" customHeight="false" outlineLevel="0" collapsed="false">
      <c r="A162" s="220" t="s">
        <v>49</v>
      </c>
      <c r="B162" s="230" t="n">
        <v>331</v>
      </c>
      <c r="C162" s="230" t="n">
        <v>1346</v>
      </c>
      <c r="D162" s="239" t="n">
        <f aca="false">C162/B162</f>
        <v>4.06646525679758</v>
      </c>
      <c r="E162" s="230" t="n">
        <v>9</v>
      </c>
      <c r="F162" s="230" t="n">
        <v>101</v>
      </c>
      <c r="G162" s="230" t="n">
        <v>85</v>
      </c>
      <c r="H162" s="230" t="n">
        <v>568</v>
      </c>
      <c r="I162" s="239" t="n">
        <f aca="false">H162/G162</f>
        <v>6.68235294117647</v>
      </c>
      <c r="J162" s="230" t="n">
        <v>5</v>
      </c>
      <c r="K162" s="221" t="n">
        <f aca="false">(C162*0.1)+(E162*6)+(H162*0.1)+(J162*6)</f>
        <v>275.4</v>
      </c>
      <c r="L162" s="221" t="n">
        <f aca="false">(C162*0.1)+(E162*6)+(G162*1)+(H162*0.1)+(J162*6)</f>
        <v>360.4</v>
      </c>
      <c r="O162" s="238" t="n">
        <f aca="false">(B162+F162)/(B162+F162+B164+F164+B166+F166+B160+H160)</f>
        <v>0.261027190332326</v>
      </c>
      <c r="P162" s="218" t="n">
        <f aca="false">B162/(H160+B162+B164+B166)</f>
        <v>0.88031914893617</v>
      </c>
      <c r="Q162" s="218" t="n">
        <f aca="false">F162/(F162+F164+F166)</f>
        <v>0.161084529505582</v>
      </c>
    </row>
    <row r="163" customFormat="false" ht="8.25" hidden="false" customHeight="false" outlineLevel="0" collapsed="false">
      <c r="A163" s="236" t="s">
        <v>150</v>
      </c>
      <c r="B163" s="237" t="s">
        <v>34</v>
      </c>
      <c r="C163" s="237" t="s">
        <v>55</v>
      </c>
      <c r="D163" s="237" t="s">
        <v>142</v>
      </c>
      <c r="E163" s="237" t="s">
        <v>30</v>
      </c>
      <c r="F163" s="237" t="s">
        <v>53</v>
      </c>
      <c r="G163" s="237" t="s">
        <v>54</v>
      </c>
      <c r="H163" s="237" t="s">
        <v>55</v>
      </c>
      <c r="I163" s="237" t="s">
        <v>147</v>
      </c>
      <c r="J163" s="237" t="s">
        <v>30</v>
      </c>
      <c r="K163" s="237" t="s">
        <v>41</v>
      </c>
      <c r="L163" s="237" t="s">
        <v>148</v>
      </c>
      <c r="O163" s="217" t="s">
        <v>143</v>
      </c>
      <c r="P163" s="217" t="s">
        <v>145</v>
      </c>
      <c r="Q163" s="217" t="s">
        <v>149</v>
      </c>
    </row>
    <row r="164" customFormat="false" ht="8.25" hidden="false" customHeight="false" outlineLevel="0" collapsed="false">
      <c r="A164" s="220" t="s">
        <v>49</v>
      </c>
      <c r="B164" s="230" t="n">
        <v>3</v>
      </c>
      <c r="C164" s="230" t="n">
        <v>32</v>
      </c>
      <c r="D164" s="230" t="n">
        <f aca="false">C164/B164</f>
        <v>10.6666666666667</v>
      </c>
      <c r="E164" s="230" t="n">
        <v>0</v>
      </c>
      <c r="F164" s="230" t="n">
        <v>371</v>
      </c>
      <c r="G164" s="230" t="n">
        <v>245</v>
      </c>
      <c r="H164" s="230" t="n">
        <v>3234</v>
      </c>
      <c r="I164" s="239" t="n">
        <f aca="false">H164/G164</f>
        <v>13.2</v>
      </c>
      <c r="J164" s="230" t="n">
        <v>33</v>
      </c>
      <c r="K164" s="221" t="n">
        <f aca="false">(C164*0.1)+(E164*6)+(H164*0.1)+(J164*6)</f>
        <v>524.6</v>
      </c>
      <c r="L164" s="221" t="n">
        <f aca="false">(C164*0.1)+(E164*6)+(G164*1)+(H164*0.1)+(J164*6)</f>
        <v>769.6</v>
      </c>
      <c r="O164" s="238" t="n">
        <f aca="false">(B164+F164)/(B162+F162+B164+F164+B166+F166+B160+H160)</f>
        <v>0.225981873111782</v>
      </c>
      <c r="P164" s="218" t="n">
        <f aca="false">B164/(B162+H160+B164+B166)</f>
        <v>0.00797872340425532</v>
      </c>
      <c r="Q164" s="218" t="n">
        <f aca="false">F164/(F164+F162+F166)</f>
        <v>0.59170653907496</v>
      </c>
    </row>
    <row r="165" customFormat="false" ht="8.25" hidden="false" customHeight="false" outlineLevel="0" collapsed="false">
      <c r="A165" s="236" t="s">
        <v>151</v>
      </c>
      <c r="B165" s="237" t="s">
        <v>34</v>
      </c>
      <c r="C165" s="237" t="s">
        <v>55</v>
      </c>
      <c r="D165" s="237" t="s">
        <v>142</v>
      </c>
      <c r="E165" s="237" t="s">
        <v>30</v>
      </c>
      <c r="F165" s="237" t="s">
        <v>53</v>
      </c>
      <c r="G165" s="237" t="s">
        <v>54</v>
      </c>
      <c r="H165" s="237" t="s">
        <v>55</v>
      </c>
      <c r="I165" s="237" t="s">
        <v>147</v>
      </c>
      <c r="J165" s="237" t="s">
        <v>30</v>
      </c>
      <c r="K165" s="237" t="s">
        <v>41</v>
      </c>
      <c r="L165" s="237" t="s">
        <v>148</v>
      </c>
      <c r="O165" s="217" t="s">
        <v>143</v>
      </c>
      <c r="P165" s="217" t="s">
        <v>145</v>
      </c>
      <c r="Q165" s="217" t="s">
        <v>149</v>
      </c>
    </row>
    <row r="166" customFormat="false" ht="8.25" hidden="false" customHeight="false" outlineLevel="0" collapsed="false">
      <c r="A166" s="220" t="s">
        <v>49</v>
      </c>
      <c r="B166" s="230" t="n">
        <v>0</v>
      </c>
      <c r="C166" s="230" t="n">
        <v>0</v>
      </c>
      <c r="D166" s="230" t="e">
        <f aca="false">C166/B166</f>
        <v>#DIV/0!</v>
      </c>
      <c r="E166" s="230" t="n">
        <v>0</v>
      </c>
      <c r="F166" s="230" t="n">
        <v>155</v>
      </c>
      <c r="G166" s="230" t="n">
        <v>129</v>
      </c>
      <c r="H166" s="230" t="n">
        <v>1114</v>
      </c>
      <c r="I166" s="239" t="n">
        <f aca="false">H166/G166</f>
        <v>8.63565891472868</v>
      </c>
      <c r="J166" s="230" t="n">
        <v>4</v>
      </c>
      <c r="K166" s="221" t="n">
        <f aca="false">(C166*0.1)+(E166*6)+(H166*0.1)+(J166*6)</f>
        <v>135.4</v>
      </c>
      <c r="L166" s="221" t="n">
        <f aca="false">(C166*0.1)+(E166*6)+(G166*1)+(H166*0.1)+(J166*6)</f>
        <v>264.4</v>
      </c>
      <c r="O166" s="238" t="n">
        <f aca="false">(B166+F166)/(B162+F162+B164+F164+B166+F166+B160+H160)</f>
        <v>0.0936555891238671</v>
      </c>
      <c r="P166" s="232" t="n">
        <f aca="false">B166/(B166+B164+B162+H160)</f>
        <v>0</v>
      </c>
      <c r="Q166" s="218" t="n">
        <f aca="false">F166/(F166+F164+F162)</f>
        <v>0.247208931419458</v>
      </c>
    </row>
    <row r="168" customFormat="false" ht="8.25" hidden="false" customHeight="false" outlineLevel="0" collapsed="false">
      <c r="A168" s="219" t="n">
        <v>2025</v>
      </c>
      <c r="P168" s="216" t="n">
        <v>2025</v>
      </c>
      <c r="S168" s="219" t="s">
        <v>138</v>
      </c>
    </row>
    <row r="169" customFormat="false" ht="8.25" hidden="false" customHeight="false" outlineLevel="0" collapsed="false">
      <c r="A169" s="236" t="s">
        <v>139</v>
      </c>
      <c r="B169" s="237" t="s">
        <v>140</v>
      </c>
      <c r="C169" s="237" t="s">
        <v>26</v>
      </c>
      <c r="D169" s="237" t="s">
        <v>27</v>
      </c>
      <c r="E169" s="237" t="s">
        <v>55</v>
      </c>
      <c r="F169" s="237" t="s">
        <v>30</v>
      </c>
      <c r="G169" s="237" t="s">
        <v>141</v>
      </c>
      <c r="H169" s="237" t="s">
        <v>34</v>
      </c>
      <c r="I169" s="237" t="s">
        <v>55</v>
      </c>
      <c r="J169" s="237" t="s">
        <v>142</v>
      </c>
      <c r="K169" s="237" t="s">
        <v>30</v>
      </c>
      <c r="L169" s="237" t="s">
        <v>41</v>
      </c>
      <c r="O169" s="237" t="s">
        <v>143</v>
      </c>
      <c r="P169" s="237" t="s">
        <v>144</v>
      </c>
      <c r="Q169" s="237" t="s">
        <v>145</v>
      </c>
      <c r="S169" s="217" t="s">
        <v>16</v>
      </c>
      <c r="T169" s="217" t="s">
        <v>17</v>
      </c>
    </row>
    <row r="170" customFormat="false" ht="8.25" hidden="false" customHeight="false" outlineLevel="0" collapsed="false">
      <c r="A170" s="220" t="s">
        <v>49</v>
      </c>
      <c r="B170" s="230" t="n">
        <v>640</v>
      </c>
      <c r="C170" s="230" t="n">
        <v>412</v>
      </c>
      <c r="D170" s="238" t="n">
        <f aca="false">C170/B170</f>
        <v>0.64375</v>
      </c>
      <c r="E170" s="230" t="n">
        <v>4244</v>
      </c>
      <c r="F170" s="230" t="n">
        <v>36</v>
      </c>
      <c r="G170" s="230" t="n">
        <v>12</v>
      </c>
      <c r="H170" s="230" t="n">
        <v>38</v>
      </c>
      <c r="I170" s="230" t="n">
        <v>102</v>
      </c>
      <c r="J170" s="230" t="n">
        <f aca="false">I170/H170</f>
        <v>2.68421052631579</v>
      </c>
      <c r="K170" s="230" t="n">
        <v>2</v>
      </c>
      <c r="L170" s="221" t="n">
        <f aca="false">((E170*0.05)+(F170*4)+(G170*-1)+(I170*0.1)+(K170*6))</f>
        <v>366.4</v>
      </c>
      <c r="O170" s="238" t="n">
        <f aca="false">(B170+H170)/(B172+F172+B174+F174+B176+F176+B170+H170)</f>
        <v>0.415441176470588</v>
      </c>
      <c r="P170" s="218" t="n">
        <f aca="false">B170/(B170+F172+F174+F176)</f>
        <v>0.510774142059058</v>
      </c>
      <c r="Q170" s="218" t="n">
        <f aca="false">H170/(H170+B172+B174+B176)</f>
        <v>0.100263852242744</v>
      </c>
      <c r="S170" s="218" t="n">
        <f aca="false">(H170+B172+B174+B176)/(H170+B172+B174+B176+B170)</f>
        <v>0.371933267909715</v>
      </c>
      <c r="T170" s="218" t="n">
        <f aca="false">B170/(B170+H170+B172+B174+B176)</f>
        <v>0.628066732090285</v>
      </c>
    </row>
    <row r="171" customFormat="false" ht="8.25" hidden="false" customHeight="false" outlineLevel="0" collapsed="false">
      <c r="A171" s="236" t="s">
        <v>146</v>
      </c>
      <c r="B171" s="237" t="s">
        <v>34</v>
      </c>
      <c r="C171" s="237" t="s">
        <v>55</v>
      </c>
      <c r="D171" s="237" t="s">
        <v>142</v>
      </c>
      <c r="E171" s="237" t="s">
        <v>30</v>
      </c>
      <c r="F171" s="237" t="s">
        <v>53</v>
      </c>
      <c r="G171" s="237" t="s">
        <v>54</v>
      </c>
      <c r="H171" s="237" t="s">
        <v>55</v>
      </c>
      <c r="I171" s="237" t="s">
        <v>147</v>
      </c>
      <c r="J171" s="237" t="s">
        <v>30</v>
      </c>
      <c r="K171" s="237" t="s">
        <v>41</v>
      </c>
      <c r="L171" s="237" t="s">
        <v>148</v>
      </c>
      <c r="O171" s="217" t="s">
        <v>143</v>
      </c>
      <c r="P171" s="217" t="s">
        <v>145</v>
      </c>
      <c r="Q171" s="217" t="s">
        <v>149</v>
      </c>
    </row>
    <row r="172" customFormat="false" ht="8.25" hidden="false" customHeight="false" outlineLevel="0" collapsed="false">
      <c r="A172" s="220" t="s">
        <v>49</v>
      </c>
      <c r="B172" s="230" t="n">
        <v>334</v>
      </c>
      <c r="C172" s="230" t="n">
        <v>1453</v>
      </c>
      <c r="D172" s="239" t="n">
        <f aca="false">C172/B172</f>
        <v>4.35029940119761</v>
      </c>
      <c r="E172" s="230" t="n">
        <v>9</v>
      </c>
      <c r="F172" s="230" t="n">
        <v>111</v>
      </c>
      <c r="G172" s="230" t="n">
        <v>87</v>
      </c>
      <c r="H172" s="230" t="n">
        <v>533</v>
      </c>
      <c r="I172" s="239" t="n">
        <f aca="false">H172/G172</f>
        <v>6.1264367816092</v>
      </c>
      <c r="J172" s="230" t="n">
        <v>5</v>
      </c>
      <c r="K172" s="221" t="n">
        <f aca="false">(C172*0.1)+(E172*6)+(H172*0.1)+(J172*6)</f>
        <v>282.6</v>
      </c>
      <c r="L172" s="221" t="n">
        <f aca="false">(C172*0.1)+(E172*6)+(G172*1)+(H172*0.1)+(J172*6)</f>
        <v>369.6</v>
      </c>
      <c r="O172" s="238" t="n">
        <f aca="false">(B172+F172)/(B172+F172+B174+F174+B176+F176+B170+H170)</f>
        <v>0.272671568627451</v>
      </c>
      <c r="P172" s="218" t="n">
        <f aca="false">B172/(H170+B172+B174+B176)</f>
        <v>0.881266490765172</v>
      </c>
      <c r="Q172" s="218" t="n">
        <f aca="false">F172/(F172+F174+F176)</f>
        <v>0.181076672104405</v>
      </c>
    </row>
    <row r="173" customFormat="false" ht="8.25" hidden="false" customHeight="false" outlineLevel="0" collapsed="false">
      <c r="A173" s="236" t="s">
        <v>150</v>
      </c>
      <c r="B173" s="237" t="s">
        <v>34</v>
      </c>
      <c r="C173" s="237" t="s">
        <v>55</v>
      </c>
      <c r="D173" s="237" t="s">
        <v>142</v>
      </c>
      <c r="E173" s="237" t="s">
        <v>30</v>
      </c>
      <c r="F173" s="237" t="s">
        <v>53</v>
      </c>
      <c r="G173" s="237" t="s">
        <v>54</v>
      </c>
      <c r="H173" s="237" t="s">
        <v>55</v>
      </c>
      <c r="I173" s="237" t="s">
        <v>147</v>
      </c>
      <c r="J173" s="237" t="s">
        <v>30</v>
      </c>
      <c r="K173" s="237" t="s">
        <v>41</v>
      </c>
      <c r="L173" s="237" t="s">
        <v>148</v>
      </c>
      <c r="O173" s="217" t="s">
        <v>143</v>
      </c>
      <c r="P173" s="217" t="s">
        <v>145</v>
      </c>
      <c r="Q173" s="217" t="s">
        <v>149</v>
      </c>
    </row>
    <row r="174" customFormat="false" ht="8.25" hidden="false" customHeight="false" outlineLevel="0" collapsed="false">
      <c r="A174" s="220" t="s">
        <v>49</v>
      </c>
      <c r="B174" s="230" t="n">
        <v>7</v>
      </c>
      <c r="C174" s="230" t="n">
        <v>18</v>
      </c>
      <c r="D174" s="239" t="n">
        <f aca="false">C174/B174</f>
        <v>2.57142857142857</v>
      </c>
      <c r="E174" s="230" t="n">
        <v>0</v>
      </c>
      <c r="F174" s="230" t="n">
        <v>387</v>
      </c>
      <c r="G174" s="230" t="n">
        <v>257</v>
      </c>
      <c r="H174" s="230" t="n">
        <v>3037</v>
      </c>
      <c r="I174" s="239" t="n">
        <f aca="false">H174/G174</f>
        <v>11.8171206225681</v>
      </c>
      <c r="J174" s="230" t="n">
        <v>19</v>
      </c>
      <c r="K174" s="221" t="n">
        <f aca="false">(C174*0.1)+(E174*6)+(H174*0.1)+(J174*6)</f>
        <v>419.5</v>
      </c>
      <c r="L174" s="221" t="n">
        <f aca="false">(C174*0.1)+(E174*6)+(G174*1)+(H174*0.1)+(J174*6)</f>
        <v>676.5</v>
      </c>
      <c r="O174" s="238" t="n">
        <f aca="false">(B174+F174)/(B172+F172+B174+F174+B176+F176+B170+H170)</f>
        <v>0.241421568627451</v>
      </c>
      <c r="P174" s="218" t="n">
        <f aca="false">B174/(B172+H170+B174+B176)</f>
        <v>0.0184696569920844</v>
      </c>
      <c r="Q174" s="218" t="n">
        <f aca="false">F174/(F174+F172+F176)</f>
        <v>0.631321370309951</v>
      </c>
    </row>
    <row r="175" customFormat="false" ht="8.25" hidden="false" customHeight="false" outlineLevel="0" collapsed="false">
      <c r="A175" s="236" t="s">
        <v>151</v>
      </c>
      <c r="B175" s="237" t="s">
        <v>34</v>
      </c>
      <c r="C175" s="237" t="s">
        <v>55</v>
      </c>
      <c r="D175" s="237" t="s">
        <v>142</v>
      </c>
      <c r="E175" s="237" t="s">
        <v>30</v>
      </c>
      <c r="F175" s="237" t="s">
        <v>53</v>
      </c>
      <c r="G175" s="237" t="s">
        <v>54</v>
      </c>
      <c r="H175" s="237" t="s">
        <v>55</v>
      </c>
      <c r="I175" s="237" t="s">
        <v>147</v>
      </c>
      <c r="J175" s="237" t="s">
        <v>30</v>
      </c>
      <c r="K175" s="237" t="s">
        <v>41</v>
      </c>
      <c r="L175" s="237" t="s">
        <v>148</v>
      </c>
      <c r="O175" s="217" t="s">
        <v>143</v>
      </c>
      <c r="P175" s="217" t="s">
        <v>145</v>
      </c>
      <c r="Q175" s="217" t="s">
        <v>149</v>
      </c>
    </row>
    <row r="176" customFormat="false" ht="8.25" hidden="false" customHeight="false" outlineLevel="0" collapsed="false">
      <c r="A176" s="220" t="s">
        <v>49</v>
      </c>
      <c r="B176" s="230" t="n">
        <v>0</v>
      </c>
      <c r="C176" s="230" t="n">
        <v>0</v>
      </c>
      <c r="D176" s="230" t="e">
        <f aca="false">C176/B176</f>
        <v>#DIV/0!</v>
      </c>
      <c r="E176" s="230" t="n">
        <v>0</v>
      </c>
      <c r="F176" s="230" t="n">
        <v>115</v>
      </c>
      <c r="G176" s="230" t="n">
        <v>88</v>
      </c>
      <c r="H176" s="230" t="n">
        <v>686</v>
      </c>
      <c r="I176" s="239" t="n">
        <f aca="false">H176/G176</f>
        <v>7.79545454545455</v>
      </c>
      <c r="J176" s="230" t="n">
        <v>4</v>
      </c>
      <c r="K176" s="221" t="n">
        <f aca="false">(C176*0.1)+(E176*6)+(H176*0.1)+(J176*6)</f>
        <v>92.6</v>
      </c>
      <c r="L176" s="221" t="n">
        <f aca="false">(C176*0.1)+(E176*6)+(G176*1)+(H176*0.1)+(J176*6)</f>
        <v>180.6</v>
      </c>
      <c r="O176" s="238" t="n">
        <f aca="false">(B176+F176)/(B172+F172+B174+F174+B176+F176+B170+H170)</f>
        <v>0.0704656862745098</v>
      </c>
      <c r="P176" s="232" t="n">
        <f aca="false">B176/(B176+B174+B172+H170)</f>
        <v>0</v>
      </c>
      <c r="Q176" s="218" t="n">
        <f aca="false">F176/(F176+F174+F172)</f>
        <v>0.187601957585644</v>
      </c>
    </row>
  </sheetData>
  <mergeCells count="136">
    <mergeCell ref="A1:W1"/>
    <mergeCell ref="A3:W3"/>
    <mergeCell ref="AC3:AY3"/>
    <mergeCell ref="H5:J5"/>
    <mergeCell ref="M5:O5"/>
    <mergeCell ref="AJ5:AL5"/>
    <mergeCell ref="AO5:AQ5"/>
    <mergeCell ref="H6:J6"/>
    <mergeCell ref="AJ6:AL6"/>
    <mergeCell ref="H7:J7"/>
    <mergeCell ref="AJ7:AL7"/>
    <mergeCell ref="A10:W10"/>
    <mergeCell ref="AC10:AY10"/>
    <mergeCell ref="C12:I12"/>
    <mergeCell ref="N12:R12"/>
    <mergeCell ref="T12:V12"/>
    <mergeCell ref="X12:Y12"/>
    <mergeCell ref="AG12:AM12"/>
    <mergeCell ref="AP12:AT12"/>
    <mergeCell ref="AV12:AX12"/>
    <mergeCell ref="AZ12:BA12"/>
    <mergeCell ref="A20:G20"/>
    <mergeCell ref="H20:M20"/>
    <mergeCell ref="T20:V20"/>
    <mergeCell ref="X20:Y20"/>
    <mergeCell ref="AE20:AK20"/>
    <mergeCell ref="AL20:AQ20"/>
    <mergeCell ref="AV20:AX20"/>
    <mergeCell ref="AZ20:BA20"/>
    <mergeCell ref="A30:G30"/>
    <mergeCell ref="L30:P30"/>
    <mergeCell ref="T30:V30"/>
    <mergeCell ref="X30:Y30"/>
    <mergeCell ref="AE30:AK30"/>
    <mergeCell ref="AN30:AR30"/>
    <mergeCell ref="AV30:AX30"/>
    <mergeCell ref="AZ30:BA30"/>
    <mergeCell ref="A41:G41"/>
    <mergeCell ref="L41:P41"/>
    <mergeCell ref="T41:V41"/>
    <mergeCell ref="X41:Y41"/>
    <mergeCell ref="AE41:AK41"/>
    <mergeCell ref="AN41:AR41"/>
    <mergeCell ref="AV41:AX41"/>
    <mergeCell ref="AZ41:BA41"/>
    <mergeCell ref="A50:G50"/>
    <mergeCell ref="J50:N50"/>
    <mergeCell ref="R50:V50"/>
    <mergeCell ref="AC50:AI50"/>
    <mergeCell ref="AL50:AP50"/>
    <mergeCell ref="AT50:AX50"/>
    <mergeCell ref="J51:M51"/>
    <mergeCell ref="R51:U51"/>
    <mergeCell ref="AL51:AO51"/>
    <mergeCell ref="AT51:AW51"/>
    <mergeCell ref="J52:M52"/>
    <mergeCell ref="R52:U52"/>
    <mergeCell ref="AL52:AO52"/>
    <mergeCell ref="AT52:AW52"/>
    <mergeCell ref="J53:M53"/>
    <mergeCell ref="R53:U53"/>
    <mergeCell ref="AL53:AO53"/>
    <mergeCell ref="AT53:AW53"/>
    <mergeCell ref="J54:M54"/>
    <mergeCell ref="R54:U54"/>
    <mergeCell ref="AL54:AO54"/>
    <mergeCell ref="AT54:AW54"/>
    <mergeCell ref="J55:M55"/>
    <mergeCell ref="R55:U55"/>
    <mergeCell ref="AL55:AO55"/>
    <mergeCell ref="AT55:AW55"/>
    <mergeCell ref="J56:M56"/>
    <mergeCell ref="R56:U56"/>
    <mergeCell ref="AL56:AO56"/>
    <mergeCell ref="AT56:AW56"/>
    <mergeCell ref="J57:M57"/>
    <mergeCell ref="R57:U57"/>
    <mergeCell ref="AL57:AO57"/>
    <mergeCell ref="AT57:AW57"/>
    <mergeCell ref="J58:M58"/>
    <mergeCell ref="R58:U58"/>
    <mergeCell ref="AL58:AO58"/>
    <mergeCell ref="AT58:AW58"/>
    <mergeCell ref="J59:M59"/>
    <mergeCell ref="R59:U59"/>
    <mergeCell ref="AL59:AO59"/>
    <mergeCell ref="AT59:AW59"/>
    <mergeCell ref="A73:W73"/>
    <mergeCell ref="H75:J75"/>
    <mergeCell ref="M75:O75"/>
    <mergeCell ref="H76:J76"/>
    <mergeCell ref="H77:J77"/>
    <mergeCell ref="A80:W80"/>
    <mergeCell ref="C82:I82"/>
    <mergeCell ref="L82:P82"/>
    <mergeCell ref="R82:T82"/>
    <mergeCell ref="V82:W82"/>
    <mergeCell ref="A90:G90"/>
    <mergeCell ref="H90:M90"/>
    <mergeCell ref="R90:T90"/>
    <mergeCell ref="V90:W90"/>
    <mergeCell ref="A100:G100"/>
    <mergeCell ref="J100:N100"/>
    <mergeCell ref="R100:T100"/>
    <mergeCell ref="V100:W100"/>
    <mergeCell ref="A111:G111"/>
    <mergeCell ref="J111:N111"/>
    <mergeCell ref="R111:T111"/>
    <mergeCell ref="V111:W111"/>
    <mergeCell ref="A120:G120"/>
    <mergeCell ref="J120:N120"/>
    <mergeCell ref="R120:V120"/>
    <mergeCell ref="J121:M121"/>
    <mergeCell ref="R121:U121"/>
    <mergeCell ref="J122:M122"/>
    <mergeCell ref="R122:U122"/>
    <mergeCell ref="J123:M123"/>
    <mergeCell ref="R123:U123"/>
    <mergeCell ref="J124:M124"/>
    <mergeCell ref="R124:U124"/>
    <mergeCell ref="J125:M125"/>
    <mergeCell ref="R125:U125"/>
    <mergeCell ref="J126:M126"/>
    <mergeCell ref="R126:U126"/>
    <mergeCell ref="J127:M127"/>
    <mergeCell ref="R127:U127"/>
    <mergeCell ref="J128:M128"/>
    <mergeCell ref="R128:U128"/>
    <mergeCell ref="J129:M129"/>
    <mergeCell ref="R129:U129"/>
    <mergeCell ref="A141:W141"/>
    <mergeCell ref="H143:J143"/>
    <mergeCell ref="M143:O143"/>
    <mergeCell ref="H144:J144"/>
    <mergeCell ref="H145:J145"/>
    <mergeCell ref="H146:J146"/>
  </mergeCells>
  <hyperlinks>
    <hyperlink ref="H5" location="ARI!C9" display="RSP Projections: Year 1"/>
    <hyperlink ref="M5" location="ARI!AX11" display="Adjustable Projections: Year 1"/>
    <hyperlink ref="AJ5" location="ARI!C9" display="RSP Projections: Year 1"/>
    <hyperlink ref="AO5" location="ARI!AX11" display="Adjustable Projections: Year 1"/>
    <hyperlink ref="H6" location="ARI!A110" display="RSP Projections: Year 2"/>
    <hyperlink ref="M6" location="ARI!A170" display="Past Run/Pass Performances"/>
    <hyperlink ref="AJ6" location="ARI!A110" display="RSP Projections: Year 2"/>
    <hyperlink ref="H75" location="ARI!C9" display="RSP Projections: Year 1"/>
    <hyperlink ref="M75" location="ARI!AX11" display="Adjustable Projections: Year 1"/>
    <hyperlink ref="H76" location="ARI!A110" display="RSP Projections: Year 2"/>
    <hyperlink ref="M76" location="ARI!A170" display="Past Run/Pass Performances"/>
    <hyperlink ref="H143" location="ARI!C9" display="RSP Projections: Year 1"/>
    <hyperlink ref="M143" location="ARI!AX11" display="Adjustable Projections: Year 1"/>
    <hyperlink ref="H144" location="ARI!A90" display="RSP Projections: Year 2"/>
  </hyperlinks>
  <printOptions headings="false" gridLines="false" gridLinesSet="true" horizontalCentered="false" verticalCentered="false"/>
  <pageMargins left="0" right="0" top="0" bottom="0" header="0.511811023622047" footer="0.511811023622047"/>
  <pageSetup paperSize="1" scale="54"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B176"/>
  <sheetViews>
    <sheetView showFormulas="false" showGridLines="true" showRowColHeaders="true" showZeros="true" rightToLeft="false" tabSelected="false" showOutlineSymbols="true" defaultGridColor="true" view="normal" topLeftCell="A25" colorId="64" zoomScale="200" zoomScaleNormal="200" zoomScalePageLayoutView="100" workbookViewId="0">
      <selection pane="topLeft" activeCell="F18" activeCellId="0" sqref="F18"/>
    </sheetView>
  </sheetViews>
  <sheetFormatPr defaultColWidth="3.859375" defaultRowHeight="8.25" customHeight="false" zeroHeight="false" outlineLevelRow="0" outlineLevelCol="0"/>
  <cols>
    <col collapsed="false" customWidth="true" hidden="false" outlineLevel="0" max="1" min="1" style="242" width="17.86"/>
    <col collapsed="false" customWidth="true" hidden="false" outlineLevel="0" max="2" min="2" style="243" width="4.14"/>
    <col collapsed="false" customWidth="true" hidden="false" outlineLevel="0" max="3" min="3" style="242" width="4.42"/>
    <col collapsed="false" customWidth="true" hidden="false" outlineLevel="0" max="4" min="4" style="242" width="4.29"/>
    <col collapsed="false" customWidth="true" hidden="false" outlineLevel="0" max="5" min="5" style="242" width="4.42"/>
    <col collapsed="false" customWidth="true" hidden="false" outlineLevel="0" max="6" min="6" style="242" width="4.57"/>
    <col collapsed="false" customWidth="true" hidden="false" outlineLevel="0" max="7" min="7" style="242" width="4.42"/>
    <col collapsed="false" customWidth="true" hidden="false" outlineLevel="0" max="8" min="8" style="242" width="4.14"/>
    <col collapsed="false" customWidth="true" hidden="false" outlineLevel="0" max="9" min="9" style="242" width="4.42"/>
    <col collapsed="false" customWidth="true" hidden="false" outlineLevel="0" max="12" min="10" style="242" width="4.14"/>
    <col collapsed="false" customWidth="true" hidden="false" outlineLevel="0" max="13" min="13" style="242" width="4.42"/>
    <col collapsed="false" customWidth="true" hidden="false" outlineLevel="0" max="14" min="14" style="242" width="4.29"/>
    <col collapsed="false" customWidth="true" hidden="false" outlineLevel="0" max="15" min="15" style="242" width="4.42"/>
    <col collapsed="false" customWidth="true" hidden="false" outlineLevel="0" max="16" min="16" style="242" width="4.29"/>
    <col collapsed="false" customWidth="true" hidden="false" outlineLevel="0" max="17" min="17" style="242" width="4"/>
    <col collapsed="false" customWidth="true" hidden="false" outlineLevel="0" max="18" min="18" style="242" width="13.15"/>
    <col collapsed="false" customWidth="true" hidden="false" outlineLevel="0" max="19" min="19" style="242" width="4.14"/>
    <col collapsed="false" customWidth="true" hidden="false" outlineLevel="0" max="20" min="20" style="242" width="5.29"/>
    <col collapsed="false" customWidth="true" hidden="false" outlineLevel="0" max="21" min="21" style="242" width="4.42"/>
    <col collapsed="false" customWidth="true" hidden="false" outlineLevel="0" max="22" min="22" style="242" width="4.14"/>
    <col collapsed="false" customWidth="true" hidden="false" outlineLevel="0" max="23" min="23" style="242" width="4"/>
    <col collapsed="false" customWidth="true" hidden="false" outlineLevel="0" max="24" min="24" style="242" width="4.29"/>
    <col collapsed="false" customWidth="true" hidden="false" outlineLevel="0" max="26" min="25" style="242" width="4.86"/>
    <col collapsed="false" customWidth="false" hidden="false" outlineLevel="0" max="29" min="27" style="242" width="3.86"/>
    <col collapsed="false" customWidth="true" hidden="false" outlineLevel="0" max="30" min="30" style="242" width="4"/>
    <col collapsed="false" customWidth="true" hidden="false" outlineLevel="0" max="31" min="31" style="242" width="4.29"/>
    <col collapsed="false" customWidth="true" hidden="false" outlineLevel="0" max="32" min="32" style="242" width="4.42"/>
    <col collapsed="false" customWidth="true" hidden="false" outlineLevel="0" max="33" min="33" style="242" width="4.57"/>
    <col collapsed="false" customWidth="true" hidden="false" outlineLevel="0" max="34" min="34" style="242" width="4.71"/>
    <col collapsed="false" customWidth="true" hidden="false" outlineLevel="0" max="35" min="35" style="242" width="4.42"/>
    <col collapsed="false" customWidth="true" hidden="false" outlineLevel="0" max="36" min="36" style="242" width="4.71"/>
    <col collapsed="false" customWidth="true" hidden="false" outlineLevel="0" max="37" min="37" style="242" width="4.42"/>
    <col collapsed="false" customWidth="true" hidden="false" outlineLevel="0" max="38" min="38" style="242" width="4.29"/>
    <col collapsed="false" customWidth="true" hidden="false" outlineLevel="0" max="40" min="39" style="242" width="4.14"/>
    <col collapsed="false" customWidth="true" hidden="false" outlineLevel="0" max="41" min="41" style="242" width="4.29"/>
    <col collapsed="false" customWidth="true" hidden="false" outlineLevel="0" max="42" min="42" style="242" width="4"/>
    <col collapsed="false" customWidth="true" hidden="false" outlineLevel="0" max="43" min="43" style="242" width="4.29"/>
    <col collapsed="false" customWidth="false" hidden="false" outlineLevel="0" max="46" min="44" style="242" width="3.86"/>
    <col collapsed="false" customWidth="true" hidden="false" outlineLevel="0" max="49" min="47" style="242" width="4"/>
    <col collapsed="false" customWidth="false" hidden="false" outlineLevel="0" max="50" min="50" style="242" width="3.86"/>
    <col collapsed="false" customWidth="true" hidden="false" outlineLevel="0" max="52" min="51" style="242" width="4"/>
    <col collapsed="false" customWidth="false" hidden="false" outlineLevel="0" max="16384" min="53" style="242" width="3.86"/>
  </cols>
  <sheetData>
    <row r="1" customFormat="false" ht="8.25" hidden="false" customHeight="false" outlineLevel="0" collapsed="false">
      <c r="A1" s="244" t="s">
        <v>467</v>
      </c>
      <c r="B1" s="244"/>
      <c r="C1" s="244"/>
      <c r="D1" s="244"/>
      <c r="E1" s="244"/>
      <c r="F1" s="244"/>
      <c r="G1" s="244"/>
      <c r="H1" s="244"/>
      <c r="I1" s="244"/>
      <c r="J1" s="244"/>
      <c r="K1" s="244"/>
      <c r="L1" s="244"/>
      <c r="M1" s="244"/>
      <c r="N1" s="244"/>
      <c r="O1" s="244"/>
      <c r="P1" s="244"/>
      <c r="Q1" s="244"/>
      <c r="R1" s="244"/>
      <c r="S1" s="244"/>
      <c r="T1" s="244"/>
      <c r="U1" s="244"/>
      <c r="V1" s="244"/>
      <c r="W1" s="244"/>
    </row>
    <row r="2" customFormat="false" ht="8.25" hidden="false" customHeight="false" outlineLevel="0" collapsed="false">
      <c r="C2" s="245"/>
      <c r="D2" s="245"/>
      <c r="E2" s="245"/>
      <c r="F2" s="245"/>
      <c r="G2" s="245"/>
      <c r="H2" s="245"/>
      <c r="I2" s="245"/>
      <c r="J2" s="245"/>
      <c r="K2" s="245"/>
      <c r="L2" s="245"/>
      <c r="M2" s="245"/>
      <c r="N2" s="245"/>
    </row>
    <row r="3" customFormat="false" ht="8.25" hidden="false" customHeight="false" outlineLevel="0" collapsed="false">
      <c r="A3" s="244" t="s">
        <v>10</v>
      </c>
      <c r="B3" s="244"/>
      <c r="C3" s="244"/>
      <c r="D3" s="244"/>
      <c r="E3" s="244"/>
      <c r="F3" s="244"/>
      <c r="G3" s="244"/>
      <c r="H3" s="244"/>
      <c r="I3" s="244"/>
      <c r="J3" s="244"/>
      <c r="K3" s="244"/>
      <c r="L3" s="244"/>
      <c r="M3" s="244"/>
      <c r="N3" s="244"/>
      <c r="O3" s="244"/>
      <c r="P3" s="244"/>
      <c r="Q3" s="244"/>
      <c r="R3" s="244"/>
      <c r="S3" s="244"/>
      <c r="T3" s="244"/>
      <c r="U3" s="244"/>
      <c r="V3" s="244"/>
      <c r="W3" s="244"/>
      <c r="AC3" s="244" t="s">
        <v>10</v>
      </c>
      <c r="AD3" s="244"/>
      <c r="AE3" s="244"/>
      <c r="AF3" s="244"/>
      <c r="AG3" s="244"/>
      <c r="AH3" s="244"/>
      <c r="AI3" s="244"/>
      <c r="AJ3" s="244"/>
      <c r="AK3" s="244"/>
      <c r="AL3" s="244"/>
      <c r="AM3" s="244"/>
      <c r="AN3" s="244"/>
      <c r="AO3" s="244"/>
      <c r="AP3" s="244"/>
      <c r="AQ3" s="244"/>
      <c r="AR3" s="244"/>
      <c r="AS3" s="244"/>
      <c r="AT3" s="244"/>
      <c r="AU3" s="244"/>
      <c r="AV3" s="244"/>
      <c r="AW3" s="244"/>
      <c r="AX3" s="244"/>
      <c r="AY3" s="244"/>
    </row>
    <row r="4" customFormat="false" ht="8.25" hidden="false" customHeight="false" outlineLevel="0" collapsed="false">
      <c r="A4" s="245"/>
      <c r="B4" s="245"/>
      <c r="C4" s="245"/>
      <c r="D4" s="245"/>
      <c r="E4" s="245"/>
      <c r="F4" s="245"/>
      <c r="G4" s="245"/>
      <c r="H4" s="245"/>
      <c r="I4" s="245"/>
      <c r="J4" s="245"/>
      <c r="K4" s="245"/>
      <c r="L4" s="245"/>
      <c r="M4" s="245"/>
      <c r="N4" s="245"/>
      <c r="O4" s="245"/>
      <c r="P4" s="245"/>
      <c r="Q4" s="245"/>
      <c r="R4" s="245"/>
      <c r="S4" s="245"/>
      <c r="T4" s="245"/>
      <c r="U4" s="245"/>
      <c r="V4" s="245"/>
      <c r="W4" s="245"/>
      <c r="X4" s="245"/>
      <c r="Y4" s="245"/>
      <c r="Z4" s="245"/>
      <c r="AA4" s="245"/>
      <c r="AC4" s="245"/>
      <c r="AD4" s="245"/>
      <c r="AE4" s="245"/>
      <c r="AF4" s="245"/>
      <c r="AG4" s="245"/>
      <c r="AH4" s="245"/>
      <c r="AI4" s="245"/>
      <c r="AJ4" s="245"/>
      <c r="AK4" s="245"/>
      <c r="AL4" s="245"/>
      <c r="AM4" s="245"/>
      <c r="AN4" s="245"/>
      <c r="AO4" s="245"/>
      <c r="AP4" s="245"/>
      <c r="AQ4" s="245"/>
      <c r="AR4" s="245"/>
      <c r="AS4" s="245"/>
      <c r="AT4" s="245"/>
      <c r="AU4" s="245"/>
      <c r="AV4" s="245"/>
      <c r="AW4" s="245"/>
      <c r="AX4" s="245"/>
      <c r="AY4" s="245"/>
    </row>
    <row r="5" customFormat="false" ht="8.25" hidden="false" customHeight="false" outlineLevel="0" collapsed="false">
      <c r="H5" s="246" t="s">
        <v>11</v>
      </c>
      <c r="I5" s="246"/>
      <c r="J5" s="246"/>
      <c r="M5" s="246" t="s">
        <v>12</v>
      </c>
      <c r="N5" s="246"/>
      <c r="O5" s="246"/>
      <c r="S5" s="247" t="s">
        <v>13</v>
      </c>
      <c r="AJ5" s="246" t="s">
        <v>11</v>
      </c>
      <c r="AK5" s="246"/>
      <c r="AL5" s="246"/>
      <c r="AO5" s="246" t="s">
        <v>12</v>
      </c>
      <c r="AP5" s="246"/>
      <c r="AQ5" s="246"/>
    </row>
    <row r="6" customFormat="false" ht="8.25" hidden="false" customHeight="false" outlineLevel="0" collapsed="false">
      <c r="H6" s="246" t="s">
        <v>14</v>
      </c>
      <c r="I6" s="246"/>
      <c r="J6" s="246"/>
      <c r="M6" s="246" t="s">
        <v>15</v>
      </c>
      <c r="S6" s="248" t="s">
        <v>16</v>
      </c>
      <c r="T6" s="248" t="s">
        <v>17</v>
      </c>
      <c r="AJ6" s="246" t="s">
        <v>14</v>
      </c>
      <c r="AK6" s="246"/>
      <c r="AL6" s="246"/>
    </row>
    <row r="7" customFormat="false" ht="8.25" hidden="false" customHeight="false" outlineLevel="0" collapsed="false">
      <c r="H7" s="246"/>
      <c r="I7" s="246"/>
      <c r="J7" s="246"/>
      <c r="S7" s="249" t="n">
        <f aca="false">(N17+D27+L38+L47)/(N17+D27+L38+D17)</f>
        <v>0.414512922465209</v>
      </c>
      <c r="T7" s="249" t="n">
        <f aca="false">D17/(D17+N17+D27+L38+L47)</f>
        <v>0.585487077534791</v>
      </c>
      <c r="AJ7" s="246"/>
      <c r="AK7" s="246"/>
      <c r="AL7" s="246"/>
    </row>
    <row r="10" customFormat="false" ht="8.25" hidden="false" customHeight="false" outlineLevel="0" collapsed="false">
      <c r="A10" s="244" t="s">
        <v>11</v>
      </c>
      <c r="B10" s="244"/>
      <c r="C10" s="244"/>
      <c r="D10" s="244"/>
      <c r="E10" s="244"/>
      <c r="F10" s="244"/>
      <c r="G10" s="244"/>
      <c r="H10" s="244"/>
      <c r="I10" s="244"/>
      <c r="J10" s="244"/>
      <c r="K10" s="244"/>
      <c r="L10" s="244"/>
      <c r="M10" s="244"/>
      <c r="N10" s="244"/>
      <c r="O10" s="244"/>
      <c r="P10" s="244"/>
      <c r="Q10" s="244"/>
      <c r="R10" s="244"/>
      <c r="S10" s="244"/>
      <c r="T10" s="244"/>
      <c r="U10" s="244"/>
      <c r="V10" s="244"/>
      <c r="W10" s="244"/>
      <c r="AC10" s="244" t="s">
        <v>12</v>
      </c>
      <c r="AD10" s="244"/>
      <c r="AE10" s="244"/>
      <c r="AF10" s="244"/>
      <c r="AG10" s="244"/>
      <c r="AH10" s="244"/>
      <c r="AI10" s="244"/>
      <c r="AJ10" s="244"/>
      <c r="AK10" s="244"/>
      <c r="AL10" s="244"/>
      <c r="AM10" s="244"/>
      <c r="AN10" s="244"/>
      <c r="AO10" s="244"/>
      <c r="AP10" s="244"/>
      <c r="AQ10" s="244"/>
      <c r="AR10" s="244"/>
      <c r="AS10" s="244"/>
      <c r="AT10" s="244"/>
      <c r="AU10" s="244"/>
      <c r="AV10" s="244"/>
      <c r="AW10" s="244"/>
      <c r="AX10" s="244"/>
      <c r="AY10" s="244"/>
    </row>
    <row r="12" customFormat="false" ht="8.25" hidden="false" customHeight="false" outlineLevel="0" collapsed="false">
      <c r="C12" s="244" t="s">
        <v>18</v>
      </c>
      <c r="D12" s="244"/>
      <c r="E12" s="244"/>
      <c r="F12" s="244"/>
      <c r="G12" s="244"/>
      <c r="H12" s="244"/>
      <c r="I12" s="244"/>
      <c r="J12" s="245"/>
      <c r="K12" s="245"/>
      <c r="N12" s="244" t="s">
        <v>19</v>
      </c>
      <c r="O12" s="244"/>
      <c r="P12" s="244"/>
      <c r="Q12" s="244"/>
      <c r="R12" s="244"/>
      <c r="T12" s="244" t="s">
        <v>20</v>
      </c>
      <c r="U12" s="244"/>
      <c r="V12" s="244"/>
      <c r="X12" s="244"/>
      <c r="Y12" s="244"/>
      <c r="AG12" s="244" t="s">
        <v>18</v>
      </c>
      <c r="AH12" s="244"/>
      <c r="AI12" s="244"/>
      <c r="AJ12" s="244"/>
      <c r="AK12" s="244"/>
      <c r="AL12" s="244"/>
      <c r="AM12" s="244"/>
      <c r="AP12" s="244" t="s">
        <v>19</v>
      </c>
      <c r="AQ12" s="244"/>
      <c r="AR12" s="244"/>
      <c r="AS12" s="244"/>
      <c r="AT12" s="244"/>
      <c r="AV12" s="244" t="s">
        <v>20</v>
      </c>
      <c r="AW12" s="244"/>
      <c r="AX12" s="244"/>
      <c r="AZ12" s="244" t="s">
        <v>21</v>
      </c>
      <c r="BA12" s="244"/>
    </row>
    <row r="13" customFormat="false" ht="8.25" hidden="false" customHeight="false" outlineLevel="0" collapsed="false">
      <c r="A13" s="250" t="s">
        <v>22</v>
      </c>
      <c r="B13" s="250" t="s">
        <v>23</v>
      </c>
      <c r="C13" s="250" t="s">
        <v>24</v>
      </c>
      <c r="D13" s="250" t="s">
        <v>25</v>
      </c>
      <c r="E13" s="250" t="s">
        <v>26</v>
      </c>
      <c r="F13" s="250" t="s">
        <v>27</v>
      </c>
      <c r="G13" s="250" t="s">
        <v>28</v>
      </c>
      <c r="H13" s="250" t="s">
        <v>29</v>
      </c>
      <c r="I13" s="250" t="s">
        <v>30</v>
      </c>
      <c r="J13" s="250" t="s">
        <v>31</v>
      </c>
      <c r="K13" s="250" t="s">
        <v>32</v>
      </c>
      <c r="L13" s="250" t="s">
        <v>33</v>
      </c>
      <c r="N13" s="250" t="s">
        <v>34</v>
      </c>
      <c r="O13" s="250" t="s">
        <v>35</v>
      </c>
      <c r="P13" s="250" t="s">
        <v>36</v>
      </c>
      <c r="Q13" s="250" t="s">
        <v>30</v>
      </c>
      <c r="R13" s="250" t="s">
        <v>37</v>
      </c>
      <c r="S13" s="250"/>
      <c r="T13" s="250" t="s">
        <v>38</v>
      </c>
      <c r="U13" s="250" t="s">
        <v>39</v>
      </c>
      <c r="V13" s="250" t="s">
        <v>40</v>
      </c>
      <c r="W13" s="250"/>
      <c r="X13" s="250" t="s">
        <v>41</v>
      </c>
      <c r="Y13" s="250" t="s">
        <v>42</v>
      </c>
      <c r="Z13" s="250"/>
      <c r="AA13" s="250"/>
      <c r="AD13" s="250" t="s">
        <v>22</v>
      </c>
      <c r="AE13" s="250" t="s">
        <v>24</v>
      </c>
      <c r="AF13" s="250" t="s">
        <v>25</v>
      </c>
      <c r="AG13" s="250" t="s">
        <v>26</v>
      </c>
      <c r="AH13" s="250" t="s">
        <v>27</v>
      </c>
      <c r="AI13" s="250" t="s">
        <v>28</v>
      </c>
      <c r="AJ13" s="250" t="s">
        <v>29</v>
      </c>
      <c r="AK13" s="250" t="s">
        <v>30</v>
      </c>
      <c r="AL13" s="250" t="s">
        <v>31</v>
      </c>
      <c r="AM13" s="250" t="s">
        <v>32</v>
      </c>
      <c r="AN13" s="250" t="s">
        <v>33</v>
      </c>
      <c r="AP13" s="250" t="s">
        <v>34</v>
      </c>
      <c r="AQ13" s="250" t="s">
        <v>35</v>
      </c>
      <c r="AR13" s="250" t="s">
        <v>36</v>
      </c>
      <c r="AS13" s="250" t="s">
        <v>30</v>
      </c>
      <c r="AT13" s="250" t="s">
        <v>37</v>
      </c>
      <c r="AU13" s="250"/>
      <c r="AV13" s="250" t="s">
        <v>38</v>
      </c>
      <c r="AW13" s="250" t="s">
        <v>39</v>
      </c>
      <c r="AX13" s="250" t="s">
        <v>40</v>
      </c>
      <c r="AY13" s="250"/>
      <c r="AZ13" s="250" t="s">
        <v>41</v>
      </c>
      <c r="BA13" s="250" t="s">
        <v>42</v>
      </c>
    </row>
    <row r="14" customFormat="false" ht="8.25" hidden="false" customHeight="false" outlineLevel="0" collapsed="false">
      <c r="A14" s="251" t="s">
        <v>468</v>
      </c>
      <c r="B14" s="252" t="n">
        <v>30</v>
      </c>
      <c r="C14" s="252" t="n">
        <v>14</v>
      </c>
      <c r="D14" s="252" t="n">
        <v>509</v>
      </c>
      <c r="E14" s="252" t="n">
        <v>324</v>
      </c>
      <c r="F14" s="249" t="n">
        <f aca="false">E14/D14</f>
        <v>0.636542239685658</v>
      </c>
      <c r="G14" s="252" t="n">
        <v>3348</v>
      </c>
      <c r="H14" s="253" t="n">
        <f aca="false">G14/D14</f>
        <v>6.57760314341847</v>
      </c>
      <c r="I14" s="252" t="n">
        <v>20</v>
      </c>
      <c r="J14" s="249" t="n">
        <f aca="false">I14/D14</f>
        <v>0.0392927308447937</v>
      </c>
      <c r="K14" s="252" t="n">
        <v>14</v>
      </c>
      <c r="L14" s="249" t="n">
        <f aca="false">K14/D14</f>
        <v>0.0275049115913556</v>
      </c>
      <c r="N14" s="252" t="n">
        <v>75</v>
      </c>
      <c r="O14" s="252" t="n">
        <v>359</v>
      </c>
      <c r="P14" s="252" t="n">
        <f aca="false">O14/N14</f>
        <v>4.78666666666667</v>
      </c>
      <c r="Q14" s="252" t="n">
        <v>2</v>
      </c>
      <c r="R14" s="249" t="n">
        <f aca="false">Q14/N14</f>
        <v>0.0266666666666667</v>
      </c>
      <c r="S14" s="243"/>
      <c r="T14" s="249" t="n">
        <f aca="false">(D14+N14)/($D$17+$N$17)</f>
        <v>0.872944693572496</v>
      </c>
      <c r="U14" s="249" t="n">
        <f aca="false">D14/($D$17)</f>
        <v>0.864176570458404</v>
      </c>
      <c r="V14" s="249" t="n">
        <f aca="false">N14/($N$17)</f>
        <v>0.9375</v>
      </c>
      <c r="W14" s="254"/>
      <c r="X14" s="252" t="n">
        <f aca="false">($G14*('Scoring Format'!$B$2))+($I14*('Scoring Format'!$B$5))+($K14*('Scoring Format'!$B$8))+($O14*('Scoring Format'!$B$3))+($Q14*('Scoring Format'!$B$6))</f>
        <v>281.3</v>
      </c>
      <c r="Y14" s="255" t="n">
        <f aca="false">(($G14*('Scoring Format'!$B$2))+($I14*('Scoring Format'!$B$5))+($K14*('Scoring Format'!$B$8))+($O14*('Scoring Format'!$B$3))+($Q14*('Scoring Format'!$B$6)))*0.4</f>
        <v>112.52</v>
      </c>
      <c r="Z14" s="243"/>
      <c r="AA14" s="243"/>
      <c r="AD14" s="251" t="s">
        <v>44</v>
      </c>
      <c r="AE14" s="251"/>
      <c r="AF14" s="252" t="n">
        <v>583</v>
      </c>
      <c r="AG14" s="252" t="n">
        <v>378</v>
      </c>
      <c r="AH14" s="249" t="n">
        <f aca="false">AG14/AF14</f>
        <v>0.648370497427101</v>
      </c>
      <c r="AI14" s="252" t="n">
        <v>4072</v>
      </c>
      <c r="AJ14" s="253" t="n">
        <f aca="false">AI14/AF14</f>
        <v>6.98456260720412</v>
      </c>
      <c r="AK14" s="252" t="n">
        <v>27</v>
      </c>
      <c r="AL14" s="249" t="n">
        <f aca="false">AK14/AF14</f>
        <v>0.0463121783876501</v>
      </c>
      <c r="AM14" s="252" t="n">
        <v>11</v>
      </c>
      <c r="AN14" s="249" t="n">
        <f aca="false">AM14/AF14</f>
        <v>0.0188679245283019</v>
      </c>
      <c r="AP14" s="252" t="n">
        <v>100</v>
      </c>
      <c r="AQ14" s="252" t="n">
        <v>590</v>
      </c>
      <c r="AR14" s="252" t="n">
        <f aca="false">AQ14/AP14</f>
        <v>5.9</v>
      </c>
      <c r="AS14" s="252" t="n">
        <v>5</v>
      </c>
      <c r="AT14" s="249" t="n">
        <f aca="false">AS14/AP14</f>
        <v>0.05</v>
      </c>
      <c r="AU14" s="243"/>
      <c r="AV14" s="249" t="n">
        <f aca="false">(AF14+AP14)/(AF17+AP17)</f>
        <v>1</v>
      </c>
      <c r="AW14" s="249" t="n">
        <f aca="false">AF14/(AP14+AF14)</f>
        <v>0.853587115666179</v>
      </c>
      <c r="AX14" s="249" t="n">
        <f aca="false">AP14/(AF14+AP14)</f>
        <v>0.146412884333821</v>
      </c>
      <c r="AY14" s="254"/>
      <c r="AZ14" s="252" t="n">
        <f aca="false">((AI14*0.05)+(AK14*4)+(AM14*-1)+(AQ14*0.1)+(AS14*6))*0.55</f>
        <v>214.28</v>
      </c>
      <c r="BA14" s="255" t="n">
        <f aca="false">((AI14*0.05)+(AK14*4)+(AM14*-1)+(AQ14*0.1)+(AS14*6))*0.4</f>
        <v>155.84</v>
      </c>
    </row>
    <row r="15" customFormat="false" ht="8.25" hidden="false" customHeight="false" outlineLevel="0" collapsed="false">
      <c r="A15" s="251" t="s">
        <v>469</v>
      </c>
      <c r="B15" s="252" t="n">
        <v>23</v>
      </c>
      <c r="C15" s="252"/>
      <c r="D15" s="252"/>
      <c r="E15" s="252"/>
      <c r="F15" s="249" t="e">
        <f aca="false">E15/D15</f>
        <v>#DIV/0!</v>
      </c>
      <c r="G15" s="252"/>
      <c r="H15" s="253" t="e">
        <f aca="false">G15/D15</f>
        <v>#DIV/0!</v>
      </c>
      <c r="I15" s="252"/>
      <c r="J15" s="249" t="e">
        <f aca="false">I15/D15</f>
        <v>#DIV/0!</v>
      </c>
      <c r="K15" s="252"/>
      <c r="L15" s="249" t="e">
        <f aca="false">K15/D15</f>
        <v>#DIV/0!</v>
      </c>
      <c r="N15" s="252"/>
      <c r="O15" s="252"/>
      <c r="P15" s="252" t="e">
        <f aca="false">O15/N15</f>
        <v>#DIV/0!</v>
      </c>
      <c r="Q15" s="252" t="n">
        <v>0</v>
      </c>
      <c r="R15" s="249" t="e">
        <f aca="false">Q15/N15</f>
        <v>#DIV/0!</v>
      </c>
      <c r="S15" s="243"/>
      <c r="T15" s="249" t="n">
        <f aca="false">(D15+N15)/($D$17+$N$17)</f>
        <v>0</v>
      </c>
      <c r="U15" s="249" t="n">
        <f aca="false">D15/($D$17)</f>
        <v>0</v>
      </c>
      <c r="V15" s="249" t="n">
        <f aca="false">N15/($N$17)</f>
        <v>0</v>
      </c>
      <c r="W15" s="254"/>
      <c r="X15" s="252" t="n">
        <f aca="false">($G15*('Scoring Format'!$B$2))+($I15*('Scoring Format'!$B$5))+($K15*('Scoring Format'!$B$8))+($O15*('Scoring Format'!$B$3))+($Q15*('Scoring Format'!$B$6))</f>
        <v>0</v>
      </c>
      <c r="Y15" s="255" t="n">
        <f aca="false">(($G15*('Scoring Format'!$B$2))+($I15*('Scoring Format'!$B$5))+($K15*('Scoring Format'!$B$8))+($O15*('Scoring Format'!$B$3))+($Q15*('Scoring Format'!$B$6)))*0.4</f>
        <v>0</v>
      </c>
      <c r="Z15" s="243"/>
      <c r="AA15" s="243"/>
      <c r="AD15" s="251" t="s">
        <v>46</v>
      </c>
      <c r="AE15" s="251"/>
      <c r="AF15" s="252" t="n">
        <v>0</v>
      </c>
      <c r="AG15" s="252" t="n">
        <v>0</v>
      </c>
      <c r="AH15" s="249" t="n">
        <v>0</v>
      </c>
      <c r="AI15" s="252" t="n">
        <v>0</v>
      </c>
      <c r="AJ15" s="253"/>
      <c r="AK15" s="252" t="n">
        <v>0</v>
      </c>
      <c r="AL15" s="249" t="e">
        <f aca="false">AK15/AF15</f>
        <v>#DIV/0!</v>
      </c>
      <c r="AM15" s="252" t="n">
        <v>0</v>
      </c>
      <c r="AN15" s="249" t="e">
        <f aca="false">AM15/AF15</f>
        <v>#DIV/0!</v>
      </c>
      <c r="AP15" s="252" t="n">
        <v>0</v>
      </c>
      <c r="AQ15" s="252" t="n">
        <v>0</v>
      </c>
      <c r="AR15" s="252"/>
      <c r="AS15" s="252" t="n">
        <v>0</v>
      </c>
      <c r="AT15" s="249" t="e">
        <f aca="false">AS15/AP15</f>
        <v>#DIV/0!</v>
      </c>
      <c r="AU15" s="243"/>
      <c r="AV15" s="249" t="e">
        <f aca="false">(AF15+AP15)/(AD18+AN18)</f>
        <v>#DIV/0!</v>
      </c>
      <c r="AW15" s="249" t="e">
        <f aca="false">AF15/(AP15+AF15)</f>
        <v>#DIV/0!</v>
      </c>
      <c r="AX15" s="249" t="e">
        <f aca="false">AP15/(AF15+AP15)</f>
        <v>#DIV/0!</v>
      </c>
      <c r="AY15" s="254"/>
      <c r="AZ15" s="252"/>
      <c r="BA15" s="255"/>
    </row>
    <row r="16" customFormat="false" ht="8.25" hidden="false" customHeight="false" outlineLevel="0" collapsed="false">
      <c r="A16" s="251" t="s">
        <v>470</v>
      </c>
      <c r="B16" s="252" t="n">
        <v>25</v>
      </c>
      <c r="C16" s="252" t="n">
        <v>2</v>
      </c>
      <c r="D16" s="252" t="n">
        <v>80</v>
      </c>
      <c r="E16" s="252" t="n">
        <v>52</v>
      </c>
      <c r="F16" s="249" t="n">
        <f aca="false">E16/D16</f>
        <v>0.65</v>
      </c>
      <c r="G16" s="252" t="n">
        <v>538</v>
      </c>
      <c r="H16" s="253" t="n">
        <f aca="false">G16/D16</f>
        <v>6.725</v>
      </c>
      <c r="I16" s="252" t="n">
        <v>4</v>
      </c>
      <c r="J16" s="249" t="n">
        <f aca="false">I16/D16</f>
        <v>0.05</v>
      </c>
      <c r="K16" s="252" t="n">
        <v>3</v>
      </c>
      <c r="L16" s="249" t="n">
        <f aca="false">K16/D16</f>
        <v>0.0375</v>
      </c>
      <c r="N16" s="252" t="n">
        <v>5</v>
      </c>
      <c r="O16" s="252" t="n">
        <v>25</v>
      </c>
      <c r="P16" s="252" t="n">
        <f aca="false">O16/N16</f>
        <v>5</v>
      </c>
      <c r="Q16" s="252" t="n">
        <v>1</v>
      </c>
      <c r="R16" s="249" t="n">
        <f aca="false">Q16/N16</f>
        <v>0.2</v>
      </c>
      <c r="S16" s="243"/>
      <c r="T16" s="249" t="n">
        <f aca="false">(D16+N16)/($D$17+$N$17)</f>
        <v>0.127055306427504</v>
      </c>
      <c r="U16" s="249" t="n">
        <f aca="false">D16/($D$17)</f>
        <v>0.135823429541596</v>
      </c>
      <c r="V16" s="249" t="n">
        <f aca="false">N16/($N$17)</f>
        <v>0.0625</v>
      </c>
      <c r="W16" s="254"/>
      <c r="X16" s="252" t="n">
        <f aca="false">($G16*('Scoring Format'!$B$2))+($I16*('Scoring Format'!$B$5))+($K16*('Scoring Format'!$B$8))+($O16*('Scoring Format'!$B$3))+($Q16*('Scoring Format'!$B$6))</f>
        <v>48.4</v>
      </c>
      <c r="Y16" s="255" t="n">
        <f aca="false">(($G16*('Scoring Format'!$B$2))+($I16*('Scoring Format'!$B$5))+($K16*('Scoring Format'!$B$8))+($O16*('Scoring Format'!$B$3))+($Q16*('Scoring Format'!$B$6)))*0.4</f>
        <v>19.36</v>
      </c>
      <c r="Z16" s="243"/>
      <c r="AA16" s="243"/>
      <c r="AD16" s="251" t="s">
        <v>157</v>
      </c>
      <c r="AE16" s="251"/>
      <c r="AF16" s="252"/>
      <c r="AG16" s="252"/>
      <c r="AH16" s="249" t="e">
        <f aca="false">AG16/AF16</f>
        <v>#DIV/0!</v>
      </c>
      <c r="AI16" s="252"/>
      <c r="AJ16" s="253" t="e">
        <f aca="false">AI16/AF16</f>
        <v>#DIV/0!</v>
      </c>
      <c r="AK16" s="252"/>
      <c r="AL16" s="249" t="e">
        <f aca="false">AK16/AF16</f>
        <v>#DIV/0!</v>
      </c>
      <c r="AM16" s="252"/>
      <c r="AN16" s="249" t="e">
        <f aca="false">AM16/AF16</f>
        <v>#DIV/0!</v>
      </c>
      <c r="AP16" s="252"/>
      <c r="AQ16" s="252"/>
      <c r="AR16" s="252" t="e">
        <f aca="false">AQ16/AP16</f>
        <v>#DIV/0!</v>
      </c>
      <c r="AS16" s="252"/>
      <c r="AT16" s="249" t="e">
        <f aca="false">AS16/AP16</f>
        <v>#DIV/0!</v>
      </c>
      <c r="AU16" s="243"/>
      <c r="AV16" s="249" t="e">
        <f aca="false">(AF16+AP16)/(AF20+AP20)</f>
        <v>#DIV/0!</v>
      </c>
      <c r="AW16" s="249" t="e">
        <f aca="false">AF16/(AP16+AF16)</f>
        <v>#DIV/0!</v>
      </c>
      <c r="AX16" s="249" t="e">
        <f aca="false">AP16/(AF16+AP16)</f>
        <v>#DIV/0!</v>
      </c>
      <c r="AY16" s="254"/>
      <c r="AZ16" s="252" t="n">
        <f aca="false">((AI16*0.05)+(AK16*4)+(AM16*-1)+(AQ16*0.1)+(AS16*6))*0.55</f>
        <v>0</v>
      </c>
      <c r="BA16" s="255" t="n">
        <f aca="false">((AI16*0.05)+(AK16*4)+(AM16*-1)+(AQ16*0.1)+(AS16*6))*0.4</f>
        <v>0</v>
      </c>
    </row>
    <row r="17" customFormat="false" ht="8.25" hidden="false" customHeight="false" outlineLevel="0" collapsed="false">
      <c r="A17" s="250" t="s">
        <v>49</v>
      </c>
      <c r="B17" s="250"/>
      <c r="C17" s="250"/>
      <c r="D17" s="250" t="n">
        <f aca="false">SUM(D14:D16)</f>
        <v>589</v>
      </c>
      <c r="E17" s="250" t="n">
        <f aca="false">SUM(E14:E16)</f>
        <v>376</v>
      </c>
      <c r="F17" s="250"/>
      <c r="G17" s="250" t="n">
        <f aca="false">SUM(G14:G16)</f>
        <v>3886</v>
      </c>
      <c r="H17" s="250"/>
      <c r="I17" s="250" t="n">
        <f aca="false">SUM(I14:I16)</f>
        <v>24</v>
      </c>
      <c r="J17" s="250"/>
      <c r="K17" s="250" t="n">
        <f aca="false">SUM(K14:K16)</f>
        <v>17</v>
      </c>
      <c r="L17" s="250"/>
      <c r="M17" s="247"/>
      <c r="N17" s="250" t="n">
        <f aca="false">SUM(N14:N16)</f>
        <v>80</v>
      </c>
      <c r="O17" s="250" t="n">
        <f aca="false">SUM(O14:O16)</f>
        <v>384</v>
      </c>
      <c r="P17" s="250"/>
      <c r="Q17" s="250" t="n">
        <f aca="false">SUM(Q14:Q16)</f>
        <v>3</v>
      </c>
      <c r="R17" s="250"/>
      <c r="S17" s="250"/>
      <c r="T17" s="256" t="n">
        <f aca="false">T14+T15+T16</f>
        <v>1</v>
      </c>
      <c r="U17" s="257" t="n">
        <f aca="false">D17/(D17+N17)</f>
        <v>0.880418535127055</v>
      </c>
      <c r="V17" s="257" t="n">
        <f aca="false">N17/(N17+D17)</f>
        <v>0.119581464872945</v>
      </c>
      <c r="W17" s="254"/>
      <c r="X17" s="243"/>
      <c r="Y17" s="243"/>
      <c r="Z17" s="243"/>
      <c r="AA17" s="243"/>
      <c r="AD17" s="250" t="s">
        <v>49</v>
      </c>
      <c r="AE17" s="250"/>
      <c r="AF17" s="250" t="n">
        <f aca="false">SUM(AF14:AF16)</f>
        <v>583</v>
      </c>
      <c r="AG17" s="250" t="n">
        <f aca="false">SUM(AG14:AG16)</f>
        <v>378</v>
      </c>
      <c r="AH17" s="250"/>
      <c r="AI17" s="250" t="n">
        <f aca="false">SUM(AI14:AI16)</f>
        <v>4072</v>
      </c>
      <c r="AJ17" s="250"/>
      <c r="AK17" s="250" t="n">
        <f aca="false">SUM(AK14:AK16)</f>
        <v>27</v>
      </c>
      <c r="AL17" s="250"/>
      <c r="AM17" s="250" t="n">
        <f aca="false">SUM(AM14:AM16)</f>
        <v>11</v>
      </c>
      <c r="AN17" s="250"/>
      <c r="AO17" s="247"/>
      <c r="AP17" s="250" t="n">
        <f aca="false">SUM(AP14:AP16)</f>
        <v>100</v>
      </c>
      <c r="AQ17" s="250" t="n">
        <f aca="false">SUM(AQ14:AQ16)</f>
        <v>590</v>
      </c>
      <c r="AR17" s="250"/>
      <c r="AS17" s="250" t="n">
        <f aca="false">SUM(AS14:AS16)</f>
        <v>5</v>
      </c>
      <c r="AT17" s="250"/>
      <c r="AU17" s="250"/>
      <c r="AV17" s="256" t="e">
        <f aca="false">AV14+AV15+AV16</f>
        <v>#DIV/0!</v>
      </c>
      <c r="AW17" s="257" t="n">
        <f aca="false">AF17/(AF17+AP17)</f>
        <v>0.853587115666179</v>
      </c>
      <c r="AX17" s="257" t="n">
        <f aca="false">AP17/(AP17+AF17)</f>
        <v>0.146412884333821</v>
      </c>
      <c r="AY17" s="254"/>
      <c r="AZ17" s="243"/>
      <c r="BA17" s="243"/>
    </row>
    <row r="18" customFormat="false" ht="8.25" hidden="false" customHeight="false" outlineLevel="0" collapsed="false">
      <c r="C18" s="243"/>
      <c r="D18" s="258"/>
      <c r="E18" s="243"/>
      <c r="F18" s="259"/>
      <c r="G18" s="243"/>
      <c r="H18" s="260"/>
      <c r="I18" s="243"/>
      <c r="J18" s="260"/>
      <c r="K18" s="243"/>
      <c r="L18" s="243"/>
      <c r="M18" s="243"/>
      <c r="N18" s="243"/>
      <c r="O18" s="243"/>
      <c r="P18" s="243"/>
      <c r="Q18" s="243"/>
      <c r="R18" s="243"/>
      <c r="AD18" s="243"/>
      <c r="AE18" s="243"/>
      <c r="AF18" s="261"/>
      <c r="AG18" s="243"/>
      <c r="AH18" s="259"/>
      <c r="AI18" s="243"/>
      <c r="AJ18" s="260"/>
      <c r="AK18" s="243"/>
      <c r="AL18" s="260"/>
      <c r="AM18" s="243"/>
      <c r="AN18" s="243"/>
      <c r="AO18" s="243"/>
      <c r="AP18" s="243"/>
      <c r="AQ18" s="243"/>
      <c r="AR18" s="243"/>
      <c r="AS18" s="243"/>
      <c r="AT18" s="243"/>
    </row>
    <row r="19" customFormat="false" ht="8.25" hidden="false" customHeight="false" outlineLevel="0" collapsed="false">
      <c r="C19" s="243"/>
      <c r="D19" s="261"/>
      <c r="E19" s="243"/>
      <c r="F19" s="259"/>
      <c r="G19" s="243"/>
      <c r="H19" s="260"/>
      <c r="I19" s="243"/>
      <c r="J19" s="260"/>
      <c r="K19" s="243"/>
      <c r="L19" s="243"/>
      <c r="M19" s="243"/>
      <c r="N19" s="243"/>
      <c r="O19" s="243"/>
      <c r="P19" s="243"/>
      <c r="Q19" s="243"/>
      <c r="R19" s="243"/>
      <c r="AD19" s="243"/>
      <c r="AE19" s="243"/>
      <c r="AF19" s="261"/>
      <c r="AG19" s="243"/>
      <c r="AH19" s="259"/>
      <c r="AI19" s="243"/>
      <c r="AJ19" s="260"/>
      <c r="AK19" s="243"/>
      <c r="AL19" s="260"/>
      <c r="AM19" s="243"/>
      <c r="AN19" s="243"/>
      <c r="AO19" s="243"/>
      <c r="AP19" s="243"/>
      <c r="AQ19" s="243"/>
      <c r="AR19" s="243"/>
      <c r="AS19" s="243"/>
      <c r="AT19" s="243"/>
    </row>
    <row r="20" customFormat="false" ht="8.25" hidden="false" customHeight="false" outlineLevel="0" collapsed="false">
      <c r="A20" s="244" t="s">
        <v>19</v>
      </c>
      <c r="B20" s="244"/>
      <c r="C20" s="244"/>
      <c r="D20" s="244"/>
      <c r="E20" s="244"/>
      <c r="F20" s="244"/>
      <c r="G20" s="244"/>
      <c r="H20" s="244" t="s">
        <v>50</v>
      </c>
      <c r="I20" s="244"/>
      <c r="J20" s="244"/>
      <c r="K20" s="244"/>
      <c r="L20" s="244"/>
      <c r="M20" s="244"/>
      <c r="N20" s="243"/>
      <c r="O20" s="243"/>
      <c r="P20" s="243"/>
      <c r="Q20" s="243"/>
      <c r="T20" s="244" t="s">
        <v>20</v>
      </c>
      <c r="U20" s="244"/>
      <c r="V20" s="244"/>
      <c r="X20" s="244"/>
      <c r="Y20" s="244"/>
      <c r="Z20" s="245"/>
      <c r="AA20" s="245"/>
      <c r="AB20" s="245"/>
      <c r="AC20" s="245"/>
      <c r="AE20" s="244" t="s">
        <v>19</v>
      </c>
      <c r="AF20" s="244"/>
      <c r="AG20" s="244"/>
      <c r="AH20" s="244"/>
      <c r="AI20" s="244"/>
      <c r="AJ20" s="244"/>
      <c r="AK20" s="244"/>
      <c r="AL20" s="244" t="s">
        <v>50</v>
      </c>
      <c r="AM20" s="244"/>
      <c r="AN20" s="244"/>
      <c r="AO20" s="244"/>
      <c r="AP20" s="244"/>
      <c r="AQ20" s="244"/>
      <c r="AR20" s="243"/>
      <c r="AS20" s="243"/>
      <c r="AV20" s="244" t="s">
        <v>20</v>
      </c>
      <c r="AW20" s="244"/>
      <c r="AX20" s="244"/>
      <c r="AZ20" s="244" t="s">
        <v>21</v>
      </c>
      <c r="BA20" s="244"/>
      <c r="BB20" s="245"/>
    </row>
    <row r="21" customFormat="false" ht="8.25" hidden="false" customHeight="false" outlineLevel="0" collapsed="false">
      <c r="A21" s="250" t="s">
        <v>51</v>
      </c>
      <c r="B21" s="250" t="s">
        <v>23</v>
      </c>
      <c r="C21" s="250" t="s">
        <v>24</v>
      </c>
      <c r="D21" s="250" t="s">
        <v>25</v>
      </c>
      <c r="E21" s="250" t="s">
        <v>28</v>
      </c>
      <c r="F21" s="250" t="s">
        <v>29</v>
      </c>
      <c r="G21" s="250" t="s">
        <v>30</v>
      </c>
      <c r="H21" s="250" t="s">
        <v>31</v>
      </c>
      <c r="J21" s="250" t="s">
        <v>52</v>
      </c>
      <c r="K21" s="250" t="s">
        <v>53</v>
      </c>
      <c r="L21" s="250" t="s">
        <v>54</v>
      </c>
      <c r="M21" s="250" t="s">
        <v>55</v>
      </c>
      <c r="N21" s="250" t="s">
        <v>56</v>
      </c>
      <c r="O21" s="250" t="s">
        <v>30</v>
      </c>
      <c r="P21" s="250" t="s">
        <v>57</v>
      </c>
      <c r="S21" s="250" t="s">
        <v>51</v>
      </c>
      <c r="T21" s="250" t="s">
        <v>38</v>
      </c>
      <c r="U21" s="250" t="s">
        <v>39</v>
      </c>
      <c r="V21" s="250" t="s">
        <v>40</v>
      </c>
      <c r="X21" s="250" t="s">
        <v>41</v>
      </c>
      <c r="Y21" s="250" t="s">
        <v>58</v>
      </c>
      <c r="Z21" s="250" t="s">
        <v>59</v>
      </c>
      <c r="AA21" s="250"/>
      <c r="AB21" s="250"/>
      <c r="AC21" s="250"/>
      <c r="AD21" s="250" t="s">
        <v>51</v>
      </c>
      <c r="AE21" s="250" t="s">
        <v>24</v>
      </c>
      <c r="AF21" s="250" t="s">
        <v>25</v>
      </c>
      <c r="AG21" s="250" t="s">
        <v>28</v>
      </c>
      <c r="AH21" s="250" t="s">
        <v>29</v>
      </c>
      <c r="AI21" s="250" t="s">
        <v>30</v>
      </c>
      <c r="AJ21" s="250" t="s">
        <v>31</v>
      </c>
      <c r="AL21" s="250" t="s">
        <v>52</v>
      </c>
      <c r="AM21" s="250" t="s">
        <v>53</v>
      </c>
      <c r="AN21" s="250" t="s">
        <v>54</v>
      </c>
      <c r="AO21" s="250" t="s">
        <v>55</v>
      </c>
      <c r="AP21" s="250" t="s">
        <v>56</v>
      </c>
      <c r="AQ21" s="250" t="s">
        <v>30</v>
      </c>
      <c r="AR21" s="250" t="s">
        <v>57</v>
      </c>
      <c r="AV21" s="250" t="s">
        <v>38</v>
      </c>
      <c r="AW21" s="250" t="s">
        <v>39</v>
      </c>
      <c r="AX21" s="250" t="s">
        <v>40</v>
      </c>
      <c r="AZ21" s="250" t="s">
        <v>41</v>
      </c>
      <c r="BA21" s="250" t="s">
        <v>58</v>
      </c>
    </row>
    <row r="22" customFormat="false" ht="8.25" hidden="false" customHeight="false" outlineLevel="0" collapsed="false">
      <c r="A22" s="251" t="s">
        <v>471</v>
      </c>
      <c r="B22" s="252" t="n">
        <v>23</v>
      </c>
      <c r="C22" s="262" t="n">
        <v>17</v>
      </c>
      <c r="D22" s="252" t="n">
        <v>280</v>
      </c>
      <c r="E22" s="252" t="n">
        <v>1195</v>
      </c>
      <c r="F22" s="252" t="n">
        <f aca="false">E22/D22</f>
        <v>4.26785714285714</v>
      </c>
      <c r="G22" s="252" t="n">
        <v>10</v>
      </c>
      <c r="H22" s="249" t="n">
        <f aca="false">G22/D22</f>
        <v>0.0357142857142857</v>
      </c>
      <c r="J22" s="249" t="n">
        <f aca="false">L22/K22</f>
        <v>0.8125</v>
      </c>
      <c r="K22" s="252" t="n">
        <v>48</v>
      </c>
      <c r="L22" s="252" t="n">
        <v>39</v>
      </c>
      <c r="M22" s="252" t="n">
        <v>216</v>
      </c>
      <c r="N22" s="252" t="n">
        <f aca="false">M22/L22</f>
        <v>5.53846153846154</v>
      </c>
      <c r="O22" s="252" t="n">
        <v>0</v>
      </c>
      <c r="P22" s="249" t="n">
        <f aca="false">O22/L22</f>
        <v>0</v>
      </c>
      <c r="S22" s="251" t="s">
        <v>472</v>
      </c>
      <c r="T22" s="249" t="n">
        <f aca="false">(D22+K22)/($D$27+$K$27+$N$17+$E$17+$L$38+$L$47)</f>
        <v>0.359255202628697</v>
      </c>
      <c r="U22" s="249" t="n">
        <f aca="false">K22/($K$27+$F$38+$F$47)</f>
        <v>0.121518987341772</v>
      </c>
      <c r="V22" s="249" t="n">
        <f aca="false">D22/($D$27+$N$17+$L$38+$L$47)</f>
        <v>0.671462829736211</v>
      </c>
      <c r="X22" s="252" t="n">
        <f aca="false">($E22*('Scoring Format'!$B$3))+($G22*('Scoring Format'!$B$6))+($M22*('Scoring Format'!$B$4))+($O22*('Scoring Format'!$B$7))</f>
        <v>201.1</v>
      </c>
      <c r="Y22" s="252" t="n">
        <f aca="false">($E22*('Scoring Format'!$B$3))+($G22*('Scoring Format'!$B$6))+(L22*1)+($M22*('Scoring Format'!$B$4))+($O22*('Scoring Format'!$B$7))</f>
        <v>240.1</v>
      </c>
      <c r="Z22" s="252" t="n">
        <f aca="false">($E22*('Scoring Format'!$B$3))+($G22*('Scoring Format'!$B$6))+(L22*0.5)+($M22*('Scoring Format'!$B$4))+($O22*('Scoring Format'!$B$7))</f>
        <v>220.6</v>
      </c>
      <c r="AA22" s="243"/>
      <c r="AB22" s="243"/>
      <c r="AC22" s="243"/>
      <c r="AD22" s="251" t="s">
        <v>61</v>
      </c>
      <c r="AE22" s="251"/>
      <c r="AF22" s="252" t="n">
        <v>200</v>
      </c>
      <c r="AG22" s="252" t="n">
        <v>1040</v>
      </c>
      <c r="AH22" s="252" t="n">
        <f aca="false">AG22/AF22</f>
        <v>5.2</v>
      </c>
      <c r="AI22" s="252" t="n">
        <v>7</v>
      </c>
      <c r="AJ22" s="249" t="n">
        <f aca="false">AI22/AF22</f>
        <v>0.035</v>
      </c>
      <c r="AL22" s="249" t="n">
        <f aca="false">AN22/AM22</f>
        <v>0.8</v>
      </c>
      <c r="AM22" s="252" t="n">
        <v>70</v>
      </c>
      <c r="AN22" s="252" t="n">
        <v>56</v>
      </c>
      <c r="AO22" s="252" t="n">
        <v>364</v>
      </c>
      <c r="AP22" s="252" t="n">
        <f aca="false">AO22/AN22</f>
        <v>6.5</v>
      </c>
      <c r="AQ22" s="252" t="n">
        <v>2</v>
      </c>
      <c r="AR22" s="249" t="n">
        <f aca="false">AQ22/AN22</f>
        <v>0.0357142857142857</v>
      </c>
      <c r="AV22" s="249" t="e">
        <f aca="false">(#ref!+AM22)/(#ref!+AM25)</f>
        <v>#NAME?</v>
      </c>
      <c r="AW22" s="249" t="e">
        <f aca="false">#ref!/(AM22+#ref!)</f>
        <v>#NAME?</v>
      </c>
      <c r="AX22" s="249" t="e">
        <f aca="false">AM22/(#ref!+AM22)</f>
        <v>#NAME?</v>
      </c>
      <c r="AZ22" s="252" t="e">
        <f aca="false">(#ref!*0.1)+(AF22*6)+(AL22*0.1)+(AN22*6)</f>
        <v>#NAME?</v>
      </c>
      <c r="BA22" s="252" t="e">
        <f aca="false">(#ref!*0.1)+(AF22*6)+(AK22*1)+(AL22*0.1)+(AN22*6)</f>
        <v>#NAME?</v>
      </c>
    </row>
    <row r="23" customFormat="false" ht="8.25" hidden="false" customHeight="false" outlineLevel="0" collapsed="false">
      <c r="A23" s="251" t="s">
        <v>473</v>
      </c>
      <c r="B23" s="252" t="n">
        <v>24</v>
      </c>
      <c r="C23" s="262" t="n">
        <v>17</v>
      </c>
      <c r="D23" s="252" t="n">
        <v>4</v>
      </c>
      <c r="E23" s="252" t="n">
        <v>20</v>
      </c>
      <c r="F23" s="252" t="n">
        <f aca="false">E23/D23</f>
        <v>5</v>
      </c>
      <c r="G23" s="252" t="n">
        <v>0</v>
      </c>
      <c r="H23" s="249" t="n">
        <f aca="false">G23/D23</f>
        <v>0</v>
      </c>
      <c r="J23" s="249" t="n">
        <f aca="false">L23/K23</f>
        <v>0.75</v>
      </c>
      <c r="K23" s="252" t="n">
        <v>4</v>
      </c>
      <c r="L23" s="252" t="n">
        <v>3</v>
      </c>
      <c r="M23" s="252" t="n">
        <v>19</v>
      </c>
      <c r="N23" s="252" t="n">
        <f aca="false">M23/L23</f>
        <v>6.33333333333333</v>
      </c>
      <c r="O23" s="252" t="n">
        <v>0</v>
      </c>
      <c r="P23" s="249" t="n">
        <f aca="false">O23/L23</f>
        <v>0</v>
      </c>
      <c r="S23" s="251" t="s">
        <v>474</v>
      </c>
      <c r="T23" s="249" t="n">
        <f aca="false">(D23+K23)/($D$27+$K$27+$N$17+$E$17+$L$38+$L$47)</f>
        <v>0.00876232201533406</v>
      </c>
      <c r="U23" s="249" t="n">
        <f aca="false">K23/($K$27+$F$38+$F$47)</f>
        <v>0.010126582278481</v>
      </c>
      <c r="V23" s="249" t="n">
        <f aca="false">D23/($D$27+$N$17+$L$38+$L$47)</f>
        <v>0.00959232613908873</v>
      </c>
      <c r="X23" s="252" t="n">
        <f aca="false">($E23*('Scoring Format'!$B$3))+($G23*('Scoring Format'!$B$6))+($M23*('Scoring Format'!$B$4))+($O23*('Scoring Format'!$B$7))</f>
        <v>3.9</v>
      </c>
      <c r="Y23" s="252" t="n">
        <f aca="false">($E23*('Scoring Format'!$B$3))+($G23*('Scoring Format'!$B$6))+(L23*1)+($M23*('Scoring Format'!$B$4))+($O23*('Scoring Format'!$B$7))</f>
        <v>6.9</v>
      </c>
      <c r="Z23" s="252" t="n">
        <f aca="false">($E23*('Scoring Format'!$B$3))+($G23*('Scoring Format'!$B$6))+(L23*0.5)+($M23*('Scoring Format'!$B$4))+($O23*('Scoring Format'!$B$7))</f>
        <v>5.4</v>
      </c>
      <c r="AA23" s="243"/>
      <c r="AB23" s="243"/>
      <c r="AC23" s="243"/>
      <c r="AD23" s="251" t="s">
        <v>64</v>
      </c>
      <c r="AE23" s="251"/>
      <c r="AF23" s="252" t="n">
        <v>96</v>
      </c>
      <c r="AG23" s="252" t="n">
        <v>445</v>
      </c>
      <c r="AH23" s="252" t="n">
        <f aca="false">AG23/AF23</f>
        <v>4.63541666666667</v>
      </c>
      <c r="AI23" s="252" t="n">
        <v>6</v>
      </c>
      <c r="AJ23" s="249" t="n">
        <f aca="false">AI23/AF23</f>
        <v>0.0625</v>
      </c>
      <c r="AL23" s="249" t="n">
        <f aca="false">AN23/AM23</f>
        <v>0.583333333333333</v>
      </c>
      <c r="AM23" s="252" t="n">
        <v>24</v>
      </c>
      <c r="AN23" s="252" t="n">
        <v>14</v>
      </c>
      <c r="AO23" s="252" t="n">
        <v>110</v>
      </c>
      <c r="AP23" s="252" t="n">
        <f aca="false">AO23/AN23</f>
        <v>7.85714285714286</v>
      </c>
      <c r="AQ23" s="252" t="n">
        <v>2</v>
      </c>
      <c r="AR23" s="249" t="n">
        <f aca="false">AQ23/AN23</f>
        <v>0.142857142857143</v>
      </c>
      <c r="AV23" s="249" t="e">
        <f aca="false">(#ref!+AM23)/(#ref!+AM26)</f>
        <v>#NAME?</v>
      </c>
      <c r="AW23" s="249" t="e">
        <f aca="false">#ref!/(AM23+#ref!)</f>
        <v>#NAME?</v>
      </c>
      <c r="AX23" s="249" t="e">
        <f aca="false">AM23/(#ref!+AM23)</f>
        <v>#NAME?</v>
      </c>
      <c r="AZ23" s="252" t="e">
        <f aca="false">(#ref!*0.1)+(AF23*6)+(AL23*0.1)+(AN23*6)</f>
        <v>#NAME?</v>
      </c>
      <c r="BA23" s="252" t="e">
        <f aca="false">(#ref!*0.1)+(AF23*6)+(AK23*1)+(AL23*0.1)+(AN23*6)</f>
        <v>#NAME?</v>
      </c>
    </row>
    <row r="24" customFormat="false" ht="8.25" hidden="false" customHeight="false" outlineLevel="0" collapsed="false">
      <c r="A24" s="251" t="s">
        <v>475</v>
      </c>
      <c r="B24" s="252" t="n">
        <v>22</v>
      </c>
      <c r="C24" s="262" t="n">
        <v>17</v>
      </c>
      <c r="D24" s="252" t="n">
        <v>35</v>
      </c>
      <c r="E24" s="252" t="n">
        <v>120</v>
      </c>
      <c r="F24" s="252" t="n">
        <f aca="false">E24/D24</f>
        <v>3.42857142857143</v>
      </c>
      <c r="G24" s="252" t="n">
        <v>1</v>
      </c>
      <c r="H24" s="249" t="n">
        <f aca="false">G24/D24</f>
        <v>0.0285714285714286</v>
      </c>
      <c r="J24" s="249" t="n">
        <f aca="false">L24/K24</f>
        <v>0.883333333333333</v>
      </c>
      <c r="K24" s="252" t="n">
        <v>60</v>
      </c>
      <c r="L24" s="252" t="n">
        <v>53</v>
      </c>
      <c r="M24" s="252" t="n">
        <v>324</v>
      </c>
      <c r="N24" s="252" t="n">
        <f aca="false">M24/L24</f>
        <v>6.11320754716981</v>
      </c>
      <c r="O24" s="252" t="n">
        <v>2</v>
      </c>
      <c r="P24" s="249" t="n">
        <f aca="false">O24/L24</f>
        <v>0.0377358490566038</v>
      </c>
      <c r="S24" s="251" t="s">
        <v>476</v>
      </c>
      <c r="T24" s="249" t="n">
        <f aca="false">(D24+K24)/($D$27+$K$27+$N$17+$E$17+$L$38+$L$47)</f>
        <v>0.104052573932092</v>
      </c>
      <c r="U24" s="249" t="n">
        <f aca="false">K24/($K$27+$F$38+$F$47)</f>
        <v>0.151898734177215</v>
      </c>
      <c r="V24" s="249" t="n">
        <f aca="false">D24/($D$27+$N$17+$L$38+$L$47)</f>
        <v>0.0839328537170264</v>
      </c>
      <c r="X24" s="252" t="n">
        <f aca="false">($E24*('Scoring Format'!$B$3))+($G24*('Scoring Format'!$B$6))+($M24*('Scoring Format'!$B$4))+($O24*('Scoring Format'!$B$7))</f>
        <v>62.4</v>
      </c>
      <c r="Y24" s="252" t="n">
        <f aca="false">($E24*('Scoring Format'!$B$3))+($G24*('Scoring Format'!$B$6))+(L24*1)+($M24*('Scoring Format'!$B$4))+($O24*('Scoring Format'!$B$7))</f>
        <v>115.4</v>
      </c>
      <c r="Z24" s="252" t="n">
        <f aca="false">($E24*('Scoring Format'!$B$3))+($G24*('Scoring Format'!$B$6))+(L24*0.5)+($M24*('Scoring Format'!$B$4))+($O24*('Scoring Format'!$B$7))</f>
        <v>88.9</v>
      </c>
      <c r="AA24" s="243"/>
      <c r="AB24" s="243"/>
      <c r="AC24" s="243"/>
      <c r="AD24" s="251" t="s">
        <v>67</v>
      </c>
      <c r="AE24" s="251"/>
      <c r="AF24" s="252" t="n">
        <v>8</v>
      </c>
      <c r="AG24" s="252" t="n">
        <v>28</v>
      </c>
      <c r="AH24" s="252" t="n">
        <f aca="false">AG24/AF24</f>
        <v>3.5</v>
      </c>
      <c r="AI24" s="252" t="n">
        <v>0</v>
      </c>
      <c r="AJ24" s="249" t="n">
        <f aca="false">AI24/AF24</f>
        <v>0</v>
      </c>
      <c r="AL24" s="249" t="n">
        <f aca="false">AN24/AM24</f>
        <v>0.5</v>
      </c>
      <c r="AM24" s="252" t="n">
        <v>4</v>
      </c>
      <c r="AN24" s="252" t="n">
        <v>2</v>
      </c>
      <c r="AO24" s="252" t="n">
        <v>17</v>
      </c>
      <c r="AP24" s="252" t="n">
        <f aca="false">AO24/AN24</f>
        <v>8.5</v>
      </c>
      <c r="AQ24" s="252" t="n">
        <v>0</v>
      </c>
      <c r="AR24" s="249" t="n">
        <f aca="false">AQ24/AN24</f>
        <v>0</v>
      </c>
      <c r="AV24" s="249" t="e">
        <f aca="false">(#ref!+AM24)/(#ref!+AM30)</f>
        <v>#NAME?</v>
      </c>
      <c r="AW24" s="249" t="e">
        <f aca="false">#ref!/(AM24+#ref!)</f>
        <v>#NAME?</v>
      </c>
      <c r="AX24" s="249" t="e">
        <f aca="false">AM24/(#ref!+AM24)</f>
        <v>#NAME?</v>
      </c>
      <c r="AZ24" s="252" t="e">
        <f aca="false">(#ref!*0.1)+(AF24*6)+(AL24*0.1)+(AN24*6)</f>
        <v>#NAME?</v>
      </c>
      <c r="BA24" s="252" t="e">
        <f aca="false">(#ref!*0.1)+(AF24*6)+(AK24*1)+(AL24*0.1)+(AN24*6)</f>
        <v>#NAME?</v>
      </c>
    </row>
    <row r="25" customFormat="false" ht="8.25" hidden="false" customHeight="false" outlineLevel="0" collapsed="false">
      <c r="A25" s="251" t="s">
        <v>477</v>
      </c>
      <c r="B25" s="252" t="n">
        <v>22</v>
      </c>
      <c r="C25" s="262" t="n">
        <v>17</v>
      </c>
      <c r="D25" s="252" t="n">
        <v>1</v>
      </c>
      <c r="E25" s="252" t="n">
        <v>3</v>
      </c>
      <c r="F25" s="252" t="n">
        <f aca="false">E25/D25</f>
        <v>3</v>
      </c>
      <c r="G25" s="252" t="n">
        <v>0</v>
      </c>
      <c r="H25" s="249" t="n">
        <f aca="false">G25/D25</f>
        <v>0</v>
      </c>
      <c r="J25" s="249" t="n">
        <f aca="false">L25/K25</f>
        <v>1</v>
      </c>
      <c r="K25" s="252" t="n">
        <v>4</v>
      </c>
      <c r="L25" s="252" t="n">
        <v>4</v>
      </c>
      <c r="M25" s="252" t="n">
        <v>30</v>
      </c>
      <c r="N25" s="252" t="n">
        <f aca="false">M25/L25</f>
        <v>7.5</v>
      </c>
      <c r="O25" s="252" t="n">
        <v>0</v>
      </c>
      <c r="P25" s="249" t="n">
        <f aca="false">O25/L25</f>
        <v>0</v>
      </c>
      <c r="S25" s="251" t="s">
        <v>478</v>
      </c>
      <c r="T25" s="249" t="n">
        <f aca="false">(D25+K25)/($D$27+$K$27+$N$17+$E$17+$L$38+$L$47)</f>
        <v>0.00547645125958379</v>
      </c>
      <c r="U25" s="249" t="n">
        <f aca="false">K25/($K$27+$F$38+$F$47)</f>
        <v>0.010126582278481</v>
      </c>
      <c r="V25" s="249" t="n">
        <f aca="false">D25/($D$27+$N$17+$L$38+$L$47)</f>
        <v>0.00239808153477218</v>
      </c>
      <c r="X25" s="252" t="n">
        <f aca="false">($E25*('Scoring Format'!$B$3))+($G25*('Scoring Format'!$B$6))+($M25*('Scoring Format'!$B$4))+($O25*('Scoring Format'!$B$7))</f>
        <v>3.3</v>
      </c>
      <c r="Y25" s="252" t="n">
        <f aca="false">($E25*('Scoring Format'!$B$3))+($G25*('Scoring Format'!$B$6))+(L25*1)+($M25*('Scoring Format'!$B$4))+($O25*('Scoring Format'!$B$7))</f>
        <v>7.3</v>
      </c>
      <c r="Z25" s="252" t="n">
        <f aca="false">($E25*('Scoring Format'!$B$3))+($G25*('Scoring Format'!$B$6))+(L25*0.5)+($M25*('Scoring Format'!$B$4))+($O25*('Scoring Format'!$B$7))</f>
        <v>5.3</v>
      </c>
      <c r="AA25" s="243"/>
      <c r="AB25" s="243"/>
      <c r="AC25" s="243"/>
      <c r="AD25" s="251" t="s">
        <v>70</v>
      </c>
      <c r="AE25" s="251"/>
      <c r="AF25" s="252"/>
      <c r="AG25" s="252"/>
      <c r="AH25" s="252" t="e">
        <f aca="false">AG25/AF25</f>
        <v>#DIV/0!</v>
      </c>
      <c r="AI25" s="252" t="n">
        <v>0</v>
      </c>
      <c r="AJ25" s="249" t="e">
        <f aca="false">AI25/AF25</f>
        <v>#DIV/0!</v>
      </c>
      <c r="AL25" s="249" t="e">
        <f aca="false">AN25/AM25</f>
        <v>#DIV/0!</v>
      </c>
      <c r="AM25" s="252"/>
      <c r="AN25" s="252"/>
      <c r="AO25" s="252"/>
      <c r="AP25" s="252" t="e">
        <f aca="false">AO25/AN25</f>
        <v>#DIV/0!</v>
      </c>
      <c r="AQ25" s="252" t="n">
        <v>0</v>
      </c>
      <c r="AR25" s="249" t="e">
        <f aca="false">AQ25/AN25</f>
        <v>#DIV/0!</v>
      </c>
      <c r="AV25" s="249" t="e">
        <f aca="false">(#ref!+AM25)/(#ref!+AM31)</f>
        <v>#NAME?</v>
      </c>
      <c r="AW25" s="249" t="e">
        <f aca="false">#ref!/(AM25+#ref!)</f>
        <v>#NAME?</v>
      </c>
      <c r="AX25" s="249" t="e">
        <f aca="false">AM25/(#ref!+AM25)</f>
        <v>#NAME?</v>
      </c>
      <c r="AZ25" s="252" t="e">
        <f aca="false">(#ref!*0.1)+(AF25*6)+(AL25*0.1)+(AN25*6)</f>
        <v>#NAME?</v>
      </c>
      <c r="BA25" s="252" t="e">
        <f aca="false">(#ref!*0.1)+(AF25*6)+(AK25*1)+(AL25*0.1)+(AN25*6)</f>
        <v>#NAME?</v>
      </c>
    </row>
    <row r="26" customFormat="false" ht="8.25" hidden="false" customHeight="false" outlineLevel="0" collapsed="false">
      <c r="A26" s="251" t="s">
        <v>479</v>
      </c>
      <c r="B26" s="252" t="n">
        <v>23</v>
      </c>
      <c r="C26" s="262" t="n">
        <v>17</v>
      </c>
      <c r="D26" s="252" t="n">
        <v>4</v>
      </c>
      <c r="E26" s="252" t="n">
        <v>14</v>
      </c>
      <c r="F26" s="252" t="n">
        <f aca="false">E26/D26</f>
        <v>3.5</v>
      </c>
      <c r="G26" s="252" t="n">
        <v>0</v>
      </c>
      <c r="H26" s="249" t="n">
        <f aca="false">G26/D26</f>
        <v>0</v>
      </c>
      <c r="J26" s="249" t="n">
        <f aca="false">L26/K26</f>
        <v>0.5</v>
      </c>
      <c r="K26" s="252" t="n">
        <v>4</v>
      </c>
      <c r="L26" s="252" t="n">
        <v>2</v>
      </c>
      <c r="M26" s="252" t="n">
        <v>11</v>
      </c>
      <c r="N26" s="252" t="n">
        <f aca="false">M26/L26</f>
        <v>5.5</v>
      </c>
      <c r="O26" s="252" t="n">
        <v>0</v>
      </c>
      <c r="P26" s="249" t="n">
        <f aca="false">O26/L26</f>
        <v>0</v>
      </c>
      <c r="S26" s="251" t="s">
        <v>480</v>
      </c>
      <c r="T26" s="249" t="n">
        <f aca="false">(D26+K26)/($D$27+$K$27+$N$17+$E$17+$L$38+$L$47)</f>
        <v>0.00876232201533406</v>
      </c>
      <c r="U26" s="249" t="n">
        <f aca="false">K26/($K$27+$F$38+$F$47)</f>
        <v>0.010126582278481</v>
      </c>
      <c r="V26" s="249" t="n">
        <f aca="false">D26/($D$27+$N$17+$L$38+$L$47)</f>
        <v>0.00959232613908873</v>
      </c>
      <c r="X26" s="252" t="n">
        <f aca="false">($E26*('Scoring Format'!$B$3))+($G26*('Scoring Format'!$B$6))+($M26*('Scoring Format'!$B$4))+($O26*('Scoring Format'!$B$7))</f>
        <v>2.5</v>
      </c>
      <c r="Y26" s="252" t="n">
        <f aca="false">($E26*('Scoring Format'!$B$3))+($G26*('Scoring Format'!$B$6))+(L26*1)+($M26*('Scoring Format'!$B$4))+($O26*('Scoring Format'!$B$7))</f>
        <v>4.5</v>
      </c>
      <c r="Z26" s="252" t="n">
        <f aca="false">($E26*('Scoring Format'!$B$3))+($G26*('Scoring Format'!$B$6))+(L26*0.5)+($M26*('Scoring Format'!$B$4))+($O26*('Scoring Format'!$B$7))</f>
        <v>3.5</v>
      </c>
      <c r="AA26" s="243"/>
      <c r="AB26" s="243"/>
      <c r="AC26" s="243"/>
      <c r="AD26" s="251" t="s">
        <v>164</v>
      </c>
      <c r="AE26" s="251"/>
      <c r="AF26" s="252"/>
      <c r="AG26" s="252"/>
      <c r="AH26" s="252" t="e">
        <f aca="false">AG26/AF26</f>
        <v>#DIV/0!</v>
      </c>
      <c r="AI26" s="252"/>
      <c r="AJ26" s="249" t="e">
        <f aca="false">AI26/AF26</f>
        <v>#DIV/0!</v>
      </c>
      <c r="AL26" s="249" t="e">
        <f aca="false">AN26/AM26</f>
        <v>#DIV/0!</v>
      </c>
      <c r="AM26" s="252"/>
      <c r="AN26" s="252"/>
      <c r="AO26" s="252"/>
      <c r="AP26" s="252"/>
      <c r="AQ26" s="252" t="n">
        <f aca="false">(AG26*0.1)+(AI26*6)+(AN26*0.1)+(AP26*6)</f>
        <v>0</v>
      </c>
      <c r="AR26" s="249" t="e">
        <f aca="false">AQ26/AN26</f>
        <v>#DIV/0!</v>
      </c>
      <c r="AV26" s="249" t="e">
        <f aca="false">(#ref!+AM26)/(#ref!+AM32)</f>
        <v>#NAME?</v>
      </c>
      <c r="AW26" s="249" t="e">
        <f aca="false">#ref!/(AM26+#ref!)</f>
        <v>#NAME?</v>
      </c>
      <c r="AX26" s="249" t="e">
        <f aca="false">AM26/(#ref!+AM26)</f>
        <v>#NAME?</v>
      </c>
      <c r="AZ26" s="252" t="e">
        <f aca="false">(#ref!*0.1)+(AF26*6)+(AJ26*1)+(AK26*0.1)+(AM26*6)</f>
        <v>#NAME?</v>
      </c>
      <c r="BA26" s="252" t="e">
        <f aca="false">(#ref!*0.1)+(AF26*6)+(AK26*1)+(AL26*0.1)+(AN26*6)</f>
        <v>#NAME?</v>
      </c>
    </row>
    <row r="27" customFormat="false" ht="8.25" hidden="false" customHeight="false" outlineLevel="0" collapsed="false">
      <c r="A27" s="250" t="s">
        <v>49</v>
      </c>
      <c r="B27" s="250"/>
      <c r="C27" s="250"/>
      <c r="D27" s="250" t="n">
        <f aca="false">SUM(D22:D26)</f>
        <v>324</v>
      </c>
      <c r="E27" s="250" t="n">
        <f aca="false">SUM(E22:E26)</f>
        <v>1352</v>
      </c>
      <c r="F27" s="250"/>
      <c r="G27" s="250" t="n">
        <f aca="false">SUM(G22:G26)</f>
        <v>11</v>
      </c>
      <c r="H27" s="250"/>
      <c r="I27" s="250"/>
      <c r="J27" s="250"/>
      <c r="K27" s="250" t="n">
        <f aca="false">SUM(K22:K26)</f>
        <v>120</v>
      </c>
      <c r="L27" s="250" t="n">
        <f aca="false">SUM(L22:L26)</f>
        <v>101</v>
      </c>
      <c r="M27" s="250" t="n">
        <f aca="false">SUM(M22:M26)</f>
        <v>600</v>
      </c>
      <c r="N27" s="250"/>
      <c r="O27" s="250" t="n">
        <f aca="false">SUM(O22:O26)</f>
        <v>2</v>
      </c>
      <c r="P27" s="250"/>
      <c r="AD27" s="250" t="s">
        <v>49</v>
      </c>
      <c r="AE27" s="250"/>
      <c r="AF27" s="250" t="n">
        <f aca="false">SUM(AF22:AF26)</f>
        <v>304</v>
      </c>
      <c r="AG27" s="250" t="n">
        <f aca="false">SUM(AG22:AG26)</f>
        <v>1513</v>
      </c>
      <c r="AH27" s="250"/>
      <c r="AI27" s="250" t="n">
        <f aca="false">SUM(AI22:AI26)</f>
        <v>13</v>
      </c>
      <c r="AJ27" s="250"/>
      <c r="AK27" s="250"/>
      <c r="AL27" s="250"/>
      <c r="AM27" s="250" t="n">
        <f aca="false">SUM(AM22:AM26)</f>
        <v>98</v>
      </c>
      <c r="AN27" s="250" t="n">
        <f aca="false">SUM(AN22:AN26)</f>
        <v>72</v>
      </c>
      <c r="AO27" s="250" t="n">
        <f aca="false">SUM(AO22:AO26)</f>
        <v>491</v>
      </c>
      <c r="AP27" s="250"/>
      <c r="AQ27" s="250" t="n">
        <f aca="false">SUM(AQ22:AQ26)</f>
        <v>4</v>
      </c>
      <c r="AR27" s="250"/>
    </row>
    <row r="28" customFormat="false" ht="8.25" hidden="false" customHeight="false" outlineLevel="0" collapsed="false">
      <c r="A28" s="250"/>
      <c r="C28" s="243"/>
      <c r="D28" s="243"/>
      <c r="E28" s="243"/>
      <c r="F28" s="243"/>
      <c r="G28" s="243"/>
      <c r="H28" s="250"/>
      <c r="I28" s="243"/>
      <c r="J28" s="243"/>
      <c r="K28" s="243"/>
      <c r="L28" s="243"/>
      <c r="M28" s="243"/>
      <c r="N28" s="243"/>
      <c r="AC28" s="250"/>
      <c r="AD28" s="243"/>
      <c r="AE28" s="243"/>
      <c r="AF28" s="243"/>
      <c r="AG28" s="243"/>
      <c r="AH28" s="243"/>
      <c r="AI28" s="243"/>
      <c r="AJ28" s="250"/>
      <c r="AK28" s="243"/>
      <c r="AL28" s="243"/>
      <c r="AM28" s="243"/>
      <c r="AN28" s="243"/>
      <c r="AO28" s="243"/>
      <c r="AP28" s="243"/>
    </row>
    <row r="29" customFormat="false" ht="8.25" hidden="false" customHeight="false" outlineLevel="0" collapsed="false">
      <c r="A29" s="242" t="n">
        <v>1908</v>
      </c>
      <c r="C29" s="243"/>
      <c r="D29" s="243"/>
      <c r="E29" s="243"/>
      <c r="F29" s="243"/>
      <c r="G29" s="243" t="n">
        <v>14</v>
      </c>
      <c r="H29" s="243"/>
      <c r="I29" s="243"/>
      <c r="J29" s="243"/>
      <c r="K29" s="243"/>
      <c r="L29" s="243"/>
      <c r="M29" s="243"/>
      <c r="AD29" s="243"/>
      <c r="AE29" s="243"/>
      <c r="AF29" s="243"/>
      <c r="AG29" s="243"/>
      <c r="AH29" s="243"/>
      <c r="AI29" s="243"/>
      <c r="AJ29" s="243"/>
      <c r="AK29" s="243"/>
      <c r="AL29" s="243"/>
      <c r="AM29" s="243"/>
      <c r="AN29" s="243"/>
      <c r="AO29" s="243"/>
    </row>
    <row r="30" customFormat="false" ht="8.25" hidden="false" customHeight="false" outlineLevel="0" collapsed="false">
      <c r="A30" s="244" t="s">
        <v>50</v>
      </c>
      <c r="B30" s="244"/>
      <c r="C30" s="244"/>
      <c r="D30" s="244"/>
      <c r="E30" s="244"/>
      <c r="F30" s="244"/>
      <c r="G30" s="244"/>
      <c r="H30" s="245"/>
      <c r="I30" s="245"/>
      <c r="J30" s="243"/>
      <c r="K30" s="243"/>
      <c r="L30" s="244" t="s">
        <v>19</v>
      </c>
      <c r="M30" s="244"/>
      <c r="N30" s="244"/>
      <c r="O30" s="244"/>
      <c r="P30" s="244"/>
      <c r="T30" s="244" t="s">
        <v>20</v>
      </c>
      <c r="U30" s="244"/>
      <c r="V30" s="244"/>
      <c r="X30" s="244"/>
      <c r="Y30" s="244"/>
      <c r="AE30" s="244" t="s">
        <v>50</v>
      </c>
      <c r="AF30" s="244"/>
      <c r="AG30" s="244"/>
      <c r="AH30" s="244"/>
      <c r="AI30" s="244"/>
      <c r="AJ30" s="244"/>
      <c r="AK30" s="244"/>
      <c r="AL30" s="243"/>
      <c r="AM30" s="243"/>
      <c r="AN30" s="244" t="s">
        <v>19</v>
      </c>
      <c r="AO30" s="244"/>
      <c r="AP30" s="244"/>
      <c r="AQ30" s="244"/>
      <c r="AR30" s="244"/>
      <c r="AV30" s="244" t="s">
        <v>20</v>
      </c>
      <c r="AW30" s="244"/>
      <c r="AX30" s="244"/>
      <c r="AZ30" s="244" t="s">
        <v>21</v>
      </c>
      <c r="BA30" s="244"/>
    </row>
    <row r="31" customFormat="false" ht="8.25" hidden="false" customHeight="false" outlineLevel="0" collapsed="false">
      <c r="A31" s="250" t="s">
        <v>74</v>
      </c>
      <c r="B31" s="250" t="s">
        <v>23</v>
      </c>
      <c r="C31" s="250" t="s">
        <v>24</v>
      </c>
      <c r="D31" s="250" t="s">
        <v>52</v>
      </c>
      <c r="E31" s="250" t="s">
        <v>53</v>
      </c>
      <c r="F31" s="250" t="s">
        <v>54</v>
      </c>
      <c r="G31" s="250" t="s">
        <v>55</v>
      </c>
      <c r="H31" s="250" t="s">
        <v>56</v>
      </c>
      <c r="I31" s="250" t="s">
        <v>30</v>
      </c>
      <c r="J31" s="250" t="s">
        <v>57</v>
      </c>
      <c r="L31" s="250" t="s">
        <v>34</v>
      </c>
      <c r="M31" s="250" t="s">
        <v>35</v>
      </c>
      <c r="N31" s="250" t="s">
        <v>36</v>
      </c>
      <c r="O31" s="250" t="s">
        <v>75</v>
      </c>
      <c r="P31" s="250" t="s">
        <v>31</v>
      </c>
      <c r="S31" s="250" t="s">
        <v>74</v>
      </c>
      <c r="T31" s="250" t="s">
        <v>38</v>
      </c>
      <c r="U31" s="250" t="s">
        <v>39</v>
      </c>
      <c r="V31" s="250" t="s">
        <v>40</v>
      </c>
      <c r="X31" s="250" t="s">
        <v>41</v>
      </c>
      <c r="Y31" s="250" t="s">
        <v>58</v>
      </c>
      <c r="Z31" s="250" t="s">
        <v>76</v>
      </c>
      <c r="AA31" s="250"/>
      <c r="AD31" s="250" t="s">
        <v>74</v>
      </c>
      <c r="AE31" s="250" t="s">
        <v>24</v>
      </c>
      <c r="AF31" s="250" t="s">
        <v>52</v>
      </c>
      <c r="AG31" s="250" t="s">
        <v>53</v>
      </c>
      <c r="AH31" s="250" t="s">
        <v>54</v>
      </c>
      <c r="AI31" s="250" t="s">
        <v>55</v>
      </c>
      <c r="AJ31" s="250" t="s">
        <v>56</v>
      </c>
      <c r="AK31" s="250" t="s">
        <v>30</v>
      </c>
      <c r="AL31" s="250" t="s">
        <v>57</v>
      </c>
      <c r="AN31" s="250" t="s">
        <v>34</v>
      </c>
      <c r="AO31" s="250" t="s">
        <v>35</v>
      </c>
      <c r="AP31" s="250" t="s">
        <v>36</v>
      </c>
      <c r="AQ31" s="250" t="s">
        <v>75</v>
      </c>
      <c r="AR31" s="250" t="s">
        <v>31</v>
      </c>
      <c r="AV31" s="250" t="s">
        <v>38</v>
      </c>
      <c r="AW31" s="250" t="s">
        <v>39</v>
      </c>
      <c r="AX31" s="250" t="s">
        <v>40</v>
      </c>
      <c r="AZ31" s="250" t="s">
        <v>41</v>
      </c>
      <c r="BA31" s="250" t="s">
        <v>58</v>
      </c>
    </row>
    <row r="32" customFormat="false" ht="8.25" hidden="false" customHeight="false" outlineLevel="0" collapsed="false">
      <c r="A32" s="251" t="s">
        <v>481</v>
      </c>
      <c r="B32" s="252" t="n">
        <v>21</v>
      </c>
      <c r="C32" s="252" t="n">
        <v>17</v>
      </c>
      <c r="D32" s="249" t="n">
        <f aca="false">F32/E32</f>
        <v>0.591836734693878</v>
      </c>
      <c r="E32" s="252" t="n">
        <v>98</v>
      </c>
      <c r="F32" s="252" t="n">
        <v>58</v>
      </c>
      <c r="G32" s="252" t="n">
        <v>699</v>
      </c>
      <c r="H32" s="252" t="n">
        <f aca="false">G32/F32</f>
        <v>12.051724137931</v>
      </c>
      <c r="I32" s="252" t="n">
        <v>5</v>
      </c>
      <c r="J32" s="249" t="n">
        <f aca="false">I32/F32</f>
        <v>0.0862068965517241</v>
      </c>
      <c r="L32" s="252" t="n">
        <v>7</v>
      </c>
      <c r="M32" s="252" t="n">
        <v>57</v>
      </c>
      <c r="N32" s="263" t="n">
        <f aca="false">M32/L32</f>
        <v>8.14285714285714</v>
      </c>
      <c r="O32" s="252" t="n">
        <v>0</v>
      </c>
      <c r="P32" s="249" t="n">
        <f aca="false">O32/L32</f>
        <v>0</v>
      </c>
      <c r="S32" s="251" t="s">
        <v>482</v>
      </c>
      <c r="T32" s="264" t="n">
        <f aca="false">(E32+L32)/($D$27+$L$27+$N$17+$E$47+$L$47)</f>
        <v>0.156017830609212</v>
      </c>
      <c r="U32" s="264" t="n">
        <f aca="false">E32/($E$17)</f>
        <v>0.26063829787234</v>
      </c>
      <c r="V32" s="264" t="n">
        <f aca="false">L32/($N$17+$D$27+$L$38+$L$47)</f>
        <v>0.0167865707434053</v>
      </c>
      <c r="X32" s="252" t="n">
        <f aca="false">($G32*('Scoring Format'!$B$4))+($I32*'Scoring Format'!$B$7)+($M32*('Scoring Format'!$B$3))+($O32*('Scoring Format'!$B$6))</f>
        <v>105.6</v>
      </c>
      <c r="Y32" s="252" t="n">
        <f aca="false">(F32*1)+(($G32*('Scoring Format'!$B$4))+($I32*'Scoring Format'!$B$7)+($M32*('Scoring Format'!$B$3))+($O32*('Scoring Format'!$B$6)))</f>
        <v>163.6</v>
      </c>
      <c r="Z32" s="252" t="n">
        <f aca="false">(F32*0.5)+(($G32*('Scoring Format'!$B$4))+($I32*'Scoring Format'!$B$7)+($M32*('Scoring Format'!$B$3))+($O32*('Scoring Format'!$B$6)))</f>
        <v>134.6</v>
      </c>
      <c r="AA32" s="243"/>
      <c r="AD32" s="251" t="s">
        <v>79</v>
      </c>
      <c r="AE32" s="251"/>
      <c r="AF32" s="249" t="n">
        <f aca="false">AH32/AG32</f>
        <v>0.607476635514019</v>
      </c>
      <c r="AG32" s="252" t="n">
        <v>107</v>
      </c>
      <c r="AH32" s="252" t="n">
        <v>65</v>
      </c>
      <c r="AI32" s="252" t="n">
        <v>710</v>
      </c>
      <c r="AJ32" s="252" t="n">
        <f aca="false">AI32/AH32</f>
        <v>10.9230769230769</v>
      </c>
      <c r="AK32" s="252" t="n">
        <v>6</v>
      </c>
      <c r="AL32" s="249" t="n">
        <f aca="false">AK32/AH32</f>
        <v>0.0923076923076923</v>
      </c>
      <c r="AN32" s="252" t="n">
        <v>0</v>
      </c>
      <c r="AO32" s="252" t="n">
        <v>0</v>
      </c>
      <c r="AP32" s="263" t="e">
        <f aca="false">AO32/AN32</f>
        <v>#DIV/0!</v>
      </c>
      <c r="AQ32" s="252" t="n">
        <v>0</v>
      </c>
      <c r="AR32" s="249" t="e">
        <f aca="false">AQ32/AN32</f>
        <v>#DIV/0!</v>
      </c>
      <c r="AV32" s="264" t="e">
        <f aca="false">(#ref!+AK32)/(#ref!+AK35)</f>
        <v>#NAME?</v>
      </c>
      <c r="AW32" s="264" t="e">
        <f aca="false">#ref!/(AK32+#ref!)</f>
        <v>#NAME?</v>
      </c>
      <c r="AX32" s="264" t="e">
        <f aca="false">AK32/(#ref!+AK32)</f>
        <v>#NAME?</v>
      </c>
      <c r="AZ32" s="252" t="n">
        <f aca="false">(AI32*0.1)+(AK32*6)+(AO32*0.1)+(AQ32*6)</f>
        <v>107</v>
      </c>
      <c r="BA32" s="252" t="n">
        <f aca="false">(AH32*1)+(AI32*0.1)+(AK32*6)+(AO32*0.1)+(AQ32*6)</f>
        <v>172</v>
      </c>
    </row>
    <row r="33" customFormat="false" ht="8.25" hidden="false" customHeight="false" outlineLevel="0" collapsed="false">
      <c r="A33" s="251" t="s">
        <v>483</v>
      </c>
      <c r="B33" s="252" t="n">
        <v>22</v>
      </c>
      <c r="C33" s="252" t="n">
        <v>15</v>
      </c>
      <c r="D33" s="249" t="n">
        <f aca="false">F33/E33</f>
        <v>0.576923076923077</v>
      </c>
      <c r="E33" s="252" t="n">
        <v>52</v>
      </c>
      <c r="F33" s="252" t="n">
        <v>30</v>
      </c>
      <c r="G33" s="252" t="n">
        <v>378</v>
      </c>
      <c r="H33" s="252" t="n">
        <f aca="false">G33/F33</f>
        <v>12.6</v>
      </c>
      <c r="I33" s="252" t="n">
        <v>3</v>
      </c>
      <c r="J33" s="249" t="n">
        <f aca="false">I33/F33</f>
        <v>0.1</v>
      </c>
      <c r="L33" s="252" t="n">
        <v>0</v>
      </c>
      <c r="M33" s="252" t="n">
        <v>0</v>
      </c>
      <c r="N33" s="263" t="e">
        <f aca="false">M33/L33</f>
        <v>#DIV/0!</v>
      </c>
      <c r="O33" s="252" t="n">
        <v>0</v>
      </c>
      <c r="P33" s="249" t="e">
        <f aca="false">O33/L33</f>
        <v>#DIV/0!</v>
      </c>
      <c r="S33" s="251" t="s">
        <v>484</v>
      </c>
      <c r="T33" s="264" t="n">
        <f aca="false">(E33+L33)/($D$27+$L$27+$N$17+$E$47+$L$47)</f>
        <v>0.0772659732540862</v>
      </c>
      <c r="U33" s="264" t="n">
        <f aca="false">E33/($E$17)</f>
        <v>0.138297872340426</v>
      </c>
      <c r="V33" s="264" t="n">
        <f aca="false">L33/($N$17+$D$27+$L$38+$L$47)</f>
        <v>0</v>
      </c>
      <c r="X33" s="252" t="n">
        <f aca="false">($G33*('Scoring Format'!$B$4))+($I33*'Scoring Format'!$B$7)+($M33*('Scoring Format'!$B$3))+($O33*('Scoring Format'!$B$6))</f>
        <v>55.8</v>
      </c>
      <c r="Y33" s="252" t="n">
        <f aca="false">(F33*1)+(($G33*('Scoring Format'!$B$4))+($I33*'Scoring Format'!$B$7)+($M33*('Scoring Format'!$B$3))+($O33*('Scoring Format'!$B$6)))</f>
        <v>85.8</v>
      </c>
      <c r="Z33" s="252" t="n">
        <f aca="false">(F33*0.5)+(($G33*('Scoring Format'!$B$4))+($I33*'Scoring Format'!$B$7)+($M33*('Scoring Format'!$B$3))+($O33*('Scoring Format'!$B$6)))</f>
        <v>70.8</v>
      </c>
      <c r="AA33" s="243"/>
      <c r="AD33" s="251" t="s">
        <v>82</v>
      </c>
      <c r="AE33" s="251"/>
      <c r="AF33" s="249" t="n">
        <f aca="false">AH33/AG33</f>
        <v>0.633333333333333</v>
      </c>
      <c r="AG33" s="252" t="n">
        <v>120</v>
      </c>
      <c r="AH33" s="252" t="n">
        <v>76</v>
      </c>
      <c r="AI33" s="252" t="n">
        <v>892</v>
      </c>
      <c r="AJ33" s="252" t="n">
        <f aca="false">AI33/AH33</f>
        <v>11.7368421052632</v>
      </c>
      <c r="AK33" s="252" t="n">
        <v>5</v>
      </c>
      <c r="AL33" s="249" t="n">
        <f aca="false">AK33/AH33</f>
        <v>0.0657894736842105</v>
      </c>
      <c r="AN33" s="252" t="n">
        <v>12</v>
      </c>
      <c r="AO33" s="252" t="n">
        <v>108</v>
      </c>
      <c r="AP33" s="263" t="n">
        <f aca="false">AO33/AN33</f>
        <v>9</v>
      </c>
      <c r="AQ33" s="252" t="n">
        <v>0</v>
      </c>
      <c r="AR33" s="249" t="n">
        <f aca="false">AQ33/AN33</f>
        <v>0</v>
      </c>
      <c r="AV33" s="264" t="e">
        <f aca="false">(#ref!+AK33)/(#ref!+AK36)</f>
        <v>#NAME?</v>
      </c>
      <c r="AW33" s="264" t="e">
        <f aca="false">#ref!/(AK33+#ref!)</f>
        <v>#NAME?</v>
      </c>
      <c r="AX33" s="264" t="e">
        <f aca="false">AK33/(#ref!+AK33)</f>
        <v>#NAME?</v>
      </c>
      <c r="AZ33" s="252" t="n">
        <f aca="false">(AI33*0.1)+(AK33*6)+(AO33*0.1)+(AQ33*6)</f>
        <v>130</v>
      </c>
      <c r="BA33" s="252" t="n">
        <f aca="false">(AH33*1)+(AI33*0.1)+(AK33*6)+(AO33*0.1)+(AQ33*6)</f>
        <v>206</v>
      </c>
    </row>
    <row r="34" customFormat="false" ht="8.25" hidden="false" customHeight="false" outlineLevel="0" collapsed="false">
      <c r="A34" s="251" t="s">
        <v>485</v>
      </c>
      <c r="B34" s="252" t="n">
        <v>22</v>
      </c>
      <c r="C34" s="252" t="n">
        <v>17</v>
      </c>
      <c r="D34" s="249" t="n">
        <f aca="false">F34/E34</f>
        <v>0.488888888888889</v>
      </c>
      <c r="E34" s="252" t="n">
        <v>45</v>
      </c>
      <c r="F34" s="252" t="n">
        <v>22</v>
      </c>
      <c r="G34" s="252" t="n">
        <v>423</v>
      </c>
      <c r="H34" s="252" t="n">
        <f aca="false">G34/F34</f>
        <v>19.2272727272727</v>
      </c>
      <c r="I34" s="252" t="n">
        <v>2</v>
      </c>
      <c r="J34" s="249" t="n">
        <f aca="false">I34/F34</f>
        <v>0.0909090909090909</v>
      </c>
      <c r="L34" s="252" t="n">
        <v>6</v>
      </c>
      <c r="M34" s="252" t="n">
        <v>44</v>
      </c>
      <c r="N34" s="263" t="n">
        <f aca="false">M34/L34</f>
        <v>7.33333333333333</v>
      </c>
      <c r="O34" s="252" t="n">
        <v>0</v>
      </c>
      <c r="P34" s="249" t="n">
        <f aca="false">O34/L34</f>
        <v>0</v>
      </c>
      <c r="S34" s="251" t="s">
        <v>486</v>
      </c>
      <c r="T34" s="264" t="n">
        <f aca="false">(E34+L34)/($D$27+$L$27+$N$17+$E$47+$L$47)</f>
        <v>0.0757800891530461</v>
      </c>
      <c r="U34" s="264" t="n">
        <f aca="false">E34/($E$17)</f>
        <v>0.11968085106383</v>
      </c>
      <c r="V34" s="264" t="n">
        <f aca="false">L34/($N$17+$D$27+$L$38+$L$47)</f>
        <v>0.0143884892086331</v>
      </c>
      <c r="X34" s="252" t="n">
        <f aca="false">($G34*('Scoring Format'!$B$4))+($I34*'Scoring Format'!$B$7)+($M34*('Scoring Format'!$B$3))+($O34*('Scoring Format'!$B$6))</f>
        <v>58.7</v>
      </c>
      <c r="Y34" s="252" t="n">
        <f aca="false">(F34*1)+(($G34*('Scoring Format'!$B$4))+($I34*'Scoring Format'!$B$7)+($M34*('Scoring Format'!$B$3))+($O34*('Scoring Format'!$B$6)))</f>
        <v>80.7</v>
      </c>
      <c r="Z34" s="252" t="n">
        <f aca="false">(F34*0.5)+(($G34*('Scoring Format'!$B$4))+($I34*'Scoring Format'!$B$7)+($M34*('Scoring Format'!$B$3))+($O34*('Scoring Format'!$B$6)))</f>
        <v>69.7</v>
      </c>
      <c r="AA34" s="243"/>
      <c r="AD34" s="251" t="s">
        <v>85</v>
      </c>
      <c r="AE34" s="251"/>
      <c r="AF34" s="249" t="n">
        <f aca="false">AH34/AG34</f>
        <v>0.55</v>
      </c>
      <c r="AG34" s="252" t="n">
        <v>40</v>
      </c>
      <c r="AH34" s="252" t="n">
        <v>22</v>
      </c>
      <c r="AI34" s="252" t="n">
        <v>325</v>
      </c>
      <c r="AJ34" s="252" t="n">
        <f aca="false">AI34/AH34</f>
        <v>14.7727272727273</v>
      </c>
      <c r="AK34" s="252" t="n">
        <v>2</v>
      </c>
      <c r="AL34" s="249" t="n">
        <f aca="false">AK34/AH34</f>
        <v>0.0909090909090909</v>
      </c>
      <c r="AN34" s="252" t="n">
        <v>5</v>
      </c>
      <c r="AO34" s="252" t="n">
        <v>20</v>
      </c>
      <c r="AP34" s="263" t="n">
        <f aca="false">AO34/AN34</f>
        <v>4</v>
      </c>
      <c r="AQ34" s="252" t="n">
        <v>0</v>
      </c>
      <c r="AR34" s="249" t="n">
        <f aca="false">AQ34/AN34</f>
        <v>0</v>
      </c>
      <c r="AV34" s="264" t="e">
        <f aca="false">(#ref!+AK34)/(#ref!+AK37)</f>
        <v>#NAME?</v>
      </c>
      <c r="AW34" s="264" t="e">
        <f aca="false">#ref!/(AK34+#ref!)</f>
        <v>#NAME?</v>
      </c>
      <c r="AX34" s="264" t="e">
        <f aca="false">AK34/(#ref!+AK34)</f>
        <v>#NAME?</v>
      </c>
      <c r="AZ34" s="252" t="n">
        <f aca="false">(AI34*0.1)+(AK34*6)+(AO34*0.1)+(AQ34*6)</f>
        <v>46.5</v>
      </c>
      <c r="BA34" s="252" t="n">
        <f aca="false">(AH34*1)+(AI34*0.1)+(AK34*6)+(AO34*0.1)+(AQ34*6)</f>
        <v>68.5</v>
      </c>
    </row>
    <row r="35" customFormat="false" ht="8.25" hidden="false" customHeight="false" outlineLevel="0" collapsed="false">
      <c r="A35" s="251" t="s">
        <v>487</v>
      </c>
      <c r="B35" s="252" t="n">
        <v>27</v>
      </c>
      <c r="C35" s="252" t="n">
        <v>17</v>
      </c>
      <c r="D35" s="249" t="n">
        <f aca="false">F35/E35</f>
        <v>0.506493506493506</v>
      </c>
      <c r="E35" s="252" t="n">
        <v>77</v>
      </c>
      <c r="F35" s="252" t="n">
        <v>39</v>
      </c>
      <c r="G35" s="252" t="n">
        <v>490</v>
      </c>
      <c r="H35" s="252" t="n">
        <f aca="false">G35/F35</f>
        <v>12.5641025641026</v>
      </c>
      <c r="I35" s="252" t="n">
        <v>4</v>
      </c>
      <c r="J35" s="249" t="n">
        <f aca="false">I35/F35</f>
        <v>0.102564102564103</v>
      </c>
      <c r="L35" s="252" t="n">
        <v>0</v>
      </c>
      <c r="M35" s="252" t="n">
        <v>0</v>
      </c>
      <c r="N35" s="263" t="e">
        <f aca="false">M35/L35</f>
        <v>#DIV/0!</v>
      </c>
      <c r="O35" s="252" t="n">
        <v>0</v>
      </c>
      <c r="P35" s="249" t="e">
        <f aca="false">O35/L35</f>
        <v>#DIV/0!</v>
      </c>
      <c r="S35" s="251" t="s">
        <v>488</v>
      </c>
      <c r="T35" s="264" t="n">
        <f aca="false">(E35+L35)/($D$27+$L$27+$N$17+$E$47+$L$47)</f>
        <v>0.114413075780089</v>
      </c>
      <c r="U35" s="264" t="n">
        <f aca="false">E35/($E$17)</f>
        <v>0.204787234042553</v>
      </c>
      <c r="V35" s="264" t="n">
        <f aca="false">L35/($N$17+$D$27+$L$38+$L$47)</f>
        <v>0</v>
      </c>
      <c r="X35" s="252" t="n">
        <f aca="false">($G35*('Scoring Format'!$B$4))+($I35*'Scoring Format'!$B$7)+($M35*('Scoring Format'!$B$3))+($O35*('Scoring Format'!$B$6))</f>
        <v>73</v>
      </c>
      <c r="Y35" s="252" t="n">
        <f aca="false">(F35*1)+(($G35*('Scoring Format'!$B$4))+($I35*'Scoring Format'!$B$7)+($M35*('Scoring Format'!$B$3))+($O35*('Scoring Format'!$B$6)))</f>
        <v>112</v>
      </c>
      <c r="Z35" s="252" t="n">
        <f aca="false">(F35*0.5)+(($G35*('Scoring Format'!$B$4))+($I35*'Scoring Format'!$B$7)+($M35*('Scoring Format'!$B$3))+($O35*('Scoring Format'!$B$6)))</f>
        <v>92.5</v>
      </c>
      <c r="AA35" s="243"/>
      <c r="AD35" s="251" t="s">
        <v>88</v>
      </c>
      <c r="AE35" s="251"/>
      <c r="AF35" s="249" t="n">
        <f aca="false">AH35/AG35</f>
        <v>0.662068965517241</v>
      </c>
      <c r="AG35" s="252" t="n">
        <v>145</v>
      </c>
      <c r="AH35" s="252" t="n">
        <v>96</v>
      </c>
      <c r="AI35" s="252" t="n">
        <v>1098</v>
      </c>
      <c r="AJ35" s="252" t="n">
        <f aca="false">AI35/AH35</f>
        <v>11.4375</v>
      </c>
      <c r="AK35" s="252" t="n">
        <v>7</v>
      </c>
      <c r="AL35" s="249" t="n">
        <f aca="false">AK35/AH35</f>
        <v>0.0729166666666667</v>
      </c>
      <c r="AN35" s="252" t="n">
        <v>0</v>
      </c>
      <c r="AO35" s="252" t="n">
        <v>0</v>
      </c>
      <c r="AP35" s="263" t="e">
        <f aca="false">AO35/AN35</f>
        <v>#DIV/0!</v>
      </c>
      <c r="AQ35" s="252" t="n">
        <v>0</v>
      </c>
      <c r="AR35" s="249" t="e">
        <f aca="false">AQ35/AN35</f>
        <v>#DIV/0!</v>
      </c>
      <c r="AV35" s="264" t="e">
        <f aca="false">(#ref!+AK35)/(#ref!+AK38)</f>
        <v>#NAME?</v>
      </c>
      <c r="AW35" s="264" t="e">
        <f aca="false">#ref!/(AK35+#ref!)</f>
        <v>#NAME?</v>
      </c>
      <c r="AX35" s="264" t="e">
        <f aca="false">AK35/(#ref!+AK35)</f>
        <v>#NAME?</v>
      </c>
      <c r="AZ35" s="252" t="n">
        <f aca="false">(AI35*0.1)+(AK35*6)+(AO35*0.1)+(AQ35*6)</f>
        <v>151.8</v>
      </c>
      <c r="BA35" s="252" t="n">
        <f aca="false">(AH35*1)+(AI35*0.1)+(AK35*6)+(AO35*0.1)+(AQ35*6)</f>
        <v>247.8</v>
      </c>
    </row>
    <row r="36" customFormat="false" ht="8.25" hidden="false" customHeight="false" outlineLevel="0" collapsed="false">
      <c r="A36" s="251" t="s">
        <v>489</v>
      </c>
      <c r="B36" s="252" t="n">
        <v>25</v>
      </c>
      <c r="C36" s="252" t="n">
        <v>17</v>
      </c>
      <c r="D36" s="249" t="n">
        <f aca="false">F36/E36</f>
        <v>0.7</v>
      </c>
      <c r="E36" s="252" t="n">
        <v>10</v>
      </c>
      <c r="F36" s="252" t="n">
        <v>7</v>
      </c>
      <c r="G36" s="252" t="n">
        <v>68</v>
      </c>
      <c r="H36" s="252" t="n">
        <f aca="false">G36/F36</f>
        <v>9.71428571428571</v>
      </c>
      <c r="I36" s="252" t="n">
        <v>0</v>
      </c>
      <c r="J36" s="249" t="n">
        <f aca="false">I36/F36</f>
        <v>0</v>
      </c>
      <c r="L36" s="252" t="n">
        <v>0</v>
      </c>
      <c r="M36" s="252" t="n">
        <v>0</v>
      </c>
      <c r="N36" s="263" t="e">
        <f aca="false">M36/L36</f>
        <v>#DIV/0!</v>
      </c>
      <c r="O36" s="252" t="n">
        <v>0</v>
      </c>
      <c r="P36" s="249" t="e">
        <f aca="false">O36/L36</f>
        <v>#DIV/0!</v>
      </c>
      <c r="S36" s="251" t="s">
        <v>490</v>
      </c>
      <c r="T36" s="264" t="n">
        <f aca="false">(E36+L36)/($D$27+$L$27+$N$17+$E$47+$L$47)</f>
        <v>0.0148588410104012</v>
      </c>
      <c r="U36" s="264" t="n">
        <f aca="false">E36/($E$17)</f>
        <v>0.0265957446808511</v>
      </c>
      <c r="V36" s="264" t="n">
        <f aca="false">L36/($N$17+$D$27+$L$38+$L$47)</f>
        <v>0</v>
      </c>
      <c r="X36" s="252" t="n">
        <f aca="false">($G36*('Scoring Format'!$B$4))+($I36*'Scoring Format'!$B$7)+($M36*('Scoring Format'!$B$3))+($O36*('Scoring Format'!$B$6))</f>
        <v>6.8</v>
      </c>
      <c r="Y36" s="252" t="n">
        <f aca="false">(F36*1)+(($G36*('Scoring Format'!$B$4))+($I36*'Scoring Format'!$B$7)+($M36*('Scoring Format'!$B$3))+($O36*('Scoring Format'!$B$6)))</f>
        <v>13.8</v>
      </c>
      <c r="Z36" s="252" t="n">
        <f aca="false">(F36*0.5)+(($G36*('Scoring Format'!$B$4))+($I36*'Scoring Format'!$B$7)+($M36*('Scoring Format'!$B$3))+($O36*('Scoring Format'!$B$6)))</f>
        <v>10.3</v>
      </c>
      <c r="AA36" s="243"/>
      <c r="AD36" s="251" t="s">
        <v>91</v>
      </c>
      <c r="AE36" s="251"/>
      <c r="AF36" s="249" t="n">
        <f aca="false">AH36/AG36</f>
        <v>0.6</v>
      </c>
      <c r="AG36" s="252" t="n">
        <v>10</v>
      </c>
      <c r="AH36" s="252" t="n">
        <v>6</v>
      </c>
      <c r="AI36" s="252" t="n">
        <v>100</v>
      </c>
      <c r="AJ36" s="252" t="n">
        <f aca="false">AI36/AH36</f>
        <v>16.6666666666667</v>
      </c>
      <c r="AK36" s="252" t="n">
        <v>0</v>
      </c>
      <c r="AL36" s="249" t="n">
        <f aca="false">AK36/AH36</f>
        <v>0</v>
      </c>
      <c r="AN36" s="252" t="n">
        <v>0</v>
      </c>
      <c r="AO36" s="252" t="n">
        <v>0</v>
      </c>
      <c r="AP36" s="263" t="e">
        <f aca="false">AO36/AN36</f>
        <v>#DIV/0!</v>
      </c>
      <c r="AQ36" s="252" t="n">
        <v>0</v>
      </c>
      <c r="AR36" s="249" t="e">
        <f aca="false">AQ36/AN36</f>
        <v>#DIV/0!</v>
      </c>
      <c r="AV36" s="264" t="e">
        <f aca="false">(#ref!+AK36)/(#ref!+AK41)</f>
        <v>#NAME?</v>
      </c>
      <c r="AW36" s="264" t="e">
        <f aca="false">#ref!/(AK36+#ref!)</f>
        <v>#NAME?</v>
      </c>
      <c r="AX36" s="264" t="e">
        <f aca="false">AK36/(#ref!+AK36)</f>
        <v>#NAME?</v>
      </c>
      <c r="AZ36" s="252" t="n">
        <f aca="false">(AI36*0.1)+(AK36*6)+(AO36*0.1)+(AQ36*6)</f>
        <v>10</v>
      </c>
      <c r="BA36" s="252" t="n">
        <f aca="false">(AH36*1)+(AI36*0.1)+(AK36*6)+(AO36*0.1)+(AQ36*6)</f>
        <v>16</v>
      </c>
    </row>
    <row r="37" customFormat="false" ht="8.25" hidden="false" customHeight="false" outlineLevel="0" collapsed="false">
      <c r="A37" s="251" t="s">
        <v>491</v>
      </c>
      <c r="B37" s="252" t="n">
        <v>26</v>
      </c>
      <c r="C37" s="252" t="n">
        <v>15</v>
      </c>
      <c r="D37" s="249" t="n">
        <f aca="false">F37/E37</f>
        <v>0.578947368421053</v>
      </c>
      <c r="E37" s="252" t="n">
        <v>19</v>
      </c>
      <c r="F37" s="252" t="n">
        <v>11</v>
      </c>
      <c r="G37" s="252" t="n">
        <v>118</v>
      </c>
      <c r="H37" s="252" t="n">
        <f aca="false">G37/F37</f>
        <v>10.7272727272727</v>
      </c>
      <c r="I37" s="252" t="n">
        <v>1</v>
      </c>
      <c r="J37" s="249" t="n">
        <f aca="false">I37/F37</f>
        <v>0.0909090909090909</v>
      </c>
      <c r="L37" s="252" t="n">
        <v>0</v>
      </c>
      <c r="M37" s="252" t="n">
        <v>0</v>
      </c>
      <c r="N37" s="263" t="e">
        <f aca="false">M37/L37</f>
        <v>#DIV/0!</v>
      </c>
      <c r="O37" s="252" t="n">
        <v>0</v>
      </c>
      <c r="P37" s="249" t="e">
        <f aca="false">O37/L37</f>
        <v>#DIV/0!</v>
      </c>
      <c r="S37" s="251" t="s">
        <v>492</v>
      </c>
      <c r="T37" s="264" t="n">
        <f aca="false">(E37+L37)/($D$27+$L$27+$N$17+$E$47+$L$47)</f>
        <v>0.0282317979197623</v>
      </c>
      <c r="U37" s="264" t="n">
        <f aca="false">E37/($E$17)</f>
        <v>0.050531914893617</v>
      </c>
      <c r="V37" s="264" t="n">
        <f aca="false">L37/($N$17+$D$27+$L$38+$L$47)</f>
        <v>0</v>
      </c>
      <c r="X37" s="252" t="n">
        <f aca="false">($G37*('Scoring Format'!$B$4))+($I37*'Scoring Format'!$B$7)+($M37*('Scoring Format'!$B$3))+($O37*('Scoring Format'!$B$6))</f>
        <v>17.8</v>
      </c>
      <c r="Y37" s="252" t="n">
        <f aca="false">(F37*1)+(($G37*('Scoring Format'!$B$4))+($I37*'Scoring Format'!$B$7)+($M37*('Scoring Format'!$B$3))+($O37*('Scoring Format'!$B$6)))</f>
        <v>28.8</v>
      </c>
      <c r="Z37" s="252" t="n">
        <f aca="false">(F37*0.5)+(($G37*('Scoring Format'!$B$4))+($I37*'Scoring Format'!$B$7)+($M37*('Scoring Format'!$B$3))+($O37*('Scoring Format'!$B$6)))</f>
        <v>23.3</v>
      </c>
      <c r="AA37" s="243"/>
      <c r="AD37" s="251" t="s">
        <v>94</v>
      </c>
      <c r="AE37" s="251"/>
      <c r="AF37" s="249" t="e">
        <f aca="false">AH37/AG37</f>
        <v>#DIV/0!</v>
      </c>
      <c r="AG37" s="252"/>
      <c r="AH37" s="252"/>
      <c r="AI37" s="252"/>
      <c r="AJ37" s="252"/>
      <c r="AK37" s="252"/>
      <c r="AL37" s="249" t="e">
        <f aca="false">AK37/AH37</f>
        <v>#DIV/0!</v>
      </c>
      <c r="AN37" s="252"/>
      <c r="AO37" s="252"/>
      <c r="AP37" s="263" t="e">
        <f aca="false">AO37/AN37</f>
        <v>#DIV/0!</v>
      </c>
      <c r="AQ37" s="252"/>
      <c r="AR37" s="249" t="e">
        <f aca="false">AQ37/AN37</f>
        <v>#DIV/0!</v>
      </c>
      <c r="AV37" s="264" t="e">
        <f aca="false">(#ref!+AK37)/(#ref!+AK42)</f>
        <v>#NAME?</v>
      </c>
      <c r="AW37" s="264" t="e">
        <f aca="false">#ref!/(AK37+#ref!)</f>
        <v>#NAME?</v>
      </c>
      <c r="AX37" s="264" t="e">
        <f aca="false">AK37/(#ref!+AK37)</f>
        <v>#NAME?</v>
      </c>
      <c r="AZ37" s="252"/>
      <c r="BA37" s="252"/>
    </row>
    <row r="38" customFormat="false" ht="8.25" hidden="false" customHeight="false" outlineLevel="0" collapsed="false">
      <c r="A38" s="250" t="s">
        <v>49</v>
      </c>
      <c r="B38" s="250"/>
      <c r="C38" s="250"/>
      <c r="D38" s="247"/>
      <c r="E38" s="250" t="n">
        <f aca="false">SUM(E32:E37)</f>
        <v>301</v>
      </c>
      <c r="F38" s="250" t="n">
        <f aca="false">SUM(F32:F37)</f>
        <v>167</v>
      </c>
      <c r="G38" s="250" t="n">
        <f aca="false">SUM(G32:G37)</f>
        <v>2176</v>
      </c>
      <c r="H38" s="250"/>
      <c r="I38" s="250" t="n">
        <f aca="false">SUM(I32:I37)</f>
        <v>15</v>
      </c>
      <c r="J38" s="250"/>
      <c r="K38" s="250"/>
      <c r="L38" s="250" t="n">
        <f aca="false">SUM(L32:L37)</f>
        <v>13</v>
      </c>
      <c r="M38" s="250" t="n">
        <f aca="false">SUM(M32:M37)</f>
        <v>101</v>
      </c>
      <c r="N38" s="250"/>
      <c r="O38" s="250" t="n">
        <f aca="false">SUM(O32:O37)</f>
        <v>0</v>
      </c>
      <c r="P38" s="250"/>
      <c r="AD38" s="250" t="s">
        <v>49</v>
      </c>
      <c r="AE38" s="250"/>
      <c r="AF38" s="247"/>
      <c r="AG38" s="250" t="n">
        <f aca="false">SUM(AG32:AG37)</f>
        <v>422</v>
      </c>
      <c r="AH38" s="250" t="n">
        <f aca="false">SUM(AH32:AH37)</f>
        <v>265</v>
      </c>
      <c r="AI38" s="250" t="n">
        <f aca="false">SUM(AI32:AI37)</f>
        <v>3125</v>
      </c>
      <c r="AJ38" s="250"/>
      <c r="AK38" s="250" t="n">
        <f aca="false">SUM(AK32:AK37)</f>
        <v>20</v>
      </c>
      <c r="AL38" s="250"/>
      <c r="AM38" s="250"/>
      <c r="AN38" s="250" t="n">
        <f aca="false">SUM(AN32:AN37)</f>
        <v>17</v>
      </c>
      <c r="AO38" s="250" t="n">
        <f aca="false">SUM(AO32:AO37)</f>
        <v>128</v>
      </c>
      <c r="AP38" s="250"/>
      <c r="AQ38" s="250" t="n">
        <f aca="false">SUM(AQ32:AQ37)</f>
        <v>0</v>
      </c>
      <c r="AR38" s="250"/>
    </row>
    <row r="39" customFormat="false" ht="8.25" hidden="false" customHeight="false" outlineLevel="0" collapsed="false">
      <c r="A39" s="250"/>
      <c r="C39" s="243"/>
      <c r="D39" s="243"/>
      <c r="E39" s="243"/>
      <c r="F39" s="243"/>
      <c r="G39" s="243"/>
      <c r="H39" s="243"/>
      <c r="I39" s="243"/>
      <c r="J39" s="243"/>
      <c r="K39" s="243"/>
      <c r="L39" s="243"/>
      <c r="AC39" s="250"/>
      <c r="AE39" s="243"/>
      <c r="AF39" s="243"/>
      <c r="AG39" s="243"/>
      <c r="AH39" s="243"/>
      <c r="AI39" s="243"/>
      <c r="AJ39" s="243"/>
      <c r="AK39" s="243"/>
      <c r="AL39" s="243"/>
      <c r="AM39" s="243"/>
      <c r="AN39" s="243"/>
    </row>
    <row r="40" customFormat="false" ht="8.25" hidden="false" customHeight="false" outlineLevel="0" collapsed="false">
      <c r="A40" s="250"/>
      <c r="C40" s="243"/>
      <c r="D40" s="243"/>
      <c r="E40" s="243"/>
      <c r="F40" s="243"/>
      <c r="G40" s="243"/>
      <c r="H40" s="243"/>
      <c r="I40" s="243"/>
      <c r="J40" s="243"/>
      <c r="K40" s="243"/>
      <c r="L40" s="243"/>
      <c r="AC40" s="250"/>
      <c r="AE40" s="243"/>
      <c r="AF40" s="243"/>
      <c r="AG40" s="243"/>
      <c r="AH40" s="243"/>
      <c r="AI40" s="243"/>
      <c r="AJ40" s="243"/>
      <c r="AK40" s="243"/>
      <c r="AL40" s="243"/>
      <c r="AM40" s="243"/>
      <c r="AN40" s="243"/>
    </row>
    <row r="41" customFormat="false" ht="8.25" hidden="false" customHeight="false" outlineLevel="0" collapsed="false">
      <c r="A41" s="244" t="s">
        <v>50</v>
      </c>
      <c r="B41" s="244"/>
      <c r="C41" s="244"/>
      <c r="D41" s="244"/>
      <c r="E41" s="244"/>
      <c r="F41" s="244"/>
      <c r="G41" s="244"/>
      <c r="H41" s="245"/>
      <c r="I41" s="245"/>
      <c r="J41" s="243"/>
      <c r="K41" s="243"/>
      <c r="L41" s="244" t="s">
        <v>19</v>
      </c>
      <c r="M41" s="244"/>
      <c r="N41" s="244"/>
      <c r="O41" s="244"/>
      <c r="P41" s="244"/>
      <c r="T41" s="244" t="s">
        <v>20</v>
      </c>
      <c r="U41" s="244"/>
      <c r="V41" s="244"/>
      <c r="X41" s="244"/>
      <c r="Y41" s="244"/>
      <c r="AE41" s="244" t="s">
        <v>50</v>
      </c>
      <c r="AF41" s="244"/>
      <c r="AG41" s="244"/>
      <c r="AH41" s="244"/>
      <c r="AI41" s="244"/>
      <c r="AJ41" s="244"/>
      <c r="AK41" s="244"/>
      <c r="AL41" s="243"/>
      <c r="AM41" s="243"/>
      <c r="AN41" s="244" t="s">
        <v>19</v>
      </c>
      <c r="AO41" s="244"/>
      <c r="AP41" s="244"/>
      <c r="AQ41" s="244"/>
      <c r="AR41" s="244"/>
      <c r="AV41" s="244" t="s">
        <v>20</v>
      </c>
      <c r="AW41" s="244"/>
      <c r="AX41" s="244"/>
      <c r="AZ41" s="244" t="s">
        <v>21</v>
      </c>
      <c r="BA41" s="244"/>
    </row>
    <row r="42" customFormat="false" ht="8.25" hidden="false" customHeight="false" outlineLevel="0" collapsed="false">
      <c r="A42" s="250" t="s">
        <v>95</v>
      </c>
      <c r="B42" s="250" t="s">
        <v>23</v>
      </c>
      <c r="C42" s="250" t="s">
        <v>24</v>
      </c>
      <c r="D42" s="250" t="s">
        <v>52</v>
      </c>
      <c r="E42" s="250" t="s">
        <v>53</v>
      </c>
      <c r="F42" s="250" t="s">
        <v>54</v>
      </c>
      <c r="G42" s="250" t="s">
        <v>55</v>
      </c>
      <c r="H42" s="250" t="s">
        <v>56</v>
      </c>
      <c r="I42" s="250" t="s">
        <v>30</v>
      </c>
      <c r="J42" s="250" t="s">
        <v>57</v>
      </c>
      <c r="L42" s="250" t="s">
        <v>34</v>
      </c>
      <c r="M42" s="250" t="s">
        <v>35</v>
      </c>
      <c r="N42" s="250" t="s">
        <v>36</v>
      </c>
      <c r="O42" s="250" t="s">
        <v>96</v>
      </c>
      <c r="P42" s="250" t="s">
        <v>31</v>
      </c>
      <c r="S42" s="250" t="s">
        <v>95</v>
      </c>
      <c r="T42" s="250" t="s">
        <v>38</v>
      </c>
      <c r="U42" s="250" t="s">
        <v>39</v>
      </c>
      <c r="V42" s="250" t="s">
        <v>40</v>
      </c>
      <c r="X42" s="250" t="s">
        <v>41</v>
      </c>
      <c r="Y42" s="250" t="s">
        <v>58</v>
      </c>
      <c r="Z42" s="250" t="s">
        <v>97</v>
      </c>
      <c r="AA42" s="250"/>
      <c r="AD42" s="250" t="s">
        <v>95</v>
      </c>
      <c r="AE42" s="250" t="s">
        <v>24</v>
      </c>
      <c r="AF42" s="250" t="s">
        <v>52</v>
      </c>
      <c r="AG42" s="250" t="s">
        <v>53</v>
      </c>
      <c r="AH42" s="250" t="s">
        <v>54</v>
      </c>
      <c r="AI42" s="250" t="s">
        <v>55</v>
      </c>
      <c r="AJ42" s="250" t="s">
        <v>56</v>
      </c>
      <c r="AK42" s="250" t="s">
        <v>30</v>
      </c>
      <c r="AL42" s="250" t="s">
        <v>57</v>
      </c>
      <c r="AN42" s="250" t="s">
        <v>34</v>
      </c>
      <c r="AO42" s="250" t="s">
        <v>35</v>
      </c>
      <c r="AP42" s="250" t="s">
        <v>36</v>
      </c>
      <c r="AQ42" s="250" t="s">
        <v>96</v>
      </c>
      <c r="AR42" s="250" t="s">
        <v>31</v>
      </c>
      <c r="AV42" s="250" t="s">
        <v>38</v>
      </c>
      <c r="AW42" s="250" t="s">
        <v>39</v>
      </c>
      <c r="AX42" s="250" t="s">
        <v>40</v>
      </c>
      <c r="AZ42" s="250" t="s">
        <v>41</v>
      </c>
      <c r="BA42" s="250" t="s">
        <v>58</v>
      </c>
    </row>
    <row r="43" customFormat="false" ht="8.25" hidden="false" customHeight="false" outlineLevel="0" collapsed="false">
      <c r="A43" s="265" t="s">
        <v>493</v>
      </c>
      <c r="B43" s="248" t="n">
        <v>22</v>
      </c>
      <c r="C43" s="252"/>
      <c r="D43" s="249" t="n">
        <f aca="false">F43/E43</f>
        <v>0.7</v>
      </c>
      <c r="E43" s="252" t="n">
        <v>100</v>
      </c>
      <c r="F43" s="252" t="n">
        <v>70</v>
      </c>
      <c r="G43" s="252" t="n">
        <v>780</v>
      </c>
      <c r="H43" s="252" t="n">
        <f aca="false">G43/F43</f>
        <v>11.1428571428571</v>
      </c>
      <c r="I43" s="252" t="n">
        <v>6</v>
      </c>
      <c r="J43" s="249" t="n">
        <f aca="false">I43/F43</f>
        <v>0.0857142857142857</v>
      </c>
      <c r="L43" s="252" t="n">
        <v>0</v>
      </c>
      <c r="M43" s="252" t="n">
        <v>0</v>
      </c>
      <c r="N43" s="252" t="n">
        <v>0</v>
      </c>
      <c r="O43" s="252" t="n">
        <v>0</v>
      </c>
      <c r="P43" s="249" t="e">
        <f aca="false">O43/L43</f>
        <v>#DIV/0!</v>
      </c>
      <c r="S43" s="251" t="s">
        <v>494</v>
      </c>
      <c r="T43" s="264" t="n">
        <f aca="false">(E43+L43)/($E$47+$L$47+$E$38+$L$38+$K$27+$D$27+$N$17)</f>
        <v>0.099403578528827</v>
      </c>
      <c r="U43" s="264" t="n">
        <f aca="false">E43/($E$47+$E$38+$K$27)</f>
        <v>0.169779286926995</v>
      </c>
      <c r="V43" s="264" t="n">
        <f aca="false">L43/($L$47+$L$38+$D$27+$N$17)</f>
        <v>0</v>
      </c>
      <c r="X43" s="252" t="n">
        <f aca="false">($G43*('Scoring Format'!$B$4))+($I43*'Scoring Format'!$B$7)+($M43*('Scoring Format'!$B$3))+($O43*('Scoring Format'!$B$6))</f>
        <v>114</v>
      </c>
      <c r="Y43" s="252" t="n">
        <f aca="false">(F43*1)+(($G43*('Scoring Format'!$B$4))+($I43*'Scoring Format'!$B$7)+($M43*('Scoring Format'!$B$3))+($O43*('Scoring Format'!$B$6)))</f>
        <v>184</v>
      </c>
      <c r="Z43" s="252" t="n">
        <f aca="false">(F43*0.5)+(($G43*('Scoring Format'!$B$4))+($I43*'Scoring Format'!$B$7)+($M43*('Scoring Format'!$B$3))+($O43*('Scoring Format'!$B$6)))</f>
        <v>149</v>
      </c>
      <c r="AA43" s="243"/>
      <c r="AD43" s="251" t="s">
        <v>100</v>
      </c>
      <c r="AE43" s="251"/>
      <c r="AF43" s="249" t="n">
        <f aca="false">AH43/AG43</f>
        <v>0.5625</v>
      </c>
      <c r="AG43" s="252" t="n">
        <v>16</v>
      </c>
      <c r="AH43" s="252" t="n">
        <v>9</v>
      </c>
      <c r="AI43" s="252" t="n">
        <v>108</v>
      </c>
      <c r="AJ43" s="252" t="n">
        <f aca="false">AI43/AH43</f>
        <v>12</v>
      </c>
      <c r="AK43" s="252" t="n">
        <v>1</v>
      </c>
      <c r="AL43" s="249" t="n">
        <f aca="false">AK43/AH43</f>
        <v>0.111111111111111</v>
      </c>
      <c r="AN43" s="252" t="n">
        <v>0</v>
      </c>
      <c r="AO43" s="252" t="n">
        <v>0</v>
      </c>
      <c r="AP43" s="252" t="n">
        <v>0</v>
      </c>
      <c r="AQ43" s="252" t="n">
        <v>0</v>
      </c>
      <c r="AR43" s="249" t="e">
        <f aca="false">AQ43/AN43</f>
        <v>#DIV/0!</v>
      </c>
      <c r="AV43" s="264" t="e">
        <f aca="false">(#ref!+AK43)/(#ref!+AK46)</f>
        <v>#NAME?</v>
      </c>
      <c r="AW43" s="264" t="e">
        <f aca="false">#ref!/(AK43+#ref!)</f>
        <v>#NAME?</v>
      </c>
      <c r="AX43" s="264" t="e">
        <f aca="false">AK43/(#ref!+AK43)</f>
        <v>#NAME?</v>
      </c>
      <c r="AZ43" s="252" t="n">
        <f aca="false">(AI43*0.1)+(AK43*6)+(AO43*0.1)+(AQ43*6)</f>
        <v>16.8</v>
      </c>
      <c r="BA43" s="252" t="n">
        <f aca="false">(AH43*1)+(AI43*0.1)+(AK43*6)+(AO43*0.1)+(AQ43*6)</f>
        <v>25.8</v>
      </c>
    </row>
    <row r="44" customFormat="false" ht="8.25" hidden="false" customHeight="false" outlineLevel="0" collapsed="false">
      <c r="A44" s="251" t="s">
        <v>495</v>
      </c>
      <c r="B44" s="252" t="n">
        <v>24</v>
      </c>
      <c r="C44" s="252"/>
      <c r="D44" s="249" t="n">
        <f aca="false">F44/E44</f>
        <v>0.566666666666667</v>
      </c>
      <c r="E44" s="252" t="n">
        <v>30</v>
      </c>
      <c r="F44" s="252" t="n">
        <v>17</v>
      </c>
      <c r="G44" s="252" t="n">
        <v>148</v>
      </c>
      <c r="H44" s="252" t="n">
        <f aca="false">G44/F44</f>
        <v>8.70588235294118</v>
      </c>
      <c r="I44" s="252" t="n">
        <v>0</v>
      </c>
      <c r="J44" s="249" t="n">
        <f aca="false">I44/F44</f>
        <v>0</v>
      </c>
      <c r="L44" s="252" t="n">
        <v>0</v>
      </c>
      <c r="M44" s="252" t="n">
        <v>0</v>
      </c>
      <c r="N44" s="252" t="n">
        <v>0</v>
      </c>
      <c r="O44" s="252" t="n">
        <v>0</v>
      </c>
      <c r="P44" s="249" t="e">
        <f aca="false">O44/L44</f>
        <v>#DIV/0!</v>
      </c>
      <c r="S44" s="251" t="s">
        <v>496</v>
      </c>
      <c r="T44" s="264" t="n">
        <f aca="false">(E44+L44)/($E$47+$L$47+$E$38+$L$38+$K$27+$D$27+$N$17)</f>
        <v>0.0298210735586481</v>
      </c>
      <c r="U44" s="264" t="n">
        <f aca="false">E44/($E$47+$E$38+$K$27)</f>
        <v>0.0509337860780985</v>
      </c>
      <c r="V44" s="264" t="n">
        <f aca="false">L44/($L$47+$L$38+$D$27+$N$17)</f>
        <v>0</v>
      </c>
      <c r="X44" s="252" t="n">
        <f aca="false">($G44*('Scoring Format'!$B$4))+($I44*'Scoring Format'!$B$7)+($M44*('Scoring Format'!$B$3))+($O44*('Scoring Format'!$B$6))</f>
        <v>14.8</v>
      </c>
      <c r="Y44" s="252" t="n">
        <f aca="false">(F44*1)+(($G44*('Scoring Format'!$B$4))+($I44*'Scoring Format'!$B$7)+($M44*('Scoring Format'!$B$3))+($O44*('Scoring Format'!$B$6)))</f>
        <v>31.8</v>
      </c>
      <c r="Z44" s="252" t="n">
        <f aca="false">(F44*0.5)+(($G44*('Scoring Format'!$B$4))+($I44*'Scoring Format'!$B$7)+($M44*('Scoring Format'!$B$3))+($O44*('Scoring Format'!$B$6)))</f>
        <v>23.3</v>
      </c>
      <c r="AA44" s="243"/>
      <c r="AD44" s="251" t="s">
        <v>103</v>
      </c>
      <c r="AE44" s="251"/>
      <c r="AF44" s="249" t="n">
        <f aca="false">AH44/AG44</f>
        <v>0.742857142857143</v>
      </c>
      <c r="AG44" s="252" t="n">
        <v>35</v>
      </c>
      <c r="AH44" s="252" t="n">
        <v>26</v>
      </c>
      <c r="AI44" s="252" t="n">
        <v>283</v>
      </c>
      <c r="AJ44" s="252" t="n">
        <f aca="false">AI44/AH44</f>
        <v>10.8846153846154</v>
      </c>
      <c r="AK44" s="252" t="n">
        <v>2</v>
      </c>
      <c r="AL44" s="249" t="n">
        <f aca="false">AK44/AH44</f>
        <v>0.0769230769230769</v>
      </c>
      <c r="AN44" s="252" t="n">
        <v>0</v>
      </c>
      <c r="AO44" s="252" t="n">
        <v>0</v>
      </c>
      <c r="AP44" s="252" t="n">
        <v>0</v>
      </c>
      <c r="AQ44" s="252" t="n">
        <v>0</v>
      </c>
      <c r="AR44" s="249" t="e">
        <f aca="false">AQ44/AN44</f>
        <v>#DIV/0!</v>
      </c>
      <c r="AV44" s="264" t="e">
        <f aca="false">(#ref!+AK44)/(#ref!+AK47)</f>
        <v>#NAME?</v>
      </c>
      <c r="AW44" s="264" t="e">
        <f aca="false">#ref!/(AK44+#ref!)</f>
        <v>#NAME?</v>
      </c>
      <c r="AX44" s="264" t="e">
        <f aca="false">AK44/(#ref!+AK44)</f>
        <v>#NAME?</v>
      </c>
      <c r="AZ44" s="252" t="n">
        <f aca="false">(AI44*0.1)+(AK44*6)+(AO44*0.1)+(AQ44*6)</f>
        <v>40.3</v>
      </c>
      <c r="BA44" s="252" t="n">
        <f aca="false">(AH44*1)+(AI44*0.1)+(AK44*6)+(AO44*0.1)+(AQ44*6)</f>
        <v>66.3</v>
      </c>
    </row>
    <row r="45" customFormat="false" ht="8.25" hidden="false" customHeight="false" outlineLevel="0" collapsed="false">
      <c r="A45" s="251" t="s">
        <v>497</v>
      </c>
      <c r="B45" s="248" t="n">
        <v>22</v>
      </c>
      <c r="C45" s="252"/>
      <c r="D45" s="249" t="n">
        <f aca="false">F45/E45</f>
        <v>0.607142857142857</v>
      </c>
      <c r="E45" s="252" t="n">
        <v>28</v>
      </c>
      <c r="F45" s="252" t="n">
        <v>17</v>
      </c>
      <c r="G45" s="252" t="n">
        <v>168</v>
      </c>
      <c r="H45" s="252" t="n">
        <f aca="false">G45/F45</f>
        <v>9.88235294117647</v>
      </c>
      <c r="I45" s="252" t="n">
        <v>0</v>
      </c>
      <c r="J45" s="249" t="n">
        <f aca="false">I45/F45</f>
        <v>0</v>
      </c>
      <c r="L45" s="252" t="n">
        <v>0</v>
      </c>
      <c r="M45" s="252" t="n">
        <v>0</v>
      </c>
      <c r="N45" s="252" t="n">
        <v>0</v>
      </c>
      <c r="O45" s="252" t="n">
        <v>0</v>
      </c>
      <c r="P45" s="249" t="e">
        <f aca="false">O45/L45</f>
        <v>#DIV/0!</v>
      </c>
      <c r="S45" s="251" t="s">
        <v>498</v>
      </c>
      <c r="T45" s="264" t="n">
        <f aca="false">(E45+L45)/($E$47+$L$47+$E$38+$L$38+$K$27+$D$27+$N$17)</f>
        <v>0.0278330019880716</v>
      </c>
      <c r="U45" s="264" t="n">
        <f aca="false">E45/($E$47+$E$38+$K$27)</f>
        <v>0.0475382003395586</v>
      </c>
      <c r="V45" s="264" t="n">
        <f aca="false">L45/($L$47+$L$38+$D$27+$N$17)</f>
        <v>0</v>
      </c>
      <c r="X45" s="252" t="n">
        <f aca="false">($G45*('Scoring Format'!$B$4))+($I45*'Scoring Format'!$B$7)+($M45*('Scoring Format'!$B$3))+($O45*('Scoring Format'!$B$6))</f>
        <v>16.8</v>
      </c>
      <c r="Y45" s="252" t="n">
        <f aca="false">(F45*1)+(($G45*('Scoring Format'!$B$4))+($I45*'Scoring Format'!$B$7)+($M45*('Scoring Format'!$B$3))+($O45*('Scoring Format'!$B$6)))</f>
        <v>33.8</v>
      </c>
      <c r="Z45" s="252" t="n">
        <f aca="false">(F45*0.5)+(($G45*('Scoring Format'!$B$4))+($I45*'Scoring Format'!$B$7)+($M45*('Scoring Format'!$B$3))+($O45*('Scoring Format'!$B$6)))</f>
        <v>25.3</v>
      </c>
      <c r="AA45" s="243"/>
      <c r="AD45" s="251" t="s">
        <v>106</v>
      </c>
      <c r="AE45" s="251"/>
      <c r="AF45" s="249" t="n">
        <f aca="false">AH45/AG45</f>
        <v>0.5</v>
      </c>
      <c r="AG45" s="252" t="n">
        <v>12</v>
      </c>
      <c r="AH45" s="252" t="n">
        <v>6</v>
      </c>
      <c r="AI45" s="252" t="n">
        <v>65</v>
      </c>
      <c r="AJ45" s="252" t="n">
        <f aca="false">AI45/AH45</f>
        <v>10.8333333333333</v>
      </c>
      <c r="AK45" s="252" t="n">
        <v>0</v>
      </c>
      <c r="AL45" s="249" t="n">
        <f aca="false">AK45/AH45</f>
        <v>0</v>
      </c>
      <c r="AN45" s="252" t="n">
        <v>0</v>
      </c>
      <c r="AO45" s="252" t="n">
        <v>0</v>
      </c>
      <c r="AP45" s="252" t="n">
        <v>0</v>
      </c>
      <c r="AQ45" s="252" t="n">
        <v>0</v>
      </c>
      <c r="AR45" s="249" t="e">
        <f aca="false">AQ45/AN45</f>
        <v>#DIV/0!</v>
      </c>
      <c r="AV45" s="264" t="e">
        <f aca="false">(#ref!+AK45)/(#ref!+AI49)</f>
        <v>#NAME?</v>
      </c>
      <c r="AW45" s="264" t="e">
        <f aca="false">#ref!/(AK45+#ref!)</f>
        <v>#NAME?</v>
      </c>
      <c r="AX45" s="264" t="e">
        <f aca="false">AK45/(#ref!+AK45)</f>
        <v>#NAME?</v>
      </c>
      <c r="AZ45" s="252" t="n">
        <f aca="false">(AI45*0.1)+(AK45*6)+(AO45*0.1)+(AQ45*6)</f>
        <v>6.5</v>
      </c>
      <c r="BA45" s="252" t="n">
        <f aca="false">(AH45*1)+(AI45*0.1)+(AK45*6)+(AO45*0.1)+(AQ45*6)</f>
        <v>12.5</v>
      </c>
    </row>
    <row r="46" customFormat="false" ht="8.25" hidden="false" customHeight="false" outlineLevel="0" collapsed="false">
      <c r="A46" s="251" t="s">
        <v>499</v>
      </c>
      <c r="B46" s="252" t="n">
        <v>26</v>
      </c>
      <c r="C46" s="252"/>
      <c r="D46" s="249" t="n">
        <f aca="false">F46/E46</f>
        <v>0.4</v>
      </c>
      <c r="E46" s="252" t="n">
        <v>10</v>
      </c>
      <c r="F46" s="252" t="n">
        <v>4</v>
      </c>
      <c r="G46" s="252" t="n">
        <v>14</v>
      </c>
      <c r="H46" s="252" t="n">
        <f aca="false">G46/F46</f>
        <v>3.5</v>
      </c>
      <c r="I46" s="252" t="n">
        <v>1</v>
      </c>
      <c r="J46" s="249" t="n">
        <f aca="false">I46/F46</f>
        <v>0.25</v>
      </c>
      <c r="L46" s="252"/>
      <c r="M46" s="252"/>
      <c r="N46" s="252" t="n">
        <v>0</v>
      </c>
      <c r="O46" s="252" t="n">
        <v>0</v>
      </c>
      <c r="P46" s="249" t="e">
        <f aca="false">O46/L46</f>
        <v>#DIV/0!</v>
      </c>
      <c r="S46" s="251" t="s">
        <v>500</v>
      </c>
      <c r="T46" s="264" t="n">
        <f aca="false">(E46+L46)/($E$47+$L$47+$E$38+$L$38+$K$27+$D$27+$N$17)</f>
        <v>0.0099403578528827</v>
      </c>
      <c r="U46" s="264" t="n">
        <f aca="false">E46/($E$47+$E$38+$K$27)</f>
        <v>0.0169779286926995</v>
      </c>
      <c r="V46" s="264" t="n">
        <f aca="false">L46/($L$47+$L$38+$D$27+$N$17)</f>
        <v>0</v>
      </c>
      <c r="X46" s="252" t="n">
        <f aca="false">($G46*('Scoring Format'!$B$4))+($I46*'Scoring Format'!$B$7)+($M46*('Scoring Format'!$B$3))+($O46*('Scoring Format'!$B$6))</f>
        <v>7.4</v>
      </c>
      <c r="Y46" s="252" t="n">
        <f aca="false">(F46*1)+(($G46*('Scoring Format'!$B$4))+($I46*'Scoring Format'!$B$7)+($M46*('Scoring Format'!$B$3))+($O46*('Scoring Format'!$B$6)))</f>
        <v>11.4</v>
      </c>
      <c r="Z46" s="252" t="n">
        <f aca="false">(F46*0.5)+(($G46*('Scoring Format'!$B$4))+($I46*'Scoring Format'!$B$7)+($M46*('Scoring Format'!$B$3))+($O46*('Scoring Format'!$B$6)))</f>
        <v>9.4</v>
      </c>
      <c r="AA46" s="243"/>
      <c r="AD46" s="251"/>
      <c r="AE46" s="251"/>
      <c r="AF46" s="249" t="e">
        <f aca="false">AH46/AG46</f>
        <v>#DIV/0!</v>
      </c>
      <c r="AG46" s="252"/>
      <c r="AH46" s="252"/>
      <c r="AI46" s="252"/>
      <c r="AJ46" s="252" t="e">
        <f aca="false">AI46/AH46</f>
        <v>#DIV/0!</v>
      </c>
      <c r="AK46" s="252"/>
      <c r="AL46" s="249" t="e">
        <f aca="false">AK46/AH46</f>
        <v>#DIV/0!</v>
      </c>
      <c r="AN46" s="252"/>
      <c r="AO46" s="252"/>
      <c r="AP46" s="252"/>
      <c r="AQ46" s="252" t="n">
        <v>0</v>
      </c>
      <c r="AR46" s="249" t="e">
        <f aca="false">AQ46/AN46</f>
        <v>#DIV/0!</v>
      </c>
      <c r="AV46" s="264" t="e">
        <f aca="false">(#ref!+AK46)/(#ref!+AI50)</f>
        <v>#NAME?</v>
      </c>
      <c r="AW46" s="264" t="e">
        <f aca="false">#ref!/(AK46+#ref!)</f>
        <v>#NAME?</v>
      </c>
      <c r="AX46" s="264" t="e">
        <f aca="false">AK46/(#ref!+AK46)</f>
        <v>#NAME?</v>
      </c>
      <c r="AZ46" s="252" t="n">
        <f aca="false">(AI46*0.1)+(AK46*6)+(AO46*0.1)+(AQ46*6)</f>
        <v>0</v>
      </c>
      <c r="BA46" s="252" t="n">
        <f aca="false">(AH46*1)+(AI46*0.1)+(AK46*6)+(AO46*0.1)+(AQ46*6)</f>
        <v>0</v>
      </c>
    </row>
    <row r="47" customFormat="false" ht="8.25" hidden="false" customHeight="false" outlineLevel="0" collapsed="false">
      <c r="A47" s="250" t="s">
        <v>49</v>
      </c>
      <c r="B47" s="250"/>
      <c r="C47" s="250"/>
      <c r="D47" s="247"/>
      <c r="E47" s="250" t="n">
        <f aca="false">SUM(E43:E46)</f>
        <v>168</v>
      </c>
      <c r="F47" s="250" t="n">
        <f aca="false">SUM(F43:F46)</f>
        <v>108</v>
      </c>
      <c r="G47" s="250" t="n">
        <f aca="false">SUM(G43:G46)</f>
        <v>1110</v>
      </c>
      <c r="H47" s="250"/>
      <c r="I47" s="250" t="n">
        <f aca="false">SUM(I43:I46)</f>
        <v>7</v>
      </c>
      <c r="J47" s="250"/>
      <c r="K47" s="250"/>
      <c r="L47" s="250" t="n">
        <f aca="false">SUM(L43:L46)</f>
        <v>0</v>
      </c>
      <c r="M47" s="250" t="n">
        <f aca="false">SUM(M43:M46)</f>
        <v>0</v>
      </c>
      <c r="N47" s="250"/>
      <c r="O47" s="250" t="n">
        <f aca="false">SUM(O43:O46)</f>
        <v>0</v>
      </c>
      <c r="P47" s="247"/>
      <c r="R47" s="254"/>
      <c r="T47" s="254"/>
      <c r="V47" s="243"/>
      <c r="W47" s="243"/>
      <c r="AD47" s="250" t="s">
        <v>49</v>
      </c>
      <c r="AE47" s="250"/>
      <c r="AF47" s="247"/>
      <c r="AG47" s="250" t="n">
        <f aca="false">SUM(AG43:AG46)</f>
        <v>63</v>
      </c>
      <c r="AH47" s="250" t="n">
        <f aca="false">SUM(AH43:AH46)</f>
        <v>41</v>
      </c>
      <c r="AI47" s="250" t="n">
        <f aca="false">SUM(AI43:AI46)</f>
        <v>456</v>
      </c>
      <c r="AJ47" s="250"/>
      <c r="AK47" s="250" t="n">
        <f aca="false">SUM(AK43:AK46)</f>
        <v>3</v>
      </c>
      <c r="AL47" s="250"/>
      <c r="AM47" s="250"/>
      <c r="AN47" s="250" t="n">
        <f aca="false">SUM(AN43:AN46)</f>
        <v>0</v>
      </c>
      <c r="AO47" s="250" t="n">
        <f aca="false">SUM(AO43:AO46)</f>
        <v>0</v>
      </c>
      <c r="AP47" s="250"/>
      <c r="AQ47" s="250" t="n">
        <f aca="false">SUM(AQ43:AQ46)</f>
        <v>0</v>
      </c>
      <c r="AR47" s="247"/>
      <c r="AT47" s="254"/>
      <c r="AU47" s="254"/>
      <c r="AV47" s="254"/>
      <c r="AX47" s="243"/>
      <c r="AY47" s="243"/>
    </row>
    <row r="48" customFormat="false" ht="8.25" hidden="false" customHeight="false" outlineLevel="0" collapsed="false">
      <c r="A48" s="247" t="s">
        <v>501</v>
      </c>
      <c r="H48" s="261"/>
      <c r="I48" s="243"/>
      <c r="J48" s="243"/>
      <c r="P48" s="254"/>
      <c r="Q48" s="254"/>
      <c r="R48" s="254"/>
      <c r="T48" s="243"/>
      <c r="U48" s="243"/>
      <c r="AJ48" s="261"/>
      <c r="AK48" s="243"/>
      <c r="AL48" s="243"/>
      <c r="AR48" s="254"/>
      <c r="AS48" s="254"/>
      <c r="AT48" s="254"/>
      <c r="AV48" s="243"/>
      <c r="AW48" s="243"/>
    </row>
    <row r="49" customFormat="false" ht="8.25" hidden="false" customHeight="false" outlineLevel="0" collapsed="false">
      <c r="H49" s="261"/>
      <c r="I49" s="243"/>
      <c r="J49" s="243"/>
      <c r="P49" s="254"/>
      <c r="Q49" s="254"/>
      <c r="R49" s="254"/>
      <c r="T49" s="243"/>
      <c r="U49" s="243"/>
      <c r="AJ49" s="261"/>
      <c r="AK49" s="243"/>
      <c r="AL49" s="243"/>
      <c r="AR49" s="254"/>
      <c r="AS49" s="254"/>
      <c r="AT49" s="254"/>
      <c r="AV49" s="243"/>
      <c r="AW49" s="243"/>
    </row>
    <row r="50" customFormat="false" ht="8.25" hidden="false" customHeight="false" outlineLevel="0" collapsed="false">
      <c r="A50" s="244" t="s">
        <v>109</v>
      </c>
      <c r="B50" s="244"/>
      <c r="C50" s="244"/>
      <c r="D50" s="244"/>
      <c r="E50" s="244"/>
      <c r="F50" s="244"/>
      <c r="G50" s="244"/>
      <c r="H50" s="261"/>
      <c r="I50" s="243"/>
      <c r="J50" s="244" t="s">
        <v>110</v>
      </c>
      <c r="K50" s="244"/>
      <c r="L50" s="244"/>
      <c r="M50" s="244"/>
      <c r="N50" s="244"/>
      <c r="P50" s="266"/>
      <c r="Q50" s="254"/>
      <c r="R50" s="244" t="s">
        <v>111</v>
      </c>
      <c r="S50" s="244"/>
      <c r="T50" s="244"/>
      <c r="U50" s="244"/>
      <c r="V50" s="244"/>
      <c r="AC50" s="244" t="s">
        <v>109</v>
      </c>
      <c r="AD50" s="244"/>
      <c r="AE50" s="244"/>
      <c r="AF50" s="244"/>
      <c r="AG50" s="244"/>
      <c r="AH50" s="244"/>
      <c r="AI50" s="244"/>
      <c r="AJ50" s="261"/>
      <c r="AK50" s="243"/>
      <c r="AL50" s="244" t="s">
        <v>110</v>
      </c>
      <c r="AM50" s="244"/>
      <c r="AN50" s="244"/>
      <c r="AO50" s="244"/>
      <c r="AP50" s="244"/>
      <c r="AR50" s="266"/>
      <c r="AS50" s="254"/>
      <c r="AT50" s="244" t="s">
        <v>111</v>
      </c>
      <c r="AU50" s="244"/>
      <c r="AV50" s="244"/>
      <c r="AW50" s="244"/>
      <c r="AX50" s="244"/>
    </row>
    <row r="51" customFormat="false" ht="8.25" hidden="false" customHeight="false" outlineLevel="0" collapsed="false">
      <c r="A51" s="247"/>
      <c r="B51" s="250" t="s">
        <v>53</v>
      </c>
      <c r="C51" s="250" t="s">
        <v>112</v>
      </c>
      <c r="D51" s="250" t="s">
        <v>55</v>
      </c>
      <c r="E51" s="250" t="s">
        <v>30</v>
      </c>
      <c r="H51" s="243"/>
      <c r="I51" s="243"/>
      <c r="J51" s="267" t="s">
        <v>113</v>
      </c>
      <c r="K51" s="267"/>
      <c r="L51" s="267"/>
      <c r="M51" s="267"/>
      <c r="N51" s="247" t="s">
        <v>114</v>
      </c>
      <c r="R51" s="267" t="s">
        <v>113</v>
      </c>
      <c r="S51" s="267"/>
      <c r="T51" s="267"/>
      <c r="U51" s="267"/>
      <c r="V51" s="247" t="s">
        <v>114</v>
      </c>
      <c r="AC51" s="247"/>
      <c r="AD51" s="250" t="s">
        <v>53</v>
      </c>
      <c r="AE51" s="250" t="s">
        <v>112</v>
      </c>
      <c r="AF51" s="250" t="s">
        <v>55</v>
      </c>
      <c r="AG51" s="250" t="s">
        <v>30</v>
      </c>
      <c r="AJ51" s="243"/>
      <c r="AK51" s="243"/>
      <c r="AL51" s="267" t="s">
        <v>113</v>
      </c>
      <c r="AM51" s="267"/>
      <c r="AN51" s="267"/>
      <c r="AO51" s="267"/>
      <c r="AP51" s="247" t="s">
        <v>114</v>
      </c>
      <c r="AT51" s="267" t="s">
        <v>113</v>
      </c>
      <c r="AU51" s="267"/>
      <c r="AV51" s="267"/>
      <c r="AW51" s="267"/>
      <c r="AX51" s="247" t="s">
        <v>114</v>
      </c>
    </row>
    <row r="52" customFormat="false" ht="8.25" hidden="false" customHeight="false" outlineLevel="0" collapsed="false">
      <c r="A52" s="265" t="s">
        <v>117</v>
      </c>
      <c r="B52" s="252" t="n">
        <f aca="false">SUM(K22:K26,E32:E37,E43:E46)</f>
        <v>589</v>
      </c>
      <c r="C52" s="252" t="n">
        <f aca="false">SUM(F43:F46,F32:F37,L22:L26)</f>
        <v>376</v>
      </c>
      <c r="D52" s="252" t="n">
        <f aca="false">SUM(G43:G46,G32:G37,M22:M26)</f>
        <v>3886</v>
      </c>
      <c r="E52" s="252" t="n">
        <f aca="false">SUM(O22:O26,I32:I37,I43:I46)</f>
        <v>24</v>
      </c>
      <c r="H52" s="243"/>
      <c r="I52" s="243"/>
      <c r="J52" s="251" t="s">
        <v>502</v>
      </c>
      <c r="K52" s="251"/>
      <c r="L52" s="251"/>
      <c r="M52" s="251"/>
      <c r="N52" s="251" t="s">
        <v>22</v>
      </c>
      <c r="R52" s="265"/>
      <c r="S52" s="265"/>
      <c r="T52" s="265"/>
      <c r="U52" s="265"/>
      <c r="V52" s="251"/>
      <c r="AC52" s="265" t="s">
        <v>117</v>
      </c>
      <c r="AD52" s="252" t="n">
        <f aca="false">SUM(AM22:AM26,AG32:AG37,AG43:AG46)</f>
        <v>583</v>
      </c>
      <c r="AE52" s="252" t="n">
        <f aca="false">SUM(AH43:AH46,AH32:AH37,AM22:AM26)</f>
        <v>404</v>
      </c>
      <c r="AF52" s="252" t="n">
        <f aca="false">SUM(AI43:AI46,AI32:AI37,AN22:AN26)</f>
        <v>3653</v>
      </c>
      <c r="AG52" s="252" t="n">
        <f aca="false">SUM(AQ22:AQ26,AK32:AK37,AK43:AK46)</f>
        <v>27</v>
      </c>
      <c r="AJ52" s="243"/>
      <c r="AK52" s="243"/>
      <c r="AL52" s="265"/>
      <c r="AM52" s="265"/>
      <c r="AN52" s="265"/>
      <c r="AO52" s="265"/>
      <c r="AP52" s="251"/>
      <c r="AT52" s="265"/>
      <c r="AU52" s="265"/>
      <c r="AV52" s="265"/>
      <c r="AW52" s="265"/>
      <c r="AX52" s="251"/>
    </row>
    <row r="53" customFormat="false" ht="8.25" hidden="false" customHeight="false" outlineLevel="0" collapsed="false">
      <c r="A53" s="265" t="s">
        <v>118</v>
      </c>
      <c r="B53" s="252" t="n">
        <f aca="false">SUM(D17)</f>
        <v>589</v>
      </c>
      <c r="C53" s="252" t="n">
        <f aca="false">SUM(E17)</f>
        <v>376</v>
      </c>
      <c r="D53" s="252" t="n">
        <f aca="false">SUM(G17)</f>
        <v>3886</v>
      </c>
      <c r="E53" s="252" t="n">
        <f aca="false">SUM(I17)</f>
        <v>24</v>
      </c>
      <c r="F53" s="250"/>
      <c r="J53" s="251" t="s">
        <v>503</v>
      </c>
      <c r="K53" s="251"/>
      <c r="L53" s="251"/>
      <c r="M53" s="251"/>
      <c r="N53" s="251" t="s">
        <v>51</v>
      </c>
      <c r="R53" s="265" t="s">
        <v>504</v>
      </c>
      <c r="S53" s="265"/>
      <c r="T53" s="265"/>
      <c r="U53" s="265"/>
      <c r="V53" s="251" t="s">
        <v>22</v>
      </c>
      <c r="AC53" s="265" t="s">
        <v>118</v>
      </c>
      <c r="AD53" s="252" t="n">
        <f aca="false">SUM(AF17)</f>
        <v>583</v>
      </c>
      <c r="AE53" s="252" t="n">
        <f aca="false">SUM(AG17)</f>
        <v>378</v>
      </c>
      <c r="AF53" s="252" t="n">
        <f aca="false">SUM(AI17)</f>
        <v>4072</v>
      </c>
      <c r="AG53" s="252" t="n">
        <f aca="false">SUM(AK17)</f>
        <v>27</v>
      </c>
      <c r="AH53" s="250"/>
      <c r="AL53" s="265"/>
      <c r="AM53" s="265"/>
      <c r="AN53" s="265"/>
      <c r="AO53" s="265"/>
      <c r="AP53" s="251"/>
      <c r="AT53" s="265"/>
      <c r="AU53" s="265"/>
      <c r="AV53" s="265"/>
      <c r="AW53" s="265"/>
      <c r="AX53" s="251"/>
    </row>
    <row r="54" customFormat="false" ht="8.25" hidden="false" customHeight="false" outlineLevel="0" collapsed="false">
      <c r="A54" s="265" t="s">
        <v>120</v>
      </c>
      <c r="B54" s="252"/>
      <c r="F54" s="250"/>
      <c r="J54" s="251" t="s">
        <v>505</v>
      </c>
      <c r="K54" s="251"/>
      <c r="L54" s="251"/>
      <c r="M54" s="251"/>
      <c r="N54" s="251" t="s">
        <v>122</v>
      </c>
      <c r="R54" s="265"/>
      <c r="S54" s="265"/>
      <c r="T54" s="265"/>
      <c r="U54" s="265"/>
      <c r="V54" s="251"/>
      <c r="AC54" s="265" t="s">
        <v>120</v>
      </c>
      <c r="AD54" s="251"/>
      <c r="AH54" s="250"/>
      <c r="AL54" s="265"/>
      <c r="AM54" s="265"/>
      <c r="AN54" s="265"/>
      <c r="AO54" s="265"/>
      <c r="AP54" s="251"/>
      <c r="AT54" s="265"/>
      <c r="AU54" s="265"/>
      <c r="AV54" s="265"/>
      <c r="AW54" s="265"/>
      <c r="AX54" s="251"/>
    </row>
    <row r="55" customFormat="false" ht="8.25" hidden="false" customHeight="false" outlineLevel="0" collapsed="false">
      <c r="J55" s="251" t="s">
        <v>506</v>
      </c>
      <c r="K55" s="251"/>
      <c r="L55" s="251"/>
      <c r="M55" s="251"/>
      <c r="N55" s="251" t="s">
        <v>122</v>
      </c>
      <c r="R55" s="265"/>
      <c r="S55" s="265"/>
      <c r="T55" s="265"/>
      <c r="U55" s="265"/>
      <c r="V55" s="251"/>
      <c r="AL55" s="265"/>
      <c r="AM55" s="265"/>
      <c r="AN55" s="265"/>
      <c r="AO55" s="265"/>
      <c r="AP55" s="251"/>
      <c r="AT55" s="265"/>
      <c r="AU55" s="265"/>
      <c r="AV55" s="265"/>
      <c r="AW55" s="265"/>
      <c r="AX55" s="251"/>
    </row>
    <row r="56" customFormat="false" ht="8.25" hidden="false" customHeight="false" outlineLevel="0" collapsed="false">
      <c r="A56" s="247"/>
      <c r="B56" s="250" t="s">
        <v>25</v>
      </c>
      <c r="C56" s="250" t="s">
        <v>28</v>
      </c>
      <c r="D56" s="250" t="s">
        <v>30</v>
      </c>
      <c r="J56" s="251" t="s">
        <v>507</v>
      </c>
      <c r="K56" s="251"/>
      <c r="L56" s="251"/>
      <c r="M56" s="251"/>
      <c r="N56" s="251" t="s">
        <v>122</v>
      </c>
      <c r="R56" s="265"/>
      <c r="S56" s="265"/>
      <c r="T56" s="265"/>
      <c r="U56" s="265"/>
      <c r="V56" s="251"/>
      <c r="AC56" s="247"/>
      <c r="AD56" s="250" t="s">
        <v>25</v>
      </c>
      <c r="AE56" s="250" t="s">
        <v>28</v>
      </c>
      <c r="AF56" s="250" t="s">
        <v>30</v>
      </c>
      <c r="AL56" s="265"/>
      <c r="AM56" s="265"/>
      <c r="AN56" s="265"/>
      <c r="AO56" s="265"/>
      <c r="AP56" s="251"/>
      <c r="AT56" s="265"/>
      <c r="AU56" s="265"/>
      <c r="AV56" s="265"/>
      <c r="AW56" s="265"/>
      <c r="AX56" s="251"/>
    </row>
    <row r="57" customFormat="false" ht="8.25" hidden="false" customHeight="false" outlineLevel="0" collapsed="false">
      <c r="A57" s="265" t="s">
        <v>125</v>
      </c>
      <c r="B57" s="252" t="n">
        <f aca="false">SUM(N14:N16,D22:D26,L32:L37,L43:L46)</f>
        <v>417</v>
      </c>
      <c r="C57" s="252" t="n">
        <f aca="false">SUM(O14:O16,E22:E26,M32:M37,M43:M46)</f>
        <v>1837</v>
      </c>
      <c r="D57" s="252" t="n">
        <f aca="false">SUM(Q14:Q16,G22:G26,O32:O37,O43:O46)</f>
        <v>14</v>
      </c>
      <c r="J57" s="251" t="s">
        <v>508</v>
      </c>
      <c r="K57" s="251"/>
      <c r="L57" s="251"/>
      <c r="M57" s="251"/>
      <c r="N57" s="251" t="s">
        <v>130</v>
      </c>
      <c r="R57" s="265"/>
      <c r="S57" s="265"/>
      <c r="T57" s="265"/>
      <c r="U57" s="265"/>
      <c r="V57" s="251"/>
      <c r="AC57" s="265" t="s">
        <v>125</v>
      </c>
      <c r="AD57" s="252" t="n">
        <f aca="false">SUM(AP14:AP16,AF22:AF26,AN32:AN37,AN43:AN46)</f>
        <v>421</v>
      </c>
      <c r="AE57" s="252" t="n">
        <f aca="false">SUM(AQ14:AQ16,AG22:AG26,AO32:AO37,AO43:AO46)</f>
        <v>2231</v>
      </c>
      <c r="AF57" s="252" t="n">
        <f aca="false">SUM(AS14:AS16,AI22:AI26,AQ32:AQ37,AQ43:AQ46)</f>
        <v>18</v>
      </c>
      <c r="AL57" s="265"/>
      <c r="AM57" s="265"/>
      <c r="AN57" s="265"/>
      <c r="AO57" s="265"/>
      <c r="AP57" s="251"/>
      <c r="AT57" s="265"/>
      <c r="AU57" s="265"/>
      <c r="AV57" s="265"/>
      <c r="AW57" s="265"/>
      <c r="AX57" s="251"/>
    </row>
    <row r="58" customFormat="false" ht="8.25" hidden="false" customHeight="false" outlineLevel="0" collapsed="false">
      <c r="A58" s="265" t="s">
        <v>120</v>
      </c>
      <c r="B58" s="252"/>
      <c r="J58" s="251" t="s">
        <v>509</v>
      </c>
      <c r="K58" s="251"/>
      <c r="L58" s="251"/>
      <c r="M58" s="251"/>
      <c r="N58" s="251" t="s">
        <v>130</v>
      </c>
      <c r="R58" s="265"/>
      <c r="S58" s="265"/>
      <c r="T58" s="265"/>
      <c r="U58" s="265"/>
      <c r="V58" s="251"/>
      <c r="AC58" s="265" t="s">
        <v>120</v>
      </c>
      <c r="AD58" s="251"/>
      <c r="AL58" s="265"/>
      <c r="AM58" s="265"/>
      <c r="AN58" s="265"/>
      <c r="AO58" s="265"/>
      <c r="AP58" s="251"/>
      <c r="AT58" s="265"/>
      <c r="AU58" s="265"/>
      <c r="AV58" s="265"/>
      <c r="AW58" s="265"/>
      <c r="AX58" s="251"/>
    </row>
    <row r="59" customFormat="false" ht="8.25" hidden="false" customHeight="false" outlineLevel="0" collapsed="false">
      <c r="J59" s="251"/>
      <c r="K59" s="251"/>
      <c r="L59" s="251"/>
      <c r="M59" s="251"/>
      <c r="N59" s="251"/>
      <c r="R59" s="265"/>
      <c r="S59" s="265"/>
      <c r="T59" s="265"/>
      <c r="U59" s="265"/>
      <c r="V59" s="251"/>
      <c r="AL59" s="265"/>
      <c r="AM59" s="265"/>
      <c r="AN59" s="265"/>
      <c r="AO59" s="265"/>
      <c r="AP59" s="251"/>
      <c r="AT59" s="265"/>
      <c r="AU59" s="265"/>
      <c r="AV59" s="265"/>
      <c r="AW59" s="265"/>
      <c r="AX59" s="251"/>
    </row>
    <row r="60" customFormat="false" ht="8.25" hidden="false" customHeight="false" outlineLevel="0" collapsed="false">
      <c r="B60" s="250" t="s">
        <v>16</v>
      </c>
      <c r="C60" s="250" t="s">
        <v>17</v>
      </c>
      <c r="AD60" s="250" t="s">
        <v>16</v>
      </c>
      <c r="AE60" s="250" t="s">
        <v>17</v>
      </c>
    </row>
    <row r="61" customFormat="false" ht="8.25" hidden="false" customHeight="false" outlineLevel="0" collapsed="false">
      <c r="A61" s="265" t="s">
        <v>131</v>
      </c>
      <c r="B61" s="249" t="n">
        <f aca="false">B57/(B53+B57)</f>
        <v>0.414512922465209</v>
      </c>
      <c r="C61" s="249" t="n">
        <f aca="false">B53/(B53+B57)</f>
        <v>0.585487077534791</v>
      </c>
      <c r="AC61" s="265" t="s">
        <v>131</v>
      </c>
      <c r="AD61" s="249" t="n">
        <f aca="false">AD57/(AD53+AD57)</f>
        <v>0.419322709163347</v>
      </c>
      <c r="AE61" s="249" t="n">
        <f aca="false">AD53/(AD53+AD57)</f>
        <v>0.580677290836653</v>
      </c>
      <c r="AL61" s="242" t="s">
        <v>132</v>
      </c>
    </row>
    <row r="62" customFormat="false" ht="8.25" hidden="false" customHeight="false" outlineLevel="0" collapsed="false">
      <c r="A62" s="265" t="s">
        <v>133</v>
      </c>
      <c r="B62" s="252"/>
      <c r="C62" s="251"/>
      <c r="AC62" s="265" t="s">
        <v>133</v>
      </c>
      <c r="AD62" s="251"/>
      <c r="AE62" s="251"/>
    </row>
    <row r="64" customFormat="false" ht="8.25" hidden="false" customHeight="false" outlineLevel="0" collapsed="false">
      <c r="J64" s="242" t="s">
        <v>132</v>
      </c>
    </row>
    <row r="73" customFormat="false" ht="8.25" hidden="false" customHeight="false" outlineLevel="0" collapsed="false">
      <c r="A73" s="244" t="s">
        <v>10</v>
      </c>
      <c r="B73" s="244"/>
      <c r="C73" s="244"/>
      <c r="D73" s="244"/>
      <c r="E73" s="244"/>
      <c r="F73" s="244"/>
      <c r="G73" s="244"/>
      <c r="H73" s="244"/>
      <c r="I73" s="244"/>
      <c r="J73" s="244"/>
      <c r="K73" s="244"/>
      <c r="L73" s="244"/>
      <c r="M73" s="244"/>
      <c r="N73" s="244"/>
      <c r="O73" s="244"/>
      <c r="P73" s="244"/>
      <c r="Q73" s="244"/>
      <c r="R73" s="244"/>
      <c r="S73" s="244"/>
      <c r="T73" s="244"/>
      <c r="U73" s="244"/>
      <c r="V73" s="244"/>
      <c r="W73" s="244"/>
    </row>
    <row r="74" customFormat="false" ht="8.25" hidden="false" customHeight="false" outlineLevel="0" collapsed="false">
      <c r="A74" s="245"/>
      <c r="B74" s="245"/>
      <c r="C74" s="245"/>
      <c r="D74" s="245"/>
      <c r="E74" s="245"/>
      <c r="F74" s="245"/>
      <c r="G74" s="245"/>
      <c r="H74" s="245"/>
      <c r="I74" s="245"/>
      <c r="J74" s="245"/>
      <c r="K74" s="245"/>
      <c r="L74" s="245"/>
      <c r="M74" s="245"/>
      <c r="N74" s="245"/>
      <c r="O74" s="245"/>
      <c r="P74" s="245"/>
      <c r="Q74" s="245"/>
      <c r="R74" s="245"/>
      <c r="S74" s="245"/>
      <c r="T74" s="245"/>
      <c r="U74" s="245"/>
      <c r="V74" s="245"/>
      <c r="W74" s="245"/>
    </row>
    <row r="75" customFormat="false" ht="8.25" hidden="false" customHeight="false" outlineLevel="0" collapsed="false">
      <c r="H75" s="246" t="s">
        <v>11</v>
      </c>
      <c r="I75" s="246"/>
      <c r="J75" s="246"/>
      <c r="M75" s="246" t="s">
        <v>12</v>
      </c>
      <c r="N75" s="246"/>
      <c r="O75" s="246"/>
      <c r="S75" s="247" t="s">
        <v>13</v>
      </c>
    </row>
    <row r="76" customFormat="false" ht="8.25" hidden="false" customHeight="false" outlineLevel="0" collapsed="false">
      <c r="H76" s="246" t="s">
        <v>14</v>
      </c>
      <c r="I76" s="246"/>
      <c r="J76" s="246"/>
      <c r="M76" s="246" t="s">
        <v>15</v>
      </c>
      <c r="S76" s="248" t="s">
        <v>16</v>
      </c>
      <c r="T76" s="248" t="s">
        <v>17</v>
      </c>
    </row>
    <row r="77" customFormat="false" ht="8.25" hidden="false" customHeight="false" outlineLevel="0" collapsed="false">
      <c r="H77" s="246"/>
      <c r="I77" s="246"/>
      <c r="J77" s="246"/>
      <c r="S77" s="249" t="n">
        <f aca="false">(M87+C97+K108+K117)/(M87+C97+K108+C87)</f>
        <v>1</v>
      </c>
      <c r="T77" s="249" t="n">
        <f aca="false">C87/(C87+M87+C97+K108+K117)</f>
        <v>0</v>
      </c>
    </row>
    <row r="80" customFormat="false" ht="8.25" hidden="false" customHeight="false" outlineLevel="0" collapsed="false">
      <c r="A80" s="244" t="s">
        <v>14</v>
      </c>
      <c r="B80" s="244"/>
      <c r="C80" s="244"/>
      <c r="D80" s="244"/>
      <c r="E80" s="244"/>
      <c r="F80" s="244"/>
      <c r="G80" s="244"/>
      <c r="H80" s="244"/>
      <c r="I80" s="244"/>
      <c r="J80" s="244"/>
      <c r="K80" s="244"/>
      <c r="L80" s="244"/>
      <c r="M80" s="244"/>
      <c r="N80" s="244"/>
      <c r="O80" s="244"/>
      <c r="P80" s="244"/>
      <c r="Q80" s="244"/>
      <c r="R80" s="244"/>
      <c r="S80" s="244"/>
      <c r="T80" s="244"/>
      <c r="U80" s="244"/>
      <c r="V80" s="244"/>
      <c r="W80" s="244"/>
    </row>
    <row r="83" customFormat="false" ht="8.25" hidden="false" customHeight="false" outlineLevel="0" collapsed="false">
      <c r="C83" s="244" t="s">
        <v>18</v>
      </c>
      <c r="D83" s="244"/>
      <c r="E83" s="244"/>
      <c r="F83" s="244"/>
      <c r="G83" s="244"/>
      <c r="H83" s="244"/>
      <c r="I83" s="244"/>
      <c r="L83" s="244" t="s">
        <v>19</v>
      </c>
      <c r="M83" s="244"/>
      <c r="N83" s="244"/>
      <c r="O83" s="244"/>
      <c r="P83" s="244"/>
      <c r="R83" s="244" t="s">
        <v>20</v>
      </c>
      <c r="S83" s="244"/>
      <c r="T83" s="244"/>
      <c r="V83" s="244" t="s">
        <v>21</v>
      </c>
      <c r="W83" s="244"/>
      <c r="X83" s="242" t="s">
        <v>42</v>
      </c>
      <c r="Z83" s="250"/>
    </row>
    <row r="84" customFormat="false" ht="8.25" hidden="false" customHeight="false" outlineLevel="0" collapsed="false">
      <c r="A84" s="250" t="s">
        <v>22</v>
      </c>
      <c r="B84" s="250" t="s">
        <v>24</v>
      </c>
      <c r="C84" s="250" t="s">
        <v>25</v>
      </c>
      <c r="D84" s="250" t="s">
        <v>26</v>
      </c>
      <c r="E84" s="250" t="s">
        <v>27</v>
      </c>
      <c r="F84" s="250" t="s">
        <v>28</v>
      </c>
      <c r="G84" s="250" t="s">
        <v>29</v>
      </c>
      <c r="H84" s="250" t="s">
        <v>30</v>
      </c>
      <c r="I84" s="250" t="s">
        <v>31</v>
      </c>
      <c r="J84" s="250" t="s">
        <v>32</v>
      </c>
      <c r="K84" s="250" t="s">
        <v>33</v>
      </c>
      <c r="M84" s="250" t="s">
        <v>34</v>
      </c>
      <c r="N84" s="250" t="s">
        <v>35</v>
      </c>
      <c r="O84" s="250" t="s">
        <v>36</v>
      </c>
      <c r="P84" s="250" t="s">
        <v>30</v>
      </c>
      <c r="Q84" s="250" t="s">
        <v>37</v>
      </c>
      <c r="R84" s="250"/>
      <c r="S84" s="250" t="s">
        <v>38</v>
      </c>
      <c r="T84" s="250" t="s">
        <v>39</v>
      </c>
      <c r="U84" s="250" t="s">
        <v>40</v>
      </c>
      <c r="V84" s="250"/>
      <c r="W84" s="250" t="s">
        <v>41</v>
      </c>
      <c r="X84" s="250" t="e">
        <f aca="false">((F84*0.05)+(H84*4)+(J84*-1)+(N84*0.1)+(P84*6))*0.4</f>
        <v>#VALUE!</v>
      </c>
      <c r="Y84" s="250"/>
      <c r="Z84" s="243"/>
    </row>
    <row r="85" customFormat="false" ht="8.25" hidden="false" customHeight="false" outlineLevel="0" collapsed="false">
      <c r="A85" s="265" t="s">
        <v>468</v>
      </c>
      <c r="B85" s="252" t="n">
        <v>17</v>
      </c>
      <c r="C85" s="252" t="n">
        <v>564</v>
      </c>
      <c r="D85" s="252" t="n">
        <v>372</v>
      </c>
      <c r="E85" s="249" t="n">
        <f aca="false">D85/C85</f>
        <v>0.659574468085106</v>
      </c>
      <c r="F85" s="252" t="n">
        <v>4472</v>
      </c>
      <c r="G85" s="253" t="n">
        <f aca="false">F85/C85</f>
        <v>7.9290780141844</v>
      </c>
      <c r="H85" s="252" t="n">
        <v>29</v>
      </c>
      <c r="I85" s="249" t="n">
        <f aca="false">H85/C85</f>
        <v>0.0514184397163121</v>
      </c>
      <c r="J85" s="252" t="n">
        <v>13</v>
      </c>
      <c r="K85" s="249" t="n">
        <f aca="false">J85/C85</f>
        <v>0.0230496453900709</v>
      </c>
      <c r="M85" s="252" t="n">
        <v>65</v>
      </c>
      <c r="N85" s="252" t="n">
        <v>318</v>
      </c>
      <c r="O85" s="252" t="n">
        <f aca="false">N85/M85</f>
        <v>4.89230769230769</v>
      </c>
      <c r="P85" s="252" t="n">
        <v>2</v>
      </c>
      <c r="Q85" s="249" t="n">
        <f aca="false">P85/M85</f>
        <v>0.0307692307692308</v>
      </c>
      <c r="R85" s="243"/>
      <c r="S85" s="249" t="n">
        <f aca="false">(C85+M85)/($D$17+$N$17)</f>
        <v>0.940209267563528</v>
      </c>
      <c r="T85" s="249" t="n">
        <f aca="false">C85/($D$17)</f>
        <v>0.957555178268251</v>
      </c>
      <c r="U85" s="249" t="n">
        <f aca="false">M85/($N$17)</f>
        <v>0.8125</v>
      </c>
      <c r="V85" s="254"/>
      <c r="W85" s="252" t="n">
        <f aca="false">(F85*0.05)+(H85*4)+(J85*-1)+(N85*0.1)+(P85*6)</f>
        <v>370.4</v>
      </c>
      <c r="X85" s="255" t="n">
        <f aca="false">((F85*0.05)+(H85*4)+(J85*-1)+(N85*0.1)+(P85*6))*0.4</f>
        <v>148.16</v>
      </c>
      <c r="Y85" s="243"/>
      <c r="Z85" s="243"/>
    </row>
    <row r="86" customFormat="false" ht="8.25" hidden="false" customHeight="false" outlineLevel="0" collapsed="false">
      <c r="A86" s="251" t="s">
        <v>510</v>
      </c>
      <c r="B86" s="252"/>
      <c r="C86" s="252"/>
      <c r="D86" s="252"/>
      <c r="E86" s="249" t="e">
        <f aca="false">D86/C86</f>
        <v>#DIV/0!</v>
      </c>
      <c r="F86" s="252"/>
      <c r="G86" s="253" t="e">
        <f aca="false">F86/C86</f>
        <v>#DIV/0!</v>
      </c>
      <c r="H86" s="252"/>
      <c r="I86" s="249" t="e">
        <f aca="false">H86/C86</f>
        <v>#DIV/0!</v>
      </c>
      <c r="J86" s="252"/>
      <c r="K86" s="249" t="e">
        <f aca="false">J86/C86</f>
        <v>#DIV/0!</v>
      </c>
      <c r="M86" s="252"/>
      <c r="N86" s="252"/>
      <c r="O86" s="252" t="e">
        <f aca="false">N86/M86</f>
        <v>#DIV/0!</v>
      </c>
      <c r="P86" s="252"/>
      <c r="Q86" s="249" t="e">
        <f aca="false">P86/M86</f>
        <v>#DIV/0!</v>
      </c>
      <c r="R86" s="243"/>
      <c r="S86" s="249" t="n">
        <f aca="false">(C86+M86)/($D$17+$N$17)</f>
        <v>0</v>
      </c>
      <c r="T86" s="249" t="n">
        <f aca="false">C86/($D$17)</f>
        <v>0</v>
      </c>
      <c r="U86" s="249" t="n">
        <f aca="false">M86/($N$17)</f>
        <v>0</v>
      </c>
      <c r="V86" s="254"/>
      <c r="W86" s="252" t="n">
        <f aca="false">(F86*0.05)+(H86*4)+(J86*-1)+(N86*0.1)+(P86*6)</f>
        <v>0</v>
      </c>
      <c r="X86" s="255" t="n">
        <f aca="false">((F86*0.05)+(H86*4)+(J86*-1)+(N86*0.1)+(P86*6))*0.4</f>
        <v>0</v>
      </c>
      <c r="Y86" s="243"/>
      <c r="Z86" s="243"/>
    </row>
    <row r="87" customFormat="false" ht="8.25" hidden="false" customHeight="false" outlineLevel="0" collapsed="false">
      <c r="A87" s="251"/>
      <c r="B87" s="252"/>
      <c r="C87" s="252"/>
      <c r="D87" s="252"/>
      <c r="E87" s="249" t="e">
        <f aca="false">D87/C87</f>
        <v>#DIV/0!</v>
      </c>
      <c r="F87" s="252"/>
      <c r="G87" s="253" t="e">
        <f aca="false">F87/C87</f>
        <v>#DIV/0!</v>
      </c>
      <c r="H87" s="252"/>
      <c r="I87" s="249" t="e">
        <f aca="false">H87/C87</f>
        <v>#DIV/0!</v>
      </c>
      <c r="J87" s="252"/>
      <c r="K87" s="249" t="e">
        <f aca="false">J87/C87</f>
        <v>#DIV/0!</v>
      </c>
      <c r="M87" s="252"/>
      <c r="N87" s="252"/>
      <c r="O87" s="252" t="e">
        <f aca="false">N87/M87</f>
        <v>#DIV/0!</v>
      </c>
      <c r="P87" s="252"/>
      <c r="Q87" s="249" t="e">
        <f aca="false">P87/M87</f>
        <v>#DIV/0!</v>
      </c>
      <c r="R87" s="243"/>
      <c r="S87" s="249" t="n">
        <f aca="false">(C87+M87)/($D$17+$N$17)</f>
        <v>0</v>
      </c>
      <c r="T87" s="249" t="n">
        <f aca="false">C87/($D$17)</f>
        <v>0</v>
      </c>
      <c r="U87" s="249" t="n">
        <f aca="false">M87/($N$17)</f>
        <v>0</v>
      </c>
      <c r="V87" s="254"/>
      <c r="W87" s="252" t="n">
        <f aca="false">(F87*0.05)+(H87*4)+(J87*-1)+(N87*0.1)+(P87*6)</f>
        <v>0</v>
      </c>
      <c r="X87" s="255"/>
      <c r="Y87" s="243"/>
      <c r="Z87" s="243"/>
    </row>
    <row r="88" customFormat="false" ht="8.25" hidden="false" customHeight="false" outlineLevel="0" collapsed="false">
      <c r="A88" s="250" t="s">
        <v>49</v>
      </c>
      <c r="B88" s="250"/>
      <c r="C88" s="250" t="n">
        <f aca="false">SUM(C85:C87)</f>
        <v>564</v>
      </c>
      <c r="D88" s="250" t="n">
        <f aca="false">SUM(D85:D87)</f>
        <v>372</v>
      </c>
      <c r="E88" s="250"/>
      <c r="F88" s="250" t="n">
        <f aca="false">SUM(F85:F87)</f>
        <v>4472</v>
      </c>
      <c r="G88" s="250"/>
      <c r="H88" s="250" t="n">
        <f aca="false">SUM(H85:H87)</f>
        <v>29</v>
      </c>
      <c r="I88" s="250"/>
      <c r="J88" s="250" t="n">
        <f aca="false">SUM(J85:J87)</f>
        <v>13</v>
      </c>
      <c r="K88" s="250"/>
      <c r="L88" s="247"/>
      <c r="M88" s="250" t="n">
        <f aca="false">SUM(M85:M87)</f>
        <v>65</v>
      </c>
      <c r="N88" s="250" t="n">
        <f aca="false">SUM(N85:N87)</f>
        <v>318</v>
      </c>
      <c r="O88" s="250"/>
      <c r="P88" s="250" t="n">
        <f aca="false">SUM(P85:P87)</f>
        <v>2</v>
      </c>
      <c r="Q88" s="250"/>
      <c r="R88" s="250"/>
      <c r="S88" s="256" t="n">
        <f aca="false">S85+S86+S87</f>
        <v>0.940209267563528</v>
      </c>
      <c r="T88" s="257" t="n">
        <f aca="false">C88/(C88+M88)</f>
        <v>0.896661367249603</v>
      </c>
      <c r="U88" s="257" t="n">
        <f aca="false">M88/(M88+C88)</f>
        <v>0.103338632750397</v>
      </c>
      <c r="V88" s="254"/>
      <c r="W88" s="243"/>
      <c r="X88" s="243"/>
      <c r="Y88" s="243"/>
    </row>
    <row r="89" customFormat="false" ht="8.25" hidden="false" customHeight="false" outlineLevel="0" collapsed="false">
      <c r="C89" s="243"/>
      <c r="D89" s="258"/>
      <c r="E89" s="243"/>
      <c r="F89" s="259"/>
      <c r="G89" s="243"/>
      <c r="H89" s="260"/>
      <c r="I89" s="243"/>
      <c r="J89" s="260"/>
      <c r="K89" s="243"/>
      <c r="L89" s="243"/>
      <c r="M89" s="243"/>
      <c r="N89" s="243"/>
      <c r="O89" s="243"/>
      <c r="P89" s="243"/>
      <c r="Q89" s="243"/>
      <c r="R89" s="243"/>
    </row>
    <row r="90" customFormat="false" ht="8.25" hidden="false" customHeight="false" outlineLevel="0" collapsed="false">
      <c r="C90" s="243"/>
      <c r="D90" s="261"/>
      <c r="E90" s="243"/>
      <c r="F90" s="259"/>
      <c r="G90" s="243"/>
      <c r="H90" s="260"/>
      <c r="I90" s="243"/>
      <c r="J90" s="260"/>
      <c r="K90" s="243"/>
      <c r="L90" s="243"/>
      <c r="M90" s="243"/>
      <c r="N90" s="243"/>
      <c r="O90" s="243"/>
      <c r="P90" s="243"/>
      <c r="Q90" s="243"/>
      <c r="R90" s="243"/>
      <c r="Z90" s="245"/>
      <c r="AA90" s="245"/>
    </row>
    <row r="91" customFormat="false" ht="8.25" hidden="false" customHeight="false" outlineLevel="0" collapsed="false">
      <c r="A91" s="244" t="s">
        <v>19</v>
      </c>
      <c r="B91" s="244"/>
      <c r="C91" s="244"/>
      <c r="D91" s="244"/>
      <c r="E91" s="244"/>
      <c r="F91" s="244"/>
      <c r="G91" s="244"/>
      <c r="H91" s="244" t="s">
        <v>50</v>
      </c>
      <c r="I91" s="244"/>
      <c r="J91" s="244"/>
      <c r="K91" s="244"/>
      <c r="L91" s="244"/>
      <c r="M91" s="244"/>
      <c r="N91" s="243"/>
      <c r="O91" s="243"/>
      <c r="R91" s="244" t="s">
        <v>20</v>
      </c>
      <c r="S91" s="244"/>
      <c r="T91" s="244"/>
      <c r="V91" s="244" t="s">
        <v>21</v>
      </c>
      <c r="W91" s="244"/>
      <c r="X91" s="245" t="s">
        <v>58</v>
      </c>
      <c r="Y91" s="245" t="s">
        <v>59</v>
      </c>
      <c r="Z91" s="250"/>
      <c r="AA91" s="250"/>
    </row>
    <row r="92" customFormat="false" ht="8.25" hidden="false" customHeight="false" outlineLevel="0" collapsed="false">
      <c r="A92" s="250" t="s">
        <v>51</v>
      </c>
      <c r="B92" s="250" t="s">
        <v>24</v>
      </c>
      <c r="C92" s="250" t="s">
        <v>25</v>
      </c>
      <c r="D92" s="250" t="s">
        <v>28</v>
      </c>
      <c r="E92" s="250" t="s">
        <v>29</v>
      </c>
      <c r="F92" s="250" t="s">
        <v>30</v>
      </c>
      <c r="G92" s="250" t="s">
        <v>31</v>
      </c>
      <c r="I92" s="250" t="s">
        <v>52</v>
      </c>
      <c r="J92" s="250" t="s">
        <v>53</v>
      </c>
      <c r="K92" s="250" t="s">
        <v>54</v>
      </c>
      <c r="L92" s="250" t="s">
        <v>55</v>
      </c>
      <c r="M92" s="250" t="s">
        <v>56</v>
      </c>
      <c r="N92" s="250" t="s">
        <v>30</v>
      </c>
      <c r="O92" s="250" t="s">
        <v>57</v>
      </c>
      <c r="R92" s="250" t="s">
        <v>51</v>
      </c>
      <c r="S92" s="250" t="s">
        <v>38</v>
      </c>
      <c r="T92" s="250" t="s">
        <v>39</v>
      </c>
      <c r="U92" s="250" t="s">
        <v>40</v>
      </c>
      <c r="W92" s="250" t="s">
        <v>41</v>
      </c>
      <c r="X92" s="250" t="e">
        <f aca="false">(D92*0.1)+(F92*6)+(K92*1)+(L92*0.1)+(N92*6)</f>
        <v>#VALUE!</v>
      </c>
      <c r="Y92" s="250" t="e">
        <f aca="false">(D92*0.1)+(F92*6)+(K92*0.5)+(L92*0.1)+(N92*6)</f>
        <v>#VALUE!</v>
      </c>
      <c r="Z92" s="243"/>
      <c r="AA92" s="243"/>
    </row>
    <row r="93" customFormat="false" ht="8.25" hidden="false" customHeight="false" outlineLevel="0" collapsed="false">
      <c r="A93" s="251" t="s">
        <v>511</v>
      </c>
      <c r="B93" s="262" t="n">
        <v>6</v>
      </c>
      <c r="C93" s="252" t="n">
        <v>99</v>
      </c>
      <c r="D93" s="252" t="n">
        <v>521</v>
      </c>
      <c r="E93" s="252" t="n">
        <f aca="false">D93/C93</f>
        <v>5.26262626262626</v>
      </c>
      <c r="F93" s="252" t="n">
        <v>4</v>
      </c>
      <c r="G93" s="249" t="n">
        <f aca="false">F93/C93</f>
        <v>0.0404040404040404</v>
      </c>
      <c r="I93" s="249" t="n">
        <f aca="false">K93/J93</f>
        <v>0.733333333333333</v>
      </c>
      <c r="J93" s="252" t="n">
        <v>15</v>
      </c>
      <c r="K93" s="252" t="n">
        <v>11</v>
      </c>
      <c r="L93" s="252" t="n">
        <v>89</v>
      </c>
      <c r="M93" s="252" t="n">
        <f aca="false">L93/K93</f>
        <v>8.09090909090909</v>
      </c>
      <c r="N93" s="252" t="n">
        <v>0</v>
      </c>
      <c r="O93" s="249" t="n">
        <f aca="false">N93/K93</f>
        <v>0</v>
      </c>
      <c r="R93" s="251" t="s">
        <v>512</v>
      </c>
      <c r="S93" s="249" t="n">
        <f aca="false">(C93+J93)/($D$27+$K$27+$N$17+$E$17+$L$38+$L$47)</f>
        <v>0.12486308871851</v>
      </c>
      <c r="T93" s="249" t="n">
        <f aca="false">J93/($K$27+$F$38+$F$47)</f>
        <v>0.0379746835443038</v>
      </c>
      <c r="U93" s="249" t="n">
        <f aca="false">C93/($D$27+$N$17+$L$38+$L$47)</f>
        <v>0.237410071942446</v>
      </c>
      <c r="W93" s="252" t="n">
        <f aca="false">(D93*0.1)+(F93*6)+(L93*0.1)+(N93*6)</f>
        <v>85</v>
      </c>
      <c r="X93" s="252" t="n">
        <f aca="false">(D93*0.1)+(F93*6)+(K93*1)+(L93*0.1)+(N93*6)</f>
        <v>96</v>
      </c>
      <c r="Y93" s="252" t="n">
        <f aca="false">(D93*0.1)+(F93*6)+(K93*0.5)+(L93*0.1)+(N93*6)</f>
        <v>90.5</v>
      </c>
      <c r="Z93" s="243"/>
      <c r="AA93" s="243"/>
    </row>
    <row r="94" customFormat="false" ht="8.25" hidden="false" customHeight="false" outlineLevel="0" collapsed="false">
      <c r="A94" s="251" t="s">
        <v>513</v>
      </c>
      <c r="B94" s="262" t="n">
        <v>15</v>
      </c>
      <c r="C94" s="252" t="n">
        <v>181</v>
      </c>
      <c r="D94" s="252" t="n">
        <v>964</v>
      </c>
      <c r="E94" s="252" t="n">
        <f aca="false">D94/C94</f>
        <v>5.32596685082873</v>
      </c>
      <c r="F94" s="252" t="n">
        <v>6</v>
      </c>
      <c r="G94" s="249" t="n">
        <f aca="false">F94/C94</f>
        <v>0.0331491712707182</v>
      </c>
      <c r="I94" s="249" t="n">
        <f aca="false">K94/J94</f>
        <v>0.743589743589744</v>
      </c>
      <c r="J94" s="252" t="n">
        <v>39</v>
      </c>
      <c r="K94" s="252" t="n">
        <v>29</v>
      </c>
      <c r="L94" s="252" t="n">
        <v>190</v>
      </c>
      <c r="M94" s="252" t="n">
        <f aca="false">L94/K94</f>
        <v>6.55172413793104</v>
      </c>
      <c r="N94" s="252" t="n">
        <v>1</v>
      </c>
      <c r="O94" s="249" t="n">
        <f aca="false">N94/K94</f>
        <v>0.0344827586206897</v>
      </c>
      <c r="R94" s="251" t="s">
        <v>514</v>
      </c>
      <c r="S94" s="249" t="n">
        <f aca="false">(C94+J94)/($D$27+$K$27+$N$17+$E$17+$L$38+$L$47)</f>
        <v>0.240963855421687</v>
      </c>
      <c r="T94" s="249" t="n">
        <f aca="false">J94/($K$27+$F$38+$F$47)</f>
        <v>0.0987341772151899</v>
      </c>
      <c r="U94" s="249" t="n">
        <f aca="false">C94/($D$27+$N$17+$L$38+$L$47)</f>
        <v>0.434052757793765</v>
      </c>
      <c r="W94" s="252" t="n">
        <f aca="false">(D94*0.1)+(F94*6)+(L94*0.1)+(N94*6)</f>
        <v>157.4</v>
      </c>
      <c r="X94" s="252" t="n">
        <f aca="false">(D94*0.1)+(F94*6)+(K94*1)+(L94*0.1)+(N94*6)</f>
        <v>186.4</v>
      </c>
      <c r="Y94" s="252" t="n">
        <f aca="false">(D94*0.1)+(F94*6)+(K94*0.5)+(L94*0.1)+(N94*6)</f>
        <v>171.9</v>
      </c>
      <c r="Z94" s="243"/>
      <c r="AA94" s="243"/>
    </row>
    <row r="95" customFormat="false" ht="8.25" hidden="false" customHeight="false" outlineLevel="0" collapsed="false">
      <c r="A95" s="251"/>
      <c r="B95" s="262"/>
      <c r="C95" s="252"/>
      <c r="D95" s="252"/>
      <c r="E95" s="252" t="e">
        <f aca="false">D95/C95</f>
        <v>#DIV/0!</v>
      </c>
      <c r="F95" s="252"/>
      <c r="G95" s="249" t="e">
        <f aca="false">F95/C95</f>
        <v>#DIV/0!</v>
      </c>
      <c r="I95" s="249" t="e">
        <f aca="false">K95/J95</f>
        <v>#DIV/0!</v>
      </c>
      <c r="J95" s="252"/>
      <c r="K95" s="252"/>
      <c r="L95" s="252"/>
      <c r="M95" s="252" t="e">
        <f aca="false">L95/K95</f>
        <v>#DIV/0!</v>
      </c>
      <c r="N95" s="252"/>
      <c r="O95" s="249" t="e">
        <f aca="false">N95/K95</f>
        <v>#DIV/0!</v>
      </c>
      <c r="R95" s="251" t="s">
        <v>515</v>
      </c>
      <c r="S95" s="249" t="n">
        <f aca="false">(C95+J95)/($D$27+$K$27+$N$17+$E$17+$L$38+$L$47)</f>
        <v>0</v>
      </c>
      <c r="T95" s="249" t="n">
        <f aca="false">J95/($K$27+$F$38+$F$47)</f>
        <v>0</v>
      </c>
      <c r="U95" s="249" t="n">
        <f aca="false">C95/($D$27+$N$17+$L$38+$L$47)</f>
        <v>0</v>
      </c>
      <c r="W95" s="252" t="n">
        <f aca="false">(D95*0.1)+(F95*6)+(L95*0.1)+(N95*6)</f>
        <v>0</v>
      </c>
      <c r="X95" s="252" t="n">
        <f aca="false">(D95*0.1)+(F95*6)+(K95*1)+(L95*0.1)+(N95*6)</f>
        <v>0</v>
      </c>
      <c r="Y95" s="252" t="n">
        <f aca="false">(D95*0.1)+(F95*6)+(K95*0.5)+(L95*0.1)+(N95*6)</f>
        <v>0</v>
      </c>
      <c r="Z95" s="243"/>
      <c r="AA95" s="243"/>
    </row>
    <row r="96" customFormat="false" ht="8.25" hidden="false" customHeight="false" outlineLevel="0" collapsed="false">
      <c r="A96" s="251"/>
      <c r="B96" s="262"/>
      <c r="C96" s="252"/>
      <c r="D96" s="252"/>
      <c r="E96" s="252" t="e">
        <f aca="false">D96/C96</f>
        <v>#DIV/0!</v>
      </c>
      <c r="F96" s="252"/>
      <c r="G96" s="249" t="e">
        <f aca="false">F96/C96</f>
        <v>#DIV/0!</v>
      </c>
      <c r="I96" s="249" t="e">
        <f aca="false">K96/J96</f>
        <v>#DIV/0!</v>
      </c>
      <c r="J96" s="252" t="n">
        <v>0</v>
      </c>
      <c r="K96" s="252" t="n">
        <v>0</v>
      </c>
      <c r="L96" s="252" t="n">
        <v>0</v>
      </c>
      <c r="M96" s="252" t="e">
        <f aca="false">L96/K96</f>
        <v>#DIV/0!</v>
      </c>
      <c r="N96" s="252" t="n">
        <v>0</v>
      </c>
      <c r="O96" s="249" t="e">
        <f aca="false">N96/K96</f>
        <v>#DIV/0!</v>
      </c>
      <c r="R96" s="251"/>
      <c r="S96" s="249" t="n">
        <f aca="false">(C96+J96)/($D$27+$K$27+$N$17+$E$17+$L$38+$L$47)</f>
        <v>0</v>
      </c>
      <c r="T96" s="249" t="n">
        <f aca="false">J96/($K$27+$F$38+$F$47)</f>
        <v>0</v>
      </c>
      <c r="U96" s="249" t="n">
        <f aca="false">C96/($D$27+$N$17+$L$38+$L$47)</f>
        <v>0</v>
      </c>
      <c r="W96" s="252" t="n">
        <f aca="false">(D96*0.1)+(F96*6)+(L96*0.1)+(N96*6)</f>
        <v>0</v>
      </c>
      <c r="X96" s="252" t="n">
        <f aca="false">(D96*0.1)+(F96*6)+(K96*1)+(L96*0.1)+(N96*6)</f>
        <v>0</v>
      </c>
      <c r="Y96" s="252" t="n">
        <f aca="false">(D96*0.1)+(F96*6)+(K96*0.5)+(L96*0.1)+(N96*6)</f>
        <v>0</v>
      </c>
      <c r="Z96" s="243"/>
      <c r="AA96" s="243"/>
    </row>
    <row r="97" customFormat="false" ht="8.25" hidden="false" customHeight="false" outlineLevel="0" collapsed="false">
      <c r="A97" s="251" t="s">
        <v>516</v>
      </c>
      <c r="B97" s="262" t="n">
        <v>15</v>
      </c>
      <c r="C97" s="252" t="n">
        <v>135</v>
      </c>
      <c r="D97" s="252" t="n">
        <v>617</v>
      </c>
      <c r="E97" s="252" t="n">
        <f aca="false">D97/C97</f>
        <v>4.57037037037037</v>
      </c>
      <c r="F97" s="252" t="n">
        <v>3</v>
      </c>
      <c r="G97" s="249" t="n">
        <f aca="false">F97/C97</f>
        <v>0.0222222222222222</v>
      </c>
      <c r="I97" s="249" t="n">
        <f aca="false">K97/J97</f>
        <v>0.777777777777778</v>
      </c>
      <c r="J97" s="252" t="n">
        <v>27</v>
      </c>
      <c r="K97" s="252" t="n">
        <v>21</v>
      </c>
      <c r="L97" s="252" t="n">
        <v>163</v>
      </c>
      <c r="M97" s="252" t="n">
        <f aca="false">L97/K97</f>
        <v>7.76190476190476</v>
      </c>
      <c r="N97" s="252" t="n">
        <v>1</v>
      </c>
      <c r="O97" s="249" t="n">
        <f aca="false">N97/K97</f>
        <v>0.0476190476190476</v>
      </c>
      <c r="R97" s="251" t="s">
        <v>517</v>
      </c>
      <c r="S97" s="249" t="n">
        <f aca="false">(C97+J97)/($D$27+$K$27+$N$17+$E$17+$L$38+$L$47)</f>
        <v>0.177437020810515</v>
      </c>
      <c r="T97" s="249" t="n">
        <f aca="false">J97/($K$27+$F$38+$F$47)</f>
        <v>0.0683544303797468</v>
      </c>
      <c r="U97" s="249" t="n">
        <f aca="false">C97/($D$27+$N$17+$L$38+$L$47)</f>
        <v>0.323741007194245</v>
      </c>
      <c r="W97" s="252" t="n">
        <f aca="false">(D97*0.1)+(F97*6)+(L97*0.1)+(N97*6)</f>
        <v>102</v>
      </c>
      <c r="X97" s="252"/>
      <c r="Y97" s="252"/>
    </row>
    <row r="98" customFormat="false" ht="8.25" hidden="false" customHeight="false" outlineLevel="0" collapsed="false">
      <c r="A98" s="250" t="s">
        <v>49</v>
      </c>
      <c r="B98" s="250"/>
      <c r="C98" s="250" t="n">
        <f aca="false">SUM(C93:C97)</f>
        <v>415</v>
      </c>
      <c r="D98" s="250" t="n">
        <f aca="false">SUM(D93:D97)</f>
        <v>2102</v>
      </c>
      <c r="E98" s="250"/>
      <c r="F98" s="250" t="n">
        <f aca="false">SUM(F93:F97)</f>
        <v>13</v>
      </c>
      <c r="G98" s="250"/>
      <c r="H98" s="250"/>
      <c r="I98" s="250"/>
      <c r="J98" s="250" t="n">
        <f aca="false">SUM(J93:J97)</f>
        <v>81</v>
      </c>
      <c r="K98" s="250" t="n">
        <f aca="false">SUM(K93:K97)</f>
        <v>61</v>
      </c>
      <c r="L98" s="250" t="n">
        <f aca="false">SUM(L93:L97)</f>
        <v>442</v>
      </c>
      <c r="M98" s="250"/>
      <c r="N98" s="250" t="n">
        <f aca="false">SUM(N93:N97)</f>
        <v>2</v>
      </c>
      <c r="O98" s="250"/>
    </row>
    <row r="99" customFormat="false" ht="8.25" hidden="false" customHeight="false" outlineLevel="0" collapsed="false">
      <c r="A99" s="250"/>
      <c r="C99" s="243"/>
      <c r="D99" s="243"/>
      <c r="E99" s="243"/>
      <c r="F99" s="243"/>
      <c r="G99" s="243"/>
      <c r="H99" s="250"/>
      <c r="I99" s="243"/>
      <c r="J99" s="243"/>
      <c r="K99" s="243"/>
      <c r="L99" s="243"/>
      <c r="M99" s="243"/>
      <c r="N99" s="243"/>
    </row>
    <row r="100" customFormat="false" ht="8.25" hidden="false" customHeight="false" outlineLevel="0" collapsed="false">
      <c r="C100" s="243"/>
      <c r="D100" s="243"/>
      <c r="E100" s="243"/>
      <c r="F100" s="243"/>
      <c r="G100" s="243"/>
      <c r="H100" s="243"/>
      <c r="I100" s="243"/>
      <c r="J100" s="243"/>
      <c r="K100" s="243"/>
      <c r="L100" s="243"/>
      <c r="M100" s="243"/>
    </row>
    <row r="101" customFormat="false" ht="8.25" hidden="false" customHeight="false" outlineLevel="0" collapsed="false">
      <c r="A101" s="244" t="s">
        <v>50</v>
      </c>
      <c r="B101" s="244"/>
      <c r="C101" s="244"/>
      <c r="D101" s="244"/>
      <c r="E101" s="244"/>
      <c r="F101" s="244"/>
      <c r="G101" s="244"/>
      <c r="H101" s="243"/>
      <c r="I101" s="243"/>
      <c r="J101" s="244" t="s">
        <v>19</v>
      </c>
      <c r="K101" s="244"/>
      <c r="L101" s="244"/>
      <c r="M101" s="244"/>
      <c r="N101" s="244"/>
      <c r="R101" s="244" t="s">
        <v>20</v>
      </c>
      <c r="S101" s="244"/>
      <c r="T101" s="244"/>
      <c r="V101" s="244" t="s">
        <v>21</v>
      </c>
      <c r="W101" s="244"/>
      <c r="X101" s="242" t="s">
        <v>58</v>
      </c>
      <c r="Y101" s="242" t="s">
        <v>76</v>
      </c>
      <c r="Z101" s="250"/>
    </row>
    <row r="102" customFormat="false" ht="8.25" hidden="false" customHeight="false" outlineLevel="0" collapsed="false">
      <c r="A102" s="250" t="s">
        <v>74</v>
      </c>
      <c r="B102" s="250" t="s">
        <v>24</v>
      </c>
      <c r="C102" s="250" t="s">
        <v>52</v>
      </c>
      <c r="D102" s="250" t="s">
        <v>53</v>
      </c>
      <c r="E102" s="250" t="s">
        <v>54</v>
      </c>
      <c r="F102" s="250" t="s">
        <v>55</v>
      </c>
      <c r="G102" s="250" t="s">
        <v>56</v>
      </c>
      <c r="H102" s="250" t="s">
        <v>30</v>
      </c>
      <c r="I102" s="250" t="s">
        <v>57</v>
      </c>
      <c r="K102" s="250" t="s">
        <v>34</v>
      </c>
      <c r="L102" s="250" t="s">
        <v>35</v>
      </c>
      <c r="M102" s="250" t="s">
        <v>36</v>
      </c>
      <c r="N102" s="250" t="s">
        <v>75</v>
      </c>
      <c r="O102" s="250" t="s">
        <v>31</v>
      </c>
      <c r="R102" s="250" t="s">
        <v>74</v>
      </c>
      <c r="S102" s="250" t="s">
        <v>38</v>
      </c>
      <c r="T102" s="250" t="s">
        <v>39</v>
      </c>
      <c r="U102" s="250" t="s">
        <v>40</v>
      </c>
      <c r="W102" s="250" t="s">
        <v>41</v>
      </c>
      <c r="X102" s="250" t="e">
        <f aca="false">(E102*1)+(F102*0.1)+(H102*6)+(L102*0.1)+(N102*6)</f>
        <v>#VALUE!</v>
      </c>
      <c r="Y102" s="250" t="e">
        <f aca="false">(E102*0.5)+(F102*0.1)+(H102*6)+(L102*0.1)+(N102*6)</f>
        <v>#VALUE!</v>
      </c>
      <c r="Z102" s="243"/>
    </row>
    <row r="103" customFormat="false" ht="8.25" hidden="false" customHeight="false" outlineLevel="0" collapsed="false">
      <c r="A103" s="251" t="s">
        <v>518</v>
      </c>
      <c r="B103" s="252" t="n">
        <v>17</v>
      </c>
      <c r="C103" s="249" t="n">
        <f aca="false">E103/D103</f>
        <v>0.585714285714286</v>
      </c>
      <c r="D103" s="252" t="n">
        <v>140</v>
      </c>
      <c r="E103" s="252" t="n">
        <v>82</v>
      </c>
      <c r="F103" s="252" t="n">
        <v>1190</v>
      </c>
      <c r="G103" s="252" t="n">
        <f aca="false">F103/E103</f>
        <v>14.5121951219512</v>
      </c>
      <c r="H103" s="252" t="n">
        <v>10</v>
      </c>
      <c r="I103" s="249" t="n">
        <f aca="false">H103/E103</f>
        <v>0.121951219512195</v>
      </c>
      <c r="K103" s="252" t="n">
        <v>0</v>
      </c>
      <c r="L103" s="252" t="n">
        <v>0</v>
      </c>
      <c r="M103" s="263" t="e">
        <f aca="false">L103/K103</f>
        <v>#DIV/0!</v>
      </c>
      <c r="N103" s="252" t="n">
        <v>0</v>
      </c>
      <c r="O103" s="249" t="e">
        <f aca="false">N103/K103</f>
        <v>#DIV/0!</v>
      </c>
      <c r="R103" s="251" t="s">
        <v>519</v>
      </c>
      <c r="S103" s="264" t="n">
        <f aca="false">(D103+K103)/($D$27+$L$27+$N$17+$E$47+$L$47)</f>
        <v>0.208023774145617</v>
      </c>
      <c r="T103" s="264" t="n">
        <f aca="false">D103/($E$17)</f>
        <v>0.372340425531915</v>
      </c>
      <c r="U103" s="264" t="n">
        <f aca="false">K103/($N$17+$D$27+$L$38+$L$47)</f>
        <v>0</v>
      </c>
      <c r="W103" s="252" t="n">
        <f aca="false">(F103*0.1)+(H103*6)+(L103*0.1)+(N103*6)</f>
        <v>179</v>
      </c>
      <c r="X103" s="252" t="n">
        <f aca="false">(E103*1)+(F103*0.1)+(H103*6)+(L103*0.1)+(N103*6)</f>
        <v>261</v>
      </c>
      <c r="Y103" s="252" t="n">
        <f aca="false">(E103*0.5)+(F103*0.1)+(H103*6)+(L103*0.1)+(N103*6)</f>
        <v>220</v>
      </c>
      <c r="Z103" s="243"/>
    </row>
    <row r="104" customFormat="false" ht="8.25" hidden="false" customHeight="false" outlineLevel="0" collapsed="false">
      <c r="A104" s="265" t="s">
        <v>520</v>
      </c>
      <c r="B104" s="252" t="n">
        <v>17</v>
      </c>
      <c r="C104" s="249" t="n">
        <f aca="false">E104/D104</f>
        <v>0.657142857142857</v>
      </c>
      <c r="D104" s="252" t="n">
        <v>35</v>
      </c>
      <c r="E104" s="252" t="n">
        <v>23</v>
      </c>
      <c r="F104" s="252" t="n">
        <v>299</v>
      </c>
      <c r="G104" s="252" t="n">
        <f aca="false">F104/E104</f>
        <v>13</v>
      </c>
      <c r="H104" s="252" t="n">
        <v>1</v>
      </c>
      <c r="I104" s="249" t="n">
        <f aca="false">H104/E104</f>
        <v>0.0434782608695652</v>
      </c>
      <c r="K104" s="252" t="n">
        <v>0</v>
      </c>
      <c r="L104" s="252" t="n">
        <v>0</v>
      </c>
      <c r="M104" s="263" t="e">
        <f aca="false">L104/K104</f>
        <v>#DIV/0!</v>
      </c>
      <c r="N104" s="252" t="n">
        <v>0</v>
      </c>
      <c r="O104" s="249" t="e">
        <f aca="false">N104/K104</f>
        <v>#DIV/0!</v>
      </c>
      <c r="R104" s="251" t="s">
        <v>521</v>
      </c>
      <c r="S104" s="264" t="n">
        <f aca="false">(D104+K104)/($D$27+$L$27+$N$17+$E$47+$L$47)</f>
        <v>0.0520059435364042</v>
      </c>
      <c r="T104" s="264" t="n">
        <f aca="false">D104/($E$17)</f>
        <v>0.0930851063829787</v>
      </c>
      <c r="U104" s="264" t="n">
        <f aca="false">K104/($N$17+$D$27+$L$38+$L$47)</f>
        <v>0</v>
      </c>
      <c r="W104" s="252" t="n">
        <f aca="false">(F104*0.1)+(H104*6)+(L104*0.1)+(N104*6)</f>
        <v>35.9</v>
      </c>
      <c r="X104" s="252" t="n">
        <f aca="false">(E104*1)+(F104*0.1)+(H104*6)+(L104*0.1)+(N104*6)</f>
        <v>58.9</v>
      </c>
      <c r="Y104" s="252" t="n">
        <f aca="false">(E104*0.5)+(F104*0.1)+(H104*6)+(L104*0.1)+(N104*6)</f>
        <v>47.4</v>
      </c>
      <c r="Z104" s="243"/>
    </row>
    <row r="105" customFormat="false" ht="8.25" hidden="false" customHeight="false" outlineLevel="0" collapsed="false">
      <c r="A105" s="265" t="s">
        <v>522</v>
      </c>
      <c r="B105" s="252" t="n">
        <v>17</v>
      </c>
      <c r="C105" s="249" t="n">
        <f aca="false">E105/D105</f>
        <v>0.670588235294118</v>
      </c>
      <c r="D105" s="252" t="n">
        <v>85</v>
      </c>
      <c r="E105" s="252" t="n">
        <v>57</v>
      </c>
      <c r="F105" s="252" t="n">
        <v>740</v>
      </c>
      <c r="G105" s="252" t="n">
        <f aca="false">F105/E105</f>
        <v>12.9824561403509</v>
      </c>
      <c r="H105" s="252" t="n">
        <v>6</v>
      </c>
      <c r="I105" s="249" t="n">
        <f aca="false">H105/E105</f>
        <v>0.105263157894737</v>
      </c>
      <c r="K105" s="252" t="n">
        <v>5</v>
      </c>
      <c r="L105" s="252" t="n">
        <v>34</v>
      </c>
      <c r="M105" s="263" t="n">
        <f aca="false">L105/K105</f>
        <v>6.8</v>
      </c>
      <c r="N105" s="252" t="n">
        <v>1</v>
      </c>
      <c r="O105" s="249" t="n">
        <f aca="false">N105/K105</f>
        <v>0.2</v>
      </c>
      <c r="R105" s="251" t="s">
        <v>523</v>
      </c>
      <c r="S105" s="264" t="n">
        <f aca="false">(D105+K105)/($D$27+$L$27+$N$17+$E$47+$L$47)</f>
        <v>0.133729569093611</v>
      </c>
      <c r="T105" s="264" t="n">
        <f aca="false">D105/($E$17)</f>
        <v>0.226063829787234</v>
      </c>
      <c r="U105" s="264" t="n">
        <f aca="false">K105/($N$17+$D$27+$L$38+$L$47)</f>
        <v>0.0119904076738609</v>
      </c>
      <c r="W105" s="252" t="n">
        <f aca="false">(F105*0.1)+(H105*6)+(L105*0.1)+(N105*6)</f>
        <v>119.4</v>
      </c>
      <c r="X105" s="252" t="n">
        <f aca="false">(E105*1)+(F105*0.1)+(H105*6)+(L105*0.1)+(N105*6)</f>
        <v>176.4</v>
      </c>
      <c r="Y105" s="252" t="n">
        <f aca="false">(E105*0.5)+(F105*0.1)+(H105*6)+(L105*0.1)+(N105*6)</f>
        <v>147.9</v>
      </c>
      <c r="Z105" s="243"/>
    </row>
    <row r="106" customFormat="false" ht="8.25" hidden="false" customHeight="false" outlineLevel="0" collapsed="false">
      <c r="A106" s="251" t="s">
        <v>491</v>
      </c>
      <c r="B106" s="252" t="n">
        <v>17</v>
      </c>
      <c r="C106" s="249" t="n">
        <f aca="false">E106/D106</f>
        <v>0.72</v>
      </c>
      <c r="D106" s="252" t="n">
        <v>50</v>
      </c>
      <c r="E106" s="252" t="n">
        <v>36</v>
      </c>
      <c r="F106" s="252" t="n">
        <v>546</v>
      </c>
      <c r="G106" s="252" t="n">
        <f aca="false">F106/E106</f>
        <v>15.1666666666667</v>
      </c>
      <c r="H106" s="252" t="n">
        <v>3</v>
      </c>
      <c r="I106" s="249" t="n">
        <f aca="false">H106/E106</f>
        <v>0.0833333333333333</v>
      </c>
      <c r="K106" s="252" t="n">
        <v>1</v>
      </c>
      <c r="L106" s="252" t="n">
        <v>9</v>
      </c>
      <c r="M106" s="263" t="n">
        <f aca="false">L106/K106</f>
        <v>9</v>
      </c>
      <c r="N106" s="252" t="n">
        <v>0</v>
      </c>
      <c r="O106" s="249" t="n">
        <f aca="false">N106/K106</f>
        <v>0</v>
      </c>
      <c r="R106" s="251" t="s">
        <v>492</v>
      </c>
      <c r="S106" s="264" t="n">
        <f aca="false">(D106+K106)/($D$27+$L$27+$N$17+$E$47+$L$47)</f>
        <v>0.0757800891530461</v>
      </c>
      <c r="T106" s="264" t="n">
        <f aca="false">D106/($E$17)</f>
        <v>0.132978723404255</v>
      </c>
      <c r="U106" s="264" t="n">
        <f aca="false">K106/($N$17+$D$27+$L$38+$L$47)</f>
        <v>0.00239808153477218</v>
      </c>
      <c r="W106" s="252" t="n">
        <f aca="false">(F106*0.1)+(H106*6)+(L106*0.1)+(N106*6)</f>
        <v>73.5</v>
      </c>
      <c r="X106" s="252" t="n">
        <f aca="false">(E106*1)+(F106*0.1)+(H106*6)+(L106*0.1)+(N106*6)</f>
        <v>109.5</v>
      </c>
      <c r="Y106" s="252" t="n">
        <f aca="false">(E106*0.5)+(F106*0.1)+(H106*6)+(L106*0.1)+(N106*6)</f>
        <v>91.5</v>
      </c>
      <c r="Z106" s="243"/>
    </row>
    <row r="107" customFormat="false" ht="8.25" hidden="false" customHeight="false" outlineLevel="0" collapsed="false">
      <c r="A107" s="265" t="s">
        <v>458</v>
      </c>
      <c r="B107" s="252" t="n">
        <v>10</v>
      </c>
      <c r="C107" s="249" t="n">
        <f aca="false">E107/D107</f>
        <v>0.55</v>
      </c>
      <c r="D107" s="252" t="n">
        <v>20</v>
      </c>
      <c r="E107" s="252" t="n">
        <v>11</v>
      </c>
      <c r="F107" s="252" t="n">
        <v>160</v>
      </c>
      <c r="G107" s="252" t="n">
        <f aca="false">F107/E107</f>
        <v>14.5454545454545</v>
      </c>
      <c r="H107" s="252" t="n">
        <v>1</v>
      </c>
      <c r="I107" s="249" t="n">
        <f aca="false">H107/E107</f>
        <v>0.0909090909090909</v>
      </c>
      <c r="K107" s="252" t="n">
        <v>2</v>
      </c>
      <c r="L107" s="252" t="n">
        <v>5</v>
      </c>
      <c r="M107" s="263" t="n">
        <f aca="false">L107/K107</f>
        <v>2.5</v>
      </c>
      <c r="N107" s="252" t="n">
        <v>0</v>
      </c>
      <c r="O107" s="249" t="n">
        <f aca="false">N107/K107</f>
        <v>0</v>
      </c>
      <c r="R107" s="251"/>
      <c r="S107" s="264" t="n">
        <f aca="false">(D107+K107)/($D$27+$L$27+$N$17+$E$47+$L$47)</f>
        <v>0.0326894502228826</v>
      </c>
      <c r="T107" s="264" t="n">
        <f aca="false">D107/($E$17)</f>
        <v>0.0531914893617021</v>
      </c>
      <c r="U107" s="264" t="n">
        <f aca="false">K107/($N$17+$D$27+$L$38+$L$47)</f>
        <v>0.00479616306954436</v>
      </c>
      <c r="W107" s="252" t="n">
        <f aca="false">(F107*0.1)+(H107*6)+(L107*0.1)+(N107*6)</f>
        <v>22.5</v>
      </c>
      <c r="X107" s="252" t="n">
        <f aca="false">(E107*1)+(F107*0.1)+(H107*6)+(L107*0.1)+(N107*6)</f>
        <v>33.5</v>
      </c>
      <c r="Y107" s="252" t="n">
        <f aca="false">(E107*0.5)+(F107*0.1)+(H107*6)+(L107*0.1)+(N107*6)</f>
        <v>28</v>
      </c>
      <c r="Z107" s="243"/>
    </row>
    <row r="108" customFormat="false" ht="8.25" hidden="false" customHeight="false" outlineLevel="0" collapsed="false">
      <c r="A108" s="251" t="s">
        <v>459</v>
      </c>
      <c r="B108" s="252" t="n">
        <v>14</v>
      </c>
      <c r="C108" s="249" t="n">
        <f aca="false">E108/D108</f>
        <v>0.628571428571429</v>
      </c>
      <c r="D108" s="252" t="n">
        <v>35</v>
      </c>
      <c r="E108" s="252" t="n">
        <v>22</v>
      </c>
      <c r="F108" s="252" t="n">
        <v>290</v>
      </c>
      <c r="G108" s="252" t="n">
        <f aca="false">F108/E108</f>
        <v>13.1818181818182</v>
      </c>
      <c r="H108" s="252" t="n">
        <v>0</v>
      </c>
      <c r="I108" s="249" t="n">
        <f aca="false">H108/E108</f>
        <v>0</v>
      </c>
      <c r="K108" s="252" t="n">
        <v>0</v>
      </c>
      <c r="L108" s="252" t="n">
        <v>0</v>
      </c>
      <c r="M108" s="263" t="e">
        <f aca="false">L108/K108</f>
        <v>#DIV/0!</v>
      </c>
      <c r="N108" s="252" t="n">
        <v>0</v>
      </c>
      <c r="O108" s="249" t="e">
        <f aca="false">N108/K108</f>
        <v>#DIV/0!</v>
      </c>
      <c r="R108" s="251" t="s">
        <v>459</v>
      </c>
      <c r="S108" s="264" t="n">
        <f aca="false">(D108+K108)/($D$27+$L$27+$N$17+$E$47+$L$47)</f>
        <v>0.0520059435364042</v>
      </c>
      <c r="T108" s="264" t="n">
        <f aca="false">D108/($E$17)</f>
        <v>0.0930851063829787</v>
      </c>
      <c r="U108" s="264" t="n">
        <f aca="false">K108/($N$17+$D$27+$L$38+$L$47)</f>
        <v>0</v>
      </c>
      <c r="W108" s="252" t="n">
        <f aca="false">(F108*0.1)+(H108*6)+(L108*0.1)+(N108*6)</f>
        <v>29</v>
      </c>
      <c r="X108" s="252"/>
      <c r="Y108" s="252"/>
    </row>
    <row r="109" customFormat="false" ht="8.25" hidden="false" customHeight="false" outlineLevel="0" collapsed="false">
      <c r="A109" s="250" t="s">
        <v>49</v>
      </c>
      <c r="B109" s="250"/>
      <c r="C109" s="247"/>
      <c r="D109" s="250" t="n">
        <f aca="false">SUM(D103:D108)</f>
        <v>365</v>
      </c>
      <c r="E109" s="250" t="n">
        <f aca="false">SUM(E103:E108)</f>
        <v>231</v>
      </c>
      <c r="F109" s="250" t="n">
        <f aca="false">SUM(F103:F108)</f>
        <v>3225</v>
      </c>
      <c r="G109" s="250"/>
      <c r="H109" s="250" t="n">
        <f aca="false">SUM(H103:H108)</f>
        <v>21</v>
      </c>
      <c r="I109" s="250"/>
      <c r="J109" s="250"/>
      <c r="K109" s="250" t="n">
        <f aca="false">SUM(K103:K108)</f>
        <v>8</v>
      </c>
      <c r="L109" s="250" t="n">
        <f aca="false">SUM(L103:L108)</f>
        <v>48</v>
      </c>
      <c r="M109" s="250"/>
      <c r="N109" s="250" t="n">
        <f aca="false">SUM(N103:N108)</f>
        <v>1</v>
      </c>
      <c r="O109" s="250"/>
    </row>
    <row r="110" customFormat="false" ht="8.25" hidden="false" customHeight="false" outlineLevel="0" collapsed="false">
      <c r="A110" s="250"/>
      <c r="C110" s="243"/>
      <c r="D110" s="243"/>
      <c r="E110" s="243"/>
      <c r="F110" s="243"/>
      <c r="G110" s="243"/>
      <c r="H110" s="243"/>
      <c r="I110" s="243"/>
      <c r="J110" s="243"/>
      <c r="K110" s="243"/>
      <c r="L110" s="243"/>
    </row>
    <row r="111" customFormat="false" ht="8.25" hidden="false" customHeight="false" outlineLevel="0" collapsed="false">
      <c r="A111" s="250"/>
      <c r="C111" s="243"/>
      <c r="D111" s="243"/>
      <c r="E111" s="243"/>
      <c r="F111" s="243"/>
      <c r="G111" s="243"/>
      <c r="H111" s="243"/>
      <c r="I111" s="243"/>
      <c r="J111" s="243"/>
      <c r="K111" s="243"/>
      <c r="L111" s="243"/>
    </row>
    <row r="112" customFormat="false" ht="8.25" hidden="false" customHeight="false" outlineLevel="0" collapsed="false">
      <c r="A112" s="244" t="s">
        <v>50</v>
      </c>
      <c r="B112" s="244"/>
      <c r="C112" s="244"/>
      <c r="D112" s="244"/>
      <c r="E112" s="244"/>
      <c r="F112" s="244"/>
      <c r="G112" s="244"/>
      <c r="H112" s="243"/>
      <c r="I112" s="243"/>
      <c r="J112" s="244" t="s">
        <v>19</v>
      </c>
      <c r="K112" s="244"/>
      <c r="L112" s="244"/>
      <c r="M112" s="244"/>
      <c r="N112" s="244"/>
      <c r="R112" s="244" t="s">
        <v>20</v>
      </c>
      <c r="S112" s="244"/>
      <c r="T112" s="244"/>
      <c r="V112" s="244" t="s">
        <v>21</v>
      </c>
      <c r="W112" s="244"/>
      <c r="X112" s="242" t="s">
        <v>58</v>
      </c>
      <c r="Y112" s="242" t="s">
        <v>97</v>
      </c>
      <c r="Z112" s="250"/>
    </row>
    <row r="113" customFormat="false" ht="8.25" hidden="false" customHeight="false" outlineLevel="0" collapsed="false">
      <c r="A113" s="250" t="s">
        <v>95</v>
      </c>
      <c r="B113" s="250" t="s">
        <v>24</v>
      </c>
      <c r="C113" s="250" t="s">
        <v>52</v>
      </c>
      <c r="D113" s="250" t="s">
        <v>53</v>
      </c>
      <c r="E113" s="250" t="s">
        <v>54</v>
      </c>
      <c r="F113" s="250" t="s">
        <v>55</v>
      </c>
      <c r="G113" s="250" t="s">
        <v>56</v>
      </c>
      <c r="H113" s="250" t="s">
        <v>30</v>
      </c>
      <c r="I113" s="250" t="s">
        <v>57</v>
      </c>
      <c r="K113" s="250" t="s">
        <v>34</v>
      </c>
      <c r="L113" s="250" t="s">
        <v>35</v>
      </c>
      <c r="M113" s="250" t="s">
        <v>36</v>
      </c>
      <c r="N113" s="250" t="s">
        <v>96</v>
      </c>
      <c r="O113" s="250" t="s">
        <v>31</v>
      </c>
      <c r="R113" s="250" t="s">
        <v>95</v>
      </c>
      <c r="S113" s="250" t="s">
        <v>38</v>
      </c>
      <c r="T113" s="250" t="s">
        <v>39</v>
      </c>
      <c r="U113" s="250" t="s">
        <v>40</v>
      </c>
      <c r="W113" s="250" t="s">
        <v>41</v>
      </c>
      <c r="X113" s="250" t="e">
        <f aca="false">(E113*1)+(F113*0.1)+(H113*6)+(L113*0.1)+(N113*6)</f>
        <v>#VALUE!</v>
      </c>
      <c r="Y113" s="250" t="e">
        <f aca="false">(E113*0.5)+(F113*0.1)+(H113*6)+(L113*0.1)+(N113*6)</f>
        <v>#VALUE!</v>
      </c>
      <c r="Z113" s="243"/>
    </row>
    <row r="114" customFormat="false" ht="8.25" hidden="false" customHeight="false" outlineLevel="0" collapsed="false">
      <c r="A114" s="265"/>
      <c r="B114" s="252"/>
      <c r="C114" s="249" t="e">
        <f aca="false">E114/D114</f>
        <v>#DIV/0!</v>
      </c>
      <c r="D114" s="252"/>
      <c r="E114" s="252"/>
      <c r="F114" s="252"/>
      <c r="G114" s="252" t="e">
        <f aca="false">F114/E114</f>
        <v>#DIV/0!</v>
      </c>
      <c r="H114" s="252" t="n">
        <v>0</v>
      </c>
      <c r="I114" s="249" t="e">
        <f aca="false">H114/E114</f>
        <v>#DIV/0!</v>
      </c>
      <c r="K114" s="252" t="n">
        <v>0</v>
      </c>
      <c r="L114" s="252" t="n">
        <v>0</v>
      </c>
      <c r="M114" s="252" t="n">
        <v>0</v>
      </c>
      <c r="N114" s="252" t="n">
        <v>0</v>
      </c>
      <c r="O114" s="249" t="e">
        <f aca="false">N114/K114</f>
        <v>#DIV/0!</v>
      </c>
      <c r="R114" s="251"/>
      <c r="S114" s="264" t="n">
        <f aca="false">(D114+K114)/($E$47+$L$47+$E$38+$L$38+$K$27+$D$27+$N$17)</f>
        <v>0</v>
      </c>
      <c r="T114" s="264" t="n">
        <f aca="false">D114/($E$47+$E$38+$K$27)</f>
        <v>0</v>
      </c>
      <c r="U114" s="264" t="n">
        <f aca="false">K114/($L$47+$L$38+$D$27+$N$17)</f>
        <v>0</v>
      </c>
      <c r="W114" s="252" t="n">
        <f aca="false">(F114*0.1)+(H114*6)+(L114*0.1)+(N114*6)</f>
        <v>0</v>
      </c>
      <c r="X114" s="252" t="n">
        <f aca="false">(E114*1)+(F114*0.1)+(H114*6)+(L114*0.1)+(N114*6)</f>
        <v>0</v>
      </c>
      <c r="Y114" s="252" t="n">
        <f aca="false">(E114*0.5)+(F114*0.1)+(H114*6)+(L114*0.1)+(N114*6)</f>
        <v>0</v>
      </c>
      <c r="Z114" s="243"/>
    </row>
    <row r="115" customFormat="false" ht="8.25" hidden="false" customHeight="false" outlineLevel="0" collapsed="false">
      <c r="A115" s="265" t="s">
        <v>524</v>
      </c>
      <c r="B115" s="252" t="n">
        <v>14</v>
      </c>
      <c r="C115" s="249" t="n">
        <f aca="false">E115/D115</f>
        <v>0.666666666666667</v>
      </c>
      <c r="D115" s="252" t="n">
        <v>78</v>
      </c>
      <c r="E115" s="252" t="n">
        <v>52</v>
      </c>
      <c r="F115" s="252" t="n">
        <v>534</v>
      </c>
      <c r="G115" s="252" t="n">
        <f aca="false">F115/E115</f>
        <v>10.2692307692308</v>
      </c>
      <c r="H115" s="252" t="n">
        <v>5</v>
      </c>
      <c r="I115" s="249" t="n">
        <f aca="false">H115/E115</f>
        <v>0.0961538461538462</v>
      </c>
      <c r="K115" s="252" t="n">
        <v>0</v>
      </c>
      <c r="L115" s="252" t="n">
        <v>0</v>
      </c>
      <c r="M115" s="252" t="n">
        <v>0</v>
      </c>
      <c r="N115" s="252" t="n">
        <v>0</v>
      </c>
      <c r="O115" s="249" t="e">
        <f aca="false">N115/K115</f>
        <v>#DIV/0!</v>
      </c>
      <c r="R115" s="251" t="s">
        <v>525</v>
      </c>
      <c r="S115" s="264" t="n">
        <f aca="false">(D115+K115)/($E$47+$L$47+$E$38+$L$38+$K$27+$D$27+$N$17)</f>
        <v>0.0775347912524851</v>
      </c>
      <c r="T115" s="264" t="n">
        <f aca="false">D115/($E$47+$E$38+$K$27)</f>
        <v>0.132427843803056</v>
      </c>
      <c r="U115" s="264" t="n">
        <f aca="false">K115/($L$47+$L$38+$D$27+$N$17)</f>
        <v>0</v>
      </c>
      <c r="W115" s="252" t="n">
        <f aca="false">(F115*0.1)+(H115*6)+(L115*0.1)+(N115*6)</f>
        <v>83.4</v>
      </c>
      <c r="X115" s="252" t="n">
        <f aca="false">(E115*1)+(F115*0.1)+(H115*6)+(L115*0.1)+(N115*6)</f>
        <v>135.4</v>
      </c>
      <c r="Y115" s="252" t="n">
        <f aca="false">(E115*0.5)+(F115*0.1)+(H115*6)+(L115*0.1)+(N115*6)</f>
        <v>109.4</v>
      </c>
      <c r="Z115" s="243"/>
    </row>
    <row r="116" customFormat="false" ht="8.25" hidden="false" customHeight="false" outlineLevel="0" collapsed="false">
      <c r="A116" s="265" t="s">
        <v>526</v>
      </c>
      <c r="B116" s="252" t="n">
        <v>14</v>
      </c>
      <c r="C116" s="249" t="n">
        <f aca="false">E116/D116</f>
        <v>0.7</v>
      </c>
      <c r="D116" s="252" t="n">
        <v>40</v>
      </c>
      <c r="E116" s="252" t="n">
        <v>28</v>
      </c>
      <c r="F116" s="252" t="n">
        <v>271</v>
      </c>
      <c r="G116" s="252" t="n">
        <f aca="false">F116/E116</f>
        <v>9.67857142857143</v>
      </c>
      <c r="H116" s="252" t="n">
        <v>1</v>
      </c>
      <c r="I116" s="249" t="n">
        <f aca="false">H116/E116</f>
        <v>0.0357142857142857</v>
      </c>
      <c r="K116" s="252" t="n">
        <v>0</v>
      </c>
      <c r="L116" s="252" t="n">
        <v>0</v>
      </c>
      <c r="M116" s="252" t="n">
        <v>0</v>
      </c>
      <c r="N116" s="252" t="n">
        <v>0</v>
      </c>
      <c r="O116" s="249" t="e">
        <f aca="false">N116/K116</f>
        <v>#DIV/0!</v>
      </c>
      <c r="R116" s="251" t="s">
        <v>527</v>
      </c>
      <c r="S116" s="264" t="n">
        <f aca="false">(D116+K116)/($E$47+$L$47+$E$38+$L$38+$K$27+$D$27+$N$17)</f>
        <v>0.0397614314115308</v>
      </c>
      <c r="T116" s="264" t="n">
        <f aca="false">D116/($E$47+$E$38+$K$27)</f>
        <v>0.067911714770798</v>
      </c>
      <c r="U116" s="264" t="n">
        <f aca="false">K116/($L$47+$L$38+$D$27+$N$17)</f>
        <v>0</v>
      </c>
      <c r="W116" s="252" t="n">
        <f aca="false">(F116*0.1)+(H116*6)+(L116*0.1)+(N116*6)</f>
        <v>33.1</v>
      </c>
      <c r="X116" s="252" t="n">
        <f aca="false">(E116*1)+(F116*0.1)+(H116*6)+(L116*0.1)+(N116*6)</f>
        <v>61.1</v>
      </c>
      <c r="Y116" s="252" t="n">
        <f aca="false">(E116*0.5)+(F116*0.1)+(H116*6)+(L116*0.1)+(N116*6)</f>
        <v>47.1</v>
      </c>
      <c r="Z116" s="243"/>
    </row>
    <row r="117" customFormat="false" ht="8.25" hidden="false" customHeight="false" outlineLevel="0" collapsed="false">
      <c r="A117" s="251"/>
      <c r="B117" s="252" t="n">
        <v>1</v>
      </c>
      <c r="C117" s="249" t="e">
        <f aca="false">E117/D117</f>
        <v>#DIV/0!</v>
      </c>
      <c r="D117" s="252" t="n">
        <v>0</v>
      </c>
      <c r="E117" s="252" t="n">
        <v>0</v>
      </c>
      <c r="F117" s="252" t="n">
        <v>0</v>
      </c>
      <c r="G117" s="252" t="e">
        <f aca="false">F117/E117</f>
        <v>#DIV/0!</v>
      </c>
      <c r="H117" s="252" t="n">
        <v>0</v>
      </c>
      <c r="I117" s="249" t="e">
        <f aca="false">H117/E117</f>
        <v>#DIV/0!</v>
      </c>
      <c r="K117" s="252"/>
      <c r="L117" s="252"/>
      <c r="M117" s="252" t="n">
        <v>0</v>
      </c>
      <c r="N117" s="252" t="n">
        <v>0</v>
      </c>
      <c r="O117" s="249" t="e">
        <f aca="false">N117/K117</f>
        <v>#DIV/0!</v>
      </c>
      <c r="R117" s="251" t="s">
        <v>528</v>
      </c>
      <c r="S117" s="264" t="n">
        <f aca="false">(D117+K117)/($E$47+$L$47+$E$38+$L$38+$K$27+$D$27+$N$17)</f>
        <v>0</v>
      </c>
      <c r="T117" s="264" t="n">
        <f aca="false">D117/($E$47+$E$38+$K$27)</f>
        <v>0</v>
      </c>
      <c r="U117" s="264" t="n">
        <f aca="false">K117/($L$47+$L$38+$D$27+$N$17)</f>
        <v>0</v>
      </c>
      <c r="W117" s="252" t="n">
        <f aca="false">(F117*0.1)+(H117*6)+(L117*0.1)+(N117*6)</f>
        <v>0</v>
      </c>
      <c r="X117" s="252"/>
      <c r="Y117" s="252"/>
    </row>
    <row r="118" customFormat="false" ht="8.25" hidden="false" customHeight="false" outlineLevel="0" collapsed="false">
      <c r="A118" s="250" t="s">
        <v>49</v>
      </c>
      <c r="B118" s="250"/>
      <c r="C118" s="247"/>
      <c r="D118" s="250" t="n">
        <f aca="false">SUM(D114:D117)</f>
        <v>118</v>
      </c>
      <c r="E118" s="250" t="n">
        <f aca="false">SUM(E114:E117)</f>
        <v>80</v>
      </c>
      <c r="F118" s="250" t="n">
        <f aca="false">SUM(F114:F117)</f>
        <v>805</v>
      </c>
      <c r="G118" s="250"/>
      <c r="H118" s="250" t="n">
        <f aca="false">SUM(H114:H117)</f>
        <v>6</v>
      </c>
      <c r="I118" s="250"/>
      <c r="J118" s="250"/>
      <c r="K118" s="250" t="n">
        <f aca="false">SUM(K114:K117)</f>
        <v>0</v>
      </c>
      <c r="L118" s="250" t="n">
        <f aca="false">SUM(L114:L117)</f>
        <v>0</v>
      </c>
      <c r="M118" s="250"/>
      <c r="N118" s="250" t="n">
        <f aca="false">SUM(N114:N117)</f>
        <v>0</v>
      </c>
      <c r="O118" s="247"/>
      <c r="Q118" s="254"/>
      <c r="S118" s="254"/>
      <c r="U118" s="243"/>
      <c r="V118" s="243"/>
    </row>
    <row r="119" customFormat="false" ht="8.25" hidden="false" customHeight="false" outlineLevel="0" collapsed="false">
      <c r="A119" s="247" t="s">
        <v>501</v>
      </c>
      <c r="H119" s="261"/>
      <c r="I119" s="243"/>
      <c r="J119" s="243"/>
      <c r="P119" s="254"/>
      <c r="Q119" s="254"/>
      <c r="R119" s="254"/>
      <c r="T119" s="243"/>
      <c r="U119" s="243"/>
    </row>
    <row r="120" customFormat="false" ht="8.25" hidden="false" customHeight="false" outlineLevel="0" collapsed="false">
      <c r="H120" s="261"/>
      <c r="I120" s="243"/>
      <c r="J120" s="243"/>
      <c r="P120" s="254"/>
      <c r="Q120" s="254"/>
      <c r="R120" s="254"/>
      <c r="T120" s="243"/>
      <c r="U120" s="243"/>
    </row>
    <row r="121" customFormat="false" ht="8.25" hidden="false" customHeight="false" outlineLevel="0" collapsed="false">
      <c r="A121" s="244" t="s">
        <v>109</v>
      </c>
      <c r="B121" s="244"/>
      <c r="C121" s="244"/>
      <c r="D121" s="244"/>
      <c r="E121" s="244"/>
      <c r="F121" s="244"/>
      <c r="G121" s="244"/>
      <c r="H121" s="261"/>
      <c r="I121" s="243"/>
      <c r="J121" s="244" t="s">
        <v>110</v>
      </c>
      <c r="K121" s="244"/>
      <c r="L121" s="244"/>
      <c r="M121" s="244"/>
      <c r="N121" s="244"/>
      <c r="P121" s="266"/>
      <c r="Q121" s="254"/>
      <c r="R121" s="244" t="s">
        <v>111</v>
      </c>
      <c r="S121" s="244"/>
      <c r="T121" s="244"/>
      <c r="U121" s="244"/>
      <c r="V121" s="244"/>
    </row>
    <row r="122" customFormat="false" ht="8.25" hidden="false" customHeight="false" outlineLevel="0" collapsed="false">
      <c r="A122" s="247"/>
      <c r="B122" s="250" t="s">
        <v>53</v>
      </c>
      <c r="C122" s="250" t="s">
        <v>112</v>
      </c>
      <c r="D122" s="250" t="s">
        <v>55</v>
      </c>
      <c r="E122" s="250" t="s">
        <v>30</v>
      </c>
      <c r="H122" s="243"/>
      <c r="I122" s="243"/>
      <c r="J122" s="267" t="s">
        <v>113</v>
      </c>
      <c r="K122" s="267"/>
      <c r="L122" s="267"/>
      <c r="M122" s="267"/>
      <c r="N122" s="247" t="s">
        <v>114</v>
      </c>
      <c r="R122" s="267" t="s">
        <v>113</v>
      </c>
      <c r="S122" s="267"/>
      <c r="T122" s="267"/>
      <c r="U122" s="267"/>
      <c r="V122" s="247" t="s">
        <v>114</v>
      </c>
    </row>
    <row r="123" customFormat="false" ht="8.25" hidden="false" customHeight="false" outlineLevel="0" collapsed="false">
      <c r="A123" s="265" t="s">
        <v>117</v>
      </c>
      <c r="B123" s="252" t="n">
        <f aca="false">SUM(J93:J97,D103:D108,D114:D117)</f>
        <v>564</v>
      </c>
      <c r="C123" s="252" t="n">
        <f aca="false">SUM(E114:E117,E103:E108,K93:K97)</f>
        <v>372</v>
      </c>
      <c r="D123" s="252" t="n">
        <f aca="false">SUM(F114:F117,F103:F108,L93:L97)</f>
        <v>4472</v>
      </c>
      <c r="E123" s="252" t="n">
        <f aca="false">SUM(N93:N97,H103:H108,H114:H117)</f>
        <v>29</v>
      </c>
      <c r="H123" s="243"/>
      <c r="I123" s="243"/>
      <c r="J123" s="251" t="s">
        <v>529</v>
      </c>
      <c r="K123" s="251"/>
      <c r="L123" s="251"/>
      <c r="M123" s="251"/>
      <c r="N123" s="251" t="s">
        <v>22</v>
      </c>
      <c r="R123" s="265" t="s">
        <v>530</v>
      </c>
      <c r="S123" s="265"/>
      <c r="T123" s="265"/>
      <c r="U123" s="265"/>
      <c r="V123" s="251" t="s">
        <v>122</v>
      </c>
    </row>
    <row r="124" customFormat="false" ht="8.25" hidden="false" customHeight="false" outlineLevel="0" collapsed="false">
      <c r="A124" s="265" t="s">
        <v>118</v>
      </c>
      <c r="B124" s="252" t="n">
        <f aca="false">SUM(C88)</f>
        <v>564</v>
      </c>
      <c r="C124" s="252" t="n">
        <f aca="false">SUM(D88)</f>
        <v>372</v>
      </c>
      <c r="D124" s="252" t="n">
        <f aca="false">SUM(F88)</f>
        <v>4472</v>
      </c>
      <c r="E124" s="252" t="n">
        <f aca="false">SUM(H88)</f>
        <v>29</v>
      </c>
      <c r="F124" s="250"/>
      <c r="J124" s="251" t="s">
        <v>531</v>
      </c>
      <c r="K124" s="251"/>
      <c r="L124" s="251"/>
      <c r="M124" s="251"/>
      <c r="N124" s="251" t="s">
        <v>122</v>
      </c>
      <c r="R124" s="265"/>
      <c r="S124" s="265"/>
      <c r="T124" s="265"/>
      <c r="U124" s="265"/>
      <c r="V124" s="251"/>
    </row>
    <row r="125" customFormat="false" ht="8.25" hidden="false" customHeight="false" outlineLevel="0" collapsed="false">
      <c r="A125" s="265" t="s">
        <v>120</v>
      </c>
      <c r="B125" s="252"/>
      <c r="F125" s="250"/>
      <c r="J125" s="251" t="s">
        <v>532</v>
      </c>
      <c r="K125" s="251"/>
      <c r="L125" s="251"/>
      <c r="M125" s="251"/>
      <c r="N125" s="251" t="s">
        <v>51</v>
      </c>
      <c r="R125" s="265"/>
      <c r="S125" s="265"/>
      <c r="T125" s="265"/>
      <c r="U125" s="265"/>
      <c r="V125" s="251"/>
    </row>
    <row r="126" customFormat="false" ht="8.25" hidden="false" customHeight="false" outlineLevel="0" collapsed="false">
      <c r="J126" s="251" t="s">
        <v>533</v>
      </c>
      <c r="K126" s="251"/>
      <c r="L126" s="251"/>
      <c r="M126" s="251"/>
      <c r="N126" s="251" t="s">
        <v>130</v>
      </c>
      <c r="R126" s="265"/>
      <c r="S126" s="265"/>
      <c r="T126" s="265"/>
      <c r="U126" s="265"/>
      <c r="V126" s="251"/>
    </row>
    <row r="127" customFormat="false" ht="8.25" hidden="false" customHeight="false" outlineLevel="0" collapsed="false">
      <c r="A127" s="247"/>
      <c r="B127" s="250" t="s">
        <v>25</v>
      </c>
      <c r="C127" s="250" t="s">
        <v>28</v>
      </c>
      <c r="D127" s="250" t="s">
        <v>30</v>
      </c>
      <c r="J127" s="251" t="s">
        <v>534</v>
      </c>
      <c r="K127" s="251"/>
      <c r="L127" s="251"/>
      <c r="M127" s="251"/>
      <c r="N127" s="251" t="s">
        <v>122</v>
      </c>
      <c r="R127" s="265"/>
      <c r="S127" s="265"/>
      <c r="T127" s="265"/>
      <c r="U127" s="265"/>
      <c r="V127" s="251"/>
    </row>
    <row r="128" customFormat="false" ht="8.25" hidden="false" customHeight="false" outlineLevel="0" collapsed="false">
      <c r="A128" s="265" t="s">
        <v>125</v>
      </c>
      <c r="B128" s="252" t="n">
        <f aca="false">SUM(M85:M87,C93:C97,K103:K108,K114:K117)</f>
        <v>488</v>
      </c>
      <c r="C128" s="252" t="n">
        <f aca="false">SUM(N85:N87,D93:D97,L103:L108,L114:L117)</f>
        <v>2468</v>
      </c>
      <c r="D128" s="252" t="n">
        <f aca="false">SUM(P85:P87,F93:F97,N103:N108,N114:N117)</f>
        <v>16</v>
      </c>
      <c r="J128" s="251" t="s">
        <v>535</v>
      </c>
      <c r="K128" s="251"/>
      <c r="L128" s="251"/>
      <c r="M128" s="251"/>
      <c r="N128" s="251" t="s">
        <v>22</v>
      </c>
      <c r="R128" s="265"/>
      <c r="S128" s="265"/>
      <c r="T128" s="265"/>
      <c r="U128" s="265"/>
      <c r="V128" s="251"/>
    </row>
    <row r="129" customFormat="false" ht="8.25" hidden="false" customHeight="false" outlineLevel="0" collapsed="false">
      <c r="A129" s="265" t="s">
        <v>120</v>
      </c>
      <c r="B129" s="252"/>
      <c r="J129" s="251"/>
      <c r="K129" s="251"/>
      <c r="L129" s="251"/>
      <c r="M129" s="251"/>
      <c r="N129" s="251"/>
      <c r="R129" s="265"/>
      <c r="S129" s="265"/>
      <c r="T129" s="265"/>
      <c r="U129" s="265"/>
      <c r="V129" s="251"/>
    </row>
    <row r="130" customFormat="false" ht="8.25" hidden="false" customHeight="false" outlineLevel="0" collapsed="false">
      <c r="J130" s="251"/>
      <c r="K130" s="251"/>
      <c r="L130" s="251"/>
      <c r="M130" s="251"/>
      <c r="N130" s="251"/>
      <c r="R130" s="265"/>
      <c r="S130" s="265"/>
      <c r="T130" s="265"/>
      <c r="U130" s="265"/>
      <c r="V130" s="251"/>
    </row>
    <row r="131" customFormat="false" ht="8.25" hidden="false" customHeight="false" outlineLevel="0" collapsed="false">
      <c r="B131" s="250" t="s">
        <v>16</v>
      </c>
      <c r="C131" s="250" t="s">
        <v>17</v>
      </c>
    </row>
    <row r="132" customFormat="false" ht="8.25" hidden="false" customHeight="false" outlineLevel="0" collapsed="false">
      <c r="A132" s="265" t="s">
        <v>131</v>
      </c>
      <c r="B132" s="249" t="n">
        <f aca="false">B128/(B124+B128)</f>
        <v>0.463878326996198</v>
      </c>
      <c r="C132" s="249" t="n">
        <f aca="false">B124/(B124+B128)</f>
        <v>0.536121673003802</v>
      </c>
    </row>
    <row r="133" customFormat="false" ht="8.25" hidden="false" customHeight="false" outlineLevel="0" collapsed="false">
      <c r="A133" s="265" t="s">
        <v>133</v>
      </c>
      <c r="B133" s="252"/>
      <c r="C133" s="251"/>
    </row>
    <row r="141" customFormat="false" ht="8.25" hidden="false" customHeight="false" outlineLevel="0" collapsed="false">
      <c r="A141" s="244" t="s">
        <v>134</v>
      </c>
      <c r="B141" s="244"/>
      <c r="C141" s="244"/>
      <c r="D141" s="244"/>
      <c r="E141" s="244"/>
      <c r="F141" s="244"/>
      <c r="G141" s="244"/>
      <c r="H141" s="244"/>
      <c r="I141" s="244"/>
      <c r="J141" s="244"/>
      <c r="K141" s="244"/>
      <c r="L141" s="244"/>
      <c r="M141" s="244"/>
      <c r="N141" s="244"/>
      <c r="O141" s="244"/>
      <c r="P141" s="244"/>
      <c r="Q141" s="244"/>
      <c r="R141" s="244"/>
      <c r="S141" s="244"/>
      <c r="T141" s="244"/>
      <c r="U141" s="244"/>
      <c r="V141" s="244"/>
      <c r="W141" s="244"/>
    </row>
    <row r="142" customFormat="false" ht="8.25" hidden="false" customHeight="false" outlineLevel="0" collapsed="false">
      <c r="A142" s="245"/>
      <c r="B142" s="245"/>
      <c r="C142" s="245"/>
      <c r="D142" s="245"/>
      <c r="E142" s="245"/>
      <c r="F142" s="245"/>
      <c r="G142" s="245"/>
      <c r="H142" s="245"/>
      <c r="I142" s="245"/>
      <c r="J142" s="245"/>
      <c r="K142" s="245"/>
      <c r="L142" s="245"/>
      <c r="M142" s="245"/>
      <c r="N142" s="245"/>
      <c r="O142" s="245"/>
      <c r="P142" s="245"/>
      <c r="Q142" s="245"/>
      <c r="R142" s="245"/>
      <c r="S142" s="245"/>
      <c r="T142" s="245"/>
      <c r="U142" s="245"/>
      <c r="V142" s="245"/>
      <c r="W142" s="245"/>
    </row>
    <row r="143" customFormat="false" ht="8.25" hidden="false" customHeight="false" outlineLevel="0" collapsed="false">
      <c r="H143" s="246" t="s">
        <v>11</v>
      </c>
      <c r="I143" s="246"/>
      <c r="J143" s="246"/>
      <c r="M143" s="246" t="s">
        <v>12</v>
      </c>
      <c r="N143" s="246"/>
      <c r="O143" s="246"/>
    </row>
    <row r="144" customFormat="false" ht="8.25" hidden="false" customHeight="false" outlineLevel="0" collapsed="false">
      <c r="H144" s="246" t="s">
        <v>14</v>
      </c>
      <c r="I144" s="246"/>
      <c r="J144" s="246"/>
    </row>
    <row r="145" customFormat="false" ht="8.25" hidden="false" customHeight="false" outlineLevel="0" collapsed="false">
      <c r="H145" s="246"/>
      <c r="I145" s="246"/>
      <c r="J145" s="246"/>
    </row>
    <row r="146" customFormat="false" ht="8.25" hidden="false" customHeight="false" outlineLevel="0" collapsed="false">
      <c r="H146" s="246"/>
      <c r="I146" s="246"/>
      <c r="J146" s="246"/>
    </row>
    <row r="147" customFormat="false" ht="8.25" hidden="false" customHeight="false" outlineLevel="0" collapsed="false">
      <c r="D147" s="247" t="s">
        <v>135</v>
      </c>
      <c r="P147" s="247" t="s">
        <v>136</v>
      </c>
    </row>
    <row r="148" customFormat="false" ht="8.25" hidden="false" customHeight="false" outlineLevel="0" collapsed="false">
      <c r="A148" s="250" t="s">
        <v>137</v>
      </c>
      <c r="P148" s="247" t="s">
        <v>137</v>
      </c>
      <c r="S148" s="250" t="s">
        <v>138</v>
      </c>
    </row>
    <row r="149" customFormat="false" ht="8.25" hidden="false" customHeight="false" outlineLevel="0" collapsed="false">
      <c r="A149" s="265" t="s">
        <v>139</v>
      </c>
      <c r="B149" s="268" t="s">
        <v>140</v>
      </c>
      <c r="C149" s="268" t="s">
        <v>26</v>
      </c>
      <c r="D149" s="268" t="s">
        <v>27</v>
      </c>
      <c r="E149" s="268" t="s">
        <v>55</v>
      </c>
      <c r="F149" s="268" t="s">
        <v>30</v>
      </c>
      <c r="G149" s="268" t="s">
        <v>141</v>
      </c>
      <c r="H149" s="268" t="s">
        <v>34</v>
      </c>
      <c r="I149" s="268" t="s">
        <v>55</v>
      </c>
      <c r="J149" s="268" t="s">
        <v>142</v>
      </c>
      <c r="K149" s="268" t="s">
        <v>30</v>
      </c>
      <c r="L149" s="268" t="s">
        <v>41</v>
      </c>
      <c r="O149" s="268" t="s">
        <v>143</v>
      </c>
      <c r="P149" s="268" t="s">
        <v>144</v>
      </c>
      <c r="Q149" s="268" t="s">
        <v>145</v>
      </c>
      <c r="S149" s="248" t="s">
        <v>16</v>
      </c>
      <c r="T149" s="248" t="s">
        <v>17</v>
      </c>
    </row>
    <row r="150" customFormat="false" ht="8.25" hidden="false" customHeight="false" outlineLevel="0" collapsed="false">
      <c r="A150" s="251" t="s">
        <v>49</v>
      </c>
      <c r="B150" s="262" t="n">
        <f aca="false">AVERAGE(B160,B170)</f>
        <v>609</v>
      </c>
      <c r="C150" s="262" t="n">
        <f aca="false">AVERAGE(C160,C170)</f>
        <v>359</v>
      </c>
      <c r="D150" s="269" t="n">
        <f aca="false">C150/B150</f>
        <v>0.589490968801314</v>
      </c>
      <c r="E150" s="262" t="n">
        <f aca="false">AVERAGE(E160,E170)</f>
        <v>3515.5</v>
      </c>
      <c r="F150" s="262" t="n">
        <f aca="false">AVERAGE(F160,F170)</f>
        <v>17.5</v>
      </c>
      <c r="G150" s="262" t="n">
        <f aca="false">AVERAGE(G160,G170)</f>
        <v>20.5</v>
      </c>
      <c r="H150" s="262" t="n">
        <f aca="false">AVERAGE(H160,H170)</f>
        <v>60</v>
      </c>
      <c r="I150" s="262" t="n">
        <f aca="false">AVERAGE(I160,I170)</f>
        <v>311.5</v>
      </c>
      <c r="J150" s="270" t="n">
        <f aca="false">I150/H150</f>
        <v>5.19166666666667</v>
      </c>
      <c r="K150" s="262" t="n">
        <f aca="false">AVERAGE(K160,K170)</f>
        <v>1.5</v>
      </c>
      <c r="L150" s="252" t="n">
        <f aca="false">((E150*0.05)+(F150*4)+(G150*-1)+(I150*0.1)+(K150*6))</f>
        <v>265.425</v>
      </c>
      <c r="O150" s="269" t="n">
        <f aca="false">(B150+H150)/(B152+F152+B154+F154+B156+F156+B150+H150)</f>
        <v>0.421019509125236</v>
      </c>
      <c r="P150" s="249" t="n">
        <f aca="false">B150/(B150+F152+F154+F156)</f>
        <v>0.513274336283186</v>
      </c>
      <c r="Q150" s="249" t="n">
        <f aca="false">H150/(H150+B152+B154+B156)</f>
        <v>0.149068322981366</v>
      </c>
      <c r="S150" s="249" t="n">
        <f aca="false">(H150+B152+B154+B156)/(H150+B152+B154+B156+B150)</f>
        <v>0.397923875432526</v>
      </c>
      <c r="T150" s="249" t="n">
        <f aca="false">B150/(B150+H150+B152+B154+B156)</f>
        <v>0.602076124567474</v>
      </c>
    </row>
    <row r="151" customFormat="false" ht="8.25" hidden="false" customHeight="false" outlineLevel="0" collapsed="false">
      <c r="A151" s="265" t="s">
        <v>146</v>
      </c>
      <c r="B151" s="268" t="s">
        <v>34</v>
      </c>
      <c r="C151" s="268" t="s">
        <v>55</v>
      </c>
      <c r="D151" s="268" t="s">
        <v>142</v>
      </c>
      <c r="E151" s="268" t="s">
        <v>30</v>
      </c>
      <c r="F151" s="268" t="s">
        <v>53</v>
      </c>
      <c r="G151" s="268" t="s">
        <v>54</v>
      </c>
      <c r="H151" s="268" t="s">
        <v>55</v>
      </c>
      <c r="I151" s="268" t="s">
        <v>147</v>
      </c>
      <c r="J151" s="268" t="s">
        <v>30</v>
      </c>
      <c r="K151" s="268" t="s">
        <v>41</v>
      </c>
      <c r="L151" s="262" t="s">
        <v>148</v>
      </c>
      <c r="O151" s="248" t="s">
        <v>143</v>
      </c>
      <c r="P151" s="248" t="s">
        <v>145</v>
      </c>
      <c r="Q151" s="248" t="s">
        <v>149</v>
      </c>
    </row>
    <row r="152" customFormat="false" ht="8.25" hidden="false" customHeight="false" outlineLevel="0" collapsed="false">
      <c r="A152" s="251" t="s">
        <v>49</v>
      </c>
      <c r="B152" s="262" t="n">
        <f aca="false">AVERAGE(B162,B172)</f>
        <v>330.5</v>
      </c>
      <c r="C152" s="262" t="n">
        <f aca="false">AVERAGE(C162,C172)</f>
        <v>1232.5</v>
      </c>
      <c r="D152" s="270" t="n">
        <f aca="false">C152/B152</f>
        <v>3.72919818456884</v>
      </c>
      <c r="E152" s="262" t="n">
        <f aca="false">AVERAGE(E162,E172)</f>
        <v>7</v>
      </c>
      <c r="F152" s="262" t="n">
        <f aca="false">AVERAGE(F162,F172)</f>
        <v>103.5</v>
      </c>
      <c r="G152" s="262" t="n">
        <f aca="false">AVERAGE(G162,G172)</f>
        <v>79</v>
      </c>
      <c r="H152" s="262" t="n">
        <f aca="false">AVERAGE(H162,H172)</f>
        <v>525</v>
      </c>
      <c r="I152" s="270" t="n">
        <f aca="false">H152/G152</f>
        <v>6.64556962025316</v>
      </c>
      <c r="J152" s="262" t="n">
        <f aca="false">AVERAGE(J162,J172)</f>
        <v>1.5</v>
      </c>
      <c r="K152" s="252" t="n">
        <f aca="false">(C152*0.1)+(E152*6)+(H152*0.1)+(J152*6)</f>
        <v>226.75</v>
      </c>
      <c r="L152" s="252" t="n">
        <f aca="false">(C152*0.1)+(E152*6)+(G152*1)+(H152*0.1)+(J152*6)</f>
        <v>305.75</v>
      </c>
      <c r="O152" s="269" t="n">
        <f aca="false">(B152+F152)/(B152+F152+B154+F154+B156+F156+B150+H150)</f>
        <v>0.273127753303965</v>
      </c>
      <c r="P152" s="249" t="n">
        <f aca="false">B152/(H150+B152+B154+B156)</f>
        <v>0.82111801242236</v>
      </c>
      <c r="Q152" s="249" t="n">
        <f aca="false">F152/(F152+F154+F156)</f>
        <v>0.179220779220779</v>
      </c>
    </row>
    <row r="153" customFormat="false" ht="8.25" hidden="false" customHeight="false" outlineLevel="0" collapsed="false">
      <c r="A153" s="265" t="s">
        <v>150</v>
      </c>
      <c r="B153" s="268" t="s">
        <v>34</v>
      </c>
      <c r="C153" s="268" t="s">
        <v>55</v>
      </c>
      <c r="D153" s="268" t="s">
        <v>142</v>
      </c>
      <c r="E153" s="268" t="s">
        <v>30</v>
      </c>
      <c r="F153" s="268" t="s">
        <v>53</v>
      </c>
      <c r="G153" s="268" t="s">
        <v>54</v>
      </c>
      <c r="H153" s="268" t="s">
        <v>55</v>
      </c>
      <c r="I153" s="268" t="s">
        <v>147</v>
      </c>
      <c r="J153" s="268" t="s">
        <v>30</v>
      </c>
      <c r="K153" s="268" t="s">
        <v>41</v>
      </c>
      <c r="L153" s="262" t="s">
        <v>148</v>
      </c>
      <c r="O153" s="248" t="s">
        <v>143</v>
      </c>
      <c r="P153" s="248" t="s">
        <v>145</v>
      </c>
      <c r="Q153" s="248" t="s">
        <v>149</v>
      </c>
    </row>
    <row r="154" customFormat="false" ht="8.25" hidden="false" customHeight="false" outlineLevel="0" collapsed="false">
      <c r="A154" s="251" t="s">
        <v>49</v>
      </c>
      <c r="B154" s="262" t="n">
        <f aca="false">AVERAGE(B164,B174)</f>
        <v>12</v>
      </c>
      <c r="C154" s="262" t="n">
        <f aca="false">AVERAGE(C164,C174)</f>
        <v>78</v>
      </c>
      <c r="D154" s="262" t="n">
        <f aca="false">C154/B154</f>
        <v>6.5</v>
      </c>
      <c r="E154" s="262" t="n">
        <f aca="false">AVERAGE(E164,E174)</f>
        <v>0</v>
      </c>
      <c r="F154" s="262" t="n">
        <f aca="false">AVERAGE(F164,F174)</f>
        <v>306.5</v>
      </c>
      <c r="G154" s="262" t="n">
        <f aca="false">AVERAGE(G164,G174)</f>
        <v>169</v>
      </c>
      <c r="H154" s="262" t="n">
        <f aca="false">AVERAGE(H164,H174)</f>
        <v>1982</v>
      </c>
      <c r="I154" s="270" t="n">
        <f aca="false">H154/G154</f>
        <v>11.7278106508876</v>
      </c>
      <c r="J154" s="262" t="n">
        <f aca="false">AVERAGE(J164,J174)</f>
        <v>7</v>
      </c>
      <c r="K154" s="252" t="n">
        <f aca="false">(C154*0.1)+(E154*6)+(H154*0.1)+(J154*6)</f>
        <v>248</v>
      </c>
      <c r="L154" s="252" t="n">
        <f aca="false">(C154*0.1)+(E154*6)+(G154*1)+(H154*0.1)+(J154*6)</f>
        <v>417</v>
      </c>
      <c r="O154" s="269" t="n">
        <f aca="false">(B154+F154)/(B152+F152+B154+F154+B156+F156+B150+H150)</f>
        <v>0.200440528634361</v>
      </c>
      <c r="P154" s="249" t="n">
        <f aca="false">B154/(B152+H150+B154+B156)</f>
        <v>0.0298136645962733</v>
      </c>
      <c r="Q154" s="249" t="n">
        <f aca="false">F154/(F154+F152+F156)</f>
        <v>0.530735930735931</v>
      </c>
    </row>
    <row r="155" customFormat="false" ht="8.25" hidden="false" customHeight="false" outlineLevel="0" collapsed="false">
      <c r="A155" s="265" t="s">
        <v>151</v>
      </c>
      <c r="B155" s="268" t="s">
        <v>34</v>
      </c>
      <c r="C155" s="268" t="s">
        <v>55</v>
      </c>
      <c r="D155" s="268" t="s">
        <v>142</v>
      </c>
      <c r="E155" s="268" t="s">
        <v>30</v>
      </c>
      <c r="F155" s="268" t="s">
        <v>53</v>
      </c>
      <c r="G155" s="268" t="s">
        <v>54</v>
      </c>
      <c r="H155" s="268" t="s">
        <v>55</v>
      </c>
      <c r="I155" s="268" t="s">
        <v>147</v>
      </c>
      <c r="J155" s="268" t="s">
        <v>30</v>
      </c>
      <c r="K155" s="268" t="s">
        <v>41</v>
      </c>
      <c r="L155" s="262" t="s">
        <v>148</v>
      </c>
      <c r="O155" s="248" t="s">
        <v>143</v>
      </c>
      <c r="P155" s="248" t="s">
        <v>145</v>
      </c>
      <c r="Q155" s="248" t="s">
        <v>149</v>
      </c>
    </row>
    <row r="156" customFormat="false" ht="8.25" hidden="false" customHeight="false" outlineLevel="0" collapsed="false">
      <c r="A156" s="251" t="s">
        <v>49</v>
      </c>
      <c r="B156" s="262" t="n">
        <f aca="false">AVERAGE(B166,B176)</f>
        <v>0</v>
      </c>
      <c r="C156" s="262" t="n">
        <f aca="false">AVERAGE(C166,C176)</f>
        <v>0</v>
      </c>
      <c r="D156" s="262" t="e">
        <f aca="false">C156/B156</f>
        <v>#DIV/0!</v>
      </c>
      <c r="E156" s="262" t="n">
        <f aca="false">AVERAGE(E166,E176)</f>
        <v>0</v>
      </c>
      <c r="F156" s="262" t="n">
        <f aca="false">AVERAGE(F166,F176)</f>
        <v>167.5</v>
      </c>
      <c r="G156" s="262" t="n">
        <f aca="false">AVERAGE(G166,G176)</f>
        <v>111</v>
      </c>
      <c r="H156" s="262" t="n">
        <f aca="false">AVERAGE(H166,H176)</f>
        <v>1008.5</v>
      </c>
      <c r="I156" s="270" t="n">
        <f aca="false">H156/G156</f>
        <v>9.08558558558559</v>
      </c>
      <c r="J156" s="262" t="n">
        <f aca="false">AVERAGE(J166,J176)</f>
        <v>9</v>
      </c>
      <c r="K156" s="252" t="n">
        <f aca="false">(C156*0.1)+(E156*6)+(H156*0.1)+(J156*6)</f>
        <v>154.85</v>
      </c>
      <c r="L156" s="252" t="n">
        <f aca="false">(C156*0.1)+(E156*6)+(G156*1)+(H156*0.1)+(J156*6)</f>
        <v>265.85</v>
      </c>
      <c r="O156" s="269" t="n">
        <f aca="false">(B156+F156)/(B152+F152+B154+F154+B156+F156+B150+H150)</f>
        <v>0.105412208936438</v>
      </c>
      <c r="P156" s="264" t="n">
        <f aca="false">B156/(B156+B154+B152+H150)</f>
        <v>0</v>
      </c>
      <c r="Q156" s="249" t="n">
        <f aca="false">F156/(F156+F154+F152)</f>
        <v>0.29004329004329</v>
      </c>
    </row>
    <row r="157" customFormat="false" ht="8.25" hidden="false" customHeight="false" outlineLevel="0" collapsed="false">
      <c r="B157" s="271"/>
      <c r="C157" s="271"/>
      <c r="D157" s="271"/>
      <c r="E157" s="271"/>
      <c r="F157" s="271"/>
      <c r="G157" s="271"/>
      <c r="H157" s="271"/>
      <c r="I157" s="271"/>
      <c r="J157" s="271"/>
      <c r="K157" s="271"/>
      <c r="L157" s="272"/>
      <c r="P157" s="247"/>
    </row>
    <row r="158" customFormat="false" ht="8.25" hidden="false" customHeight="false" outlineLevel="0" collapsed="false">
      <c r="A158" s="250" t="n">
        <v>2024</v>
      </c>
      <c r="P158" s="247" t="n">
        <v>2024</v>
      </c>
      <c r="S158" s="250" t="s">
        <v>138</v>
      </c>
    </row>
    <row r="159" customFormat="false" ht="8.25" hidden="false" customHeight="false" outlineLevel="0" collapsed="false">
      <c r="A159" s="265" t="s">
        <v>139</v>
      </c>
      <c r="B159" s="268" t="s">
        <v>140</v>
      </c>
      <c r="C159" s="268" t="s">
        <v>26</v>
      </c>
      <c r="D159" s="268" t="s">
        <v>27</v>
      </c>
      <c r="E159" s="268" t="s">
        <v>55</v>
      </c>
      <c r="F159" s="268" t="s">
        <v>30</v>
      </c>
      <c r="G159" s="268" t="s">
        <v>141</v>
      </c>
      <c r="H159" s="268" t="s">
        <v>34</v>
      </c>
      <c r="I159" s="268" t="s">
        <v>55</v>
      </c>
      <c r="J159" s="268" t="s">
        <v>142</v>
      </c>
      <c r="K159" s="268" t="s">
        <v>30</v>
      </c>
      <c r="L159" s="268" t="s">
        <v>41</v>
      </c>
      <c r="O159" s="268" t="s">
        <v>143</v>
      </c>
      <c r="P159" s="268" t="s">
        <v>144</v>
      </c>
      <c r="Q159" s="268" t="s">
        <v>145</v>
      </c>
      <c r="S159" s="248" t="s">
        <v>16</v>
      </c>
      <c r="T159" s="248" t="s">
        <v>17</v>
      </c>
    </row>
    <row r="160" customFormat="false" ht="8.25" hidden="false" customHeight="false" outlineLevel="0" collapsed="false">
      <c r="A160" s="251" t="s">
        <v>49</v>
      </c>
      <c r="B160" s="262" t="n">
        <v>661</v>
      </c>
      <c r="C160" s="262" t="n">
        <v>395</v>
      </c>
      <c r="D160" s="269" t="n">
        <f aca="false">C160/B160</f>
        <v>0.597579425113464</v>
      </c>
      <c r="E160" s="262" t="n">
        <v>3879</v>
      </c>
      <c r="F160" s="262" t="n">
        <v>19</v>
      </c>
      <c r="G160" s="262" t="n">
        <v>23</v>
      </c>
      <c r="H160" s="262" t="n">
        <v>79</v>
      </c>
      <c r="I160" s="262" t="n">
        <v>355</v>
      </c>
      <c r="J160" s="270" t="n">
        <f aca="false">I160/H160</f>
        <v>4.49367088607595</v>
      </c>
      <c r="K160" s="262" t="n">
        <v>2</v>
      </c>
      <c r="L160" s="252" t="n">
        <f aca="false">((E160*0.05)+(F160*4)+(G160*-1)+(I160*0.1)+(K160*6))</f>
        <v>294.45</v>
      </c>
      <c r="O160" s="269" t="n">
        <f aca="false">(B160+H160)/(B162+F162+B164+F164+B166+F166+B160+H160)</f>
        <v>0.438908659549229</v>
      </c>
      <c r="P160" s="249" t="n">
        <f aca="false">B160/(B160+F162+F164+F166)</f>
        <v>0.51042471042471</v>
      </c>
      <c r="Q160" s="249" t="n">
        <f aca="false">H160/(H160+B162+B164+B166)</f>
        <v>0.202046035805627</v>
      </c>
      <c r="S160" s="249" t="n">
        <f aca="false">(H160+B162+B164+B166)/(H160+B162+B164+B166+B160)</f>
        <v>0.371673003802281</v>
      </c>
      <c r="T160" s="249" t="n">
        <f aca="false">B160/(B160+H160+B162+B164+B166)</f>
        <v>0.628326996197719</v>
      </c>
    </row>
    <row r="161" customFormat="false" ht="8.25" hidden="false" customHeight="false" outlineLevel="0" collapsed="false">
      <c r="A161" s="265" t="s">
        <v>146</v>
      </c>
      <c r="B161" s="268" t="s">
        <v>34</v>
      </c>
      <c r="C161" s="268" t="s">
        <v>55</v>
      </c>
      <c r="D161" s="268" t="s">
        <v>142</v>
      </c>
      <c r="E161" s="268" t="s">
        <v>30</v>
      </c>
      <c r="F161" s="268" t="s">
        <v>53</v>
      </c>
      <c r="G161" s="268" t="s">
        <v>54</v>
      </c>
      <c r="H161" s="268" t="s">
        <v>55</v>
      </c>
      <c r="I161" s="268" t="s">
        <v>147</v>
      </c>
      <c r="J161" s="268" t="s">
        <v>30</v>
      </c>
      <c r="K161" s="268" t="s">
        <v>41</v>
      </c>
      <c r="L161" s="268" t="s">
        <v>148</v>
      </c>
      <c r="O161" s="248" t="s">
        <v>143</v>
      </c>
      <c r="P161" s="248" t="s">
        <v>145</v>
      </c>
      <c r="Q161" s="248" t="s">
        <v>149</v>
      </c>
    </row>
    <row r="162" customFormat="false" ht="8.25" hidden="false" customHeight="false" outlineLevel="0" collapsed="false">
      <c r="A162" s="251" t="s">
        <v>49</v>
      </c>
      <c r="B162" s="262" t="n">
        <v>308</v>
      </c>
      <c r="C162" s="262" t="n">
        <v>1261</v>
      </c>
      <c r="D162" s="270" t="n">
        <f aca="false">C162/B162</f>
        <v>4.09415584415584</v>
      </c>
      <c r="E162" s="262" t="n">
        <v>6</v>
      </c>
      <c r="F162" s="262" t="n">
        <v>87</v>
      </c>
      <c r="G162" s="262" t="n">
        <v>63</v>
      </c>
      <c r="H162" s="262" t="n">
        <v>429</v>
      </c>
      <c r="I162" s="270" t="n">
        <f aca="false">H162/G162</f>
        <v>6.80952380952381</v>
      </c>
      <c r="J162" s="262" t="n">
        <v>1</v>
      </c>
      <c r="K162" s="252" t="n">
        <f aca="false">(C162*0.1)+(E162*6)+(H162*0.1)+(J162*6)</f>
        <v>211</v>
      </c>
      <c r="L162" s="252" t="n">
        <f aca="false">(C162*0.1)+(E162*6)+(G162*1)+(H162*0.1)+(J162*6)</f>
        <v>274</v>
      </c>
      <c r="O162" s="269" t="n">
        <f aca="false">(B162+F162)/(B162+F162+B164+F164+B166+F166+B160+H160)</f>
        <v>0.234282325029656</v>
      </c>
      <c r="P162" s="249" t="n">
        <f aca="false">B162/(H160+B162+B164+B166)</f>
        <v>0.78772378516624</v>
      </c>
      <c r="Q162" s="249" t="n">
        <f aca="false">F162/(F162+F164+F166)</f>
        <v>0.137223974763407</v>
      </c>
    </row>
    <row r="163" customFormat="false" ht="8.25" hidden="false" customHeight="false" outlineLevel="0" collapsed="false">
      <c r="A163" s="265" t="s">
        <v>150</v>
      </c>
      <c r="B163" s="268" t="s">
        <v>34</v>
      </c>
      <c r="C163" s="268" t="s">
        <v>55</v>
      </c>
      <c r="D163" s="268" t="s">
        <v>142</v>
      </c>
      <c r="E163" s="268" t="s">
        <v>30</v>
      </c>
      <c r="F163" s="268" t="s">
        <v>53</v>
      </c>
      <c r="G163" s="268" t="s">
        <v>54</v>
      </c>
      <c r="H163" s="268" t="s">
        <v>55</v>
      </c>
      <c r="I163" s="268" t="s">
        <v>147</v>
      </c>
      <c r="J163" s="268" t="s">
        <v>30</v>
      </c>
      <c r="K163" s="268" t="s">
        <v>41</v>
      </c>
      <c r="L163" s="268" t="s">
        <v>148</v>
      </c>
      <c r="O163" s="248" t="s">
        <v>143</v>
      </c>
      <c r="P163" s="248" t="s">
        <v>145</v>
      </c>
      <c r="Q163" s="248" t="s">
        <v>149</v>
      </c>
    </row>
    <row r="164" customFormat="false" ht="8.25" hidden="false" customHeight="false" outlineLevel="0" collapsed="false">
      <c r="A164" s="251" t="s">
        <v>49</v>
      </c>
      <c r="B164" s="262" t="n">
        <v>4</v>
      </c>
      <c r="C164" s="262" t="n">
        <v>-8</v>
      </c>
      <c r="D164" s="262" t="n">
        <f aca="false">C164/B164</f>
        <v>-2</v>
      </c>
      <c r="E164" s="262" t="n">
        <v>0</v>
      </c>
      <c r="F164" s="262" t="n">
        <v>381</v>
      </c>
      <c r="G164" s="262" t="n">
        <v>221</v>
      </c>
      <c r="H164" s="262" t="n">
        <v>2497</v>
      </c>
      <c r="I164" s="270" t="n">
        <f aca="false">H164/G164</f>
        <v>11.2986425339367</v>
      </c>
      <c r="J164" s="262" t="n">
        <v>10</v>
      </c>
      <c r="K164" s="252" t="n">
        <f aca="false">(C164*0.1)+(E164*6)+(H164*0.1)+(J164*6)</f>
        <v>308.9</v>
      </c>
      <c r="L164" s="252" t="n">
        <f aca="false">(C164*0.1)+(E164*6)+(G164*1)+(H164*0.1)+(J164*6)</f>
        <v>529.9</v>
      </c>
      <c r="O164" s="269" t="n">
        <f aca="false">(B164+F164)/(B162+F162+B164+F164+B166+F166+B160+H160)</f>
        <v>0.228351126927639</v>
      </c>
      <c r="P164" s="249" t="n">
        <f aca="false">B164/(B162+H160+B164+B166)</f>
        <v>0.010230179028133</v>
      </c>
      <c r="Q164" s="249" t="n">
        <f aca="false">F164/(F164+F162+F166)</f>
        <v>0.600946372239748</v>
      </c>
    </row>
    <row r="165" customFormat="false" ht="8.25" hidden="false" customHeight="false" outlineLevel="0" collapsed="false">
      <c r="A165" s="265" t="s">
        <v>151</v>
      </c>
      <c r="B165" s="268" t="s">
        <v>34</v>
      </c>
      <c r="C165" s="268" t="s">
        <v>55</v>
      </c>
      <c r="D165" s="268" t="s">
        <v>142</v>
      </c>
      <c r="E165" s="268" t="s">
        <v>30</v>
      </c>
      <c r="F165" s="268" t="s">
        <v>53</v>
      </c>
      <c r="G165" s="268" t="s">
        <v>54</v>
      </c>
      <c r="H165" s="268" t="s">
        <v>55</v>
      </c>
      <c r="I165" s="268" t="s">
        <v>147</v>
      </c>
      <c r="J165" s="268" t="s">
        <v>30</v>
      </c>
      <c r="K165" s="268" t="s">
        <v>41</v>
      </c>
      <c r="L165" s="268" t="s">
        <v>148</v>
      </c>
      <c r="O165" s="248" t="s">
        <v>143</v>
      </c>
      <c r="P165" s="248" t="s">
        <v>145</v>
      </c>
      <c r="Q165" s="248" t="s">
        <v>149</v>
      </c>
    </row>
    <row r="166" customFormat="false" ht="8.25" hidden="false" customHeight="false" outlineLevel="0" collapsed="false">
      <c r="A166" s="251" t="s">
        <v>49</v>
      </c>
      <c r="B166" s="262" t="n">
        <v>0</v>
      </c>
      <c r="C166" s="262" t="n">
        <v>0</v>
      </c>
      <c r="D166" s="262" t="e">
        <f aca="false">C166/B166</f>
        <v>#DIV/0!</v>
      </c>
      <c r="E166" s="262" t="n">
        <v>0</v>
      </c>
      <c r="F166" s="262" t="n">
        <v>166</v>
      </c>
      <c r="G166" s="262" t="n">
        <v>111</v>
      </c>
      <c r="H166" s="262" t="n">
        <v>953</v>
      </c>
      <c r="I166" s="270" t="n">
        <f aca="false">H166/G166</f>
        <v>8.58558558558559</v>
      </c>
      <c r="J166" s="262" t="n">
        <v>8</v>
      </c>
      <c r="K166" s="252" t="n">
        <f aca="false">(C166*0.1)+(E166*6)+(H166*0.1)+(J166*6)</f>
        <v>143.3</v>
      </c>
      <c r="L166" s="252" t="n">
        <f aca="false">(C166*0.1)+(E166*6)+(G166*1)+(H166*0.1)+(J166*6)</f>
        <v>254.3</v>
      </c>
      <c r="O166" s="269" t="n">
        <f aca="false">(B166+F166)/(B162+F162+B164+F164+B166+F166+B160+H160)</f>
        <v>0.0984578884934757</v>
      </c>
      <c r="P166" s="264" t="n">
        <f aca="false">B166/(B166+B164+B162+H160)</f>
        <v>0</v>
      </c>
      <c r="Q166" s="249" t="n">
        <f aca="false">F166/(F166+F164+F162)</f>
        <v>0.261829652996845</v>
      </c>
    </row>
    <row r="168" customFormat="false" ht="8.25" hidden="false" customHeight="false" outlineLevel="0" collapsed="false">
      <c r="A168" s="250" t="n">
        <v>2025</v>
      </c>
      <c r="P168" s="247" t="n">
        <v>2025</v>
      </c>
      <c r="S168" s="250" t="s">
        <v>138</v>
      </c>
    </row>
    <row r="169" customFormat="false" ht="8.25" hidden="false" customHeight="false" outlineLevel="0" collapsed="false">
      <c r="A169" s="265" t="s">
        <v>139</v>
      </c>
      <c r="B169" s="268" t="s">
        <v>140</v>
      </c>
      <c r="C169" s="268" t="s">
        <v>26</v>
      </c>
      <c r="D169" s="268" t="s">
        <v>27</v>
      </c>
      <c r="E169" s="268" t="s">
        <v>55</v>
      </c>
      <c r="F169" s="268" t="s">
        <v>30</v>
      </c>
      <c r="G169" s="268" t="s">
        <v>141</v>
      </c>
      <c r="H169" s="268" t="s">
        <v>34</v>
      </c>
      <c r="I169" s="268" t="s">
        <v>55</v>
      </c>
      <c r="J169" s="268" t="s">
        <v>142</v>
      </c>
      <c r="K169" s="268" t="s">
        <v>30</v>
      </c>
      <c r="L169" s="268" t="s">
        <v>41</v>
      </c>
      <c r="O169" s="268" t="s">
        <v>143</v>
      </c>
      <c r="P169" s="268" t="s">
        <v>144</v>
      </c>
      <c r="Q169" s="268" t="s">
        <v>145</v>
      </c>
      <c r="S169" s="248" t="s">
        <v>16</v>
      </c>
      <c r="T169" s="248" t="s">
        <v>17</v>
      </c>
    </row>
    <row r="170" customFormat="false" ht="8.25" hidden="false" customHeight="false" outlineLevel="0" collapsed="false">
      <c r="A170" s="251" t="s">
        <v>49</v>
      </c>
      <c r="B170" s="262" t="n">
        <v>557</v>
      </c>
      <c r="C170" s="262" t="n">
        <v>323</v>
      </c>
      <c r="D170" s="269" t="n">
        <f aca="false">C170/B170</f>
        <v>0.579892280071813</v>
      </c>
      <c r="E170" s="262" t="n">
        <v>3152</v>
      </c>
      <c r="F170" s="262" t="n">
        <v>16</v>
      </c>
      <c r="G170" s="262" t="n">
        <v>18</v>
      </c>
      <c r="H170" s="262" t="n">
        <v>41</v>
      </c>
      <c r="I170" s="262" t="n">
        <v>268</v>
      </c>
      <c r="J170" s="262" t="n">
        <f aca="false">I170/H170</f>
        <v>6.53658536585366</v>
      </c>
      <c r="K170" s="262" t="n">
        <v>1</v>
      </c>
      <c r="L170" s="252" t="n">
        <f aca="false">((E170*0.05)+(F170*4)+(G170*-1)+(I170*0.1)+(K170*6))</f>
        <v>236.4</v>
      </c>
      <c r="O170" s="269" t="n">
        <f aca="false">(B170+H170)/(B172+F172+B174+F174+B176+F176+B170+H170)</f>
        <v>0.400804289544236</v>
      </c>
      <c r="P170" s="249" t="n">
        <f aca="false">B170/(B170+F172+F174+F176)</f>
        <v>0.51669758812616</v>
      </c>
      <c r="Q170" s="249" t="n">
        <f aca="false">H170/(H170+B172+B174+B176)</f>
        <v>0.0990338164251208</v>
      </c>
      <c r="S170" s="249" t="n">
        <f aca="false">(H170+B172+B174+B176)/(H170+B172+B174+B176+B170)</f>
        <v>0.426364572605561</v>
      </c>
      <c r="T170" s="249" t="n">
        <f aca="false">B170/(B170+H170+B172+B174+B176)</f>
        <v>0.573635427394439</v>
      </c>
    </row>
    <row r="171" customFormat="false" ht="8.25" hidden="false" customHeight="false" outlineLevel="0" collapsed="false">
      <c r="A171" s="265" t="s">
        <v>146</v>
      </c>
      <c r="B171" s="268" t="s">
        <v>34</v>
      </c>
      <c r="C171" s="268" t="s">
        <v>55</v>
      </c>
      <c r="D171" s="268" t="s">
        <v>142</v>
      </c>
      <c r="E171" s="268" t="s">
        <v>30</v>
      </c>
      <c r="F171" s="268" t="s">
        <v>53</v>
      </c>
      <c r="G171" s="268" t="s">
        <v>54</v>
      </c>
      <c r="H171" s="268" t="s">
        <v>55</v>
      </c>
      <c r="I171" s="268" t="s">
        <v>147</v>
      </c>
      <c r="J171" s="268" t="s">
        <v>30</v>
      </c>
      <c r="K171" s="268" t="s">
        <v>41</v>
      </c>
      <c r="L171" s="268" t="s">
        <v>148</v>
      </c>
      <c r="O171" s="248" t="s">
        <v>143</v>
      </c>
      <c r="P171" s="248" t="s">
        <v>145</v>
      </c>
      <c r="Q171" s="248" t="s">
        <v>149</v>
      </c>
    </row>
    <row r="172" customFormat="false" ht="8.25" hidden="false" customHeight="false" outlineLevel="0" collapsed="false">
      <c r="A172" s="251" t="s">
        <v>49</v>
      </c>
      <c r="B172" s="262" t="n">
        <v>353</v>
      </c>
      <c r="C172" s="262" t="n">
        <v>1204</v>
      </c>
      <c r="D172" s="270" t="n">
        <f aca="false">C172/B172</f>
        <v>3.41076487252125</v>
      </c>
      <c r="E172" s="262" t="n">
        <v>8</v>
      </c>
      <c r="F172" s="262" t="n">
        <v>120</v>
      </c>
      <c r="G172" s="262" t="n">
        <v>95</v>
      </c>
      <c r="H172" s="262" t="n">
        <v>621</v>
      </c>
      <c r="I172" s="270" t="n">
        <f aca="false">H172/G172</f>
        <v>6.53684210526316</v>
      </c>
      <c r="J172" s="262" t="n">
        <v>2</v>
      </c>
      <c r="K172" s="252" t="n">
        <f aca="false">(C172*0.1)+(E172*6)+(H172*0.1)+(J172*6)</f>
        <v>242.5</v>
      </c>
      <c r="L172" s="252" t="n">
        <f aca="false">(C172*0.1)+(E172*6)+(G172*1)+(H172*0.1)+(J172*6)</f>
        <v>337.5</v>
      </c>
      <c r="O172" s="269" t="n">
        <f aca="false">(B172+F172)/(B172+F172+B174+F174+B176+F176+B170+H170)</f>
        <v>0.317024128686327</v>
      </c>
      <c r="P172" s="249" t="n">
        <f aca="false">B172/(H170+B172+B174+B176)</f>
        <v>0.852657004830918</v>
      </c>
      <c r="Q172" s="249" t="n">
        <f aca="false">F172/(F172+F174+F176)</f>
        <v>0.230326295585413</v>
      </c>
    </row>
    <row r="173" customFormat="false" ht="8.25" hidden="false" customHeight="false" outlineLevel="0" collapsed="false">
      <c r="A173" s="265" t="s">
        <v>150</v>
      </c>
      <c r="B173" s="268" t="s">
        <v>34</v>
      </c>
      <c r="C173" s="268" t="s">
        <v>55</v>
      </c>
      <c r="D173" s="268" t="s">
        <v>142</v>
      </c>
      <c r="E173" s="268" t="s">
        <v>30</v>
      </c>
      <c r="F173" s="268" t="s">
        <v>53</v>
      </c>
      <c r="G173" s="268" t="s">
        <v>54</v>
      </c>
      <c r="H173" s="268" t="s">
        <v>55</v>
      </c>
      <c r="I173" s="268" t="s">
        <v>147</v>
      </c>
      <c r="J173" s="268" t="s">
        <v>30</v>
      </c>
      <c r="K173" s="268" t="s">
        <v>41</v>
      </c>
      <c r="L173" s="268" t="s">
        <v>148</v>
      </c>
      <c r="O173" s="248" t="s">
        <v>143</v>
      </c>
      <c r="P173" s="248" t="s">
        <v>145</v>
      </c>
      <c r="Q173" s="248" t="s">
        <v>149</v>
      </c>
    </row>
    <row r="174" customFormat="false" ht="8.25" hidden="false" customHeight="false" outlineLevel="0" collapsed="false">
      <c r="A174" s="251" t="s">
        <v>49</v>
      </c>
      <c r="B174" s="262" t="n">
        <v>20</v>
      </c>
      <c r="C174" s="262" t="n">
        <v>164</v>
      </c>
      <c r="D174" s="270" t="n">
        <f aca="false">C174/B174</f>
        <v>8.2</v>
      </c>
      <c r="E174" s="262" t="n">
        <v>0</v>
      </c>
      <c r="F174" s="262" t="n">
        <v>232</v>
      </c>
      <c r="G174" s="262" t="n">
        <v>117</v>
      </c>
      <c r="H174" s="262" t="n">
        <v>1467</v>
      </c>
      <c r="I174" s="270" t="n">
        <f aca="false">H174/G174</f>
        <v>12.5384615384615</v>
      </c>
      <c r="J174" s="262" t="n">
        <v>4</v>
      </c>
      <c r="K174" s="252" t="n">
        <f aca="false">(C174*0.1)+(E174*6)+(H174*0.1)+(J174*6)</f>
        <v>187.1</v>
      </c>
      <c r="L174" s="252" t="n">
        <f aca="false">(C174*0.1)+(E174*6)+(G174*1)+(H174*0.1)+(J174*6)</f>
        <v>304.1</v>
      </c>
      <c r="O174" s="269" t="n">
        <f aca="false">(B174+F174)/(B172+F172+B174+F174+B176+F176+B170+H170)</f>
        <v>0.168900804289544</v>
      </c>
      <c r="P174" s="249" t="n">
        <f aca="false">B174/(B172+H170+B174+B176)</f>
        <v>0.0483091787439614</v>
      </c>
      <c r="Q174" s="249" t="n">
        <f aca="false">F174/(F174+F172+F176)</f>
        <v>0.445297504798464</v>
      </c>
    </row>
    <row r="175" customFormat="false" ht="8.25" hidden="false" customHeight="false" outlineLevel="0" collapsed="false">
      <c r="A175" s="265" t="s">
        <v>151</v>
      </c>
      <c r="B175" s="268" t="s">
        <v>34</v>
      </c>
      <c r="C175" s="268" t="s">
        <v>55</v>
      </c>
      <c r="D175" s="268" t="s">
        <v>142</v>
      </c>
      <c r="E175" s="268" t="s">
        <v>30</v>
      </c>
      <c r="F175" s="268" t="s">
        <v>53</v>
      </c>
      <c r="G175" s="268" t="s">
        <v>54</v>
      </c>
      <c r="H175" s="268" t="s">
        <v>55</v>
      </c>
      <c r="I175" s="268" t="s">
        <v>147</v>
      </c>
      <c r="J175" s="268" t="s">
        <v>30</v>
      </c>
      <c r="K175" s="268" t="s">
        <v>41</v>
      </c>
      <c r="L175" s="268" t="s">
        <v>148</v>
      </c>
      <c r="O175" s="248" t="s">
        <v>143</v>
      </c>
      <c r="P175" s="248" t="s">
        <v>145</v>
      </c>
      <c r="Q175" s="248" t="s">
        <v>149</v>
      </c>
    </row>
    <row r="176" customFormat="false" ht="8.25" hidden="false" customHeight="false" outlineLevel="0" collapsed="false">
      <c r="A176" s="251" t="s">
        <v>49</v>
      </c>
      <c r="B176" s="262" t="n">
        <v>0</v>
      </c>
      <c r="C176" s="262" t="n">
        <v>0</v>
      </c>
      <c r="D176" s="262" t="e">
        <f aca="false">C176/B176</f>
        <v>#DIV/0!</v>
      </c>
      <c r="E176" s="262" t="n">
        <v>0</v>
      </c>
      <c r="F176" s="262" t="n">
        <v>169</v>
      </c>
      <c r="G176" s="262" t="n">
        <v>111</v>
      </c>
      <c r="H176" s="262" t="n">
        <v>1064</v>
      </c>
      <c r="I176" s="270" t="n">
        <f aca="false">H176/G176</f>
        <v>9.58558558558559</v>
      </c>
      <c r="J176" s="262" t="n">
        <v>10</v>
      </c>
      <c r="K176" s="252" t="n">
        <f aca="false">(C176*0.1)+(E176*6)+(H176*0.1)+(J176*6)</f>
        <v>166.4</v>
      </c>
      <c r="L176" s="252" t="n">
        <f aca="false">(C176*0.1)+(E176*6)+(G176*1)+(H176*0.1)+(J176*6)</f>
        <v>277.4</v>
      </c>
      <c r="O176" s="269" t="n">
        <f aca="false">(B176+F176)/(B172+F172+B174+F174+B176+F176+B170+H170)</f>
        <v>0.113270777479893</v>
      </c>
      <c r="P176" s="264" t="n">
        <f aca="false">B176/(B176+B174+B172+H170)</f>
        <v>0</v>
      </c>
      <c r="Q176" s="249" t="n">
        <f aca="false">F176/(F176+F174+F172)</f>
        <v>0.324376199616123</v>
      </c>
    </row>
  </sheetData>
  <mergeCells count="136">
    <mergeCell ref="A1:W1"/>
    <mergeCell ref="A3:W3"/>
    <mergeCell ref="AC3:AY3"/>
    <mergeCell ref="H5:J5"/>
    <mergeCell ref="M5:O5"/>
    <mergeCell ref="AJ5:AL5"/>
    <mergeCell ref="AO5:AQ5"/>
    <mergeCell ref="H6:J6"/>
    <mergeCell ref="AJ6:AL6"/>
    <mergeCell ref="H7:J7"/>
    <mergeCell ref="AJ7:AL7"/>
    <mergeCell ref="A10:W10"/>
    <mergeCell ref="AC10:AY10"/>
    <mergeCell ref="C12:I12"/>
    <mergeCell ref="N12:R12"/>
    <mergeCell ref="T12:V12"/>
    <mergeCell ref="X12:Y12"/>
    <mergeCell ref="AG12:AM12"/>
    <mergeCell ref="AP12:AT12"/>
    <mergeCell ref="AV12:AX12"/>
    <mergeCell ref="AZ12:BA12"/>
    <mergeCell ref="A20:G20"/>
    <mergeCell ref="H20:M20"/>
    <mergeCell ref="T20:V20"/>
    <mergeCell ref="X20:Y20"/>
    <mergeCell ref="AE20:AK20"/>
    <mergeCell ref="AL20:AQ20"/>
    <mergeCell ref="AV20:AX20"/>
    <mergeCell ref="AZ20:BA20"/>
    <mergeCell ref="A30:G30"/>
    <mergeCell ref="L30:P30"/>
    <mergeCell ref="T30:V30"/>
    <mergeCell ref="X30:Y30"/>
    <mergeCell ref="AE30:AK30"/>
    <mergeCell ref="AN30:AR30"/>
    <mergeCell ref="AV30:AX30"/>
    <mergeCell ref="AZ30:BA30"/>
    <mergeCell ref="A41:G41"/>
    <mergeCell ref="L41:P41"/>
    <mergeCell ref="T41:V41"/>
    <mergeCell ref="X41:Y41"/>
    <mergeCell ref="AE41:AK41"/>
    <mergeCell ref="AN41:AR41"/>
    <mergeCell ref="AV41:AX41"/>
    <mergeCell ref="AZ41:BA41"/>
    <mergeCell ref="A50:G50"/>
    <mergeCell ref="J50:N50"/>
    <mergeCell ref="R50:V50"/>
    <mergeCell ref="AC50:AI50"/>
    <mergeCell ref="AL50:AP50"/>
    <mergeCell ref="AT50:AX50"/>
    <mergeCell ref="J51:M51"/>
    <mergeCell ref="R51:U51"/>
    <mergeCell ref="AL51:AO51"/>
    <mergeCell ref="AT51:AW51"/>
    <mergeCell ref="J52:M52"/>
    <mergeCell ref="R52:U52"/>
    <mergeCell ref="AL52:AO52"/>
    <mergeCell ref="AT52:AW52"/>
    <mergeCell ref="J53:M53"/>
    <mergeCell ref="R53:U53"/>
    <mergeCell ref="AL53:AO53"/>
    <mergeCell ref="AT53:AW53"/>
    <mergeCell ref="J54:M54"/>
    <mergeCell ref="R54:U54"/>
    <mergeCell ref="AL54:AO54"/>
    <mergeCell ref="AT54:AW54"/>
    <mergeCell ref="J55:M55"/>
    <mergeCell ref="R55:U55"/>
    <mergeCell ref="AL55:AO55"/>
    <mergeCell ref="AT55:AW55"/>
    <mergeCell ref="J56:M56"/>
    <mergeCell ref="R56:U56"/>
    <mergeCell ref="AL56:AO56"/>
    <mergeCell ref="AT56:AW56"/>
    <mergeCell ref="J57:M57"/>
    <mergeCell ref="R57:U57"/>
    <mergeCell ref="AL57:AO57"/>
    <mergeCell ref="AT57:AW57"/>
    <mergeCell ref="J58:M58"/>
    <mergeCell ref="R58:U58"/>
    <mergeCell ref="AL58:AO58"/>
    <mergeCell ref="AT58:AW58"/>
    <mergeCell ref="J59:M59"/>
    <mergeCell ref="R59:U59"/>
    <mergeCell ref="AL59:AO59"/>
    <mergeCell ref="AT59:AW59"/>
    <mergeCell ref="A73:W73"/>
    <mergeCell ref="H75:J75"/>
    <mergeCell ref="M75:O75"/>
    <mergeCell ref="H76:J76"/>
    <mergeCell ref="H77:J77"/>
    <mergeCell ref="A80:W80"/>
    <mergeCell ref="C83:I83"/>
    <mergeCell ref="L83:P83"/>
    <mergeCell ref="R83:T83"/>
    <mergeCell ref="V83:W83"/>
    <mergeCell ref="A91:G91"/>
    <mergeCell ref="H91:M91"/>
    <mergeCell ref="R91:T91"/>
    <mergeCell ref="V91:W91"/>
    <mergeCell ref="A101:G101"/>
    <mergeCell ref="J101:N101"/>
    <mergeCell ref="R101:T101"/>
    <mergeCell ref="V101:W101"/>
    <mergeCell ref="A112:G112"/>
    <mergeCell ref="J112:N112"/>
    <mergeCell ref="R112:T112"/>
    <mergeCell ref="V112:W112"/>
    <mergeCell ref="A121:G121"/>
    <mergeCell ref="J121:N121"/>
    <mergeCell ref="R121:V121"/>
    <mergeCell ref="J122:M122"/>
    <mergeCell ref="R122:U122"/>
    <mergeCell ref="J123:M123"/>
    <mergeCell ref="R123:U123"/>
    <mergeCell ref="J124:M124"/>
    <mergeCell ref="R124:U124"/>
    <mergeCell ref="J125:M125"/>
    <mergeCell ref="R125:U125"/>
    <mergeCell ref="J126:M126"/>
    <mergeCell ref="R126:U126"/>
    <mergeCell ref="J127:M127"/>
    <mergeCell ref="R127:U127"/>
    <mergeCell ref="J128:M128"/>
    <mergeCell ref="R128:U128"/>
    <mergeCell ref="J129:M129"/>
    <mergeCell ref="R129:U129"/>
    <mergeCell ref="J130:M130"/>
    <mergeCell ref="R130:U130"/>
    <mergeCell ref="A141:W141"/>
    <mergeCell ref="H143:J143"/>
    <mergeCell ref="M143:O143"/>
    <mergeCell ref="H144:J144"/>
    <mergeCell ref="H145:J145"/>
    <mergeCell ref="H146:J146"/>
  </mergeCells>
  <hyperlinks>
    <hyperlink ref="H5" location="ARI!C9" display="RSP Projections: Year 1"/>
    <hyperlink ref="M5" location="ARI!AX11" display="Adjustable Projections: Year 1"/>
    <hyperlink ref="AJ5" location="ARI!C9" display="RSP Projections: Year 1"/>
    <hyperlink ref="AO5" location="ARI!AX11" display="Adjustable Projections: Year 1"/>
    <hyperlink ref="H6" location="ARI!A110" display="RSP Projections: Year 2"/>
    <hyperlink ref="M6" location="ARI!A170" display="Past Run/Pass Performances"/>
    <hyperlink ref="AJ6" location="ARI!A110" display="RSP Projections: Year 2"/>
    <hyperlink ref="H75" location="ARI!C9" display="RSP Projections: Year 1"/>
    <hyperlink ref="M75" location="ARI!AX11" display="Adjustable Projections: Year 1"/>
    <hyperlink ref="H76" location="ARI!A110" display="RSP Projections: Year 2"/>
    <hyperlink ref="M76" location="ARI!A170" display="Past Run/Pass Performances"/>
    <hyperlink ref="H143" location="ARI!C9" display="RSP Projections: Year 1"/>
    <hyperlink ref="M143" location="ARI!AX11" display="Adjustable Projections: Year 1"/>
    <hyperlink ref="H144" location="ARI!A90" display="RSP Projections: Year 2"/>
  </hyperlinks>
  <printOptions headings="false" gridLines="false" gridLinesSet="true" horizontalCentered="false" verticalCentered="false"/>
  <pageMargins left="0" right="0" top="0" bottom="0" header="0.511811023622047" footer="0.511811023622047"/>
  <pageSetup paperSize="1" scale="54" fitToWidth="1" fitToHeight="1"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B176"/>
  <sheetViews>
    <sheetView showFormulas="false" showGridLines="true" showRowColHeaders="true" showZeros="true" rightToLeft="false" tabSelected="false" showOutlineSymbols="true" defaultGridColor="true" view="normal" topLeftCell="A10" colorId="64" zoomScale="200" zoomScaleNormal="200" zoomScalePageLayoutView="100" workbookViewId="0">
      <selection pane="topLeft" activeCell="I28" activeCellId="0" sqref="I28"/>
    </sheetView>
  </sheetViews>
  <sheetFormatPr defaultColWidth="3.859375" defaultRowHeight="8.25" customHeight="false" zeroHeight="false" outlineLevelRow="0" outlineLevelCol="0"/>
  <cols>
    <col collapsed="false" customWidth="true" hidden="false" outlineLevel="0" max="1" min="1" style="121" width="13.29"/>
    <col collapsed="false" customWidth="true" hidden="false" outlineLevel="0" max="2" min="2" style="122" width="4"/>
    <col collapsed="false" customWidth="true" hidden="false" outlineLevel="0" max="3" min="3" style="121" width="4.29"/>
    <col collapsed="false" customWidth="true" hidden="false" outlineLevel="0" max="4" min="4" style="121" width="4.14"/>
    <col collapsed="false" customWidth="true" hidden="false" outlineLevel="0" max="5" min="5" style="121" width="4.29"/>
    <col collapsed="false" customWidth="true" hidden="false" outlineLevel="0" max="6" min="6" style="121" width="4.14"/>
    <col collapsed="false" customWidth="true" hidden="false" outlineLevel="0" max="7" min="7" style="121" width="4.29"/>
    <col collapsed="false" customWidth="true" hidden="false" outlineLevel="0" max="8" min="8" style="121" width="4.71"/>
    <col collapsed="false" customWidth="true" hidden="false" outlineLevel="0" max="9" min="9" style="121" width="4.42"/>
    <col collapsed="false" customWidth="true" hidden="false" outlineLevel="0" max="10" min="10" style="121" width="4.29"/>
    <col collapsed="false" customWidth="true" hidden="false" outlineLevel="0" max="11" min="11" style="121" width="4.57"/>
    <col collapsed="false" customWidth="true" hidden="false" outlineLevel="0" max="12" min="12" style="121" width="4.42"/>
    <col collapsed="false" customWidth="true" hidden="false" outlineLevel="0" max="13" min="13" style="121" width="4.57"/>
    <col collapsed="false" customWidth="true" hidden="false" outlineLevel="0" max="14" min="14" style="121" width="5.86"/>
    <col collapsed="false" customWidth="true" hidden="false" outlineLevel="0" max="15" min="15" style="121" width="4.57"/>
    <col collapsed="false" customWidth="true" hidden="false" outlineLevel="0" max="16" min="16" style="121" width="5.86"/>
    <col collapsed="false" customWidth="true" hidden="false" outlineLevel="0" max="17" min="17" style="121" width="4.57"/>
    <col collapsed="false" customWidth="true" hidden="false" outlineLevel="0" max="18" min="18" style="121" width="11.85"/>
    <col collapsed="false" customWidth="true" hidden="false" outlineLevel="0" max="19" min="19" style="121" width="5.29"/>
    <col collapsed="false" customWidth="true" hidden="false" outlineLevel="0" max="20" min="20" style="121" width="5.42"/>
    <col collapsed="false" customWidth="true" hidden="false" outlineLevel="0" max="21" min="21" style="121" width="4.71"/>
    <col collapsed="false" customWidth="true" hidden="false" outlineLevel="0" max="22" min="22" style="121" width="4.14"/>
    <col collapsed="false" customWidth="true" hidden="false" outlineLevel="0" max="23" min="23" style="121" width="4"/>
    <col collapsed="false" customWidth="true" hidden="false" outlineLevel="0" max="24" min="24" style="121" width="4.29"/>
    <col collapsed="false" customWidth="true" hidden="false" outlineLevel="0" max="25" min="25" style="121" width="4.86"/>
    <col collapsed="false" customWidth="true" hidden="false" outlineLevel="0" max="26" min="26" style="121" width="4.29"/>
    <col collapsed="false" customWidth="false" hidden="false" outlineLevel="0" max="29" min="27" style="121" width="3.86"/>
    <col collapsed="false" customWidth="true" hidden="false" outlineLevel="0" max="30" min="30" style="121" width="4"/>
    <col collapsed="false" customWidth="true" hidden="false" outlineLevel="0" max="31" min="31" style="121" width="4.29"/>
    <col collapsed="false" customWidth="true" hidden="false" outlineLevel="0" max="32" min="32" style="121" width="4.42"/>
    <col collapsed="false" customWidth="true" hidden="false" outlineLevel="0" max="33" min="33" style="121" width="4.57"/>
    <col collapsed="false" customWidth="true" hidden="false" outlineLevel="0" max="34" min="34" style="121" width="5.86"/>
    <col collapsed="false" customWidth="true" hidden="false" outlineLevel="0" max="35" min="35" style="121" width="4.29"/>
    <col collapsed="false" customWidth="true" hidden="false" outlineLevel="0" max="36" min="36" style="121" width="4"/>
    <col collapsed="false" customWidth="true" hidden="false" outlineLevel="0" max="37" min="37" style="121" width="4.29"/>
    <col collapsed="false" customWidth="true" hidden="false" outlineLevel="0" max="38" min="38" style="121" width="4"/>
    <col collapsed="false" customWidth="true" hidden="false" outlineLevel="0" max="39" min="39" style="121" width="4.29"/>
    <col collapsed="false" customWidth="true" hidden="false" outlineLevel="0" max="40" min="40" style="121" width="4"/>
    <col collapsed="false" customWidth="true" hidden="false" outlineLevel="0" max="41" min="41" style="121" width="4.29"/>
    <col collapsed="false" customWidth="true" hidden="false" outlineLevel="0" max="42" min="42" style="121" width="4"/>
    <col collapsed="false" customWidth="true" hidden="false" outlineLevel="0" max="43" min="43" style="121" width="4.29"/>
    <col collapsed="false" customWidth="true" hidden="false" outlineLevel="0" max="44" min="44" style="121" width="4"/>
    <col collapsed="false" customWidth="true" hidden="false" outlineLevel="0" max="45" min="45" style="121" width="4.29"/>
    <col collapsed="false" customWidth="false" hidden="false" outlineLevel="0" max="46" min="46" style="121" width="3.86"/>
    <col collapsed="false" customWidth="true" hidden="false" outlineLevel="0" max="47" min="47" style="121" width="5.86"/>
    <col collapsed="false" customWidth="true" hidden="false" outlineLevel="0" max="48" min="48" style="121" width="4.71"/>
    <col collapsed="false" customWidth="true" hidden="false" outlineLevel="0" max="49" min="49" style="121" width="4.57"/>
    <col collapsed="false" customWidth="false" hidden="false" outlineLevel="0" max="50" min="50" style="121" width="3.86"/>
    <col collapsed="false" customWidth="true" hidden="false" outlineLevel="0" max="52" min="51" style="121" width="4"/>
    <col collapsed="false" customWidth="false" hidden="false" outlineLevel="0" max="16384" min="53" style="121" width="3.86"/>
  </cols>
  <sheetData>
    <row r="1" customFormat="false" ht="8.25" hidden="false" customHeight="false" outlineLevel="0" collapsed="false">
      <c r="A1" s="123" t="s">
        <v>536</v>
      </c>
      <c r="B1" s="123"/>
      <c r="C1" s="123"/>
      <c r="D1" s="123"/>
      <c r="E1" s="123"/>
      <c r="F1" s="123"/>
      <c r="G1" s="123"/>
      <c r="H1" s="123"/>
      <c r="I1" s="123"/>
      <c r="J1" s="123"/>
      <c r="K1" s="123"/>
      <c r="L1" s="123"/>
      <c r="M1" s="123"/>
      <c r="N1" s="123"/>
      <c r="O1" s="123"/>
      <c r="P1" s="123"/>
      <c r="Q1" s="123"/>
      <c r="R1" s="123"/>
      <c r="S1" s="123"/>
      <c r="T1" s="123"/>
      <c r="U1" s="123"/>
      <c r="V1" s="123"/>
      <c r="W1" s="123"/>
    </row>
    <row r="2" customFormat="false" ht="8.25" hidden="false" customHeight="false" outlineLevel="0" collapsed="false">
      <c r="C2" s="124"/>
      <c r="D2" s="124"/>
      <c r="E2" s="124"/>
      <c r="F2" s="124"/>
      <c r="G2" s="124"/>
      <c r="H2" s="124"/>
      <c r="I2" s="124"/>
      <c r="J2" s="124"/>
      <c r="K2" s="124"/>
      <c r="L2" s="124"/>
      <c r="M2" s="124"/>
      <c r="N2" s="124"/>
    </row>
    <row r="3" customFormat="false" ht="8.25" hidden="false" customHeight="false" outlineLevel="0" collapsed="false">
      <c r="A3" s="123" t="s">
        <v>10</v>
      </c>
      <c r="B3" s="123"/>
      <c r="C3" s="123"/>
      <c r="D3" s="123"/>
      <c r="E3" s="123"/>
      <c r="F3" s="123"/>
      <c r="G3" s="123"/>
      <c r="H3" s="123"/>
      <c r="I3" s="123"/>
      <c r="J3" s="123"/>
      <c r="K3" s="123"/>
      <c r="L3" s="123"/>
      <c r="M3" s="123"/>
      <c r="N3" s="123"/>
      <c r="O3" s="123"/>
      <c r="P3" s="123"/>
      <c r="Q3" s="123"/>
      <c r="R3" s="123"/>
      <c r="S3" s="123"/>
      <c r="T3" s="123"/>
      <c r="U3" s="123"/>
      <c r="V3" s="123"/>
      <c r="W3" s="123"/>
      <c r="AC3" s="123" t="s">
        <v>10</v>
      </c>
      <c r="AD3" s="123"/>
      <c r="AE3" s="123"/>
      <c r="AF3" s="123"/>
      <c r="AG3" s="123"/>
      <c r="AH3" s="123"/>
      <c r="AI3" s="123"/>
      <c r="AJ3" s="123"/>
      <c r="AK3" s="123"/>
      <c r="AL3" s="123"/>
      <c r="AM3" s="123"/>
      <c r="AN3" s="123"/>
      <c r="AO3" s="123"/>
      <c r="AP3" s="123"/>
      <c r="AQ3" s="123"/>
      <c r="AR3" s="123"/>
      <c r="AS3" s="123"/>
      <c r="AT3" s="123"/>
      <c r="AU3" s="123"/>
      <c r="AV3" s="123"/>
      <c r="AW3" s="123"/>
      <c r="AX3" s="123"/>
      <c r="AY3" s="123"/>
    </row>
    <row r="4" customFormat="false" ht="8.25" hidden="false" customHeight="false" outlineLevel="0" collapsed="false">
      <c r="A4" s="124"/>
      <c r="B4" s="124"/>
      <c r="C4" s="124"/>
      <c r="D4" s="124"/>
      <c r="E4" s="124"/>
      <c r="F4" s="124"/>
      <c r="G4" s="124"/>
      <c r="H4" s="124"/>
      <c r="I4" s="124"/>
      <c r="J4" s="124"/>
      <c r="K4" s="124"/>
      <c r="L4" s="124"/>
      <c r="M4" s="124"/>
      <c r="N4" s="124"/>
      <c r="O4" s="124"/>
      <c r="P4" s="124"/>
      <c r="Q4" s="124"/>
      <c r="R4" s="124"/>
      <c r="S4" s="124"/>
      <c r="T4" s="124"/>
      <c r="U4" s="124"/>
      <c r="V4" s="124"/>
      <c r="W4" s="124"/>
      <c r="X4" s="124"/>
      <c r="Y4" s="124"/>
      <c r="Z4" s="124"/>
      <c r="AA4" s="124"/>
      <c r="AC4" s="124"/>
      <c r="AD4" s="124"/>
      <c r="AE4" s="124"/>
      <c r="AF4" s="124"/>
      <c r="AG4" s="124"/>
      <c r="AH4" s="124"/>
      <c r="AI4" s="124"/>
      <c r="AJ4" s="124"/>
      <c r="AK4" s="124"/>
      <c r="AL4" s="124"/>
      <c r="AM4" s="124"/>
      <c r="AN4" s="124"/>
      <c r="AO4" s="124"/>
      <c r="AP4" s="124"/>
      <c r="AQ4" s="124"/>
      <c r="AR4" s="124"/>
      <c r="AS4" s="124"/>
      <c r="AT4" s="124"/>
      <c r="AU4" s="124"/>
      <c r="AV4" s="124"/>
      <c r="AW4" s="124"/>
      <c r="AX4" s="124"/>
      <c r="AY4" s="124"/>
    </row>
    <row r="5" customFormat="false" ht="8.25" hidden="false" customHeight="false" outlineLevel="0" collapsed="false">
      <c r="H5" s="125" t="s">
        <v>11</v>
      </c>
      <c r="I5" s="125"/>
      <c r="J5" s="125"/>
      <c r="M5" s="125" t="s">
        <v>12</v>
      </c>
      <c r="N5" s="125"/>
      <c r="O5" s="125"/>
      <c r="S5" s="126" t="s">
        <v>13</v>
      </c>
      <c r="AJ5" s="125" t="s">
        <v>11</v>
      </c>
      <c r="AK5" s="125"/>
      <c r="AL5" s="125"/>
      <c r="AO5" s="125" t="s">
        <v>12</v>
      </c>
      <c r="AP5" s="125"/>
      <c r="AQ5" s="125"/>
    </row>
    <row r="6" customFormat="false" ht="8.25" hidden="false" customHeight="false" outlineLevel="0" collapsed="false">
      <c r="H6" s="125" t="s">
        <v>14</v>
      </c>
      <c r="I6" s="125"/>
      <c r="J6" s="125"/>
      <c r="M6" s="125" t="s">
        <v>15</v>
      </c>
      <c r="S6" s="127" t="s">
        <v>16</v>
      </c>
      <c r="T6" s="127" t="s">
        <v>17</v>
      </c>
      <c r="AJ6" s="125" t="s">
        <v>14</v>
      </c>
      <c r="AK6" s="125"/>
      <c r="AL6" s="125"/>
    </row>
    <row r="7" customFormat="false" ht="8.25" hidden="false" customHeight="false" outlineLevel="0" collapsed="false">
      <c r="H7" s="125"/>
      <c r="I7" s="125"/>
      <c r="J7" s="125"/>
      <c r="S7" s="128" t="n">
        <f aca="false">(N17+D27+L38+L47)/(N17+D27+L38+D17)</f>
        <v>0.440263405456256</v>
      </c>
      <c r="T7" s="128" t="n">
        <f aca="false">D17/(D17+N17+D27+L38+L47)</f>
        <v>0.559736594543744</v>
      </c>
      <c r="AJ7" s="125"/>
      <c r="AK7" s="125"/>
      <c r="AL7" s="125"/>
    </row>
    <row r="10" customFormat="false" ht="8.25" hidden="false" customHeight="false" outlineLevel="0" collapsed="false">
      <c r="A10" s="123" t="s">
        <v>11</v>
      </c>
      <c r="B10" s="123"/>
      <c r="C10" s="123"/>
      <c r="D10" s="123"/>
      <c r="E10" s="123"/>
      <c r="F10" s="123"/>
      <c r="G10" s="123"/>
      <c r="H10" s="123"/>
      <c r="I10" s="123"/>
      <c r="J10" s="123"/>
      <c r="K10" s="123"/>
      <c r="L10" s="123"/>
      <c r="M10" s="123"/>
      <c r="N10" s="123"/>
      <c r="O10" s="123"/>
      <c r="P10" s="123"/>
      <c r="Q10" s="123"/>
      <c r="R10" s="123"/>
      <c r="S10" s="123"/>
      <c r="T10" s="123"/>
      <c r="U10" s="123"/>
      <c r="V10" s="123"/>
      <c r="W10" s="123"/>
      <c r="AC10" s="123" t="s">
        <v>12</v>
      </c>
      <c r="AD10" s="123"/>
      <c r="AE10" s="123"/>
      <c r="AF10" s="123"/>
      <c r="AG10" s="123"/>
      <c r="AH10" s="123"/>
      <c r="AI10" s="123"/>
      <c r="AJ10" s="123"/>
      <c r="AK10" s="123"/>
      <c r="AL10" s="123"/>
      <c r="AM10" s="123"/>
      <c r="AN10" s="123"/>
      <c r="AO10" s="123"/>
      <c r="AP10" s="123"/>
      <c r="AQ10" s="123"/>
      <c r="AR10" s="123"/>
      <c r="AS10" s="123"/>
      <c r="AT10" s="123"/>
      <c r="AU10" s="123"/>
      <c r="AV10" s="123"/>
      <c r="AW10" s="123"/>
      <c r="AX10" s="123"/>
      <c r="AY10" s="123"/>
    </row>
    <row r="12" customFormat="false" ht="8.25" hidden="false" customHeight="false" outlineLevel="0" collapsed="false">
      <c r="C12" s="123" t="s">
        <v>18</v>
      </c>
      <c r="D12" s="123"/>
      <c r="E12" s="123"/>
      <c r="F12" s="123"/>
      <c r="G12" s="123"/>
      <c r="H12" s="123"/>
      <c r="I12" s="123"/>
      <c r="J12" s="124"/>
      <c r="K12" s="124"/>
      <c r="N12" s="123" t="s">
        <v>19</v>
      </c>
      <c r="O12" s="123"/>
      <c r="P12" s="123"/>
      <c r="Q12" s="123"/>
      <c r="R12" s="123"/>
      <c r="T12" s="123" t="s">
        <v>20</v>
      </c>
      <c r="U12" s="123"/>
      <c r="V12" s="123"/>
      <c r="X12" s="123"/>
      <c r="Y12" s="123"/>
      <c r="AG12" s="123" t="s">
        <v>18</v>
      </c>
      <c r="AH12" s="123"/>
      <c r="AI12" s="123"/>
      <c r="AJ12" s="123"/>
      <c r="AK12" s="123"/>
      <c r="AL12" s="123"/>
      <c r="AM12" s="123"/>
      <c r="AP12" s="123" t="s">
        <v>19</v>
      </c>
      <c r="AQ12" s="123"/>
      <c r="AR12" s="123"/>
      <c r="AS12" s="123"/>
      <c r="AT12" s="123"/>
      <c r="AV12" s="123" t="s">
        <v>20</v>
      </c>
      <c r="AW12" s="123"/>
      <c r="AX12" s="123"/>
      <c r="AZ12" s="123" t="s">
        <v>21</v>
      </c>
      <c r="BA12" s="123"/>
    </row>
    <row r="13" customFormat="false" ht="8.25" hidden="false" customHeight="false" outlineLevel="0" collapsed="false">
      <c r="A13" s="129" t="s">
        <v>22</v>
      </c>
      <c r="B13" s="129" t="s">
        <v>23</v>
      </c>
      <c r="C13" s="129" t="s">
        <v>24</v>
      </c>
      <c r="D13" s="129" t="s">
        <v>25</v>
      </c>
      <c r="E13" s="129" t="s">
        <v>26</v>
      </c>
      <c r="F13" s="129" t="s">
        <v>27</v>
      </c>
      <c r="G13" s="129" t="s">
        <v>28</v>
      </c>
      <c r="H13" s="129" t="s">
        <v>29</v>
      </c>
      <c r="I13" s="129" t="s">
        <v>30</v>
      </c>
      <c r="J13" s="129" t="s">
        <v>31</v>
      </c>
      <c r="K13" s="129" t="s">
        <v>32</v>
      </c>
      <c r="L13" s="129" t="s">
        <v>33</v>
      </c>
      <c r="N13" s="129" t="s">
        <v>34</v>
      </c>
      <c r="O13" s="129" t="s">
        <v>35</v>
      </c>
      <c r="P13" s="129" t="s">
        <v>36</v>
      </c>
      <c r="Q13" s="129" t="s">
        <v>30</v>
      </c>
      <c r="R13" s="129" t="s">
        <v>37</v>
      </c>
      <c r="S13" s="129"/>
      <c r="T13" s="129" t="s">
        <v>38</v>
      </c>
      <c r="U13" s="129" t="s">
        <v>39</v>
      </c>
      <c r="V13" s="129" t="s">
        <v>40</v>
      </c>
      <c r="W13" s="129"/>
      <c r="X13" s="129" t="s">
        <v>41</v>
      </c>
      <c r="Y13" s="129" t="s">
        <v>42</v>
      </c>
      <c r="Z13" s="129"/>
      <c r="AA13" s="129"/>
      <c r="AD13" s="129" t="s">
        <v>22</v>
      </c>
      <c r="AE13" s="129" t="s">
        <v>24</v>
      </c>
      <c r="AF13" s="129" t="s">
        <v>25</v>
      </c>
      <c r="AG13" s="129" t="s">
        <v>26</v>
      </c>
      <c r="AH13" s="129" t="s">
        <v>27</v>
      </c>
      <c r="AI13" s="129" t="s">
        <v>28</v>
      </c>
      <c r="AJ13" s="129" t="s">
        <v>29</v>
      </c>
      <c r="AK13" s="129" t="s">
        <v>30</v>
      </c>
      <c r="AL13" s="129" t="s">
        <v>31</v>
      </c>
      <c r="AM13" s="129" t="s">
        <v>32</v>
      </c>
      <c r="AN13" s="129" t="s">
        <v>33</v>
      </c>
      <c r="AP13" s="129" t="s">
        <v>34</v>
      </c>
      <c r="AQ13" s="129" t="s">
        <v>35</v>
      </c>
      <c r="AR13" s="129" t="s">
        <v>36</v>
      </c>
      <c r="AS13" s="129" t="s">
        <v>30</v>
      </c>
      <c r="AT13" s="129" t="s">
        <v>37</v>
      </c>
      <c r="AU13" s="129"/>
      <c r="AV13" s="129" t="s">
        <v>38</v>
      </c>
      <c r="AW13" s="129" t="s">
        <v>39</v>
      </c>
      <c r="AX13" s="129" t="s">
        <v>40</v>
      </c>
      <c r="AY13" s="129"/>
      <c r="AZ13" s="129" t="s">
        <v>41</v>
      </c>
      <c r="BA13" s="129" t="s">
        <v>42</v>
      </c>
    </row>
    <row r="14" customFormat="false" ht="8.25" hidden="false" customHeight="false" outlineLevel="0" collapsed="false">
      <c r="A14" s="130" t="s">
        <v>537</v>
      </c>
      <c r="B14" s="131" t="n">
        <v>33</v>
      </c>
      <c r="C14" s="131" t="n">
        <v>17</v>
      </c>
      <c r="D14" s="131" t="n">
        <v>595</v>
      </c>
      <c r="E14" s="131" t="n">
        <v>407</v>
      </c>
      <c r="F14" s="128" t="n">
        <f aca="false">E14/D14</f>
        <v>0.684033613445378</v>
      </c>
      <c r="G14" s="131" t="n">
        <v>4534</v>
      </c>
      <c r="H14" s="132" t="n">
        <f aca="false">G14/D14</f>
        <v>7.62016806722689</v>
      </c>
      <c r="I14" s="131" t="n">
        <v>33</v>
      </c>
      <c r="J14" s="128" t="n">
        <f aca="false">I14/D14</f>
        <v>0.0554621848739496</v>
      </c>
      <c r="K14" s="131" t="n">
        <v>10</v>
      </c>
      <c r="L14" s="128" t="n">
        <f aca="false">K14/D14</f>
        <v>0.0168067226890756</v>
      </c>
      <c r="N14" s="131" t="n">
        <v>54</v>
      </c>
      <c r="O14" s="131" t="n">
        <v>219</v>
      </c>
      <c r="P14" s="131" t="n">
        <f aca="false">O14/N14</f>
        <v>4.05555555555556</v>
      </c>
      <c r="Q14" s="131" t="n">
        <v>2</v>
      </c>
      <c r="R14" s="128" t="n">
        <f aca="false">Q14/N14</f>
        <v>0.037037037037037</v>
      </c>
      <c r="S14" s="122"/>
      <c r="T14" s="128" t="n">
        <f aca="false">(D14+N14)/($D$17+$N$17)</f>
        <v>1</v>
      </c>
      <c r="U14" s="128" t="n">
        <f aca="false">D14/($D$17)</f>
        <v>1</v>
      </c>
      <c r="V14" s="128" t="n">
        <f aca="false">N14/($N$17)</f>
        <v>1</v>
      </c>
      <c r="W14" s="133"/>
      <c r="X14" s="131" t="n">
        <f aca="false">($G14*('Scoring Format'!$B$2))+($I14*('Scoring Format'!$B$5))+($K14*('Scoring Format'!$B$8))+($O14*('Scoring Format'!$B$3))+($Q14*('Scoring Format'!$B$6))</f>
        <v>382.6</v>
      </c>
      <c r="Y14" s="134" t="n">
        <f aca="false">(($G14*('Scoring Format'!$B$2))+($I14*('Scoring Format'!$B$5))+($K14*('Scoring Format'!$B$8))+($O14*('Scoring Format'!$B$3))+($Q14*('Scoring Format'!$B$6)))*0.4</f>
        <v>153.04</v>
      </c>
      <c r="Z14" s="122"/>
      <c r="AA14" s="122"/>
      <c r="AD14" s="130" t="s">
        <v>44</v>
      </c>
      <c r="AE14" s="130"/>
      <c r="AF14" s="131" t="n">
        <v>583</v>
      </c>
      <c r="AG14" s="131" t="n">
        <v>378</v>
      </c>
      <c r="AH14" s="128" t="n">
        <f aca="false">AG14/AF14</f>
        <v>0.648370497427101</v>
      </c>
      <c r="AI14" s="131" t="n">
        <v>4072</v>
      </c>
      <c r="AJ14" s="132" t="n">
        <f aca="false">AI14/AF14</f>
        <v>6.98456260720412</v>
      </c>
      <c r="AK14" s="131" t="n">
        <v>27</v>
      </c>
      <c r="AL14" s="128" t="n">
        <f aca="false">AK14/AF14</f>
        <v>0.0463121783876501</v>
      </c>
      <c r="AM14" s="131" t="n">
        <v>11</v>
      </c>
      <c r="AN14" s="128" t="n">
        <f aca="false">AM14/AF14</f>
        <v>0.0188679245283019</v>
      </c>
      <c r="AP14" s="131" t="n">
        <v>100</v>
      </c>
      <c r="AQ14" s="131" t="n">
        <v>590</v>
      </c>
      <c r="AR14" s="131" t="n">
        <f aca="false">AQ14/AP14</f>
        <v>5.9</v>
      </c>
      <c r="AS14" s="131" t="n">
        <v>5</v>
      </c>
      <c r="AT14" s="128" t="n">
        <f aca="false">AS14/AP14</f>
        <v>0.05</v>
      </c>
      <c r="AU14" s="122"/>
      <c r="AV14" s="128" t="n">
        <f aca="false">(AF14+AP14)/(AF17+AP17)</f>
        <v>1</v>
      </c>
      <c r="AW14" s="128" t="n">
        <f aca="false">AF14/(AP14+AF14)</f>
        <v>0.853587115666179</v>
      </c>
      <c r="AX14" s="128" t="n">
        <f aca="false">AP14/(AF14+AP14)</f>
        <v>0.146412884333821</v>
      </c>
      <c r="AY14" s="133"/>
      <c r="AZ14" s="131" t="n">
        <f aca="false">((AI14*0.05)+(AK14*4)+(AM14*-1)+(AQ14*0.1)+(AS14*6))*0.55</f>
        <v>214.28</v>
      </c>
      <c r="BA14" s="134" t="n">
        <f aca="false">((AI14*0.05)+(AK14*4)+(AM14*-1)+(AQ14*0.1)+(AS14*6))*0.4</f>
        <v>155.84</v>
      </c>
    </row>
    <row r="15" customFormat="false" ht="8.25" hidden="false" customHeight="false" outlineLevel="0" collapsed="false">
      <c r="A15" s="130" t="s">
        <v>538</v>
      </c>
      <c r="B15" s="131" t="n">
        <v>26</v>
      </c>
      <c r="C15" s="131"/>
      <c r="D15" s="131"/>
      <c r="E15" s="131"/>
      <c r="F15" s="128" t="e">
        <f aca="false">E15/D15</f>
        <v>#DIV/0!</v>
      </c>
      <c r="G15" s="131"/>
      <c r="H15" s="132" t="e">
        <f aca="false">G15/D15</f>
        <v>#DIV/0!</v>
      </c>
      <c r="I15" s="131"/>
      <c r="J15" s="128" t="e">
        <f aca="false">I15/D15</f>
        <v>#DIV/0!</v>
      </c>
      <c r="K15" s="131"/>
      <c r="L15" s="128" t="e">
        <f aca="false">K15/D15</f>
        <v>#DIV/0!</v>
      </c>
      <c r="N15" s="131"/>
      <c r="O15" s="131"/>
      <c r="P15" s="131" t="e">
        <f aca="false">O15/N15</f>
        <v>#DIV/0!</v>
      </c>
      <c r="Q15" s="131" t="n">
        <v>0</v>
      </c>
      <c r="R15" s="128" t="e">
        <f aca="false">Q15/N15</f>
        <v>#DIV/0!</v>
      </c>
      <c r="S15" s="122"/>
      <c r="T15" s="128" t="n">
        <f aca="false">(D15+N15)/($D$17+$N$17)</f>
        <v>0</v>
      </c>
      <c r="U15" s="128" t="n">
        <f aca="false">D15/($D$17)</f>
        <v>0</v>
      </c>
      <c r="V15" s="128" t="n">
        <f aca="false">N15/($N$17)</f>
        <v>0</v>
      </c>
      <c r="W15" s="133"/>
      <c r="X15" s="131" t="n">
        <f aca="false">($G15*('Scoring Format'!$B$2))+($I15*('Scoring Format'!$B$5))+($K15*('Scoring Format'!$B$8))+($O15*('Scoring Format'!$B$3))+($Q15*('Scoring Format'!$B$6))</f>
        <v>0</v>
      </c>
      <c r="Y15" s="134" t="n">
        <f aca="false">(($G15*('Scoring Format'!$B$2))+($I15*('Scoring Format'!$B$5))+($K15*('Scoring Format'!$B$8))+($O15*('Scoring Format'!$B$3))+($Q15*('Scoring Format'!$B$6)))*0.4</f>
        <v>0</v>
      </c>
      <c r="Z15" s="122"/>
      <c r="AA15" s="122"/>
      <c r="AD15" s="130" t="s">
        <v>46</v>
      </c>
      <c r="AE15" s="130"/>
      <c r="AF15" s="131" t="n">
        <v>0</v>
      </c>
      <c r="AG15" s="131" t="n">
        <v>0</v>
      </c>
      <c r="AH15" s="128" t="n">
        <v>0</v>
      </c>
      <c r="AI15" s="131" t="n">
        <v>0</v>
      </c>
      <c r="AJ15" s="132"/>
      <c r="AK15" s="131" t="n">
        <v>0</v>
      </c>
      <c r="AL15" s="128" t="e">
        <f aca="false">AK15/AF15</f>
        <v>#DIV/0!</v>
      </c>
      <c r="AM15" s="131" t="n">
        <v>0</v>
      </c>
      <c r="AN15" s="128" t="e">
        <f aca="false">AM15/AF15</f>
        <v>#DIV/0!</v>
      </c>
      <c r="AP15" s="131" t="n">
        <v>0</v>
      </c>
      <c r="AQ15" s="131" t="n">
        <v>0</v>
      </c>
      <c r="AR15" s="131"/>
      <c r="AS15" s="131" t="n">
        <v>0</v>
      </c>
      <c r="AT15" s="128" t="e">
        <f aca="false">AS15/AP15</f>
        <v>#DIV/0!</v>
      </c>
      <c r="AU15" s="122"/>
      <c r="AV15" s="128" t="e">
        <f aca="false">(AF15+AP15)/(AD18+AN18)</f>
        <v>#DIV/0!</v>
      </c>
      <c r="AW15" s="128" t="e">
        <f aca="false">AF15/(AP15+AF15)</f>
        <v>#DIV/0!</v>
      </c>
      <c r="AX15" s="128" t="e">
        <f aca="false">AP15/(AF15+AP15)</f>
        <v>#DIV/0!</v>
      </c>
      <c r="AY15" s="133"/>
      <c r="AZ15" s="131"/>
      <c r="BA15" s="134"/>
    </row>
    <row r="16" customFormat="false" ht="8.25" hidden="false" customHeight="false" outlineLevel="0" collapsed="false">
      <c r="A16" s="130" t="s">
        <v>539</v>
      </c>
      <c r="B16" s="131" t="n">
        <v>25</v>
      </c>
      <c r="C16" s="131"/>
      <c r="D16" s="131"/>
      <c r="E16" s="131"/>
      <c r="F16" s="128" t="e">
        <f aca="false">E16/D16</f>
        <v>#DIV/0!</v>
      </c>
      <c r="G16" s="131"/>
      <c r="H16" s="132" t="e">
        <f aca="false">G16/D16</f>
        <v>#DIV/0!</v>
      </c>
      <c r="I16" s="131"/>
      <c r="J16" s="128" t="e">
        <f aca="false">I16/D16</f>
        <v>#DIV/0!</v>
      </c>
      <c r="K16" s="131"/>
      <c r="L16" s="128" t="e">
        <f aca="false">K16/D16</f>
        <v>#DIV/0!</v>
      </c>
      <c r="N16" s="131"/>
      <c r="O16" s="131"/>
      <c r="P16" s="131" t="e">
        <f aca="false">O16/N16</f>
        <v>#DIV/0!</v>
      </c>
      <c r="Q16" s="131" t="n">
        <v>0</v>
      </c>
      <c r="R16" s="128" t="e">
        <f aca="false">Q16/N16</f>
        <v>#DIV/0!</v>
      </c>
      <c r="S16" s="122"/>
      <c r="T16" s="128" t="n">
        <f aca="false">(D16+N16)/($D$17+$N$17)</f>
        <v>0</v>
      </c>
      <c r="U16" s="128" t="n">
        <f aca="false">D16/($D$17)</f>
        <v>0</v>
      </c>
      <c r="V16" s="128" t="n">
        <f aca="false">N16/($N$17)</f>
        <v>0</v>
      </c>
      <c r="W16" s="133"/>
      <c r="X16" s="131" t="n">
        <f aca="false">($G16*('Scoring Format'!$B$2))+($I16*('Scoring Format'!$B$5))+($K16*('Scoring Format'!$B$8))+($O16*('Scoring Format'!$B$3))+($Q16*('Scoring Format'!$B$6))</f>
        <v>0</v>
      </c>
      <c r="Y16" s="134" t="n">
        <f aca="false">(($G16*('Scoring Format'!$B$2))+($I16*('Scoring Format'!$B$5))+($K16*('Scoring Format'!$B$8))+($O16*('Scoring Format'!$B$3))+($Q16*('Scoring Format'!$B$6)))*0.4</f>
        <v>0</v>
      </c>
      <c r="Z16" s="122"/>
      <c r="AA16" s="122"/>
      <c r="AD16" s="130" t="s">
        <v>157</v>
      </c>
      <c r="AE16" s="130"/>
      <c r="AF16" s="131"/>
      <c r="AG16" s="131"/>
      <c r="AH16" s="128" t="e">
        <f aca="false">AG16/AF16</f>
        <v>#DIV/0!</v>
      </c>
      <c r="AI16" s="131"/>
      <c r="AJ16" s="132" t="e">
        <f aca="false">AI16/AF16</f>
        <v>#DIV/0!</v>
      </c>
      <c r="AK16" s="131"/>
      <c r="AL16" s="128" t="e">
        <f aca="false">AK16/AF16</f>
        <v>#DIV/0!</v>
      </c>
      <c r="AM16" s="131"/>
      <c r="AN16" s="128" t="e">
        <f aca="false">AM16/AF16</f>
        <v>#DIV/0!</v>
      </c>
      <c r="AP16" s="131"/>
      <c r="AQ16" s="131"/>
      <c r="AR16" s="131" t="e">
        <f aca="false">AQ16/AP16</f>
        <v>#DIV/0!</v>
      </c>
      <c r="AS16" s="131"/>
      <c r="AT16" s="128" t="e">
        <f aca="false">AS16/AP16</f>
        <v>#DIV/0!</v>
      </c>
      <c r="AU16" s="122"/>
      <c r="AV16" s="128" t="e">
        <f aca="false">(AF16+AP16)/(AF20+AP20)</f>
        <v>#DIV/0!</v>
      </c>
      <c r="AW16" s="128" t="e">
        <f aca="false">AF16/(AP16+AF16)</f>
        <v>#DIV/0!</v>
      </c>
      <c r="AX16" s="128" t="e">
        <f aca="false">AP16/(AF16+AP16)</f>
        <v>#DIV/0!</v>
      </c>
      <c r="AY16" s="133"/>
      <c r="AZ16" s="131" t="n">
        <f aca="false">((AI16*0.05)+(AK16*4)+(AM16*-1)+(AQ16*0.1)+(AS16*6))*0.55</f>
        <v>0</v>
      </c>
      <c r="BA16" s="134" t="n">
        <f aca="false">((AI16*0.05)+(AK16*4)+(AM16*-1)+(AQ16*0.1)+(AS16*6))*0.4</f>
        <v>0</v>
      </c>
    </row>
    <row r="17" customFormat="false" ht="8.25" hidden="false" customHeight="false" outlineLevel="0" collapsed="false">
      <c r="A17" s="129" t="s">
        <v>49</v>
      </c>
      <c r="B17" s="129"/>
      <c r="C17" s="129"/>
      <c r="D17" s="129" t="n">
        <f aca="false">SUM(D14:D16)</f>
        <v>595</v>
      </c>
      <c r="E17" s="129" t="n">
        <f aca="false">SUM(E14:E16)</f>
        <v>407</v>
      </c>
      <c r="F17" s="129"/>
      <c r="G17" s="129" t="n">
        <f aca="false">SUM(G14:G16)</f>
        <v>4534</v>
      </c>
      <c r="H17" s="129"/>
      <c r="I17" s="129" t="n">
        <f aca="false">SUM(I14:I16)</f>
        <v>33</v>
      </c>
      <c r="J17" s="129"/>
      <c r="K17" s="129" t="n">
        <f aca="false">SUM(K14:K16)</f>
        <v>10</v>
      </c>
      <c r="L17" s="129"/>
      <c r="M17" s="126"/>
      <c r="N17" s="129" t="n">
        <f aca="false">SUM(N14:N16)</f>
        <v>54</v>
      </c>
      <c r="O17" s="129" t="n">
        <f aca="false">SUM(O14:O16)</f>
        <v>219</v>
      </c>
      <c r="P17" s="129"/>
      <c r="Q17" s="129" t="n">
        <f aca="false">SUM(Q14:Q16)</f>
        <v>2</v>
      </c>
      <c r="R17" s="129"/>
      <c r="S17" s="129"/>
      <c r="T17" s="135" t="n">
        <f aca="false">T14+T15+T16</f>
        <v>1</v>
      </c>
      <c r="U17" s="136" t="n">
        <f aca="false">D17/(D17+N17)</f>
        <v>0.916795069337442</v>
      </c>
      <c r="V17" s="136" t="n">
        <f aca="false">N17/(N17+D17)</f>
        <v>0.0832049306625578</v>
      </c>
      <c r="W17" s="133"/>
      <c r="X17" s="122"/>
      <c r="Y17" s="122"/>
      <c r="Z17" s="122"/>
      <c r="AA17" s="122"/>
      <c r="AD17" s="129" t="s">
        <v>49</v>
      </c>
      <c r="AE17" s="129"/>
      <c r="AF17" s="129" t="n">
        <f aca="false">SUM(AF14:AF16)</f>
        <v>583</v>
      </c>
      <c r="AG17" s="129" t="n">
        <f aca="false">SUM(AG14:AG16)</f>
        <v>378</v>
      </c>
      <c r="AH17" s="129"/>
      <c r="AI17" s="129" t="n">
        <f aca="false">SUM(AI14:AI16)</f>
        <v>4072</v>
      </c>
      <c r="AJ17" s="129"/>
      <c r="AK17" s="129" t="n">
        <f aca="false">SUM(AK14:AK16)</f>
        <v>27</v>
      </c>
      <c r="AL17" s="129"/>
      <c r="AM17" s="129" t="n">
        <f aca="false">SUM(AM14:AM16)</f>
        <v>11</v>
      </c>
      <c r="AN17" s="129"/>
      <c r="AO17" s="126"/>
      <c r="AP17" s="129" t="n">
        <f aca="false">SUM(AP14:AP16)</f>
        <v>100</v>
      </c>
      <c r="AQ17" s="129" t="n">
        <f aca="false">SUM(AQ14:AQ16)</f>
        <v>590</v>
      </c>
      <c r="AR17" s="129"/>
      <c r="AS17" s="129" t="n">
        <f aca="false">SUM(AS14:AS16)</f>
        <v>5</v>
      </c>
      <c r="AT17" s="129"/>
      <c r="AU17" s="129"/>
      <c r="AV17" s="135" t="e">
        <f aca="false">AV14+AV15+AV16</f>
        <v>#DIV/0!</v>
      </c>
      <c r="AW17" s="136" t="n">
        <f aca="false">AF17/(AF17+AP17)</f>
        <v>0.853587115666179</v>
      </c>
      <c r="AX17" s="136" t="n">
        <f aca="false">AP17/(AP17+AF17)</f>
        <v>0.146412884333821</v>
      </c>
      <c r="AY17" s="133"/>
      <c r="AZ17" s="122"/>
      <c r="BA17" s="122"/>
    </row>
    <row r="18" customFormat="false" ht="8.25" hidden="false" customHeight="false" outlineLevel="0" collapsed="false">
      <c r="C18" s="122"/>
      <c r="D18" s="137"/>
      <c r="E18" s="122"/>
      <c r="F18" s="138"/>
      <c r="G18" s="122"/>
      <c r="H18" s="139"/>
      <c r="I18" s="122"/>
      <c r="J18" s="139"/>
      <c r="K18" s="122"/>
      <c r="L18" s="122"/>
      <c r="M18" s="122"/>
      <c r="N18" s="122"/>
      <c r="O18" s="122"/>
      <c r="P18" s="122"/>
      <c r="Q18" s="122"/>
      <c r="R18" s="122"/>
      <c r="AD18" s="122"/>
      <c r="AE18" s="122"/>
      <c r="AF18" s="137"/>
      <c r="AG18" s="122"/>
      <c r="AH18" s="138"/>
      <c r="AI18" s="122"/>
      <c r="AJ18" s="139"/>
      <c r="AK18" s="122"/>
      <c r="AL18" s="139"/>
      <c r="AM18" s="122"/>
      <c r="AN18" s="122"/>
      <c r="AO18" s="122"/>
      <c r="AP18" s="122"/>
      <c r="AQ18" s="122"/>
      <c r="AR18" s="122"/>
      <c r="AS18" s="122"/>
      <c r="AT18" s="122"/>
    </row>
    <row r="19" customFormat="false" ht="8.25" hidden="false" customHeight="false" outlineLevel="0" collapsed="false">
      <c r="C19" s="122"/>
      <c r="D19" s="137"/>
      <c r="E19" s="122"/>
      <c r="F19" s="138"/>
      <c r="G19" s="122"/>
      <c r="H19" s="139"/>
      <c r="I19" s="122"/>
      <c r="J19" s="139"/>
      <c r="K19" s="122"/>
      <c r="L19" s="122"/>
      <c r="M19" s="122"/>
      <c r="N19" s="122"/>
      <c r="O19" s="122"/>
      <c r="P19" s="122"/>
      <c r="Q19" s="122"/>
      <c r="R19" s="122"/>
      <c r="AD19" s="122"/>
      <c r="AE19" s="122"/>
      <c r="AF19" s="137"/>
      <c r="AG19" s="122"/>
      <c r="AH19" s="138"/>
      <c r="AI19" s="122"/>
      <c r="AJ19" s="139"/>
      <c r="AK19" s="122"/>
      <c r="AL19" s="139"/>
      <c r="AM19" s="122"/>
      <c r="AN19" s="122"/>
      <c r="AO19" s="122"/>
      <c r="AP19" s="122"/>
      <c r="AQ19" s="122"/>
      <c r="AR19" s="122"/>
      <c r="AS19" s="122"/>
      <c r="AT19" s="122"/>
    </row>
    <row r="20" customFormat="false" ht="8.25" hidden="false" customHeight="false" outlineLevel="0" collapsed="false">
      <c r="A20" s="123" t="s">
        <v>19</v>
      </c>
      <c r="B20" s="123"/>
      <c r="C20" s="123"/>
      <c r="D20" s="123"/>
      <c r="E20" s="123"/>
      <c r="F20" s="123"/>
      <c r="G20" s="123"/>
      <c r="H20" s="123" t="s">
        <v>50</v>
      </c>
      <c r="I20" s="123"/>
      <c r="J20" s="123"/>
      <c r="K20" s="123"/>
      <c r="L20" s="123"/>
      <c r="M20" s="123"/>
      <c r="N20" s="122"/>
      <c r="O20" s="122"/>
      <c r="P20" s="122"/>
      <c r="Q20" s="122"/>
      <c r="T20" s="123" t="s">
        <v>20</v>
      </c>
      <c r="U20" s="123"/>
      <c r="V20" s="123"/>
      <c r="X20" s="123"/>
      <c r="Y20" s="123"/>
      <c r="Z20" s="124"/>
      <c r="AA20" s="124"/>
      <c r="AB20" s="124"/>
      <c r="AC20" s="124"/>
      <c r="AE20" s="123" t="s">
        <v>19</v>
      </c>
      <c r="AF20" s="123"/>
      <c r="AG20" s="123"/>
      <c r="AH20" s="123"/>
      <c r="AI20" s="123"/>
      <c r="AJ20" s="123"/>
      <c r="AK20" s="123"/>
      <c r="AL20" s="123" t="s">
        <v>50</v>
      </c>
      <c r="AM20" s="123"/>
      <c r="AN20" s="123"/>
      <c r="AO20" s="123"/>
      <c r="AP20" s="123"/>
      <c r="AQ20" s="123"/>
      <c r="AR20" s="122"/>
      <c r="AS20" s="122"/>
      <c r="AV20" s="123" t="s">
        <v>20</v>
      </c>
      <c r="AW20" s="123"/>
      <c r="AX20" s="123"/>
      <c r="AZ20" s="123" t="s">
        <v>21</v>
      </c>
      <c r="BA20" s="123"/>
      <c r="BB20" s="124"/>
    </row>
    <row r="21" customFormat="false" ht="8.25" hidden="false" customHeight="false" outlineLevel="0" collapsed="false">
      <c r="A21" s="129" t="s">
        <v>51</v>
      </c>
      <c r="B21" s="129" t="s">
        <v>23</v>
      </c>
      <c r="C21" s="129" t="s">
        <v>24</v>
      </c>
      <c r="D21" s="129" t="s">
        <v>25</v>
      </c>
      <c r="E21" s="129" t="s">
        <v>28</v>
      </c>
      <c r="F21" s="129" t="s">
        <v>29</v>
      </c>
      <c r="G21" s="129" t="s">
        <v>30</v>
      </c>
      <c r="H21" s="129" t="s">
        <v>31</v>
      </c>
      <c r="J21" s="129" t="s">
        <v>52</v>
      </c>
      <c r="K21" s="129" t="s">
        <v>53</v>
      </c>
      <c r="L21" s="129" t="s">
        <v>54</v>
      </c>
      <c r="M21" s="129" t="s">
        <v>55</v>
      </c>
      <c r="N21" s="129" t="s">
        <v>56</v>
      </c>
      <c r="O21" s="129" t="s">
        <v>30</v>
      </c>
      <c r="P21" s="129" t="s">
        <v>57</v>
      </c>
      <c r="S21" s="129" t="s">
        <v>51</v>
      </c>
      <c r="T21" s="129" t="s">
        <v>38</v>
      </c>
      <c r="U21" s="129" t="s">
        <v>39</v>
      </c>
      <c r="V21" s="129" t="s">
        <v>40</v>
      </c>
      <c r="X21" s="129" t="s">
        <v>41</v>
      </c>
      <c r="Y21" s="129" t="s">
        <v>58</v>
      </c>
      <c r="Z21" s="129" t="s">
        <v>59</v>
      </c>
      <c r="AA21" s="129"/>
      <c r="AB21" s="129"/>
      <c r="AC21" s="129"/>
      <c r="AD21" s="129" t="s">
        <v>51</v>
      </c>
      <c r="AE21" s="129" t="s">
        <v>24</v>
      </c>
      <c r="AF21" s="129" t="s">
        <v>25</v>
      </c>
      <c r="AG21" s="129" t="s">
        <v>28</v>
      </c>
      <c r="AH21" s="129" t="s">
        <v>29</v>
      </c>
      <c r="AI21" s="129" t="s">
        <v>30</v>
      </c>
      <c r="AJ21" s="129" t="s">
        <v>31</v>
      </c>
      <c r="AL21" s="129" t="s">
        <v>52</v>
      </c>
      <c r="AM21" s="129" t="s">
        <v>53</v>
      </c>
      <c r="AN21" s="129" t="s">
        <v>54</v>
      </c>
      <c r="AO21" s="129" t="s">
        <v>55</v>
      </c>
      <c r="AP21" s="129" t="s">
        <v>56</v>
      </c>
      <c r="AQ21" s="129" t="s">
        <v>30</v>
      </c>
      <c r="AR21" s="129" t="s">
        <v>57</v>
      </c>
      <c r="AV21" s="129" t="s">
        <v>38</v>
      </c>
      <c r="AW21" s="129" t="s">
        <v>39</v>
      </c>
      <c r="AX21" s="129" t="s">
        <v>40</v>
      </c>
      <c r="AZ21" s="129" t="s">
        <v>41</v>
      </c>
      <c r="BA21" s="129" t="s">
        <v>58</v>
      </c>
    </row>
    <row r="22" customFormat="false" ht="8.25" hidden="false" customHeight="false" outlineLevel="0" collapsed="false">
      <c r="A22" s="130" t="s">
        <v>540</v>
      </c>
      <c r="B22" s="131" t="n">
        <v>26</v>
      </c>
      <c r="C22" s="140" t="n">
        <v>16</v>
      </c>
      <c r="D22" s="131" t="n">
        <v>234</v>
      </c>
      <c r="E22" s="131" t="n">
        <v>1138</v>
      </c>
      <c r="F22" s="131" t="n">
        <f aca="false">E22/D22</f>
        <v>4.86324786324786</v>
      </c>
      <c r="G22" s="131" t="n">
        <v>10</v>
      </c>
      <c r="H22" s="128" t="n">
        <f aca="false">G22/D22</f>
        <v>0.0427350427350427</v>
      </c>
      <c r="J22" s="128" t="n">
        <f aca="false">L22/K22</f>
        <v>0.7</v>
      </c>
      <c r="K22" s="131" t="n">
        <v>50</v>
      </c>
      <c r="L22" s="131" t="n">
        <v>35</v>
      </c>
      <c r="M22" s="131" t="n">
        <v>168</v>
      </c>
      <c r="N22" s="131" t="n">
        <f aca="false">M22/L22</f>
        <v>4.8</v>
      </c>
      <c r="O22" s="131" t="n">
        <v>1</v>
      </c>
      <c r="P22" s="128" t="n">
        <f aca="false">O22/L22</f>
        <v>0.0285714285714286</v>
      </c>
      <c r="S22" s="130" t="s">
        <v>541</v>
      </c>
      <c r="T22" s="128" t="n">
        <f aca="false">(D22+K22)/($D$27+$K$27+$N$17+$E$17+$L$38+$L$47)</f>
        <v>0.29614181438999</v>
      </c>
      <c r="U22" s="128" t="n">
        <f aca="false">K22/($K$27+$F$38+$F$47)</f>
        <v>0.116009280742459</v>
      </c>
      <c r="V22" s="128" t="n">
        <f aca="false">D22/($D$27+$N$17+$L$38+$L$47)</f>
        <v>0.5</v>
      </c>
      <c r="X22" s="131" t="n">
        <f aca="false">($E22*('Scoring Format'!$B$3))+($G22*('Scoring Format'!$B$6))+($M22*('Scoring Format'!$B$4))+($O22*('Scoring Format'!$B$7))</f>
        <v>196.6</v>
      </c>
      <c r="Y22" s="131" t="n">
        <f aca="false">($E22*('Scoring Format'!$B$3))+($G22*('Scoring Format'!$B$6))+(L22*1)+($M22*('Scoring Format'!$B$4))+($O22*('Scoring Format'!$B$7))</f>
        <v>231.6</v>
      </c>
      <c r="Z22" s="131" t="n">
        <f aca="false">($E22*('Scoring Format'!$B$3))+($G22*('Scoring Format'!$B$6))+(L22*0.5)+($M22*('Scoring Format'!$B$4))+($O22*('Scoring Format'!$B$7))</f>
        <v>214.1</v>
      </c>
      <c r="AA22" s="122"/>
      <c r="AB22" s="122"/>
      <c r="AC22" s="122"/>
      <c r="AD22" s="130" t="s">
        <v>61</v>
      </c>
      <c r="AE22" s="130"/>
      <c r="AF22" s="131" t="n">
        <v>200</v>
      </c>
      <c r="AG22" s="131" t="n">
        <v>1040</v>
      </c>
      <c r="AH22" s="131" t="n">
        <f aca="false">AG22/AF22</f>
        <v>5.2</v>
      </c>
      <c r="AI22" s="131" t="n">
        <v>7</v>
      </c>
      <c r="AJ22" s="128" t="n">
        <f aca="false">AI22/AF22</f>
        <v>0.035</v>
      </c>
      <c r="AL22" s="128" t="n">
        <f aca="false">AN22/AM22</f>
        <v>0.8</v>
      </c>
      <c r="AM22" s="131" t="n">
        <v>70</v>
      </c>
      <c r="AN22" s="131" t="n">
        <v>56</v>
      </c>
      <c r="AO22" s="131" t="n">
        <v>364</v>
      </c>
      <c r="AP22" s="131" t="n">
        <f aca="false">AO22/AN22</f>
        <v>6.5</v>
      </c>
      <c r="AQ22" s="131" t="n">
        <v>2</v>
      </c>
      <c r="AR22" s="128" t="n">
        <f aca="false">AQ22/AN22</f>
        <v>0.0357142857142857</v>
      </c>
      <c r="AV22" s="128" t="e">
        <f aca="false">(#ref!+AM22)/(#ref!+AM25)</f>
        <v>#NAME?</v>
      </c>
      <c r="AW22" s="128" t="e">
        <f aca="false">#ref!/(AM22+#ref!)</f>
        <v>#NAME?</v>
      </c>
      <c r="AX22" s="128" t="e">
        <f aca="false">AM22/(#ref!+AM22)</f>
        <v>#NAME?</v>
      </c>
      <c r="AZ22" s="131" t="e">
        <f aca="false">(#ref!*0.1)+(AF22*6)+(AL22*0.1)+(AN22*6)</f>
        <v>#NAME?</v>
      </c>
      <c r="BA22" s="131" t="e">
        <f aca="false">(#ref!*0.1)+(AF22*6)+(AK22*1)+(AL22*0.1)+(AN22*6)</f>
        <v>#NAME?</v>
      </c>
    </row>
    <row r="23" customFormat="false" ht="8.25" hidden="false" customHeight="false" outlineLevel="0" collapsed="false">
      <c r="A23" s="130" t="s">
        <v>542</v>
      </c>
      <c r="B23" s="131" t="n">
        <v>22</v>
      </c>
      <c r="C23" s="140" t="n">
        <v>10</v>
      </c>
      <c r="D23" s="131" t="n">
        <v>40</v>
      </c>
      <c r="E23" s="131" t="n">
        <v>160</v>
      </c>
      <c r="F23" s="131" t="n">
        <f aca="false">E23/D23</f>
        <v>4</v>
      </c>
      <c r="G23" s="131" t="n">
        <v>1</v>
      </c>
      <c r="H23" s="128" t="n">
        <f aca="false">G23/D23</f>
        <v>0.025</v>
      </c>
      <c r="J23" s="128" t="n">
        <f aca="false">L23/K23</f>
        <v>0.555555555555556</v>
      </c>
      <c r="K23" s="131" t="n">
        <v>9</v>
      </c>
      <c r="L23" s="131" t="n">
        <v>5</v>
      </c>
      <c r="M23" s="131" t="n">
        <v>22</v>
      </c>
      <c r="N23" s="131" t="n">
        <f aca="false">M23/L23</f>
        <v>4.4</v>
      </c>
      <c r="O23" s="131" t="n">
        <v>0</v>
      </c>
      <c r="P23" s="128" t="n">
        <f aca="false">O23/L23</f>
        <v>0</v>
      </c>
      <c r="S23" s="130" t="s">
        <v>543</v>
      </c>
      <c r="T23" s="128" t="n">
        <f aca="false">(D23+K23)/($D$27+$K$27+$N$17+$E$17+$L$38+$L$47)</f>
        <v>0.0510948905109489</v>
      </c>
      <c r="U23" s="128" t="n">
        <f aca="false">K23/($K$27+$F$38+$F$47)</f>
        <v>0.0208816705336427</v>
      </c>
      <c r="V23" s="128" t="n">
        <f aca="false">D23/($D$27+$N$17+$L$38+$L$47)</f>
        <v>0.0854700854700855</v>
      </c>
      <c r="X23" s="131" t="n">
        <f aca="false">($E23*('Scoring Format'!$B$3))+($G23*('Scoring Format'!$B$6))+($M23*('Scoring Format'!$B$4))+($O23*('Scoring Format'!$B$7))</f>
        <v>24.2</v>
      </c>
      <c r="Y23" s="131" t="n">
        <f aca="false">($E23*('Scoring Format'!$B$3))+($G23*('Scoring Format'!$B$6))+(L23*1)+($M23*('Scoring Format'!$B$4))+($O23*('Scoring Format'!$B$7))</f>
        <v>29.2</v>
      </c>
      <c r="Z23" s="131" t="n">
        <f aca="false">($E23*('Scoring Format'!$B$3))+($G23*('Scoring Format'!$B$6))+(L23*0.5)+($M23*('Scoring Format'!$B$4))+($O23*('Scoring Format'!$B$7))</f>
        <v>26.7</v>
      </c>
      <c r="AA23" s="122"/>
      <c r="AB23" s="122"/>
      <c r="AC23" s="122"/>
      <c r="AD23" s="130" t="s">
        <v>64</v>
      </c>
      <c r="AE23" s="130"/>
      <c r="AF23" s="131" t="n">
        <v>96</v>
      </c>
      <c r="AG23" s="131" t="n">
        <v>445</v>
      </c>
      <c r="AH23" s="131" t="n">
        <f aca="false">AG23/AF23</f>
        <v>4.63541666666667</v>
      </c>
      <c r="AI23" s="131" t="n">
        <v>6</v>
      </c>
      <c r="AJ23" s="128" t="n">
        <f aca="false">AI23/AF23</f>
        <v>0.0625</v>
      </c>
      <c r="AL23" s="128" t="n">
        <f aca="false">AN23/AM23</f>
        <v>0.583333333333333</v>
      </c>
      <c r="AM23" s="131" t="n">
        <v>24</v>
      </c>
      <c r="AN23" s="131" t="n">
        <v>14</v>
      </c>
      <c r="AO23" s="131" t="n">
        <v>110</v>
      </c>
      <c r="AP23" s="131" t="n">
        <f aca="false">AO23/AN23</f>
        <v>7.85714285714286</v>
      </c>
      <c r="AQ23" s="131" t="n">
        <v>2</v>
      </c>
      <c r="AR23" s="128" t="n">
        <f aca="false">AQ23/AN23</f>
        <v>0.142857142857143</v>
      </c>
      <c r="AV23" s="128" t="e">
        <f aca="false">(#ref!+AM23)/(#ref!+AM26)</f>
        <v>#NAME?</v>
      </c>
      <c r="AW23" s="128" t="e">
        <f aca="false">#ref!/(AM23+#ref!)</f>
        <v>#NAME?</v>
      </c>
      <c r="AX23" s="128" t="e">
        <f aca="false">AM23/(#ref!+AM23)</f>
        <v>#NAME?</v>
      </c>
      <c r="AZ23" s="131" t="e">
        <f aca="false">(#ref!*0.1)+(AF23*6)+(AL23*0.1)+(AN23*6)</f>
        <v>#NAME?</v>
      </c>
      <c r="BA23" s="131" t="e">
        <f aca="false">(#ref!*0.1)+(AF23*6)+(AK23*1)+(AL23*0.1)+(AN23*6)</f>
        <v>#NAME?</v>
      </c>
    </row>
    <row r="24" customFormat="false" ht="8.25" hidden="false" customHeight="false" outlineLevel="0" collapsed="false">
      <c r="A24" s="130" t="s">
        <v>544</v>
      </c>
      <c r="B24" s="131" t="n">
        <v>23</v>
      </c>
      <c r="C24" s="140" t="n">
        <v>10</v>
      </c>
      <c r="D24" s="131" t="n">
        <v>20</v>
      </c>
      <c r="E24" s="131" t="n">
        <v>87</v>
      </c>
      <c r="F24" s="131" t="n">
        <f aca="false">E24/D24</f>
        <v>4.35</v>
      </c>
      <c r="G24" s="131" t="n">
        <v>1</v>
      </c>
      <c r="H24" s="128" t="n">
        <f aca="false">G24/D24</f>
        <v>0.05</v>
      </c>
      <c r="J24" s="128" t="n">
        <f aca="false">L24/K24</f>
        <v>1</v>
      </c>
      <c r="K24" s="131" t="n">
        <v>2</v>
      </c>
      <c r="L24" s="131" t="n">
        <v>2</v>
      </c>
      <c r="M24" s="131" t="n">
        <v>8</v>
      </c>
      <c r="N24" s="131" t="n">
        <f aca="false">M24/L24</f>
        <v>4</v>
      </c>
      <c r="O24" s="131" t="n">
        <v>0</v>
      </c>
      <c r="P24" s="128" t="n">
        <f aca="false">O24/L24</f>
        <v>0</v>
      </c>
      <c r="S24" s="130" t="s">
        <v>545</v>
      </c>
      <c r="T24" s="128" t="n">
        <f aca="false">(D24+K24)/($D$27+$K$27+$N$17+$E$17+$L$38+$L$47)</f>
        <v>0.0229405630865485</v>
      </c>
      <c r="U24" s="128" t="n">
        <f aca="false">K24/($K$27+$F$38+$F$47)</f>
        <v>0.00464037122969838</v>
      </c>
      <c r="V24" s="128" t="n">
        <f aca="false">D24/($D$27+$N$17+$L$38+$L$47)</f>
        <v>0.0427350427350427</v>
      </c>
      <c r="X24" s="131" t="n">
        <f aca="false">($E24*('Scoring Format'!$B$3))+($G24*('Scoring Format'!$B$6))+($M24*('Scoring Format'!$B$4))+($O24*('Scoring Format'!$B$7))</f>
        <v>15.5</v>
      </c>
      <c r="Y24" s="131" t="n">
        <f aca="false">($E24*('Scoring Format'!$B$3))+($G24*('Scoring Format'!$B$6))+(L24*1)+($M24*('Scoring Format'!$B$4))+($O24*('Scoring Format'!$B$7))</f>
        <v>17.5</v>
      </c>
      <c r="Z24" s="131" t="n">
        <f aca="false">($E24*('Scoring Format'!$B$3))+($G24*('Scoring Format'!$B$6))+(L24*0.5)+($M24*('Scoring Format'!$B$4))+($O24*('Scoring Format'!$B$7))</f>
        <v>16.5</v>
      </c>
      <c r="AA24" s="122"/>
      <c r="AB24" s="122"/>
      <c r="AC24" s="122"/>
      <c r="AD24" s="130" t="s">
        <v>67</v>
      </c>
      <c r="AE24" s="130"/>
      <c r="AF24" s="131" t="n">
        <v>8</v>
      </c>
      <c r="AG24" s="131" t="n">
        <v>28</v>
      </c>
      <c r="AH24" s="131" t="n">
        <f aca="false">AG24/AF24</f>
        <v>3.5</v>
      </c>
      <c r="AI24" s="131" t="n">
        <v>0</v>
      </c>
      <c r="AJ24" s="128" t="n">
        <f aca="false">AI24/AF24</f>
        <v>0</v>
      </c>
      <c r="AL24" s="128" t="n">
        <f aca="false">AN24/AM24</f>
        <v>0.5</v>
      </c>
      <c r="AM24" s="131" t="n">
        <v>4</v>
      </c>
      <c r="AN24" s="131" t="n">
        <v>2</v>
      </c>
      <c r="AO24" s="131" t="n">
        <v>17</v>
      </c>
      <c r="AP24" s="131" t="n">
        <f aca="false">AO24/AN24</f>
        <v>8.5</v>
      </c>
      <c r="AQ24" s="131" t="n">
        <v>0</v>
      </c>
      <c r="AR24" s="128" t="n">
        <f aca="false">AQ24/AN24</f>
        <v>0</v>
      </c>
      <c r="AV24" s="128" t="e">
        <f aca="false">(#ref!+AM24)/(#ref!+AM30)</f>
        <v>#NAME?</v>
      </c>
      <c r="AW24" s="128" t="e">
        <f aca="false">#ref!/(AM24+#ref!)</f>
        <v>#NAME?</v>
      </c>
      <c r="AX24" s="128" t="e">
        <f aca="false">AM24/(#ref!+AM24)</f>
        <v>#NAME?</v>
      </c>
      <c r="AZ24" s="131" t="e">
        <f aca="false">(#ref!*0.1)+(AF24*6)+(AL24*0.1)+(AN24*6)</f>
        <v>#NAME?</v>
      </c>
      <c r="BA24" s="131" t="e">
        <f aca="false">(#ref!*0.1)+(AF24*6)+(AK24*1)+(AL24*0.1)+(AN24*6)</f>
        <v>#NAME?</v>
      </c>
    </row>
    <row r="25" customFormat="false" ht="8.25" hidden="false" customHeight="false" outlineLevel="0" collapsed="false">
      <c r="A25" s="130" t="s">
        <v>546</v>
      </c>
      <c r="B25" s="131" t="n">
        <v>24</v>
      </c>
      <c r="C25" s="140" t="n">
        <v>10</v>
      </c>
      <c r="D25" s="131" t="n">
        <v>20</v>
      </c>
      <c r="E25" s="131" t="n">
        <v>81</v>
      </c>
      <c r="F25" s="131" t="n">
        <f aca="false">E25/D25</f>
        <v>4.05</v>
      </c>
      <c r="G25" s="131" t="n">
        <v>0</v>
      </c>
      <c r="H25" s="128" t="n">
        <f aca="false">G25/D25</f>
        <v>0</v>
      </c>
      <c r="J25" s="128" t="n">
        <f aca="false">L25/K25</f>
        <v>0.8</v>
      </c>
      <c r="K25" s="131" t="n">
        <v>10</v>
      </c>
      <c r="L25" s="131" t="n">
        <v>8</v>
      </c>
      <c r="M25" s="131" t="n">
        <v>35</v>
      </c>
      <c r="N25" s="131" t="n">
        <f aca="false">M25/L25</f>
        <v>4.375</v>
      </c>
      <c r="O25" s="131" t="n">
        <v>0</v>
      </c>
      <c r="P25" s="128" t="n">
        <f aca="false">O25/L25</f>
        <v>0</v>
      </c>
      <c r="S25" s="130" t="s">
        <v>547</v>
      </c>
      <c r="T25" s="128" t="n">
        <f aca="false">(D25+K25)/($D$27+$K$27+$N$17+$E$17+$L$38+$L$47)</f>
        <v>0.0312825860271116</v>
      </c>
      <c r="U25" s="128" t="n">
        <f aca="false">K25/($K$27+$F$38+$F$47)</f>
        <v>0.0232018561484919</v>
      </c>
      <c r="V25" s="128" t="n">
        <f aca="false">D25/($D$27+$N$17+$L$38+$L$47)</f>
        <v>0.0427350427350427</v>
      </c>
      <c r="X25" s="131" t="n">
        <f aca="false">($E25*('Scoring Format'!$B$3))+($G25*('Scoring Format'!$B$6))+($M25*('Scoring Format'!$B$4))+($O25*('Scoring Format'!$B$7))</f>
        <v>11.6</v>
      </c>
      <c r="Y25" s="131" t="n">
        <f aca="false">($E25*('Scoring Format'!$B$3))+($G25*('Scoring Format'!$B$6))+(L25*1)+($M25*('Scoring Format'!$B$4))+($O25*('Scoring Format'!$B$7))</f>
        <v>19.6</v>
      </c>
      <c r="Z25" s="131" t="n">
        <f aca="false">($E25*('Scoring Format'!$B$3))+($G25*('Scoring Format'!$B$6))+(L25*0.5)+($M25*('Scoring Format'!$B$4))+($O25*('Scoring Format'!$B$7))</f>
        <v>15.6</v>
      </c>
      <c r="AA25" s="122"/>
      <c r="AB25" s="122"/>
      <c r="AC25" s="122"/>
      <c r="AD25" s="130" t="s">
        <v>70</v>
      </c>
      <c r="AE25" s="130"/>
      <c r="AF25" s="131"/>
      <c r="AG25" s="131"/>
      <c r="AH25" s="131" t="e">
        <f aca="false">AG25/AF25</f>
        <v>#DIV/0!</v>
      </c>
      <c r="AI25" s="131" t="n">
        <v>0</v>
      </c>
      <c r="AJ25" s="128" t="e">
        <f aca="false">AI25/AF25</f>
        <v>#DIV/0!</v>
      </c>
      <c r="AL25" s="128" t="e">
        <f aca="false">AN25/AM25</f>
        <v>#DIV/0!</v>
      </c>
      <c r="AM25" s="131"/>
      <c r="AN25" s="131"/>
      <c r="AO25" s="131"/>
      <c r="AP25" s="131" t="e">
        <f aca="false">AO25/AN25</f>
        <v>#DIV/0!</v>
      </c>
      <c r="AQ25" s="131" t="n">
        <v>0</v>
      </c>
      <c r="AR25" s="128" t="e">
        <f aca="false">AQ25/AN25</f>
        <v>#DIV/0!</v>
      </c>
      <c r="AV25" s="128" t="e">
        <f aca="false">(#ref!+AM25)/(#ref!+AM31)</f>
        <v>#NAME?</v>
      </c>
      <c r="AW25" s="128" t="e">
        <f aca="false">#ref!/(AM25+#ref!)</f>
        <v>#NAME?</v>
      </c>
      <c r="AX25" s="128" t="e">
        <f aca="false">AM25/(#ref!+AM25)</f>
        <v>#NAME?</v>
      </c>
      <c r="AZ25" s="131" t="e">
        <f aca="false">(#ref!*0.1)+(AF25*6)+(AL25*0.1)+(AN25*6)</f>
        <v>#NAME?</v>
      </c>
      <c r="BA25" s="131" t="e">
        <f aca="false">(#ref!*0.1)+(AF25*6)+(AK25*1)+(AL25*0.1)+(AN25*6)</f>
        <v>#NAME?</v>
      </c>
    </row>
    <row r="26" customFormat="false" ht="8.25" hidden="false" customHeight="false" outlineLevel="0" collapsed="false">
      <c r="A26" s="130" t="s">
        <v>548</v>
      </c>
      <c r="B26" s="131" t="n">
        <v>27</v>
      </c>
      <c r="C26" s="140" t="n">
        <v>10</v>
      </c>
      <c r="D26" s="131" t="n">
        <v>72</v>
      </c>
      <c r="E26" s="131" t="n">
        <v>347</v>
      </c>
      <c r="F26" s="131" t="n">
        <f aca="false">E26/D26</f>
        <v>4.81944444444445</v>
      </c>
      <c r="G26" s="131" t="n">
        <v>3</v>
      </c>
      <c r="H26" s="128" t="n">
        <f aca="false">G26/D26</f>
        <v>0.0416666666666667</v>
      </c>
      <c r="J26" s="128" t="n">
        <f aca="false">L26/K26</f>
        <v>0.769230769230769</v>
      </c>
      <c r="K26" s="131" t="n">
        <v>13</v>
      </c>
      <c r="L26" s="131" t="n">
        <v>10</v>
      </c>
      <c r="M26" s="131" t="n">
        <v>45</v>
      </c>
      <c r="N26" s="131" t="n">
        <f aca="false">M26/L26</f>
        <v>4.5</v>
      </c>
      <c r="O26" s="131" t="n">
        <v>0</v>
      </c>
      <c r="P26" s="128" t="n">
        <f aca="false">O26/L26</f>
        <v>0</v>
      </c>
      <c r="S26" s="130" t="s">
        <v>549</v>
      </c>
      <c r="T26" s="128" t="n">
        <f aca="false">(D26+K26)/($D$27+$K$27+$N$17+$E$17+$L$38+$L$47)</f>
        <v>0.0886339937434828</v>
      </c>
      <c r="U26" s="128" t="n">
        <f aca="false">K26/($K$27+$F$38+$F$47)</f>
        <v>0.0301624129930394</v>
      </c>
      <c r="V26" s="128" t="n">
        <f aca="false">D26/($D$27+$N$17+$L$38+$L$47)</f>
        <v>0.153846153846154</v>
      </c>
      <c r="X26" s="131" t="n">
        <f aca="false">($E26*('Scoring Format'!$B$3))+($G26*('Scoring Format'!$B$6))+($M26*('Scoring Format'!$B$4))+($O26*('Scoring Format'!$B$7))</f>
        <v>57.2</v>
      </c>
      <c r="Y26" s="131" t="n">
        <f aca="false">($E26*('Scoring Format'!$B$3))+($G26*('Scoring Format'!$B$6))+(L26*1)+($M26*('Scoring Format'!$B$4))+($O26*('Scoring Format'!$B$7))</f>
        <v>67.2</v>
      </c>
      <c r="Z26" s="131" t="n">
        <f aca="false">($E26*('Scoring Format'!$B$3))+($G26*('Scoring Format'!$B$6))+(L26*0.5)+($M26*('Scoring Format'!$B$4))+($O26*('Scoring Format'!$B$7))</f>
        <v>62.2</v>
      </c>
      <c r="AA26" s="122"/>
      <c r="AB26" s="122"/>
      <c r="AC26" s="122"/>
      <c r="AD26" s="130" t="s">
        <v>164</v>
      </c>
      <c r="AE26" s="130"/>
      <c r="AF26" s="131"/>
      <c r="AG26" s="131"/>
      <c r="AH26" s="131" t="e">
        <f aca="false">AG26/AF26</f>
        <v>#DIV/0!</v>
      </c>
      <c r="AI26" s="131"/>
      <c r="AJ26" s="128" t="e">
        <f aca="false">AI26/AF26</f>
        <v>#DIV/0!</v>
      </c>
      <c r="AL26" s="128" t="e">
        <f aca="false">AN26/AM26</f>
        <v>#DIV/0!</v>
      </c>
      <c r="AM26" s="131"/>
      <c r="AN26" s="131"/>
      <c r="AO26" s="131"/>
      <c r="AP26" s="131"/>
      <c r="AQ26" s="131" t="n">
        <f aca="false">(AG26*0.1)+(AI26*6)+(AN26*0.1)+(AP26*6)</f>
        <v>0</v>
      </c>
      <c r="AR26" s="128" t="e">
        <f aca="false">AQ26/AN26</f>
        <v>#DIV/0!</v>
      </c>
      <c r="AV26" s="128" t="e">
        <f aca="false">(#ref!+AM26)/(#ref!+AM32)</f>
        <v>#NAME?</v>
      </c>
      <c r="AW26" s="128" t="e">
        <f aca="false">#ref!/(AM26+#ref!)</f>
        <v>#NAME?</v>
      </c>
      <c r="AX26" s="128" t="e">
        <f aca="false">AM26/(#ref!+AM26)</f>
        <v>#NAME?</v>
      </c>
      <c r="AZ26" s="131" t="e">
        <f aca="false">(#ref!*0.1)+(AF26*6)+(AJ26*1)+(AK26*0.1)+(AM26*6)</f>
        <v>#NAME?</v>
      </c>
      <c r="BA26" s="131" t="e">
        <f aca="false">(#ref!*0.1)+(AF26*6)+(AK26*1)+(AL26*0.1)+(AN26*6)</f>
        <v>#NAME?</v>
      </c>
    </row>
    <row r="27" customFormat="false" ht="8.25" hidden="false" customHeight="false" outlineLevel="0" collapsed="false">
      <c r="A27" s="129" t="s">
        <v>49</v>
      </c>
      <c r="B27" s="129"/>
      <c r="C27" s="129"/>
      <c r="D27" s="129" t="n">
        <f aca="false">SUM(D22:D26)</f>
        <v>386</v>
      </c>
      <c r="E27" s="129" t="n">
        <f aca="false">SUM(E22:E26)</f>
        <v>1813</v>
      </c>
      <c r="F27" s="129"/>
      <c r="G27" s="129" t="n">
        <f aca="false">SUM(G22:G26)</f>
        <v>15</v>
      </c>
      <c r="H27" s="129"/>
      <c r="I27" s="129"/>
      <c r="J27" s="129"/>
      <c r="K27" s="129" t="n">
        <f aca="false">SUM(K22:K26)</f>
        <v>84</v>
      </c>
      <c r="L27" s="129" t="n">
        <f aca="false">SUM(L22:L26)</f>
        <v>60</v>
      </c>
      <c r="M27" s="129" t="n">
        <f aca="false">SUM(M22:M26)</f>
        <v>278</v>
      </c>
      <c r="N27" s="129"/>
      <c r="O27" s="129" t="n">
        <f aca="false">SUM(O22:O26)</f>
        <v>1</v>
      </c>
      <c r="P27" s="129"/>
      <c r="AD27" s="129" t="s">
        <v>49</v>
      </c>
      <c r="AE27" s="129"/>
      <c r="AF27" s="129" t="n">
        <f aca="false">SUM(AF22:AF26)</f>
        <v>304</v>
      </c>
      <c r="AG27" s="129" t="n">
        <f aca="false">SUM(AG22:AG26)</f>
        <v>1513</v>
      </c>
      <c r="AH27" s="129"/>
      <c r="AI27" s="129" t="n">
        <f aca="false">SUM(AI22:AI26)</f>
        <v>13</v>
      </c>
      <c r="AJ27" s="129"/>
      <c r="AK27" s="129"/>
      <c r="AL27" s="129"/>
      <c r="AM27" s="129" t="n">
        <f aca="false">SUM(AM22:AM26)</f>
        <v>98</v>
      </c>
      <c r="AN27" s="129" t="n">
        <f aca="false">SUM(AN22:AN26)</f>
        <v>72</v>
      </c>
      <c r="AO27" s="129" t="n">
        <f aca="false">SUM(AO22:AO26)</f>
        <v>491</v>
      </c>
      <c r="AP27" s="129"/>
      <c r="AQ27" s="129" t="n">
        <f aca="false">SUM(AQ22:AQ26)</f>
        <v>4</v>
      </c>
      <c r="AR27" s="129"/>
    </row>
    <row r="28" customFormat="false" ht="8.25" hidden="false" customHeight="false" outlineLevel="0" collapsed="false">
      <c r="A28" s="129"/>
      <c r="C28" s="122"/>
      <c r="D28" s="122"/>
      <c r="E28" s="122"/>
      <c r="F28" s="122"/>
      <c r="G28" s="122"/>
      <c r="H28" s="129"/>
      <c r="I28" s="122"/>
      <c r="J28" s="122"/>
      <c r="K28" s="122"/>
      <c r="L28" s="122"/>
      <c r="M28" s="122"/>
      <c r="N28" s="122"/>
      <c r="AC28" s="129"/>
      <c r="AD28" s="122"/>
      <c r="AE28" s="122"/>
      <c r="AF28" s="122"/>
      <c r="AG28" s="122"/>
      <c r="AH28" s="122"/>
      <c r="AI28" s="122"/>
      <c r="AJ28" s="129"/>
      <c r="AK28" s="122"/>
      <c r="AL28" s="122"/>
      <c r="AM28" s="122"/>
      <c r="AN28" s="122"/>
      <c r="AO28" s="122"/>
      <c r="AP28" s="122"/>
    </row>
    <row r="29" customFormat="false" ht="8.25" hidden="false" customHeight="false" outlineLevel="0" collapsed="false">
      <c r="C29" s="122"/>
      <c r="D29" s="122"/>
      <c r="E29" s="122"/>
      <c r="F29" s="122"/>
      <c r="G29" s="122"/>
      <c r="H29" s="122"/>
      <c r="I29" s="122"/>
      <c r="J29" s="122"/>
      <c r="K29" s="122"/>
      <c r="L29" s="122"/>
      <c r="M29" s="122"/>
      <c r="AD29" s="122"/>
      <c r="AE29" s="122"/>
      <c r="AF29" s="122"/>
      <c r="AG29" s="122"/>
      <c r="AH29" s="122"/>
      <c r="AI29" s="122"/>
      <c r="AJ29" s="122"/>
      <c r="AK29" s="122"/>
      <c r="AL29" s="122"/>
      <c r="AM29" s="122"/>
      <c r="AN29" s="122"/>
      <c r="AO29" s="122"/>
    </row>
    <row r="30" customFormat="false" ht="8.25" hidden="false" customHeight="false" outlineLevel="0" collapsed="false">
      <c r="A30" s="123" t="s">
        <v>50</v>
      </c>
      <c r="B30" s="123"/>
      <c r="C30" s="123"/>
      <c r="D30" s="123"/>
      <c r="E30" s="123"/>
      <c r="F30" s="123"/>
      <c r="G30" s="123"/>
      <c r="H30" s="124"/>
      <c r="I30" s="124"/>
      <c r="J30" s="122"/>
      <c r="K30" s="122"/>
      <c r="L30" s="123" t="s">
        <v>19</v>
      </c>
      <c r="M30" s="123"/>
      <c r="N30" s="123"/>
      <c r="O30" s="123"/>
      <c r="P30" s="123"/>
      <c r="T30" s="123" t="s">
        <v>20</v>
      </c>
      <c r="U30" s="123"/>
      <c r="V30" s="123"/>
      <c r="X30" s="123"/>
      <c r="Y30" s="123"/>
      <c r="AE30" s="123" t="s">
        <v>50</v>
      </c>
      <c r="AF30" s="123"/>
      <c r="AG30" s="123"/>
      <c r="AH30" s="123"/>
      <c r="AI30" s="123"/>
      <c r="AJ30" s="123"/>
      <c r="AK30" s="123"/>
      <c r="AL30" s="122"/>
      <c r="AM30" s="122"/>
      <c r="AN30" s="123" t="s">
        <v>19</v>
      </c>
      <c r="AO30" s="123"/>
      <c r="AP30" s="123"/>
      <c r="AQ30" s="123"/>
      <c r="AR30" s="123"/>
      <c r="AV30" s="123" t="s">
        <v>20</v>
      </c>
      <c r="AW30" s="123"/>
      <c r="AX30" s="123"/>
      <c r="AZ30" s="123" t="s">
        <v>21</v>
      </c>
      <c r="BA30" s="123"/>
    </row>
    <row r="31" customFormat="false" ht="8.25" hidden="false" customHeight="false" outlineLevel="0" collapsed="false">
      <c r="A31" s="129" t="s">
        <v>74</v>
      </c>
      <c r="B31" s="129" t="s">
        <v>23</v>
      </c>
      <c r="C31" s="129" t="s">
        <v>24</v>
      </c>
      <c r="D31" s="129" t="s">
        <v>52</v>
      </c>
      <c r="E31" s="129" t="s">
        <v>53</v>
      </c>
      <c r="F31" s="129" t="s">
        <v>54</v>
      </c>
      <c r="G31" s="129" t="s">
        <v>55</v>
      </c>
      <c r="H31" s="129" t="s">
        <v>56</v>
      </c>
      <c r="I31" s="129" t="s">
        <v>30</v>
      </c>
      <c r="J31" s="129" t="s">
        <v>57</v>
      </c>
      <c r="L31" s="129" t="s">
        <v>34</v>
      </c>
      <c r="M31" s="129" t="s">
        <v>35</v>
      </c>
      <c r="N31" s="129" t="s">
        <v>36</v>
      </c>
      <c r="O31" s="129" t="s">
        <v>75</v>
      </c>
      <c r="P31" s="129" t="s">
        <v>31</v>
      </c>
      <c r="S31" s="129" t="s">
        <v>74</v>
      </c>
      <c r="T31" s="129" t="s">
        <v>38</v>
      </c>
      <c r="U31" s="129" t="s">
        <v>39</v>
      </c>
      <c r="V31" s="129" t="s">
        <v>40</v>
      </c>
      <c r="X31" s="129" t="s">
        <v>41</v>
      </c>
      <c r="Y31" s="129" t="s">
        <v>58</v>
      </c>
      <c r="Z31" s="129" t="s">
        <v>76</v>
      </c>
      <c r="AA31" s="129"/>
      <c r="AD31" s="129" t="s">
        <v>74</v>
      </c>
      <c r="AE31" s="129" t="s">
        <v>24</v>
      </c>
      <c r="AF31" s="129" t="s">
        <v>52</v>
      </c>
      <c r="AG31" s="129" t="s">
        <v>53</v>
      </c>
      <c r="AH31" s="129" t="s">
        <v>54</v>
      </c>
      <c r="AI31" s="129" t="s">
        <v>55</v>
      </c>
      <c r="AJ31" s="129" t="s">
        <v>56</v>
      </c>
      <c r="AK31" s="129" t="s">
        <v>30</v>
      </c>
      <c r="AL31" s="129" t="s">
        <v>57</v>
      </c>
      <c r="AN31" s="129" t="s">
        <v>34</v>
      </c>
      <c r="AO31" s="129" t="s">
        <v>35</v>
      </c>
      <c r="AP31" s="129" t="s">
        <v>36</v>
      </c>
      <c r="AQ31" s="129" t="s">
        <v>75</v>
      </c>
      <c r="AR31" s="129" t="s">
        <v>31</v>
      </c>
      <c r="AV31" s="129" t="s">
        <v>38</v>
      </c>
      <c r="AW31" s="129" t="s">
        <v>39</v>
      </c>
      <c r="AX31" s="129" t="s">
        <v>40</v>
      </c>
      <c r="AZ31" s="129" t="s">
        <v>41</v>
      </c>
      <c r="BA31" s="129" t="s">
        <v>58</v>
      </c>
    </row>
    <row r="32" customFormat="false" ht="8.25" hidden="false" customHeight="false" outlineLevel="0" collapsed="false">
      <c r="A32" s="130" t="s">
        <v>550</v>
      </c>
      <c r="B32" s="131" t="n">
        <v>26</v>
      </c>
      <c r="C32" s="131" t="n">
        <v>17</v>
      </c>
      <c r="D32" s="128" t="n">
        <f aca="false">F32/E32</f>
        <v>0.683453237410072</v>
      </c>
      <c r="E32" s="131" t="n">
        <v>139</v>
      </c>
      <c r="F32" s="131" t="n">
        <v>95</v>
      </c>
      <c r="G32" s="131" t="n">
        <v>1236</v>
      </c>
      <c r="H32" s="131" t="n">
        <f aca="false">G32/F32</f>
        <v>13.0105263157895</v>
      </c>
      <c r="I32" s="131" t="n">
        <v>8</v>
      </c>
      <c r="J32" s="128" t="n">
        <f aca="false">I32/F32</f>
        <v>0.0842105263157895</v>
      </c>
      <c r="L32" s="131" t="n">
        <v>7</v>
      </c>
      <c r="M32" s="131" t="n">
        <v>65</v>
      </c>
      <c r="N32" s="142" t="n">
        <f aca="false">M32/L32</f>
        <v>9.28571428571429</v>
      </c>
      <c r="O32" s="131" t="n">
        <v>0</v>
      </c>
      <c r="P32" s="128" t="n">
        <f aca="false">O32/L32</f>
        <v>0</v>
      </c>
      <c r="S32" s="130" t="s">
        <v>551</v>
      </c>
      <c r="T32" s="143" t="n">
        <f aca="false">(E32+L32)/($D$27+$L$27+$N$17+$E$47+$L$47)</f>
        <v>0.235864297253635</v>
      </c>
      <c r="U32" s="143" t="n">
        <f aca="false">E32/($E$17)</f>
        <v>0.341523341523342</v>
      </c>
      <c r="V32" s="143" t="n">
        <f aca="false">L32/($N$17+$D$27+$L$38+$L$47)</f>
        <v>0.014957264957265</v>
      </c>
      <c r="X32" s="131" t="n">
        <f aca="false">($G32*('Scoring Format'!$B$4))+($I32*'Scoring Format'!$B$7)+($M32*('Scoring Format'!$B$3))+($O32*('Scoring Format'!$B$6))</f>
        <v>178.1</v>
      </c>
      <c r="Y32" s="131" t="n">
        <f aca="false">(F32*1)+(($G32*('Scoring Format'!$B$4))+($I32*'Scoring Format'!$B$7)+($M32*('Scoring Format'!$B$3))+($O32*('Scoring Format'!$B$6)))</f>
        <v>273.1</v>
      </c>
      <c r="Z32" s="131" t="n">
        <f aca="false">(F32*0.5)+(($G32*('Scoring Format'!$B$4))+($I32*'Scoring Format'!$B$7)+($M32*('Scoring Format'!$B$3))+($O32*('Scoring Format'!$B$6)))</f>
        <v>225.6</v>
      </c>
      <c r="AA32" s="122"/>
      <c r="AD32" s="130" t="s">
        <v>79</v>
      </c>
      <c r="AE32" s="130"/>
      <c r="AF32" s="128" t="n">
        <f aca="false">AH32/AG32</f>
        <v>0.607476635514019</v>
      </c>
      <c r="AG32" s="131" t="n">
        <v>107</v>
      </c>
      <c r="AH32" s="131" t="n">
        <v>65</v>
      </c>
      <c r="AI32" s="131" t="n">
        <v>710</v>
      </c>
      <c r="AJ32" s="131" t="n">
        <f aca="false">AI32/AH32</f>
        <v>10.9230769230769</v>
      </c>
      <c r="AK32" s="131" t="n">
        <v>6</v>
      </c>
      <c r="AL32" s="128" t="n">
        <f aca="false">AK32/AH32</f>
        <v>0.0923076923076923</v>
      </c>
      <c r="AN32" s="131" t="n">
        <v>0</v>
      </c>
      <c r="AO32" s="131" t="n">
        <v>0</v>
      </c>
      <c r="AP32" s="142" t="e">
        <f aca="false">AO32/AN32</f>
        <v>#DIV/0!</v>
      </c>
      <c r="AQ32" s="131" t="n">
        <v>0</v>
      </c>
      <c r="AR32" s="128" t="e">
        <f aca="false">AQ32/AN32</f>
        <v>#DIV/0!</v>
      </c>
      <c r="AV32" s="143" t="e">
        <f aca="false">(#ref!+AK32)/(#ref!+AK35)</f>
        <v>#NAME?</v>
      </c>
      <c r="AW32" s="143" t="e">
        <f aca="false">#ref!/(AK32+#ref!)</f>
        <v>#NAME?</v>
      </c>
      <c r="AX32" s="143" t="e">
        <f aca="false">AK32/(#ref!+AK32)</f>
        <v>#NAME?</v>
      </c>
      <c r="AZ32" s="131" t="n">
        <f aca="false">(AI32*0.1)+(AK32*6)+(AO32*0.1)+(AQ32*6)</f>
        <v>107</v>
      </c>
      <c r="BA32" s="131" t="n">
        <f aca="false">(AH32*1)+(AI32*0.1)+(AK32*6)+(AO32*0.1)+(AQ32*6)</f>
        <v>172</v>
      </c>
    </row>
    <row r="33" customFormat="false" ht="8.25" hidden="false" customHeight="false" outlineLevel="0" collapsed="false">
      <c r="A33" s="130" t="s">
        <v>552</v>
      </c>
      <c r="B33" s="131" t="n">
        <v>25</v>
      </c>
      <c r="C33" s="131" t="n">
        <v>16</v>
      </c>
      <c r="D33" s="128" t="n">
        <f aca="false">F33/E33</f>
        <v>0.68503937007874</v>
      </c>
      <c r="E33" s="131" t="n">
        <v>127</v>
      </c>
      <c r="F33" s="131" t="n">
        <v>87</v>
      </c>
      <c r="G33" s="131" t="n">
        <v>1309</v>
      </c>
      <c r="H33" s="131" t="n">
        <f aca="false">G33/F33</f>
        <v>15.0459770114943</v>
      </c>
      <c r="I33" s="131" t="n">
        <v>8</v>
      </c>
      <c r="J33" s="128" t="n">
        <f aca="false">I33/F33</f>
        <v>0.0919540229885058</v>
      </c>
      <c r="L33" s="131" t="n">
        <v>0</v>
      </c>
      <c r="M33" s="131" t="n">
        <v>0</v>
      </c>
      <c r="N33" s="142" t="e">
        <f aca="false">M33/L33</f>
        <v>#DIV/0!</v>
      </c>
      <c r="O33" s="131" t="n">
        <v>0</v>
      </c>
      <c r="P33" s="128" t="e">
        <f aca="false">O33/L33</f>
        <v>#DIV/0!</v>
      </c>
      <c r="S33" s="130" t="s">
        <v>553</v>
      </c>
      <c r="T33" s="143" t="n">
        <f aca="false">(E33+L33)/($D$27+$L$27+$N$17+$E$47+$L$47)</f>
        <v>0.205169628432956</v>
      </c>
      <c r="U33" s="143" t="n">
        <f aca="false">E33/($E$17)</f>
        <v>0.312039312039312</v>
      </c>
      <c r="V33" s="143" t="n">
        <f aca="false">L33/($N$17+$D$27+$L$38+$L$47)</f>
        <v>0</v>
      </c>
      <c r="X33" s="131" t="n">
        <f aca="false">($G33*('Scoring Format'!$B$4))+($I33*'Scoring Format'!$B$7)+($M33*('Scoring Format'!$B$3))+($O33*('Scoring Format'!$B$6))</f>
        <v>178.9</v>
      </c>
      <c r="Y33" s="131" t="n">
        <f aca="false">(F33*1)+(($G33*('Scoring Format'!$B$4))+($I33*'Scoring Format'!$B$7)+($M33*('Scoring Format'!$B$3))+($O33*('Scoring Format'!$B$6)))</f>
        <v>265.9</v>
      </c>
      <c r="Z33" s="131" t="n">
        <f aca="false">(F33*0.5)+(($G33*('Scoring Format'!$B$4))+($I33*'Scoring Format'!$B$7)+($M33*('Scoring Format'!$B$3))+($O33*('Scoring Format'!$B$6)))</f>
        <v>222.4</v>
      </c>
      <c r="AA33" s="122"/>
      <c r="AD33" s="130" t="s">
        <v>82</v>
      </c>
      <c r="AE33" s="130"/>
      <c r="AF33" s="128" t="n">
        <f aca="false">AH33/AG33</f>
        <v>0.633333333333333</v>
      </c>
      <c r="AG33" s="131" t="n">
        <v>120</v>
      </c>
      <c r="AH33" s="131" t="n">
        <v>76</v>
      </c>
      <c r="AI33" s="131" t="n">
        <v>892</v>
      </c>
      <c r="AJ33" s="131" t="n">
        <f aca="false">AI33/AH33</f>
        <v>11.7368421052632</v>
      </c>
      <c r="AK33" s="131" t="n">
        <v>5</v>
      </c>
      <c r="AL33" s="128" t="n">
        <f aca="false">AK33/AH33</f>
        <v>0.0657894736842105</v>
      </c>
      <c r="AN33" s="131" t="n">
        <v>12</v>
      </c>
      <c r="AO33" s="131" t="n">
        <v>108</v>
      </c>
      <c r="AP33" s="142" t="n">
        <f aca="false">AO33/AN33</f>
        <v>9</v>
      </c>
      <c r="AQ33" s="131" t="n">
        <v>0</v>
      </c>
      <c r="AR33" s="128" t="n">
        <f aca="false">AQ33/AN33</f>
        <v>0</v>
      </c>
      <c r="AV33" s="143" t="e">
        <f aca="false">(#ref!+AK33)/(#ref!+AK36)</f>
        <v>#NAME?</v>
      </c>
      <c r="AW33" s="143" t="e">
        <f aca="false">#ref!/(AK33+#ref!)</f>
        <v>#NAME?</v>
      </c>
      <c r="AX33" s="143" t="e">
        <f aca="false">AK33/(#ref!+AK33)</f>
        <v>#NAME?</v>
      </c>
      <c r="AZ33" s="131" t="n">
        <f aca="false">(AI33*0.1)+(AK33*6)+(AO33*0.1)+(AQ33*6)</f>
        <v>130</v>
      </c>
      <c r="BA33" s="131" t="n">
        <f aca="false">(AH33*1)+(AI33*0.1)+(AK33*6)+(AO33*0.1)+(AQ33*6)</f>
        <v>206</v>
      </c>
    </row>
    <row r="34" customFormat="false" ht="8.25" hidden="false" customHeight="false" outlineLevel="0" collapsed="false">
      <c r="A34" s="130" t="s">
        <v>554</v>
      </c>
      <c r="B34" s="131" t="n">
        <v>26</v>
      </c>
      <c r="C34" s="131" t="n">
        <v>17</v>
      </c>
      <c r="D34" s="128" t="n">
        <f aca="false">F34/E34</f>
        <v>0.681818181818182</v>
      </c>
      <c r="E34" s="131" t="n">
        <v>66</v>
      </c>
      <c r="F34" s="131" t="n">
        <v>45</v>
      </c>
      <c r="G34" s="131" t="n">
        <v>525</v>
      </c>
      <c r="H34" s="131" t="n">
        <f aca="false">G34/F34</f>
        <v>11.6666666666667</v>
      </c>
      <c r="I34" s="131" t="n">
        <v>4</v>
      </c>
      <c r="J34" s="128" t="n">
        <f aca="false">I34/F34</f>
        <v>0.0888888888888889</v>
      </c>
      <c r="L34" s="131" t="n">
        <v>5</v>
      </c>
      <c r="M34" s="131" t="n">
        <v>30</v>
      </c>
      <c r="N34" s="142" t="n">
        <f aca="false">M34/L34</f>
        <v>6</v>
      </c>
      <c r="O34" s="131" t="n">
        <v>0</v>
      </c>
      <c r="P34" s="128" t="n">
        <f aca="false">O34/L34</f>
        <v>0</v>
      </c>
      <c r="S34" s="130" t="s">
        <v>555</v>
      </c>
      <c r="T34" s="143" t="n">
        <f aca="false">(E34+L34)/($D$27+$L$27+$N$17+$E$47+$L$47)</f>
        <v>0.11470113085622</v>
      </c>
      <c r="U34" s="143" t="n">
        <f aca="false">E34/($E$17)</f>
        <v>0.162162162162162</v>
      </c>
      <c r="V34" s="143" t="n">
        <f aca="false">L34/($N$17+$D$27+$L$38+$L$47)</f>
        <v>0.0106837606837607</v>
      </c>
      <c r="X34" s="131" t="n">
        <f aca="false">($G34*('Scoring Format'!$B$4))+($I34*'Scoring Format'!$B$7)+($M34*('Scoring Format'!$B$3))+($O34*('Scoring Format'!$B$6))</f>
        <v>79.5</v>
      </c>
      <c r="Y34" s="131" t="n">
        <f aca="false">(F34*1)+(($G34*('Scoring Format'!$B$4))+($I34*'Scoring Format'!$B$7)+($M34*('Scoring Format'!$B$3))+($O34*('Scoring Format'!$B$6)))</f>
        <v>124.5</v>
      </c>
      <c r="Z34" s="131" t="n">
        <f aca="false">(F34*0.5)+(($G34*('Scoring Format'!$B$4))+($I34*'Scoring Format'!$B$7)+($M34*('Scoring Format'!$B$3))+($O34*('Scoring Format'!$B$6)))</f>
        <v>102</v>
      </c>
      <c r="AA34" s="122"/>
      <c r="AD34" s="130" t="s">
        <v>85</v>
      </c>
      <c r="AE34" s="130"/>
      <c r="AF34" s="128" t="n">
        <f aca="false">AH34/AG34</f>
        <v>0.55</v>
      </c>
      <c r="AG34" s="131" t="n">
        <v>40</v>
      </c>
      <c r="AH34" s="131" t="n">
        <v>22</v>
      </c>
      <c r="AI34" s="131" t="n">
        <v>325</v>
      </c>
      <c r="AJ34" s="131" t="n">
        <f aca="false">AI34/AH34</f>
        <v>14.7727272727273</v>
      </c>
      <c r="AK34" s="131" t="n">
        <v>2</v>
      </c>
      <c r="AL34" s="128" t="n">
        <f aca="false">AK34/AH34</f>
        <v>0.0909090909090909</v>
      </c>
      <c r="AN34" s="131" t="n">
        <v>5</v>
      </c>
      <c r="AO34" s="131" t="n">
        <v>20</v>
      </c>
      <c r="AP34" s="142" t="n">
        <f aca="false">AO34/AN34</f>
        <v>4</v>
      </c>
      <c r="AQ34" s="131" t="n">
        <v>0</v>
      </c>
      <c r="AR34" s="128" t="n">
        <f aca="false">AQ34/AN34</f>
        <v>0</v>
      </c>
      <c r="AV34" s="143" t="e">
        <f aca="false">(#ref!+AK34)/(#ref!+AK37)</f>
        <v>#NAME?</v>
      </c>
      <c r="AW34" s="143" t="e">
        <f aca="false">#ref!/(AK34+#ref!)</f>
        <v>#NAME?</v>
      </c>
      <c r="AX34" s="143" t="e">
        <f aca="false">AK34/(#ref!+AK34)</f>
        <v>#NAME?</v>
      </c>
      <c r="AZ34" s="131" t="n">
        <f aca="false">(AI34*0.1)+(AK34*6)+(AO34*0.1)+(AQ34*6)</f>
        <v>46.5</v>
      </c>
      <c r="BA34" s="131" t="n">
        <f aca="false">(AH34*1)+(AI34*0.1)+(AK34*6)+(AO34*0.1)+(AQ34*6)</f>
        <v>68.5</v>
      </c>
    </row>
    <row r="35" customFormat="false" ht="8.25" hidden="false" customHeight="false" outlineLevel="0" collapsed="false">
      <c r="A35" s="130" t="s">
        <v>556</v>
      </c>
      <c r="B35" s="131" t="n">
        <v>29</v>
      </c>
      <c r="C35" s="131" t="n">
        <v>17</v>
      </c>
      <c r="D35" s="128" t="n">
        <f aca="false">F35/E35</f>
        <v>0.6</v>
      </c>
      <c r="E35" s="131" t="n">
        <v>45</v>
      </c>
      <c r="F35" s="131" t="n">
        <v>27</v>
      </c>
      <c r="G35" s="131" t="n">
        <v>363</v>
      </c>
      <c r="H35" s="131" t="n">
        <f aca="false">G35/F35</f>
        <v>13.4444444444444</v>
      </c>
      <c r="I35" s="131" t="n">
        <v>2</v>
      </c>
      <c r="J35" s="128" t="n">
        <f aca="false">I35/F35</f>
        <v>0.0740740740740741</v>
      </c>
      <c r="L35" s="131" t="n">
        <v>16</v>
      </c>
      <c r="M35" s="131" t="n">
        <v>90</v>
      </c>
      <c r="N35" s="142" t="n">
        <f aca="false">M35/L35</f>
        <v>5.625</v>
      </c>
      <c r="O35" s="131" t="n">
        <v>0</v>
      </c>
      <c r="P35" s="128" t="n">
        <f aca="false">O35/L35</f>
        <v>0</v>
      </c>
      <c r="S35" s="130" t="s">
        <v>557</v>
      </c>
      <c r="T35" s="143" t="n">
        <f aca="false">(E35+L35)/($D$27+$L$27+$N$17+$E$47+$L$47)</f>
        <v>0.098546042003231</v>
      </c>
      <c r="U35" s="143" t="n">
        <f aca="false">E35/($E$17)</f>
        <v>0.110565110565111</v>
      </c>
      <c r="V35" s="143" t="n">
        <f aca="false">L35/($N$17+$D$27+$L$38+$L$47)</f>
        <v>0.0341880341880342</v>
      </c>
      <c r="X35" s="131" t="n">
        <f aca="false">($G35*('Scoring Format'!$B$4))+($I35*'Scoring Format'!$B$7)+($M35*('Scoring Format'!$B$3))+($O35*('Scoring Format'!$B$6))</f>
        <v>57.3</v>
      </c>
      <c r="Y35" s="131" t="n">
        <f aca="false">(F35*1)+(($G35*('Scoring Format'!$B$4))+($I35*'Scoring Format'!$B$7)+($M35*('Scoring Format'!$B$3))+($O35*('Scoring Format'!$B$6)))</f>
        <v>84.3</v>
      </c>
      <c r="Z35" s="131" t="n">
        <f aca="false">(F35*0.5)+(($G35*('Scoring Format'!$B$4))+($I35*'Scoring Format'!$B$7)+($M35*('Scoring Format'!$B$3))+($O35*('Scoring Format'!$B$6)))</f>
        <v>70.8</v>
      </c>
      <c r="AA35" s="122"/>
      <c r="AD35" s="130" t="s">
        <v>88</v>
      </c>
      <c r="AE35" s="130"/>
      <c r="AF35" s="128" t="n">
        <f aca="false">AH35/AG35</f>
        <v>0.662068965517241</v>
      </c>
      <c r="AG35" s="131" t="n">
        <v>145</v>
      </c>
      <c r="AH35" s="131" t="n">
        <v>96</v>
      </c>
      <c r="AI35" s="131" t="n">
        <v>1098</v>
      </c>
      <c r="AJ35" s="131" t="n">
        <f aca="false">AI35/AH35</f>
        <v>11.4375</v>
      </c>
      <c r="AK35" s="131" t="n">
        <v>7</v>
      </c>
      <c r="AL35" s="128" t="n">
        <f aca="false">AK35/AH35</f>
        <v>0.0729166666666667</v>
      </c>
      <c r="AN35" s="131" t="n">
        <v>0</v>
      </c>
      <c r="AO35" s="131" t="n">
        <v>0</v>
      </c>
      <c r="AP35" s="142" t="e">
        <f aca="false">AO35/AN35</f>
        <v>#DIV/0!</v>
      </c>
      <c r="AQ35" s="131" t="n">
        <v>0</v>
      </c>
      <c r="AR35" s="128" t="e">
        <f aca="false">AQ35/AN35</f>
        <v>#DIV/0!</v>
      </c>
      <c r="AV35" s="143" t="e">
        <f aca="false">(#ref!+AK35)/(#ref!+AK38)</f>
        <v>#NAME?</v>
      </c>
      <c r="AW35" s="143" t="e">
        <f aca="false">#ref!/(AK35+#ref!)</f>
        <v>#NAME?</v>
      </c>
      <c r="AX35" s="143" t="e">
        <f aca="false">AK35/(#ref!+AK35)</f>
        <v>#NAME?</v>
      </c>
      <c r="AZ35" s="131" t="n">
        <f aca="false">(AI35*0.1)+(AK35*6)+(AO35*0.1)+(AQ35*6)</f>
        <v>151.8</v>
      </c>
      <c r="BA35" s="131" t="n">
        <f aca="false">(AH35*1)+(AI35*0.1)+(AK35*6)+(AO35*0.1)+(AQ35*6)</f>
        <v>247.8</v>
      </c>
    </row>
    <row r="36" customFormat="false" ht="8.25" hidden="false" customHeight="false" outlineLevel="0" collapsed="false">
      <c r="A36" s="130" t="s">
        <v>558</v>
      </c>
      <c r="B36" s="131" t="n">
        <v>31</v>
      </c>
      <c r="C36" s="131" t="n">
        <v>17</v>
      </c>
      <c r="D36" s="128" t="n">
        <f aca="false">F36/E36</f>
        <v>0.4</v>
      </c>
      <c r="E36" s="131" t="n">
        <v>15</v>
      </c>
      <c r="F36" s="131" t="n">
        <v>6</v>
      </c>
      <c r="G36" s="131" t="n">
        <v>98</v>
      </c>
      <c r="H36" s="131" t="n">
        <f aca="false">G36/F36</f>
        <v>16.3333333333333</v>
      </c>
      <c r="I36" s="131" t="n">
        <v>1</v>
      </c>
      <c r="J36" s="128" t="n">
        <f aca="false">I36/F36</f>
        <v>0.166666666666667</v>
      </c>
      <c r="L36" s="131" t="n">
        <v>0</v>
      </c>
      <c r="M36" s="131" t="n">
        <v>0</v>
      </c>
      <c r="N36" s="142" t="e">
        <f aca="false">M36/L36</f>
        <v>#DIV/0!</v>
      </c>
      <c r="O36" s="131" t="n">
        <v>0</v>
      </c>
      <c r="P36" s="128" t="e">
        <f aca="false">O36/L36</f>
        <v>#DIV/0!</v>
      </c>
      <c r="S36" s="130" t="s">
        <v>559</v>
      </c>
      <c r="T36" s="143" t="n">
        <f aca="false">(E36+L36)/($D$27+$L$27+$N$17+$E$47+$L$47)</f>
        <v>0.024232633279483</v>
      </c>
      <c r="U36" s="143" t="n">
        <f aca="false">E36/($E$17)</f>
        <v>0.0368550368550369</v>
      </c>
      <c r="V36" s="143" t="n">
        <f aca="false">L36/($N$17+$D$27+$L$38+$L$47)</f>
        <v>0</v>
      </c>
      <c r="X36" s="131" t="n">
        <f aca="false">($G36*('Scoring Format'!$B$4))+($I36*'Scoring Format'!$B$7)+($M36*('Scoring Format'!$B$3))+($O36*('Scoring Format'!$B$6))</f>
        <v>15.8</v>
      </c>
      <c r="Y36" s="131" t="n">
        <f aca="false">(F36*1)+(($G36*('Scoring Format'!$B$4))+($I36*'Scoring Format'!$B$7)+($M36*('Scoring Format'!$B$3))+($O36*('Scoring Format'!$B$6)))</f>
        <v>21.8</v>
      </c>
      <c r="Z36" s="131" t="n">
        <f aca="false">(F36*0.5)+(($G36*('Scoring Format'!$B$4))+($I36*'Scoring Format'!$B$7)+($M36*('Scoring Format'!$B$3))+($O36*('Scoring Format'!$B$6)))</f>
        <v>18.8</v>
      </c>
      <c r="AA36" s="122"/>
      <c r="AD36" s="130" t="s">
        <v>91</v>
      </c>
      <c r="AE36" s="130"/>
      <c r="AF36" s="128" t="n">
        <f aca="false">AH36/AG36</f>
        <v>0.6</v>
      </c>
      <c r="AG36" s="131" t="n">
        <v>10</v>
      </c>
      <c r="AH36" s="131" t="n">
        <v>6</v>
      </c>
      <c r="AI36" s="131" t="n">
        <v>100</v>
      </c>
      <c r="AJ36" s="131" t="n">
        <f aca="false">AI36/AH36</f>
        <v>16.6666666666667</v>
      </c>
      <c r="AK36" s="131" t="n">
        <v>0</v>
      </c>
      <c r="AL36" s="128" t="n">
        <f aca="false">AK36/AH36</f>
        <v>0</v>
      </c>
      <c r="AN36" s="131" t="n">
        <v>0</v>
      </c>
      <c r="AO36" s="131" t="n">
        <v>0</v>
      </c>
      <c r="AP36" s="142" t="e">
        <f aca="false">AO36/AN36</f>
        <v>#DIV/0!</v>
      </c>
      <c r="AQ36" s="131" t="n">
        <v>0</v>
      </c>
      <c r="AR36" s="128" t="e">
        <f aca="false">AQ36/AN36</f>
        <v>#DIV/0!</v>
      </c>
      <c r="AV36" s="143" t="e">
        <f aca="false">(#ref!+AK36)/(#ref!+AK41)</f>
        <v>#NAME?</v>
      </c>
      <c r="AW36" s="143" t="e">
        <f aca="false">#ref!/(AK36+#ref!)</f>
        <v>#NAME?</v>
      </c>
      <c r="AX36" s="143" t="e">
        <f aca="false">AK36/(#ref!+AK36)</f>
        <v>#NAME?</v>
      </c>
      <c r="AZ36" s="131" t="n">
        <f aca="false">(AI36*0.1)+(AK36*6)+(AO36*0.1)+(AQ36*6)</f>
        <v>10</v>
      </c>
      <c r="BA36" s="131" t="n">
        <f aca="false">(AH36*1)+(AI36*0.1)+(AK36*6)+(AO36*0.1)+(AQ36*6)</f>
        <v>16</v>
      </c>
    </row>
    <row r="37" customFormat="false" ht="8.25" hidden="false" customHeight="false" outlineLevel="0" collapsed="false">
      <c r="A37" s="130" t="s">
        <v>560</v>
      </c>
      <c r="B37" s="131" t="n">
        <v>27</v>
      </c>
      <c r="C37" s="131"/>
      <c r="D37" s="128" t="e">
        <f aca="false">F37/E37</f>
        <v>#DIV/0!</v>
      </c>
      <c r="E37" s="131"/>
      <c r="F37" s="131"/>
      <c r="G37" s="131"/>
      <c r="H37" s="131" t="e">
        <f aca="false">G37/F37</f>
        <v>#DIV/0!</v>
      </c>
      <c r="I37" s="131" t="n">
        <v>0</v>
      </c>
      <c r="J37" s="128" t="e">
        <f aca="false">I37/F37</f>
        <v>#DIV/0!</v>
      </c>
      <c r="L37" s="131"/>
      <c r="M37" s="131"/>
      <c r="N37" s="142" t="e">
        <f aca="false">M37/L37</f>
        <v>#DIV/0!</v>
      </c>
      <c r="O37" s="131"/>
      <c r="P37" s="128" t="e">
        <f aca="false">O37/L37</f>
        <v>#DIV/0!</v>
      </c>
      <c r="S37" s="130" t="s">
        <v>561</v>
      </c>
      <c r="T37" s="143" t="n">
        <f aca="false">(E37+L37)/($D$27+$L$27+$N$17+$E$47+$L$47)</f>
        <v>0</v>
      </c>
      <c r="U37" s="143" t="n">
        <f aca="false">E37/($E$17)</f>
        <v>0</v>
      </c>
      <c r="V37" s="143" t="n">
        <f aca="false">L37/($N$17+$D$27+$L$38+$L$47)</f>
        <v>0</v>
      </c>
      <c r="X37" s="131" t="n">
        <f aca="false">($G37*('Scoring Format'!$B$4))+($I37*'Scoring Format'!$B$7)+($M37*('Scoring Format'!$B$3))+($O37*('Scoring Format'!$B$6))</f>
        <v>0</v>
      </c>
      <c r="Y37" s="131" t="n">
        <f aca="false">(F37*1)+(($G37*('Scoring Format'!$B$4))+($I37*'Scoring Format'!$B$7)+($M37*('Scoring Format'!$B$3))+($O37*('Scoring Format'!$B$6)))</f>
        <v>0</v>
      </c>
      <c r="Z37" s="131" t="n">
        <f aca="false">(F37*0.5)+(($G37*('Scoring Format'!$B$4))+($I37*'Scoring Format'!$B$7)+($M37*('Scoring Format'!$B$3))+($O37*('Scoring Format'!$B$6)))</f>
        <v>0</v>
      </c>
      <c r="AA37" s="122"/>
      <c r="AD37" s="130" t="s">
        <v>94</v>
      </c>
      <c r="AE37" s="130"/>
      <c r="AF37" s="128" t="e">
        <f aca="false">AH37/AG37</f>
        <v>#DIV/0!</v>
      </c>
      <c r="AG37" s="131"/>
      <c r="AH37" s="131"/>
      <c r="AI37" s="131"/>
      <c r="AJ37" s="131"/>
      <c r="AK37" s="131"/>
      <c r="AL37" s="128" t="e">
        <f aca="false">AK37/AH37</f>
        <v>#DIV/0!</v>
      </c>
      <c r="AN37" s="131"/>
      <c r="AO37" s="131"/>
      <c r="AP37" s="142" t="e">
        <f aca="false">AO37/AN37</f>
        <v>#DIV/0!</v>
      </c>
      <c r="AQ37" s="131"/>
      <c r="AR37" s="128" t="e">
        <f aca="false">AQ37/AN37</f>
        <v>#DIV/0!</v>
      </c>
      <c r="AV37" s="143" t="e">
        <f aca="false">(#ref!+AK37)/(#ref!+AK42)</f>
        <v>#NAME?</v>
      </c>
      <c r="AW37" s="143" t="e">
        <f aca="false">#ref!/(AK37+#ref!)</f>
        <v>#NAME?</v>
      </c>
      <c r="AX37" s="143" t="e">
        <f aca="false">AK37/(#ref!+AK37)</f>
        <v>#NAME?</v>
      </c>
      <c r="AZ37" s="131"/>
      <c r="BA37" s="131"/>
    </row>
    <row r="38" customFormat="false" ht="8.25" hidden="false" customHeight="false" outlineLevel="0" collapsed="false">
      <c r="A38" s="129" t="s">
        <v>49</v>
      </c>
      <c r="B38" s="129"/>
      <c r="C38" s="129"/>
      <c r="D38" s="126"/>
      <c r="E38" s="129" t="n">
        <f aca="false">SUM(E32:E37)</f>
        <v>392</v>
      </c>
      <c r="F38" s="129" t="n">
        <f aca="false">SUM(F32:F37)</f>
        <v>260</v>
      </c>
      <c r="G38" s="129" t="n">
        <f aca="false">SUM(G32:G37)</f>
        <v>3531</v>
      </c>
      <c r="H38" s="129"/>
      <c r="I38" s="129" t="n">
        <f aca="false">SUM(I32:I37)</f>
        <v>23</v>
      </c>
      <c r="J38" s="129"/>
      <c r="K38" s="129"/>
      <c r="L38" s="129" t="n">
        <f aca="false">SUM(L32:L37)</f>
        <v>28</v>
      </c>
      <c r="M38" s="129" t="n">
        <f aca="false">SUM(M32:M37)</f>
        <v>185</v>
      </c>
      <c r="N38" s="129"/>
      <c r="O38" s="129" t="n">
        <f aca="false">SUM(O32:O37)</f>
        <v>0</v>
      </c>
      <c r="P38" s="129"/>
      <c r="AD38" s="129" t="s">
        <v>49</v>
      </c>
      <c r="AE38" s="129"/>
      <c r="AF38" s="126"/>
      <c r="AG38" s="129" t="n">
        <f aca="false">SUM(AG32:AG37)</f>
        <v>422</v>
      </c>
      <c r="AH38" s="129" t="n">
        <f aca="false">SUM(AH32:AH37)</f>
        <v>265</v>
      </c>
      <c r="AI38" s="129" t="n">
        <f aca="false">SUM(AI32:AI37)</f>
        <v>3125</v>
      </c>
      <c r="AJ38" s="129"/>
      <c r="AK38" s="129" t="n">
        <f aca="false">SUM(AK32:AK37)</f>
        <v>20</v>
      </c>
      <c r="AL38" s="129"/>
      <c r="AM38" s="129"/>
      <c r="AN38" s="129" t="n">
        <f aca="false">SUM(AN32:AN37)</f>
        <v>17</v>
      </c>
      <c r="AO38" s="129" t="n">
        <f aca="false">SUM(AO32:AO37)</f>
        <v>128</v>
      </c>
      <c r="AP38" s="129"/>
      <c r="AQ38" s="129" t="n">
        <f aca="false">SUM(AQ32:AQ37)</f>
        <v>0</v>
      </c>
      <c r="AR38" s="129"/>
    </row>
    <row r="39" customFormat="false" ht="8.25" hidden="false" customHeight="false" outlineLevel="0" collapsed="false">
      <c r="A39" s="129"/>
      <c r="C39" s="122"/>
      <c r="D39" s="122"/>
      <c r="E39" s="122"/>
      <c r="F39" s="122"/>
      <c r="G39" s="122"/>
      <c r="H39" s="122"/>
      <c r="I39" s="122"/>
      <c r="J39" s="122"/>
      <c r="K39" s="122"/>
      <c r="L39" s="122"/>
      <c r="AC39" s="129"/>
      <c r="AE39" s="122"/>
      <c r="AF39" s="122"/>
      <c r="AG39" s="122"/>
      <c r="AH39" s="122"/>
      <c r="AI39" s="122"/>
      <c r="AJ39" s="122"/>
      <c r="AK39" s="122"/>
      <c r="AL39" s="122"/>
      <c r="AM39" s="122"/>
      <c r="AN39" s="122"/>
    </row>
    <row r="40" customFormat="false" ht="8.25" hidden="false" customHeight="false" outlineLevel="0" collapsed="false">
      <c r="A40" s="122"/>
      <c r="C40" s="122"/>
      <c r="D40" s="122"/>
      <c r="E40" s="122"/>
      <c r="F40" s="122"/>
      <c r="G40" s="122"/>
      <c r="H40" s="122"/>
      <c r="I40" s="122"/>
      <c r="J40" s="122"/>
      <c r="K40" s="122"/>
      <c r="L40" s="122"/>
      <c r="AC40" s="129"/>
      <c r="AE40" s="122"/>
      <c r="AF40" s="122"/>
      <c r="AG40" s="122"/>
      <c r="AH40" s="122"/>
      <c r="AI40" s="122"/>
      <c r="AJ40" s="122"/>
      <c r="AK40" s="122"/>
      <c r="AL40" s="122"/>
      <c r="AM40" s="122"/>
      <c r="AN40" s="122"/>
    </row>
    <row r="41" customFormat="false" ht="8.25" hidden="false" customHeight="false" outlineLevel="0" collapsed="false">
      <c r="A41" s="123" t="s">
        <v>50</v>
      </c>
      <c r="B41" s="123"/>
      <c r="C41" s="123"/>
      <c r="D41" s="123"/>
      <c r="E41" s="123"/>
      <c r="F41" s="123"/>
      <c r="G41" s="123"/>
      <c r="H41" s="124"/>
      <c r="I41" s="124"/>
      <c r="J41" s="122"/>
      <c r="K41" s="122"/>
      <c r="L41" s="123" t="s">
        <v>19</v>
      </c>
      <c r="M41" s="123"/>
      <c r="N41" s="123"/>
      <c r="O41" s="123"/>
      <c r="P41" s="123"/>
      <c r="T41" s="123" t="s">
        <v>20</v>
      </c>
      <c r="U41" s="123"/>
      <c r="V41" s="123"/>
      <c r="X41" s="123"/>
      <c r="Y41" s="123"/>
      <c r="AE41" s="123" t="s">
        <v>50</v>
      </c>
      <c r="AF41" s="123"/>
      <c r="AG41" s="123"/>
      <c r="AH41" s="123"/>
      <c r="AI41" s="123"/>
      <c r="AJ41" s="123"/>
      <c r="AK41" s="123"/>
      <c r="AL41" s="122"/>
      <c r="AM41" s="122"/>
      <c r="AN41" s="123" t="s">
        <v>19</v>
      </c>
      <c r="AO41" s="123"/>
      <c r="AP41" s="123"/>
      <c r="AQ41" s="123"/>
      <c r="AR41" s="123"/>
      <c r="AV41" s="123" t="s">
        <v>20</v>
      </c>
      <c r="AW41" s="123"/>
      <c r="AX41" s="123"/>
      <c r="AZ41" s="123" t="s">
        <v>21</v>
      </c>
      <c r="BA41" s="123"/>
    </row>
    <row r="42" customFormat="false" ht="8.25" hidden="false" customHeight="false" outlineLevel="0" collapsed="false">
      <c r="A42" s="129" t="s">
        <v>95</v>
      </c>
      <c r="B42" s="129" t="s">
        <v>23</v>
      </c>
      <c r="C42" s="129" t="s">
        <v>24</v>
      </c>
      <c r="D42" s="129" t="s">
        <v>52</v>
      </c>
      <c r="E42" s="129" t="s">
        <v>53</v>
      </c>
      <c r="F42" s="129" t="s">
        <v>54</v>
      </c>
      <c r="G42" s="129" t="s">
        <v>55</v>
      </c>
      <c r="H42" s="129" t="s">
        <v>56</v>
      </c>
      <c r="I42" s="129" t="s">
        <v>30</v>
      </c>
      <c r="J42" s="129" t="s">
        <v>57</v>
      </c>
      <c r="L42" s="129" t="s">
        <v>34</v>
      </c>
      <c r="M42" s="129" t="s">
        <v>35</v>
      </c>
      <c r="N42" s="129" t="s">
        <v>36</v>
      </c>
      <c r="O42" s="129" t="s">
        <v>96</v>
      </c>
      <c r="P42" s="129" t="s">
        <v>31</v>
      </c>
      <c r="S42" s="129" t="s">
        <v>95</v>
      </c>
      <c r="T42" s="129" t="s">
        <v>38</v>
      </c>
      <c r="U42" s="129" t="s">
        <v>39</v>
      </c>
      <c r="V42" s="129" t="s">
        <v>40</v>
      </c>
      <c r="X42" s="129" t="s">
        <v>41</v>
      </c>
      <c r="Y42" s="129" t="s">
        <v>58</v>
      </c>
      <c r="Z42" s="129" t="s">
        <v>97</v>
      </c>
      <c r="AA42" s="129"/>
      <c r="AD42" s="129" t="s">
        <v>95</v>
      </c>
      <c r="AE42" s="129" t="s">
        <v>24</v>
      </c>
      <c r="AF42" s="129" t="s">
        <v>52</v>
      </c>
      <c r="AG42" s="129" t="s">
        <v>53</v>
      </c>
      <c r="AH42" s="129" t="s">
        <v>54</v>
      </c>
      <c r="AI42" s="129" t="s">
        <v>55</v>
      </c>
      <c r="AJ42" s="129" t="s">
        <v>56</v>
      </c>
      <c r="AK42" s="129" t="s">
        <v>30</v>
      </c>
      <c r="AL42" s="129" t="s">
        <v>57</v>
      </c>
      <c r="AN42" s="129" t="s">
        <v>34</v>
      </c>
      <c r="AO42" s="129" t="s">
        <v>35</v>
      </c>
      <c r="AP42" s="129" t="s">
        <v>36</v>
      </c>
      <c r="AQ42" s="129" t="s">
        <v>96</v>
      </c>
      <c r="AR42" s="129" t="s">
        <v>31</v>
      </c>
      <c r="AV42" s="129" t="s">
        <v>38</v>
      </c>
      <c r="AW42" s="129" t="s">
        <v>39</v>
      </c>
      <c r="AX42" s="129" t="s">
        <v>40</v>
      </c>
      <c r="AZ42" s="129" t="s">
        <v>41</v>
      </c>
      <c r="BA42" s="129" t="s">
        <v>58</v>
      </c>
    </row>
    <row r="43" customFormat="false" ht="8.25" hidden="false" customHeight="false" outlineLevel="0" collapsed="false">
      <c r="A43" s="141" t="s">
        <v>562</v>
      </c>
      <c r="B43" s="131" t="n">
        <v>26</v>
      </c>
      <c r="C43" s="131" t="n">
        <v>17</v>
      </c>
      <c r="D43" s="128" t="n">
        <f aca="false">F43/E43</f>
        <v>0.745098039215686</v>
      </c>
      <c r="E43" s="131" t="n">
        <v>102</v>
      </c>
      <c r="F43" s="131" t="n">
        <v>76</v>
      </c>
      <c r="G43" s="131" t="n">
        <v>620</v>
      </c>
      <c r="H43" s="131" t="n">
        <f aca="false">G43/F43</f>
        <v>8.1578947368421</v>
      </c>
      <c r="I43" s="131" t="n">
        <v>7</v>
      </c>
      <c r="J43" s="128" t="n">
        <f aca="false">I43/F43</f>
        <v>0.0921052631578947</v>
      </c>
      <c r="L43" s="131" t="n">
        <v>0</v>
      </c>
      <c r="M43" s="131" t="n">
        <v>0</v>
      </c>
      <c r="N43" s="131" t="e">
        <f aca="false">M43/L43</f>
        <v>#DIV/0!</v>
      </c>
      <c r="O43" s="131" t="n">
        <v>0</v>
      </c>
      <c r="P43" s="128" t="e">
        <f aca="false">O43/L43</f>
        <v>#DIV/0!</v>
      </c>
      <c r="S43" s="130" t="s">
        <v>563</v>
      </c>
      <c r="T43" s="143" t="n">
        <f aca="false">(E43+L43)/($E$47+$L$47+$E$38+$L$38+$K$27+$D$27+$N$17)</f>
        <v>0.0959548447789276</v>
      </c>
      <c r="U43" s="143" t="n">
        <f aca="false">E43/($E$47+$E$38+$K$27)</f>
        <v>0.171428571428571</v>
      </c>
      <c r="V43" s="143" t="n">
        <f aca="false">L43/($L$47+$L$38+$D$27+$N$17)</f>
        <v>0</v>
      </c>
      <c r="X43" s="131" t="n">
        <f aca="false">($G43*('Scoring Format'!$B$4))+($I43*'Scoring Format'!$B$7)+($M43*('Scoring Format'!$B$3))+($O43*('Scoring Format'!$B$6))</f>
        <v>104</v>
      </c>
      <c r="Y43" s="131" t="n">
        <f aca="false">(F43*1)+(($G43*('Scoring Format'!$B$4))+($I43*'Scoring Format'!$B$7)+($M43*('Scoring Format'!$B$3))+($O43*('Scoring Format'!$B$6)))</f>
        <v>180</v>
      </c>
      <c r="Z43" s="131" t="n">
        <f aca="false">(F43*0.5)+(($G43*('Scoring Format'!$B$4))+($I43*'Scoring Format'!$B$7)+($M43*('Scoring Format'!$B$3))+($O43*('Scoring Format'!$B$6)))</f>
        <v>142</v>
      </c>
      <c r="AA43" s="122"/>
      <c r="AD43" s="130" t="s">
        <v>100</v>
      </c>
      <c r="AE43" s="130"/>
      <c r="AF43" s="128" t="n">
        <f aca="false">AH43/AG43</f>
        <v>0.5625</v>
      </c>
      <c r="AG43" s="131" t="n">
        <v>16</v>
      </c>
      <c r="AH43" s="131" t="n">
        <v>9</v>
      </c>
      <c r="AI43" s="131" t="n">
        <v>108</v>
      </c>
      <c r="AJ43" s="131" t="n">
        <f aca="false">AI43/AH43</f>
        <v>12</v>
      </c>
      <c r="AK43" s="131" t="n">
        <v>1</v>
      </c>
      <c r="AL43" s="128" t="n">
        <f aca="false">AK43/AH43</f>
        <v>0.111111111111111</v>
      </c>
      <c r="AN43" s="131" t="n">
        <v>0</v>
      </c>
      <c r="AO43" s="131" t="n">
        <v>0</v>
      </c>
      <c r="AP43" s="131" t="n">
        <v>0</v>
      </c>
      <c r="AQ43" s="131" t="n">
        <v>0</v>
      </c>
      <c r="AR43" s="128" t="e">
        <f aca="false">AQ43/AN43</f>
        <v>#DIV/0!</v>
      </c>
      <c r="AV43" s="143" t="e">
        <f aca="false">(#ref!+AK43)/(#ref!+AK46)</f>
        <v>#NAME?</v>
      </c>
      <c r="AW43" s="143" t="e">
        <f aca="false">#ref!/(AK43+#ref!)</f>
        <v>#NAME?</v>
      </c>
      <c r="AX43" s="143" t="e">
        <f aca="false">AK43/(#ref!+AK43)</f>
        <v>#NAME?</v>
      </c>
      <c r="AZ43" s="131" t="n">
        <f aca="false">(AI43*0.1)+(AK43*6)+(AO43*0.1)+(AQ43*6)</f>
        <v>16.8</v>
      </c>
      <c r="BA43" s="131" t="n">
        <f aca="false">(AH43*1)+(AI43*0.1)+(AK43*6)+(AO43*0.1)+(AQ43*6)</f>
        <v>25.8</v>
      </c>
    </row>
    <row r="44" customFormat="false" ht="8.25" hidden="false" customHeight="false" outlineLevel="0" collapsed="false">
      <c r="A44" s="141" t="s">
        <v>564</v>
      </c>
      <c r="B44" s="131" t="n">
        <v>27</v>
      </c>
      <c r="C44" s="131" t="n">
        <v>12</v>
      </c>
      <c r="D44" s="128" t="n">
        <f aca="false">F44/E44</f>
        <v>0.333333333333333</v>
      </c>
      <c r="E44" s="131" t="n">
        <v>3</v>
      </c>
      <c r="F44" s="131" t="n">
        <v>1</v>
      </c>
      <c r="G44" s="131" t="n">
        <v>10</v>
      </c>
      <c r="H44" s="131" t="n">
        <f aca="false">G44/F44</f>
        <v>10</v>
      </c>
      <c r="I44" s="131" t="n">
        <v>0</v>
      </c>
      <c r="J44" s="128" t="n">
        <f aca="false">I44/F44</f>
        <v>0</v>
      </c>
      <c r="L44" s="131" t="n">
        <v>0</v>
      </c>
      <c r="M44" s="131" t="n">
        <v>0</v>
      </c>
      <c r="N44" s="131" t="e">
        <f aca="false">M44/L44</f>
        <v>#DIV/0!</v>
      </c>
      <c r="O44" s="131" t="n">
        <v>0</v>
      </c>
      <c r="P44" s="128" t="e">
        <f aca="false">O44/L44</f>
        <v>#DIV/0!</v>
      </c>
      <c r="S44" s="130" t="s">
        <v>565</v>
      </c>
      <c r="T44" s="143" t="n">
        <f aca="false">(E44+L44)/($E$47+$L$47+$E$38+$L$38+$K$27+$D$27+$N$17)</f>
        <v>0.00282220131702728</v>
      </c>
      <c r="U44" s="143" t="n">
        <f aca="false">E44/($E$47+$E$38+$K$27)</f>
        <v>0.00504201680672269</v>
      </c>
      <c r="V44" s="143" t="n">
        <f aca="false">L44/($L$47+$L$38+$D$27+$N$17)</f>
        <v>0</v>
      </c>
      <c r="X44" s="131" t="n">
        <f aca="false">($G44*('Scoring Format'!$B$4))+($I44*'Scoring Format'!$B$7)+($M44*('Scoring Format'!$B$3))+($O44*('Scoring Format'!$B$6))</f>
        <v>1</v>
      </c>
      <c r="Y44" s="131" t="n">
        <f aca="false">(F44*1)+(($G44*('Scoring Format'!$B$4))+($I44*'Scoring Format'!$B$7)+($M44*('Scoring Format'!$B$3))+($O44*('Scoring Format'!$B$6)))</f>
        <v>2</v>
      </c>
      <c r="Z44" s="131" t="n">
        <f aca="false">(F44*0.5)+(($G44*('Scoring Format'!$B$4))+($I44*'Scoring Format'!$B$7)+($M44*('Scoring Format'!$B$3))+($O44*('Scoring Format'!$B$6)))</f>
        <v>1.5</v>
      </c>
      <c r="AA44" s="122"/>
      <c r="AD44" s="130" t="s">
        <v>103</v>
      </c>
      <c r="AE44" s="130"/>
      <c r="AF44" s="128" t="n">
        <f aca="false">AH44/AG44</f>
        <v>0.742857142857143</v>
      </c>
      <c r="AG44" s="131" t="n">
        <v>35</v>
      </c>
      <c r="AH44" s="131" t="n">
        <v>26</v>
      </c>
      <c r="AI44" s="131" t="n">
        <v>283</v>
      </c>
      <c r="AJ44" s="131" t="n">
        <f aca="false">AI44/AH44</f>
        <v>10.8846153846154</v>
      </c>
      <c r="AK44" s="131" t="n">
        <v>2</v>
      </c>
      <c r="AL44" s="128" t="n">
        <f aca="false">AK44/AH44</f>
        <v>0.0769230769230769</v>
      </c>
      <c r="AN44" s="131" t="n">
        <v>0</v>
      </c>
      <c r="AO44" s="131" t="n">
        <v>0</v>
      </c>
      <c r="AP44" s="131" t="n">
        <v>0</v>
      </c>
      <c r="AQ44" s="131" t="n">
        <v>0</v>
      </c>
      <c r="AR44" s="128" t="e">
        <f aca="false">AQ44/AN44</f>
        <v>#DIV/0!</v>
      </c>
      <c r="AV44" s="143" t="e">
        <f aca="false">(#ref!+AK44)/(#ref!+AK47)</f>
        <v>#NAME?</v>
      </c>
      <c r="AW44" s="143" t="e">
        <f aca="false">#ref!/(AK44+#ref!)</f>
        <v>#NAME?</v>
      </c>
      <c r="AX44" s="143" t="e">
        <f aca="false">AK44/(#ref!+AK44)</f>
        <v>#NAME?</v>
      </c>
      <c r="AZ44" s="131" t="n">
        <f aca="false">(AI44*0.1)+(AK44*6)+(AO44*0.1)+(AQ44*6)</f>
        <v>40.3</v>
      </c>
      <c r="BA44" s="131" t="n">
        <f aca="false">(AH44*1)+(AI44*0.1)+(AK44*6)+(AO44*0.1)+(AQ44*6)</f>
        <v>66.3</v>
      </c>
    </row>
    <row r="45" customFormat="false" ht="8.25" hidden="false" customHeight="false" outlineLevel="0" collapsed="false">
      <c r="A45" s="141" t="s">
        <v>566</v>
      </c>
      <c r="B45" s="131" t="n">
        <v>23</v>
      </c>
      <c r="C45" s="131" t="n">
        <v>10</v>
      </c>
      <c r="D45" s="128" t="n">
        <f aca="false">F45/E45</f>
        <v>0.5</v>
      </c>
      <c r="E45" s="131" t="n">
        <v>4</v>
      </c>
      <c r="F45" s="131" t="n">
        <v>2</v>
      </c>
      <c r="G45" s="131" t="n">
        <v>20</v>
      </c>
      <c r="H45" s="131" t="n">
        <f aca="false">G45/F45</f>
        <v>10</v>
      </c>
      <c r="I45" s="131" t="n">
        <v>0</v>
      </c>
      <c r="J45" s="128" t="n">
        <f aca="false">I45/F45</f>
        <v>0</v>
      </c>
      <c r="L45" s="131" t="n">
        <v>0</v>
      </c>
      <c r="M45" s="131" t="n">
        <v>0</v>
      </c>
      <c r="N45" s="131" t="e">
        <f aca="false">M45/L45</f>
        <v>#DIV/0!</v>
      </c>
      <c r="O45" s="131" t="n">
        <v>0</v>
      </c>
      <c r="P45" s="128" t="e">
        <f aca="false">O45/L45</f>
        <v>#DIV/0!</v>
      </c>
      <c r="S45" s="130" t="s">
        <v>567</v>
      </c>
      <c r="T45" s="143" t="n">
        <f aca="false">(E45+L45)/($E$47+$L$47+$E$38+$L$38+$K$27+$D$27+$N$17)</f>
        <v>0.00376293508936971</v>
      </c>
      <c r="U45" s="143" t="n">
        <f aca="false">E45/($E$47+$E$38+$K$27)</f>
        <v>0.00672268907563025</v>
      </c>
      <c r="V45" s="143" t="n">
        <f aca="false">L45/($L$47+$L$38+$D$27+$N$17)</f>
        <v>0</v>
      </c>
      <c r="X45" s="131" t="n">
        <f aca="false">($G45*('Scoring Format'!$B$4))+($I45*'Scoring Format'!$B$7)+($M45*('Scoring Format'!$B$3))+($O45*('Scoring Format'!$B$6))</f>
        <v>2</v>
      </c>
      <c r="Y45" s="131" t="n">
        <f aca="false">(F45*1)+(($G45*('Scoring Format'!$B$4))+($I45*'Scoring Format'!$B$7)+($M45*('Scoring Format'!$B$3))+($O45*('Scoring Format'!$B$6)))</f>
        <v>4</v>
      </c>
      <c r="Z45" s="131" t="n">
        <f aca="false">(F45*0.5)+(($G45*('Scoring Format'!$B$4))+($I45*'Scoring Format'!$B$7)+($M45*('Scoring Format'!$B$3))+($O45*('Scoring Format'!$B$6)))</f>
        <v>3</v>
      </c>
      <c r="AA45" s="122"/>
      <c r="AD45" s="130" t="s">
        <v>106</v>
      </c>
      <c r="AE45" s="130"/>
      <c r="AF45" s="128" t="n">
        <f aca="false">AH45/AG45</f>
        <v>0.5</v>
      </c>
      <c r="AG45" s="131" t="n">
        <v>12</v>
      </c>
      <c r="AH45" s="131" t="n">
        <v>6</v>
      </c>
      <c r="AI45" s="131" t="n">
        <v>65</v>
      </c>
      <c r="AJ45" s="131" t="n">
        <f aca="false">AI45/AH45</f>
        <v>10.8333333333333</v>
      </c>
      <c r="AK45" s="131" t="n">
        <v>0</v>
      </c>
      <c r="AL45" s="128" t="n">
        <f aca="false">AK45/AH45</f>
        <v>0</v>
      </c>
      <c r="AN45" s="131" t="n">
        <v>0</v>
      </c>
      <c r="AO45" s="131" t="n">
        <v>0</v>
      </c>
      <c r="AP45" s="131" t="n">
        <v>0</v>
      </c>
      <c r="AQ45" s="131" t="n">
        <v>0</v>
      </c>
      <c r="AR45" s="128" t="e">
        <f aca="false">AQ45/AN45</f>
        <v>#DIV/0!</v>
      </c>
      <c r="AV45" s="143" t="e">
        <f aca="false">(#ref!+AK45)/(#ref!+AI49)</f>
        <v>#NAME?</v>
      </c>
      <c r="AW45" s="143" t="e">
        <f aca="false">#ref!/(AK45+#ref!)</f>
        <v>#NAME?</v>
      </c>
      <c r="AX45" s="143" t="e">
        <f aca="false">AK45/(#ref!+AK45)</f>
        <v>#NAME?</v>
      </c>
      <c r="AZ45" s="131" t="n">
        <f aca="false">(AI45*0.1)+(AK45*6)+(AO45*0.1)+(AQ45*6)</f>
        <v>6.5</v>
      </c>
      <c r="BA45" s="131" t="n">
        <f aca="false">(AH45*1)+(AI45*0.1)+(AK45*6)+(AO45*0.1)+(AQ45*6)</f>
        <v>12.5</v>
      </c>
    </row>
    <row r="46" customFormat="false" ht="8.25" hidden="false" customHeight="false" outlineLevel="0" collapsed="false">
      <c r="A46" s="130" t="s">
        <v>568</v>
      </c>
      <c r="B46" s="131" t="n">
        <v>23</v>
      </c>
      <c r="C46" s="131" t="n">
        <v>8</v>
      </c>
      <c r="D46" s="128" t="n">
        <f aca="false">F46/E46</f>
        <v>0.8</v>
      </c>
      <c r="E46" s="131" t="n">
        <v>10</v>
      </c>
      <c r="F46" s="131" t="n">
        <v>8</v>
      </c>
      <c r="G46" s="131" t="n">
        <v>75</v>
      </c>
      <c r="H46" s="131" t="n">
        <f aca="false">G46/F46</f>
        <v>9.375</v>
      </c>
      <c r="I46" s="131" t="n">
        <v>2</v>
      </c>
      <c r="J46" s="128" t="n">
        <f aca="false">I46/F46</f>
        <v>0.25</v>
      </c>
      <c r="L46" s="131" t="n">
        <v>0</v>
      </c>
      <c r="M46" s="131" t="n">
        <v>0</v>
      </c>
      <c r="N46" s="131" t="e">
        <f aca="false">M46/L46</f>
        <v>#DIV/0!</v>
      </c>
      <c r="O46" s="131" t="n">
        <v>0</v>
      </c>
      <c r="P46" s="128" t="e">
        <f aca="false">O46/L46</f>
        <v>#DIV/0!</v>
      </c>
      <c r="S46" s="130" t="s">
        <v>569</v>
      </c>
      <c r="T46" s="143" t="n">
        <f aca="false">(E46+L46)/($E$47+$L$47+$E$38+$L$38+$K$27+$D$27+$N$17)</f>
        <v>0.00940733772342427</v>
      </c>
      <c r="U46" s="143" t="n">
        <f aca="false">E46/($E$47+$E$38+$K$27)</f>
        <v>0.0168067226890756</v>
      </c>
      <c r="V46" s="143" t="n">
        <f aca="false">L46/($L$47+$L$38+$D$27+$N$17)</f>
        <v>0</v>
      </c>
      <c r="X46" s="131" t="n">
        <f aca="false">($G46*('Scoring Format'!$B$4))+($I46*'Scoring Format'!$B$7)+($M46*('Scoring Format'!$B$3))+($O46*('Scoring Format'!$B$6))</f>
        <v>19.5</v>
      </c>
      <c r="Y46" s="131" t="n">
        <f aca="false">(F46*1)+(($G46*('Scoring Format'!$B$4))+($I46*'Scoring Format'!$B$7)+($M46*('Scoring Format'!$B$3))+($O46*('Scoring Format'!$B$6)))</f>
        <v>27.5</v>
      </c>
      <c r="Z46" s="131" t="n">
        <f aca="false">(F46*0.5)+(($G46*('Scoring Format'!$B$4))+($I46*'Scoring Format'!$B$7)+($M46*('Scoring Format'!$B$3))+($O46*('Scoring Format'!$B$6)))</f>
        <v>23.5</v>
      </c>
      <c r="AA46" s="122"/>
      <c r="AD46" s="130"/>
      <c r="AE46" s="130"/>
      <c r="AF46" s="128" t="e">
        <f aca="false">AH46/AG46</f>
        <v>#DIV/0!</v>
      </c>
      <c r="AG46" s="131"/>
      <c r="AH46" s="131"/>
      <c r="AI46" s="131"/>
      <c r="AJ46" s="131" t="e">
        <f aca="false">AI46/AH46</f>
        <v>#DIV/0!</v>
      </c>
      <c r="AK46" s="131"/>
      <c r="AL46" s="128" t="e">
        <f aca="false">AK46/AH46</f>
        <v>#DIV/0!</v>
      </c>
      <c r="AN46" s="131"/>
      <c r="AO46" s="131"/>
      <c r="AP46" s="131"/>
      <c r="AQ46" s="131" t="n">
        <v>0</v>
      </c>
      <c r="AR46" s="128" t="e">
        <f aca="false">AQ46/AN46</f>
        <v>#DIV/0!</v>
      </c>
      <c r="AV46" s="143" t="e">
        <f aca="false">(#ref!+AK46)/(#ref!+AI50)</f>
        <v>#NAME?</v>
      </c>
      <c r="AW46" s="143" t="e">
        <f aca="false">#ref!/(AK46+#ref!)</f>
        <v>#NAME?</v>
      </c>
      <c r="AX46" s="143" t="e">
        <f aca="false">AK46/(#ref!+AK46)</f>
        <v>#NAME?</v>
      </c>
      <c r="AZ46" s="131" t="n">
        <f aca="false">(AI46*0.1)+(AK46*6)+(AO46*0.1)+(AQ46*6)</f>
        <v>0</v>
      </c>
      <c r="BA46" s="131" t="n">
        <f aca="false">(AH46*1)+(AI46*0.1)+(AK46*6)+(AO46*0.1)+(AQ46*6)</f>
        <v>0</v>
      </c>
    </row>
    <row r="47" customFormat="false" ht="8.25" hidden="false" customHeight="false" outlineLevel="0" collapsed="false">
      <c r="A47" s="129" t="s">
        <v>49</v>
      </c>
      <c r="B47" s="129"/>
      <c r="C47" s="129"/>
      <c r="D47" s="126"/>
      <c r="E47" s="129" t="n">
        <f aca="false">SUM(E43:E46)</f>
        <v>119</v>
      </c>
      <c r="F47" s="129" t="n">
        <f aca="false">SUM(F43:F46)</f>
        <v>87</v>
      </c>
      <c r="G47" s="129" t="n">
        <f aca="false">SUM(G43:G46)</f>
        <v>725</v>
      </c>
      <c r="H47" s="129"/>
      <c r="I47" s="129" t="n">
        <f aca="false">SUM(I43:I46)</f>
        <v>9</v>
      </c>
      <c r="J47" s="129"/>
      <c r="K47" s="129"/>
      <c r="L47" s="129" t="n">
        <f aca="false">SUM(L43:L46)</f>
        <v>0</v>
      </c>
      <c r="M47" s="129" t="n">
        <f aca="false">SUM(M43:M46)</f>
        <v>0</v>
      </c>
      <c r="N47" s="129"/>
      <c r="O47" s="129" t="n">
        <f aca="false">SUM(O43:O46)</f>
        <v>0</v>
      </c>
      <c r="P47" s="126"/>
      <c r="R47" s="133"/>
      <c r="T47" s="133"/>
      <c r="V47" s="122"/>
      <c r="W47" s="122"/>
      <c r="AD47" s="129" t="s">
        <v>49</v>
      </c>
      <c r="AE47" s="129"/>
      <c r="AF47" s="126"/>
      <c r="AG47" s="129" t="n">
        <f aca="false">SUM(AG43:AG46)</f>
        <v>63</v>
      </c>
      <c r="AH47" s="129" t="n">
        <f aca="false">SUM(AH43:AH46)</f>
        <v>41</v>
      </c>
      <c r="AI47" s="129" t="n">
        <f aca="false">SUM(AI43:AI46)</f>
        <v>456</v>
      </c>
      <c r="AJ47" s="129"/>
      <c r="AK47" s="129" t="n">
        <f aca="false">SUM(AK43:AK46)</f>
        <v>3</v>
      </c>
      <c r="AL47" s="129"/>
      <c r="AM47" s="129"/>
      <c r="AN47" s="129" t="n">
        <f aca="false">SUM(AN43:AN46)</f>
        <v>0</v>
      </c>
      <c r="AO47" s="129" t="n">
        <f aca="false">SUM(AO43:AO46)</f>
        <v>0</v>
      </c>
      <c r="AP47" s="129"/>
      <c r="AQ47" s="129" t="n">
        <f aca="false">SUM(AQ43:AQ46)</f>
        <v>0</v>
      </c>
      <c r="AR47" s="126"/>
      <c r="AT47" s="133"/>
      <c r="AU47" s="133"/>
      <c r="AV47" s="133"/>
      <c r="AX47" s="122"/>
      <c r="AY47" s="122"/>
    </row>
    <row r="48" customFormat="false" ht="8.25" hidden="false" customHeight="false" outlineLevel="0" collapsed="false">
      <c r="H48" s="137"/>
      <c r="I48" s="122"/>
      <c r="J48" s="122"/>
      <c r="P48" s="133"/>
      <c r="Q48" s="133"/>
      <c r="R48" s="133"/>
      <c r="T48" s="122"/>
      <c r="U48" s="122"/>
      <c r="AJ48" s="137"/>
      <c r="AK48" s="122"/>
      <c r="AL48" s="122"/>
      <c r="AR48" s="133"/>
      <c r="AS48" s="133"/>
      <c r="AT48" s="133"/>
      <c r="AV48" s="122"/>
      <c r="AW48" s="122"/>
    </row>
    <row r="49" customFormat="false" ht="8.25" hidden="false" customHeight="false" outlineLevel="0" collapsed="false">
      <c r="H49" s="137"/>
      <c r="I49" s="122"/>
      <c r="J49" s="122"/>
      <c r="P49" s="133"/>
      <c r="Q49" s="133"/>
      <c r="R49" s="133"/>
      <c r="T49" s="122"/>
      <c r="U49" s="122"/>
      <c r="AJ49" s="137"/>
      <c r="AK49" s="122"/>
      <c r="AL49" s="122"/>
      <c r="AR49" s="133"/>
      <c r="AS49" s="133"/>
      <c r="AT49" s="133"/>
      <c r="AV49" s="122"/>
      <c r="AW49" s="122"/>
    </row>
    <row r="50" customFormat="false" ht="8.25" hidden="false" customHeight="false" outlineLevel="0" collapsed="false">
      <c r="A50" s="123" t="s">
        <v>109</v>
      </c>
      <c r="B50" s="123"/>
      <c r="C50" s="123"/>
      <c r="D50" s="123"/>
      <c r="E50" s="123"/>
      <c r="F50" s="123"/>
      <c r="G50" s="123"/>
      <c r="H50" s="137"/>
      <c r="I50" s="122"/>
      <c r="J50" s="123" t="s">
        <v>110</v>
      </c>
      <c r="K50" s="123"/>
      <c r="L50" s="123"/>
      <c r="M50" s="123"/>
      <c r="N50" s="123"/>
      <c r="P50" s="145"/>
      <c r="Q50" s="133"/>
      <c r="R50" s="123" t="s">
        <v>111</v>
      </c>
      <c r="S50" s="123"/>
      <c r="T50" s="123"/>
      <c r="U50" s="123"/>
      <c r="V50" s="123"/>
      <c r="AC50" s="123" t="s">
        <v>109</v>
      </c>
      <c r="AD50" s="123"/>
      <c r="AE50" s="123"/>
      <c r="AF50" s="123"/>
      <c r="AG50" s="123"/>
      <c r="AH50" s="123"/>
      <c r="AI50" s="123"/>
      <c r="AJ50" s="137"/>
      <c r="AK50" s="122"/>
      <c r="AL50" s="123" t="s">
        <v>110</v>
      </c>
      <c r="AM50" s="123"/>
      <c r="AN50" s="123"/>
      <c r="AO50" s="123"/>
      <c r="AP50" s="123"/>
      <c r="AR50" s="145"/>
      <c r="AS50" s="133"/>
      <c r="AT50" s="123" t="s">
        <v>111</v>
      </c>
      <c r="AU50" s="123"/>
      <c r="AV50" s="123"/>
      <c r="AW50" s="123"/>
      <c r="AX50" s="123"/>
    </row>
    <row r="51" customFormat="false" ht="8.25" hidden="false" customHeight="false" outlineLevel="0" collapsed="false">
      <c r="A51" s="126"/>
      <c r="B51" s="129" t="s">
        <v>53</v>
      </c>
      <c r="C51" s="129" t="s">
        <v>112</v>
      </c>
      <c r="D51" s="129" t="s">
        <v>55</v>
      </c>
      <c r="E51" s="129" t="s">
        <v>30</v>
      </c>
      <c r="H51" s="122"/>
      <c r="I51" s="122"/>
      <c r="J51" s="146" t="s">
        <v>113</v>
      </c>
      <c r="K51" s="146"/>
      <c r="L51" s="146"/>
      <c r="M51" s="146"/>
      <c r="N51" s="126" t="s">
        <v>114</v>
      </c>
      <c r="R51" s="146" t="s">
        <v>113</v>
      </c>
      <c r="S51" s="146"/>
      <c r="T51" s="146"/>
      <c r="U51" s="146"/>
      <c r="V51" s="126" t="s">
        <v>114</v>
      </c>
      <c r="AC51" s="126"/>
      <c r="AD51" s="129" t="s">
        <v>53</v>
      </c>
      <c r="AE51" s="129" t="s">
        <v>112</v>
      </c>
      <c r="AF51" s="129" t="s">
        <v>55</v>
      </c>
      <c r="AG51" s="129" t="s">
        <v>30</v>
      </c>
      <c r="AJ51" s="122"/>
      <c r="AK51" s="122"/>
      <c r="AL51" s="146" t="s">
        <v>113</v>
      </c>
      <c r="AM51" s="146"/>
      <c r="AN51" s="146"/>
      <c r="AO51" s="146"/>
      <c r="AP51" s="126" t="s">
        <v>114</v>
      </c>
      <c r="AT51" s="146" t="s">
        <v>113</v>
      </c>
      <c r="AU51" s="146"/>
      <c r="AV51" s="146"/>
      <c r="AW51" s="146"/>
      <c r="AX51" s="126" t="s">
        <v>114</v>
      </c>
    </row>
    <row r="52" customFormat="false" ht="8.25" hidden="false" customHeight="false" outlineLevel="0" collapsed="false">
      <c r="A52" s="141" t="s">
        <v>117</v>
      </c>
      <c r="B52" s="131" t="n">
        <f aca="false">SUM(K22:K26,E32:E37,E43:E46)</f>
        <v>595</v>
      </c>
      <c r="C52" s="131" t="n">
        <f aca="false">SUM(F43:F46,F32:F37,L22:L26)</f>
        <v>407</v>
      </c>
      <c r="D52" s="131" t="n">
        <f aca="false">SUM(G43:G46,G32:G37,M22:M26)</f>
        <v>4534</v>
      </c>
      <c r="E52" s="131" t="n">
        <f aca="false">SUM(O22:O26,I32:I37,I43:I46)</f>
        <v>33</v>
      </c>
      <c r="H52" s="122"/>
      <c r="I52" s="122"/>
      <c r="J52" s="130" t="s">
        <v>570</v>
      </c>
      <c r="K52" s="130"/>
      <c r="L52" s="130"/>
      <c r="M52" s="130"/>
      <c r="N52" s="130" t="s">
        <v>51</v>
      </c>
      <c r="R52" s="141"/>
      <c r="S52" s="141"/>
      <c r="T52" s="141"/>
      <c r="U52" s="141"/>
      <c r="V52" s="130"/>
      <c r="AC52" s="141" t="s">
        <v>117</v>
      </c>
      <c r="AD52" s="131" t="n">
        <f aca="false">SUM(AM22:AM26,AG32:AG37,AG43:AG46)</f>
        <v>583</v>
      </c>
      <c r="AE52" s="131" t="n">
        <f aca="false">SUM(AH43:AH46,AH32:AH37,AM22:AM26)</f>
        <v>404</v>
      </c>
      <c r="AF52" s="131" t="n">
        <f aca="false">SUM(AI43:AI46,AI32:AI37,AN22:AN26)</f>
        <v>3653</v>
      </c>
      <c r="AG52" s="131" t="n">
        <f aca="false">SUM(AQ22:AQ26,AK32:AK37,AK43:AK46)</f>
        <v>27</v>
      </c>
      <c r="AJ52" s="122"/>
      <c r="AK52" s="122"/>
      <c r="AL52" s="141"/>
      <c r="AM52" s="141"/>
      <c r="AN52" s="141"/>
      <c r="AO52" s="141"/>
      <c r="AP52" s="130"/>
      <c r="AT52" s="141"/>
      <c r="AU52" s="141"/>
      <c r="AV52" s="141"/>
      <c r="AW52" s="141"/>
      <c r="AX52" s="130"/>
    </row>
    <row r="53" customFormat="false" ht="8.25" hidden="false" customHeight="false" outlineLevel="0" collapsed="false">
      <c r="A53" s="141" t="s">
        <v>118</v>
      </c>
      <c r="B53" s="131" t="n">
        <f aca="false">SUM(D17)</f>
        <v>595</v>
      </c>
      <c r="C53" s="131" t="n">
        <f aca="false">SUM(E17)</f>
        <v>407</v>
      </c>
      <c r="D53" s="131" t="n">
        <f aca="false">SUM(G17)</f>
        <v>4534</v>
      </c>
      <c r="E53" s="131" t="n">
        <f aca="false">SUM(I17)</f>
        <v>33</v>
      </c>
      <c r="F53" s="129"/>
      <c r="J53" s="130" t="s">
        <v>571</v>
      </c>
      <c r="K53" s="130"/>
      <c r="L53" s="130"/>
      <c r="M53" s="130"/>
      <c r="N53" s="130" t="s">
        <v>122</v>
      </c>
      <c r="R53" s="130"/>
      <c r="S53" s="130"/>
      <c r="T53" s="130"/>
      <c r="U53" s="130"/>
      <c r="V53" s="130"/>
      <c r="AC53" s="141" t="s">
        <v>118</v>
      </c>
      <c r="AD53" s="131" t="n">
        <f aca="false">SUM(AF17)</f>
        <v>583</v>
      </c>
      <c r="AE53" s="131" t="n">
        <f aca="false">SUM(AG17)</f>
        <v>378</v>
      </c>
      <c r="AF53" s="131" t="n">
        <f aca="false">SUM(AI17)</f>
        <v>4072</v>
      </c>
      <c r="AG53" s="131" t="n">
        <f aca="false">SUM(AK17)</f>
        <v>27</v>
      </c>
      <c r="AH53" s="129"/>
      <c r="AL53" s="141"/>
      <c r="AM53" s="141"/>
      <c r="AN53" s="141"/>
      <c r="AO53" s="141"/>
      <c r="AP53" s="130"/>
      <c r="AT53" s="141"/>
      <c r="AU53" s="141"/>
      <c r="AV53" s="141"/>
      <c r="AW53" s="141"/>
      <c r="AX53" s="130"/>
    </row>
    <row r="54" customFormat="false" ht="8.25" hidden="false" customHeight="false" outlineLevel="0" collapsed="false">
      <c r="A54" s="141" t="s">
        <v>120</v>
      </c>
      <c r="B54" s="131"/>
      <c r="F54" s="129"/>
      <c r="J54" s="130" t="s">
        <v>572</v>
      </c>
      <c r="K54" s="130"/>
      <c r="L54" s="130"/>
      <c r="M54" s="130"/>
      <c r="N54" s="130" t="s">
        <v>122</v>
      </c>
      <c r="R54" s="130"/>
      <c r="S54" s="130"/>
      <c r="T54" s="130"/>
      <c r="U54" s="130"/>
      <c r="V54" s="130"/>
      <c r="AC54" s="141" t="s">
        <v>120</v>
      </c>
      <c r="AD54" s="130"/>
      <c r="AH54" s="129"/>
      <c r="AL54" s="141"/>
      <c r="AM54" s="141"/>
      <c r="AN54" s="141"/>
      <c r="AO54" s="141"/>
      <c r="AP54" s="130"/>
      <c r="AT54" s="141"/>
      <c r="AU54" s="141"/>
      <c r="AV54" s="141"/>
      <c r="AW54" s="141"/>
      <c r="AX54" s="130"/>
    </row>
    <row r="55" customFormat="false" ht="8.25" hidden="false" customHeight="false" outlineLevel="0" collapsed="false">
      <c r="J55" s="130" t="s">
        <v>573</v>
      </c>
      <c r="K55" s="130"/>
      <c r="L55" s="130"/>
      <c r="M55" s="130"/>
      <c r="N55" s="130" t="s">
        <v>122</v>
      </c>
      <c r="R55" s="141"/>
      <c r="S55" s="141"/>
      <c r="T55" s="141"/>
      <c r="U55" s="141"/>
      <c r="V55" s="130"/>
      <c r="AL55" s="141"/>
      <c r="AM55" s="141"/>
      <c r="AN55" s="141"/>
      <c r="AO55" s="141"/>
      <c r="AP55" s="130"/>
      <c r="AT55" s="141"/>
      <c r="AU55" s="141"/>
      <c r="AV55" s="141"/>
      <c r="AW55" s="141"/>
      <c r="AX55" s="130"/>
    </row>
    <row r="56" customFormat="false" ht="8.25" hidden="false" customHeight="false" outlineLevel="0" collapsed="false">
      <c r="A56" s="126"/>
      <c r="B56" s="129" t="s">
        <v>25</v>
      </c>
      <c r="C56" s="129" t="s">
        <v>28</v>
      </c>
      <c r="D56" s="129" t="s">
        <v>30</v>
      </c>
      <c r="J56" s="130" t="s">
        <v>574</v>
      </c>
      <c r="K56" s="130"/>
      <c r="L56" s="130"/>
      <c r="M56" s="130"/>
      <c r="N56" s="130" t="s">
        <v>122</v>
      </c>
      <c r="R56" s="141"/>
      <c r="S56" s="141"/>
      <c r="T56" s="141"/>
      <c r="U56" s="141"/>
      <c r="V56" s="130"/>
      <c r="AC56" s="126"/>
      <c r="AD56" s="129" t="s">
        <v>25</v>
      </c>
      <c r="AE56" s="129" t="s">
        <v>28</v>
      </c>
      <c r="AF56" s="129" t="s">
        <v>30</v>
      </c>
      <c r="AL56" s="141"/>
      <c r="AM56" s="141"/>
      <c r="AN56" s="141"/>
      <c r="AO56" s="141"/>
      <c r="AP56" s="130"/>
      <c r="AT56" s="141"/>
      <c r="AU56" s="141"/>
      <c r="AV56" s="141"/>
      <c r="AW56" s="141"/>
      <c r="AX56" s="130"/>
    </row>
    <row r="57" customFormat="false" ht="8.25" hidden="false" customHeight="false" outlineLevel="0" collapsed="false">
      <c r="A57" s="141" t="s">
        <v>125</v>
      </c>
      <c r="B57" s="131" t="n">
        <f aca="false">SUM(N14:N16,D22:D26,L32:L37,L43:L46)</f>
        <v>468</v>
      </c>
      <c r="C57" s="131" t="n">
        <f aca="false">SUM(O14:O16,E22:E26,M32:M37,M43:M46)</f>
        <v>2217</v>
      </c>
      <c r="D57" s="131" t="n">
        <f aca="false">SUM(Q14:Q16,G22:G26,O32:O37,O43:O46)</f>
        <v>17</v>
      </c>
      <c r="J57" s="130" t="s">
        <v>575</v>
      </c>
      <c r="K57" s="130"/>
      <c r="L57" s="130"/>
      <c r="M57" s="130"/>
      <c r="N57" s="130" t="s">
        <v>122</v>
      </c>
      <c r="R57" s="141"/>
      <c r="S57" s="141"/>
      <c r="T57" s="141"/>
      <c r="U57" s="141"/>
      <c r="V57" s="130"/>
      <c r="AC57" s="141" t="s">
        <v>125</v>
      </c>
      <c r="AD57" s="131" t="n">
        <f aca="false">SUM(AP14:AP16,AF22:AF26,AN32:AN37,AN43:AN46)</f>
        <v>421</v>
      </c>
      <c r="AE57" s="131" t="n">
        <f aca="false">SUM(AQ14:AQ16,AG22:AG26,AO32:AO37,AO43:AO46)</f>
        <v>2231</v>
      </c>
      <c r="AF57" s="131" t="n">
        <f aca="false">SUM(AS14:AS16,AI22:AI26,AQ32:AQ37,AQ43:AQ46)</f>
        <v>18</v>
      </c>
      <c r="AL57" s="141"/>
      <c r="AM57" s="141"/>
      <c r="AN57" s="141"/>
      <c r="AO57" s="141"/>
      <c r="AP57" s="130"/>
      <c r="AT57" s="141"/>
      <c r="AU57" s="141"/>
      <c r="AV57" s="141"/>
      <c r="AW57" s="141"/>
      <c r="AX57" s="130"/>
    </row>
    <row r="58" customFormat="false" ht="8.25" hidden="false" customHeight="false" outlineLevel="0" collapsed="false">
      <c r="A58" s="141" t="s">
        <v>120</v>
      </c>
      <c r="B58" s="131"/>
      <c r="J58" s="130" t="s">
        <v>576</v>
      </c>
      <c r="K58" s="130"/>
      <c r="L58" s="130"/>
      <c r="M58" s="130"/>
      <c r="N58" s="130" t="s">
        <v>122</v>
      </c>
      <c r="R58" s="141"/>
      <c r="S58" s="141"/>
      <c r="T58" s="141"/>
      <c r="U58" s="141"/>
      <c r="V58" s="130"/>
      <c r="AC58" s="141" t="s">
        <v>120</v>
      </c>
      <c r="AD58" s="130"/>
      <c r="AL58" s="141"/>
      <c r="AM58" s="141"/>
      <c r="AN58" s="141"/>
      <c r="AO58" s="141"/>
      <c r="AP58" s="130"/>
      <c r="AT58" s="141"/>
      <c r="AU58" s="141"/>
      <c r="AV58" s="141"/>
      <c r="AW58" s="141"/>
      <c r="AX58" s="130"/>
    </row>
    <row r="59" customFormat="false" ht="8.25" hidden="false" customHeight="false" outlineLevel="0" collapsed="false">
      <c r="J59" s="130" t="s">
        <v>577</v>
      </c>
      <c r="K59" s="130"/>
      <c r="L59" s="130"/>
      <c r="M59" s="130"/>
      <c r="N59" s="130" t="s">
        <v>578</v>
      </c>
      <c r="R59" s="141"/>
      <c r="S59" s="141"/>
      <c r="T59" s="141"/>
      <c r="U59" s="141"/>
      <c r="V59" s="130"/>
      <c r="AL59" s="141"/>
      <c r="AM59" s="141"/>
      <c r="AN59" s="141"/>
      <c r="AO59" s="141"/>
      <c r="AP59" s="130"/>
      <c r="AT59" s="141"/>
      <c r="AU59" s="141"/>
      <c r="AV59" s="141"/>
      <c r="AW59" s="141"/>
      <c r="AX59" s="130"/>
    </row>
    <row r="60" customFormat="false" ht="8.25" hidden="false" customHeight="false" outlineLevel="0" collapsed="false">
      <c r="B60" s="129" t="s">
        <v>16</v>
      </c>
      <c r="C60" s="129" t="s">
        <v>17</v>
      </c>
      <c r="J60" s="121" t="s">
        <v>579</v>
      </c>
      <c r="N60" s="121" t="s">
        <v>578</v>
      </c>
      <c r="AD60" s="129" t="s">
        <v>16</v>
      </c>
      <c r="AE60" s="129" t="s">
        <v>17</v>
      </c>
    </row>
    <row r="61" customFormat="false" ht="8.25" hidden="false" customHeight="false" outlineLevel="0" collapsed="false">
      <c r="A61" s="141" t="s">
        <v>131</v>
      </c>
      <c r="B61" s="128" t="n">
        <f aca="false">B57/(B53+B57)</f>
        <v>0.440263405456256</v>
      </c>
      <c r="C61" s="128" t="n">
        <f aca="false">B53/(B53+B57)</f>
        <v>0.559736594543744</v>
      </c>
      <c r="AC61" s="141" t="s">
        <v>131</v>
      </c>
      <c r="AD61" s="128" t="n">
        <f aca="false">AD57/(AD53+AD57)</f>
        <v>0.419322709163347</v>
      </c>
      <c r="AE61" s="128" t="n">
        <f aca="false">AD53/(AD53+AD57)</f>
        <v>0.580677290836653</v>
      </c>
      <c r="AL61" s="121" t="s">
        <v>132</v>
      </c>
    </row>
    <row r="62" customFormat="false" ht="8.25" hidden="false" customHeight="false" outlineLevel="0" collapsed="false">
      <c r="A62" s="141" t="s">
        <v>133</v>
      </c>
      <c r="B62" s="131"/>
      <c r="C62" s="130"/>
      <c r="AC62" s="141" t="s">
        <v>133</v>
      </c>
      <c r="AD62" s="130"/>
      <c r="AE62" s="130"/>
    </row>
    <row r="65" customFormat="false" ht="8.25" hidden="false" customHeight="false" outlineLevel="0" collapsed="false">
      <c r="J65" s="121" t="s">
        <v>132</v>
      </c>
    </row>
    <row r="73" customFormat="false" ht="8.25" hidden="false" customHeight="false" outlineLevel="0" collapsed="false">
      <c r="A73" s="123" t="s">
        <v>10</v>
      </c>
      <c r="B73" s="123"/>
      <c r="C73" s="123"/>
      <c r="D73" s="123"/>
      <c r="E73" s="123"/>
      <c r="F73" s="123"/>
      <c r="G73" s="123"/>
      <c r="H73" s="123"/>
      <c r="I73" s="123"/>
      <c r="J73" s="123"/>
      <c r="K73" s="123"/>
      <c r="L73" s="123"/>
      <c r="M73" s="123"/>
      <c r="N73" s="123"/>
      <c r="O73" s="123"/>
      <c r="P73" s="123"/>
      <c r="Q73" s="123"/>
      <c r="R73" s="123"/>
      <c r="S73" s="123"/>
      <c r="T73" s="123"/>
      <c r="U73" s="123"/>
      <c r="V73" s="123"/>
      <c r="W73" s="123"/>
    </row>
    <row r="74" customFormat="false" ht="8.25" hidden="false" customHeight="false" outlineLevel="0" collapsed="false">
      <c r="A74" s="124"/>
      <c r="B74" s="124"/>
      <c r="C74" s="124"/>
      <c r="D74" s="124"/>
      <c r="E74" s="124"/>
      <c r="F74" s="124"/>
      <c r="G74" s="124"/>
      <c r="H74" s="124"/>
      <c r="I74" s="124"/>
      <c r="J74" s="124"/>
      <c r="K74" s="124"/>
      <c r="L74" s="124"/>
      <c r="M74" s="124"/>
      <c r="N74" s="124"/>
      <c r="O74" s="124"/>
      <c r="P74" s="124"/>
      <c r="Q74" s="124"/>
      <c r="R74" s="124"/>
      <c r="S74" s="124"/>
      <c r="T74" s="124"/>
      <c r="U74" s="124"/>
      <c r="V74" s="124"/>
      <c r="W74" s="124"/>
    </row>
    <row r="75" customFormat="false" ht="8.25" hidden="false" customHeight="false" outlineLevel="0" collapsed="false">
      <c r="H75" s="125" t="s">
        <v>11</v>
      </c>
      <c r="I75" s="125"/>
      <c r="J75" s="125"/>
      <c r="M75" s="125" t="s">
        <v>12</v>
      </c>
      <c r="N75" s="125"/>
      <c r="O75" s="125"/>
      <c r="S75" s="126" t="s">
        <v>13</v>
      </c>
    </row>
    <row r="76" customFormat="false" ht="8.25" hidden="false" customHeight="false" outlineLevel="0" collapsed="false">
      <c r="H76" s="125" t="s">
        <v>14</v>
      </c>
      <c r="I76" s="125"/>
      <c r="J76" s="125"/>
      <c r="M76" s="125" t="s">
        <v>15</v>
      </c>
      <c r="S76" s="127" t="s">
        <v>16</v>
      </c>
      <c r="T76" s="127" t="s">
        <v>17</v>
      </c>
    </row>
    <row r="77" customFormat="false" ht="8.25" hidden="false" customHeight="false" outlineLevel="0" collapsed="false">
      <c r="H77" s="125"/>
      <c r="I77" s="125"/>
      <c r="J77" s="125"/>
      <c r="S77" s="128" t="n">
        <f aca="false">(M87+C97+K108+K117)/(M87+C97+K108+C87)</f>
        <v>0.439696106362773</v>
      </c>
      <c r="T77" s="128" t="n">
        <f aca="false">C87/(C87+M87+C97+K108+K117)</f>
        <v>0.560303893637227</v>
      </c>
    </row>
    <row r="80" customFormat="false" ht="8.25" hidden="false" customHeight="false" outlineLevel="0" collapsed="false">
      <c r="A80" s="123" t="s">
        <v>14</v>
      </c>
      <c r="B80" s="123"/>
      <c r="C80" s="123"/>
      <c r="D80" s="123"/>
      <c r="E80" s="123"/>
      <c r="F80" s="123"/>
      <c r="G80" s="123"/>
      <c r="H80" s="123"/>
      <c r="I80" s="123"/>
      <c r="J80" s="123"/>
      <c r="K80" s="123"/>
      <c r="L80" s="123"/>
      <c r="M80" s="123"/>
      <c r="N80" s="123"/>
      <c r="O80" s="123"/>
      <c r="P80" s="123"/>
      <c r="Q80" s="123"/>
      <c r="R80" s="123"/>
      <c r="S80" s="123"/>
      <c r="T80" s="123"/>
      <c r="U80" s="123"/>
      <c r="V80" s="123"/>
      <c r="W80" s="123"/>
    </row>
    <row r="82" customFormat="false" ht="8.25" hidden="false" customHeight="false" outlineLevel="0" collapsed="false">
      <c r="C82" s="123" t="s">
        <v>18</v>
      </c>
      <c r="D82" s="123"/>
      <c r="E82" s="123"/>
      <c r="F82" s="123"/>
      <c r="G82" s="123"/>
      <c r="H82" s="123"/>
      <c r="I82" s="123"/>
      <c r="L82" s="123" t="s">
        <v>19</v>
      </c>
      <c r="M82" s="123"/>
      <c r="N82" s="123"/>
      <c r="O82" s="123"/>
      <c r="P82" s="123"/>
      <c r="R82" s="123" t="s">
        <v>20</v>
      </c>
      <c r="S82" s="123"/>
      <c r="T82" s="123"/>
      <c r="V82" s="123" t="s">
        <v>21</v>
      </c>
      <c r="W82" s="123"/>
    </row>
    <row r="83" customFormat="false" ht="8.25" hidden="false" customHeight="false" outlineLevel="0" collapsed="false">
      <c r="A83" s="129" t="s">
        <v>22</v>
      </c>
      <c r="B83" s="129" t="s">
        <v>24</v>
      </c>
      <c r="C83" s="129" t="s">
        <v>25</v>
      </c>
      <c r="D83" s="129" t="s">
        <v>26</v>
      </c>
      <c r="E83" s="129" t="s">
        <v>27</v>
      </c>
      <c r="F83" s="129" t="s">
        <v>28</v>
      </c>
      <c r="G83" s="129" t="s">
        <v>29</v>
      </c>
      <c r="H83" s="129" t="s">
        <v>30</v>
      </c>
      <c r="I83" s="129" t="s">
        <v>31</v>
      </c>
      <c r="J83" s="129" t="s">
        <v>32</v>
      </c>
      <c r="K83" s="129" t="s">
        <v>33</v>
      </c>
      <c r="M83" s="129" t="s">
        <v>34</v>
      </c>
      <c r="N83" s="129" t="s">
        <v>35</v>
      </c>
      <c r="O83" s="129" t="s">
        <v>36</v>
      </c>
      <c r="P83" s="129" t="s">
        <v>30</v>
      </c>
      <c r="Q83" s="129" t="s">
        <v>37</v>
      </c>
      <c r="R83" s="129"/>
      <c r="S83" s="129" t="s">
        <v>38</v>
      </c>
      <c r="T83" s="129" t="s">
        <v>39</v>
      </c>
      <c r="U83" s="129" t="s">
        <v>40</v>
      </c>
      <c r="V83" s="129"/>
      <c r="W83" s="129" t="s">
        <v>41</v>
      </c>
      <c r="X83" s="129" t="s">
        <v>42</v>
      </c>
      <c r="Y83" s="129"/>
      <c r="Z83" s="129"/>
    </row>
    <row r="84" customFormat="false" ht="8.25" hidden="false" customHeight="false" outlineLevel="0" collapsed="false">
      <c r="A84" s="141" t="s">
        <v>537</v>
      </c>
      <c r="B84" s="131" t="n">
        <v>17</v>
      </c>
      <c r="C84" s="131" t="n">
        <v>590</v>
      </c>
      <c r="D84" s="131" t="n">
        <v>410</v>
      </c>
      <c r="E84" s="128" t="n">
        <f aca="false">D84/C84</f>
        <v>0.694915254237288</v>
      </c>
      <c r="F84" s="131" t="n">
        <v>4451</v>
      </c>
      <c r="G84" s="132" t="n">
        <f aca="false">F84/C84</f>
        <v>7.54406779661017</v>
      </c>
      <c r="H84" s="131" t="n">
        <v>33</v>
      </c>
      <c r="I84" s="128" t="n">
        <f aca="false">H84/C84</f>
        <v>0.0559322033898305</v>
      </c>
      <c r="J84" s="131" t="n">
        <v>21</v>
      </c>
      <c r="K84" s="128" t="n">
        <f aca="false">J84/C84</f>
        <v>0.0355932203389831</v>
      </c>
      <c r="M84" s="131" t="n">
        <v>64</v>
      </c>
      <c r="N84" s="131" t="n">
        <v>258</v>
      </c>
      <c r="O84" s="131" t="n">
        <f aca="false">N84/M84</f>
        <v>4.03125</v>
      </c>
      <c r="P84" s="131" t="n">
        <v>2</v>
      </c>
      <c r="Q84" s="128" t="n">
        <f aca="false">P84/M84</f>
        <v>0.03125</v>
      </c>
      <c r="R84" s="122"/>
      <c r="S84" s="128" t="n">
        <f aca="false">(C84+M84)/($D$17+$N$17)</f>
        <v>1.00770416024653</v>
      </c>
      <c r="T84" s="128" t="n">
        <f aca="false">C84/($D$17)</f>
        <v>0.991596638655462</v>
      </c>
      <c r="U84" s="128" t="n">
        <f aca="false">M84/($N$17)</f>
        <v>1.18518518518519</v>
      </c>
      <c r="V84" s="133"/>
      <c r="W84" s="131" t="n">
        <f aca="false">(F84*0.05)+(H84*4)+(J84*-1)+(N84*0.1)+(P84*6)</f>
        <v>371.35</v>
      </c>
      <c r="X84" s="134" t="n">
        <f aca="false">((F84*0.05)+(H84*4)+(J84*-1)+(N84*0.1)+(P84*6))*0.4</f>
        <v>148.54</v>
      </c>
      <c r="Y84" s="122"/>
      <c r="Z84" s="122"/>
    </row>
    <row r="85" customFormat="false" ht="8.25" hidden="false" customHeight="false" outlineLevel="0" collapsed="false">
      <c r="A85" s="130" t="s">
        <v>580</v>
      </c>
      <c r="B85" s="131"/>
      <c r="C85" s="131"/>
      <c r="D85" s="131"/>
      <c r="E85" s="128" t="e">
        <f aca="false">D85/C85</f>
        <v>#DIV/0!</v>
      </c>
      <c r="F85" s="131"/>
      <c r="G85" s="132" t="e">
        <f aca="false">F85/C85</f>
        <v>#DIV/0!</v>
      </c>
      <c r="H85" s="131"/>
      <c r="I85" s="128" t="e">
        <f aca="false">H85/C85</f>
        <v>#DIV/0!</v>
      </c>
      <c r="J85" s="131"/>
      <c r="K85" s="128" t="e">
        <f aca="false">J85/C85</f>
        <v>#DIV/0!</v>
      </c>
      <c r="M85" s="131"/>
      <c r="N85" s="131"/>
      <c r="O85" s="131" t="e">
        <f aca="false">N85/M85</f>
        <v>#DIV/0!</v>
      </c>
      <c r="P85" s="131"/>
      <c r="Q85" s="128" t="e">
        <f aca="false">P85/M85</f>
        <v>#DIV/0!</v>
      </c>
      <c r="R85" s="122"/>
      <c r="S85" s="128" t="n">
        <f aca="false">(C85+M85)/($D$17+$N$17)</f>
        <v>0</v>
      </c>
      <c r="T85" s="128" t="n">
        <f aca="false">C85/($D$17)</f>
        <v>0</v>
      </c>
      <c r="U85" s="128" t="n">
        <f aca="false">M85/($N$17)</f>
        <v>0</v>
      </c>
      <c r="V85" s="133"/>
      <c r="W85" s="131" t="n">
        <f aca="false">(F85*0.05)+(H85*4)+(J85*-1)+(N85*0.1)+(P85*6)</f>
        <v>0</v>
      </c>
      <c r="X85" s="134" t="n">
        <f aca="false">((F85*0.05)+(H85*4)+(J85*-1)+(N85*0.1)+(P85*6))*0.4</f>
        <v>0</v>
      </c>
      <c r="Y85" s="122"/>
      <c r="Z85" s="122"/>
    </row>
    <row r="86" customFormat="false" ht="8.25" hidden="false" customHeight="false" outlineLevel="0" collapsed="false">
      <c r="A86" s="130" t="s">
        <v>581</v>
      </c>
      <c r="B86" s="131"/>
      <c r="C86" s="131"/>
      <c r="D86" s="131"/>
      <c r="E86" s="128" t="e">
        <f aca="false">D86/C86</f>
        <v>#DIV/0!</v>
      </c>
      <c r="F86" s="131"/>
      <c r="G86" s="132" t="e">
        <f aca="false">F86/C86</f>
        <v>#DIV/0!</v>
      </c>
      <c r="H86" s="131"/>
      <c r="I86" s="128" t="e">
        <f aca="false">H86/C86</f>
        <v>#DIV/0!</v>
      </c>
      <c r="J86" s="131"/>
      <c r="K86" s="128" t="e">
        <f aca="false">J86/C86</f>
        <v>#DIV/0!</v>
      </c>
      <c r="M86" s="131"/>
      <c r="N86" s="131"/>
      <c r="O86" s="131" t="e">
        <f aca="false">N86/M86</f>
        <v>#DIV/0!</v>
      </c>
      <c r="P86" s="131"/>
      <c r="Q86" s="128" t="e">
        <f aca="false">P86/M86</f>
        <v>#DIV/0!</v>
      </c>
      <c r="R86" s="122"/>
      <c r="S86" s="128" t="n">
        <f aca="false">(C86+M86)/($D$17+$N$17)</f>
        <v>0</v>
      </c>
      <c r="T86" s="128" t="n">
        <f aca="false">C86/($D$17)</f>
        <v>0</v>
      </c>
      <c r="U86" s="128" t="n">
        <f aca="false">M86/($N$17)</f>
        <v>0</v>
      </c>
      <c r="V86" s="133"/>
      <c r="W86" s="131" t="n">
        <f aca="false">(F86*0.05)+(H86*4)+(J86*-1)+(N86*0.1)+(P86*6)</f>
        <v>0</v>
      </c>
      <c r="X86" s="134" t="n">
        <f aca="false">((F86*0.05)+(H86*4)+(J86*-1)+(N86*0.1)+(P86*6))*0.4</f>
        <v>0</v>
      </c>
      <c r="Y86" s="122"/>
      <c r="Z86" s="122"/>
    </row>
    <row r="87" customFormat="false" ht="8.25" hidden="false" customHeight="false" outlineLevel="0" collapsed="false">
      <c r="A87" s="129" t="s">
        <v>49</v>
      </c>
      <c r="B87" s="129"/>
      <c r="C87" s="129" t="n">
        <f aca="false">SUM(C84:C86)</f>
        <v>590</v>
      </c>
      <c r="D87" s="129" t="n">
        <f aca="false">SUM(D84:D86)</f>
        <v>410</v>
      </c>
      <c r="E87" s="129"/>
      <c r="F87" s="129" t="n">
        <f aca="false">SUM(F84:F86)</f>
        <v>4451</v>
      </c>
      <c r="G87" s="129"/>
      <c r="H87" s="129" t="n">
        <f aca="false">SUM(H84:H86)</f>
        <v>33</v>
      </c>
      <c r="I87" s="129"/>
      <c r="J87" s="129" t="n">
        <f aca="false">SUM(J84:J86)</f>
        <v>21</v>
      </c>
      <c r="K87" s="129"/>
      <c r="L87" s="126"/>
      <c r="M87" s="129" t="n">
        <f aca="false">SUM(M84:M86)</f>
        <v>64</v>
      </c>
      <c r="N87" s="129" t="n">
        <f aca="false">SUM(N84:N86)</f>
        <v>258</v>
      </c>
      <c r="O87" s="129"/>
      <c r="P87" s="129" t="n">
        <f aca="false">SUM(P84:P86)</f>
        <v>2</v>
      </c>
      <c r="Q87" s="129"/>
      <c r="R87" s="129"/>
      <c r="S87" s="135" t="n">
        <f aca="false">S84+S85+S86</f>
        <v>1.00770416024653</v>
      </c>
      <c r="T87" s="136" t="n">
        <f aca="false">C87/(C87+M87)</f>
        <v>0.902140672782875</v>
      </c>
      <c r="U87" s="136" t="n">
        <f aca="false">M87/(M87+C87)</f>
        <v>0.0978593272171254</v>
      </c>
      <c r="V87" s="133"/>
      <c r="W87" s="122"/>
      <c r="X87" s="122"/>
      <c r="Y87" s="122"/>
      <c r="Z87" s="122"/>
    </row>
    <row r="88" customFormat="false" ht="8.25" hidden="false" customHeight="false" outlineLevel="0" collapsed="false">
      <c r="C88" s="122"/>
      <c r="D88" s="137"/>
      <c r="E88" s="122"/>
      <c r="F88" s="138"/>
      <c r="G88" s="122"/>
      <c r="H88" s="139"/>
      <c r="I88" s="122"/>
      <c r="J88" s="139"/>
      <c r="K88" s="122"/>
      <c r="L88" s="122"/>
      <c r="M88" s="122"/>
      <c r="N88" s="122"/>
      <c r="O88" s="122"/>
      <c r="P88" s="122"/>
      <c r="Q88" s="122"/>
      <c r="R88" s="122"/>
    </row>
    <row r="89" customFormat="false" ht="8.25" hidden="false" customHeight="false" outlineLevel="0" collapsed="false">
      <c r="C89" s="122"/>
      <c r="D89" s="137"/>
      <c r="E89" s="122"/>
      <c r="F89" s="138"/>
      <c r="G89" s="122"/>
      <c r="H89" s="139"/>
      <c r="I89" s="122"/>
      <c r="J89" s="139"/>
      <c r="K89" s="122"/>
      <c r="L89" s="122"/>
      <c r="M89" s="122"/>
      <c r="N89" s="122"/>
      <c r="O89" s="122"/>
      <c r="P89" s="122"/>
      <c r="Q89" s="122"/>
      <c r="R89" s="122"/>
    </row>
    <row r="90" customFormat="false" ht="8.25" hidden="false" customHeight="false" outlineLevel="0" collapsed="false">
      <c r="A90" s="123" t="s">
        <v>19</v>
      </c>
      <c r="B90" s="123"/>
      <c r="C90" s="123"/>
      <c r="D90" s="123"/>
      <c r="E90" s="123"/>
      <c r="F90" s="123"/>
      <c r="G90" s="123"/>
      <c r="H90" s="123" t="s">
        <v>50</v>
      </c>
      <c r="I90" s="123"/>
      <c r="J90" s="123"/>
      <c r="K90" s="123"/>
      <c r="L90" s="123"/>
      <c r="M90" s="123"/>
      <c r="N90" s="122"/>
      <c r="O90" s="122"/>
      <c r="R90" s="123" t="s">
        <v>20</v>
      </c>
      <c r="S90" s="123"/>
      <c r="T90" s="123"/>
      <c r="V90" s="123" t="s">
        <v>21</v>
      </c>
      <c r="W90" s="123"/>
      <c r="X90" s="124"/>
      <c r="Y90" s="124"/>
      <c r="Z90" s="124"/>
      <c r="AA90" s="124"/>
    </row>
    <row r="91" customFormat="false" ht="8.25" hidden="false" customHeight="false" outlineLevel="0" collapsed="false">
      <c r="A91" s="129" t="s">
        <v>51</v>
      </c>
      <c r="B91" s="129" t="s">
        <v>24</v>
      </c>
      <c r="C91" s="129" t="s">
        <v>25</v>
      </c>
      <c r="D91" s="129" t="s">
        <v>28</v>
      </c>
      <c r="E91" s="129" t="s">
        <v>29</v>
      </c>
      <c r="F91" s="129" t="s">
        <v>30</v>
      </c>
      <c r="G91" s="129" t="s">
        <v>31</v>
      </c>
      <c r="I91" s="129" t="s">
        <v>52</v>
      </c>
      <c r="J91" s="129" t="s">
        <v>53</v>
      </c>
      <c r="K91" s="129" t="s">
        <v>54</v>
      </c>
      <c r="L91" s="129" t="s">
        <v>55</v>
      </c>
      <c r="M91" s="129" t="s">
        <v>56</v>
      </c>
      <c r="N91" s="129" t="s">
        <v>30</v>
      </c>
      <c r="O91" s="129" t="s">
        <v>57</v>
      </c>
      <c r="R91" s="129" t="s">
        <v>51</v>
      </c>
      <c r="S91" s="129" t="s">
        <v>38</v>
      </c>
      <c r="T91" s="129" t="s">
        <v>39</v>
      </c>
      <c r="U91" s="129" t="s">
        <v>40</v>
      </c>
      <c r="W91" s="129" t="s">
        <v>41</v>
      </c>
      <c r="X91" s="129" t="s">
        <v>58</v>
      </c>
      <c r="Y91" s="129" t="s">
        <v>59</v>
      </c>
      <c r="Z91" s="129"/>
      <c r="AA91" s="129"/>
    </row>
    <row r="92" customFormat="false" ht="8.25" hidden="false" customHeight="false" outlineLevel="0" collapsed="false">
      <c r="A92" s="130"/>
      <c r="B92" s="140"/>
      <c r="C92" s="131"/>
      <c r="D92" s="131"/>
      <c r="E92" s="131" t="e">
        <f aca="false">D92/C92</f>
        <v>#DIV/0!</v>
      </c>
      <c r="F92" s="131" t="n">
        <v>0</v>
      </c>
      <c r="G92" s="128" t="e">
        <f aca="false">F92/C92</f>
        <v>#DIV/0!</v>
      </c>
      <c r="I92" s="128" t="e">
        <f aca="false">K92/J92</f>
        <v>#DIV/0!</v>
      </c>
      <c r="J92" s="131" t="n">
        <v>0</v>
      </c>
      <c r="K92" s="131"/>
      <c r="L92" s="131"/>
      <c r="M92" s="131" t="e">
        <f aca="false">L92/K92</f>
        <v>#DIV/0!</v>
      </c>
      <c r="N92" s="131" t="n">
        <v>0</v>
      </c>
      <c r="O92" s="128" t="e">
        <f aca="false">N92/K92</f>
        <v>#DIV/0!</v>
      </c>
      <c r="R92" s="130"/>
      <c r="S92" s="128" t="n">
        <f aca="false">(C92+J92)/($D$27+$K$27+$N$17+$E$17+$L$38+$L$47)</f>
        <v>0</v>
      </c>
      <c r="T92" s="128" t="n">
        <f aca="false">J92/($K$27+$F$38+$F$47)</f>
        <v>0</v>
      </c>
      <c r="U92" s="128" t="n">
        <f aca="false">C92/($D$27+$N$17+$L$38+$L$47)</f>
        <v>0</v>
      </c>
      <c r="W92" s="131" t="n">
        <f aca="false">(D92*0.1)+(F92*6)+(L92*0.1)+(N92*6)</f>
        <v>0</v>
      </c>
      <c r="X92" s="131" t="n">
        <f aca="false">(D92*0.1)+(F92*6)+(K92*1)+(L92*0.1)+(N92*6)</f>
        <v>0</v>
      </c>
      <c r="Y92" s="131" t="n">
        <f aca="false">(D92*0.1)+(F92*6)+(K92*0.5)+(L92*0.1)+(N92*6)</f>
        <v>0</v>
      </c>
      <c r="Z92" s="122"/>
      <c r="AA92" s="122"/>
    </row>
    <row r="93" customFormat="false" ht="8.25" hidden="false" customHeight="false" outlineLevel="0" collapsed="false">
      <c r="A93" s="130" t="s">
        <v>334</v>
      </c>
      <c r="B93" s="140" t="n">
        <v>16</v>
      </c>
      <c r="C93" s="131" t="n">
        <v>93</v>
      </c>
      <c r="D93" s="131" t="n">
        <v>451</v>
      </c>
      <c r="E93" s="131" t="n">
        <f aca="false">D93/C93</f>
        <v>4.8494623655914</v>
      </c>
      <c r="F93" s="131" t="n">
        <v>4</v>
      </c>
      <c r="G93" s="128" t="n">
        <f aca="false">F93/C93</f>
        <v>0.043010752688172</v>
      </c>
      <c r="I93" s="128" t="e">
        <f aca="false">K93/J93</f>
        <v>#DIV/0!</v>
      </c>
      <c r="J93" s="131"/>
      <c r="K93" s="131"/>
      <c r="L93" s="131"/>
      <c r="M93" s="131" t="e">
        <f aca="false">L93/K93</f>
        <v>#DIV/0!</v>
      </c>
      <c r="N93" s="131" t="n">
        <v>2</v>
      </c>
      <c r="O93" s="128" t="e">
        <f aca="false">N93/K93</f>
        <v>#DIV/0!</v>
      </c>
      <c r="R93" s="130"/>
      <c r="S93" s="128" t="n">
        <f aca="false">(C93+J93)/($D$27+$K$27+$N$17+$E$17+$L$38+$L$47)</f>
        <v>0.0969760166840459</v>
      </c>
      <c r="T93" s="128" t="n">
        <f aca="false">J93/($K$27+$F$38+$F$47)</f>
        <v>0</v>
      </c>
      <c r="U93" s="128" t="n">
        <f aca="false">C93/($D$27+$N$17+$L$38+$L$47)</f>
        <v>0.198717948717949</v>
      </c>
      <c r="W93" s="131" t="n">
        <f aca="false">(D93*0.1)+(F93*6)+(L93*0.1)+(N93*6)</f>
        <v>81.1</v>
      </c>
      <c r="X93" s="131" t="n">
        <f aca="false">(D93*0.1)+(F93*6)+(K93*1)+(L93*0.1)+(N93*6)</f>
        <v>81.1</v>
      </c>
      <c r="Y93" s="131" t="n">
        <f aca="false">(D93*0.1)+(F93*6)+(K93*0.5)+(L93*0.1)+(N93*6)</f>
        <v>81.1</v>
      </c>
      <c r="Z93" s="122"/>
      <c r="AA93" s="122"/>
    </row>
    <row r="94" customFormat="false" ht="8.25" hidden="false" customHeight="false" outlineLevel="0" collapsed="false">
      <c r="A94" s="130" t="s">
        <v>582</v>
      </c>
      <c r="B94" s="140" t="n">
        <v>10</v>
      </c>
      <c r="C94" s="131" t="n">
        <v>170</v>
      </c>
      <c r="D94" s="131" t="n">
        <v>817</v>
      </c>
      <c r="E94" s="131" t="n">
        <f aca="false">D94/C94</f>
        <v>4.80588235294118</v>
      </c>
      <c r="F94" s="131" t="n">
        <v>6</v>
      </c>
      <c r="G94" s="128" t="n">
        <f aca="false">F94/C94</f>
        <v>0.0352941176470588</v>
      </c>
      <c r="I94" s="128" t="n">
        <f aca="false">K94/J94</f>
        <v>0.736842105263158</v>
      </c>
      <c r="J94" s="131" t="n">
        <v>38</v>
      </c>
      <c r="K94" s="131" t="n">
        <v>28</v>
      </c>
      <c r="L94" s="131" t="n">
        <v>233</v>
      </c>
      <c r="M94" s="131" t="n">
        <f aca="false">L94/K94</f>
        <v>8.32142857142857</v>
      </c>
      <c r="N94" s="131" t="n">
        <v>0</v>
      </c>
      <c r="O94" s="128" t="n">
        <f aca="false">N94/K94</f>
        <v>0</v>
      </c>
      <c r="R94" s="130" t="s">
        <v>583</v>
      </c>
      <c r="S94" s="128" t="n">
        <f aca="false">(C94+J94)/($D$27+$K$27+$N$17+$E$17+$L$38+$L$47)</f>
        <v>0.21689259645464</v>
      </c>
      <c r="T94" s="128" t="n">
        <f aca="false">J94/($K$27+$F$38+$F$47)</f>
        <v>0.0881670533642691</v>
      </c>
      <c r="U94" s="128" t="n">
        <f aca="false">C94/($D$27+$N$17+$L$38+$L$47)</f>
        <v>0.363247863247863</v>
      </c>
      <c r="W94" s="131" t="n">
        <f aca="false">(D94*0.1)+(F94*6)+(L94*0.1)+(N94*6)</f>
        <v>141</v>
      </c>
      <c r="X94" s="131" t="n">
        <f aca="false">(D94*0.1)+(F94*6)+(K94*1)+(L94*0.1)+(N94*6)</f>
        <v>169</v>
      </c>
      <c r="Y94" s="131" t="n">
        <f aca="false">(D94*0.1)+(F94*6)+(K94*0.5)+(L94*0.1)+(N94*6)</f>
        <v>155</v>
      </c>
      <c r="Z94" s="122"/>
      <c r="AA94" s="122"/>
    </row>
    <row r="95" customFormat="false" ht="8.25" hidden="false" customHeight="false" outlineLevel="0" collapsed="false">
      <c r="A95" s="130"/>
      <c r="B95" s="140"/>
      <c r="C95" s="131"/>
      <c r="D95" s="131"/>
      <c r="E95" s="131" t="e">
        <f aca="false">D95/C95</f>
        <v>#DIV/0!</v>
      </c>
      <c r="F95" s="131"/>
      <c r="G95" s="128" t="e">
        <f aca="false">F95/C95</f>
        <v>#DIV/0!</v>
      </c>
      <c r="I95" s="128" t="e">
        <f aca="false">K95/J95</f>
        <v>#DIV/0!</v>
      </c>
      <c r="J95" s="131"/>
      <c r="K95" s="131"/>
      <c r="L95" s="131"/>
      <c r="M95" s="131" t="e">
        <f aca="false">L95/K95</f>
        <v>#DIV/0!</v>
      </c>
      <c r="N95" s="131" t="n">
        <v>0</v>
      </c>
      <c r="O95" s="128" t="e">
        <f aca="false">N95/K95</f>
        <v>#DIV/0!</v>
      </c>
      <c r="R95" s="130"/>
      <c r="S95" s="128" t="n">
        <f aca="false">(C95+J95)/($D$27+$K$27+$N$17+$E$17+$L$38+$L$47)</f>
        <v>0</v>
      </c>
      <c r="T95" s="128" t="n">
        <f aca="false">J95/($K$27+$F$38+$F$47)</f>
        <v>0</v>
      </c>
      <c r="U95" s="128" t="n">
        <f aca="false">C95/($D$27+$N$17+$L$38+$L$47)</f>
        <v>0</v>
      </c>
      <c r="W95" s="131" t="n">
        <f aca="false">(D95*0.1)+(F95*6)+(L95*0.1)+(N95*6)</f>
        <v>0</v>
      </c>
      <c r="X95" s="131" t="n">
        <f aca="false">(D95*0.1)+(F95*6)+(K95*1)+(L95*0.1)+(N95*6)</f>
        <v>0</v>
      </c>
      <c r="Y95" s="131" t="n">
        <f aca="false">(D95*0.1)+(F95*6)+(K95*0.5)+(L95*0.1)+(N95*6)</f>
        <v>0</v>
      </c>
      <c r="Z95" s="122"/>
      <c r="AA95" s="122"/>
    </row>
    <row r="96" customFormat="false" ht="8.25" hidden="false" customHeight="false" outlineLevel="0" collapsed="false">
      <c r="A96" s="130" t="s">
        <v>584</v>
      </c>
      <c r="B96" s="140" t="n">
        <v>14</v>
      </c>
      <c r="C96" s="131" t="n">
        <v>123</v>
      </c>
      <c r="D96" s="131" t="n">
        <v>614</v>
      </c>
      <c r="E96" s="131" t="n">
        <f aca="false">D96/C96</f>
        <v>4.99186991869919</v>
      </c>
      <c r="F96" s="131" t="n">
        <v>5</v>
      </c>
      <c r="G96" s="128" t="n">
        <f aca="false">F96/C96</f>
        <v>0.040650406504065</v>
      </c>
      <c r="I96" s="128" t="n">
        <f aca="false">K96/J96</f>
        <v>0.729166666666667</v>
      </c>
      <c r="J96" s="131" t="n">
        <v>48</v>
      </c>
      <c r="K96" s="131" t="n">
        <v>35</v>
      </c>
      <c r="L96" s="131" t="n">
        <v>286</v>
      </c>
      <c r="M96" s="131" t="n">
        <f aca="false">L96/K96</f>
        <v>8.17142857142857</v>
      </c>
      <c r="N96" s="131" t="n">
        <v>1</v>
      </c>
      <c r="O96" s="128" t="n">
        <f aca="false">N96/K96</f>
        <v>0.0285714285714286</v>
      </c>
      <c r="R96" s="130" t="s">
        <v>585</v>
      </c>
      <c r="S96" s="128" t="n">
        <f aca="false">(C96+J96)/($D$27+$K$27+$N$17+$E$17+$L$38+$L$47)</f>
        <v>0.178310740354536</v>
      </c>
      <c r="T96" s="128" t="n">
        <f aca="false">J96/($K$27+$F$38+$F$47)</f>
        <v>0.111368909512761</v>
      </c>
      <c r="U96" s="128" t="n">
        <f aca="false">C96/($D$27+$N$17+$L$38+$L$47)</f>
        <v>0.262820512820513</v>
      </c>
      <c r="W96" s="131" t="n">
        <f aca="false">(D96*0.1)+(F96*6)+(L96*0.1)+(N96*6)</f>
        <v>126</v>
      </c>
      <c r="X96" s="131" t="n">
        <f aca="false">(D96*0.1)+(F96*6)+(K96*1)+(L96*0.1)+(N96*6)</f>
        <v>161</v>
      </c>
      <c r="Y96" s="131" t="n">
        <f aca="false">(D96*0.1)+(F96*6)+(K96*0.5)+(L96*0.1)+(N96*6)</f>
        <v>143.5</v>
      </c>
      <c r="Z96" s="122"/>
      <c r="AA96" s="122"/>
    </row>
    <row r="97" customFormat="false" ht="8.25" hidden="false" customHeight="false" outlineLevel="0" collapsed="false">
      <c r="A97" s="129" t="s">
        <v>49</v>
      </c>
      <c r="B97" s="129"/>
      <c r="C97" s="129" t="n">
        <f aca="false">SUM(C92:C96)</f>
        <v>386</v>
      </c>
      <c r="D97" s="129" t="n">
        <f aca="false">SUM(D92:D96)</f>
        <v>1882</v>
      </c>
      <c r="E97" s="129"/>
      <c r="F97" s="129" t="n">
        <f aca="false">SUM(F92:F96)</f>
        <v>15</v>
      </c>
      <c r="G97" s="129"/>
      <c r="H97" s="129"/>
      <c r="I97" s="129"/>
      <c r="J97" s="129" t="n">
        <f aca="false">SUM(J92:J96)</f>
        <v>86</v>
      </c>
      <c r="K97" s="129" t="n">
        <f aca="false">SUM(K92:K96)</f>
        <v>63</v>
      </c>
      <c r="L97" s="129" t="n">
        <f aca="false">SUM(L92:L96)</f>
        <v>519</v>
      </c>
      <c r="M97" s="129"/>
      <c r="N97" s="129" t="n">
        <f aca="false">SUM(N92:N96)</f>
        <v>3</v>
      </c>
      <c r="O97" s="129"/>
    </row>
    <row r="98" customFormat="false" ht="8.25" hidden="false" customHeight="false" outlineLevel="0" collapsed="false">
      <c r="A98" s="129" t="s">
        <v>586</v>
      </c>
      <c r="C98" s="122"/>
      <c r="D98" s="122"/>
      <c r="E98" s="122"/>
      <c r="F98" s="122"/>
      <c r="G98" s="122"/>
      <c r="H98" s="129"/>
      <c r="I98" s="122"/>
      <c r="J98" s="122"/>
      <c r="K98" s="122"/>
      <c r="L98" s="122"/>
      <c r="M98" s="122"/>
      <c r="N98" s="122"/>
    </row>
    <row r="99" customFormat="false" ht="8.25" hidden="false" customHeight="false" outlineLevel="0" collapsed="false">
      <c r="C99" s="122"/>
      <c r="D99" s="122"/>
      <c r="E99" s="122"/>
      <c r="F99" s="122"/>
      <c r="G99" s="122"/>
      <c r="H99" s="122"/>
      <c r="I99" s="122"/>
      <c r="J99" s="122"/>
      <c r="K99" s="122"/>
      <c r="L99" s="122"/>
      <c r="M99" s="122"/>
    </row>
    <row r="100" customFormat="false" ht="8.25" hidden="false" customHeight="false" outlineLevel="0" collapsed="false">
      <c r="A100" s="123" t="s">
        <v>50</v>
      </c>
      <c r="B100" s="123"/>
      <c r="C100" s="123"/>
      <c r="D100" s="123"/>
      <c r="E100" s="123"/>
      <c r="F100" s="123"/>
      <c r="G100" s="123"/>
      <c r="H100" s="122"/>
      <c r="I100" s="122"/>
      <c r="J100" s="123" t="s">
        <v>19</v>
      </c>
      <c r="K100" s="123"/>
      <c r="L100" s="123"/>
      <c r="M100" s="123"/>
      <c r="N100" s="123"/>
      <c r="R100" s="123" t="s">
        <v>20</v>
      </c>
      <c r="S100" s="123"/>
      <c r="T100" s="123"/>
      <c r="V100" s="123" t="s">
        <v>21</v>
      </c>
      <c r="W100" s="123"/>
    </row>
    <row r="101" customFormat="false" ht="8.25" hidden="false" customHeight="false" outlineLevel="0" collapsed="false">
      <c r="A101" s="129" t="s">
        <v>74</v>
      </c>
      <c r="B101" s="129" t="s">
        <v>24</v>
      </c>
      <c r="C101" s="129" t="s">
        <v>52</v>
      </c>
      <c r="D101" s="129" t="s">
        <v>53</v>
      </c>
      <c r="E101" s="129" t="s">
        <v>54</v>
      </c>
      <c r="F101" s="129" t="s">
        <v>55</v>
      </c>
      <c r="G101" s="129" t="s">
        <v>56</v>
      </c>
      <c r="H101" s="129" t="s">
        <v>30</v>
      </c>
      <c r="I101" s="129" t="s">
        <v>57</v>
      </c>
      <c r="K101" s="129" t="s">
        <v>34</v>
      </c>
      <c r="L101" s="129" t="s">
        <v>35</v>
      </c>
      <c r="M101" s="129" t="s">
        <v>36</v>
      </c>
      <c r="N101" s="129" t="s">
        <v>75</v>
      </c>
      <c r="O101" s="129" t="s">
        <v>31</v>
      </c>
      <c r="R101" s="129" t="s">
        <v>74</v>
      </c>
      <c r="S101" s="129" t="s">
        <v>38</v>
      </c>
      <c r="T101" s="129" t="s">
        <v>39</v>
      </c>
      <c r="U101" s="129" t="s">
        <v>40</v>
      </c>
      <c r="W101" s="129" t="s">
        <v>41</v>
      </c>
      <c r="X101" s="129" t="s">
        <v>58</v>
      </c>
      <c r="Y101" s="129" t="s">
        <v>76</v>
      </c>
      <c r="Z101" s="129"/>
    </row>
    <row r="102" customFormat="false" ht="8.25" hidden="false" customHeight="false" outlineLevel="0" collapsed="false">
      <c r="A102" s="130" t="s">
        <v>550</v>
      </c>
      <c r="B102" s="131" t="n">
        <v>17</v>
      </c>
      <c r="C102" s="128" t="n">
        <f aca="false">E102/D102</f>
        <v>0.707142857142857</v>
      </c>
      <c r="D102" s="131" t="n">
        <v>140</v>
      </c>
      <c r="E102" s="131" t="n">
        <v>99</v>
      </c>
      <c r="F102" s="131" t="n">
        <v>1267</v>
      </c>
      <c r="G102" s="131" t="n">
        <f aca="false">F102/E102</f>
        <v>12.7979797979798</v>
      </c>
      <c r="H102" s="131" t="n">
        <v>8</v>
      </c>
      <c r="I102" s="128" t="n">
        <f aca="false">H102/E102</f>
        <v>0.0808080808080808</v>
      </c>
      <c r="K102" s="131" t="n">
        <v>7</v>
      </c>
      <c r="L102" s="131" t="n">
        <v>33</v>
      </c>
      <c r="M102" s="142" t="n">
        <f aca="false">L102/K102</f>
        <v>4.71428571428571</v>
      </c>
      <c r="N102" s="131" t="n">
        <v>0</v>
      </c>
      <c r="O102" s="128" t="n">
        <f aca="false">N102/K102</f>
        <v>0</v>
      </c>
      <c r="R102" s="130" t="s">
        <v>551</v>
      </c>
      <c r="S102" s="143" t="n">
        <f aca="false">(D102+K102)/($D$27+$L$27+$N$17+$E$47+$L$47)</f>
        <v>0.237479806138934</v>
      </c>
      <c r="T102" s="143" t="n">
        <f aca="false">D102/($E$17)</f>
        <v>0.343980343980344</v>
      </c>
      <c r="U102" s="143" t="n">
        <f aca="false">K102/($N$17+$D$27+$L$38+$L$47)</f>
        <v>0.014957264957265</v>
      </c>
      <c r="W102" s="131" t="n">
        <f aca="false">(F102*0.1)+(H102*6)+(L102*0.1)+(N102*6)</f>
        <v>178</v>
      </c>
      <c r="X102" s="131" t="n">
        <f aca="false">(E102*1)+(F102*0.1)+(H102*6)+(L102*0.1)+(N102*6)</f>
        <v>277</v>
      </c>
      <c r="Y102" s="131" t="n">
        <f aca="false">(E102*0.5)+(F102*0.1)+(H102*6)+(L102*0.1)+(N102*6)</f>
        <v>227.5</v>
      </c>
      <c r="Z102" s="122"/>
    </row>
    <row r="103" customFormat="false" ht="8.25" hidden="false" customHeight="false" outlineLevel="0" collapsed="false">
      <c r="A103" s="141" t="s">
        <v>587</v>
      </c>
      <c r="B103" s="131" t="n">
        <v>16</v>
      </c>
      <c r="C103" s="128" t="n">
        <f aca="false">E103/D103</f>
        <v>0.69811320754717</v>
      </c>
      <c r="D103" s="131" t="n">
        <v>106</v>
      </c>
      <c r="E103" s="131" t="n">
        <v>74</v>
      </c>
      <c r="F103" s="131" t="n">
        <v>839</v>
      </c>
      <c r="G103" s="131" t="n">
        <f aca="false">F103/E103</f>
        <v>11.3378378378378</v>
      </c>
      <c r="H103" s="131" t="n">
        <v>6</v>
      </c>
      <c r="I103" s="128" t="n">
        <f aca="false">H103/E103</f>
        <v>0.0810810810810811</v>
      </c>
      <c r="K103" s="131" t="n">
        <v>3</v>
      </c>
      <c r="L103" s="131" t="n">
        <v>17</v>
      </c>
      <c r="M103" s="142" t="n">
        <f aca="false">L103/K103</f>
        <v>5.66666666666667</v>
      </c>
      <c r="N103" s="131" t="n">
        <v>0</v>
      </c>
      <c r="O103" s="128" t="n">
        <f aca="false">N103/K103</f>
        <v>0</v>
      </c>
      <c r="R103" s="130" t="s">
        <v>588</v>
      </c>
      <c r="S103" s="143" t="n">
        <f aca="false">(D103+K103)/($D$27+$L$27+$N$17+$E$47+$L$47)</f>
        <v>0.176090468497577</v>
      </c>
      <c r="T103" s="143" t="n">
        <f aca="false">D103/($E$17)</f>
        <v>0.26044226044226</v>
      </c>
      <c r="U103" s="143" t="n">
        <f aca="false">K103/($N$17+$D$27+$L$38+$L$47)</f>
        <v>0.00641025641025641</v>
      </c>
      <c r="W103" s="131" t="n">
        <f aca="false">(F103*0.1)+(H103*6)+(L103*0.1)+(N103*6)</f>
        <v>121.6</v>
      </c>
      <c r="X103" s="131" t="n">
        <f aca="false">(E103*1)+(F103*0.1)+(H103*6)+(L103*0.1)+(N103*6)</f>
        <v>195.6</v>
      </c>
      <c r="Y103" s="131" t="n">
        <f aca="false">(E103*0.5)+(F103*0.1)+(H103*6)+(L103*0.1)+(N103*6)</f>
        <v>158.6</v>
      </c>
      <c r="Z103" s="122"/>
    </row>
    <row r="104" customFormat="false" ht="8.25" hidden="false" customHeight="false" outlineLevel="0" collapsed="false">
      <c r="A104" s="141" t="s">
        <v>589</v>
      </c>
      <c r="B104" s="131" t="n">
        <v>17</v>
      </c>
      <c r="C104" s="128" t="n">
        <f aca="false">E104/D104</f>
        <v>0.615384615384615</v>
      </c>
      <c r="D104" s="131" t="n">
        <v>91</v>
      </c>
      <c r="E104" s="131" t="n">
        <v>56</v>
      </c>
      <c r="F104" s="131" t="n">
        <v>713</v>
      </c>
      <c r="G104" s="131" t="n">
        <f aca="false">F104/E104</f>
        <v>12.7321428571429</v>
      </c>
      <c r="H104" s="131" t="n">
        <v>5</v>
      </c>
      <c r="I104" s="128" t="n">
        <f aca="false">H104/E104</f>
        <v>0.0892857142857143</v>
      </c>
      <c r="K104" s="131" t="n">
        <v>0</v>
      </c>
      <c r="L104" s="131" t="n">
        <v>0</v>
      </c>
      <c r="M104" s="142" t="e">
        <f aca="false">L104/K104</f>
        <v>#DIV/0!</v>
      </c>
      <c r="N104" s="131" t="n">
        <v>0</v>
      </c>
      <c r="O104" s="128" t="e">
        <f aca="false">N104/K104</f>
        <v>#DIV/0!</v>
      </c>
      <c r="R104" s="130" t="s">
        <v>590</v>
      </c>
      <c r="S104" s="143" t="n">
        <f aca="false">(D104+K104)/($D$27+$L$27+$N$17+$E$47+$L$47)</f>
        <v>0.147011308562197</v>
      </c>
      <c r="T104" s="143" t="n">
        <f aca="false">D104/($E$17)</f>
        <v>0.223587223587224</v>
      </c>
      <c r="U104" s="143" t="n">
        <f aca="false">K104/($N$17+$D$27+$L$38+$L$47)</f>
        <v>0</v>
      </c>
      <c r="W104" s="131" t="n">
        <f aca="false">(F104*0.1)+(H104*6)+(L104*0.1)+(N104*6)</f>
        <v>101.3</v>
      </c>
      <c r="X104" s="131" t="n">
        <f aca="false">(E104*1)+(F104*0.1)+(H104*6)+(L104*0.1)+(N104*6)</f>
        <v>157.3</v>
      </c>
      <c r="Y104" s="131" t="n">
        <f aca="false">(E104*0.5)+(F104*0.1)+(H104*6)+(L104*0.1)+(N104*6)</f>
        <v>129.3</v>
      </c>
      <c r="Z104" s="122"/>
    </row>
    <row r="105" customFormat="false" ht="8.25" hidden="false" customHeight="false" outlineLevel="0" collapsed="false">
      <c r="A105" s="130" t="s">
        <v>556</v>
      </c>
      <c r="B105" s="131" t="n">
        <v>10</v>
      </c>
      <c r="C105" s="128" t="n">
        <f aca="false">E105/D105</f>
        <v>0.666666666666667</v>
      </c>
      <c r="D105" s="131" t="n">
        <v>12</v>
      </c>
      <c r="E105" s="131" t="n">
        <v>8</v>
      </c>
      <c r="F105" s="131" t="n">
        <v>80</v>
      </c>
      <c r="G105" s="131" t="n">
        <f aca="false">F105/E105</f>
        <v>10</v>
      </c>
      <c r="H105" s="131" t="n">
        <v>0</v>
      </c>
      <c r="I105" s="128" t="n">
        <f aca="false">H105/E105</f>
        <v>0</v>
      </c>
      <c r="K105" s="131" t="n">
        <v>3</v>
      </c>
      <c r="L105" s="131" t="n">
        <v>15</v>
      </c>
      <c r="M105" s="142" t="n">
        <f aca="false">L105/K105</f>
        <v>5</v>
      </c>
      <c r="N105" s="131" t="n">
        <v>0</v>
      </c>
      <c r="O105" s="128" t="n">
        <f aca="false">N105/K105</f>
        <v>0</v>
      </c>
      <c r="R105" s="130" t="s">
        <v>557</v>
      </c>
      <c r="S105" s="143" t="n">
        <f aca="false">(D105+K105)/($D$27+$L$27+$N$17+$E$47+$L$47)</f>
        <v>0.024232633279483</v>
      </c>
      <c r="T105" s="143" t="n">
        <f aca="false">D105/($E$17)</f>
        <v>0.0294840294840295</v>
      </c>
      <c r="U105" s="143" t="n">
        <f aca="false">K105/($N$17+$D$27+$L$38+$L$47)</f>
        <v>0.00641025641025641</v>
      </c>
      <c r="W105" s="131" t="n">
        <f aca="false">(F105*0.1)+(H105*6)+(L105*0.1)+(N105*6)</f>
        <v>9.5</v>
      </c>
      <c r="X105" s="131" t="n">
        <f aca="false">(E105*1)+(F105*0.1)+(H105*6)+(L105*0.1)+(N105*6)</f>
        <v>17.5</v>
      </c>
      <c r="Y105" s="131" t="n">
        <f aca="false">(E105*0.5)+(F105*0.1)+(H105*6)+(L105*0.1)+(N105*6)</f>
        <v>13.5</v>
      </c>
      <c r="Z105" s="122"/>
    </row>
    <row r="106" customFormat="false" ht="8.25" hidden="false" customHeight="false" outlineLevel="0" collapsed="false">
      <c r="A106" s="130" t="s">
        <v>591</v>
      </c>
      <c r="B106" s="131" t="n">
        <v>10</v>
      </c>
      <c r="C106" s="128" t="n">
        <f aca="false">E106/D106</f>
        <v>0.8</v>
      </c>
      <c r="D106" s="131" t="n">
        <v>15</v>
      </c>
      <c r="E106" s="131" t="n">
        <v>12</v>
      </c>
      <c r="F106" s="131" t="n">
        <v>124</v>
      </c>
      <c r="G106" s="131" t="n">
        <f aca="false">F106/E106</f>
        <v>10.3333333333333</v>
      </c>
      <c r="H106" s="131" t="n">
        <v>1</v>
      </c>
      <c r="I106" s="128" t="n">
        <f aca="false">H106/E106</f>
        <v>0.0833333333333333</v>
      </c>
      <c r="K106" s="131" t="n">
        <v>0</v>
      </c>
      <c r="L106" s="131" t="n">
        <v>0</v>
      </c>
      <c r="M106" s="142" t="e">
        <f aca="false">L106/K106</f>
        <v>#DIV/0!</v>
      </c>
      <c r="N106" s="131" t="n">
        <v>0</v>
      </c>
      <c r="O106" s="128" t="e">
        <f aca="false">N106/K106</f>
        <v>#DIV/0!</v>
      </c>
      <c r="R106" s="130" t="s">
        <v>592</v>
      </c>
      <c r="S106" s="143" t="n">
        <f aca="false">(D106+K106)/($D$27+$L$27+$N$17+$E$47+$L$47)</f>
        <v>0.024232633279483</v>
      </c>
      <c r="T106" s="143" t="n">
        <f aca="false">D106/($E$17)</f>
        <v>0.0368550368550369</v>
      </c>
      <c r="U106" s="143" t="n">
        <f aca="false">K106/($N$17+$D$27+$L$38+$L$47)</f>
        <v>0</v>
      </c>
      <c r="W106" s="131" t="n">
        <f aca="false">(F106*0.1)+(H106*6)+(L106*0.1)+(N106*6)</f>
        <v>18.4</v>
      </c>
      <c r="X106" s="131" t="n">
        <f aca="false">(E106*1)+(F106*0.1)+(H106*6)+(L106*0.1)+(N106*6)</f>
        <v>30.4</v>
      </c>
      <c r="Y106" s="131" t="n">
        <f aca="false">(E106*0.5)+(F106*0.1)+(H106*6)+(L106*0.1)+(N106*6)</f>
        <v>24.4</v>
      </c>
      <c r="Z106" s="122"/>
    </row>
    <row r="107" customFormat="false" ht="8.25" hidden="false" customHeight="false" outlineLevel="0" collapsed="false">
      <c r="A107" s="130" t="s">
        <v>593</v>
      </c>
      <c r="B107" s="131" t="n">
        <v>8</v>
      </c>
      <c r="C107" s="128" t="n">
        <f aca="false">E107/D107</f>
        <v>0.75</v>
      </c>
      <c r="D107" s="131" t="n">
        <v>4</v>
      </c>
      <c r="E107" s="131" t="n">
        <v>3</v>
      </c>
      <c r="F107" s="131" t="n">
        <v>24</v>
      </c>
      <c r="G107" s="131" t="n">
        <f aca="false">F107/E107</f>
        <v>8</v>
      </c>
      <c r="H107" s="131" t="n">
        <v>0</v>
      </c>
      <c r="I107" s="128" t="n">
        <f aca="false">H107/E107</f>
        <v>0</v>
      </c>
      <c r="K107" s="131" t="n">
        <v>0</v>
      </c>
      <c r="L107" s="131" t="n">
        <v>0</v>
      </c>
      <c r="M107" s="142" t="e">
        <f aca="false">L107/K107</f>
        <v>#DIV/0!</v>
      </c>
      <c r="N107" s="131" t="n">
        <v>2</v>
      </c>
      <c r="O107" s="128" t="e">
        <f aca="false">N107/K107</f>
        <v>#DIV/0!</v>
      </c>
      <c r="R107" s="130" t="s">
        <v>594</v>
      </c>
      <c r="S107" s="143" t="n">
        <f aca="false">(D107+K107)/($D$27+$L$27+$N$17+$E$47+$L$47)</f>
        <v>0.00646203554119548</v>
      </c>
      <c r="T107" s="143" t="n">
        <f aca="false">D107/($E$17)</f>
        <v>0.00982800982800983</v>
      </c>
      <c r="U107" s="143" t="n">
        <f aca="false">K107/($N$17+$D$27+$L$38+$L$47)</f>
        <v>0</v>
      </c>
      <c r="W107" s="131" t="n">
        <f aca="false">(F107*0.1)+(H107*6)+(L107*0.1)+(N107*6)</f>
        <v>14.4</v>
      </c>
      <c r="X107" s="131" t="n">
        <f aca="false">(E107*1)+(F107*0.1)+(H107*6)+(L107*0.1)+(N107*6)</f>
        <v>17.4</v>
      </c>
      <c r="Y107" s="131" t="n">
        <f aca="false">(E107*0.5)+(F107*0.1)+(H107*6)+(L107*0.1)+(N107*6)</f>
        <v>15.9</v>
      </c>
      <c r="Z107" s="122"/>
    </row>
    <row r="108" customFormat="false" ht="8.25" hidden="false" customHeight="false" outlineLevel="0" collapsed="false">
      <c r="A108" s="129" t="s">
        <v>49</v>
      </c>
      <c r="B108" s="129"/>
      <c r="C108" s="126"/>
      <c r="D108" s="129" t="n">
        <f aca="false">SUM(D102:D107)</f>
        <v>368</v>
      </c>
      <c r="E108" s="129" t="n">
        <f aca="false">SUM(E102:E107)</f>
        <v>252</v>
      </c>
      <c r="F108" s="129" t="n">
        <f aca="false">SUM(F102:F107)</f>
        <v>3047</v>
      </c>
      <c r="G108" s="129"/>
      <c r="H108" s="129" t="n">
        <f aca="false">SUM(H102:H107)</f>
        <v>20</v>
      </c>
      <c r="I108" s="129"/>
      <c r="J108" s="129"/>
      <c r="K108" s="129" t="n">
        <f aca="false">SUM(K102:K107)</f>
        <v>13</v>
      </c>
      <c r="L108" s="129" t="n">
        <f aca="false">SUM(L102:L107)</f>
        <v>65</v>
      </c>
      <c r="M108" s="129"/>
      <c r="N108" s="129" t="n">
        <f aca="false">SUM(N102:N107)</f>
        <v>2</v>
      </c>
      <c r="O108" s="129"/>
    </row>
    <row r="109" customFormat="false" ht="8.25" hidden="false" customHeight="false" outlineLevel="0" collapsed="false">
      <c r="A109" s="129"/>
      <c r="C109" s="122"/>
      <c r="D109" s="122"/>
      <c r="E109" s="122"/>
      <c r="F109" s="122"/>
      <c r="G109" s="122"/>
      <c r="H109" s="122"/>
      <c r="I109" s="122"/>
      <c r="J109" s="122"/>
      <c r="K109" s="122"/>
      <c r="L109" s="122"/>
    </row>
    <row r="110" customFormat="false" ht="8.25" hidden="false" customHeight="false" outlineLevel="0" collapsed="false">
      <c r="A110" s="122"/>
      <c r="C110" s="122"/>
      <c r="D110" s="122"/>
      <c r="E110" s="122"/>
      <c r="F110" s="122"/>
      <c r="G110" s="122"/>
      <c r="H110" s="122"/>
      <c r="I110" s="122"/>
      <c r="J110" s="122"/>
      <c r="K110" s="122"/>
      <c r="L110" s="122"/>
    </row>
    <row r="111" customFormat="false" ht="8.25" hidden="false" customHeight="false" outlineLevel="0" collapsed="false">
      <c r="A111" s="123" t="s">
        <v>50</v>
      </c>
      <c r="B111" s="123"/>
      <c r="C111" s="123"/>
      <c r="D111" s="123"/>
      <c r="E111" s="123"/>
      <c r="F111" s="123"/>
      <c r="G111" s="123"/>
      <c r="H111" s="122"/>
      <c r="I111" s="122"/>
      <c r="J111" s="123" t="s">
        <v>19</v>
      </c>
      <c r="K111" s="123"/>
      <c r="L111" s="123"/>
      <c r="M111" s="123"/>
      <c r="N111" s="123"/>
      <c r="R111" s="123" t="s">
        <v>20</v>
      </c>
      <c r="S111" s="123"/>
      <c r="T111" s="123"/>
      <c r="V111" s="123" t="s">
        <v>21</v>
      </c>
      <c r="W111" s="123"/>
    </row>
    <row r="112" customFormat="false" ht="8.25" hidden="false" customHeight="false" outlineLevel="0" collapsed="false">
      <c r="A112" s="129" t="s">
        <v>95</v>
      </c>
      <c r="B112" s="129" t="s">
        <v>24</v>
      </c>
      <c r="C112" s="129" t="s">
        <v>52</v>
      </c>
      <c r="D112" s="129" t="s">
        <v>53</v>
      </c>
      <c r="E112" s="129" t="s">
        <v>54</v>
      </c>
      <c r="F112" s="129" t="s">
        <v>55</v>
      </c>
      <c r="G112" s="129" t="s">
        <v>56</v>
      </c>
      <c r="H112" s="129" t="s">
        <v>30</v>
      </c>
      <c r="I112" s="129" t="s">
        <v>57</v>
      </c>
      <c r="K112" s="129" t="s">
        <v>34</v>
      </c>
      <c r="L112" s="129" t="s">
        <v>35</v>
      </c>
      <c r="M112" s="129" t="s">
        <v>36</v>
      </c>
      <c r="N112" s="129" t="s">
        <v>96</v>
      </c>
      <c r="O112" s="129" t="s">
        <v>31</v>
      </c>
      <c r="R112" s="129" t="s">
        <v>95</v>
      </c>
      <c r="S112" s="129" t="s">
        <v>38</v>
      </c>
      <c r="T112" s="129" t="s">
        <v>39</v>
      </c>
      <c r="U112" s="129" t="s">
        <v>40</v>
      </c>
      <c r="W112" s="129" t="s">
        <v>41</v>
      </c>
      <c r="X112" s="129" t="s">
        <v>58</v>
      </c>
      <c r="Y112" s="129" t="s">
        <v>97</v>
      </c>
      <c r="Z112" s="129"/>
    </row>
    <row r="113" customFormat="false" ht="8.25" hidden="false" customHeight="false" outlineLevel="0" collapsed="false">
      <c r="A113" s="141" t="s">
        <v>562</v>
      </c>
      <c r="B113" s="131" t="n">
        <v>17</v>
      </c>
      <c r="C113" s="128" t="n">
        <f aca="false">E113/D113</f>
        <v>0.726027397260274</v>
      </c>
      <c r="D113" s="131" t="n">
        <v>73</v>
      </c>
      <c r="E113" s="131" t="n">
        <v>53</v>
      </c>
      <c r="F113" s="131" t="n">
        <v>478</v>
      </c>
      <c r="G113" s="131" t="n">
        <f aca="false">F113/E113</f>
        <v>9.0188679245283</v>
      </c>
      <c r="H113" s="131" t="n">
        <v>4</v>
      </c>
      <c r="I113" s="128" t="n">
        <f aca="false">H113/E113</f>
        <v>0.0754716981132075</v>
      </c>
      <c r="K113" s="131" t="n">
        <v>0</v>
      </c>
      <c r="L113" s="131" t="n">
        <v>0</v>
      </c>
      <c r="M113" s="131" t="e">
        <f aca="false">L113/K113</f>
        <v>#DIV/0!</v>
      </c>
      <c r="N113" s="131" t="n">
        <v>0</v>
      </c>
      <c r="O113" s="128" t="e">
        <f aca="false">N113/K113</f>
        <v>#DIV/0!</v>
      </c>
      <c r="R113" s="130" t="s">
        <v>563</v>
      </c>
      <c r="S113" s="143" t="n">
        <f aca="false">(D113+K113)/($E$47+$L$47+$E$38+$L$38+$K$27+$D$27+$N$17)</f>
        <v>0.0686735653809972</v>
      </c>
      <c r="T113" s="143" t="n">
        <f aca="false">D113/($E$47+$E$38+$K$27)</f>
        <v>0.122689075630252</v>
      </c>
      <c r="U113" s="143" t="n">
        <f aca="false">K113/($L$47+$L$38+$D$27+$N$17)</f>
        <v>0</v>
      </c>
      <c r="W113" s="131" t="n">
        <f aca="false">(F113*0.1)+(H113*6)+(L113*0.1)+(N113*6)</f>
        <v>71.8</v>
      </c>
      <c r="X113" s="131" t="n">
        <f aca="false">(E113*1)+(F113*0.1)+(H113*6)+(L113*0.1)+(N113*6)</f>
        <v>124.8</v>
      </c>
      <c r="Y113" s="131" t="n">
        <f aca="false">(E113*0.5)+(F113*0.1)+(H113*6)+(L113*0.1)+(N113*6)</f>
        <v>98.3</v>
      </c>
      <c r="Z113" s="122"/>
    </row>
    <row r="114" customFormat="false" ht="8.25" hidden="false" customHeight="false" outlineLevel="0" collapsed="false">
      <c r="A114" s="141" t="s">
        <v>564</v>
      </c>
      <c r="B114" s="131" t="n">
        <v>15</v>
      </c>
      <c r="C114" s="128" t="n">
        <f aca="false">E114/D114</f>
        <v>0.658536585365854</v>
      </c>
      <c r="D114" s="131" t="n">
        <v>41</v>
      </c>
      <c r="E114" s="131" t="n">
        <v>27</v>
      </c>
      <c r="F114" s="131" t="n">
        <v>282</v>
      </c>
      <c r="G114" s="131" t="n">
        <f aca="false">F114/E114</f>
        <v>10.4444444444444</v>
      </c>
      <c r="H114" s="131" t="n">
        <v>4</v>
      </c>
      <c r="I114" s="128" t="n">
        <f aca="false">H114/E114</f>
        <v>0.148148148148148</v>
      </c>
      <c r="K114" s="131" t="n">
        <v>0</v>
      </c>
      <c r="L114" s="131" t="n">
        <v>0</v>
      </c>
      <c r="M114" s="131" t="e">
        <f aca="false">L114/K114</f>
        <v>#DIV/0!</v>
      </c>
      <c r="N114" s="131" t="n">
        <v>0</v>
      </c>
      <c r="O114" s="128" t="e">
        <f aca="false">N114/K114</f>
        <v>#DIV/0!</v>
      </c>
      <c r="R114" s="130" t="s">
        <v>565</v>
      </c>
      <c r="S114" s="143" t="n">
        <f aca="false">(D114+K114)/($E$47+$L$47+$E$38+$L$38+$K$27+$D$27+$N$17)</f>
        <v>0.0385700846660395</v>
      </c>
      <c r="T114" s="143" t="n">
        <f aca="false">D114/($E$47+$E$38+$K$27)</f>
        <v>0.0689075630252101</v>
      </c>
      <c r="U114" s="143" t="n">
        <f aca="false">K114/($L$47+$L$38+$D$27+$N$17)</f>
        <v>0</v>
      </c>
      <c r="W114" s="131" t="n">
        <f aca="false">(F114*0.1)+(H114*6)+(L114*0.1)+(N114*6)</f>
        <v>52.2</v>
      </c>
      <c r="X114" s="131" t="n">
        <f aca="false">(E114*1)+(F114*0.1)+(H114*6)+(L114*0.1)+(N114*6)</f>
        <v>79.2</v>
      </c>
      <c r="Y114" s="131" t="n">
        <f aca="false">(E114*0.5)+(F114*0.1)+(H114*6)+(L114*0.1)+(N114*6)</f>
        <v>65.7</v>
      </c>
      <c r="Z114" s="122"/>
    </row>
    <row r="115" customFormat="false" ht="8.25" hidden="false" customHeight="false" outlineLevel="0" collapsed="false">
      <c r="A115" s="141" t="s">
        <v>595</v>
      </c>
      <c r="B115" s="131" t="n">
        <v>17</v>
      </c>
      <c r="C115" s="128" t="n">
        <f aca="false">E115/D115</f>
        <v>0.681818181818182</v>
      </c>
      <c r="D115" s="131" t="n">
        <v>22</v>
      </c>
      <c r="E115" s="131" t="n">
        <v>15</v>
      </c>
      <c r="F115" s="131" t="n">
        <v>125</v>
      </c>
      <c r="G115" s="131" t="n">
        <f aca="false">F115/E115</f>
        <v>8.33333333333333</v>
      </c>
      <c r="H115" s="131" t="n">
        <v>2</v>
      </c>
      <c r="I115" s="128" t="n">
        <f aca="false">H115/E115</f>
        <v>0.133333333333333</v>
      </c>
      <c r="K115" s="131" t="n">
        <v>0</v>
      </c>
      <c r="L115" s="131" t="n">
        <v>0</v>
      </c>
      <c r="M115" s="131" t="e">
        <f aca="false">L115/K115</f>
        <v>#DIV/0!</v>
      </c>
      <c r="N115" s="131" t="n">
        <v>0</v>
      </c>
      <c r="O115" s="128" t="e">
        <f aca="false">N115/K115</f>
        <v>#DIV/0!</v>
      </c>
      <c r="R115" s="130" t="s">
        <v>596</v>
      </c>
      <c r="S115" s="143" t="n">
        <f aca="false">(D115+K115)/($E$47+$L$47+$E$38+$L$38+$K$27+$D$27+$N$17)</f>
        <v>0.0206961429915334</v>
      </c>
      <c r="T115" s="143" t="n">
        <f aca="false">D115/($E$47+$E$38+$K$27)</f>
        <v>0.0369747899159664</v>
      </c>
      <c r="U115" s="143" t="n">
        <f aca="false">K115/($L$47+$L$38+$D$27+$N$17)</f>
        <v>0</v>
      </c>
      <c r="W115" s="131" t="n">
        <f aca="false">(F115*0.1)+(H115*6)+(L115*0.1)+(N115*6)</f>
        <v>24.5</v>
      </c>
      <c r="X115" s="131" t="n">
        <f aca="false">(E115*1)+(F115*0.1)+(H115*6)+(L115*0.1)+(N115*6)</f>
        <v>39.5</v>
      </c>
      <c r="Y115" s="131" t="n">
        <f aca="false">(E115*0.5)+(F115*0.1)+(H115*6)+(L115*0.1)+(N115*6)</f>
        <v>32</v>
      </c>
      <c r="Z115" s="122"/>
    </row>
    <row r="116" customFormat="false" ht="8.25" hidden="false" customHeight="false" outlineLevel="0" collapsed="false">
      <c r="A116" s="130"/>
      <c r="B116" s="131" t="n">
        <v>8</v>
      </c>
      <c r="C116" s="128" t="e">
        <f aca="false">E116/D116</f>
        <v>#DIV/0!</v>
      </c>
      <c r="D116" s="131" t="n">
        <v>0</v>
      </c>
      <c r="E116" s="131" t="n">
        <v>0</v>
      </c>
      <c r="F116" s="131" t="n">
        <v>0</v>
      </c>
      <c r="G116" s="131" t="e">
        <f aca="false">F116/E116</f>
        <v>#DIV/0!</v>
      </c>
      <c r="H116" s="131"/>
      <c r="I116" s="128" t="e">
        <f aca="false">H116/E116</f>
        <v>#DIV/0!</v>
      </c>
      <c r="K116" s="131" t="n">
        <v>0</v>
      </c>
      <c r="L116" s="131" t="n">
        <v>0</v>
      </c>
      <c r="M116" s="131" t="e">
        <f aca="false">L116/K116</f>
        <v>#DIV/0!</v>
      </c>
      <c r="N116" s="131" t="n">
        <v>0</v>
      </c>
      <c r="O116" s="128" t="e">
        <f aca="false">N116/K116</f>
        <v>#DIV/0!</v>
      </c>
      <c r="R116" s="130"/>
      <c r="S116" s="143" t="n">
        <f aca="false">(D116+K116)/($E$47+$L$47+$E$38+$L$38+$K$27+$D$27+$N$17)</f>
        <v>0</v>
      </c>
      <c r="T116" s="143" t="n">
        <f aca="false">D116/($E$47+$E$38+$K$27)</f>
        <v>0</v>
      </c>
      <c r="U116" s="143" t="n">
        <f aca="false">K116/($L$47+$L$38+$D$27+$N$17)</f>
        <v>0</v>
      </c>
      <c r="W116" s="131" t="n">
        <f aca="false">(F116*0.1)+(H116*6)+(L116*0.1)+(N116*6)</f>
        <v>0</v>
      </c>
      <c r="X116" s="131" t="n">
        <f aca="false">(E116*1)+(F116*0.1)+(H116*6)+(L116*0.1)+(N116*6)</f>
        <v>0</v>
      </c>
      <c r="Y116" s="131" t="n">
        <f aca="false">(E116*0.5)+(F116*0.1)+(H116*6)+(L116*0.1)+(N116*6)</f>
        <v>0</v>
      </c>
      <c r="Z116" s="122"/>
    </row>
    <row r="117" customFormat="false" ht="8.25" hidden="false" customHeight="false" outlineLevel="0" collapsed="false">
      <c r="A117" s="129" t="s">
        <v>49</v>
      </c>
      <c r="B117" s="129"/>
      <c r="C117" s="126"/>
      <c r="D117" s="129" t="n">
        <f aca="false">SUM(D113:D116)</f>
        <v>136</v>
      </c>
      <c r="E117" s="129" t="n">
        <f aca="false">SUM(E113:E116)</f>
        <v>95</v>
      </c>
      <c r="F117" s="129" t="n">
        <f aca="false">SUM(F113:F116)</f>
        <v>885</v>
      </c>
      <c r="G117" s="129"/>
      <c r="H117" s="129" t="n">
        <f aca="false">SUM(H113:H116)</f>
        <v>10</v>
      </c>
      <c r="I117" s="129"/>
      <c r="J117" s="129"/>
      <c r="K117" s="129" t="n">
        <f aca="false">SUM(K113:K116)</f>
        <v>0</v>
      </c>
      <c r="L117" s="129" t="n">
        <f aca="false">SUM(L113:L116)</f>
        <v>0</v>
      </c>
      <c r="M117" s="129"/>
      <c r="N117" s="129" t="n">
        <f aca="false">SUM(N113:N116)</f>
        <v>0</v>
      </c>
      <c r="O117" s="126"/>
      <c r="Q117" s="133"/>
      <c r="S117" s="133"/>
      <c r="U117" s="122"/>
      <c r="V117" s="122"/>
    </row>
    <row r="118" customFormat="false" ht="8.25" hidden="false" customHeight="false" outlineLevel="0" collapsed="false">
      <c r="H118" s="137"/>
      <c r="I118" s="122"/>
      <c r="J118" s="122"/>
      <c r="P118" s="133"/>
      <c r="Q118" s="133"/>
      <c r="R118" s="133"/>
      <c r="T118" s="122"/>
      <c r="U118" s="122"/>
    </row>
    <row r="119" customFormat="false" ht="8.25" hidden="false" customHeight="false" outlineLevel="0" collapsed="false">
      <c r="H119" s="137"/>
      <c r="I119" s="122"/>
      <c r="J119" s="122"/>
      <c r="P119" s="133"/>
      <c r="Q119" s="133"/>
      <c r="R119" s="133"/>
      <c r="T119" s="122"/>
      <c r="U119" s="122"/>
    </row>
    <row r="120" customFormat="false" ht="8.25" hidden="false" customHeight="false" outlineLevel="0" collapsed="false">
      <c r="A120" s="123" t="s">
        <v>109</v>
      </c>
      <c r="B120" s="123"/>
      <c r="C120" s="123"/>
      <c r="D120" s="123"/>
      <c r="E120" s="123"/>
      <c r="F120" s="123"/>
      <c r="G120" s="123"/>
      <c r="H120" s="137"/>
      <c r="I120" s="122"/>
      <c r="J120" s="123" t="s">
        <v>110</v>
      </c>
      <c r="K120" s="123"/>
      <c r="L120" s="123"/>
      <c r="M120" s="123"/>
      <c r="N120" s="123"/>
      <c r="P120" s="145"/>
      <c r="Q120" s="133"/>
      <c r="R120" s="123" t="s">
        <v>111</v>
      </c>
      <c r="S120" s="123"/>
      <c r="T120" s="123"/>
      <c r="U120" s="123"/>
      <c r="V120" s="123"/>
    </row>
    <row r="121" customFormat="false" ht="8.25" hidden="false" customHeight="false" outlineLevel="0" collapsed="false">
      <c r="A121" s="126"/>
      <c r="B121" s="129" t="s">
        <v>53</v>
      </c>
      <c r="C121" s="129" t="s">
        <v>112</v>
      </c>
      <c r="D121" s="129" t="s">
        <v>55</v>
      </c>
      <c r="E121" s="129" t="s">
        <v>30</v>
      </c>
      <c r="H121" s="122"/>
      <c r="I121" s="122"/>
      <c r="J121" s="146" t="s">
        <v>113</v>
      </c>
      <c r="K121" s="146"/>
      <c r="L121" s="146"/>
      <c r="M121" s="146"/>
      <c r="N121" s="126" t="s">
        <v>114</v>
      </c>
      <c r="R121" s="146" t="s">
        <v>113</v>
      </c>
      <c r="S121" s="146"/>
      <c r="T121" s="146"/>
      <c r="U121" s="146"/>
      <c r="V121" s="126" t="s">
        <v>114</v>
      </c>
    </row>
    <row r="122" customFormat="false" ht="8.25" hidden="false" customHeight="false" outlineLevel="0" collapsed="false">
      <c r="A122" s="141" t="s">
        <v>117</v>
      </c>
      <c r="B122" s="131" t="n">
        <f aca="false">SUM(J92:J96,D102:D107,D113:D116)</f>
        <v>590</v>
      </c>
      <c r="C122" s="131" t="n">
        <f aca="false">SUM(E113:E116,E102:E107,K92:K96)</f>
        <v>410</v>
      </c>
      <c r="D122" s="131" t="n">
        <f aca="false">SUM(F113:F116,F102:F107,L92:L96)</f>
        <v>4451</v>
      </c>
      <c r="E122" s="131" t="n">
        <f aca="false">SUM(N92:N96,H102:H107,H113:H116)</f>
        <v>33</v>
      </c>
      <c r="H122" s="122"/>
      <c r="I122" s="122"/>
      <c r="J122" s="130" t="s">
        <v>597</v>
      </c>
      <c r="K122" s="130"/>
      <c r="L122" s="130"/>
      <c r="M122" s="130"/>
      <c r="N122" s="130" t="s">
        <v>122</v>
      </c>
      <c r="R122" s="141"/>
      <c r="S122" s="141"/>
      <c r="T122" s="141"/>
      <c r="U122" s="141"/>
      <c r="V122" s="130"/>
    </row>
    <row r="123" customFormat="false" ht="8.25" hidden="false" customHeight="false" outlineLevel="0" collapsed="false">
      <c r="A123" s="141" t="s">
        <v>118</v>
      </c>
      <c r="B123" s="131" t="n">
        <f aca="false">SUM(C87)</f>
        <v>590</v>
      </c>
      <c r="C123" s="131" t="n">
        <f aca="false">SUM(D87)</f>
        <v>410</v>
      </c>
      <c r="D123" s="131" t="n">
        <f aca="false">SUM(F87)</f>
        <v>4451</v>
      </c>
      <c r="E123" s="131" t="n">
        <f aca="false">SUM(H87)</f>
        <v>33</v>
      </c>
      <c r="F123" s="129"/>
      <c r="J123" s="130" t="s">
        <v>598</v>
      </c>
      <c r="K123" s="130"/>
      <c r="L123" s="130"/>
      <c r="M123" s="130"/>
      <c r="N123" s="130" t="s">
        <v>51</v>
      </c>
      <c r="R123" s="130"/>
      <c r="S123" s="130"/>
      <c r="T123" s="130"/>
      <c r="U123" s="130"/>
      <c r="V123" s="130"/>
    </row>
    <row r="124" customFormat="false" ht="8.25" hidden="false" customHeight="false" outlineLevel="0" collapsed="false">
      <c r="A124" s="141" t="s">
        <v>120</v>
      </c>
      <c r="B124" s="131"/>
      <c r="F124" s="129"/>
      <c r="J124" s="130" t="s">
        <v>577</v>
      </c>
      <c r="K124" s="130"/>
      <c r="L124" s="130"/>
      <c r="M124" s="130"/>
      <c r="N124" s="130" t="s">
        <v>130</v>
      </c>
      <c r="R124" s="130"/>
      <c r="S124" s="130"/>
      <c r="T124" s="130"/>
      <c r="U124" s="130"/>
      <c r="V124" s="130"/>
    </row>
    <row r="125" customFormat="false" ht="8.25" hidden="false" customHeight="false" outlineLevel="0" collapsed="false">
      <c r="J125" s="130" t="s">
        <v>599</v>
      </c>
      <c r="K125" s="130"/>
      <c r="L125" s="130"/>
      <c r="M125" s="130"/>
      <c r="N125" s="130" t="s">
        <v>122</v>
      </c>
      <c r="R125" s="141"/>
      <c r="S125" s="141"/>
      <c r="T125" s="141"/>
      <c r="U125" s="141"/>
      <c r="V125" s="130"/>
    </row>
    <row r="126" customFormat="false" ht="8.25" hidden="false" customHeight="false" outlineLevel="0" collapsed="false">
      <c r="A126" s="126"/>
      <c r="B126" s="129" t="s">
        <v>25</v>
      </c>
      <c r="C126" s="129" t="s">
        <v>28</v>
      </c>
      <c r="D126" s="129" t="s">
        <v>30</v>
      </c>
      <c r="J126" s="130" t="s">
        <v>600</v>
      </c>
      <c r="K126" s="130"/>
      <c r="L126" s="130"/>
      <c r="M126" s="130"/>
      <c r="N126" s="130" t="s">
        <v>130</v>
      </c>
      <c r="R126" s="141"/>
      <c r="S126" s="141"/>
      <c r="T126" s="141"/>
      <c r="U126" s="141"/>
      <c r="V126" s="130"/>
    </row>
    <row r="127" customFormat="false" ht="8.25" hidden="false" customHeight="false" outlineLevel="0" collapsed="false">
      <c r="A127" s="141" t="s">
        <v>125</v>
      </c>
      <c r="B127" s="131" t="n">
        <f aca="false">SUM(M84:M86,C92:C96,K102:K107,K113:K116)</f>
        <v>463</v>
      </c>
      <c r="C127" s="131" t="n">
        <f aca="false">SUM(N84:N86,D92:D96,L102:L107,L113:L116)</f>
        <v>2205</v>
      </c>
      <c r="D127" s="131" t="n">
        <f aca="false">SUM(P84:P86,F92:F96,N102:N107,N113:N116)</f>
        <v>19</v>
      </c>
      <c r="J127" s="130"/>
      <c r="K127" s="130"/>
      <c r="L127" s="130"/>
      <c r="M127" s="130"/>
      <c r="N127" s="130"/>
      <c r="R127" s="141"/>
      <c r="S127" s="141"/>
      <c r="T127" s="141"/>
      <c r="U127" s="141"/>
      <c r="V127" s="130"/>
    </row>
    <row r="128" customFormat="false" ht="8.25" hidden="false" customHeight="false" outlineLevel="0" collapsed="false">
      <c r="A128" s="141" t="s">
        <v>120</v>
      </c>
      <c r="B128" s="131"/>
      <c r="J128" s="130"/>
      <c r="K128" s="130"/>
      <c r="L128" s="130"/>
      <c r="M128" s="130"/>
      <c r="N128" s="130"/>
      <c r="R128" s="141"/>
      <c r="S128" s="141"/>
      <c r="T128" s="141"/>
      <c r="U128" s="141"/>
      <c r="V128" s="130"/>
    </row>
    <row r="129" customFormat="false" ht="8.25" hidden="false" customHeight="false" outlineLevel="0" collapsed="false">
      <c r="J129" s="130"/>
      <c r="K129" s="130"/>
      <c r="L129" s="130"/>
      <c r="M129" s="130"/>
      <c r="N129" s="130"/>
      <c r="R129" s="141"/>
      <c r="S129" s="141"/>
      <c r="T129" s="141"/>
      <c r="U129" s="141"/>
      <c r="V129" s="130"/>
    </row>
    <row r="130" customFormat="false" ht="8.25" hidden="false" customHeight="false" outlineLevel="0" collapsed="false">
      <c r="B130" s="129" t="s">
        <v>16</v>
      </c>
      <c r="C130" s="129" t="s">
        <v>17</v>
      </c>
    </row>
    <row r="131" customFormat="false" ht="8.25" hidden="false" customHeight="false" outlineLevel="0" collapsed="false">
      <c r="A131" s="141" t="s">
        <v>131</v>
      </c>
      <c r="B131" s="128" t="n">
        <f aca="false">B127/(B123+B127)</f>
        <v>0.439696106362773</v>
      </c>
      <c r="C131" s="128" t="n">
        <f aca="false">B123/(B123+B127)</f>
        <v>0.560303893637227</v>
      </c>
    </row>
    <row r="132" customFormat="false" ht="8.25" hidden="false" customHeight="false" outlineLevel="0" collapsed="false">
      <c r="A132" s="141" t="s">
        <v>133</v>
      </c>
      <c r="B132" s="131"/>
      <c r="C132" s="130"/>
    </row>
    <row r="141" customFormat="false" ht="8.25" hidden="false" customHeight="false" outlineLevel="0" collapsed="false">
      <c r="A141" s="123" t="s">
        <v>134</v>
      </c>
      <c r="B141" s="123"/>
      <c r="C141" s="123"/>
      <c r="D141" s="123"/>
      <c r="E141" s="123"/>
      <c r="F141" s="123"/>
      <c r="G141" s="123"/>
      <c r="H141" s="123"/>
      <c r="I141" s="123"/>
      <c r="J141" s="123"/>
      <c r="K141" s="123"/>
      <c r="L141" s="123"/>
      <c r="M141" s="123"/>
      <c r="N141" s="123"/>
      <c r="O141" s="123"/>
      <c r="P141" s="123"/>
      <c r="Q141" s="123"/>
      <c r="R141" s="123"/>
      <c r="S141" s="123"/>
      <c r="T141" s="123"/>
      <c r="U141" s="123"/>
      <c r="V141" s="123"/>
      <c r="W141" s="123"/>
    </row>
    <row r="142" customFormat="false" ht="8.25" hidden="false" customHeight="false" outlineLevel="0" collapsed="false">
      <c r="A142" s="124"/>
      <c r="B142" s="124"/>
      <c r="C142" s="124"/>
      <c r="D142" s="124"/>
      <c r="E142" s="124"/>
      <c r="F142" s="124"/>
      <c r="G142" s="124"/>
      <c r="H142" s="124"/>
      <c r="I142" s="124"/>
      <c r="J142" s="124"/>
      <c r="K142" s="124"/>
      <c r="L142" s="124"/>
      <c r="M142" s="124"/>
      <c r="N142" s="124"/>
      <c r="O142" s="124"/>
      <c r="P142" s="124"/>
      <c r="Q142" s="124"/>
      <c r="R142" s="124"/>
      <c r="S142" s="124"/>
      <c r="T142" s="124"/>
      <c r="U142" s="124"/>
      <c r="V142" s="124"/>
      <c r="W142" s="124"/>
    </row>
    <row r="143" customFormat="false" ht="8.25" hidden="false" customHeight="false" outlineLevel="0" collapsed="false">
      <c r="H143" s="125" t="s">
        <v>11</v>
      </c>
      <c r="I143" s="125"/>
      <c r="J143" s="125"/>
      <c r="M143" s="125" t="s">
        <v>12</v>
      </c>
      <c r="N143" s="125"/>
      <c r="O143" s="125"/>
    </row>
    <row r="144" customFormat="false" ht="8.25" hidden="false" customHeight="false" outlineLevel="0" collapsed="false">
      <c r="H144" s="125" t="s">
        <v>14</v>
      </c>
      <c r="I144" s="125"/>
      <c r="J144" s="125"/>
    </row>
    <row r="145" customFormat="false" ht="8.25" hidden="false" customHeight="false" outlineLevel="0" collapsed="false">
      <c r="H145" s="125"/>
      <c r="I145" s="125"/>
      <c r="J145" s="125"/>
    </row>
    <row r="146" customFormat="false" ht="8.25" hidden="false" customHeight="false" outlineLevel="0" collapsed="false">
      <c r="H146" s="125"/>
      <c r="I146" s="125"/>
      <c r="J146" s="125"/>
    </row>
    <row r="147" customFormat="false" ht="8.25" hidden="false" customHeight="false" outlineLevel="0" collapsed="false">
      <c r="D147" s="126" t="s">
        <v>135</v>
      </c>
      <c r="P147" s="126" t="s">
        <v>136</v>
      </c>
    </row>
    <row r="148" customFormat="false" ht="8.25" hidden="false" customHeight="false" outlineLevel="0" collapsed="false">
      <c r="A148" s="129" t="s">
        <v>137</v>
      </c>
      <c r="P148" s="126" t="s">
        <v>137</v>
      </c>
      <c r="S148" s="129" t="s">
        <v>138</v>
      </c>
    </row>
    <row r="149" customFormat="false" ht="8.25" hidden="false" customHeight="false" outlineLevel="0" collapsed="false">
      <c r="A149" s="141" t="s">
        <v>139</v>
      </c>
      <c r="B149" s="147" t="s">
        <v>140</v>
      </c>
      <c r="C149" s="147" t="s">
        <v>26</v>
      </c>
      <c r="D149" s="147" t="s">
        <v>27</v>
      </c>
      <c r="E149" s="147" t="s">
        <v>55</v>
      </c>
      <c r="F149" s="147" t="s">
        <v>30</v>
      </c>
      <c r="G149" s="147" t="s">
        <v>141</v>
      </c>
      <c r="H149" s="147" t="s">
        <v>34</v>
      </c>
      <c r="I149" s="147" t="s">
        <v>55</v>
      </c>
      <c r="J149" s="147" t="s">
        <v>142</v>
      </c>
      <c r="K149" s="147" t="s">
        <v>30</v>
      </c>
      <c r="L149" s="147" t="s">
        <v>41</v>
      </c>
      <c r="O149" s="147" t="s">
        <v>143</v>
      </c>
      <c r="P149" s="147" t="s">
        <v>144</v>
      </c>
      <c r="Q149" s="147" t="s">
        <v>145</v>
      </c>
      <c r="S149" s="127" t="s">
        <v>16</v>
      </c>
      <c r="T149" s="127" t="s">
        <v>17</v>
      </c>
    </row>
    <row r="150" customFormat="false" ht="8.25" hidden="false" customHeight="false" outlineLevel="0" collapsed="false">
      <c r="A150" s="130" t="s">
        <v>49</v>
      </c>
      <c r="B150" s="140" t="n">
        <f aca="false">AVERAGE(B160,B170)</f>
        <v>629.5</v>
      </c>
      <c r="C150" s="140" t="n">
        <f aca="false">AVERAGE(C160,C170)</f>
        <v>413</v>
      </c>
      <c r="D150" s="148" t="n">
        <f aca="false">C150/B150</f>
        <v>0.656076250992852</v>
      </c>
      <c r="E150" s="140" t="n">
        <f aca="false">AVERAGE(E160,E170)</f>
        <v>4411.5</v>
      </c>
      <c r="F150" s="140" t="n">
        <f aca="false">AVERAGE(F160,F170)</f>
        <v>27</v>
      </c>
      <c r="G150" s="140" t="n">
        <f aca="false">AVERAGE(G160,G170)</f>
        <v>13</v>
      </c>
      <c r="H150" s="140" t="n">
        <f aca="false">AVERAGE(H160,H170)</f>
        <v>54</v>
      </c>
      <c r="I150" s="140" t="n">
        <f aca="false">AVERAGE(I160,I170)</f>
        <v>175</v>
      </c>
      <c r="J150" s="149" t="n">
        <f aca="false">I150/H150</f>
        <v>3.24074074074074</v>
      </c>
      <c r="K150" s="140" t="n">
        <f aca="false">AVERAGE(K160,K170)</f>
        <v>1.5</v>
      </c>
      <c r="L150" s="131" t="n">
        <f aca="false">((E150*0.05)+(F150*4)+(G150*-1)+(I150*0.1)+(K150*6))</f>
        <v>342.075</v>
      </c>
      <c r="O150" s="148" t="n">
        <f aca="false">(B150+H150)/(B152+F152+B154+F154+B156+F156+B150+H150)</f>
        <v>0.404797157240154</v>
      </c>
      <c r="P150" s="128" t="n">
        <f aca="false">B150/(B150+F152+F154+F156)</f>
        <v>0.506639839034205</v>
      </c>
      <c r="Q150" s="128" t="n">
        <f aca="false">H150/(H150+B152+B154+B156)</f>
        <v>0.121076233183857</v>
      </c>
      <c r="S150" s="128" t="n">
        <f aca="false">(H150+B152+B154+B156)/(H150+B152+B154+B156+B150)</f>
        <v>0.414690841469084</v>
      </c>
      <c r="T150" s="128" t="n">
        <f aca="false">B150/(B150+H150+B152+B154+B156)</f>
        <v>0.585309158530916</v>
      </c>
    </row>
    <row r="151" customFormat="false" ht="8.25" hidden="false" customHeight="false" outlineLevel="0" collapsed="false">
      <c r="A151" s="141" t="s">
        <v>146</v>
      </c>
      <c r="B151" s="147" t="s">
        <v>34</v>
      </c>
      <c r="C151" s="147" t="s">
        <v>55</v>
      </c>
      <c r="D151" s="147" t="s">
        <v>142</v>
      </c>
      <c r="E151" s="147" t="s">
        <v>30</v>
      </c>
      <c r="F151" s="147" t="s">
        <v>53</v>
      </c>
      <c r="G151" s="147" t="s">
        <v>54</v>
      </c>
      <c r="H151" s="147" t="s">
        <v>55</v>
      </c>
      <c r="I151" s="147" t="s">
        <v>147</v>
      </c>
      <c r="J151" s="147" t="s">
        <v>30</v>
      </c>
      <c r="K151" s="147" t="s">
        <v>41</v>
      </c>
      <c r="L151" s="140" t="s">
        <v>148</v>
      </c>
      <c r="O151" s="127" t="s">
        <v>143</v>
      </c>
      <c r="P151" s="127" t="s">
        <v>145</v>
      </c>
      <c r="Q151" s="127" t="s">
        <v>149</v>
      </c>
    </row>
    <row r="152" customFormat="false" ht="8.25" hidden="false" customHeight="false" outlineLevel="0" collapsed="false">
      <c r="A152" s="130" t="s">
        <v>49</v>
      </c>
      <c r="B152" s="140" t="n">
        <f aca="false">AVERAGE(B162,B172)</f>
        <v>364.5</v>
      </c>
      <c r="C152" s="140" t="n">
        <f aca="false">AVERAGE(C162,C172)</f>
        <v>1609.5</v>
      </c>
      <c r="D152" s="149" t="n">
        <f aca="false">C152/B152</f>
        <v>4.4156378600823</v>
      </c>
      <c r="E152" s="140" t="n">
        <f aca="false">AVERAGE(E162,E172)</f>
        <v>10.5</v>
      </c>
      <c r="F152" s="140" t="n">
        <f aca="false">AVERAGE(F162,F172)</f>
        <v>84</v>
      </c>
      <c r="G152" s="140" t="n">
        <f aca="false">AVERAGE(G162,G172)</f>
        <v>64</v>
      </c>
      <c r="H152" s="140" t="n">
        <f aca="false">AVERAGE(H162,H172)</f>
        <v>382.5</v>
      </c>
      <c r="I152" s="149" t="n">
        <f aca="false">H152/G152</f>
        <v>5.9765625</v>
      </c>
      <c r="J152" s="140" t="n">
        <f aca="false">AVERAGE(J162,J172)</f>
        <v>3</v>
      </c>
      <c r="K152" s="131" t="n">
        <f aca="false">(C152*0.1)+(E152*6)+(H152*0.1)+(J152*6)</f>
        <v>280.2</v>
      </c>
      <c r="L152" s="131" t="n">
        <f aca="false">(C152*0.1)+(E152*6)+(G152*1)+(H152*0.1)+(J152*6)</f>
        <v>344.2</v>
      </c>
      <c r="O152" s="148" t="n">
        <f aca="false">(B152+F152)/(B152+F152+B154+F154+B156+F156+B150+H150)</f>
        <v>0.26562037311223</v>
      </c>
      <c r="P152" s="128" t="n">
        <f aca="false">B152/(H150+B152+B154+B156)</f>
        <v>0.817264573991031</v>
      </c>
      <c r="Q152" s="128" t="n">
        <f aca="false">F152/(F152+F154+F156)</f>
        <v>0.137030995106036</v>
      </c>
    </row>
    <row r="153" customFormat="false" ht="8.25" hidden="false" customHeight="false" outlineLevel="0" collapsed="false">
      <c r="A153" s="141" t="s">
        <v>150</v>
      </c>
      <c r="B153" s="147" t="s">
        <v>34</v>
      </c>
      <c r="C153" s="147" t="s">
        <v>55</v>
      </c>
      <c r="D153" s="147" t="s">
        <v>142</v>
      </c>
      <c r="E153" s="147" t="s">
        <v>30</v>
      </c>
      <c r="F153" s="147" t="s">
        <v>53</v>
      </c>
      <c r="G153" s="147" t="s">
        <v>54</v>
      </c>
      <c r="H153" s="147" t="s">
        <v>55</v>
      </c>
      <c r="I153" s="147" t="s">
        <v>147</v>
      </c>
      <c r="J153" s="147" t="s">
        <v>30</v>
      </c>
      <c r="K153" s="147" t="s">
        <v>41</v>
      </c>
      <c r="L153" s="140" t="s">
        <v>148</v>
      </c>
      <c r="O153" s="127" t="s">
        <v>143</v>
      </c>
      <c r="P153" s="127" t="s">
        <v>145</v>
      </c>
      <c r="Q153" s="127" t="s">
        <v>149</v>
      </c>
    </row>
    <row r="154" customFormat="false" ht="8.25" hidden="false" customHeight="false" outlineLevel="0" collapsed="false">
      <c r="A154" s="130" t="s">
        <v>49</v>
      </c>
      <c r="B154" s="140" t="n">
        <f aca="false">AVERAGE(B164,B174)</f>
        <v>27.5</v>
      </c>
      <c r="C154" s="140" t="n">
        <f aca="false">AVERAGE(C164,C174)</f>
        <v>137.5</v>
      </c>
      <c r="D154" s="140" t="n">
        <f aca="false">C154/B154</f>
        <v>5</v>
      </c>
      <c r="E154" s="140" t="n">
        <f aca="false">AVERAGE(E164,E174)</f>
        <v>0</v>
      </c>
      <c r="F154" s="140" t="n">
        <f aca="false">AVERAGE(F164,F174)</f>
        <v>392</v>
      </c>
      <c r="G154" s="140" t="n">
        <f aca="false">AVERAGE(G164,G174)</f>
        <v>243.5</v>
      </c>
      <c r="H154" s="140" t="n">
        <f aca="false">AVERAGE(H164,H174)</f>
        <v>3206.5</v>
      </c>
      <c r="I154" s="149" t="n">
        <f aca="false">H154/G154</f>
        <v>13.1683778234086</v>
      </c>
      <c r="J154" s="140" t="n">
        <f aca="false">AVERAGE(J164,J174)</f>
        <v>19</v>
      </c>
      <c r="K154" s="131" t="n">
        <f aca="false">(C154*0.1)+(E154*6)+(H154*0.1)+(J154*6)</f>
        <v>448.4</v>
      </c>
      <c r="L154" s="131" t="n">
        <f aca="false">(C154*0.1)+(E154*6)+(G154*1)+(H154*0.1)+(J154*6)</f>
        <v>691.9</v>
      </c>
      <c r="O154" s="148" t="n">
        <f aca="false">(B154+F154)/(B152+F152+B154+F154+B156+F156+B150+H150)</f>
        <v>0.248445365709209</v>
      </c>
      <c r="P154" s="128" t="n">
        <f aca="false">B154/(B152+H150+B154+B156)</f>
        <v>0.0616591928251121</v>
      </c>
      <c r="Q154" s="128" t="n">
        <f aca="false">F154/(F154+F152+F156)</f>
        <v>0.639477977161501</v>
      </c>
    </row>
    <row r="155" customFormat="false" ht="8.25" hidden="false" customHeight="false" outlineLevel="0" collapsed="false">
      <c r="A155" s="141" t="s">
        <v>151</v>
      </c>
      <c r="B155" s="147" t="s">
        <v>34</v>
      </c>
      <c r="C155" s="147" t="s">
        <v>55</v>
      </c>
      <c r="D155" s="147" t="s">
        <v>142</v>
      </c>
      <c r="E155" s="147" t="s">
        <v>30</v>
      </c>
      <c r="F155" s="147" t="s">
        <v>53</v>
      </c>
      <c r="G155" s="147" t="s">
        <v>54</v>
      </c>
      <c r="H155" s="147" t="s">
        <v>55</v>
      </c>
      <c r="I155" s="147" t="s">
        <v>147</v>
      </c>
      <c r="J155" s="147" t="s">
        <v>30</v>
      </c>
      <c r="K155" s="147" t="s">
        <v>41</v>
      </c>
      <c r="L155" s="140" t="s">
        <v>148</v>
      </c>
      <c r="O155" s="127" t="s">
        <v>143</v>
      </c>
      <c r="P155" s="127" t="s">
        <v>145</v>
      </c>
      <c r="Q155" s="127" t="s">
        <v>149</v>
      </c>
    </row>
    <row r="156" customFormat="false" ht="8.25" hidden="false" customHeight="false" outlineLevel="0" collapsed="false">
      <c r="A156" s="130" t="s">
        <v>49</v>
      </c>
      <c r="B156" s="140" t="n">
        <f aca="false">AVERAGE(B166,B176)</f>
        <v>0</v>
      </c>
      <c r="C156" s="140" t="n">
        <f aca="false">AVERAGE(C166,C176)</f>
        <v>0</v>
      </c>
      <c r="D156" s="140" t="e">
        <f aca="false">C156/B156</f>
        <v>#DIV/0!</v>
      </c>
      <c r="E156" s="140" t="n">
        <f aca="false">AVERAGE(E166,E176)</f>
        <v>0</v>
      </c>
      <c r="F156" s="140" t="n">
        <f aca="false">AVERAGE(F166,F176)</f>
        <v>137</v>
      </c>
      <c r="G156" s="140" t="n">
        <f aca="false">AVERAGE(G166,G176)</f>
        <v>100</v>
      </c>
      <c r="H156" s="140" t="n">
        <f aca="false">AVERAGE(H166,H176)</f>
        <v>822.5</v>
      </c>
      <c r="I156" s="149" t="n">
        <f aca="false">H156/G156</f>
        <v>8.225</v>
      </c>
      <c r="J156" s="140" t="n">
        <f aca="false">AVERAGE(J166,J176)</f>
        <v>5</v>
      </c>
      <c r="K156" s="131" t="n">
        <f aca="false">(C156*0.1)+(E156*6)+(H156*0.1)+(J156*6)</f>
        <v>112.25</v>
      </c>
      <c r="L156" s="131" t="n">
        <f aca="false">(C156*0.1)+(E156*6)+(G156*1)+(H156*0.1)+(J156*6)</f>
        <v>212.25</v>
      </c>
      <c r="O156" s="148" t="n">
        <f aca="false">(B156+F156)/(B152+F152+B154+F154+B156+F156+B150+H150)</f>
        <v>0.0811371039384069</v>
      </c>
      <c r="P156" s="143" t="n">
        <f aca="false">B156/(B156+B154+B152+H150)</f>
        <v>0</v>
      </c>
      <c r="Q156" s="128" t="n">
        <f aca="false">F156/(F156+F154+F152)</f>
        <v>0.223491027732463</v>
      </c>
    </row>
    <row r="157" customFormat="false" ht="8.25" hidden="false" customHeight="false" outlineLevel="0" collapsed="false">
      <c r="B157" s="151"/>
      <c r="C157" s="151"/>
      <c r="D157" s="151"/>
      <c r="E157" s="151"/>
      <c r="F157" s="151"/>
      <c r="G157" s="151"/>
      <c r="H157" s="151"/>
      <c r="I157" s="151"/>
      <c r="J157" s="151"/>
      <c r="K157" s="151"/>
      <c r="L157" s="152"/>
      <c r="P157" s="126"/>
    </row>
    <row r="158" customFormat="false" ht="8.25" hidden="false" customHeight="false" outlineLevel="0" collapsed="false">
      <c r="A158" s="129" t="n">
        <v>2024</v>
      </c>
      <c r="P158" s="126" t="n">
        <v>2024</v>
      </c>
      <c r="S158" s="129" t="s">
        <v>138</v>
      </c>
    </row>
    <row r="159" customFormat="false" ht="8.25" hidden="false" customHeight="false" outlineLevel="0" collapsed="false">
      <c r="A159" s="141" t="s">
        <v>139</v>
      </c>
      <c r="B159" s="147" t="s">
        <v>140</v>
      </c>
      <c r="C159" s="147" t="s">
        <v>26</v>
      </c>
      <c r="D159" s="147" t="s">
        <v>27</v>
      </c>
      <c r="E159" s="147" t="s">
        <v>55</v>
      </c>
      <c r="F159" s="147" t="s">
        <v>30</v>
      </c>
      <c r="G159" s="147" t="s">
        <v>141</v>
      </c>
      <c r="H159" s="147" t="s">
        <v>34</v>
      </c>
      <c r="I159" s="147" t="s">
        <v>55</v>
      </c>
      <c r="J159" s="147" t="s">
        <v>142</v>
      </c>
      <c r="K159" s="147" t="s">
        <v>30</v>
      </c>
      <c r="L159" s="147" t="s">
        <v>41</v>
      </c>
      <c r="O159" s="147" t="s">
        <v>143</v>
      </c>
      <c r="P159" s="147" t="s">
        <v>144</v>
      </c>
      <c r="Q159" s="147" t="s">
        <v>145</v>
      </c>
      <c r="S159" s="127" t="s">
        <v>16</v>
      </c>
      <c r="T159" s="127" t="s">
        <v>17</v>
      </c>
    </row>
    <row r="160" customFormat="false" ht="8.25" hidden="false" customHeight="false" outlineLevel="0" collapsed="false">
      <c r="A160" s="130" t="s">
        <v>49</v>
      </c>
      <c r="B160" s="140" t="n">
        <v>635</v>
      </c>
      <c r="C160" s="140" t="n">
        <v>397</v>
      </c>
      <c r="D160" s="148" t="n">
        <f aca="false">C160/B160</f>
        <v>0.625196850393701</v>
      </c>
      <c r="E160" s="140" t="n">
        <v>4088</v>
      </c>
      <c r="F160" s="140" t="n">
        <v>23</v>
      </c>
      <c r="G160" s="140" t="n">
        <v>14</v>
      </c>
      <c r="H160" s="140" t="n">
        <v>50</v>
      </c>
      <c r="I160" s="140" t="n">
        <v>123</v>
      </c>
      <c r="J160" s="149" t="n">
        <f aca="false">I160/H160</f>
        <v>2.46</v>
      </c>
      <c r="K160" s="140" t="n">
        <v>1</v>
      </c>
      <c r="L160" s="131" t="n">
        <f aca="false">((E160*0.05)+(F160*4)+(G160*-1)+(I160*0.1)+(K160*6))</f>
        <v>300.7</v>
      </c>
      <c r="O160" s="148" t="n">
        <f aca="false">(B160+H160)/(B162+F162+B164+F164+B166+F166+B160+H160)</f>
        <v>0.407011289364231</v>
      </c>
      <c r="P160" s="128" t="n">
        <f aca="false">B160/(B160+F162+F164+F166)</f>
        <v>0.506379585326954</v>
      </c>
      <c r="Q160" s="128" t="n">
        <f aca="false">H160/(H160+B162+B164+B166)</f>
        <v>0.116550116550117</v>
      </c>
      <c r="S160" s="128" t="n">
        <f aca="false">(H160+B162+B164+B166)/(H160+B162+B164+B166+B160)</f>
        <v>0.403195488721805</v>
      </c>
      <c r="T160" s="128" t="n">
        <f aca="false">B160/(B160+H160+B162+B164+B166)</f>
        <v>0.596804511278195</v>
      </c>
    </row>
    <row r="161" customFormat="false" ht="8.25" hidden="false" customHeight="false" outlineLevel="0" collapsed="false">
      <c r="A161" s="141" t="s">
        <v>146</v>
      </c>
      <c r="B161" s="147" t="s">
        <v>34</v>
      </c>
      <c r="C161" s="147" t="s">
        <v>55</v>
      </c>
      <c r="D161" s="147" t="s">
        <v>142</v>
      </c>
      <c r="E161" s="147" t="s">
        <v>30</v>
      </c>
      <c r="F161" s="147" t="s">
        <v>53</v>
      </c>
      <c r="G161" s="147" t="s">
        <v>54</v>
      </c>
      <c r="H161" s="147" t="s">
        <v>55</v>
      </c>
      <c r="I161" s="147" t="s">
        <v>147</v>
      </c>
      <c r="J161" s="147" t="s">
        <v>30</v>
      </c>
      <c r="K161" s="147" t="s">
        <v>41</v>
      </c>
      <c r="L161" s="147" t="s">
        <v>148</v>
      </c>
      <c r="O161" s="127" t="s">
        <v>143</v>
      </c>
      <c r="P161" s="127" t="s">
        <v>145</v>
      </c>
      <c r="Q161" s="127" t="s">
        <v>149</v>
      </c>
    </row>
    <row r="162" customFormat="false" ht="8.25" hidden="false" customHeight="false" outlineLevel="0" collapsed="false">
      <c r="A162" s="130" t="s">
        <v>49</v>
      </c>
      <c r="B162" s="140" t="n">
        <v>346</v>
      </c>
      <c r="C162" s="140" t="n">
        <v>1433</v>
      </c>
      <c r="D162" s="149" t="n">
        <f aca="false">C162/B162</f>
        <v>4.14161849710983</v>
      </c>
      <c r="E162" s="140" t="n">
        <v>5</v>
      </c>
      <c r="F162" s="140" t="n">
        <v>86</v>
      </c>
      <c r="G162" s="140" t="n">
        <v>67</v>
      </c>
      <c r="H162" s="140" t="n">
        <v>457</v>
      </c>
      <c r="I162" s="149" t="n">
        <f aca="false">H162/G162</f>
        <v>6.82089552238806</v>
      </c>
      <c r="J162" s="140" t="n">
        <v>3</v>
      </c>
      <c r="K162" s="131" t="n">
        <f aca="false">(C162*0.1)+(E162*6)+(H162*0.1)+(J162*6)</f>
        <v>237</v>
      </c>
      <c r="L162" s="131" t="n">
        <f aca="false">(C162*0.1)+(E162*6)+(G162*1)+(H162*0.1)+(J162*6)</f>
        <v>304</v>
      </c>
      <c r="O162" s="148" t="n">
        <f aca="false">(B162+F162)/(B162+F162+B164+F164+B166+F166+B160+H160)</f>
        <v>0.25668449197861</v>
      </c>
      <c r="P162" s="128" t="n">
        <f aca="false">B162/(H160+B162+B164+B166)</f>
        <v>0.806526806526807</v>
      </c>
      <c r="Q162" s="128" t="n">
        <f aca="false">F162/(F162+F164+F166)</f>
        <v>0.138933764135703</v>
      </c>
    </row>
    <row r="163" customFormat="false" ht="8.25" hidden="false" customHeight="false" outlineLevel="0" collapsed="false">
      <c r="A163" s="141" t="s">
        <v>150</v>
      </c>
      <c r="B163" s="147" t="s">
        <v>34</v>
      </c>
      <c r="C163" s="147" t="s">
        <v>55</v>
      </c>
      <c r="D163" s="147" t="s">
        <v>142</v>
      </c>
      <c r="E163" s="147" t="s">
        <v>30</v>
      </c>
      <c r="F163" s="147" t="s">
        <v>53</v>
      </c>
      <c r="G163" s="147" t="s">
        <v>54</v>
      </c>
      <c r="H163" s="147" t="s">
        <v>55</v>
      </c>
      <c r="I163" s="147" t="s">
        <v>147</v>
      </c>
      <c r="J163" s="147" t="s">
        <v>30</v>
      </c>
      <c r="K163" s="147" t="s">
        <v>41</v>
      </c>
      <c r="L163" s="147" t="s">
        <v>148</v>
      </c>
      <c r="O163" s="127" t="s">
        <v>143</v>
      </c>
      <c r="P163" s="127" t="s">
        <v>145</v>
      </c>
      <c r="Q163" s="127" t="s">
        <v>149</v>
      </c>
    </row>
    <row r="164" customFormat="false" ht="8.25" hidden="false" customHeight="false" outlineLevel="0" collapsed="false">
      <c r="A164" s="130" t="s">
        <v>49</v>
      </c>
      <c r="B164" s="140" t="n">
        <v>33</v>
      </c>
      <c r="C164" s="140" t="n">
        <v>159</v>
      </c>
      <c r="D164" s="140" t="n">
        <f aca="false">C164/B164</f>
        <v>4.81818181818182</v>
      </c>
      <c r="E164" s="140" t="n">
        <v>0</v>
      </c>
      <c r="F164" s="140" t="n">
        <v>397</v>
      </c>
      <c r="G164" s="140" t="n">
        <v>234</v>
      </c>
      <c r="H164" s="140" t="n">
        <v>2808</v>
      </c>
      <c r="I164" s="149" t="n">
        <f aca="false">H164/G164</f>
        <v>12</v>
      </c>
      <c r="J164" s="140" t="n">
        <v>19</v>
      </c>
      <c r="K164" s="131" t="n">
        <f aca="false">(C164*0.1)+(E164*6)+(H164*0.1)+(J164*6)</f>
        <v>410.7</v>
      </c>
      <c r="L164" s="131" t="n">
        <f aca="false">(C164*0.1)+(E164*6)+(G164*1)+(H164*0.1)+(J164*6)</f>
        <v>644.7</v>
      </c>
      <c r="O164" s="148" t="n">
        <f aca="false">(B164+F164)/(B162+F162+B164+F164+B166+F166+B160+H160)</f>
        <v>0.255496137849079</v>
      </c>
      <c r="P164" s="128" t="n">
        <f aca="false">B164/(B162+H160+B164+B166)</f>
        <v>0.0769230769230769</v>
      </c>
      <c r="Q164" s="128" t="n">
        <f aca="false">F164/(F164+F162+F166)</f>
        <v>0.641357027463651</v>
      </c>
    </row>
    <row r="165" customFormat="false" ht="8.25" hidden="false" customHeight="false" outlineLevel="0" collapsed="false">
      <c r="A165" s="141" t="s">
        <v>151</v>
      </c>
      <c r="B165" s="147" t="s">
        <v>34</v>
      </c>
      <c r="C165" s="147" t="s">
        <v>55</v>
      </c>
      <c r="D165" s="147" t="s">
        <v>142</v>
      </c>
      <c r="E165" s="147" t="s">
        <v>30</v>
      </c>
      <c r="F165" s="147" t="s">
        <v>53</v>
      </c>
      <c r="G165" s="147" t="s">
        <v>54</v>
      </c>
      <c r="H165" s="147" t="s">
        <v>55</v>
      </c>
      <c r="I165" s="147" t="s">
        <v>147</v>
      </c>
      <c r="J165" s="147" t="s">
        <v>30</v>
      </c>
      <c r="K165" s="147" t="s">
        <v>41</v>
      </c>
      <c r="L165" s="147" t="s">
        <v>148</v>
      </c>
      <c r="O165" s="127" t="s">
        <v>143</v>
      </c>
      <c r="P165" s="127" t="s">
        <v>145</v>
      </c>
      <c r="Q165" s="127" t="s">
        <v>149</v>
      </c>
    </row>
    <row r="166" customFormat="false" ht="8.25" hidden="false" customHeight="false" outlineLevel="0" collapsed="false">
      <c r="A166" s="130" t="s">
        <v>49</v>
      </c>
      <c r="B166" s="140" t="n">
        <v>0</v>
      </c>
      <c r="C166" s="140" t="n">
        <v>0</v>
      </c>
      <c r="D166" s="140" t="e">
        <f aca="false">C166/B166</f>
        <v>#DIV/0!</v>
      </c>
      <c r="E166" s="140" t="n">
        <v>0</v>
      </c>
      <c r="F166" s="140" t="n">
        <v>136</v>
      </c>
      <c r="G166" s="140" t="n">
        <v>95</v>
      </c>
      <c r="H166" s="140" t="n">
        <v>823</v>
      </c>
      <c r="I166" s="149" t="n">
        <f aca="false">H166/G166</f>
        <v>8.66315789473684</v>
      </c>
      <c r="J166" s="140" t="n">
        <v>1</v>
      </c>
      <c r="K166" s="131" t="n">
        <f aca="false">(C166*0.1)+(E166*6)+(H166*0.1)+(J166*6)</f>
        <v>88.3</v>
      </c>
      <c r="L166" s="131" t="n">
        <f aca="false">(C166*0.1)+(E166*6)+(G166*1)+(H166*0.1)+(J166*6)</f>
        <v>183.3</v>
      </c>
      <c r="O166" s="148" t="n">
        <f aca="false">(B166+F166)/(B162+F162+B164+F164+B166+F166+B160+H160)</f>
        <v>0.0808080808080808</v>
      </c>
      <c r="P166" s="143" t="n">
        <f aca="false">B166/(B166+B164+B162+H160)</f>
        <v>0</v>
      </c>
      <c r="Q166" s="128" t="n">
        <f aca="false">F166/(F166+F164+F162)</f>
        <v>0.219709208400646</v>
      </c>
    </row>
    <row r="168" customFormat="false" ht="8.25" hidden="false" customHeight="false" outlineLevel="0" collapsed="false">
      <c r="A168" s="129" t="n">
        <v>2025</v>
      </c>
      <c r="P168" s="126" t="n">
        <v>2025</v>
      </c>
      <c r="S168" s="129" t="s">
        <v>138</v>
      </c>
    </row>
    <row r="169" customFormat="false" ht="8.25" hidden="false" customHeight="false" outlineLevel="0" collapsed="false">
      <c r="A169" s="141" t="s">
        <v>139</v>
      </c>
      <c r="B169" s="147" t="s">
        <v>140</v>
      </c>
      <c r="C169" s="147" t="s">
        <v>26</v>
      </c>
      <c r="D169" s="147" t="s">
        <v>27</v>
      </c>
      <c r="E169" s="147" t="s">
        <v>55</v>
      </c>
      <c r="F169" s="147" t="s">
        <v>30</v>
      </c>
      <c r="G169" s="147" t="s">
        <v>141</v>
      </c>
      <c r="H169" s="147" t="s">
        <v>34</v>
      </c>
      <c r="I169" s="147" t="s">
        <v>55</v>
      </c>
      <c r="J169" s="147" t="s">
        <v>142</v>
      </c>
      <c r="K169" s="147" t="s">
        <v>30</v>
      </c>
      <c r="L169" s="147" t="s">
        <v>41</v>
      </c>
      <c r="O169" s="147" t="s">
        <v>143</v>
      </c>
      <c r="P169" s="147" t="s">
        <v>144</v>
      </c>
      <c r="Q169" s="147" t="s">
        <v>145</v>
      </c>
      <c r="S169" s="127" t="s">
        <v>16</v>
      </c>
      <c r="T169" s="127" t="s">
        <v>17</v>
      </c>
    </row>
    <row r="170" customFormat="false" ht="8.25" hidden="false" customHeight="false" outlineLevel="0" collapsed="false">
      <c r="A170" s="130" t="s">
        <v>49</v>
      </c>
      <c r="B170" s="140" t="n">
        <v>624</v>
      </c>
      <c r="C170" s="140" t="n">
        <v>429</v>
      </c>
      <c r="D170" s="148" t="n">
        <f aca="false">C170/B170</f>
        <v>0.6875</v>
      </c>
      <c r="E170" s="140" t="n">
        <v>4735</v>
      </c>
      <c r="F170" s="140" t="n">
        <v>31</v>
      </c>
      <c r="G170" s="140" t="n">
        <v>12</v>
      </c>
      <c r="H170" s="140" t="n">
        <v>58</v>
      </c>
      <c r="I170" s="140" t="n">
        <v>227</v>
      </c>
      <c r="J170" s="140" t="n">
        <f aca="false">I170/H170</f>
        <v>3.91379310344828</v>
      </c>
      <c r="K170" s="140" t="n">
        <v>2</v>
      </c>
      <c r="L170" s="131" t="n">
        <f aca="false">((E170*0.05)+(F170*4)+(G170*-1)+(I170*0.1)+(K170*6))</f>
        <v>383.45</v>
      </c>
      <c r="O170" s="148" t="n">
        <f aca="false">(B170+H170)/(B172+F172+B174+F174+B176+F176+B170+H170)</f>
        <v>0.402597402597403</v>
      </c>
      <c r="P170" s="128" t="n">
        <f aca="false">B170/(B170+F172+F174+F176)</f>
        <v>0.506904955320877</v>
      </c>
      <c r="Q170" s="128" t="n">
        <f aca="false">H170/(H170+B172+B174+B176)</f>
        <v>0.125269978401728</v>
      </c>
      <c r="S170" s="128" t="n">
        <f aca="false">(H170+B172+B174+B176)/(H170+B172+B174+B176+B170)</f>
        <v>0.425942962281509</v>
      </c>
      <c r="T170" s="128" t="n">
        <f aca="false">B170/(B170+H170+B172+B174+B176)</f>
        <v>0.574057037718491</v>
      </c>
    </row>
    <row r="171" customFormat="false" ht="8.25" hidden="false" customHeight="false" outlineLevel="0" collapsed="false">
      <c r="A171" s="141" t="s">
        <v>146</v>
      </c>
      <c r="B171" s="147" t="s">
        <v>34</v>
      </c>
      <c r="C171" s="147" t="s">
        <v>55</v>
      </c>
      <c r="D171" s="147" t="s">
        <v>142</v>
      </c>
      <c r="E171" s="147" t="s">
        <v>30</v>
      </c>
      <c r="F171" s="147" t="s">
        <v>53</v>
      </c>
      <c r="G171" s="147" t="s">
        <v>54</v>
      </c>
      <c r="H171" s="147" t="s">
        <v>55</v>
      </c>
      <c r="I171" s="147" t="s">
        <v>147</v>
      </c>
      <c r="J171" s="147" t="s">
        <v>30</v>
      </c>
      <c r="K171" s="147" t="s">
        <v>41</v>
      </c>
      <c r="L171" s="147" t="s">
        <v>148</v>
      </c>
      <c r="O171" s="127" t="s">
        <v>143</v>
      </c>
      <c r="P171" s="127" t="s">
        <v>145</v>
      </c>
      <c r="Q171" s="127" t="s">
        <v>149</v>
      </c>
    </row>
    <row r="172" customFormat="false" ht="8.25" hidden="false" customHeight="false" outlineLevel="0" collapsed="false">
      <c r="A172" s="130" t="s">
        <v>49</v>
      </c>
      <c r="B172" s="140" t="n">
        <v>383</v>
      </c>
      <c r="C172" s="140" t="n">
        <v>1786</v>
      </c>
      <c r="D172" s="149" t="n">
        <f aca="false">C172/B172</f>
        <v>4.66318537859008</v>
      </c>
      <c r="E172" s="140" t="n">
        <v>16</v>
      </c>
      <c r="F172" s="140" t="n">
        <v>82</v>
      </c>
      <c r="G172" s="140" t="n">
        <v>61</v>
      </c>
      <c r="H172" s="140" t="n">
        <v>308</v>
      </c>
      <c r="I172" s="149" t="n">
        <f aca="false">H172/G172</f>
        <v>5.04918032786885</v>
      </c>
      <c r="J172" s="140" t="n">
        <v>3</v>
      </c>
      <c r="K172" s="131" t="n">
        <f aca="false">(C172*0.1)+(E172*6)+(H172*0.1)+(J172*6)</f>
        <v>323.4</v>
      </c>
      <c r="L172" s="131" t="n">
        <f aca="false">(C172*0.1)+(E172*6)+(G172*1)+(H172*0.1)+(J172*6)</f>
        <v>384.4</v>
      </c>
      <c r="O172" s="148" t="n">
        <f aca="false">(B172+F172)/(B172+F172+B174+F174+B176+F176+B170+H170)</f>
        <v>0.274498229043684</v>
      </c>
      <c r="P172" s="128" t="n">
        <f aca="false">B172/(H170+B172+B174+B176)</f>
        <v>0.827213822894168</v>
      </c>
      <c r="Q172" s="128" t="n">
        <f aca="false">F172/(F172+F174+F176)</f>
        <v>0.135090609555189</v>
      </c>
    </row>
    <row r="173" customFormat="false" ht="8.25" hidden="false" customHeight="false" outlineLevel="0" collapsed="false">
      <c r="A173" s="141" t="s">
        <v>150</v>
      </c>
      <c r="B173" s="147" t="s">
        <v>34</v>
      </c>
      <c r="C173" s="147" t="s">
        <v>55</v>
      </c>
      <c r="D173" s="147" t="s">
        <v>142</v>
      </c>
      <c r="E173" s="147" t="s">
        <v>30</v>
      </c>
      <c r="F173" s="147" t="s">
        <v>53</v>
      </c>
      <c r="G173" s="147" t="s">
        <v>54</v>
      </c>
      <c r="H173" s="147" t="s">
        <v>55</v>
      </c>
      <c r="I173" s="147" t="s">
        <v>147</v>
      </c>
      <c r="J173" s="147" t="s">
        <v>30</v>
      </c>
      <c r="K173" s="147" t="s">
        <v>41</v>
      </c>
      <c r="L173" s="147" t="s">
        <v>148</v>
      </c>
      <c r="O173" s="127" t="s">
        <v>143</v>
      </c>
      <c r="P173" s="127" t="s">
        <v>145</v>
      </c>
      <c r="Q173" s="127" t="s">
        <v>149</v>
      </c>
    </row>
    <row r="174" customFormat="false" ht="8.25" hidden="false" customHeight="false" outlineLevel="0" collapsed="false">
      <c r="A174" s="130" t="s">
        <v>49</v>
      </c>
      <c r="B174" s="140" t="n">
        <v>22</v>
      </c>
      <c r="C174" s="140" t="n">
        <v>116</v>
      </c>
      <c r="D174" s="149" t="n">
        <f aca="false">C174/B174</f>
        <v>5.27272727272727</v>
      </c>
      <c r="E174" s="140" t="n">
        <v>0</v>
      </c>
      <c r="F174" s="140" t="n">
        <v>387</v>
      </c>
      <c r="G174" s="140" t="n">
        <v>253</v>
      </c>
      <c r="H174" s="140" t="n">
        <v>3605</v>
      </c>
      <c r="I174" s="149" t="n">
        <f aca="false">H174/G174</f>
        <v>14.2490118577075</v>
      </c>
      <c r="J174" s="140" t="n">
        <v>19</v>
      </c>
      <c r="K174" s="131" t="n">
        <f aca="false">(C174*0.1)+(E174*6)+(H174*0.1)+(J174*6)</f>
        <v>486.1</v>
      </c>
      <c r="L174" s="131" t="n">
        <f aca="false">(C174*0.1)+(E174*6)+(G174*1)+(H174*0.1)+(J174*6)</f>
        <v>739.1</v>
      </c>
      <c r="O174" s="148" t="n">
        <f aca="false">(B174+F174)/(B172+F172+B174+F174+B176+F176+B170+H170)</f>
        <v>0.241440377804014</v>
      </c>
      <c r="P174" s="128" t="n">
        <f aca="false">B174/(B172+H170+B174+B176)</f>
        <v>0.0475161987041037</v>
      </c>
      <c r="Q174" s="128" t="n">
        <f aca="false">F174/(F174+F172+F176)</f>
        <v>0.637561779242175</v>
      </c>
    </row>
    <row r="175" customFormat="false" ht="8.25" hidden="false" customHeight="false" outlineLevel="0" collapsed="false">
      <c r="A175" s="141" t="s">
        <v>151</v>
      </c>
      <c r="B175" s="147" t="s">
        <v>34</v>
      </c>
      <c r="C175" s="147" t="s">
        <v>55</v>
      </c>
      <c r="D175" s="147" t="s">
        <v>142</v>
      </c>
      <c r="E175" s="147" t="s">
        <v>30</v>
      </c>
      <c r="F175" s="147" t="s">
        <v>53</v>
      </c>
      <c r="G175" s="147" t="s">
        <v>54</v>
      </c>
      <c r="H175" s="147" t="s">
        <v>55</v>
      </c>
      <c r="I175" s="147" t="s">
        <v>147</v>
      </c>
      <c r="J175" s="147" t="s">
        <v>30</v>
      </c>
      <c r="K175" s="147" t="s">
        <v>41</v>
      </c>
      <c r="L175" s="147" t="s">
        <v>148</v>
      </c>
      <c r="O175" s="127" t="s">
        <v>143</v>
      </c>
      <c r="P175" s="127" t="s">
        <v>145</v>
      </c>
      <c r="Q175" s="127" t="s">
        <v>149</v>
      </c>
    </row>
    <row r="176" customFormat="false" ht="8.25" hidden="false" customHeight="false" outlineLevel="0" collapsed="false">
      <c r="A176" s="130" t="s">
        <v>49</v>
      </c>
      <c r="B176" s="140" t="n">
        <v>0</v>
      </c>
      <c r="C176" s="140" t="n">
        <v>0</v>
      </c>
      <c r="D176" s="140" t="e">
        <f aca="false">C176/B176</f>
        <v>#DIV/0!</v>
      </c>
      <c r="E176" s="140" t="n">
        <v>0</v>
      </c>
      <c r="F176" s="140" t="n">
        <v>138</v>
      </c>
      <c r="G176" s="140" t="n">
        <v>105</v>
      </c>
      <c r="H176" s="140" t="n">
        <v>822</v>
      </c>
      <c r="I176" s="149" t="n">
        <f aca="false">H176/G176</f>
        <v>7.82857142857143</v>
      </c>
      <c r="J176" s="140" t="n">
        <v>9</v>
      </c>
      <c r="K176" s="131" t="n">
        <f aca="false">(C176*0.1)+(E176*6)+(H176*0.1)+(J176*6)</f>
        <v>136.2</v>
      </c>
      <c r="L176" s="131" t="n">
        <f aca="false">(C176*0.1)+(E176*6)+(G176*1)+(H176*0.1)+(J176*6)</f>
        <v>241.2</v>
      </c>
      <c r="O176" s="148" t="n">
        <f aca="false">(B176+F176)/(B172+F172+B174+F174+B176+F176+B170+H170)</f>
        <v>0.0814639905548996</v>
      </c>
      <c r="P176" s="143" t="n">
        <f aca="false">B176/(B176+B174+B172+H170)</f>
        <v>0</v>
      </c>
      <c r="Q176" s="128" t="n">
        <f aca="false">F176/(F176+F174+F172)</f>
        <v>0.227347611202636</v>
      </c>
    </row>
  </sheetData>
  <mergeCells count="136">
    <mergeCell ref="A1:W1"/>
    <mergeCell ref="A3:W3"/>
    <mergeCell ref="AC3:AY3"/>
    <mergeCell ref="H5:J5"/>
    <mergeCell ref="M5:O5"/>
    <mergeCell ref="AJ5:AL5"/>
    <mergeCell ref="AO5:AQ5"/>
    <mergeCell ref="H6:J6"/>
    <mergeCell ref="AJ6:AL6"/>
    <mergeCell ref="H7:J7"/>
    <mergeCell ref="AJ7:AL7"/>
    <mergeCell ref="A10:W10"/>
    <mergeCell ref="AC10:AY10"/>
    <mergeCell ref="C12:I12"/>
    <mergeCell ref="N12:R12"/>
    <mergeCell ref="T12:V12"/>
    <mergeCell ref="X12:Y12"/>
    <mergeCell ref="AG12:AM12"/>
    <mergeCell ref="AP12:AT12"/>
    <mergeCell ref="AV12:AX12"/>
    <mergeCell ref="AZ12:BA12"/>
    <mergeCell ref="A20:G20"/>
    <mergeCell ref="H20:M20"/>
    <mergeCell ref="T20:V20"/>
    <mergeCell ref="X20:Y20"/>
    <mergeCell ref="AE20:AK20"/>
    <mergeCell ref="AL20:AQ20"/>
    <mergeCell ref="AV20:AX20"/>
    <mergeCell ref="AZ20:BA20"/>
    <mergeCell ref="A30:G30"/>
    <mergeCell ref="L30:P30"/>
    <mergeCell ref="T30:V30"/>
    <mergeCell ref="X30:Y30"/>
    <mergeCell ref="AE30:AK30"/>
    <mergeCell ref="AN30:AR30"/>
    <mergeCell ref="AV30:AX30"/>
    <mergeCell ref="AZ30:BA30"/>
    <mergeCell ref="A41:G41"/>
    <mergeCell ref="L41:P41"/>
    <mergeCell ref="T41:V41"/>
    <mergeCell ref="X41:Y41"/>
    <mergeCell ref="AE41:AK41"/>
    <mergeCell ref="AN41:AR41"/>
    <mergeCell ref="AV41:AX41"/>
    <mergeCell ref="AZ41:BA41"/>
    <mergeCell ref="A50:G50"/>
    <mergeCell ref="J50:N50"/>
    <mergeCell ref="R50:V50"/>
    <mergeCell ref="AC50:AI50"/>
    <mergeCell ref="AL50:AP50"/>
    <mergeCell ref="AT50:AX50"/>
    <mergeCell ref="J51:M51"/>
    <mergeCell ref="R51:U51"/>
    <mergeCell ref="AL51:AO51"/>
    <mergeCell ref="AT51:AW51"/>
    <mergeCell ref="J52:M52"/>
    <mergeCell ref="R52:U52"/>
    <mergeCell ref="AL52:AO52"/>
    <mergeCell ref="AT52:AW52"/>
    <mergeCell ref="J53:M53"/>
    <mergeCell ref="R53:U53"/>
    <mergeCell ref="AL53:AO53"/>
    <mergeCell ref="AT53:AW53"/>
    <mergeCell ref="J54:M54"/>
    <mergeCell ref="R54:U54"/>
    <mergeCell ref="AL54:AO54"/>
    <mergeCell ref="AT54:AW54"/>
    <mergeCell ref="J55:M55"/>
    <mergeCell ref="R55:U55"/>
    <mergeCell ref="AL55:AO55"/>
    <mergeCell ref="AT55:AW55"/>
    <mergeCell ref="J56:M56"/>
    <mergeCell ref="R56:U56"/>
    <mergeCell ref="AL56:AO56"/>
    <mergeCell ref="AT56:AW56"/>
    <mergeCell ref="J57:M57"/>
    <mergeCell ref="R57:U57"/>
    <mergeCell ref="AL57:AO57"/>
    <mergeCell ref="AT57:AW57"/>
    <mergeCell ref="J58:M58"/>
    <mergeCell ref="R58:U58"/>
    <mergeCell ref="AL58:AO58"/>
    <mergeCell ref="AT58:AW58"/>
    <mergeCell ref="J59:M59"/>
    <mergeCell ref="R59:U59"/>
    <mergeCell ref="AL59:AO59"/>
    <mergeCell ref="AT59:AW59"/>
    <mergeCell ref="A73:W73"/>
    <mergeCell ref="H75:J75"/>
    <mergeCell ref="M75:O75"/>
    <mergeCell ref="H76:J76"/>
    <mergeCell ref="H77:J77"/>
    <mergeCell ref="A80:W80"/>
    <mergeCell ref="C82:I82"/>
    <mergeCell ref="L82:P82"/>
    <mergeCell ref="R82:T82"/>
    <mergeCell ref="V82:W82"/>
    <mergeCell ref="A90:G90"/>
    <mergeCell ref="H90:M90"/>
    <mergeCell ref="R90:T90"/>
    <mergeCell ref="V90:W90"/>
    <mergeCell ref="A100:G100"/>
    <mergeCell ref="J100:N100"/>
    <mergeCell ref="R100:T100"/>
    <mergeCell ref="V100:W100"/>
    <mergeCell ref="A111:G111"/>
    <mergeCell ref="J111:N111"/>
    <mergeCell ref="R111:T111"/>
    <mergeCell ref="V111:W111"/>
    <mergeCell ref="A120:G120"/>
    <mergeCell ref="J120:N120"/>
    <mergeCell ref="R120:V120"/>
    <mergeCell ref="J121:M121"/>
    <mergeCell ref="R121:U121"/>
    <mergeCell ref="J122:M122"/>
    <mergeCell ref="R122:U122"/>
    <mergeCell ref="J123:M123"/>
    <mergeCell ref="R123:U123"/>
    <mergeCell ref="J124:M124"/>
    <mergeCell ref="R124:U124"/>
    <mergeCell ref="J125:M125"/>
    <mergeCell ref="R125:U125"/>
    <mergeCell ref="J126:M126"/>
    <mergeCell ref="R126:U126"/>
    <mergeCell ref="J127:M127"/>
    <mergeCell ref="R127:U127"/>
    <mergeCell ref="J128:M128"/>
    <mergeCell ref="R128:U128"/>
    <mergeCell ref="J129:M129"/>
    <mergeCell ref="R129:U129"/>
    <mergeCell ref="A141:W141"/>
    <mergeCell ref="H143:J143"/>
    <mergeCell ref="M143:O143"/>
    <mergeCell ref="H144:J144"/>
    <mergeCell ref="H145:J145"/>
    <mergeCell ref="H146:J146"/>
  </mergeCells>
  <hyperlinks>
    <hyperlink ref="H5" location="ARI!C9" display="RSP Projections: Year 1"/>
    <hyperlink ref="M5" location="ARI!AX11" display="Adjustable Projections: Year 1"/>
    <hyperlink ref="AJ5" location="ARI!C9" display="RSP Projections: Year 1"/>
    <hyperlink ref="AO5" location="ARI!AX11" display="Adjustable Projections: Year 1"/>
    <hyperlink ref="H6" location="ARI!A110" display="RSP Projections: Year 2"/>
    <hyperlink ref="M6" location="ARI!A170" display="Past Run/Pass Performances"/>
    <hyperlink ref="AJ6" location="ARI!A110" display="RSP Projections: Year 2"/>
    <hyperlink ref="H75" location="ARI!C9" display="RSP Projections: Year 1"/>
    <hyperlink ref="M75" location="ARI!AX11" display="Adjustable Projections: Year 1"/>
    <hyperlink ref="H76" location="ARI!A110" display="RSP Projections: Year 2"/>
    <hyperlink ref="M76" location="ARI!A170" display="Past Run/Pass Performances"/>
    <hyperlink ref="H143" location="ARI!C9" display="RSP Projections: Year 1"/>
    <hyperlink ref="M143" location="ARI!AX11" display="Adjustable Projections: Year 1"/>
    <hyperlink ref="H144" location="ARI!A90" display="RSP Projections: Year 2"/>
  </hyperlinks>
  <printOptions headings="false" gridLines="false" gridLinesSet="true" horizontalCentered="false" verticalCentered="false"/>
  <pageMargins left="0" right="0" top="0" bottom="0" header="0.511811023622047" footer="0.511811023622047"/>
  <pageSetup paperSize="1" scale="54"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B176"/>
  <sheetViews>
    <sheetView showFormulas="false" showGridLines="true" showRowColHeaders="true" showZeros="true" rightToLeft="false" tabSelected="false" showOutlineSymbols="true" defaultGridColor="true" view="normal" topLeftCell="A4" colorId="64" zoomScale="200" zoomScaleNormal="200" zoomScalePageLayoutView="100" workbookViewId="0">
      <selection pane="topLeft" activeCell="G36" activeCellId="0" sqref="G36"/>
    </sheetView>
  </sheetViews>
  <sheetFormatPr defaultColWidth="3.859375" defaultRowHeight="8.25" customHeight="false" zeroHeight="false" outlineLevelRow="0" outlineLevelCol="0"/>
  <cols>
    <col collapsed="false" customWidth="true" hidden="false" outlineLevel="0" max="1" min="1" style="273" width="17.15"/>
    <col collapsed="false" customWidth="true" hidden="false" outlineLevel="0" max="2" min="2" style="274" width="4"/>
    <col collapsed="false" customWidth="true" hidden="false" outlineLevel="0" max="3" min="3" style="273" width="4"/>
    <col collapsed="false" customWidth="true" hidden="false" outlineLevel="0" max="4" min="4" style="273" width="4.14"/>
    <col collapsed="false" customWidth="true" hidden="false" outlineLevel="0" max="5" min="5" style="273" width="4.42"/>
    <col collapsed="false" customWidth="true" hidden="false" outlineLevel="0" max="6" min="6" style="273" width="4.71"/>
    <col collapsed="false" customWidth="true" hidden="false" outlineLevel="0" max="7" min="7" style="273" width="4.42"/>
    <col collapsed="false" customWidth="true" hidden="false" outlineLevel="0" max="8" min="8" style="273" width="4.29"/>
    <col collapsed="false" customWidth="true" hidden="false" outlineLevel="0" max="10" min="9" style="273" width="4.42"/>
    <col collapsed="false" customWidth="true" hidden="false" outlineLevel="0" max="11" min="11" style="273" width="4.29"/>
    <col collapsed="false" customWidth="true" hidden="false" outlineLevel="0" max="13" min="12" style="273" width="4.42"/>
    <col collapsed="false" customWidth="true" hidden="false" outlineLevel="0" max="14" min="14" style="273" width="4.86"/>
    <col collapsed="false" customWidth="true" hidden="false" outlineLevel="0" max="15" min="15" style="273" width="4.71"/>
    <col collapsed="false" customWidth="true" hidden="false" outlineLevel="0" max="16" min="16" style="273" width="7"/>
    <col collapsed="false" customWidth="true" hidden="false" outlineLevel="0" max="17" min="17" style="273" width="4.42"/>
    <col collapsed="false" customWidth="true" hidden="false" outlineLevel="0" max="18" min="18" style="273" width="11.85"/>
    <col collapsed="false" customWidth="true" hidden="false" outlineLevel="0" max="20" min="19" style="273" width="5.71"/>
    <col collapsed="false" customWidth="true" hidden="false" outlineLevel="0" max="21" min="21" style="273" width="5.14"/>
    <col collapsed="false" customWidth="true" hidden="false" outlineLevel="0" max="22" min="22" style="273" width="5"/>
    <col collapsed="false" customWidth="true" hidden="false" outlineLevel="0" max="23" min="23" style="273" width="4"/>
    <col collapsed="false" customWidth="true" hidden="false" outlineLevel="0" max="24" min="24" style="273" width="4.57"/>
    <col collapsed="false" customWidth="true" hidden="false" outlineLevel="0" max="25" min="25" style="273" width="5.14"/>
    <col collapsed="false" customWidth="true" hidden="false" outlineLevel="0" max="26" min="26" style="273" width="4.29"/>
    <col collapsed="false" customWidth="false" hidden="false" outlineLevel="0" max="29" min="27" style="273" width="3.86"/>
    <col collapsed="false" customWidth="true" hidden="false" outlineLevel="0" max="30" min="30" style="273" width="4"/>
    <col collapsed="false" customWidth="true" hidden="false" outlineLevel="0" max="32" min="31" style="273" width="4.29"/>
    <col collapsed="false" customWidth="true" hidden="false" outlineLevel="0" max="33" min="33" style="273" width="4.42"/>
    <col collapsed="false" customWidth="true" hidden="false" outlineLevel="0" max="34" min="34" style="273" width="4.71"/>
    <col collapsed="false" customWidth="true" hidden="false" outlineLevel="0" max="35" min="35" style="273" width="4.42"/>
    <col collapsed="false" customWidth="true" hidden="false" outlineLevel="0" max="36" min="36" style="273" width="4.71"/>
    <col collapsed="false" customWidth="true" hidden="false" outlineLevel="0" max="37" min="37" style="273" width="4.42"/>
    <col collapsed="false" customWidth="true" hidden="false" outlineLevel="0" max="38" min="38" style="273" width="4.29"/>
    <col collapsed="false" customWidth="true" hidden="false" outlineLevel="0" max="39" min="39" style="273" width="4.42"/>
    <col collapsed="false" customWidth="true" hidden="false" outlineLevel="0" max="40" min="40" style="273" width="4.14"/>
    <col collapsed="false" customWidth="true" hidden="false" outlineLevel="0" max="41" min="41" style="273" width="4.42"/>
    <col collapsed="false" customWidth="true" hidden="false" outlineLevel="0" max="42" min="42" style="273" width="4"/>
    <col collapsed="false" customWidth="true" hidden="false" outlineLevel="0" max="43" min="43" style="273" width="4.29"/>
    <col collapsed="false" customWidth="true" hidden="false" outlineLevel="0" max="44" min="44" style="273" width="4"/>
    <col collapsed="false" customWidth="true" hidden="false" outlineLevel="0" max="45" min="45" style="273" width="4.29"/>
    <col collapsed="false" customWidth="false" hidden="false" outlineLevel="0" max="46" min="46" style="273" width="3.86"/>
    <col collapsed="false" customWidth="true" hidden="false" outlineLevel="0" max="47" min="47" style="273" width="5.86"/>
    <col collapsed="false" customWidth="true" hidden="false" outlineLevel="0" max="48" min="48" style="273" width="4.71"/>
    <col collapsed="false" customWidth="true" hidden="false" outlineLevel="0" max="49" min="49" style="273" width="4.57"/>
    <col collapsed="false" customWidth="false" hidden="false" outlineLevel="0" max="50" min="50" style="273" width="3.86"/>
    <col collapsed="false" customWidth="true" hidden="false" outlineLevel="0" max="52" min="51" style="273" width="4"/>
    <col collapsed="false" customWidth="false" hidden="false" outlineLevel="0" max="16384" min="53" style="273" width="3.86"/>
  </cols>
  <sheetData>
    <row r="1" customFormat="false" ht="8.25" hidden="false" customHeight="false" outlineLevel="0" collapsed="false">
      <c r="A1" s="275" t="s">
        <v>601</v>
      </c>
      <c r="B1" s="275"/>
      <c r="C1" s="275"/>
      <c r="D1" s="275"/>
      <c r="E1" s="275"/>
      <c r="F1" s="275"/>
      <c r="G1" s="275"/>
      <c r="H1" s="275"/>
      <c r="I1" s="275"/>
      <c r="J1" s="275"/>
      <c r="K1" s="275"/>
      <c r="L1" s="275"/>
      <c r="M1" s="275"/>
      <c r="N1" s="275"/>
      <c r="O1" s="275"/>
      <c r="P1" s="275"/>
      <c r="Q1" s="275"/>
      <c r="R1" s="275"/>
      <c r="S1" s="275"/>
      <c r="T1" s="275"/>
      <c r="U1" s="275"/>
      <c r="V1" s="275"/>
      <c r="W1" s="275"/>
    </row>
    <row r="2" customFormat="false" ht="8.25" hidden="false" customHeight="false" outlineLevel="0" collapsed="false">
      <c r="C2" s="276"/>
      <c r="D2" s="276"/>
      <c r="E2" s="276"/>
      <c r="F2" s="276"/>
      <c r="G2" s="276"/>
      <c r="H2" s="276"/>
      <c r="I2" s="276"/>
      <c r="J2" s="276"/>
      <c r="K2" s="276"/>
      <c r="L2" s="276"/>
      <c r="M2" s="276"/>
      <c r="N2" s="276"/>
    </row>
    <row r="3" customFormat="false" ht="8.25" hidden="false" customHeight="false" outlineLevel="0" collapsed="false">
      <c r="A3" s="275" t="s">
        <v>10</v>
      </c>
      <c r="B3" s="275"/>
      <c r="C3" s="275"/>
      <c r="D3" s="275"/>
      <c r="E3" s="275"/>
      <c r="F3" s="275"/>
      <c r="G3" s="275"/>
      <c r="H3" s="275"/>
      <c r="I3" s="275"/>
      <c r="J3" s="275"/>
      <c r="K3" s="275"/>
      <c r="L3" s="275"/>
      <c r="M3" s="275"/>
      <c r="N3" s="275"/>
      <c r="O3" s="275"/>
      <c r="P3" s="275"/>
      <c r="Q3" s="275"/>
      <c r="R3" s="275"/>
      <c r="S3" s="275"/>
      <c r="T3" s="275"/>
      <c r="U3" s="275"/>
      <c r="V3" s="275"/>
      <c r="W3" s="275"/>
      <c r="AC3" s="275" t="s">
        <v>10</v>
      </c>
      <c r="AD3" s="275"/>
      <c r="AE3" s="275"/>
      <c r="AF3" s="275"/>
      <c r="AG3" s="275"/>
      <c r="AH3" s="275"/>
      <c r="AI3" s="275"/>
      <c r="AJ3" s="275"/>
      <c r="AK3" s="275"/>
      <c r="AL3" s="275"/>
      <c r="AM3" s="275"/>
      <c r="AN3" s="275"/>
      <c r="AO3" s="275"/>
      <c r="AP3" s="275"/>
      <c r="AQ3" s="275"/>
      <c r="AR3" s="275"/>
      <c r="AS3" s="275"/>
      <c r="AT3" s="275"/>
      <c r="AU3" s="275"/>
      <c r="AV3" s="275"/>
      <c r="AW3" s="275"/>
      <c r="AX3" s="275"/>
      <c r="AY3" s="275"/>
    </row>
    <row r="4" customFormat="false" ht="8.25" hidden="false" customHeight="false" outlineLevel="0" collapsed="false">
      <c r="A4" s="276"/>
      <c r="B4" s="276"/>
      <c r="C4" s="276"/>
      <c r="D4" s="276"/>
      <c r="E4" s="276"/>
      <c r="F4" s="276"/>
      <c r="G4" s="276"/>
      <c r="H4" s="276"/>
      <c r="I4" s="276"/>
      <c r="J4" s="276"/>
      <c r="K4" s="276"/>
      <c r="L4" s="276"/>
      <c r="M4" s="276"/>
      <c r="N4" s="276"/>
      <c r="O4" s="276"/>
      <c r="P4" s="276"/>
      <c r="Q4" s="276"/>
      <c r="R4" s="276"/>
      <c r="S4" s="276"/>
      <c r="T4" s="276"/>
      <c r="U4" s="276"/>
      <c r="V4" s="276"/>
      <c r="W4" s="276"/>
      <c r="X4" s="276"/>
      <c r="Y4" s="276"/>
      <c r="Z4" s="276"/>
      <c r="AA4" s="276"/>
      <c r="AC4" s="276"/>
      <c r="AD4" s="276"/>
      <c r="AE4" s="276"/>
      <c r="AF4" s="276"/>
      <c r="AG4" s="276"/>
      <c r="AH4" s="276"/>
      <c r="AI4" s="276"/>
      <c r="AJ4" s="276"/>
      <c r="AK4" s="276"/>
      <c r="AL4" s="276"/>
      <c r="AM4" s="276"/>
      <c r="AN4" s="276"/>
      <c r="AO4" s="276"/>
      <c r="AP4" s="276"/>
      <c r="AQ4" s="276"/>
      <c r="AR4" s="276"/>
      <c r="AS4" s="276"/>
      <c r="AT4" s="276"/>
      <c r="AU4" s="276"/>
      <c r="AV4" s="276"/>
      <c r="AW4" s="276"/>
      <c r="AX4" s="276"/>
      <c r="AY4" s="276"/>
    </row>
    <row r="5" customFormat="false" ht="8.25" hidden="false" customHeight="false" outlineLevel="0" collapsed="false">
      <c r="H5" s="277" t="s">
        <v>11</v>
      </c>
      <c r="I5" s="277"/>
      <c r="J5" s="277"/>
      <c r="M5" s="277" t="s">
        <v>12</v>
      </c>
      <c r="N5" s="277"/>
      <c r="O5" s="277"/>
      <c r="S5" s="278" t="s">
        <v>13</v>
      </c>
      <c r="AJ5" s="277" t="s">
        <v>11</v>
      </c>
      <c r="AK5" s="277"/>
      <c r="AL5" s="277"/>
      <c r="AO5" s="277" t="s">
        <v>12</v>
      </c>
      <c r="AP5" s="277"/>
      <c r="AQ5" s="277"/>
    </row>
    <row r="6" customFormat="false" ht="8.25" hidden="false" customHeight="false" outlineLevel="0" collapsed="false">
      <c r="H6" s="277" t="s">
        <v>14</v>
      </c>
      <c r="I6" s="277"/>
      <c r="J6" s="277"/>
      <c r="M6" s="277" t="s">
        <v>15</v>
      </c>
      <c r="S6" s="279" t="s">
        <v>16</v>
      </c>
      <c r="T6" s="279" t="s">
        <v>17</v>
      </c>
      <c r="AJ6" s="277" t="s">
        <v>14</v>
      </c>
      <c r="AK6" s="277"/>
      <c r="AL6" s="277"/>
    </row>
    <row r="7" customFormat="false" ht="8.25" hidden="false" customHeight="false" outlineLevel="0" collapsed="false">
      <c r="H7" s="277"/>
      <c r="I7" s="277"/>
      <c r="J7" s="277"/>
      <c r="S7" s="280" t="n">
        <f aca="false">(N17+D27+L38+L47)/(N17+D27+L38+D17)</f>
        <v>0.447572815533981</v>
      </c>
      <c r="T7" s="280" t="n">
        <f aca="false">D17/(D17+N17+D27+L38+L47)</f>
        <v>0.55242718446602</v>
      </c>
      <c r="AJ7" s="277"/>
      <c r="AK7" s="277"/>
      <c r="AL7" s="277"/>
    </row>
    <row r="8" customFormat="false" ht="8.25" hidden="false" customHeight="false" outlineLevel="0" collapsed="false">
      <c r="S8" s="273" t="s">
        <v>602</v>
      </c>
    </row>
    <row r="10" customFormat="false" ht="8.25" hidden="false" customHeight="false" outlineLevel="0" collapsed="false">
      <c r="A10" s="275" t="s">
        <v>11</v>
      </c>
      <c r="B10" s="275"/>
      <c r="C10" s="275"/>
      <c r="D10" s="275"/>
      <c r="E10" s="275"/>
      <c r="F10" s="275"/>
      <c r="G10" s="275"/>
      <c r="H10" s="275"/>
      <c r="I10" s="275"/>
      <c r="J10" s="275"/>
      <c r="K10" s="275"/>
      <c r="L10" s="275"/>
      <c r="M10" s="275"/>
      <c r="N10" s="275"/>
      <c r="O10" s="275"/>
      <c r="P10" s="275"/>
      <c r="Q10" s="275"/>
      <c r="R10" s="275"/>
      <c r="S10" s="275"/>
      <c r="T10" s="275"/>
      <c r="U10" s="275"/>
      <c r="V10" s="275"/>
      <c r="W10" s="275"/>
      <c r="AC10" s="275" t="s">
        <v>12</v>
      </c>
      <c r="AD10" s="275"/>
      <c r="AE10" s="275"/>
      <c r="AF10" s="275"/>
      <c r="AG10" s="275"/>
      <c r="AH10" s="275"/>
      <c r="AI10" s="275"/>
      <c r="AJ10" s="275"/>
      <c r="AK10" s="275"/>
      <c r="AL10" s="275"/>
      <c r="AM10" s="275"/>
      <c r="AN10" s="275"/>
      <c r="AO10" s="275"/>
      <c r="AP10" s="275"/>
      <c r="AQ10" s="275"/>
      <c r="AR10" s="275"/>
      <c r="AS10" s="275"/>
      <c r="AT10" s="275"/>
      <c r="AU10" s="275"/>
      <c r="AV10" s="275"/>
      <c r="AW10" s="275"/>
      <c r="AX10" s="275"/>
      <c r="AY10" s="275"/>
    </row>
    <row r="12" customFormat="false" ht="8.25" hidden="false" customHeight="false" outlineLevel="0" collapsed="false">
      <c r="C12" s="275" t="s">
        <v>18</v>
      </c>
      <c r="D12" s="275"/>
      <c r="E12" s="275"/>
      <c r="F12" s="275"/>
      <c r="G12" s="275"/>
      <c r="H12" s="275"/>
      <c r="I12" s="275"/>
      <c r="J12" s="276"/>
      <c r="K12" s="276"/>
      <c r="N12" s="275" t="s">
        <v>19</v>
      </c>
      <c r="O12" s="275"/>
      <c r="P12" s="275"/>
      <c r="Q12" s="275"/>
      <c r="R12" s="275"/>
      <c r="T12" s="275" t="s">
        <v>20</v>
      </c>
      <c r="U12" s="275"/>
      <c r="V12" s="275"/>
      <c r="X12" s="275"/>
      <c r="Y12" s="275"/>
      <c r="AG12" s="275" t="s">
        <v>18</v>
      </c>
      <c r="AH12" s="275"/>
      <c r="AI12" s="275"/>
      <c r="AJ12" s="275"/>
      <c r="AK12" s="275"/>
      <c r="AL12" s="275"/>
      <c r="AM12" s="275"/>
      <c r="AP12" s="275" t="s">
        <v>19</v>
      </c>
      <c r="AQ12" s="275"/>
      <c r="AR12" s="275"/>
      <c r="AS12" s="275"/>
      <c r="AT12" s="275"/>
      <c r="AV12" s="275" t="s">
        <v>20</v>
      </c>
      <c r="AW12" s="275"/>
      <c r="AX12" s="275"/>
      <c r="AZ12" s="275" t="s">
        <v>21</v>
      </c>
      <c r="BA12" s="275"/>
    </row>
    <row r="13" customFormat="false" ht="8.25" hidden="false" customHeight="false" outlineLevel="0" collapsed="false">
      <c r="A13" s="281" t="s">
        <v>22</v>
      </c>
      <c r="B13" s="281" t="s">
        <v>23</v>
      </c>
      <c r="C13" s="281" t="s">
        <v>24</v>
      </c>
      <c r="D13" s="281" t="s">
        <v>25</v>
      </c>
      <c r="E13" s="281" t="s">
        <v>26</v>
      </c>
      <c r="F13" s="281" t="s">
        <v>27</v>
      </c>
      <c r="G13" s="281" t="s">
        <v>28</v>
      </c>
      <c r="H13" s="281" t="s">
        <v>29</v>
      </c>
      <c r="I13" s="281" t="s">
        <v>30</v>
      </c>
      <c r="J13" s="281" t="s">
        <v>31</v>
      </c>
      <c r="K13" s="281" t="s">
        <v>32</v>
      </c>
      <c r="L13" s="281" t="s">
        <v>33</v>
      </c>
      <c r="N13" s="281" t="s">
        <v>34</v>
      </c>
      <c r="O13" s="281" t="s">
        <v>35</v>
      </c>
      <c r="P13" s="281" t="s">
        <v>36</v>
      </c>
      <c r="Q13" s="281" t="s">
        <v>30</v>
      </c>
      <c r="R13" s="281" t="s">
        <v>37</v>
      </c>
      <c r="S13" s="281"/>
      <c r="T13" s="281" t="s">
        <v>38</v>
      </c>
      <c r="U13" s="281" t="s">
        <v>39</v>
      </c>
      <c r="V13" s="281" t="s">
        <v>40</v>
      </c>
      <c r="W13" s="281"/>
      <c r="X13" s="281" t="s">
        <v>41</v>
      </c>
      <c r="Y13" s="281" t="s">
        <v>42</v>
      </c>
      <c r="Z13" s="281"/>
      <c r="AA13" s="281"/>
      <c r="AD13" s="281" t="s">
        <v>22</v>
      </c>
      <c r="AE13" s="281" t="s">
        <v>24</v>
      </c>
      <c r="AF13" s="281" t="s">
        <v>25</v>
      </c>
      <c r="AG13" s="281" t="s">
        <v>26</v>
      </c>
      <c r="AH13" s="281" t="s">
        <v>27</v>
      </c>
      <c r="AI13" s="281" t="s">
        <v>28</v>
      </c>
      <c r="AJ13" s="281" t="s">
        <v>29</v>
      </c>
      <c r="AK13" s="281" t="s">
        <v>30</v>
      </c>
      <c r="AL13" s="281" t="s">
        <v>31</v>
      </c>
      <c r="AM13" s="281" t="s">
        <v>32</v>
      </c>
      <c r="AN13" s="281" t="s">
        <v>33</v>
      </c>
      <c r="AP13" s="281" t="s">
        <v>34</v>
      </c>
      <c r="AQ13" s="281" t="s">
        <v>35</v>
      </c>
      <c r="AR13" s="281" t="s">
        <v>36</v>
      </c>
      <c r="AS13" s="281" t="s">
        <v>30</v>
      </c>
      <c r="AT13" s="281" t="s">
        <v>37</v>
      </c>
      <c r="AU13" s="281"/>
      <c r="AV13" s="281" t="s">
        <v>38</v>
      </c>
      <c r="AW13" s="281" t="s">
        <v>39</v>
      </c>
      <c r="AX13" s="281" t="s">
        <v>40</v>
      </c>
      <c r="AY13" s="281"/>
      <c r="AZ13" s="281" t="s">
        <v>41</v>
      </c>
      <c r="BA13" s="281" t="s">
        <v>42</v>
      </c>
    </row>
    <row r="14" customFormat="false" ht="8.25" hidden="false" customHeight="false" outlineLevel="0" collapsed="false">
      <c r="A14" s="282" t="s">
        <v>603</v>
      </c>
      <c r="B14" s="283" t="n">
        <v>26</v>
      </c>
      <c r="C14" s="283" t="n">
        <v>17</v>
      </c>
      <c r="D14" s="283" t="n">
        <v>569</v>
      </c>
      <c r="E14" s="283" t="n">
        <v>382</v>
      </c>
      <c r="F14" s="280" t="n">
        <f aca="false">E14/D14</f>
        <v>0.671353251318102</v>
      </c>
      <c r="G14" s="283" t="n">
        <v>4060</v>
      </c>
      <c r="H14" s="284" t="n">
        <f aca="false">G14/D14</f>
        <v>7.13532513181019</v>
      </c>
      <c r="I14" s="283" t="n">
        <v>27</v>
      </c>
      <c r="J14" s="280" t="n">
        <f aca="false">I14/D14</f>
        <v>0.0474516695957821</v>
      </c>
      <c r="K14" s="283" t="n">
        <v>12</v>
      </c>
      <c r="L14" s="280" t="n">
        <f aca="false">K14/D14</f>
        <v>0.0210896309314587</v>
      </c>
      <c r="N14" s="283" t="n">
        <v>88</v>
      </c>
      <c r="O14" s="283" t="n">
        <v>393</v>
      </c>
      <c r="P14" s="283" t="n">
        <f aca="false">O14/N14</f>
        <v>4.46590909090909</v>
      </c>
      <c r="Q14" s="283" t="n">
        <v>4</v>
      </c>
      <c r="R14" s="280" t="n">
        <f aca="false">Q14/N14</f>
        <v>0.0454545454545455</v>
      </c>
      <c r="S14" s="274"/>
      <c r="T14" s="280" t="n">
        <f aca="false">(D14+N14)/($D$17+$N$17)</f>
        <v>1</v>
      </c>
      <c r="U14" s="280" t="n">
        <f aca="false">D14/($D$17)</f>
        <v>1</v>
      </c>
      <c r="V14" s="280" t="n">
        <f aca="false">N14/($N$17)</f>
        <v>1</v>
      </c>
      <c r="W14" s="285"/>
      <c r="X14" s="283" t="n">
        <f aca="false">($G14*('Scoring Format'!$B$2))+($I14*('Scoring Format'!$B$5))+($K14*('Scoring Format'!$B$8))+($O14*('Scoring Format'!$B$3))+($Q14*('Scoring Format'!$B$6))</f>
        <v>362.3</v>
      </c>
      <c r="Y14" s="286" t="n">
        <f aca="false">(($G14*('Scoring Format'!$B$2))+($I14*('Scoring Format'!$B$5))+($K14*('Scoring Format'!$B$8))+($O14*('Scoring Format'!$B$3))+($Q14*('Scoring Format'!$B$6)))*0.4</f>
        <v>144.92</v>
      </c>
      <c r="Z14" s="274"/>
      <c r="AA14" s="274"/>
      <c r="AD14" s="282" t="s">
        <v>44</v>
      </c>
      <c r="AE14" s="282"/>
      <c r="AF14" s="283" t="n">
        <v>583</v>
      </c>
      <c r="AG14" s="283" t="n">
        <v>378</v>
      </c>
      <c r="AH14" s="280" t="n">
        <f aca="false">AG14/AF14</f>
        <v>0.648370497427101</v>
      </c>
      <c r="AI14" s="283" t="n">
        <v>4072</v>
      </c>
      <c r="AJ14" s="284" t="n">
        <f aca="false">AI14/AF14</f>
        <v>6.98456260720412</v>
      </c>
      <c r="AK14" s="283" t="n">
        <v>27</v>
      </c>
      <c r="AL14" s="280" t="n">
        <f aca="false">AK14/AF14</f>
        <v>0.0463121783876501</v>
      </c>
      <c r="AM14" s="283" t="n">
        <v>11</v>
      </c>
      <c r="AN14" s="280" t="n">
        <f aca="false">AM14/AF14</f>
        <v>0.0188679245283019</v>
      </c>
      <c r="AP14" s="283" t="n">
        <v>100</v>
      </c>
      <c r="AQ14" s="283" t="n">
        <v>590</v>
      </c>
      <c r="AR14" s="283" t="n">
        <f aca="false">AQ14/AP14</f>
        <v>5.9</v>
      </c>
      <c r="AS14" s="283" t="n">
        <v>5</v>
      </c>
      <c r="AT14" s="280" t="n">
        <f aca="false">AS14/AP14</f>
        <v>0.05</v>
      </c>
      <c r="AU14" s="274"/>
      <c r="AV14" s="280" t="n">
        <f aca="false">(AF14+AP14)/(AF17+AP17)</f>
        <v>1</v>
      </c>
      <c r="AW14" s="280" t="n">
        <f aca="false">AF14/(AP14+AF14)</f>
        <v>0.853587115666179</v>
      </c>
      <c r="AX14" s="280" t="n">
        <f aca="false">AP14/(AF14+AP14)</f>
        <v>0.146412884333821</v>
      </c>
      <c r="AY14" s="285"/>
      <c r="AZ14" s="283" t="n">
        <f aca="false">((AI14*0.05)+(AK14*4)+(AM14*-1)+(AQ14*0.1)+(AS14*6))*0.55</f>
        <v>214.28</v>
      </c>
      <c r="BA14" s="286" t="n">
        <f aca="false">((AI14*0.05)+(AK14*4)+(AM14*-1)+(AQ14*0.1)+(AS14*6))*0.4</f>
        <v>155.84</v>
      </c>
    </row>
    <row r="15" customFormat="false" ht="8.25" hidden="false" customHeight="false" outlineLevel="0" collapsed="false">
      <c r="A15" s="282" t="s">
        <v>604</v>
      </c>
      <c r="B15" s="283" t="n">
        <v>30</v>
      </c>
      <c r="C15" s="283" t="n">
        <v>0</v>
      </c>
      <c r="D15" s="283" t="n">
        <v>0</v>
      </c>
      <c r="E15" s="283" t="n">
        <v>0</v>
      </c>
      <c r="F15" s="280" t="e">
        <f aca="false">E15/D15</f>
        <v>#DIV/0!</v>
      </c>
      <c r="G15" s="283" t="n">
        <v>0</v>
      </c>
      <c r="H15" s="284" t="e">
        <f aca="false">G15/D15</f>
        <v>#DIV/0!</v>
      </c>
      <c r="I15" s="283" t="n">
        <v>0</v>
      </c>
      <c r="J15" s="280" t="e">
        <f aca="false">I15/D15</f>
        <v>#DIV/0!</v>
      </c>
      <c r="K15" s="283" t="n">
        <v>0</v>
      </c>
      <c r="L15" s="280" t="e">
        <f aca="false">K15/D15</f>
        <v>#DIV/0!</v>
      </c>
      <c r="N15" s="283" t="n">
        <v>0</v>
      </c>
      <c r="O15" s="283" t="n">
        <v>0</v>
      </c>
      <c r="P15" s="283" t="e">
        <f aca="false">O15/N15</f>
        <v>#DIV/0!</v>
      </c>
      <c r="Q15" s="283" t="n">
        <v>0</v>
      </c>
      <c r="R15" s="280" t="e">
        <f aca="false">Q15/N15</f>
        <v>#DIV/0!</v>
      </c>
      <c r="S15" s="274"/>
      <c r="T15" s="280" t="n">
        <f aca="false">(D15+N15)/($D$17+$N$17)</f>
        <v>0</v>
      </c>
      <c r="U15" s="280" t="n">
        <f aca="false">D15/($D$17)</f>
        <v>0</v>
      </c>
      <c r="V15" s="280" t="n">
        <f aca="false">N15/($N$17)</f>
        <v>0</v>
      </c>
      <c r="W15" s="285"/>
      <c r="X15" s="283" t="n">
        <f aca="false">($G15*('Scoring Format'!$B$2))+($I15*('Scoring Format'!$B$5))+($K15*('Scoring Format'!$B$8))+($O15*('Scoring Format'!$B$3))+($Q15*('Scoring Format'!$B$6))</f>
        <v>0</v>
      </c>
      <c r="Y15" s="286" t="n">
        <f aca="false">(($G15*('Scoring Format'!$B$2))+($I15*('Scoring Format'!$B$5))+($K15*('Scoring Format'!$B$8))+($O15*('Scoring Format'!$B$3))+($Q15*('Scoring Format'!$B$6)))*0.4</f>
        <v>0</v>
      </c>
      <c r="Z15" s="274"/>
      <c r="AA15" s="274"/>
      <c r="AD15" s="282" t="s">
        <v>46</v>
      </c>
      <c r="AE15" s="282"/>
      <c r="AF15" s="283" t="n">
        <v>0</v>
      </c>
      <c r="AG15" s="283" t="n">
        <v>0</v>
      </c>
      <c r="AH15" s="280" t="n">
        <v>0</v>
      </c>
      <c r="AI15" s="283" t="n">
        <v>0</v>
      </c>
      <c r="AJ15" s="284"/>
      <c r="AK15" s="283" t="n">
        <v>0</v>
      </c>
      <c r="AL15" s="280" t="e">
        <f aca="false">AK15/AF15</f>
        <v>#DIV/0!</v>
      </c>
      <c r="AM15" s="283" t="n">
        <v>0</v>
      </c>
      <c r="AN15" s="280" t="e">
        <f aca="false">AM15/AF15</f>
        <v>#DIV/0!</v>
      </c>
      <c r="AP15" s="283" t="n">
        <v>0</v>
      </c>
      <c r="AQ15" s="283" t="n">
        <v>0</v>
      </c>
      <c r="AR15" s="283"/>
      <c r="AS15" s="283" t="n">
        <v>0</v>
      </c>
      <c r="AT15" s="280" t="e">
        <f aca="false">AS15/AP15</f>
        <v>#DIV/0!</v>
      </c>
      <c r="AU15" s="274"/>
      <c r="AV15" s="280" t="e">
        <f aca="false">(AF15+AP15)/(AD18+AN18)</f>
        <v>#DIV/0!</v>
      </c>
      <c r="AW15" s="280" t="e">
        <f aca="false">AF15/(AP15+AF15)</f>
        <v>#DIV/0!</v>
      </c>
      <c r="AX15" s="280" t="e">
        <f aca="false">AP15/(AF15+AP15)</f>
        <v>#DIV/0!</v>
      </c>
      <c r="AY15" s="285"/>
      <c r="AZ15" s="283"/>
      <c r="BA15" s="286"/>
    </row>
    <row r="16" customFormat="false" ht="8.25" hidden="false" customHeight="false" outlineLevel="0" collapsed="false">
      <c r="A16" s="282" t="s">
        <v>605</v>
      </c>
      <c r="B16" s="283" t="n">
        <v>28</v>
      </c>
      <c r="C16" s="283" t="n">
        <v>0</v>
      </c>
      <c r="D16" s="283" t="n">
        <v>0</v>
      </c>
      <c r="E16" s="283" t="n">
        <v>0</v>
      </c>
      <c r="F16" s="280" t="e">
        <f aca="false">E16/D16</f>
        <v>#DIV/0!</v>
      </c>
      <c r="G16" s="283" t="n">
        <v>0</v>
      </c>
      <c r="H16" s="284" t="e">
        <f aca="false">G16/D16</f>
        <v>#DIV/0!</v>
      </c>
      <c r="I16" s="283" t="n">
        <v>0</v>
      </c>
      <c r="J16" s="280" t="e">
        <f aca="false">I16/D16</f>
        <v>#DIV/0!</v>
      </c>
      <c r="K16" s="283" t="n">
        <v>0</v>
      </c>
      <c r="L16" s="280" t="e">
        <f aca="false">K16/D16</f>
        <v>#DIV/0!</v>
      </c>
      <c r="N16" s="283" t="n">
        <v>0</v>
      </c>
      <c r="O16" s="283" t="n">
        <v>0</v>
      </c>
      <c r="P16" s="283" t="e">
        <f aca="false">O16/N16</f>
        <v>#DIV/0!</v>
      </c>
      <c r="Q16" s="283" t="n">
        <v>0</v>
      </c>
      <c r="R16" s="280" t="e">
        <f aca="false">Q16/N16</f>
        <v>#DIV/0!</v>
      </c>
      <c r="S16" s="274"/>
      <c r="T16" s="280" t="n">
        <f aca="false">(D16+N16)/($D$17+$N$17)</f>
        <v>0</v>
      </c>
      <c r="U16" s="280" t="n">
        <f aca="false">D16/($D$17)</f>
        <v>0</v>
      </c>
      <c r="V16" s="280" t="n">
        <f aca="false">N16/($N$17)</f>
        <v>0</v>
      </c>
      <c r="W16" s="285"/>
      <c r="X16" s="283" t="n">
        <f aca="false">($G16*('Scoring Format'!$B$2))+($I16*('Scoring Format'!$B$5))+($K16*('Scoring Format'!$B$8))+($O16*('Scoring Format'!$B$3))+($Q16*('Scoring Format'!$B$6))</f>
        <v>0</v>
      </c>
      <c r="Y16" s="286" t="n">
        <f aca="false">(($G16*('Scoring Format'!$B$2))+($I16*('Scoring Format'!$B$5))+($K16*('Scoring Format'!$B$8))+($O16*('Scoring Format'!$B$3))+($Q16*('Scoring Format'!$B$6)))*0.4</f>
        <v>0</v>
      </c>
      <c r="Z16" s="274"/>
      <c r="AA16" s="274"/>
      <c r="AD16" s="282" t="s">
        <v>157</v>
      </c>
      <c r="AE16" s="282"/>
      <c r="AF16" s="283"/>
      <c r="AG16" s="283"/>
      <c r="AH16" s="280" t="e">
        <f aca="false">AG16/AF16</f>
        <v>#DIV/0!</v>
      </c>
      <c r="AI16" s="283"/>
      <c r="AJ16" s="284" t="e">
        <f aca="false">AI16/AF16</f>
        <v>#DIV/0!</v>
      </c>
      <c r="AK16" s="283"/>
      <c r="AL16" s="280" t="e">
        <f aca="false">AK16/AF16</f>
        <v>#DIV/0!</v>
      </c>
      <c r="AM16" s="283"/>
      <c r="AN16" s="280" t="e">
        <f aca="false">AM16/AF16</f>
        <v>#DIV/0!</v>
      </c>
      <c r="AP16" s="283"/>
      <c r="AQ16" s="283"/>
      <c r="AR16" s="283" t="e">
        <f aca="false">AQ16/AP16</f>
        <v>#DIV/0!</v>
      </c>
      <c r="AS16" s="283"/>
      <c r="AT16" s="280" t="e">
        <f aca="false">AS16/AP16</f>
        <v>#DIV/0!</v>
      </c>
      <c r="AU16" s="274"/>
      <c r="AV16" s="280" t="e">
        <f aca="false">(AF16+AP16)/(AF20+AP20)</f>
        <v>#DIV/0!</v>
      </c>
      <c r="AW16" s="280" t="e">
        <f aca="false">AF16/(AP16+AF16)</f>
        <v>#DIV/0!</v>
      </c>
      <c r="AX16" s="280" t="e">
        <f aca="false">AP16/(AF16+AP16)</f>
        <v>#DIV/0!</v>
      </c>
      <c r="AY16" s="285"/>
      <c r="AZ16" s="283" t="n">
        <f aca="false">((AI16*0.05)+(AK16*4)+(AM16*-1)+(AQ16*0.1)+(AS16*6))*0.55</f>
        <v>0</v>
      </c>
      <c r="BA16" s="286" t="n">
        <f aca="false">((AI16*0.05)+(AK16*4)+(AM16*-1)+(AQ16*0.1)+(AS16*6))*0.4</f>
        <v>0</v>
      </c>
    </row>
    <row r="17" customFormat="false" ht="8.25" hidden="false" customHeight="false" outlineLevel="0" collapsed="false">
      <c r="A17" s="281" t="s">
        <v>49</v>
      </c>
      <c r="B17" s="281"/>
      <c r="C17" s="281"/>
      <c r="D17" s="281" t="n">
        <f aca="false">SUM(D14:D16)</f>
        <v>569</v>
      </c>
      <c r="E17" s="281" t="n">
        <f aca="false">SUM(E14:E16)</f>
        <v>382</v>
      </c>
      <c r="F17" s="281"/>
      <c r="G17" s="281" t="n">
        <f aca="false">SUM(G14:G16)</f>
        <v>4060</v>
      </c>
      <c r="H17" s="281"/>
      <c r="I17" s="281" t="n">
        <f aca="false">SUM(I14:I16)</f>
        <v>27</v>
      </c>
      <c r="J17" s="281"/>
      <c r="K17" s="281" t="n">
        <f aca="false">SUM(K14:K16)</f>
        <v>12</v>
      </c>
      <c r="L17" s="281"/>
      <c r="M17" s="278"/>
      <c r="N17" s="281" t="n">
        <f aca="false">SUM(N14:N16)</f>
        <v>88</v>
      </c>
      <c r="O17" s="281" t="n">
        <f aca="false">SUM(O14:O16)</f>
        <v>393</v>
      </c>
      <c r="P17" s="281"/>
      <c r="Q17" s="281" t="n">
        <f aca="false">SUM(Q14:Q16)</f>
        <v>4</v>
      </c>
      <c r="R17" s="281"/>
      <c r="S17" s="281"/>
      <c r="T17" s="287" t="n">
        <f aca="false">T14+T15+T16</f>
        <v>1</v>
      </c>
      <c r="U17" s="288" t="n">
        <f aca="false">D17/(D17+N17)</f>
        <v>0.866057838660578</v>
      </c>
      <c r="V17" s="288" t="n">
        <f aca="false">N17/(N17+D17)</f>
        <v>0.133942161339422</v>
      </c>
      <c r="W17" s="285"/>
      <c r="X17" s="274"/>
      <c r="Y17" s="274"/>
      <c r="Z17" s="274"/>
      <c r="AA17" s="274"/>
      <c r="AD17" s="281" t="s">
        <v>49</v>
      </c>
      <c r="AE17" s="281"/>
      <c r="AF17" s="281" t="n">
        <f aca="false">SUM(AF14:AF16)</f>
        <v>583</v>
      </c>
      <c r="AG17" s="281" t="n">
        <f aca="false">SUM(AG14:AG16)</f>
        <v>378</v>
      </c>
      <c r="AH17" s="281"/>
      <c r="AI17" s="281" t="n">
        <f aca="false">SUM(AI14:AI16)</f>
        <v>4072</v>
      </c>
      <c r="AJ17" s="281"/>
      <c r="AK17" s="281" t="n">
        <f aca="false">SUM(AK14:AK16)</f>
        <v>27</v>
      </c>
      <c r="AL17" s="281"/>
      <c r="AM17" s="281" t="n">
        <f aca="false">SUM(AM14:AM16)</f>
        <v>11</v>
      </c>
      <c r="AN17" s="281"/>
      <c r="AO17" s="278"/>
      <c r="AP17" s="281" t="n">
        <f aca="false">SUM(AP14:AP16)</f>
        <v>100</v>
      </c>
      <c r="AQ17" s="281" t="n">
        <f aca="false">SUM(AQ14:AQ16)</f>
        <v>590</v>
      </c>
      <c r="AR17" s="281"/>
      <c r="AS17" s="281" t="n">
        <f aca="false">SUM(AS14:AS16)</f>
        <v>5</v>
      </c>
      <c r="AT17" s="281"/>
      <c r="AU17" s="281"/>
      <c r="AV17" s="287" t="e">
        <f aca="false">AV14+AV15+AV16</f>
        <v>#DIV/0!</v>
      </c>
      <c r="AW17" s="288" t="n">
        <f aca="false">AF17/(AF17+AP17)</f>
        <v>0.853587115666179</v>
      </c>
      <c r="AX17" s="288" t="n">
        <f aca="false">AP17/(AP17+AF17)</f>
        <v>0.146412884333821</v>
      </c>
      <c r="AY17" s="285"/>
      <c r="AZ17" s="274"/>
      <c r="BA17" s="274"/>
    </row>
    <row r="18" customFormat="false" ht="8.25" hidden="false" customHeight="false" outlineLevel="0" collapsed="false">
      <c r="C18" s="274"/>
      <c r="D18" s="289"/>
      <c r="E18" s="274"/>
      <c r="F18" s="290"/>
      <c r="G18" s="274"/>
      <c r="H18" s="291"/>
      <c r="I18" s="274"/>
      <c r="J18" s="291"/>
      <c r="K18" s="274"/>
      <c r="L18" s="274"/>
      <c r="M18" s="274"/>
      <c r="N18" s="274"/>
      <c r="O18" s="274"/>
      <c r="P18" s="274"/>
      <c r="Q18" s="274"/>
      <c r="R18" s="274"/>
      <c r="AD18" s="274"/>
      <c r="AE18" s="274"/>
      <c r="AF18" s="289"/>
      <c r="AG18" s="274"/>
      <c r="AH18" s="290"/>
      <c r="AI18" s="274"/>
      <c r="AJ18" s="291"/>
      <c r="AK18" s="274"/>
      <c r="AL18" s="291"/>
      <c r="AM18" s="274"/>
      <c r="AN18" s="274"/>
      <c r="AO18" s="274"/>
      <c r="AP18" s="274"/>
      <c r="AQ18" s="274"/>
      <c r="AR18" s="274"/>
      <c r="AS18" s="274"/>
      <c r="AT18" s="274"/>
    </row>
    <row r="19" customFormat="false" ht="8.25" hidden="false" customHeight="false" outlineLevel="0" collapsed="false">
      <c r="C19" s="274"/>
      <c r="D19" s="289"/>
      <c r="E19" s="274"/>
      <c r="F19" s="290"/>
      <c r="G19" s="274"/>
      <c r="H19" s="291"/>
      <c r="I19" s="274"/>
      <c r="J19" s="291"/>
      <c r="K19" s="274"/>
      <c r="L19" s="274"/>
      <c r="M19" s="274"/>
      <c r="N19" s="274"/>
      <c r="O19" s="274"/>
      <c r="P19" s="274"/>
      <c r="Q19" s="274"/>
      <c r="R19" s="274"/>
      <c r="AD19" s="274"/>
      <c r="AE19" s="274"/>
      <c r="AF19" s="289"/>
      <c r="AG19" s="274"/>
      <c r="AH19" s="290"/>
      <c r="AI19" s="274"/>
      <c r="AJ19" s="291"/>
      <c r="AK19" s="274"/>
      <c r="AL19" s="291"/>
      <c r="AM19" s="274"/>
      <c r="AN19" s="274"/>
      <c r="AO19" s="274"/>
      <c r="AP19" s="274"/>
      <c r="AQ19" s="274"/>
      <c r="AR19" s="274"/>
      <c r="AS19" s="274"/>
      <c r="AT19" s="274"/>
    </row>
    <row r="20" customFormat="false" ht="8.25" hidden="false" customHeight="false" outlineLevel="0" collapsed="false">
      <c r="A20" s="275" t="s">
        <v>19</v>
      </c>
      <c r="B20" s="275"/>
      <c r="C20" s="275"/>
      <c r="D20" s="275"/>
      <c r="E20" s="275"/>
      <c r="F20" s="275"/>
      <c r="G20" s="275"/>
      <c r="H20" s="275" t="s">
        <v>50</v>
      </c>
      <c r="I20" s="275"/>
      <c r="J20" s="275"/>
      <c r="K20" s="275"/>
      <c r="L20" s="275"/>
      <c r="M20" s="275"/>
      <c r="N20" s="274"/>
      <c r="O20" s="274"/>
      <c r="P20" s="274"/>
      <c r="Q20" s="274"/>
      <c r="T20" s="275" t="s">
        <v>20</v>
      </c>
      <c r="U20" s="275"/>
      <c r="V20" s="275"/>
      <c r="X20" s="275"/>
      <c r="Y20" s="275"/>
      <c r="Z20" s="276"/>
      <c r="AA20" s="276"/>
      <c r="AB20" s="276"/>
      <c r="AC20" s="276"/>
      <c r="AE20" s="275" t="s">
        <v>19</v>
      </c>
      <c r="AF20" s="275"/>
      <c r="AG20" s="275"/>
      <c r="AH20" s="275"/>
      <c r="AI20" s="275"/>
      <c r="AJ20" s="275"/>
      <c r="AK20" s="275"/>
      <c r="AL20" s="275" t="s">
        <v>50</v>
      </c>
      <c r="AM20" s="275"/>
      <c r="AN20" s="275"/>
      <c r="AO20" s="275"/>
      <c r="AP20" s="275"/>
      <c r="AQ20" s="275"/>
      <c r="AR20" s="274"/>
      <c r="AS20" s="274"/>
      <c r="AV20" s="275" t="s">
        <v>20</v>
      </c>
      <c r="AW20" s="275"/>
      <c r="AX20" s="275"/>
      <c r="AZ20" s="275" t="s">
        <v>21</v>
      </c>
      <c r="BA20" s="275"/>
      <c r="BB20" s="276"/>
    </row>
    <row r="21" customFormat="false" ht="8.25" hidden="false" customHeight="false" outlineLevel="0" collapsed="false">
      <c r="A21" s="281" t="s">
        <v>51</v>
      </c>
      <c r="B21" s="281" t="s">
        <v>23</v>
      </c>
      <c r="C21" s="281" t="s">
        <v>24</v>
      </c>
      <c r="D21" s="281" t="s">
        <v>25</v>
      </c>
      <c r="E21" s="281" t="s">
        <v>28</v>
      </c>
      <c r="F21" s="281" t="s">
        <v>29</v>
      </c>
      <c r="G21" s="281" t="s">
        <v>30</v>
      </c>
      <c r="H21" s="281" t="s">
        <v>31</v>
      </c>
      <c r="J21" s="281" t="s">
        <v>52</v>
      </c>
      <c r="K21" s="281" t="s">
        <v>53</v>
      </c>
      <c r="L21" s="281" t="s">
        <v>54</v>
      </c>
      <c r="M21" s="281" t="s">
        <v>55</v>
      </c>
      <c r="N21" s="281" t="s">
        <v>56</v>
      </c>
      <c r="O21" s="281" t="s">
        <v>30</v>
      </c>
      <c r="P21" s="281" t="s">
        <v>57</v>
      </c>
      <c r="S21" s="281" t="s">
        <v>51</v>
      </c>
      <c r="T21" s="281" t="s">
        <v>38</v>
      </c>
      <c r="U21" s="281" t="s">
        <v>39</v>
      </c>
      <c r="V21" s="281" t="s">
        <v>40</v>
      </c>
      <c r="X21" s="281" t="s">
        <v>41</v>
      </c>
      <c r="Y21" s="281" t="s">
        <v>58</v>
      </c>
      <c r="Z21" s="281" t="s">
        <v>59</v>
      </c>
      <c r="AA21" s="281"/>
      <c r="AB21" s="281"/>
      <c r="AC21" s="281"/>
      <c r="AD21" s="281" t="s">
        <v>51</v>
      </c>
      <c r="AE21" s="281" t="s">
        <v>24</v>
      </c>
      <c r="AF21" s="281" t="s">
        <v>25</v>
      </c>
      <c r="AG21" s="281" t="s">
        <v>28</v>
      </c>
      <c r="AH21" s="281" t="s">
        <v>29</v>
      </c>
      <c r="AI21" s="281" t="s">
        <v>30</v>
      </c>
      <c r="AJ21" s="281" t="s">
        <v>31</v>
      </c>
      <c r="AL21" s="281" t="s">
        <v>52</v>
      </c>
      <c r="AM21" s="281" t="s">
        <v>53</v>
      </c>
      <c r="AN21" s="281" t="s">
        <v>54</v>
      </c>
      <c r="AO21" s="281" t="s">
        <v>55</v>
      </c>
      <c r="AP21" s="281" t="s">
        <v>56</v>
      </c>
      <c r="AQ21" s="281" t="s">
        <v>30</v>
      </c>
      <c r="AR21" s="281" t="s">
        <v>57</v>
      </c>
      <c r="AV21" s="281" t="s">
        <v>38</v>
      </c>
      <c r="AW21" s="281" t="s">
        <v>39</v>
      </c>
      <c r="AX21" s="281" t="s">
        <v>40</v>
      </c>
      <c r="AZ21" s="281" t="s">
        <v>41</v>
      </c>
      <c r="BA21" s="281" t="s">
        <v>58</v>
      </c>
    </row>
    <row r="22" customFormat="false" ht="8.25" hidden="false" customHeight="false" outlineLevel="0" collapsed="false">
      <c r="A22" s="282" t="s">
        <v>606</v>
      </c>
      <c r="B22" s="283" t="n">
        <v>25</v>
      </c>
      <c r="C22" s="292" t="n">
        <v>17</v>
      </c>
      <c r="D22" s="283" t="n">
        <v>94</v>
      </c>
      <c r="E22" s="283" t="n">
        <v>367</v>
      </c>
      <c r="F22" s="283" t="n">
        <f aca="false">E22/D22</f>
        <v>3.90425531914894</v>
      </c>
      <c r="G22" s="283" t="n">
        <v>3</v>
      </c>
      <c r="H22" s="280" t="n">
        <f aca="false">G22/D22</f>
        <v>0.0319148936170213</v>
      </c>
      <c r="J22" s="280" t="n">
        <f aca="false">L22/K22</f>
        <v>0.8</v>
      </c>
      <c r="K22" s="283" t="n">
        <v>60</v>
      </c>
      <c r="L22" s="283" t="n">
        <v>48</v>
      </c>
      <c r="M22" s="283" t="n">
        <v>365</v>
      </c>
      <c r="N22" s="283" t="n">
        <f aca="false">M22/L22</f>
        <v>7.60416666666667</v>
      </c>
      <c r="O22" s="283" t="n">
        <v>4</v>
      </c>
      <c r="P22" s="280" t="n">
        <f aca="false">O22/L22</f>
        <v>0.0833333333333333</v>
      </c>
      <c r="S22" s="282" t="s">
        <v>607</v>
      </c>
      <c r="T22" s="280" t="n">
        <f aca="false">(D22+K22)/($D$27+$K$27+$N$17+$E$17+$L$38+$L$47)</f>
        <v>0.159916926272066</v>
      </c>
      <c r="U22" s="280" t="n">
        <f aca="false">K22/($K$27+$F$38+$F$47)</f>
        <v>0.148148148148148</v>
      </c>
      <c r="V22" s="280" t="n">
        <f aca="false">D22/($D$27+$N$17+$L$38+$L$47)</f>
        <v>0.203904555314534</v>
      </c>
      <c r="X22" s="283" t="n">
        <f aca="false">($E22*('Scoring Format'!$B$3))+($G22*('Scoring Format'!$B$6))+($M22*('Scoring Format'!$B$4))+($O22*('Scoring Format'!$B$7))</f>
        <v>115.2</v>
      </c>
      <c r="Y22" s="283" t="n">
        <f aca="false">($E22*('Scoring Format'!$B$3))+($G22*('Scoring Format'!$B$6))+(L22*1)+($M22*('Scoring Format'!$B$4))+($O22*('Scoring Format'!$B$7))</f>
        <v>163.2</v>
      </c>
      <c r="Z22" s="283" t="n">
        <f aca="false">($E22*('Scoring Format'!$B$3))+($G22*('Scoring Format'!$B$6))+(L22*0.5)+($M22*('Scoring Format'!$B$4))+($O22*('Scoring Format'!$B$7))</f>
        <v>139.2</v>
      </c>
      <c r="AA22" s="274"/>
      <c r="AB22" s="274"/>
      <c r="AC22" s="274"/>
      <c r="AD22" s="282" t="s">
        <v>61</v>
      </c>
      <c r="AE22" s="282"/>
      <c r="AF22" s="283" t="n">
        <v>200</v>
      </c>
      <c r="AG22" s="283" t="n">
        <v>1040</v>
      </c>
      <c r="AH22" s="283" t="n">
        <f aca="false">AG22/AF22</f>
        <v>5.2</v>
      </c>
      <c r="AI22" s="283" t="n">
        <v>7</v>
      </c>
      <c r="AJ22" s="280" t="n">
        <f aca="false">AI22/AF22</f>
        <v>0.035</v>
      </c>
      <c r="AL22" s="280" t="n">
        <f aca="false">AN22/AM22</f>
        <v>0.8</v>
      </c>
      <c r="AM22" s="283" t="n">
        <v>70</v>
      </c>
      <c r="AN22" s="283" t="n">
        <v>56</v>
      </c>
      <c r="AO22" s="283" t="n">
        <v>364</v>
      </c>
      <c r="AP22" s="283" t="n">
        <f aca="false">AO22/AN22</f>
        <v>6.5</v>
      </c>
      <c r="AQ22" s="283" t="n">
        <v>2</v>
      </c>
      <c r="AR22" s="280" t="n">
        <f aca="false">AQ22/AN22</f>
        <v>0.0357142857142857</v>
      </c>
      <c r="AV22" s="280" t="e">
        <f aca="false">(#ref!+AM22)/(#ref!+AM25)</f>
        <v>#NAME?</v>
      </c>
      <c r="AW22" s="280" t="e">
        <f aca="false">#ref!/(AM22+#ref!)</f>
        <v>#NAME?</v>
      </c>
      <c r="AX22" s="280" t="e">
        <f aca="false">AM22/(#ref!+AM22)</f>
        <v>#NAME?</v>
      </c>
      <c r="AZ22" s="283" t="e">
        <f aca="false">(#ref!*0.1)+(AF22*6)+(AL22*0.1)+(AN22*6)</f>
        <v>#NAME?</v>
      </c>
      <c r="BA22" s="283" t="e">
        <f aca="false">(#ref!*0.1)+(AF22*6)+(AK22*1)+(AL22*0.1)+(AN22*6)</f>
        <v>#NAME?</v>
      </c>
    </row>
    <row r="23" customFormat="false" ht="8.25" hidden="false" customHeight="false" outlineLevel="0" collapsed="false">
      <c r="A23" s="282" t="s">
        <v>608</v>
      </c>
      <c r="B23" s="279" t="n">
        <v>25</v>
      </c>
      <c r="C23" s="292" t="n">
        <v>12</v>
      </c>
      <c r="D23" s="283" t="n">
        <v>12</v>
      </c>
      <c r="E23" s="283" t="n">
        <v>60</v>
      </c>
      <c r="F23" s="283" t="n">
        <f aca="false">E23/D23</f>
        <v>5</v>
      </c>
      <c r="G23" s="283" t="n">
        <v>1</v>
      </c>
      <c r="H23" s="280" t="n">
        <f aca="false">G23/D23</f>
        <v>0.0833333333333333</v>
      </c>
      <c r="J23" s="280" t="n">
        <f aca="false">L23/K23</f>
        <v>1</v>
      </c>
      <c r="K23" s="283" t="n">
        <v>4</v>
      </c>
      <c r="L23" s="283" t="n">
        <v>4</v>
      </c>
      <c r="M23" s="283" t="n">
        <v>28</v>
      </c>
      <c r="N23" s="283" t="n">
        <f aca="false">M23/L23</f>
        <v>7</v>
      </c>
      <c r="O23" s="283" t="n">
        <v>0</v>
      </c>
      <c r="P23" s="280" t="n">
        <f aca="false">O23/L23</f>
        <v>0</v>
      </c>
      <c r="S23" s="282" t="s">
        <v>609</v>
      </c>
      <c r="T23" s="280" t="n">
        <f aca="false">(D23+K23)/($D$27+$K$27+$N$17+$E$17+$L$38+$L$47)</f>
        <v>0.0166147455867082</v>
      </c>
      <c r="U23" s="280" t="n">
        <f aca="false">K23/($K$27+$F$38+$F$47)</f>
        <v>0.00987654320987654</v>
      </c>
      <c r="V23" s="280" t="n">
        <f aca="false">D23/($D$27+$N$17+$L$38+$L$47)</f>
        <v>0.0260303687635575</v>
      </c>
      <c r="X23" s="283" t="n">
        <f aca="false">($E23*('Scoring Format'!$B$3))+($G23*('Scoring Format'!$B$6))+($M23*('Scoring Format'!$B$4))+($O23*('Scoring Format'!$B$7))</f>
        <v>14.8</v>
      </c>
      <c r="Y23" s="283" t="n">
        <f aca="false">($E23*('Scoring Format'!$B$3))+($G23*('Scoring Format'!$B$6))+(L23*1)+($M23*('Scoring Format'!$B$4))+($O23*('Scoring Format'!$B$7))</f>
        <v>18.8</v>
      </c>
      <c r="Z23" s="283" t="n">
        <f aca="false">($E23*('Scoring Format'!$B$3))+($G23*('Scoring Format'!$B$6))+(L23*0.5)+($M23*('Scoring Format'!$B$4))+($O23*('Scoring Format'!$B$7))</f>
        <v>16.8</v>
      </c>
      <c r="AA23" s="274"/>
      <c r="AB23" s="274"/>
      <c r="AC23" s="274"/>
      <c r="AD23" s="282" t="s">
        <v>64</v>
      </c>
      <c r="AE23" s="282"/>
      <c r="AF23" s="283" t="n">
        <v>96</v>
      </c>
      <c r="AG23" s="283" t="n">
        <v>445</v>
      </c>
      <c r="AH23" s="283" t="n">
        <f aca="false">AG23/AF23</f>
        <v>4.63541666666667</v>
      </c>
      <c r="AI23" s="283" t="n">
        <v>6</v>
      </c>
      <c r="AJ23" s="280" t="n">
        <f aca="false">AI23/AF23</f>
        <v>0.0625</v>
      </c>
      <c r="AL23" s="280" t="n">
        <f aca="false">AN23/AM23</f>
        <v>0.583333333333333</v>
      </c>
      <c r="AM23" s="283" t="n">
        <v>24</v>
      </c>
      <c r="AN23" s="283" t="n">
        <v>14</v>
      </c>
      <c r="AO23" s="283" t="n">
        <v>110</v>
      </c>
      <c r="AP23" s="283" t="n">
        <f aca="false">AO23/AN23</f>
        <v>7.85714285714286</v>
      </c>
      <c r="AQ23" s="283" t="n">
        <v>2</v>
      </c>
      <c r="AR23" s="280" t="n">
        <f aca="false">AQ23/AN23</f>
        <v>0.142857142857143</v>
      </c>
      <c r="AV23" s="280" t="e">
        <f aca="false">(#ref!+AM23)/(#ref!+AM26)</f>
        <v>#NAME?</v>
      </c>
      <c r="AW23" s="280" t="e">
        <f aca="false">#ref!/(AM23+#ref!)</f>
        <v>#NAME?</v>
      </c>
      <c r="AX23" s="280" t="e">
        <f aca="false">AM23/(#ref!+AM23)</f>
        <v>#NAME?</v>
      </c>
      <c r="AZ23" s="283" t="e">
        <f aca="false">(#ref!*0.1)+(AF23*6)+(AL23*0.1)+(AN23*6)</f>
        <v>#NAME?</v>
      </c>
      <c r="BA23" s="283" t="e">
        <f aca="false">(#ref!*0.1)+(AF23*6)+(AK23*1)+(AL23*0.1)+(AN23*6)</f>
        <v>#NAME?</v>
      </c>
    </row>
    <row r="24" customFormat="false" ht="8.25" hidden="false" customHeight="false" outlineLevel="0" collapsed="false">
      <c r="A24" s="282" t="s">
        <v>610</v>
      </c>
      <c r="B24" s="279" t="n">
        <v>22</v>
      </c>
      <c r="C24" s="292" t="n">
        <v>17</v>
      </c>
      <c r="D24" s="283" t="n">
        <v>84</v>
      </c>
      <c r="E24" s="283" t="n">
        <v>300</v>
      </c>
      <c r="F24" s="283" t="n">
        <f aca="false">E24/D24</f>
        <v>3.57142857142857</v>
      </c>
      <c r="G24" s="283" t="n">
        <v>4</v>
      </c>
      <c r="H24" s="280" t="n">
        <f aca="false">G24/D24</f>
        <v>0.0476190476190476</v>
      </c>
      <c r="J24" s="280" t="n">
        <f aca="false">L24/K24</f>
        <v>0.833333333333333</v>
      </c>
      <c r="K24" s="283" t="n">
        <v>30</v>
      </c>
      <c r="L24" s="283" t="n">
        <v>25</v>
      </c>
      <c r="M24" s="283" t="n">
        <v>100</v>
      </c>
      <c r="N24" s="283" t="n">
        <f aca="false">M24/L24</f>
        <v>4</v>
      </c>
      <c r="O24" s="283" t="n">
        <v>1</v>
      </c>
      <c r="P24" s="280" t="n">
        <f aca="false">O24/L24</f>
        <v>0.04</v>
      </c>
      <c r="S24" s="282" t="s">
        <v>611</v>
      </c>
      <c r="T24" s="280" t="n">
        <f aca="false">(D24+K24)/($D$27+$K$27+$N$17+$E$17+$L$38+$L$47)</f>
        <v>0.118380062305296</v>
      </c>
      <c r="U24" s="280" t="n">
        <f aca="false">K24/($K$27+$F$38+$F$47)</f>
        <v>0.0740740740740741</v>
      </c>
      <c r="V24" s="280" t="n">
        <f aca="false">D24/($D$27+$N$17+$L$38+$L$47)</f>
        <v>0.182212581344902</v>
      </c>
      <c r="X24" s="283" t="n">
        <f aca="false">($E24*('Scoring Format'!$B$3))+($G24*('Scoring Format'!$B$6))+($M24*('Scoring Format'!$B$4))+($O24*('Scoring Format'!$B$7))</f>
        <v>70</v>
      </c>
      <c r="Y24" s="283" t="n">
        <f aca="false">($E24*('Scoring Format'!$B$3))+($G24*('Scoring Format'!$B$6))+(L24*1)+($M24*('Scoring Format'!$B$4))+($O24*('Scoring Format'!$B$7))</f>
        <v>95</v>
      </c>
      <c r="Z24" s="283" t="n">
        <f aca="false">($E24*('Scoring Format'!$B$3))+($G24*('Scoring Format'!$B$6))+(L24*0.5)+($M24*('Scoring Format'!$B$4))+($O24*('Scoring Format'!$B$7))</f>
        <v>82.5</v>
      </c>
      <c r="AA24" s="274"/>
      <c r="AB24" s="274"/>
      <c r="AC24" s="274"/>
      <c r="AD24" s="282" t="s">
        <v>67</v>
      </c>
      <c r="AE24" s="282"/>
      <c r="AF24" s="283" t="n">
        <v>8</v>
      </c>
      <c r="AG24" s="283" t="n">
        <v>28</v>
      </c>
      <c r="AH24" s="283" t="n">
        <f aca="false">AG24/AF24</f>
        <v>3.5</v>
      </c>
      <c r="AI24" s="283" t="n">
        <v>0</v>
      </c>
      <c r="AJ24" s="280" t="n">
        <f aca="false">AI24/AF24</f>
        <v>0</v>
      </c>
      <c r="AL24" s="280" t="n">
        <f aca="false">AN24/AM24</f>
        <v>0.5</v>
      </c>
      <c r="AM24" s="283" t="n">
        <v>4</v>
      </c>
      <c r="AN24" s="283" t="n">
        <v>2</v>
      </c>
      <c r="AO24" s="283" t="n">
        <v>17</v>
      </c>
      <c r="AP24" s="283" t="n">
        <f aca="false">AO24/AN24</f>
        <v>8.5</v>
      </c>
      <c r="AQ24" s="283" t="n">
        <v>0</v>
      </c>
      <c r="AR24" s="280" t="n">
        <f aca="false">AQ24/AN24</f>
        <v>0</v>
      </c>
      <c r="AV24" s="280" t="e">
        <f aca="false">(#ref!+AM24)/(#ref!+AM30)</f>
        <v>#NAME?</v>
      </c>
      <c r="AW24" s="280" t="e">
        <f aca="false">#ref!/(AM24+#ref!)</f>
        <v>#NAME?</v>
      </c>
      <c r="AX24" s="280" t="e">
        <f aca="false">AM24/(#ref!+AM24)</f>
        <v>#NAME?</v>
      </c>
      <c r="AZ24" s="283" t="e">
        <f aca="false">(#ref!*0.1)+(AF24*6)+(AL24*0.1)+(AN24*6)</f>
        <v>#NAME?</v>
      </c>
      <c r="BA24" s="283" t="e">
        <f aca="false">(#ref!*0.1)+(AF24*6)+(AK24*1)+(AL24*0.1)+(AN24*6)</f>
        <v>#NAME?</v>
      </c>
    </row>
    <row r="25" customFormat="false" ht="8.25" hidden="false" customHeight="false" outlineLevel="0" collapsed="false">
      <c r="A25" s="282" t="s">
        <v>612</v>
      </c>
      <c r="B25" s="279" t="n">
        <v>26</v>
      </c>
      <c r="C25" s="292" t="n">
        <v>17</v>
      </c>
      <c r="D25" s="283" t="n">
        <v>5</v>
      </c>
      <c r="E25" s="283" t="n">
        <v>15</v>
      </c>
      <c r="F25" s="283" t="n">
        <f aca="false">E25/D25</f>
        <v>3</v>
      </c>
      <c r="G25" s="283" t="n">
        <v>0</v>
      </c>
      <c r="H25" s="280" t="n">
        <f aca="false">G25/D25</f>
        <v>0</v>
      </c>
      <c r="J25" s="280" t="n">
        <f aca="false">L25/K25</f>
        <v>0.666666666666667</v>
      </c>
      <c r="K25" s="283" t="n">
        <v>6</v>
      </c>
      <c r="L25" s="283" t="n">
        <v>4</v>
      </c>
      <c r="M25" s="283" t="n">
        <v>28</v>
      </c>
      <c r="N25" s="283" t="n">
        <f aca="false">M25/L25</f>
        <v>7</v>
      </c>
      <c r="O25" s="283" t="n">
        <v>0</v>
      </c>
      <c r="P25" s="280" t="n">
        <f aca="false">O25/L25</f>
        <v>0</v>
      </c>
      <c r="S25" s="282" t="s">
        <v>613</v>
      </c>
      <c r="T25" s="280" t="n">
        <f aca="false">(D25+K25)/($D$27+$K$27+$N$17+$E$17+$L$38+$L$47)</f>
        <v>0.0114226375908619</v>
      </c>
      <c r="U25" s="280" t="n">
        <f aca="false">K25/($K$27+$F$38+$F$47)</f>
        <v>0.0148148148148148</v>
      </c>
      <c r="V25" s="280" t="n">
        <f aca="false">D25/($D$27+$N$17+$L$38+$L$47)</f>
        <v>0.0108459869848156</v>
      </c>
      <c r="X25" s="283" t="n">
        <f aca="false">($E25*('Scoring Format'!$B$3))+($G25*('Scoring Format'!$B$6))+($M25*('Scoring Format'!$B$4))+($O25*('Scoring Format'!$B$7))</f>
        <v>4.3</v>
      </c>
      <c r="Y25" s="283" t="n">
        <f aca="false">($E25*('Scoring Format'!$B$3))+($G25*('Scoring Format'!$B$6))+(L25*1)+($M25*('Scoring Format'!$B$4))+($O25*('Scoring Format'!$B$7))</f>
        <v>8.3</v>
      </c>
      <c r="Z25" s="283" t="n">
        <f aca="false">($E25*('Scoring Format'!$B$3))+($G25*('Scoring Format'!$B$6))+(L25*0.5)+($M25*('Scoring Format'!$B$4))+($O25*('Scoring Format'!$B$7))</f>
        <v>6.3</v>
      </c>
      <c r="AA25" s="274"/>
      <c r="AB25" s="274"/>
      <c r="AC25" s="274"/>
      <c r="AD25" s="282" t="s">
        <v>70</v>
      </c>
      <c r="AE25" s="282"/>
      <c r="AF25" s="283"/>
      <c r="AG25" s="283"/>
      <c r="AH25" s="283" t="e">
        <f aca="false">AG25/AF25</f>
        <v>#DIV/0!</v>
      </c>
      <c r="AI25" s="283" t="n">
        <v>0</v>
      </c>
      <c r="AJ25" s="280" t="e">
        <f aca="false">AI25/AF25</f>
        <v>#DIV/0!</v>
      </c>
      <c r="AL25" s="280" t="e">
        <f aca="false">AN25/AM25</f>
        <v>#DIV/0!</v>
      </c>
      <c r="AM25" s="283"/>
      <c r="AN25" s="283"/>
      <c r="AO25" s="283"/>
      <c r="AP25" s="283" t="e">
        <f aca="false">AO25/AN25</f>
        <v>#DIV/0!</v>
      </c>
      <c r="AQ25" s="283" t="n">
        <v>0</v>
      </c>
      <c r="AR25" s="280" t="e">
        <f aca="false">AQ25/AN25</f>
        <v>#DIV/0!</v>
      </c>
      <c r="AV25" s="280" t="e">
        <f aca="false">(#ref!+AM25)/(#ref!+AM31)</f>
        <v>#NAME?</v>
      </c>
      <c r="AW25" s="280" t="e">
        <f aca="false">#ref!/(AM25+#ref!)</f>
        <v>#NAME?</v>
      </c>
      <c r="AX25" s="280" t="e">
        <f aca="false">AM25/(#ref!+AM25)</f>
        <v>#NAME?</v>
      </c>
      <c r="AZ25" s="283" t="e">
        <f aca="false">(#ref!*0.1)+(AF25*6)+(AL25*0.1)+(AN25*6)</f>
        <v>#NAME?</v>
      </c>
      <c r="BA25" s="283" t="e">
        <f aca="false">(#ref!*0.1)+(AF25*6)+(AK25*1)+(AL25*0.1)+(AN25*6)</f>
        <v>#NAME?</v>
      </c>
    </row>
    <row r="26" customFormat="false" ht="8.25" hidden="false" customHeight="false" outlineLevel="0" collapsed="false">
      <c r="A26" s="282" t="s">
        <v>614</v>
      </c>
      <c r="B26" s="283" t="n">
        <v>27</v>
      </c>
      <c r="C26" s="292" t="n">
        <v>12</v>
      </c>
      <c r="D26" s="283" t="n">
        <v>170</v>
      </c>
      <c r="E26" s="283" t="n">
        <v>850</v>
      </c>
      <c r="F26" s="283" t="n">
        <f aca="false">E26/D26</f>
        <v>5</v>
      </c>
      <c r="G26" s="283" t="n">
        <v>6</v>
      </c>
      <c r="H26" s="280" t="n">
        <f aca="false">G26/D26</f>
        <v>0.0352941176470588</v>
      </c>
      <c r="J26" s="280" t="n">
        <f aca="false">L26/K26</f>
        <v>0.8</v>
      </c>
      <c r="K26" s="283" t="n">
        <v>20</v>
      </c>
      <c r="L26" s="283" t="n">
        <v>16</v>
      </c>
      <c r="M26" s="283" t="n">
        <v>84</v>
      </c>
      <c r="N26" s="283" t="n">
        <f aca="false">M26/L26</f>
        <v>5.25</v>
      </c>
      <c r="O26" s="283" t="n">
        <v>0</v>
      </c>
      <c r="P26" s="280" t="n">
        <f aca="false">O26/L26</f>
        <v>0</v>
      </c>
      <c r="S26" s="282" t="s">
        <v>615</v>
      </c>
      <c r="T26" s="280" t="n">
        <f aca="false">(D26+K26)/($D$27+$K$27+$N$17+$E$17+$L$38+$L$47)</f>
        <v>0.19730010384216</v>
      </c>
      <c r="U26" s="280" t="n">
        <f aca="false">K26/($K$27+$F$38+$F$47)</f>
        <v>0.0493827160493827</v>
      </c>
      <c r="V26" s="280" t="n">
        <f aca="false">D26/($D$27+$N$17+$L$38+$L$47)</f>
        <v>0.368763557483731</v>
      </c>
      <c r="X26" s="283" t="n">
        <f aca="false">($E26*('Scoring Format'!$B$3))+($G26*('Scoring Format'!$B$6))+($M26*('Scoring Format'!$B$4))+($O26*('Scoring Format'!$B$7))</f>
        <v>129.4</v>
      </c>
      <c r="Y26" s="283" t="n">
        <f aca="false">($E26*('Scoring Format'!$B$3))+($G26*('Scoring Format'!$B$6))+(L26*1)+($M26*('Scoring Format'!$B$4))+($O26*('Scoring Format'!$B$7))</f>
        <v>145.4</v>
      </c>
      <c r="Z26" s="283" t="n">
        <f aca="false">($E26*('Scoring Format'!$B$3))+($G26*('Scoring Format'!$B$6))+(L26*0.5)+($M26*('Scoring Format'!$B$4))+($O26*('Scoring Format'!$B$7))</f>
        <v>137.4</v>
      </c>
      <c r="AA26" s="274"/>
      <c r="AB26" s="274"/>
      <c r="AC26" s="274"/>
      <c r="AD26" s="282" t="s">
        <v>164</v>
      </c>
      <c r="AE26" s="282"/>
      <c r="AF26" s="283"/>
      <c r="AG26" s="283"/>
      <c r="AH26" s="283" t="e">
        <f aca="false">AG26/AF26</f>
        <v>#DIV/0!</v>
      </c>
      <c r="AI26" s="283"/>
      <c r="AJ26" s="280" t="e">
        <f aca="false">AI26/AF26</f>
        <v>#DIV/0!</v>
      </c>
      <c r="AL26" s="280" t="e">
        <f aca="false">AN26/AM26</f>
        <v>#DIV/0!</v>
      </c>
      <c r="AM26" s="283"/>
      <c r="AN26" s="283"/>
      <c r="AO26" s="283"/>
      <c r="AP26" s="283"/>
      <c r="AQ26" s="283" t="n">
        <f aca="false">(AG26*0.1)+(AI26*6)+(AN26*0.1)+(AP26*6)</f>
        <v>0</v>
      </c>
      <c r="AR26" s="280" t="e">
        <f aca="false">AQ26/AN26</f>
        <v>#DIV/0!</v>
      </c>
      <c r="AV26" s="280" t="e">
        <f aca="false">(#ref!+AM26)/(#ref!+AM32)</f>
        <v>#NAME?</v>
      </c>
      <c r="AW26" s="280" t="e">
        <f aca="false">#ref!/(AM26+#ref!)</f>
        <v>#NAME?</v>
      </c>
      <c r="AX26" s="280" t="e">
        <f aca="false">AM26/(#ref!+AM26)</f>
        <v>#NAME?</v>
      </c>
      <c r="AZ26" s="283" t="e">
        <f aca="false">(#ref!*0.1)+(AF26*6)+(AJ26*1)+(AK26*0.1)+(AM26*6)</f>
        <v>#NAME?</v>
      </c>
      <c r="BA26" s="283" t="e">
        <f aca="false">(#ref!*0.1)+(AF26*6)+(AK26*1)+(AL26*0.1)+(AN26*6)</f>
        <v>#NAME?</v>
      </c>
    </row>
    <row r="27" customFormat="false" ht="8.25" hidden="false" customHeight="false" outlineLevel="0" collapsed="false">
      <c r="A27" s="281" t="s">
        <v>49</v>
      </c>
      <c r="B27" s="281"/>
      <c r="C27" s="281"/>
      <c r="D27" s="281" t="n">
        <f aca="false">SUM(D22:D26)</f>
        <v>365</v>
      </c>
      <c r="E27" s="281" t="n">
        <f aca="false">SUM(E22:E26)</f>
        <v>1592</v>
      </c>
      <c r="F27" s="281"/>
      <c r="G27" s="281" t="n">
        <f aca="false">SUM(G22:G26)</f>
        <v>14</v>
      </c>
      <c r="H27" s="281"/>
      <c r="I27" s="281"/>
      <c r="J27" s="281"/>
      <c r="K27" s="281" t="n">
        <f aca="false">SUM(K22:K26)</f>
        <v>120</v>
      </c>
      <c r="L27" s="281" t="n">
        <f aca="false">SUM(L22:L26)</f>
        <v>97</v>
      </c>
      <c r="M27" s="281" t="n">
        <f aca="false">SUM(M22:M26)</f>
        <v>605</v>
      </c>
      <c r="N27" s="281"/>
      <c r="O27" s="281" t="n">
        <f aca="false">SUM(O22:O26)</f>
        <v>5</v>
      </c>
      <c r="P27" s="281"/>
      <c r="AD27" s="281" t="s">
        <v>49</v>
      </c>
      <c r="AE27" s="281"/>
      <c r="AF27" s="281" t="n">
        <f aca="false">SUM(AF22:AF26)</f>
        <v>304</v>
      </c>
      <c r="AG27" s="281" t="n">
        <f aca="false">SUM(AG22:AG26)</f>
        <v>1513</v>
      </c>
      <c r="AH27" s="281"/>
      <c r="AI27" s="281" t="n">
        <f aca="false">SUM(AI22:AI26)</f>
        <v>13</v>
      </c>
      <c r="AJ27" s="281"/>
      <c r="AK27" s="281"/>
      <c r="AL27" s="281"/>
      <c r="AM27" s="281" t="n">
        <f aca="false">SUM(AM22:AM26)</f>
        <v>98</v>
      </c>
      <c r="AN27" s="281" t="n">
        <f aca="false">SUM(AN22:AN26)</f>
        <v>72</v>
      </c>
      <c r="AO27" s="281" t="n">
        <f aca="false">SUM(AO22:AO26)</f>
        <v>491</v>
      </c>
      <c r="AP27" s="281"/>
      <c r="AQ27" s="281" t="n">
        <f aca="false">SUM(AQ22:AQ26)</f>
        <v>4</v>
      </c>
      <c r="AR27" s="281"/>
    </row>
    <row r="28" customFormat="false" ht="8.25" hidden="false" customHeight="false" outlineLevel="0" collapsed="false">
      <c r="A28" s="281"/>
      <c r="C28" s="274"/>
      <c r="D28" s="274"/>
      <c r="E28" s="274"/>
      <c r="F28" s="274"/>
      <c r="G28" s="274"/>
      <c r="H28" s="281"/>
      <c r="I28" s="274"/>
      <c r="J28" s="274"/>
      <c r="K28" s="274"/>
      <c r="L28" s="274"/>
      <c r="M28" s="274"/>
      <c r="N28" s="274"/>
      <c r="AC28" s="281"/>
      <c r="AD28" s="274"/>
      <c r="AE28" s="274"/>
      <c r="AF28" s="274"/>
      <c r="AG28" s="274"/>
      <c r="AH28" s="274"/>
      <c r="AI28" s="274"/>
      <c r="AJ28" s="281"/>
      <c r="AK28" s="274"/>
      <c r="AL28" s="274"/>
      <c r="AM28" s="274"/>
      <c r="AN28" s="274"/>
      <c r="AO28" s="274"/>
      <c r="AP28" s="274"/>
    </row>
    <row r="29" customFormat="false" ht="8.25" hidden="false" customHeight="false" outlineLevel="0" collapsed="false">
      <c r="C29" s="274"/>
      <c r="D29" s="274"/>
      <c r="E29" s="274"/>
      <c r="F29" s="274"/>
      <c r="G29" s="274"/>
      <c r="H29" s="274"/>
      <c r="I29" s="274"/>
      <c r="J29" s="274"/>
      <c r="K29" s="274"/>
      <c r="L29" s="274"/>
      <c r="M29" s="274"/>
      <c r="AD29" s="274"/>
      <c r="AE29" s="274"/>
      <c r="AF29" s="274"/>
      <c r="AG29" s="274"/>
      <c r="AH29" s="274"/>
      <c r="AI29" s="274"/>
      <c r="AJ29" s="274"/>
      <c r="AK29" s="274"/>
      <c r="AL29" s="274"/>
      <c r="AM29" s="274"/>
      <c r="AN29" s="274"/>
      <c r="AO29" s="274"/>
    </row>
    <row r="30" customFormat="false" ht="8.25" hidden="false" customHeight="false" outlineLevel="0" collapsed="false">
      <c r="A30" s="275" t="s">
        <v>50</v>
      </c>
      <c r="B30" s="275"/>
      <c r="C30" s="275"/>
      <c r="D30" s="275"/>
      <c r="E30" s="275"/>
      <c r="F30" s="275"/>
      <c r="G30" s="275"/>
      <c r="H30" s="276"/>
      <c r="I30" s="276"/>
      <c r="J30" s="274"/>
      <c r="K30" s="274"/>
      <c r="L30" s="275" t="s">
        <v>19</v>
      </c>
      <c r="M30" s="275"/>
      <c r="N30" s="275"/>
      <c r="O30" s="275"/>
      <c r="P30" s="275"/>
      <c r="T30" s="275" t="s">
        <v>20</v>
      </c>
      <c r="U30" s="275"/>
      <c r="V30" s="275"/>
      <c r="X30" s="275"/>
      <c r="Y30" s="275"/>
      <c r="AE30" s="275" t="s">
        <v>50</v>
      </c>
      <c r="AF30" s="275"/>
      <c r="AG30" s="275"/>
      <c r="AH30" s="275"/>
      <c r="AI30" s="275"/>
      <c r="AJ30" s="275"/>
      <c r="AK30" s="275"/>
      <c r="AL30" s="274"/>
      <c r="AM30" s="274"/>
      <c r="AN30" s="275" t="s">
        <v>19</v>
      </c>
      <c r="AO30" s="275"/>
      <c r="AP30" s="275"/>
      <c r="AQ30" s="275"/>
      <c r="AR30" s="275"/>
      <c r="AV30" s="275" t="s">
        <v>20</v>
      </c>
      <c r="AW30" s="275"/>
      <c r="AX30" s="275"/>
      <c r="AZ30" s="275" t="s">
        <v>21</v>
      </c>
      <c r="BA30" s="275"/>
    </row>
    <row r="31" customFormat="false" ht="8.25" hidden="false" customHeight="false" outlineLevel="0" collapsed="false">
      <c r="A31" s="281" t="s">
        <v>74</v>
      </c>
      <c r="B31" s="281" t="s">
        <v>23</v>
      </c>
      <c r="C31" s="281" t="s">
        <v>24</v>
      </c>
      <c r="D31" s="281" t="s">
        <v>52</v>
      </c>
      <c r="E31" s="281" t="s">
        <v>53</v>
      </c>
      <c r="F31" s="281" t="s">
        <v>54</v>
      </c>
      <c r="G31" s="281" t="s">
        <v>55</v>
      </c>
      <c r="H31" s="281" t="s">
        <v>56</v>
      </c>
      <c r="I31" s="281" t="s">
        <v>30</v>
      </c>
      <c r="J31" s="281" t="s">
        <v>57</v>
      </c>
      <c r="L31" s="281" t="s">
        <v>34</v>
      </c>
      <c r="M31" s="281" t="s">
        <v>35</v>
      </c>
      <c r="N31" s="281" t="s">
        <v>36</v>
      </c>
      <c r="O31" s="281" t="s">
        <v>75</v>
      </c>
      <c r="P31" s="281" t="s">
        <v>31</v>
      </c>
      <c r="S31" s="281" t="s">
        <v>74</v>
      </c>
      <c r="T31" s="281" t="s">
        <v>38</v>
      </c>
      <c r="U31" s="281" t="s">
        <v>39</v>
      </c>
      <c r="V31" s="281" t="s">
        <v>40</v>
      </c>
      <c r="X31" s="281" t="s">
        <v>41</v>
      </c>
      <c r="Y31" s="281" t="s">
        <v>58</v>
      </c>
      <c r="Z31" s="281" t="s">
        <v>76</v>
      </c>
      <c r="AA31" s="281"/>
      <c r="AD31" s="281" t="s">
        <v>74</v>
      </c>
      <c r="AE31" s="281" t="s">
        <v>24</v>
      </c>
      <c r="AF31" s="281" t="s">
        <v>52</v>
      </c>
      <c r="AG31" s="281" t="s">
        <v>53</v>
      </c>
      <c r="AH31" s="281" t="s">
        <v>54</v>
      </c>
      <c r="AI31" s="281" t="s">
        <v>55</v>
      </c>
      <c r="AJ31" s="281" t="s">
        <v>56</v>
      </c>
      <c r="AK31" s="281" t="s">
        <v>30</v>
      </c>
      <c r="AL31" s="281" t="s">
        <v>57</v>
      </c>
      <c r="AN31" s="281" t="s">
        <v>34</v>
      </c>
      <c r="AO31" s="281" t="s">
        <v>35</v>
      </c>
      <c r="AP31" s="281" t="s">
        <v>36</v>
      </c>
      <c r="AQ31" s="281" t="s">
        <v>75</v>
      </c>
      <c r="AR31" s="281" t="s">
        <v>31</v>
      </c>
      <c r="AV31" s="281" t="s">
        <v>38</v>
      </c>
      <c r="AW31" s="281" t="s">
        <v>39</v>
      </c>
      <c r="AX31" s="281" t="s">
        <v>40</v>
      </c>
      <c r="AZ31" s="281" t="s">
        <v>41</v>
      </c>
      <c r="BA31" s="281" t="s">
        <v>58</v>
      </c>
    </row>
    <row r="32" customFormat="false" ht="8.25" hidden="false" customHeight="false" outlineLevel="0" collapsed="false">
      <c r="A32" s="282" t="s">
        <v>616</v>
      </c>
      <c r="B32" s="283" t="n">
        <v>31</v>
      </c>
      <c r="C32" s="283" t="n">
        <v>17</v>
      </c>
      <c r="D32" s="280" t="n">
        <f aca="false">F32/E32</f>
        <v>0.583333333333333</v>
      </c>
      <c r="E32" s="283" t="n">
        <v>120</v>
      </c>
      <c r="F32" s="283" t="n">
        <v>70</v>
      </c>
      <c r="G32" s="283" t="n">
        <v>970</v>
      </c>
      <c r="H32" s="283" t="n">
        <f aca="false">G32/F32</f>
        <v>13.8571428571429</v>
      </c>
      <c r="I32" s="283" t="n">
        <v>7</v>
      </c>
      <c r="J32" s="280" t="n">
        <f aca="false">I32/F32</f>
        <v>0.1</v>
      </c>
      <c r="L32" s="283" t="n">
        <v>0</v>
      </c>
      <c r="M32" s="283" t="n">
        <v>0</v>
      </c>
      <c r="N32" s="293" t="e">
        <f aca="false">M32/L32</f>
        <v>#DIV/0!</v>
      </c>
      <c r="O32" s="283" t="n">
        <v>0</v>
      </c>
      <c r="P32" s="280" t="e">
        <f aca="false">O32/L32</f>
        <v>#DIV/0!</v>
      </c>
      <c r="S32" s="282" t="s">
        <v>617</v>
      </c>
      <c r="T32" s="294" t="n">
        <f aca="false">(E32+L32)/($D$27+$L$27+$N$17+$E$47+$L$47)</f>
        <v>0.181543116490166</v>
      </c>
      <c r="U32" s="294" t="n">
        <f aca="false">E32/($E$17)</f>
        <v>0.31413612565445</v>
      </c>
      <c r="V32" s="294" t="n">
        <f aca="false">L32/($N$17+$D$27+$L$38+$L$47)</f>
        <v>0</v>
      </c>
      <c r="X32" s="283" t="n">
        <f aca="false">($G32*('Scoring Format'!$B$4))+($I32*'Scoring Format'!$B$7)+($M32*('Scoring Format'!$B$3))+($O32*('Scoring Format'!$B$6))</f>
        <v>139</v>
      </c>
      <c r="Y32" s="283" t="n">
        <f aca="false">(F32*1)+(($G32*('Scoring Format'!$B$4))+($I32*'Scoring Format'!$B$7)+($M32*('Scoring Format'!$B$3))+($O32*('Scoring Format'!$B$6)))</f>
        <v>209</v>
      </c>
      <c r="Z32" s="283" t="n">
        <f aca="false">(F32*0.5)+(($G32*('Scoring Format'!$B$4))+($I32*'Scoring Format'!$B$7)+($M32*('Scoring Format'!$B$3))+($O32*('Scoring Format'!$B$6)))</f>
        <v>174</v>
      </c>
      <c r="AA32" s="274"/>
      <c r="AD32" s="282" t="s">
        <v>79</v>
      </c>
      <c r="AE32" s="282"/>
      <c r="AF32" s="280" t="n">
        <f aca="false">AH32/AG32</f>
        <v>0.607476635514019</v>
      </c>
      <c r="AG32" s="283" t="n">
        <v>107</v>
      </c>
      <c r="AH32" s="283" t="n">
        <v>65</v>
      </c>
      <c r="AI32" s="283" t="n">
        <v>710</v>
      </c>
      <c r="AJ32" s="283" t="n">
        <f aca="false">AI32/AH32</f>
        <v>10.9230769230769</v>
      </c>
      <c r="AK32" s="283" t="n">
        <v>6</v>
      </c>
      <c r="AL32" s="280" t="n">
        <f aca="false">AK32/AH32</f>
        <v>0.0923076923076923</v>
      </c>
      <c r="AN32" s="283" t="n">
        <v>0</v>
      </c>
      <c r="AO32" s="283" t="n">
        <v>0</v>
      </c>
      <c r="AP32" s="293" t="e">
        <f aca="false">AO32/AN32</f>
        <v>#DIV/0!</v>
      </c>
      <c r="AQ32" s="283" t="n">
        <v>0</v>
      </c>
      <c r="AR32" s="280" t="e">
        <f aca="false">AQ32/AN32</f>
        <v>#DIV/0!</v>
      </c>
      <c r="AV32" s="294" t="e">
        <f aca="false">(#ref!+AK32)/(#ref!+AK35)</f>
        <v>#NAME?</v>
      </c>
      <c r="AW32" s="294" t="e">
        <f aca="false">#ref!/(AK32+#ref!)</f>
        <v>#NAME?</v>
      </c>
      <c r="AX32" s="294" t="e">
        <f aca="false">AK32/(#ref!+AK32)</f>
        <v>#NAME?</v>
      </c>
      <c r="AZ32" s="283" t="n">
        <f aca="false">(AI32*0.1)+(AK32*6)+(AO32*0.1)+(AQ32*6)</f>
        <v>107</v>
      </c>
      <c r="BA32" s="283" t="n">
        <f aca="false">(AH32*1)+(AI32*0.1)+(AK32*6)+(AO32*0.1)+(AQ32*6)</f>
        <v>172</v>
      </c>
    </row>
    <row r="33" customFormat="false" ht="8.25" hidden="false" customHeight="false" outlineLevel="0" collapsed="false">
      <c r="A33" s="282" t="s">
        <v>618</v>
      </c>
      <c r="B33" s="283" t="n">
        <v>23</v>
      </c>
      <c r="C33" s="283" t="n">
        <v>16</v>
      </c>
      <c r="D33" s="280" t="n">
        <f aca="false">F33/E33</f>
        <v>0.555555555555556</v>
      </c>
      <c r="E33" s="283" t="n">
        <v>54</v>
      </c>
      <c r="F33" s="283" t="n">
        <v>30</v>
      </c>
      <c r="G33" s="283" t="n">
        <v>358</v>
      </c>
      <c r="H33" s="283" t="n">
        <f aca="false">G33/F33</f>
        <v>11.9333333333333</v>
      </c>
      <c r="I33" s="283" t="n">
        <v>2</v>
      </c>
      <c r="J33" s="280" t="n">
        <f aca="false">I33/F33</f>
        <v>0.0666666666666667</v>
      </c>
      <c r="L33" s="283" t="n">
        <v>0</v>
      </c>
      <c r="M33" s="283" t="n">
        <v>0</v>
      </c>
      <c r="N33" s="293" t="e">
        <f aca="false">M33/L33</f>
        <v>#DIV/0!</v>
      </c>
      <c r="O33" s="283" t="n">
        <v>0</v>
      </c>
      <c r="P33" s="280" t="e">
        <f aca="false">O33/L33</f>
        <v>#DIV/0!</v>
      </c>
      <c r="S33" s="282" t="s">
        <v>619</v>
      </c>
      <c r="T33" s="294" t="n">
        <f aca="false">(E33+L33)/($D$27+$L$27+$N$17+$E$47+$L$47)</f>
        <v>0.0816944024205749</v>
      </c>
      <c r="U33" s="294" t="n">
        <f aca="false">E33/($E$17)</f>
        <v>0.141361256544503</v>
      </c>
      <c r="V33" s="294" t="n">
        <f aca="false">L33/($N$17+$D$27+$L$38+$L$47)</f>
        <v>0</v>
      </c>
      <c r="X33" s="283" t="n">
        <f aca="false">($G33*('Scoring Format'!$B$4))+($I33*'Scoring Format'!$B$7)+($M33*('Scoring Format'!$B$3))+($O33*('Scoring Format'!$B$6))</f>
        <v>47.8</v>
      </c>
      <c r="Y33" s="283" t="n">
        <f aca="false">(F33*1)+(($G33*('Scoring Format'!$B$4))+($I33*'Scoring Format'!$B$7)+($M33*('Scoring Format'!$B$3))+($O33*('Scoring Format'!$B$6)))</f>
        <v>77.8</v>
      </c>
      <c r="Z33" s="283" t="n">
        <f aca="false">(F33*0.5)+(($G33*('Scoring Format'!$B$4))+($I33*'Scoring Format'!$B$7)+($M33*('Scoring Format'!$B$3))+($O33*('Scoring Format'!$B$6)))</f>
        <v>62.8</v>
      </c>
      <c r="AA33" s="274"/>
      <c r="AD33" s="282" t="s">
        <v>82</v>
      </c>
      <c r="AE33" s="282"/>
      <c r="AF33" s="280" t="n">
        <f aca="false">AH33/AG33</f>
        <v>0.633333333333333</v>
      </c>
      <c r="AG33" s="283" t="n">
        <v>120</v>
      </c>
      <c r="AH33" s="283" t="n">
        <v>76</v>
      </c>
      <c r="AI33" s="283" t="n">
        <v>892</v>
      </c>
      <c r="AJ33" s="283" t="n">
        <f aca="false">AI33/AH33</f>
        <v>11.7368421052632</v>
      </c>
      <c r="AK33" s="283" t="n">
        <v>5</v>
      </c>
      <c r="AL33" s="280" t="n">
        <f aca="false">AK33/AH33</f>
        <v>0.0657894736842105</v>
      </c>
      <c r="AN33" s="283" t="n">
        <v>12</v>
      </c>
      <c r="AO33" s="283" t="n">
        <v>108</v>
      </c>
      <c r="AP33" s="293" t="n">
        <f aca="false">AO33/AN33</f>
        <v>9</v>
      </c>
      <c r="AQ33" s="283" t="n">
        <v>0</v>
      </c>
      <c r="AR33" s="280" t="n">
        <f aca="false">AQ33/AN33</f>
        <v>0</v>
      </c>
      <c r="AV33" s="294" t="e">
        <f aca="false">(#ref!+AK33)/(#ref!+AK36)</f>
        <v>#NAME?</v>
      </c>
      <c r="AW33" s="294" t="e">
        <f aca="false">#ref!/(AK33+#ref!)</f>
        <v>#NAME?</v>
      </c>
      <c r="AX33" s="294" t="e">
        <f aca="false">AK33/(#ref!+AK33)</f>
        <v>#NAME?</v>
      </c>
      <c r="AZ33" s="283" t="n">
        <f aca="false">(AI33*0.1)+(AK33*6)+(AO33*0.1)+(AQ33*6)</f>
        <v>130</v>
      </c>
      <c r="BA33" s="283" t="n">
        <f aca="false">(AH33*1)+(AI33*0.1)+(AK33*6)+(AO33*0.1)+(AQ33*6)</f>
        <v>206</v>
      </c>
    </row>
    <row r="34" customFormat="false" ht="8.25" hidden="false" customHeight="false" outlineLevel="0" collapsed="false">
      <c r="A34" s="282" t="s">
        <v>620</v>
      </c>
      <c r="B34" s="283" t="n">
        <v>27</v>
      </c>
      <c r="C34" s="283" t="n">
        <v>16</v>
      </c>
      <c r="D34" s="280" t="n">
        <f aca="false">F34/E34</f>
        <v>0.647619047619048</v>
      </c>
      <c r="E34" s="283" t="n">
        <v>105</v>
      </c>
      <c r="F34" s="283" t="n">
        <v>68</v>
      </c>
      <c r="G34" s="283" t="n">
        <v>1017</v>
      </c>
      <c r="H34" s="283" t="n">
        <f aca="false">G34/F34</f>
        <v>14.9558823529412</v>
      </c>
      <c r="I34" s="283" t="n">
        <v>5</v>
      </c>
      <c r="J34" s="280" t="n">
        <f aca="false">I34/F34</f>
        <v>0.0735294117647059</v>
      </c>
      <c r="L34" s="283" t="n">
        <v>3</v>
      </c>
      <c r="M34" s="283" t="n">
        <v>16</v>
      </c>
      <c r="N34" s="293" t="n">
        <f aca="false">M34/L34</f>
        <v>5.33333333333333</v>
      </c>
      <c r="O34" s="283" t="n">
        <v>0</v>
      </c>
      <c r="P34" s="280" t="n">
        <f aca="false">O34/L34</f>
        <v>0</v>
      </c>
      <c r="S34" s="282"/>
      <c r="T34" s="294" t="n">
        <f aca="false">(E34+L34)/($D$27+$L$27+$N$17+$E$47+$L$47)</f>
        <v>0.16338880484115</v>
      </c>
      <c r="U34" s="294" t="n">
        <f aca="false">E34/($E$17)</f>
        <v>0.274869109947644</v>
      </c>
      <c r="V34" s="294" t="n">
        <f aca="false">L34/($N$17+$D$27+$L$38+$L$47)</f>
        <v>0.00650759219088937</v>
      </c>
      <c r="X34" s="283" t="n">
        <f aca="false">($G34*('Scoring Format'!$B$4))+($I34*'Scoring Format'!$B$7)+($M34*('Scoring Format'!$B$3))+($O34*('Scoring Format'!$B$6))</f>
        <v>133.3</v>
      </c>
      <c r="Y34" s="283" t="n">
        <f aca="false">(F34*1)+(($G34*('Scoring Format'!$B$4))+($I34*'Scoring Format'!$B$7)+($M34*('Scoring Format'!$B$3))+($O34*('Scoring Format'!$B$6)))</f>
        <v>201.3</v>
      </c>
      <c r="Z34" s="283" t="n">
        <f aca="false">(F34*0.5)+(($G34*('Scoring Format'!$B$4))+($I34*'Scoring Format'!$B$7)+($M34*('Scoring Format'!$B$3))+($O34*('Scoring Format'!$B$6)))</f>
        <v>167.3</v>
      </c>
      <c r="AA34" s="274"/>
      <c r="AD34" s="282" t="s">
        <v>85</v>
      </c>
      <c r="AE34" s="282"/>
      <c r="AF34" s="280" t="n">
        <f aca="false">AH34/AG34</f>
        <v>0.55</v>
      </c>
      <c r="AG34" s="283" t="n">
        <v>40</v>
      </c>
      <c r="AH34" s="283" t="n">
        <v>22</v>
      </c>
      <c r="AI34" s="283" t="n">
        <v>325</v>
      </c>
      <c r="AJ34" s="283" t="n">
        <f aca="false">AI34/AH34</f>
        <v>14.7727272727273</v>
      </c>
      <c r="AK34" s="283" t="n">
        <v>2</v>
      </c>
      <c r="AL34" s="280" t="n">
        <f aca="false">AK34/AH34</f>
        <v>0.0909090909090909</v>
      </c>
      <c r="AN34" s="283" t="n">
        <v>5</v>
      </c>
      <c r="AO34" s="283" t="n">
        <v>20</v>
      </c>
      <c r="AP34" s="293" t="n">
        <f aca="false">AO34/AN34</f>
        <v>4</v>
      </c>
      <c r="AQ34" s="283" t="n">
        <v>0</v>
      </c>
      <c r="AR34" s="280" t="n">
        <f aca="false">AQ34/AN34</f>
        <v>0</v>
      </c>
      <c r="AV34" s="294" t="e">
        <f aca="false">(#ref!+AK34)/(#ref!+AK37)</f>
        <v>#NAME?</v>
      </c>
      <c r="AW34" s="294" t="e">
        <f aca="false">#ref!/(AK34+#ref!)</f>
        <v>#NAME?</v>
      </c>
      <c r="AX34" s="294" t="e">
        <f aca="false">AK34/(#ref!+AK34)</f>
        <v>#NAME?</v>
      </c>
      <c r="AZ34" s="283" t="n">
        <f aca="false">(AI34*0.1)+(AK34*6)+(AO34*0.1)+(AQ34*6)</f>
        <v>46.5</v>
      </c>
      <c r="BA34" s="283" t="n">
        <f aca="false">(AH34*1)+(AI34*0.1)+(AK34*6)+(AO34*0.1)+(AQ34*6)</f>
        <v>68.5</v>
      </c>
    </row>
    <row r="35" customFormat="false" ht="8.25" hidden="false" customHeight="false" outlineLevel="0" collapsed="false">
      <c r="A35" s="282" t="s">
        <v>621</v>
      </c>
      <c r="B35" s="283" t="n">
        <v>23</v>
      </c>
      <c r="C35" s="283" t="n">
        <v>17</v>
      </c>
      <c r="D35" s="280" t="n">
        <f aca="false">F35/E35</f>
        <v>0.647058823529412</v>
      </c>
      <c r="E35" s="283" t="n">
        <v>34</v>
      </c>
      <c r="F35" s="283" t="n">
        <v>22</v>
      </c>
      <c r="G35" s="283" t="n">
        <v>236</v>
      </c>
      <c r="H35" s="283" t="n">
        <f aca="false">G35/F35</f>
        <v>10.7272727272727</v>
      </c>
      <c r="I35" s="283" t="n">
        <v>2</v>
      </c>
      <c r="J35" s="280" t="n">
        <f aca="false">I35/F35</f>
        <v>0.0909090909090909</v>
      </c>
      <c r="L35" s="283" t="n">
        <v>5</v>
      </c>
      <c r="M35" s="283" t="n">
        <v>20</v>
      </c>
      <c r="N35" s="293" t="n">
        <f aca="false">M35/L35</f>
        <v>4</v>
      </c>
      <c r="O35" s="283" t="n">
        <v>0</v>
      </c>
      <c r="P35" s="280" t="n">
        <f aca="false">O35/L35</f>
        <v>0</v>
      </c>
      <c r="S35" s="282" t="s">
        <v>622</v>
      </c>
      <c r="T35" s="294" t="n">
        <f aca="false">(E35+L35)/($D$27+$L$27+$N$17+$E$47+$L$47)</f>
        <v>0.0590015128593041</v>
      </c>
      <c r="U35" s="294" t="n">
        <f aca="false">E35/($E$17)</f>
        <v>0.0890052356020942</v>
      </c>
      <c r="V35" s="294" t="n">
        <f aca="false">L35/($N$17+$D$27+$L$38+$L$47)</f>
        <v>0.0108459869848156</v>
      </c>
      <c r="X35" s="283" t="n">
        <f aca="false">($G35*('Scoring Format'!$B$4))+($I35*'Scoring Format'!$B$7)+($M35*('Scoring Format'!$B$3))+($O35*('Scoring Format'!$B$6))</f>
        <v>37.6</v>
      </c>
      <c r="Y35" s="283" t="n">
        <f aca="false">(F35*1)+(($G35*('Scoring Format'!$B$4))+($I35*'Scoring Format'!$B$7)+($M35*('Scoring Format'!$B$3))+($O35*('Scoring Format'!$B$6)))</f>
        <v>59.6</v>
      </c>
      <c r="Z35" s="283" t="n">
        <f aca="false">(F35*0.5)+(($G35*('Scoring Format'!$B$4))+($I35*'Scoring Format'!$B$7)+($M35*('Scoring Format'!$B$3))+($O35*('Scoring Format'!$B$6)))</f>
        <v>48.6</v>
      </c>
      <c r="AA35" s="274"/>
      <c r="AD35" s="282" t="s">
        <v>88</v>
      </c>
      <c r="AE35" s="282"/>
      <c r="AF35" s="280" t="n">
        <f aca="false">AH35/AG35</f>
        <v>0.662068965517241</v>
      </c>
      <c r="AG35" s="283" t="n">
        <v>145</v>
      </c>
      <c r="AH35" s="283" t="n">
        <v>96</v>
      </c>
      <c r="AI35" s="283" t="n">
        <v>1098</v>
      </c>
      <c r="AJ35" s="283" t="n">
        <f aca="false">AI35/AH35</f>
        <v>11.4375</v>
      </c>
      <c r="AK35" s="283" t="n">
        <v>7</v>
      </c>
      <c r="AL35" s="280" t="n">
        <f aca="false">AK35/AH35</f>
        <v>0.0729166666666667</v>
      </c>
      <c r="AN35" s="283" t="n">
        <v>0</v>
      </c>
      <c r="AO35" s="283" t="n">
        <v>0</v>
      </c>
      <c r="AP35" s="293" t="e">
        <f aca="false">AO35/AN35</f>
        <v>#DIV/0!</v>
      </c>
      <c r="AQ35" s="283" t="n">
        <v>0</v>
      </c>
      <c r="AR35" s="280" t="e">
        <f aca="false">AQ35/AN35</f>
        <v>#DIV/0!</v>
      </c>
      <c r="AV35" s="294" t="e">
        <f aca="false">(#ref!+AK35)/(#ref!+AK38)</f>
        <v>#NAME?</v>
      </c>
      <c r="AW35" s="294" t="e">
        <f aca="false">#ref!/(AK35+#ref!)</f>
        <v>#NAME?</v>
      </c>
      <c r="AX35" s="294" t="e">
        <f aca="false">AK35/(#ref!+AK35)</f>
        <v>#NAME?</v>
      </c>
      <c r="AZ35" s="283" t="n">
        <f aca="false">(AI35*0.1)+(AK35*6)+(AO35*0.1)+(AQ35*6)</f>
        <v>151.8</v>
      </c>
      <c r="BA35" s="283" t="n">
        <f aca="false">(AH35*1)+(AI35*0.1)+(AK35*6)+(AO35*0.1)+(AQ35*6)</f>
        <v>247.8</v>
      </c>
    </row>
    <row r="36" customFormat="false" ht="8.25" hidden="false" customHeight="false" outlineLevel="0" collapsed="false">
      <c r="A36" s="282"/>
      <c r="B36" s="283"/>
      <c r="C36" s="283"/>
      <c r="D36" s="280" t="e">
        <f aca="false">F36/E36</f>
        <v>#DIV/0!</v>
      </c>
      <c r="E36" s="283"/>
      <c r="F36" s="283"/>
      <c r="G36" s="283"/>
      <c r="H36" s="283" t="e">
        <f aca="false">G36/F36</f>
        <v>#DIV/0!</v>
      </c>
      <c r="I36" s="283"/>
      <c r="J36" s="280" t="e">
        <f aca="false">I36/F36</f>
        <v>#DIV/0!</v>
      </c>
      <c r="L36" s="283"/>
      <c r="M36" s="283"/>
      <c r="N36" s="293" t="e">
        <f aca="false">M36/L36</f>
        <v>#DIV/0!</v>
      </c>
      <c r="O36" s="283" t="n">
        <v>0</v>
      </c>
      <c r="P36" s="280" t="e">
        <f aca="false">O36/L36</f>
        <v>#DIV/0!</v>
      </c>
      <c r="S36" s="282"/>
      <c r="T36" s="294" t="n">
        <f aca="false">(E36+L36)/($D$27+$L$27+$N$17+$E$47+$L$47)</f>
        <v>0</v>
      </c>
      <c r="U36" s="294" t="n">
        <f aca="false">E36/($E$17)</f>
        <v>0</v>
      </c>
      <c r="V36" s="294" t="n">
        <f aca="false">L36/($N$17+$D$27+$L$38+$L$47)</f>
        <v>0</v>
      </c>
      <c r="X36" s="283" t="n">
        <f aca="false">($G36*('Scoring Format'!$B$4))+($I36*'Scoring Format'!$B$7)+($M36*('Scoring Format'!$B$3))+($O36*('Scoring Format'!$B$6))</f>
        <v>0</v>
      </c>
      <c r="Y36" s="283" t="n">
        <f aca="false">(F36*1)+(($G36*('Scoring Format'!$B$4))+($I36*'Scoring Format'!$B$7)+($M36*('Scoring Format'!$B$3))+($O36*('Scoring Format'!$B$6)))</f>
        <v>0</v>
      </c>
      <c r="Z36" s="283" t="n">
        <f aca="false">(F36*0.5)+(($G36*('Scoring Format'!$B$4))+($I36*'Scoring Format'!$B$7)+($M36*('Scoring Format'!$B$3))+($O36*('Scoring Format'!$B$6)))</f>
        <v>0</v>
      </c>
      <c r="AA36" s="274"/>
      <c r="AD36" s="282" t="s">
        <v>91</v>
      </c>
      <c r="AE36" s="282"/>
      <c r="AF36" s="280" t="n">
        <f aca="false">AH36/AG36</f>
        <v>0.6</v>
      </c>
      <c r="AG36" s="283" t="n">
        <v>10</v>
      </c>
      <c r="AH36" s="283" t="n">
        <v>6</v>
      </c>
      <c r="AI36" s="283" t="n">
        <v>100</v>
      </c>
      <c r="AJ36" s="283" t="n">
        <f aca="false">AI36/AH36</f>
        <v>16.6666666666667</v>
      </c>
      <c r="AK36" s="283" t="n">
        <v>0</v>
      </c>
      <c r="AL36" s="280" t="n">
        <f aca="false">AK36/AH36</f>
        <v>0</v>
      </c>
      <c r="AN36" s="283" t="n">
        <v>0</v>
      </c>
      <c r="AO36" s="283" t="n">
        <v>0</v>
      </c>
      <c r="AP36" s="293" t="e">
        <f aca="false">AO36/AN36</f>
        <v>#DIV/0!</v>
      </c>
      <c r="AQ36" s="283" t="n">
        <v>0</v>
      </c>
      <c r="AR36" s="280" t="e">
        <f aca="false">AQ36/AN36</f>
        <v>#DIV/0!</v>
      </c>
      <c r="AV36" s="294" t="e">
        <f aca="false">(#ref!+AK36)/(#ref!+AK41)</f>
        <v>#NAME?</v>
      </c>
      <c r="AW36" s="294" t="e">
        <f aca="false">#ref!/(AK36+#ref!)</f>
        <v>#NAME?</v>
      </c>
      <c r="AX36" s="294" t="e">
        <f aca="false">AK36/(#ref!+AK36)</f>
        <v>#NAME?</v>
      </c>
      <c r="AZ36" s="283" t="n">
        <f aca="false">(AI36*0.1)+(AK36*6)+(AO36*0.1)+(AQ36*6)</f>
        <v>10</v>
      </c>
      <c r="BA36" s="283" t="n">
        <f aca="false">(AH36*1)+(AI36*0.1)+(AK36*6)+(AO36*0.1)+(AQ36*6)</f>
        <v>16</v>
      </c>
    </row>
    <row r="37" customFormat="false" ht="8.25" hidden="false" customHeight="false" outlineLevel="0" collapsed="false">
      <c r="A37" s="282" t="s">
        <v>623</v>
      </c>
      <c r="B37" s="283" t="n">
        <v>24</v>
      </c>
      <c r="C37" s="283"/>
      <c r="D37" s="280" t="n">
        <f aca="false">F37/E37</f>
        <v>0.72</v>
      </c>
      <c r="E37" s="283" t="n">
        <v>25</v>
      </c>
      <c r="F37" s="283" t="n">
        <v>18</v>
      </c>
      <c r="G37" s="283" t="n">
        <v>155</v>
      </c>
      <c r="H37" s="283" t="n">
        <f aca="false">G37/F37</f>
        <v>8.61111111111111</v>
      </c>
      <c r="I37" s="283" t="n">
        <v>2</v>
      </c>
      <c r="J37" s="280" t="n">
        <f aca="false">I37/F37</f>
        <v>0.111111111111111</v>
      </c>
      <c r="L37" s="283"/>
      <c r="M37" s="283"/>
      <c r="N37" s="293" t="e">
        <f aca="false">M37/L37</f>
        <v>#DIV/0!</v>
      </c>
      <c r="O37" s="283" t="n">
        <v>0</v>
      </c>
      <c r="P37" s="280" t="e">
        <f aca="false">O37/L37</f>
        <v>#DIV/0!</v>
      </c>
      <c r="S37" s="282" t="s">
        <v>624</v>
      </c>
      <c r="T37" s="294" t="n">
        <f aca="false">(E37+L37)/($D$27+$L$27+$N$17+$E$47+$L$47)</f>
        <v>0.037821482602118</v>
      </c>
      <c r="U37" s="294" t="n">
        <f aca="false">E37/($E$17)</f>
        <v>0.0654450261780105</v>
      </c>
      <c r="V37" s="294" t="n">
        <f aca="false">L37/($N$17+$D$27+$L$38+$L$47)</f>
        <v>0</v>
      </c>
      <c r="X37" s="283" t="n">
        <f aca="false">($G37*('Scoring Format'!$B$4))+($I37*'Scoring Format'!$B$7)+($M37*('Scoring Format'!$B$3))+($O37*('Scoring Format'!$B$6))</f>
        <v>27.5</v>
      </c>
      <c r="Y37" s="283" t="n">
        <f aca="false">(F37*1)+(($G37*('Scoring Format'!$B$4))+($I37*'Scoring Format'!$B$7)+($M37*('Scoring Format'!$B$3))+($O37*('Scoring Format'!$B$6)))</f>
        <v>45.5</v>
      </c>
      <c r="Z37" s="283" t="n">
        <f aca="false">(F37*0.5)+(($G37*('Scoring Format'!$B$4))+($I37*'Scoring Format'!$B$7)+($M37*('Scoring Format'!$B$3))+($O37*('Scoring Format'!$B$6)))</f>
        <v>36.5</v>
      </c>
      <c r="AA37" s="274"/>
      <c r="AD37" s="282" t="s">
        <v>94</v>
      </c>
      <c r="AE37" s="282"/>
      <c r="AF37" s="280" t="e">
        <f aca="false">AH37/AG37</f>
        <v>#DIV/0!</v>
      </c>
      <c r="AG37" s="283"/>
      <c r="AH37" s="283"/>
      <c r="AI37" s="283"/>
      <c r="AJ37" s="283"/>
      <c r="AK37" s="283"/>
      <c r="AL37" s="280" t="e">
        <f aca="false">AK37/AH37</f>
        <v>#DIV/0!</v>
      </c>
      <c r="AN37" s="283"/>
      <c r="AO37" s="283"/>
      <c r="AP37" s="293" t="e">
        <f aca="false">AO37/AN37</f>
        <v>#DIV/0!</v>
      </c>
      <c r="AQ37" s="283"/>
      <c r="AR37" s="280" t="e">
        <f aca="false">AQ37/AN37</f>
        <v>#DIV/0!</v>
      </c>
      <c r="AV37" s="294" t="e">
        <f aca="false">(#ref!+AK37)/(#ref!+AK42)</f>
        <v>#NAME?</v>
      </c>
      <c r="AW37" s="294" t="e">
        <f aca="false">#ref!/(AK37+#ref!)</f>
        <v>#NAME?</v>
      </c>
      <c r="AX37" s="294" t="e">
        <f aca="false">AK37/(#ref!+AK37)</f>
        <v>#NAME?</v>
      </c>
      <c r="AZ37" s="283"/>
      <c r="BA37" s="283"/>
    </row>
    <row r="38" customFormat="false" ht="8.25" hidden="false" customHeight="false" outlineLevel="0" collapsed="false">
      <c r="A38" s="281" t="s">
        <v>49</v>
      </c>
      <c r="B38" s="281"/>
      <c r="C38" s="281"/>
      <c r="D38" s="278"/>
      <c r="E38" s="281" t="n">
        <f aca="false">SUM(E32:E37)</f>
        <v>338</v>
      </c>
      <c r="F38" s="281" t="n">
        <f aca="false">SUM(F32:F37)</f>
        <v>208</v>
      </c>
      <c r="G38" s="281" t="n">
        <f aca="false">SUM(G32:G37)</f>
        <v>2736</v>
      </c>
      <c r="H38" s="281"/>
      <c r="I38" s="281" t="n">
        <f aca="false">SUM(I32:I37)</f>
        <v>18</v>
      </c>
      <c r="J38" s="281"/>
      <c r="K38" s="281"/>
      <c r="L38" s="281" t="n">
        <f aca="false">SUM(L32:L37)</f>
        <v>8</v>
      </c>
      <c r="M38" s="281" t="n">
        <f aca="false">SUM(M32:M37)</f>
        <v>36</v>
      </c>
      <c r="N38" s="281"/>
      <c r="O38" s="281" t="n">
        <f aca="false">SUM(O32:O37)</f>
        <v>0</v>
      </c>
      <c r="P38" s="281"/>
      <c r="AD38" s="281" t="s">
        <v>49</v>
      </c>
      <c r="AE38" s="281"/>
      <c r="AF38" s="278"/>
      <c r="AG38" s="281" t="n">
        <f aca="false">SUM(AG32:AG37)</f>
        <v>422</v>
      </c>
      <c r="AH38" s="281" t="n">
        <f aca="false">SUM(AH32:AH37)</f>
        <v>265</v>
      </c>
      <c r="AI38" s="281" t="n">
        <f aca="false">SUM(AI32:AI37)</f>
        <v>3125</v>
      </c>
      <c r="AJ38" s="281"/>
      <c r="AK38" s="281" t="n">
        <f aca="false">SUM(AK32:AK37)</f>
        <v>20</v>
      </c>
      <c r="AL38" s="281"/>
      <c r="AM38" s="281"/>
      <c r="AN38" s="281" t="n">
        <f aca="false">SUM(AN32:AN37)</f>
        <v>17</v>
      </c>
      <c r="AO38" s="281" t="n">
        <f aca="false">SUM(AO32:AO37)</f>
        <v>128</v>
      </c>
      <c r="AP38" s="281"/>
      <c r="AQ38" s="281" t="n">
        <f aca="false">SUM(AQ32:AQ37)</f>
        <v>0</v>
      </c>
      <c r="AR38" s="281"/>
    </row>
    <row r="39" customFormat="false" ht="8.25" hidden="false" customHeight="false" outlineLevel="0" collapsed="false">
      <c r="A39" s="281"/>
      <c r="C39" s="274"/>
      <c r="D39" s="274"/>
      <c r="E39" s="274"/>
      <c r="F39" s="274"/>
      <c r="G39" s="274"/>
      <c r="H39" s="274"/>
      <c r="I39" s="274"/>
      <c r="J39" s="274"/>
      <c r="K39" s="274"/>
      <c r="L39" s="274"/>
      <c r="AC39" s="281"/>
      <c r="AE39" s="274"/>
      <c r="AF39" s="274"/>
      <c r="AG39" s="274"/>
      <c r="AH39" s="274"/>
      <c r="AI39" s="274"/>
      <c r="AJ39" s="274"/>
      <c r="AK39" s="274"/>
      <c r="AL39" s="274"/>
      <c r="AM39" s="274"/>
      <c r="AN39" s="274"/>
    </row>
    <row r="40" customFormat="false" ht="8.25" hidden="false" customHeight="false" outlineLevel="0" collapsed="false">
      <c r="A40" s="281"/>
      <c r="C40" s="274"/>
      <c r="D40" s="274"/>
      <c r="E40" s="274"/>
      <c r="F40" s="274"/>
      <c r="G40" s="274"/>
      <c r="H40" s="274"/>
      <c r="I40" s="274"/>
      <c r="J40" s="274"/>
      <c r="K40" s="274"/>
      <c r="L40" s="274"/>
      <c r="AC40" s="281"/>
      <c r="AE40" s="274"/>
      <c r="AF40" s="274"/>
      <c r="AG40" s="274"/>
      <c r="AH40" s="274"/>
      <c r="AI40" s="274"/>
      <c r="AJ40" s="274"/>
      <c r="AK40" s="274"/>
      <c r="AL40" s="274"/>
      <c r="AM40" s="274"/>
      <c r="AN40" s="274"/>
    </row>
    <row r="41" customFormat="false" ht="8.25" hidden="false" customHeight="false" outlineLevel="0" collapsed="false">
      <c r="A41" s="275" t="s">
        <v>50</v>
      </c>
      <c r="B41" s="275"/>
      <c r="C41" s="275"/>
      <c r="D41" s="275"/>
      <c r="E41" s="275"/>
      <c r="F41" s="275"/>
      <c r="G41" s="275"/>
      <c r="H41" s="276"/>
      <c r="I41" s="276"/>
      <c r="J41" s="274"/>
      <c r="K41" s="274"/>
      <c r="L41" s="275" t="s">
        <v>19</v>
      </c>
      <c r="M41" s="275"/>
      <c r="N41" s="275"/>
      <c r="O41" s="275"/>
      <c r="P41" s="275"/>
      <c r="T41" s="275" t="s">
        <v>20</v>
      </c>
      <c r="U41" s="275"/>
      <c r="V41" s="275"/>
      <c r="X41" s="275"/>
      <c r="Y41" s="275"/>
      <c r="AE41" s="275" t="s">
        <v>50</v>
      </c>
      <c r="AF41" s="275"/>
      <c r="AG41" s="275"/>
      <c r="AH41" s="275"/>
      <c r="AI41" s="275"/>
      <c r="AJ41" s="275"/>
      <c r="AK41" s="275"/>
      <c r="AL41" s="274"/>
      <c r="AM41" s="274"/>
      <c r="AN41" s="275" t="s">
        <v>19</v>
      </c>
      <c r="AO41" s="275"/>
      <c r="AP41" s="275"/>
      <c r="AQ41" s="275"/>
      <c r="AR41" s="275"/>
      <c r="AV41" s="275" t="s">
        <v>20</v>
      </c>
      <c r="AW41" s="275"/>
      <c r="AX41" s="275"/>
      <c r="AZ41" s="275" t="s">
        <v>21</v>
      </c>
      <c r="BA41" s="275"/>
    </row>
    <row r="42" customFormat="false" ht="8.25" hidden="false" customHeight="false" outlineLevel="0" collapsed="false">
      <c r="A42" s="281" t="s">
        <v>95</v>
      </c>
      <c r="B42" s="281" t="s">
        <v>23</v>
      </c>
      <c r="C42" s="281" t="s">
        <v>24</v>
      </c>
      <c r="D42" s="281" t="s">
        <v>52</v>
      </c>
      <c r="E42" s="281" t="s">
        <v>53</v>
      </c>
      <c r="F42" s="281" t="s">
        <v>54</v>
      </c>
      <c r="G42" s="281" t="s">
        <v>55</v>
      </c>
      <c r="H42" s="281" t="s">
        <v>56</v>
      </c>
      <c r="I42" s="281" t="s">
        <v>30</v>
      </c>
      <c r="J42" s="281" t="s">
        <v>57</v>
      </c>
      <c r="L42" s="281" t="s">
        <v>34</v>
      </c>
      <c r="M42" s="281" t="s">
        <v>35</v>
      </c>
      <c r="N42" s="281" t="s">
        <v>36</v>
      </c>
      <c r="O42" s="281" t="s">
        <v>96</v>
      </c>
      <c r="P42" s="281" t="s">
        <v>31</v>
      </c>
      <c r="S42" s="281" t="s">
        <v>95</v>
      </c>
      <c r="T42" s="281" t="s">
        <v>38</v>
      </c>
      <c r="U42" s="281" t="s">
        <v>39</v>
      </c>
      <c r="V42" s="281" t="s">
        <v>40</v>
      </c>
      <c r="X42" s="281" t="s">
        <v>41</v>
      </c>
      <c r="Y42" s="281" t="s">
        <v>58</v>
      </c>
      <c r="Z42" s="281" t="s">
        <v>97</v>
      </c>
      <c r="AA42" s="281"/>
      <c r="AD42" s="281" t="s">
        <v>95</v>
      </c>
      <c r="AE42" s="281" t="s">
        <v>24</v>
      </c>
      <c r="AF42" s="281" t="s">
        <v>52</v>
      </c>
      <c r="AG42" s="281" t="s">
        <v>53</v>
      </c>
      <c r="AH42" s="281" t="s">
        <v>54</v>
      </c>
      <c r="AI42" s="281" t="s">
        <v>55</v>
      </c>
      <c r="AJ42" s="281" t="s">
        <v>56</v>
      </c>
      <c r="AK42" s="281" t="s">
        <v>30</v>
      </c>
      <c r="AL42" s="281" t="s">
        <v>57</v>
      </c>
      <c r="AN42" s="281" t="s">
        <v>34</v>
      </c>
      <c r="AO42" s="281" t="s">
        <v>35</v>
      </c>
      <c r="AP42" s="281" t="s">
        <v>36</v>
      </c>
      <c r="AQ42" s="281" t="s">
        <v>96</v>
      </c>
      <c r="AR42" s="281" t="s">
        <v>31</v>
      </c>
      <c r="AV42" s="281" t="s">
        <v>38</v>
      </c>
      <c r="AW42" s="281" t="s">
        <v>39</v>
      </c>
      <c r="AX42" s="281" t="s">
        <v>40</v>
      </c>
      <c r="AZ42" s="281" t="s">
        <v>41</v>
      </c>
      <c r="BA42" s="281" t="s">
        <v>58</v>
      </c>
    </row>
    <row r="43" customFormat="false" ht="8.25" hidden="false" customHeight="false" outlineLevel="0" collapsed="false">
      <c r="A43" s="282" t="s">
        <v>625</v>
      </c>
      <c r="B43" s="283" t="n">
        <v>32</v>
      </c>
      <c r="C43" s="283" t="n">
        <v>16</v>
      </c>
      <c r="D43" s="280" t="n">
        <f aca="false">F43/E43</f>
        <v>0.6625</v>
      </c>
      <c r="E43" s="283" t="n">
        <v>80</v>
      </c>
      <c r="F43" s="283" t="n">
        <v>53</v>
      </c>
      <c r="G43" s="283" t="n">
        <v>505</v>
      </c>
      <c r="H43" s="283" t="n">
        <f aca="false">G43/F43</f>
        <v>9.52830188679245</v>
      </c>
      <c r="I43" s="283" t="n">
        <v>2</v>
      </c>
      <c r="J43" s="280" t="n">
        <f aca="false">I43/F43</f>
        <v>0.0377358490566038</v>
      </c>
      <c r="L43" s="283" t="n">
        <v>0</v>
      </c>
      <c r="M43" s="283" t="n">
        <v>0</v>
      </c>
      <c r="N43" s="283" t="e">
        <f aca="false">M43/K431</f>
        <v>#DIV/0!</v>
      </c>
      <c r="O43" s="283" t="n">
        <v>0</v>
      </c>
      <c r="P43" s="280" t="e">
        <f aca="false">O43/L43</f>
        <v>#DIV/0!</v>
      </c>
      <c r="S43" s="282" t="s">
        <v>626</v>
      </c>
      <c r="T43" s="294" t="n">
        <f aca="false">(E43+L43)/($E$47+$L$47+$E$38+$L$38+$K$27+$D$27+$N$17)</f>
        <v>0.0776699029126214</v>
      </c>
      <c r="U43" s="294" t="n">
        <f aca="false">E43/($E$47+$E$38+$K$27)</f>
        <v>0.140597539543058</v>
      </c>
      <c r="V43" s="294" t="n">
        <f aca="false">L43/($L$47+$L$38+$D$27+$N$17)</f>
        <v>0</v>
      </c>
      <c r="X43" s="283" t="n">
        <f aca="false">($G43*('Scoring Format'!$B$4))+($I43*'Scoring Format'!$B$7)+($M43*('Scoring Format'!$B$3))+($O43*('Scoring Format'!$B$6))</f>
        <v>62.5</v>
      </c>
      <c r="Y43" s="283" t="n">
        <f aca="false">(F43*1)+(($G43*('Scoring Format'!$B$4))+($I43*'Scoring Format'!$B$7)+($M43*('Scoring Format'!$B$3))+($O43*('Scoring Format'!$B$6)))</f>
        <v>115.5</v>
      </c>
      <c r="Z43" s="283" t="n">
        <f aca="false">(F43*0.5)+(($G43*('Scoring Format'!$B$4))+($I43*'Scoring Format'!$B$7)+($M43*('Scoring Format'!$B$3))+($O43*('Scoring Format'!$B$6)))</f>
        <v>89</v>
      </c>
      <c r="AA43" s="274"/>
      <c r="AD43" s="282" t="s">
        <v>100</v>
      </c>
      <c r="AE43" s="282"/>
      <c r="AF43" s="280" t="n">
        <f aca="false">AH43/AG43</f>
        <v>0.5625</v>
      </c>
      <c r="AG43" s="283" t="n">
        <v>16</v>
      </c>
      <c r="AH43" s="283" t="n">
        <v>9</v>
      </c>
      <c r="AI43" s="283" t="n">
        <v>108</v>
      </c>
      <c r="AJ43" s="283" t="n">
        <f aca="false">AI43/AH43</f>
        <v>12</v>
      </c>
      <c r="AK43" s="283" t="n">
        <v>1</v>
      </c>
      <c r="AL43" s="280" t="n">
        <f aca="false">AK43/AH43</f>
        <v>0.111111111111111</v>
      </c>
      <c r="AN43" s="283" t="n">
        <v>0</v>
      </c>
      <c r="AO43" s="283" t="n">
        <v>0</v>
      </c>
      <c r="AP43" s="283" t="n">
        <v>0</v>
      </c>
      <c r="AQ43" s="283" t="n">
        <v>0</v>
      </c>
      <c r="AR43" s="280" t="e">
        <f aca="false">AQ43/AN43</f>
        <v>#DIV/0!</v>
      </c>
      <c r="AV43" s="294" t="e">
        <f aca="false">(#ref!+AK43)/(#ref!+AK46)</f>
        <v>#NAME?</v>
      </c>
      <c r="AW43" s="294" t="e">
        <f aca="false">#ref!/(AK43+#ref!)</f>
        <v>#NAME?</v>
      </c>
      <c r="AX43" s="294" t="e">
        <f aca="false">AK43/(#ref!+AK43)</f>
        <v>#NAME?</v>
      </c>
      <c r="AZ43" s="283" t="n">
        <f aca="false">(AI43*0.1)+(AK43*6)+(AO43*0.1)+(AQ43*6)</f>
        <v>16.8</v>
      </c>
      <c r="BA43" s="283" t="n">
        <f aca="false">(AH43*1)+(AI43*0.1)+(AK43*6)+(AO43*0.1)+(AQ43*6)</f>
        <v>25.8</v>
      </c>
    </row>
    <row r="44" customFormat="false" ht="8.25" hidden="false" customHeight="false" outlineLevel="0" collapsed="false">
      <c r="A44" s="282" t="s">
        <v>627</v>
      </c>
      <c r="B44" s="283" t="n">
        <v>28</v>
      </c>
      <c r="C44" s="283" t="n">
        <v>4</v>
      </c>
      <c r="D44" s="280" t="n">
        <f aca="false">F44/E44</f>
        <v>0.5</v>
      </c>
      <c r="E44" s="283" t="n">
        <v>4</v>
      </c>
      <c r="F44" s="283" t="n">
        <v>2</v>
      </c>
      <c r="G44" s="283" t="n">
        <v>15</v>
      </c>
      <c r="H44" s="283" t="n">
        <f aca="false">G44/F44</f>
        <v>7.5</v>
      </c>
      <c r="I44" s="283" t="n">
        <v>0</v>
      </c>
      <c r="J44" s="280" t="n">
        <f aca="false">I44/F44</f>
        <v>0</v>
      </c>
      <c r="L44" s="283" t="n">
        <v>0</v>
      </c>
      <c r="M44" s="283" t="n">
        <v>0</v>
      </c>
      <c r="N44" s="283" t="e">
        <f aca="false">M44/K432</f>
        <v>#DIV/0!</v>
      </c>
      <c r="O44" s="283" t="n">
        <v>0</v>
      </c>
      <c r="P44" s="280" t="e">
        <f aca="false">O44/L44</f>
        <v>#DIV/0!</v>
      </c>
      <c r="S44" s="282" t="s">
        <v>628</v>
      </c>
      <c r="T44" s="294" t="n">
        <f aca="false">(E44+L44)/($E$47+$L$47+$E$38+$L$38+$K$27+$D$27+$N$17)</f>
        <v>0.00388349514563107</v>
      </c>
      <c r="U44" s="294" t="n">
        <f aca="false">E44/($E$47+$E$38+$K$27)</f>
        <v>0.0070298769771529</v>
      </c>
      <c r="V44" s="294" t="n">
        <f aca="false">L44/($L$47+$L$38+$D$27+$N$17)</f>
        <v>0</v>
      </c>
      <c r="X44" s="283" t="n">
        <f aca="false">($G44*('Scoring Format'!$B$4))+($I44*'Scoring Format'!$B$7)+($M44*('Scoring Format'!$B$3))+($O44*('Scoring Format'!$B$6))</f>
        <v>1.5</v>
      </c>
      <c r="Y44" s="283" t="n">
        <f aca="false">(F44*1)+(($G44*('Scoring Format'!$B$4))+($I44*'Scoring Format'!$B$7)+($M44*('Scoring Format'!$B$3))+($O44*('Scoring Format'!$B$6)))</f>
        <v>3.5</v>
      </c>
      <c r="Z44" s="283" t="n">
        <f aca="false">(F44*0.5)+(($G44*('Scoring Format'!$B$4))+($I44*'Scoring Format'!$B$7)+($M44*('Scoring Format'!$B$3))+($O44*('Scoring Format'!$B$6)))</f>
        <v>2.5</v>
      </c>
      <c r="AA44" s="274"/>
      <c r="AD44" s="282" t="s">
        <v>103</v>
      </c>
      <c r="AE44" s="282"/>
      <c r="AF44" s="280" t="n">
        <f aca="false">AH44/AG44</f>
        <v>0.742857142857143</v>
      </c>
      <c r="AG44" s="283" t="n">
        <v>35</v>
      </c>
      <c r="AH44" s="283" t="n">
        <v>26</v>
      </c>
      <c r="AI44" s="283" t="n">
        <v>283</v>
      </c>
      <c r="AJ44" s="283" t="n">
        <f aca="false">AI44/AH44</f>
        <v>10.8846153846154</v>
      </c>
      <c r="AK44" s="283" t="n">
        <v>2</v>
      </c>
      <c r="AL44" s="280" t="n">
        <f aca="false">AK44/AH44</f>
        <v>0.0769230769230769</v>
      </c>
      <c r="AN44" s="283" t="n">
        <v>0</v>
      </c>
      <c r="AO44" s="283" t="n">
        <v>0</v>
      </c>
      <c r="AP44" s="283" t="n">
        <v>0</v>
      </c>
      <c r="AQ44" s="283" t="n">
        <v>0</v>
      </c>
      <c r="AR44" s="280" t="e">
        <f aca="false">AQ44/AN44</f>
        <v>#DIV/0!</v>
      </c>
      <c r="AV44" s="294" t="e">
        <f aca="false">(#ref!+AK44)/(#ref!+AK47)</f>
        <v>#NAME?</v>
      </c>
      <c r="AW44" s="294" t="e">
        <f aca="false">#ref!/(AK44+#ref!)</f>
        <v>#NAME?</v>
      </c>
      <c r="AX44" s="294" t="e">
        <f aca="false">AK44/(#ref!+AK44)</f>
        <v>#NAME?</v>
      </c>
      <c r="AZ44" s="283" t="n">
        <f aca="false">(AI44*0.1)+(AK44*6)+(AO44*0.1)+(AQ44*6)</f>
        <v>40.3</v>
      </c>
      <c r="BA44" s="283" t="n">
        <f aca="false">(AH44*1)+(AI44*0.1)+(AK44*6)+(AO44*0.1)+(AQ44*6)</f>
        <v>66.3</v>
      </c>
    </row>
    <row r="45" customFormat="false" ht="8.25" hidden="false" customHeight="false" outlineLevel="0" collapsed="false">
      <c r="A45" s="282" t="s">
        <v>629</v>
      </c>
      <c r="B45" s="283" t="n">
        <v>21</v>
      </c>
      <c r="C45" s="283" t="n">
        <v>16</v>
      </c>
      <c r="D45" s="280" t="n">
        <f aca="false">F45/E45</f>
        <v>0.666666666666667</v>
      </c>
      <c r="E45" s="283" t="n">
        <v>12</v>
      </c>
      <c r="F45" s="283" t="n">
        <v>8</v>
      </c>
      <c r="G45" s="283" t="n">
        <v>64</v>
      </c>
      <c r="H45" s="283" t="n">
        <f aca="false">G45/F45</f>
        <v>8</v>
      </c>
      <c r="I45" s="283" t="n">
        <v>1</v>
      </c>
      <c r="J45" s="280" t="n">
        <f aca="false">I45/F45</f>
        <v>0.125</v>
      </c>
      <c r="L45" s="283" t="n">
        <v>0</v>
      </c>
      <c r="M45" s="283" t="n">
        <v>0</v>
      </c>
      <c r="N45" s="283" t="e">
        <f aca="false">M45/K433</f>
        <v>#DIV/0!</v>
      </c>
      <c r="O45" s="283" t="n">
        <v>0</v>
      </c>
      <c r="P45" s="280" t="e">
        <f aca="false">O45/L45</f>
        <v>#DIV/0!</v>
      </c>
      <c r="S45" s="282" t="s">
        <v>630</v>
      </c>
      <c r="T45" s="294" t="n">
        <f aca="false">(E45+L45)/($E$47+$L$47+$E$38+$L$38+$K$27+$D$27+$N$17)</f>
        <v>0.0116504854368932</v>
      </c>
      <c r="U45" s="294" t="n">
        <f aca="false">E45/($E$47+$E$38+$K$27)</f>
        <v>0.0210896309314587</v>
      </c>
      <c r="V45" s="294" t="n">
        <f aca="false">L45/($L$47+$L$38+$D$27+$N$17)</f>
        <v>0</v>
      </c>
      <c r="X45" s="283" t="n">
        <f aca="false">($G45*('Scoring Format'!$B$4))+($I45*'Scoring Format'!$B$7)+($M45*('Scoring Format'!$B$3))+($O45*('Scoring Format'!$B$6))</f>
        <v>12.4</v>
      </c>
      <c r="Y45" s="283" t="n">
        <f aca="false">(F45*1)+(($G45*('Scoring Format'!$B$4))+($I45*'Scoring Format'!$B$7)+($M45*('Scoring Format'!$B$3))+($O45*('Scoring Format'!$B$6)))</f>
        <v>20.4</v>
      </c>
      <c r="Z45" s="283" t="n">
        <f aca="false">(F45*0.5)+(($G45*('Scoring Format'!$B$4))+($I45*'Scoring Format'!$B$7)+($M45*('Scoring Format'!$B$3))+($O45*('Scoring Format'!$B$6)))</f>
        <v>16.4</v>
      </c>
      <c r="AA45" s="274"/>
      <c r="AD45" s="282" t="s">
        <v>106</v>
      </c>
      <c r="AE45" s="282"/>
      <c r="AF45" s="280" t="n">
        <f aca="false">AH45/AG45</f>
        <v>0.5</v>
      </c>
      <c r="AG45" s="283" t="n">
        <v>12</v>
      </c>
      <c r="AH45" s="283" t="n">
        <v>6</v>
      </c>
      <c r="AI45" s="283" t="n">
        <v>65</v>
      </c>
      <c r="AJ45" s="283" t="n">
        <f aca="false">AI45/AH45</f>
        <v>10.8333333333333</v>
      </c>
      <c r="AK45" s="283" t="n">
        <v>0</v>
      </c>
      <c r="AL45" s="280" t="n">
        <f aca="false">AK45/AH45</f>
        <v>0</v>
      </c>
      <c r="AN45" s="283" t="n">
        <v>0</v>
      </c>
      <c r="AO45" s="283" t="n">
        <v>0</v>
      </c>
      <c r="AP45" s="283" t="n">
        <v>0</v>
      </c>
      <c r="AQ45" s="283" t="n">
        <v>0</v>
      </c>
      <c r="AR45" s="280" t="e">
        <f aca="false">AQ45/AN45</f>
        <v>#DIV/0!</v>
      </c>
      <c r="AV45" s="294" t="e">
        <f aca="false">(#ref!+AK45)/(#ref!+AI49)</f>
        <v>#NAME?</v>
      </c>
      <c r="AW45" s="294" t="e">
        <f aca="false">#ref!/(AK45+#ref!)</f>
        <v>#NAME?</v>
      </c>
      <c r="AX45" s="294" t="e">
        <f aca="false">AK45/(#ref!+AK45)</f>
        <v>#NAME?</v>
      </c>
      <c r="AZ45" s="283" t="n">
        <f aca="false">(AI45*0.1)+(AK45*6)+(AO45*0.1)+(AQ45*6)</f>
        <v>6.5</v>
      </c>
      <c r="BA45" s="283" t="n">
        <f aca="false">(AH45*1)+(AI45*0.1)+(AK45*6)+(AO45*0.1)+(AQ45*6)</f>
        <v>12.5</v>
      </c>
    </row>
    <row r="46" customFormat="false" ht="8.25" hidden="false" customHeight="false" outlineLevel="0" collapsed="false">
      <c r="A46" s="282" t="s">
        <v>631</v>
      </c>
      <c r="B46" s="283" t="n">
        <v>29</v>
      </c>
      <c r="C46" s="283" t="n">
        <v>16</v>
      </c>
      <c r="D46" s="280" t="n">
        <f aca="false">F46/E46</f>
        <v>0.933333333333333</v>
      </c>
      <c r="E46" s="283" t="n">
        <v>15</v>
      </c>
      <c r="F46" s="283" t="n">
        <v>14</v>
      </c>
      <c r="G46" s="283" t="n">
        <v>135</v>
      </c>
      <c r="H46" s="283" t="n">
        <f aca="false">G46/F46</f>
        <v>9.64285714285714</v>
      </c>
      <c r="I46" s="283" t="n">
        <v>1</v>
      </c>
      <c r="J46" s="280" t="n">
        <f aca="false">I46/F46</f>
        <v>0.0714285714285714</v>
      </c>
      <c r="L46" s="283" t="n">
        <v>0</v>
      </c>
      <c r="M46" s="283" t="n">
        <v>0</v>
      </c>
      <c r="N46" s="283" t="e">
        <f aca="false">M46/K434</f>
        <v>#DIV/0!</v>
      </c>
      <c r="O46" s="283" t="n">
        <v>0</v>
      </c>
      <c r="P46" s="280" t="e">
        <f aca="false">O46/L46</f>
        <v>#DIV/0!</v>
      </c>
      <c r="S46" s="282" t="s">
        <v>632</v>
      </c>
      <c r="T46" s="294" t="n">
        <f aca="false">(E46+L46)/($E$47+$L$47+$E$38+$L$38+$K$27+$D$27+$N$17)</f>
        <v>0.0145631067961165</v>
      </c>
      <c r="U46" s="294" t="n">
        <f aca="false">E46/($E$47+$E$38+$K$27)</f>
        <v>0.0263620386643234</v>
      </c>
      <c r="V46" s="294" t="n">
        <f aca="false">L46/($L$47+$L$38+$D$27+$N$17)</f>
        <v>0</v>
      </c>
      <c r="X46" s="283" t="n">
        <f aca="false">($G46*('Scoring Format'!$B$4))+($I46*'Scoring Format'!$B$7)+($M46*('Scoring Format'!$B$3))+($O46*('Scoring Format'!$B$6))</f>
        <v>19.5</v>
      </c>
      <c r="Y46" s="283" t="n">
        <f aca="false">(F46*1)+(($G46*('Scoring Format'!$B$4))+($I46*'Scoring Format'!$B$7)+($M46*('Scoring Format'!$B$3))+($O46*('Scoring Format'!$B$6)))</f>
        <v>33.5</v>
      </c>
      <c r="Z46" s="283" t="n">
        <f aca="false">(F46*0.5)+(($G46*('Scoring Format'!$B$4))+($I46*'Scoring Format'!$B$7)+($M46*('Scoring Format'!$B$3))+($O46*('Scoring Format'!$B$6)))</f>
        <v>26.5</v>
      </c>
      <c r="AA46" s="274"/>
      <c r="AD46" s="282"/>
      <c r="AE46" s="282"/>
      <c r="AF46" s="280" t="e">
        <f aca="false">AH46/AG46</f>
        <v>#DIV/0!</v>
      </c>
      <c r="AG46" s="283"/>
      <c r="AH46" s="283"/>
      <c r="AI46" s="283"/>
      <c r="AJ46" s="283" t="e">
        <f aca="false">AI46/AH46</f>
        <v>#DIV/0!</v>
      </c>
      <c r="AK46" s="283"/>
      <c r="AL46" s="280" t="e">
        <f aca="false">AK46/AH46</f>
        <v>#DIV/0!</v>
      </c>
      <c r="AN46" s="283"/>
      <c r="AO46" s="283"/>
      <c r="AP46" s="283"/>
      <c r="AQ46" s="283" t="n">
        <v>0</v>
      </c>
      <c r="AR46" s="280" t="e">
        <f aca="false">AQ46/AN46</f>
        <v>#DIV/0!</v>
      </c>
      <c r="AV46" s="294" t="e">
        <f aca="false">(#ref!+AK46)/(#ref!+AI50)</f>
        <v>#NAME?</v>
      </c>
      <c r="AW46" s="294" t="e">
        <f aca="false">#ref!/(AK46+#ref!)</f>
        <v>#NAME?</v>
      </c>
      <c r="AX46" s="294" t="e">
        <f aca="false">AK46/(#ref!+AK46)</f>
        <v>#NAME?</v>
      </c>
      <c r="AZ46" s="283" t="n">
        <f aca="false">(AI46*0.1)+(AK46*6)+(AO46*0.1)+(AQ46*6)</f>
        <v>0</v>
      </c>
      <c r="BA46" s="283" t="n">
        <f aca="false">(AH46*1)+(AI46*0.1)+(AK46*6)+(AO46*0.1)+(AQ46*6)</f>
        <v>0</v>
      </c>
    </row>
    <row r="47" customFormat="false" ht="8.25" hidden="false" customHeight="false" outlineLevel="0" collapsed="false">
      <c r="A47" s="281" t="s">
        <v>49</v>
      </c>
      <c r="B47" s="281"/>
      <c r="C47" s="281"/>
      <c r="D47" s="278"/>
      <c r="E47" s="281" t="n">
        <f aca="false">SUM(E43:E46)</f>
        <v>111</v>
      </c>
      <c r="F47" s="281" t="n">
        <f aca="false">SUM(F43:F46)</f>
        <v>77</v>
      </c>
      <c r="G47" s="281" t="n">
        <f aca="false">SUM(G43:G46)</f>
        <v>719</v>
      </c>
      <c r="H47" s="281"/>
      <c r="I47" s="281" t="n">
        <f aca="false">SUM(I43:I46)</f>
        <v>4</v>
      </c>
      <c r="J47" s="281"/>
      <c r="K47" s="281"/>
      <c r="L47" s="281" t="n">
        <f aca="false">SUM(L43:L46)</f>
        <v>0</v>
      </c>
      <c r="M47" s="281" t="n">
        <f aca="false">SUM(M43:M46)</f>
        <v>0</v>
      </c>
      <c r="N47" s="281"/>
      <c r="O47" s="281" t="n">
        <f aca="false">SUM(O43:O46)</f>
        <v>0</v>
      </c>
      <c r="P47" s="278"/>
      <c r="R47" s="285"/>
      <c r="T47" s="285"/>
      <c r="V47" s="274"/>
      <c r="W47" s="274"/>
      <c r="AD47" s="281" t="s">
        <v>49</v>
      </c>
      <c r="AE47" s="281"/>
      <c r="AF47" s="278"/>
      <c r="AG47" s="281" t="n">
        <f aca="false">SUM(AG43:AG46)</f>
        <v>63</v>
      </c>
      <c r="AH47" s="281" t="n">
        <f aca="false">SUM(AH43:AH46)</f>
        <v>41</v>
      </c>
      <c r="AI47" s="281" t="n">
        <f aca="false">SUM(AI43:AI46)</f>
        <v>456</v>
      </c>
      <c r="AJ47" s="281"/>
      <c r="AK47" s="281" t="n">
        <f aca="false">SUM(AK43:AK46)</f>
        <v>3</v>
      </c>
      <c r="AL47" s="281"/>
      <c r="AM47" s="281"/>
      <c r="AN47" s="281" t="n">
        <f aca="false">SUM(AN43:AN46)</f>
        <v>0</v>
      </c>
      <c r="AO47" s="281" t="n">
        <f aca="false">SUM(AO43:AO46)</f>
        <v>0</v>
      </c>
      <c r="AP47" s="281"/>
      <c r="AQ47" s="281" t="n">
        <f aca="false">SUM(AQ43:AQ46)</f>
        <v>0</v>
      </c>
      <c r="AR47" s="278"/>
      <c r="AT47" s="285"/>
      <c r="AU47" s="285"/>
      <c r="AV47" s="285"/>
      <c r="AX47" s="274"/>
      <c r="AY47" s="274"/>
    </row>
    <row r="48" customFormat="false" ht="8.25" hidden="false" customHeight="false" outlineLevel="0" collapsed="false">
      <c r="H48" s="289"/>
      <c r="I48" s="274"/>
      <c r="J48" s="274"/>
      <c r="P48" s="285"/>
      <c r="Q48" s="285"/>
      <c r="R48" s="285"/>
      <c r="T48" s="274"/>
      <c r="U48" s="274"/>
      <c r="AJ48" s="289"/>
      <c r="AK48" s="274"/>
      <c r="AL48" s="274"/>
      <c r="AR48" s="285"/>
      <c r="AS48" s="285"/>
      <c r="AT48" s="285"/>
      <c r="AV48" s="274"/>
      <c r="AW48" s="274"/>
    </row>
    <row r="49" customFormat="false" ht="8.25" hidden="false" customHeight="false" outlineLevel="0" collapsed="false">
      <c r="H49" s="289"/>
      <c r="I49" s="274"/>
      <c r="J49" s="274"/>
      <c r="P49" s="285"/>
      <c r="Q49" s="285"/>
      <c r="R49" s="285"/>
      <c r="T49" s="274"/>
      <c r="U49" s="274"/>
      <c r="AJ49" s="289"/>
      <c r="AK49" s="274"/>
      <c r="AL49" s="274"/>
      <c r="AR49" s="285"/>
      <c r="AS49" s="285"/>
      <c r="AT49" s="285"/>
      <c r="AV49" s="274"/>
      <c r="AW49" s="274"/>
    </row>
    <row r="50" customFormat="false" ht="8.25" hidden="false" customHeight="false" outlineLevel="0" collapsed="false">
      <c r="A50" s="275" t="s">
        <v>109</v>
      </c>
      <c r="B50" s="275"/>
      <c r="C50" s="275"/>
      <c r="D50" s="275"/>
      <c r="E50" s="275"/>
      <c r="F50" s="275"/>
      <c r="G50" s="275"/>
      <c r="H50" s="289"/>
      <c r="I50" s="274"/>
      <c r="J50" s="275" t="s">
        <v>110</v>
      </c>
      <c r="K50" s="275"/>
      <c r="L50" s="275"/>
      <c r="M50" s="275"/>
      <c r="N50" s="275"/>
      <c r="P50" s="295"/>
      <c r="Q50" s="285"/>
      <c r="R50" s="275" t="s">
        <v>111</v>
      </c>
      <c r="S50" s="275"/>
      <c r="T50" s="275"/>
      <c r="U50" s="275"/>
      <c r="V50" s="275"/>
      <c r="AC50" s="275" t="s">
        <v>109</v>
      </c>
      <c r="AD50" s="275"/>
      <c r="AE50" s="275"/>
      <c r="AF50" s="275"/>
      <c r="AG50" s="275"/>
      <c r="AH50" s="275"/>
      <c r="AI50" s="275"/>
      <c r="AJ50" s="289"/>
      <c r="AK50" s="274"/>
      <c r="AL50" s="275" t="s">
        <v>110</v>
      </c>
      <c r="AM50" s="275"/>
      <c r="AN50" s="275"/>
      <c r="AO50" s="275"/>
      <c r="AP50" s="275"/>
      <c r="AR50" s="295"/>
      <c r="AS50" s="285"/>
      <c r="AT50" s="275" t="s">
        <v>111</v>
      </c>
      <c r="AU50" s="275"/>
      <c r="AV50" s="275"/>
      <c r="AW50" s="275"/>
      <c r="AX50" s="275"/>
    </row>
    <row r="51" customFormat="false" ht="8.25" hidden="false" customHeight="false" outlineLevel="0" collapsed="false">
      <c r="A51" s="278"/>
      <c r="B51" s="281" t="s">
        <v>53</v>
      </c>
      <c r="C51" s="281" t="s">
        <v>112</v>
      </c>
      <c r="D51" s="281" t="s">
        <v>55</v>
      </c>
      <c r="E51" s="281" t="s">
        <v>30</v>
      </c>
      <c r="H51" s="274"/>
      <c r="I51" s="274"/>
      <c r="J51" s="296" t="s">
        <v>113</v>
      </c>
      <c r="K51" s="296"/>
      <c r="L51" s="296"/>
      <c r="M51" s="296"/>
      <c r="N51" s="278" t="s">
        <v>114</v>
      </c>
      <c r="R51" s="296" t="s">
        <v>113</v>
      </c>
      <c r="S51" s="296"/>
      <c r="T51" s="296"/>
      <c r="U51" s="296"/>
      <c r="V51" s="278" t="s">
        <v>114</v>
      </c>
      <c r="AC51" s="278"/>
      <c r="AD51" s="281" t="s">
        <v>53</v>
      </c>
      <c r="AE51" s="281" t="s">
        <v>112</v>
      </c>
      <c r="AF51" s="281" t="s">
        <v>55</v>
      </c>
      <c r="AG51" s="281" t="s">
        <v>30</v>
      </c>
      <c r="AJ51" s="274"/>
      <c r="AK51" s="274"/>
      <c r="AL51" s="296" t="s">
        <v>113</v>
      </c>
      <c r="AM51" s="296"/>
      <c r="AN51" s="296"/>
      <c r="AO51" s="296"/>
      <c r="AP51" s="278" t="s">
        <v>114</v>
      </c>
      <c r="AT51" s="296" t="s">
        <v>113</v>
      </c>
      <c r="AU51" s="296"/>
      <c r="AV51" s="296"/>
      <c r="AW51" s="296"/>
      <c r="AX51" s="278" t="s">
        <v>114</v>
      </c>
    </row>
    <row r="52" customFormat="false" ht="8.25" hidden="false" customHeight="false" outlineLevel="0" collapsed="false">
      <c r="A52" s="297" t="s">
        <v>117</v>
      </c>
      <c r="B52" s="283" t="n">
        <f aca="false">SUM(K22:K26,E32:E37,E43:E46)</f>
        <v>569</v>
      </c>
      <c r="C52" s="283" t="n">
        <f aca="false">SUM(F43:F46,F32:F37,L22:L26)</f>
        <v>382</v>
      </c>
      <c r="D52" s="283" t="n">
        <f aca="false">SUM(G43:G46,G32:G37,M22:M26)</f>
        <v>4060</v>
      </c>
      <c r="E52" s="283" t="n">
        <f aca="false">SUM(O22:O26,I32:I37,I43:I46)</f>
        <v>27</v>
      </c>
      <c r="H52" s="274"/>
      <c r="I52" s="274"/>
      <c r="J52" s="282" t="s">
        <v>633</v>
      </c>
      <c r="K52" s="282"/>
      <c r="L52" s="282"/>
      <c r="M52" s="282"/>
      <c r="N52" s="282" t="s">
        <v>122</v>
      </c>
      <c r="R52" s="282"/>
      <c r="S52" s="282"/>
      <c r="T52" s="282"/>
      <c r="U52" s="282"/>
      <c r="V52" s="282"/>
      <c r="AC52" s="297" t="s">
        <v>117</v>
      </c>
      <c r="AD52" s="283" t="n">
        <f aca="false">SUM(AM22:AM26,AG32:AG37,AG43:AG46)</f>
        <v>583</v>
      </c>
      <c r="AE52" s="283" t="n">
        <f aca="false">SUM(AH43:AH46,AH32:AH37,AM22:AM26)</f>
        <v>404</v>
      </c>
      <c r="AF52" s="283" t="n">
        <f aca="false">SUM(AI43:AI46,AI32:AI37,AN22:AN26)</f>
        <v>3653</v>
      </c>
      <c r="AG52" s="283" t="n">
        <f aca="false">SUM(AQ22:AQ26,AK32:AK37,AK43:AK46)</f>
        <v>27</v>
      </c>
      <c r="AJ52" s="274"/>
      <c r="AK52" s="274"/>
      <c r="AL52" s="297"/>
      <c r="AM52" s="297"/>
      <c r="AN52" s="297"/>
      <c r="AO52" s="297"/>
      <c r="AP52" s="282"/>
      <c r="AT52" s="297"/>
      <c r="AU52" s="297"/>
      <c r="AV52" s="297"/>
      <c r="AW52" s="297"/>
      <c r="AX52" s="282"/>
    </row>
    <row r="53" customFormat="false" ht="8.25" hidden="false" customHeight="false" outlineLevel="0" collapsed="false">
      <c r="A53" s="297" t="s">
        <v>118</v>
      </c>
      <c r="B53" s="283" t="n">
        <f aca="false">SUM(D17)</f>
        <v>569</v>
      </c>
      <c r="C53" s="283" t="n">
        <f aca="false">SUM(E17)</f>
        <v>382</v>
      </c>
      <c r="D53" s="283" t="n">
        <f aca="false">SUM(G17)</f>
        <v>4060</v>
      </c>
      <c r="E53" s="283" t="n">
        <f aca="false">SUM(I17)</f>
        <v>27</v>
      </c>
      <c r="F53" s="281"/>
      <c r="J53" s="282" t="s">
        <v>634</v>
      </c>
      <c r="K53" s="282"/>
      <c r="L53" s="282"/>
      <c r="M53" s="282"/>
      <c r="N53" s="282" t="s">
        <v>122</v>
      </c>
      <c r="R53" s="282"/>
      <c r="S53" s="282"/>
      <c r="T53" s="282"/>
      <c r="U53" s="282"/>
      <c r="V53" s="282"/>
      <c r="AC53" s="297" t="s">
        <v>118</v>
      </c>
      <c r="AD53" s="283" t="n">
        <f aca="false">SUM(AF17)</f>
        <v>583</v>
      </c>
      <c r="AE53" s="283" t="n">
        <f aca="false">SUM(AG17)</f>
        <v>378</v>
      </c>
      <c r="AF53" s="283" t="n">
        <f aca="false">SUM(AI17)</f>
        <v>4072</v>
      </c>
      <c r="AG53" s="283" t="n">
        <f aca="false">SUM(AK17)</f>
        <v>27</v>
      </c>
      <c r="AH53" s="281"/>
      <c r="AL53" s="297"/>
      <c r="AM53" s="297"/>
      <c r="AN53" s="297"/>
      <c r="AO53" s="297"/>
      <c r="AP53" s="282"/>
      <c r="AT53" s="297"/>
      <c r="AU53" s="297"/>
      <c r="AV53" s="297"/>
      <c r="AW53" s="297"/>
      <c r="AX53" s="282"/>
    </row>
    <row r="54" customFormat="false" ht="8.25" hidden="false" customHeight="false" outlineLevel="0" collapsed="false">
      <c r="A54" s="297" t="s">
        <v>120</v>
      </c>
      <c r="B54" s="283"/>
      <c r="F54" s="281"/>
      <c r="J54" s="282" t="s">
        <v>530</v>
      </c>
      <c r="K54" s="282"/>
      <c r="L54" s="282"/>
      <c r="M54" s="282"/>
      <c r="N54" s="282" t="s">
        <v>122</v>
      </c>
      <c r="R54" s="282"/>
      <c r="S54" s="282"/>
      <c r="T54" s="282"/>
      <c r="U54" s="282"/>
      <c r="V54" s="282"/>
      <c r="AC54" s="297" t="s">
        <v>120</v>
      </c>
      <c r="AD54" s="282"/>
      <c r="AH54" s="281"/>
      <c r="AL54" s="297"/>
      <c r="AM54" s="297"/>
      <c r="AN54" s="297"/>
      <c r="AO54" s="297"/>
      <c r="AP54" s="282"/>
      <c r="AT54" s="297"/>
      <c r="AU54" s="297"/>
      <c r="AV54" s="297"/>
      <c r="AW54" s="297"/>
      <c r="AX54" s="282"/>
    </row>
    <row r="55" customFormat="false" ht="8.25" hidden="false" customHeight="false" outlineLevel="0" collapsed="false">
      <c r="J55" s="282" t="s">
        <v>635</v>
      </c>
      <c r="K55" s="282"/>
      <c r="L55" s="282"/>
      <c r="M55" s="282"/>
      <c r="N55" s="282" t="s">
        <v>122</v>
      </c>
      <c r="R55" s="282"/>
      <c r="S55" s="282"/>
      <c r="T55" s="282"/>
      <c r="U55" s="282"/>
      <c r="V55" s="282"/>
      <c r="AL55" s="297"/>
      <c r="AM55" s="297"/>
      <c r="AN55" s="297"/>
      <c r="AO55" s="297"/>
      <c r="AP55" s="282"/>
      <c r="AT55" s="297"/>
      <c r="AU55" s="297"/>
      <c r="AV55" s="297"/>
      <c r="AW55" s="297"/>
      <c r="AX55" s="282"/>
    </row>
    <row r="56" customFormat="false" ht="8.25" hidden="false" customHeight="false" outlineLevel="0" collapsed="false">
      <c r="A56" s="278"/>
      <c r="B56" s="281" t="s">
        <v>25</v>
      </c>
      <c r="C56" s="281" t="s">
        <v>28</v>
      </c>
      <c r="D56" s="281" t="s">
        <v>30</v>
      </c>
      <c r="J56" s="282" t="s">
        <v>636</v>
      </c>
      <c r="K56" s="282"/>
      <c r="L56" s="282"/>
      <c r="M56" s="282"/>
      <c r="N56" s="282" t="s">
        <v>130</v>
      </c>
      <c r="R56" s="282"/>
      <c r="S56" s="282"/>
      <c r="T56" s="282"/>
      <c r="U56" s="282"/>
      <c r="V56" s="282"/>
      <c r="AC56" s="278"/>
      <c r="AD56" s="281" t="s">
        <v>25</v>
      </c>
      <c r="AE56" s="281" t="s">
        <v>28</v>
      </c>
      <c r="AF56" s="281" t="s">
        <v>30</v>
      </c>
      <c r="AL56" s="297"/>
      <c r="AM56" s="297"/>
      <c r="AN56" s="297"/>
      <c r="AO56" s="297"/>
      <c r="AP56" s="282"/>
      <c r="AT56" s="297"/>
      <c r="AU56" s="297"/>
      <c r="AV56" s="297"/>
      <c r="AW56" s="297"/>
      <c r="AX56" s="282"/>
    </row>
    <row r="57" customFormat="false" ht="8.25" hidden="false" customHeight="false" outlineLevel="0" collapsed="false">
      <c r="A57" s="297" t="s">
        <v>125</v>
      </c>
      <c r="B57" s="283" t="n">
        <f aca="false">SUM(N14:N16,D22:D26,L32:L37,L43:L46)</f>
        <v>461</v>
      </c>
      <c r="C57" s="283" t="n">
        <f aca="false">SUM(O14:O16,E22:E26,M32:M37,M43:M46)</f>
        <v>2021</v>
      </c>
      <c r="D57" s="283" t="n">
        <f aca="false">SUM(Q14:Q16,G22:G26,O32:O37,O43:O46)</f>
        <v>18</v>
      </c>
      <c r="J57" s="282" t="s">
        <v>637</v>
      </c>
      <c r="K57" s="282"/>
      <c r="L57" s="282"/>
      <c r="M57" s="282"/>
      <c r="N57" s="282" t="s">
        <v>130</v>
      </c>
      <c r="R57" s="282"/>
      <c r="S57" s="282"/>
      <c r="T57" s="282"/>
      <c r="U57" s="282"/>
      <c r="V57" s="282"/>
      <c r="AC57" s="297" t="s">
        <v>125</v>
      </c>
      <c r="AD57" s="283" t="n">
        <f aca="false">SUM(AP14:AP16,AF22:AF26,AN32:AN37,AN43:AN46)</f>
        <v>421</v>
      </c>
      <c r="AE57" s="283" t="n">
        <f aca="false">SUM(AQ14:AQ16,AG22:AG26,AO32:AO37,AO43:AO46)</f>
        <v>2231</v>
      </c>
      <c r="AF57" s="283" t="n">
        <f aca="false">SUM(AS14:AS16,AI22:AI26,AQ32:AQ37,AQ43:AQ46)</f>
        <v>18</v>
      </c>
      <c r="AL57" s="297"/>
      <c r="AM57" s="297"/>
      <c r="AN57" s="297"/>
      <c r="AO57" s="297"/>
      <c r="AP57" s="282"/>
      <c r="AT57" s="297"/>
      <c r="AU57" s="297"/>
      <c r="AV57" s="297"/>
      <c r="AW57" s="297"/>
      <c r="AX57" s="282"/>
    </row>
    <row r="58" customFormat="false" ht="8.25" hidden="false" customHeight="false" outlineLevel="0" collapsed="false">
      <c r="A58" s="297" t="s">
        <v>120</v>
      </c>
      <c r="B58" s="283"/>
      <c r="J58" s="282" t="s">
        <v>638</v>
      </c>
      <c r="K58" s="282"/>
      <c r="L58" s="282"/>
      <c r="M58" s="282"/>
      <c r="N58" s="282" t="s">
        <v>51</v>
      </c>
      <c r="R58" s="297"/>
      <c r="S58" s="297"/>
      <c r="T58" s="297"/>
      <c r="U58" s="297"/>
      <c r="V58" s="282"/>
      <c r="AC58" s="297" t="s">
        <v>120</v>
      </c>
      <c r="AD58" s="282"/>
      <c r="AL58" s="297"/>
      <c r="AM58" s="297"/>
      <c r="AN58" s="297"/>
      <c r="AO58" s="297"/>
      <c r="AP58" s="282"/>
      <c r="AT58" s="297"/>
      <c r="AU58" s="297"/>
      <c r="AV58" s="297"/>
      <c r="AW58" s="297"/>
      <c r="AX58" s="282"/>
    </row>
    <row r="59" customFormat="false" ht="8.25" hidden="false" customHeight="false" outlineLevel="0" collapsed="false">
      <c r="J59" s="282"/>
      <c r="K59" s="282"/>
      <c r="L59" s="282"/>
      <c r="M59" s="282"/>
      <c r="N59" s="282"/>
      <c r="R59" s="297"/>
      <c r="S59" s="297"/>
      <c r="T59" s="297"/>
      <c r="U59" s="297"/>
      <c r="V59" s="282"/>
      <c r="AL59" s="297"/>
      <c r="AM59" s="297"/>
      <c r="AN59" s="297"/>
      <c r="AO59" s="297"/>
      <c r="AP59" s="282"/>
      <c r="AT59" s="297"/>
      <c r="AU59" s="297"/>
      <c r="AV59" s="297"/>
      <c r="AW59" s="297"/>
      <c r="AX59" s="282"/>
    </row>
    <row r="60" customFormat="false" ht="8.25" hidden="false" customHeight="false" outlineLevel="0" collapsed="false">
      <c r="B60" s="281" t="s">
        <v>16</v>
      </c>
      <c r="C60" s="281" t="s">
        <v>17</v>
      </c>
      <c r="AD60" s="281" t="s">
        <v>16</v>
      </c>
      <c r="AE60" s="281" t="s">
        <v>17</v>
      </c>
    </row>
    <row r="61" customFormat="false" ht="8.25" hidden="false" customHeight="false" outlineLevel="0" collapsed="false">
      <c r="A61" s="297" t="s">
        <v>131</v>
      </c>
      <c r="B61" s="280" t="n">
        <f aca="false">B57/(B53+B57)</f>
        <v>0.447572815533981</v>
      </c>
      <c r="C61" s="280" t="n">
        <f aca="false">B53/(B53+B57)</f>
        <v>0.55242718446602</v>
      </c>
      <c r="AC61" s="297" t="s">
        <v>131</v>
      </c>
      <c r="AD61" s="280" t="n">
        <f aca="false">AD57/(AD53+AD57)</f>
        <v>0.419322709163347</v>
      </c>
      <c r="AE61" s="280" t="n">
        <f aca="false">AD53/(AD53+AD57)</f>
        <v>0.580677290836653</v>
      </c>
      <c r="AL61" s="273" t="s">
        <v>132</v>
      </c>
    </row>
    <row r="62" customFormat="false" ht="8.25" hidden="false" customHeight="false" outlineLevel="0" collapsed="false">
      <c r="A62" s="297" t="s">
        <v>133</v>
      </c>
      <c r="B62" s="283"/>
      <c r="C62" s="282"/>
      <c r="AC62" s="297" t="s">
        <v>133</v>
      </c>
      <c r="AD62" s="282"/>
      <c r="AE62" s="282"/>
    </row>
    <row r="64" customFormat="false" ht="8.25" hidden="false" customHeight="false" outlineLevel="0" collapsed="false">
      <c r="J64" s="273" t="s">
        <v>132</v>
      </c>
    </row>
    <row r="73" customFormat="false" ht="8.25" hidden="false" customHeight="false" outlineLevel="0" collapsed="false">
      <c r="A73" s="275" t="s">
        <v>10</v>
      </c>
      <c r="B73" s="275"/>
      <c r="C73" s="275"/>
      <c r="D73" s="275"/>
      <c r="E73" s="275"/>
      <c r="F73" s="275"/>
      <c r="G73" s="275"/>
      <c r="H73" s="275"/>
      <c r="I73" s="275"/>
      <c r="J73" s="275"/>
      <c r="K73" s="275"/>
      <c r="L73" s="275"/>
      <c r="M73" s="275"/>
      <c r="N73" s="275"/>
      <c r="O73" s="275"/>
      <c r="P73" s="275"/>
      <c r="Q73" s="275"/>
      <c r="R73" s="275"/>
      <c r="S73" s="275"/>
      <c r="T73" s="275"/>
      <c r="U73" s="275"/>
      <c r="V73" s="275"/>
      <c r="W73" s="275"/>
    </row>
    <row r="74" customFormat="false" ht="8.25" hidden="false" customHeight="false" outlineLevel="0" collapsed="false">
      <c r="A74" s="276"/>
      <c r="B74" s="276"/>
      <c r="C74" s="276"/>
      <c r="D74" s="276"/>
      <c r="E74" s="276"/>
      <c r="F74" s="276"/>
      <c r="G74" s="276"/>
      <c r="H74" s="276"/>
      <c r="I74" s="276"/>
      <c r="J74" s="276"/>
      <c r="K74" s="276"/>
      <c r="L74" s="276"/>
      <c r="M74" s="276"/>
      <c r="N74" s="276"/>
      <c r="O74" s="276"/>
      <c r="P74" s="276"/>
      <c r="Q74" s="276"/>
      <c r="R74" s="276"/>
      <c r="S74" s="276"/>
      <c r="T74" s="276"/>
      <c r="U74" s="276"/>
      <c r="V74" s="276"/>
      <c r="W74" s="276"/>
    </row>
    <row r="75" customFormat="false" ht="8.25" hidden="false" customHeight="false" outlineLevel="0" collapsed="false">
      <c r="H75" s="277" t="s">
        <v>11</v>
      </c>
      <c r="I75" s="277"/>
      <c r="J75" s="277"/>
      <c r="M75" s="277" t="s">
        <v>12</v>
      </c>
      <c r="N75" s="277"/>
      <c r="O75" s="277"/>
      <c r="S75" s="278" t="s">
        <v>13</v>
      </c>
    </row>
    <row r="76" customFormat="false" ht="8.25" hidden="false" customHeight="false" outlineLevel="0" collapsed="false">
      <c r="H76" s="277" t="s">
        <v>14</v>
      </c>
      <c r="I76" s="277"/>
      <c r="J76" s="277"/>
      <c r="M76" s="277" t="s">
        <v>15</v>
      </c>
      <c r="S76" s="279" t="s">
        <v>16</v>
      </c>
      <c r="T76" s="279" t="s">
        <v>17</v>
      </c>
    </row>
    <row r="77" customFormat="false" ht="8.25" hidden="false" customHeight="false" outlineLevel="0" collapsed="false">
      <c r="H77" s="277"/>
      <c r="I77" s="277"/>
      <c r="J77" s="277"/>
      <c r="S77" s="280" t="n">
        <f aca="false">(M87+C97+K108+K117)/(M87+C97+K108+C87)</f>
        <v>0.479125248508946</v>
      </c>
      <c r="T77" s="280" t="n">
        <f aca="false">C87/(C87+M87+C97+K108+K117)</f>
        <v>0.520874751491054</v>
      </c>
    </row>
    <row r="80" customFormat="false" ht="8.25" hidden="false" customHeight="false" outlineLevel="0" collapsed="false">
      <c r="A80" s="275" t="s">
        <v>14</v>
      </c>
      <c r="B80" s="275"/>
      <c r="C80" s="275"/>
      <c r="D80" s="275"/>
      <c r="E80" s="275"/>
      <c r="F80" s="275"/>
      <c r="G80" s="275"/>
      <c r="H80" s="275"/>
      <c r="I80" s="275"/>
      <c r="J80" s="275"/>
      <c r="K80" s="275"/>
      <c r="L80" s="275"/>
      <c r="M80" s="275"/>
      <c r="N80" s="275"/>
      <c r="O80" s="275"/>
      <c r="P80" s="275"/>
      <c r="Q80" s="275"/>
      <c r="R80" s="275"/>
      <c r="S80" s="275"/>
      <c r="T80" s="275"/>
      <c r="U80" s="275"/>
      <c r="V80" s="275"/>
      <c r="W80" s="275"/>
    </row>
    <row r="82" customFormat="false" ht="8.25" hidden="false" customHeight="false" outlineLevel="0" collapsed="false">
      <c r="C82" s="275" t="s">
        <v>18</v>
      </c>
      <c r="D82" s="275"/>
      <c r="E82" s="275"/>
      <c r="F82" s="275"/>
      <c r="G82" s="275"/>
      <c r="H82" s="275"/>
      <c r="I82" s="275"/>
      <c r="L82" s="275" t="s">
        <v>19</v>
      </c>
      <c r="M82" s="275"/>
      <c r="N82" s="275"/>
      <c r="O82" s="275"/>
      <c r="P82" s="275"/>
      <c r="R82" s="275" t="s">
        <v>20</v>
      </c>
      <c r="S82" s="275"/>
      <c r="T82" s="275"/>
      <c r="V82" s="275" t="s">
        <v>21</v>
      </c>
      <c r="W82" s="275"/>
    </row>
    <row r="83" customFormat="false" ht="8.25" hidden="false" customHeight="false" outlineLevel="0" collapsed="false">
      <c r="A83" s="281" t="s">
        <v>22</v>
      </c>
      <c r="B83" s="281" t="s">
        <v>24</v>
      </c>
      <c r="C83" s="281" t="s">
        <v>25</v>
      </c>
      <c r="D83" s="281" t="s">
        <v>26</v>
      </c>
      <c r="E83" s="281" t="s">
        <v>27</v>
      </c>
      <c r="F83" s="281" t="s">
        <v>28</v>
      </c>
      <c r="G83" s="281" t="s">
        <v>29</v>
      </c>
      <c r="H83" s="281" t="s">
        <v>30</v>
      </c>
      <c r="I83" s="281" t="s">
        <v>31</v>
      </c>
      <c r="J83" s="281" t="s">
        <v>32</v>
      </c>
      <c r="K83" s="281" t="s">
        <v>33</v>
      </c>
      <c r="M83" s="281" t="s">
        <v>34</v>
      </c>
      <c r="N83" s="281" t="s">
        <v>35</v>
      </c>
      <c r="O83" s="281" t="s">
        <v>36</v>
      </c>
      <c r="P83" s="281" t="s">
        <v>30</v>
      </c>
      <c r="Q83" s="281" t="s">
        <v>37</v>
      </c>
      <c r="R83" s="281"/>
      <c r="S83" s="281" t="s">
        <v>38</v>
      </c>
      <c r="T83" s="281" t="s">
        <v>39</v>
      </c>
      <c r="U83" s="281" t="s">
        <v>40</v>
      </c>
      <c r="V83" s="281"/>
      <c r="W83" s="281" t="s">
        <v>41</v>
      </c>
      <c r="X83" s="281" t="s">
        <v>42</v>
      </c>
      <c r="Y83" s="281"/>
      <c r="Z83" s="281"/>
    </row>
    <row r="84" customFormat="false" ht="8.25" hidden="false" customHeight="false" outlineLevel="0" collapsed="false">
      <c r="A84" s="282" t="s">
        <v>639</v>
      </c>
      <c r="B84" s="283" t="n">
        <v>17</v>
      </c>
      <c r="C84" s="283" t="n">
        <v>524</v>
      </c>
      <c r="D84" s="283" t="n">
        <v>342</v>
      </c>
      <c r="E84" s="280" t="n">
        <f aca="false">D84/C84</f>
        <v>0.652671755725191</v>
      </c>
      <c r="F84" s="283" t="n">
        <v>4035</v>
      </c>
      <c r="G84" s="284" t="n">
        <f aca="false">F84/C84</f>
        <v>7.70038167938931</v>
      </c>
      <c r="H84" s="283" t="n">
        <v>28</v>
      </c>
      <c r="I84" s="280" t="n">
        <f aca="false">H84/C84</f>
        <v>0.0534351145038168</v>
      </c>
      <c r="J84" s="283" t="n">
        <v>9</v>
      </c>
      <c r="K84" s="280" t="n">
        <f aca="false">J84/C84</f>
        <v>0.017175572519084</v>
      </c>
      <c r="M84" s="283" t="n">
        <v>82</v>
      </c>
      <c r="N84" s="283" t="n">
        <v>452</v>
      </c>
      <c r="O84" s="283" t="n">
        <f aca="false">N84/M84</f>
        <v>5.51219512195122</v>
      </c>
      <c r="P84" s="283" t="n">
        <v>2</v>
      </c>
      <c r="Q84" s="280" t="n">
        <f aca="false">P84/M84</f>
        <v>0.024390243902439</v>
      </c>
      <c r="R84" s="274"/>
      <c r="S84" s="280" t="n">
        <f aca="false">(C84+M84)/($D$17+$N$17)</f>
        <v>0.922374429223744</v>
      </c>
      <c r="T84" s="280" t="n">
        <f aca="false">C84/($D$17)</f>
        <v>0.92091388400703</v>
      </c>
      <c r="U84" s="280" t="n">
        <f aca="false">M84/($N$17)</f>
        <v>0.931818181818182</v>
      </c>
      <c r="V84" s="285"/>
      <c r="W84" s="283" t="n">
        <f aca="false">(F84*0.05)+(H84*4)+(J84*-1)+(N84*0.1)+(P84*6)</f>
        <v>361.95</v>
      </c>
      <c r="X84" s="286" t="n">
        <f aca="false">((F84*0.05)+(H84*4)+(J84*-1)+(N84*0.1)+(P84*6))*0.4</f>
        <v>144.78</v>
      </c>
      <c r="Y84" s="274"/>
      <c r="Z84" s="274"/>
    </row>
    <row r="85" customFormat="false" ht="8.25" hidden="false" customHeight="false" outlineLevel="0" collapsed="false">
      <c r="A85" s="282" t="s">
        <v>604</v>
      </c>
      <c r="B85" s="283"/>
      <c r="C85" s="283"/>
      <c r="D85" s="283"/>
      <c r="E85" s="280" t="e">
        <f aca="false">D85/C85</f>
        <v>#DIV/0!</v>
      </c>
      <c r="F85" s="283"/>
      <c r="G85" s="284" t="e">
        <f aca="false">F85/C85</f>
        <v>#DIV/0!</v>
      </c>
      <c r="H85" s="283"/>
      <c r="I85" s="280" t="e">
        <f aca="false">H85/C85</f>
        <v>#DIV/0!</v>
      </c>
      <c r="J85" s="283"/>
      <c r="K85" s="280" t="e">
        <f aca="false">J85/C85</f>
        <v>#DIV/0!</v>
      </c>
      <c r="M85" s="283"/>
      <c r="N85" s="283"/>
      <c r="O85" s="283" t="e">
        <f aca="false">N85/M85</f>
        <v>#DIV/0!</v>
      </c>
      <c r="P85" s="283"/>
      <c r="Q85" s="280" t="e">
        <f aca="false">P85/M85</f>
        <v>#DIV/0!</v>
      </c>
      <c r="R85" s="274"/>
      <c r="S85" s="280" t="n">
        <f aca="false">(C85+M85)/($D$17+$N$17)</f>
        <v>0</v>
      </c>
      <c r="T85" s="280" t="n">
        <f aca="false">C85/($D$17)</f>
        <v>0</v>
      </c>
      <c r="U85" s="280" t="n">
        <f aca="false">M85/($N$17)</f>
        <v>0</v>
      </c>
      <c r="V85" s="285"/>
      <c r="W85" s="283" t="n">
        <f aca="false">(F85*0.05)+(H85*4)+(J85*-1)+(N85*0.1)+(P85*6)</f>
        <v>0</v>
      </c>
      <c r="X85" s="286" t="n">
        <f aca="false">((F85*0.05)+(H85*4)+(J85*-1)+(N85*0.1)+(P85*6))*0.4</f>
        <v>0</v>
      </c>
      <c r="Y85" s="274"/>
      <c r="Z85" s="274"/>
    </row>
    <row r="86" customFormat="false" ht="8.25" hidden="false" customHeight="false" outlineLevel="0" collapsed="false">
      <c r="A86" s="282"/>
      <c r="B86" s="283"/>
      <c r="C86" s="283"/>
      <c r="D86" s="283"/>
      <c r="E86" s="280" t="e">
        <f aca="false">D86/C86</f>
        <v>#DIV/0!</v>
      </c>
      <c r="F86" s="283"/>
      <c r="G86" s="284" t="e">
        <f aca="false">F86/C86</f>
        <v>#DIV/0!</v>
      </c>
      <c r="H86" s="283"/>
      <c r="I86" s="280" t="e">
        <f aca="false">H86/C86</f>
        <v>#DIV/0!</v>
      </c>
      <c r="J86" s="283"/>
      <c r="K86" s="280" t="e">
        <f aca="false">J86/C86</f>
        <v>#DIV/0!</v>
      </c>
      <c r="M86" s="283"/>
      <c r="N86" s="283"/>
      <c r="O86" s="283" t="e">
        <f aca="false">N86/M86</f>
        <v>#DIV/0!</v>
      </c>
      <c r="P86" s="283"/>
      <c r="Q86" s="280" t="e">
        <f aca="false">P86/M86</f>
        <v>#DIV/0!</v>
      </c>
      <c r="R86" s="274"/>
      <c r="S86" s="280" t="n">
        <f aca="false">(C86+M86)/($D$17+$N$17)</f>
        <v>0</v>
      </c>
      <c r="T86" s="280" t="n">
        <f aca="false">C86/($D$17)</f>
        <v>0</v>
      </c>
      <c r="U86" s="280" t="n">
        <f aca="false">M86/($N$17)</f>
        <v>0</v>
      </c>
      <c r="V86" s="285"/>
      <c r="W86" s="283" t="n">
        <f aca="false">(F86*0.05)+(H86*4)+(J86*-1)+(N86*0.1)+(P86*6)</f>
        <v>0</v>
      </c>
      <c r="X86" s="286" t="n">
        <f aca="false">((F86*0.05)+(H86*4)+(J86*-1)+(N86*0.1)+(P86*6))*0.4</f>
        <v>0</v>
      </c>
      <c r="Y86" s="274"/>
      <c r="Z86" s="274"/>
    </row>
    <row r="87" customFormat="false" ht="8.25" hidden="false" customHeight="false" outlineLevel="0" collapsed="false">
      <c r="A87" s="281" t="s">
        <v>49</v>
      </c>
      <c r="B87" s="281"/>
      <c r="C87" s="281" t="n">
        <f aca="false">SUM(C84:C86)</f>
        <v>524</v>
      </c>
      <c r="D87" s="281" t="n">
        <f aca="false">SUM(D84:D86)</f>
        <v>342</v>
      </c>
      <c r="E87" s="281"/>
      <c r="F87" s="281" t="n">
        <f aca="false">SUM(F84:F86)</f>
        <v>4035</v>
      </c>
      <c r="G87" s="281"/>
      <c r="H87" s="281" t="n">
        <f aca="false">SUM(H84:H86)</f>
        <v>28</v>
      </c>
      <c r="I87" s="281"/>
      <c r="J87" s="281" t="n">
        <f aca="false">SUM(J84:J86)</f>
        <v>9</v>
      </c>
      <c r="K87" s="281"/>
      <c r="L87" s="278"/>
      <c r="M87" s="281" t="n">
        <f aca="false">SUM(M84:M86)</f>
        <v>82</v>
      </c>
      <c r="N87" s="281" t="n">
        <f aca="false">SUM(N84:N86)</f>
        <v>452</v>
      </c>
      <c r="O87" s="281"/>
      <c r="P87" s="281" t="n">
        <f aca="false">SUM(P84:P86)</f>
        <v>2</v>
      </c>
      <c r="Q87" s="281"/>
      <c r="R87" s="281"/>
      <c r="S87" s="287" t="n">
        <f aca="false">S84+S85+S86</f>
        <v>0.922374429223744</v>
      </c>
      <c r="T87" s="288" t="n">
        <f aca="false">C87/(C87+M87)</f>
        <v>0.864686468646865</v>
      </c>
      <c r="U87" s="288" t="n">
        <f aca="false">M87/(M87+C87)</f>
        <v>0.135313531353135</v>
      </c>
      <c r="V87" s="285"/>
      <c r="W87" s="274"/>
      <c r="X87" s="274"/>
      <c r="Y87" s="274"/>
      <c r="Z87" s="274"/>
    </row>
    <row r="88" customFormat="false" ht="8.25" hidden="false" customHeight="false" outlineLevel="0" collapsed="false">
      <c r="C88" s="274"/>
      <c r="D88" s="289"/>
      <c r="E88" s="274"/>
      <c r="F88" s="290"/>
      <c r="G88" s="274"/>
      <c r="H88" s="291"/>
      <c r="I88" s="274"/>
      <c r="J88" s="291"/>
      <c r="K88" s="274"/>
      <c r="L88" s="274"/>
      <c r="M88" s="274"/>
      <c r="N88" s="274"/>
      <c r="O88" s="274"/>
      <c r="P88" s="274"/>
      <c r="Q88" s="274"/>
      <c r="R88" s="274"/>
    </row>
    <row r="89" customFormat="false" ht="8.25" hidden="false" customHeight="false" outlineLevel="0" collapsed="false">
      <c r="C89" s="274"/>
      <c r="D89" s="289"/>
      <c r="E89" s="274"/>
      <c r="F89" s="290"/>
      <c r="G89" s="274"/>
      <c r="H89" s="291"/>
      <c r="I89" s="274"/>
      <c r="J89" s="291"/>
      <c r="K89" s="274"/>
      <c r="L89" s="274"/>
      <c r="M89" s="274"/>
      <c r="N89" s="274"/>
      <c r="O89" s="274"/>
      <c r="P89" s="274"/>
      <c r="Q89" s="274"/>
      <c r="R89" s="274"/>
    </row>
    <row r="90" customFormat="false" ht="8.25" hidden="false" customHeight="false" outlineLevel="0" collapsed="false">
      <c r="A90" s="275" t="s">
        <v>19</v>
      </c>
      <c r="B90" s="275"/>
      <c r="C90" s="275"/>
      <c r="D90" s="275"/>
      <c r="E90" s="275"/>
      <c r="F90" s="275"/>
      <c r="G90" s="275"/>
      <c r="H90" s="275" t="s">
        <v>50</v>
      </c>
      <c r="I90" s="275"/>
      <c r="J90" s="275"/>
      <c r="K90" s="275"/>
      <c r="L90" s="275"/>
      <c r="M90" s="275"/>
      <c r="N90" s="274"/>
      <c r="O90" s="274"/>
      <c r="R90" s="275" t="s">
        <v>20</v>
      </c>
      <c r="S90" s="275"/>
      <c r="T90" s="275"/>
      <c r="V90" s="275" t="s">
        <v>21</v>
      </c>
      <c r="W90" s="275"/>
      <c r="X90" s="276"/>
      <c r="Y90" s="276"/>
      <c r="Z90" s="276"/>
      <c r="AA90" s="276"/>
    </row>
    <row r="91" customFormat="false" ht="8.25" hidden="false" customHeight="false" outlineLevel="0" collapsed="false">
      <c r="A91" s="281" t="s">
        <v>51</v>
      </c>
      <c r="B91" s="281" t="s">
        <v>24</v>
      </c>
      <c r="C91" s="281" t="s">
        <v>25</v>
      </c>
      <c r="D91" s="281" t="s">
        <v>28</v>
      </c>
      <c r="E91" s="281" t="s">
        <v>29</v>
      </c>
      <c r="F91" s="281" t="s">
        <v>30</v>
      </c>
      <c r="G91" s="281" t="s">
        <v>31</v>
      </c>
      <c r="I91" s="281" t="s">
        <v>52</v>
      </c>
      <c r="J91" s="281" t="s">
        <v>53</v>
      </c>
      <c r="K91" s="281" t="s">
        <v>54</v>
      </c>
      <c r="L91" s="281" t="s">
        <v>55</v>
      </c>
      <c r="M91" s="281" t="s">
        <v>56</v>
      </c>
      <c r="N91" s="281" t="s">
        <v>30</v>
      </c>
      <c r="O91" s="281" t="s">
        <v>57</v>
      </c>
      <c r="R91" s="281" t="s">
        <v>51</v>
      </c>
      <c r="S91" s="281" t="s">
        <v>38</v>
      </c>
      <c r="T91" s="281" t="s">
        <v>39</v>
      </c>
      <c r="U91" s="281" t="s">
        <v>40</v>
      </c>
      <c r="W91" s="281" t="s">
        <v>41</v>
      </c>
      <c r="X91" s="281" t="s">
        <v>58</v>
      </c>
      <c r="Y91" s="281" t="s">
        <v>59</v>
      </c>
      <c r="Z91" s="281"/>
      <c r="AA91" s="281"/>
    </row>
    <row r="92" customFormat="false" ht="8.25" hidden="false" customHeight="false" outlineLevel="0" collapsed="false">
      <c r="A92" s="282" t="s">
        <v>640</v>
      </c>
      <c r="B92" s="292" t="n">
        <v>15</v>
      </c>
      <c r="C92" s="283" t="n">
        <v>200</v>
      </c>
      <c r="D92" s="283" t="n">
        <v>965</v>
      </c>
      <c r="E92" s="283" t="n">
        <f aca="false">D92/C92</f>
        <v>4.825</v>
      </c>
      <c r="F92" s="283" t="n">
        <v>6</v>
      </c>
      <c r="G92" s="280" t="n">
        <f aca="false">F92/C92</f>
        <v>0.03</v>
      </c>
      <c r="I92" s="280" t="n">
        <f aca="false">K92/J92</f>
        <v>0.708333333333333</v>
      </c>
      <c r="J92" s="283" t="n">
        <v>24</v>
      </c>
      <c r="K92" s="283" t="n">
        <v>17</v>
      </c>
      <c r="L92" s="283" t="n">
        <v>120</v>
      </c>
      <c r="M92" s="283" t="n">
        <f aca="false">L92/K92</f>
        <v>7.05882352941176</v>
      </c>
      <c r="N92" s="283" t="n">
        <v>1</v>
      </c>
      <c r="O92" s="280" t="n">
        <f aca="false">N92/K92</f>
        <v>0.0588235294117647</v>
      </c>
      <c r="R92" s="282" t="s">
        <v>641</v>
      </c>
      <c r="S92" s="280" t="n">
        <f aca="false">(C92+J92)/($D$27+$K$27+$N$17+$E$17+$L$38+$L$47)</f>
        <v>0.232606438213915</v>
      </c>
      <c r="T92" s="280" t="n">
        <f aca="false">J92/($K$27+$F$38+$F$47)</f>
        <v>0.0592592592592593</v>
      </c>
      <c r="U92" s="280" t="n">
        <f aca="false">C92/($D$27+$N$17+$L$38+$L$47)</f>
        <v>0.433839479392625</v>
      </c>
      <c r="W92" s="283" t="n">
        <f aca="false">(D92*0.1)+(F92*6)+(L92*0.1)+(N92*6)</f>
        <v>150.5</v>
      </c>
      <c r="X92" s="283" t="n">
        <f aca="false">(D92*0.1)+(F92*6)+(K92*1)+(L92*0.1)+(N92*6)</f>
        <v>167.5</v>
      </c>
      <c r="Y92" s="283" t="n">
        <f aca="false">(D92*0.1)+(F92*6)+(K92*0.5)+(L92*0.1)+(N92*6)</f>
        <v>159</v>
      </c>
      <c r="Z92" s="274"/>
      <c r="AA92" s="274"/>
    </row>
    <row r="93" customFormat="false" ht="8.25" hidden="false" customHeight="false" outlineLevel="0" collapsed="false">
      <c r="A93" s="297" t="s">
        <v>608</v>
      </c>
      <c r="B93" s="292" t="n">
        <v>17</v>
      </c>
      <c r="C93" s="283" t="n">
        <v>120</v>
      </c>
      <c r="D93" s="283" t="n">
        <v>548</v>
      </c>
      <c r="E93" s="283" t="n">
        <f aca="false">D93/C93</f>
        <v>4.56666666666667</v>
      </c>
      <c r="F93" s="283" t="n">
        <v>6</v>
      </c>
      <c r="G93" s="280" t="n">
        <f aca="false">F93/C93</f>
        <v>0.05</v>
      </c>
      <c r="I93" s="280" t="n">
        <f aca="false">K93/J93</f>
        <v>0.645161290322581</v>
      </c>
      <c r="J93" s="283" t="n">
        <v>31</v>
      </c>
      <c r="K93" s="283" t="n">
        <v>20</v>
      </c>
      <c r="L93" s="283" t="n">
        <v>143</v>
      </c>
      <c r="M93" s="283" t="n">
        <f aca="false">L93/K93</f>
        <v>7.15</v>
      </c>
      <c r="N93" s="283" t="n">
        <v>2</v>
      </c>
      <c r="O93" s="280" t="n">
        <f aca="false">N93/K93</f>
        <v>0.1</v>
      </c>
      <c r="R93" s="282" t="s">
        <v>609</v>
      </c>
      <c r="S93" s="280" t="n">
        <f aca="false">(C93+J93)/($D$27+$K$27+$N$17+$E$17+$L$38+$L$47)</f>
        <v>0.156801661474559</v>
      </c>
      <c r="T93" s="280" t="n">
        <f aca="false">J93/($K$27+$F$38+$F$47)</f>
        <v>0.0765432098765432</v>
      </c>
      <c r="U93" s="280" t="n">
        <f aca="false">C93/($D$27+$N$17+$L$38+$L$47)</f>
        <v>0.260303687635575</v>
      </c>
      <c r="W93" s="283" t="n">
        <f aca="false">(D93*0.1)+(F93*6)+(L93*0.1)+(N93*6)</f>
        <v>117.1</v>
      </c>
      <c r="X93" s="283" t="n">
        <f aca="false">(D93*0.1)+(F93*6)+(K93*1)+(L93*0.1)+(N93*6)</f>
        <v>137.1</v>
      </c>
      <c r="Y93" s="283" t="n">
        <f aca="false">(D93*0.1)+(F93*6)+(K93*0.5)+(L93*0.1)+(N93*6)</f>
        <v>127.1</v>
      </c>
      <c r="Z93" s="274"/>
      <c r="AA93" s="274"/>
    </row>
    <row r="94" customFormat="false" ht="8.25" hidden="false" customHeight="false" outlineLevel="0" collapsed="false">
      <c r="A94" s="297"/>
      <c r="B94" s="292"/>
      <c r="C94" s="283"/>
      <c r="D94" s="283"/>
      <c r="E94" s="283" t="e">
        <f aca="false">D94/C94</f>
        <v>#DIV/0!</v>
      </c>
      <c r="F94" s="283" t="n">
        <v>0</v>
      </c>
      <c r="G94" s="280" t="e">
        <f aca="false">F94/C94</f>
        <v>#DIV/0!</v>
      </c>
      <c r="I94" s="280" t="e">
        <f aca="false">K94/J94</f>
        <v>#DIV/0!</v>
      </c>
      <c r="J94" s="283"/>
      <c r="K94" s="283"/>
      <c r="L94" s="283"/>
      <c r="M94" s="283" t="e">
        <f aca="false">L94/K94</f>
        <v>#DIV/0!</v>
      </c>
      <c r="N94" s="283" t="n">
        <v>0</v>
      </c>
      <c r="O94" s="280" t="e">
        <f aca="false">N94/K94</f>
        <v>#DIV/0!</v>
      </c>
      <c r="R94" s="282"/>
      <c r="S94" s="280" t="n">
        <f aca="false">(C94+J94)/($D$27+$K$27+$N$17+$E$17+$L$38+$L$47)</f>
        <v>0</v>
      </c>
      <c r="T94" s="280" t="n">
        <f aca="false">J94/($K$27+$F$38+$F$47)</f>
        <v>0</v>
      </c>
      <c r="U94" s="280" t="n">
        <f aca="false">C94/($D$27+$N$17+$L$38+$L$47)</f>
        <v>0</v>
      </c>
      <c r="W94" s="283" t="n">
        <f aca="false">(D94*0.1)+(F94*6)+(L94*0.1)+(N94*6)</f>
        <v>0</v>
      </c>
      <c r="X94" s="283" t="n">
        <f aca="false">(D94*0.1)+(F94*6)+(K94*1)+(L94*0.1)+(N94*6)</f>
        <v>0</v>
      </c>
      <c r="Y94" s="283" t="n">
        <f aca="false">(D94*0.1)+(F94*6)+(K94*0.5)+(L94*0.1)+(N94*6)</f>
        <v>0</v>
      </c>
      <c r="Z94" s="274"/>
      <c r="AA94" s="274"/>
    </row>
    <row r="95" customFormat="false" ht="8.25" hidden="false" customHeight="false" outlineLevel="0" collapsed="false">
      <c r="A95" s="297"/>
      <c r="B95" s="292"/>
      <c r="C95" s="283"/>
      <c r="D95" s="283"/>
      <c r="E95" s="283" t="e">
        <f aca="false">D95/C95</f>
        <v>#DIV/0!</v>
      </c>
      <c r="F95" s="283" t="n">
        <v>0</v>
      </c>
      <c r="G95" s="280" t="e">
        <f aca="false">F95/C95</f>
        <v>#DIV/0!</v>
      </c>
      <c r="I95" s="280" t="e">
        <f aca="false">K95/J95</f>
        <v>#DIV/0!</v>
      </c>
      <c r="J95" s="283"/>
      <c r="K95" s="283"/>
      <c r="L95" s="283"/>
      <c r="M95" s="283" t="e">
        <f aca="false">L95/K95</f>
        <v>#DIV/0!</v>
      </c>
      <c r="N95" s="283" t="n">
        <v>0</v>
      </c>
      <c r="O95" s="280" t="e">
        <f aca="false">N95/K95</f>
        <v>#DIV/0!</v>
      </c>
      <c r="R95" s="282"/>
      <c r="S95" s="280" t="n">
        <f aca="false">(C95+J95)/($D$27+$K$27+$N$17+$E$17+$L$38+$L$47)</f>
        <v>0</v>
      </c>
      <c r="T95" s="280" t="n">
        <f aca="false">J95/($K$27+$F$38+$F$47)</f>
        <v>0</v>
      </c>
      <c r="U95" s="280" t="n">
        <f aca="false">C95/($D$27+$N$17+$L$38+$L$47)</f>
        <v>0</v>
      </c>
      <c r="W95" s="283" t="n">
        <f aca="false">(D95*0.1)+(F95*6)+(L95*0.1)+(N95*6)</f>
        <v>0</v>
      </c>
      <c r="X95" s="283" t="n">
        <f aca="false">(D95*0.1)+(F95*6)+(K95*1)+(L95*0.1)+(N95*6)</f>
        <v>0</v>
      </c>
      <c r="Y95" s="283" t="n">
        <f aca="false">(D95*0.1)+(F95*6)+(K95*0.5)+(L95*0.1)+(N95*6)</f>
        <v>0</v>
      </c>
      <c r="Z95" s="274"/>
      <c r="AA95" s="274"/>
    </row>
    <row r="96" customFormat="false" ht="8.25" hidden="false" customHeight="false" outlineLevel="0" collapsed="false">
      <c r="A96" s="282" t="s">
        <v>642</v>
      </c>
      <c r="B96" s="292" t="n">
        <v>17</v>
      </c>
      <c r="C96" s="283" t="n">
        <v>75</v>
      </c>
      <c r="D96" s="283" t="n">
        <v>309</v>
      </c>
      <c r="E96" s="283" t="n">
        <f aca="false">D96/C96</f>
        <v>4.12</v>
      </c>
      <c r="F96" s="283" t="n">
        <v>3</v>
      </c>
      <c r="G96" s="280" t="n">
        <f aca="false">F96/C96</f>
        <v>0.04</v>
      </c>
      <c r="I96" s="280" t="n">
        <f aca="false">K96/J96</f>
        <v>0.722222222222222</v>
      </c>
      <c r="J96" s="283" t="n">
        <v>36</v>
      </c>
      <c r="K96" s="283" t="n">
        <v>26</v>
      </c>
      <c r="L96" s="283" t="n">
        <v>180</v>
      </c>
      <c r="M96" s="283" t="n">
        <f aca="false">L96/K96</f>
        <v>6.92307692307692</v>
      </c>
      <c r="N96" s="283" t="n">
        <v>2</v>
      </c>
      <c r="O96" s="280" t="n">
        <f aca="false">N96/K96</f>
        <v>0.0769230769230769</v>
      </c>
      <c r="R96" s="282" t="s">
        <v>643</v>
      </c>
      <c r="S96" s="280" t="n">
        <f aca="false">(C96+J96)/($D$27+$K$27+$N$17+$E$17+$L$38+$L$47)</f>
        <v>0.115264797507788</v>
      </c>
      <c r="T96" s="280" t="n">
        <f aca="false">J96/($K$27+$F$38+$F$47)</f>
        <v>0.0888888888888889</v>
      </c>
      <c r="U96" s="280" t="n">
        <f aca="false">C96/($D$27+$N$17+$L$38+$L$47)</f>
        <v>0.162689804772234</v>
      </c>
      <c r="W96" s="283" t="n">
        <f aca="false">(D96*0.1)+(F96*6)+(L96*0.1)+(N96*6)</f>
        <v>78.9</v>
      </c>
      <c r="X96" s="283" t="n">
        <f aca="false">(D96*0.1)+(F96*6)+(K96*1)+(L96*0.1)+(N96*6)</f>
        <v>104.9</v>
      </c>
      <c r="Y96" s="283" t="n">
        <f aca="false">(D96*0.1)+(F96*6)+(K96*0.5)+(L96*0.1)+(N96*6)</f>
        <v>91.9</v>
      </c>
      <c r="Z96" s="274"/>
      <c r="AA96" s="274"/>
    </row>
    <row r="97" customFormat="false" ht="8.25" hidden="false" customHeight="false" outlineLevel="0" collapsed="false">
      <c r="A97" s="281" t="s">
        <v>49</v>
      </c>
      <c r="B97" s="281"/>
      <c r="C97" s="281" t="n">
        <f aca="false">SUM(C92:C96)</f>
        <v>395</v>
      </c>
      <c r="D97" s="281" t="n">
        <f aca="false">SUM(D92:D96)</f>
        <v>1822</v>
      </c>
      <c r="E97" s="281"/>
      <c r="F97" s="281" t="n">
        <f aca="false">SUM(F92:F96)</f>
        <v>15</v>
      </c>
      <c r="G97" s="281"/>
      <c r="H97" s="281"/>
      <c r="I97" s="281"/>
      <c r="J97" s="281" t="n">
        <f aca="false">SUM(J92:J96)</f>
        <v>91</v>
      </c>
      <c r="K97" s="281" t="n">
        <f aca="false">SUM(K92:K96)</f>
        <v>63</v>
      </c>
      <c r="L97" s="281" t="n">
        <f aca="false">SUM(L92:L96)</f>
        <v>443</v>
      </c>
      <c r="M97" s="281"/>
      <c r="N97" s="281" t="n">
        <f aca="false">SUM(N92:N96)</f>
        <v>5</v>
      </c>
      <c r="O97" s="281"/>
    </row>
    <row r="98" customFormat="false" ht="8.25" hidden="false" customHeight="false" outlineLevel="0" collapsed="false">
      <c r="A98" s="281"/>
      <c r="C98" s="274"/>
      <c r="D98" s="274"/>
      <c r="E98" s="274"/>
      <c r="F98" s="274"/>
      <c r="G98" s="274"/>
      <c r="H98" s="281"/>
      <c r="I98" s="274"/>
      <c r="J98" s="274"/>
      <c r="K98" s="274"/>
      <c r="L98" s="274"/>
      <c r="M98" s="274"/>
      <c r="N98" s="274"/>
    </row>
    <row r="99" customFormat="false" ht="8.25" hidden="false" customHeight="false" outlineLevel="0" collapsed="false">
      <c r="C99" s="274"/>
      <c r="D99" s="274"/>
      <c r="E99" s="274"/>
      <c r="F99" s="274"/>
      <c r="G99" s="274"/>
      <c r="H99" s="274"/>
      <c r="I99" s="274"/>
      <c r="J99" s="274"/>
      <c r="K99" s="274"/>
      <c r="L99" s="274"/>
      <c r="M99" s="274"/>
    </row>
    <row r="100" customFormat="false" ht="8.25" hidden="false" customHeight="false" outlineLevel="0" collapsed="false">
      <c r="A100" s="275" t="s">
        <v>50</v>
      </c>
      <c r="B100" s="275"/>
      <c r="C100" s="275"/>
      <c r="D100" s="275"/>
      <c r="E100" s="275"/>
      <c r="F100" s="275"/>
      <c r="G100" s="275"/>
      <c r="H100" s="274"/>
      <c r="I100" s="274"/>
      <c r="J100" s="275" t="s">
        <v>19</v>
      </c>
      <c r="K100" s="275"/>
      <c r="L100" s="275"/>
      <c r="M100" s="275"/>
      <c r="N100" s="275"/>
      <c r="R100" s="275" t="s">
        <v>20</v>
      </c>
      <c r="S100" s="275"/>
      <c r="T100" s="275"/>
      <c r="V100" s="275" t="s">
        <v>21</v>
      </c>
      <c r="W100" s="275"/>
    </row>
    <row r="101" customFormat="false" ht="8.25" hidden="false" customHeight="false" outlineLevel="0" collapsed="false">
      <c r="A101" s="281" t="s">
        <v>74</v>
      </c>
      <c r="B101" s="281" t="s">
        <v>24</v>
      </c>
      <c r="C101" s="281" t="s">
        <v>52</v>
      </c>
      <c r="D101" s="281" t="s">
        <v>53</v>
      </c>
      <c r="E101" s="281" t="s">
        <v>54</v>
      </c>
      <c r="F101" s="281" t="s">
        <v>55</v>
      </c>
      <c r="G101" s="281" t="s">
        <v>56</v>
      </c>
      <c r="H101" s="281" t="s">
        <v>30</v>
      </c>
      <c r="I101" s="281" t="s">
        <v>57</v>
      </c>
      <c r="K101" s="281" t="s">
        <v>34</v>
      </c>
      <c r="L101" s="281" t="s">
        <v>35</v>
      </c>
      <c r="M101" s="281" t="s">
        <v>36</v>
      </c>
      <c r="N101" s="281" t="s">
        <v>75</v>
      </c>
      <c r="O101" s="281" t="s">
        <v>31</v>
      </c>
      <c r="R101" s="281" t="s">
        <v>74</v>
      </c>
      <c r="S101" s="281" t="s">
        <v>38</v>
      </c>
      <c r="T101" s="281" t="s">
        <v>39</v>
      </c>
      <c r="U101" s="281" t="s">
        <v>40</v>
      </c>
      <c r="W101" s="281" t="s">
        <v>41</v>
      </c>
      <c r="X101" s="281" t="s">
        <v>58</v>
      </c>
      <c r="Y101" s="281" t="s">
        <v>76</v>
      </c>
      <c r="Z101" s="281"/>
    </row>
    <row r="102" customFormat="false" ht="8.25" hidden="false" customHeight="false" outlineLevel="0" collapsed="false">
      <c r="A102" s="282" t="s">
        <v>616</v>
      </c>
      <c r="B102" s="283" t="n">
        <v>17</v>
      </c>
      <c r="C102" s="280" t="n">
        <f aca="false">E102/D102</f>
        <v>0.636363636363636</v>
      </c>
      <c r="D102" s="283" t="n">
        <v>110</v>
      </c>
      <c r="E102" s="283" t="n">
        <v>70</v>
      </c>
      <c r="F102" s="283" t="n">
        <v>945</v>
      </c>
      <c r="G102" s="283" t="n">
        <f aca="false">F102/E102</f>
        <v>13.5</v>
      </c>
      <c r="H102" s="283" t="n">
        <v>6</v>
      </c>
      <c r="I102" s="280" t="n">
        <f aca="false">H102/E102</f>
        <v>0.0857142857142857</v>
      </c>
      <c r="K102" s="283" t="n">
        <v>0</v>
      </c>
      <c r="L102" s="283" t="n">
        <v>0</v>
      </c>
      <c r="M102" s="293" t="e">
        <f aca="false">L102/K102</f>
        <v>#DIV/0!</v>
      </c>
      <c r="N102" s="283" t="n">
        <v>0</v>
      </c>
      <c r="O102" s="280" t="e">
        <f aca="false">N102/K102</f>
        <v>#DIV/0!</v>
      </c>
      <c r="R102" s="282" t="s">
        <v>617</v>
      </c>
      <c r="S102" s="294" t="n">
        <f aca="false">(D102+K102)/($D$27+$L$27+$N$17+$E$47+$L$47)</f>
        <v>0.166414523449319</v>
      </c>
      <c r="T102" s="294" t="n">
        <f aca="false">D102/($E$17)</f>
        <v>0.287958115183246</v>
      </c>
      <c r="U102" s="294" t="n">
        <f aca="false">K102/($N$17+$D$27+$L$38+$L$47)</f>
        <v>0</v>
      </c>
      <c r="W102" s="283" t="n">
        <f aca="false">(F102*0.1)+(H102*6)+(L102*0.1)+(N102*6)</f>
        <v>130.5</v>
      </c>
      <c r="X102" s="283" t="n">
        <f aca="false">(E102*1)+(F102*0.1)+(H102*6)+(L102*0.1)+(N102*6)</f>
        <v>200.5</v>
      </c>
      <c r="Y102" s="283" t="n">
        <f aca="false">(E102*0.5)+(F102*0.1)+(H102*6)+(L102*0.1)+(N102*6)</f>
        <v>165.5</v>
      </c>
      <c r="Z102" s="274"/>
    </row>
    <row r="103" customFormat="false" ht="8.25" hidden="false" customHeight="false" outlineLevel="0" collapsed="false">
      <c r="A103" s="282" t="s">
        <v>644</v>
      </c>
      <c r="B103" s="283" t="n">
        <v>14</v>
      </c>
      <c r="C103" s="280" t="n">
        <f aca="false">E103/D103</f>
        <v>0.674418604651163</v>
      </c>
      <c r="D103" s="283" t="n">
        <v>86</v>
      </c>
      <c r="E103" s="283" t="n">
        <v>58</v>
      </c>
      <c r="F103" s="283" t="n">
        <v>836</v>
      </c>
      <c r="G103" s="283" t="n">
        <f aca="false">F103/E103</f>
        <v>14.4137931034483</v>
      </c>
      <c r="H103" s="283" t="n">
        <v>5</v>
      </c>
      <c r="I103" s="280" t="n">
        <f aca="false">H103/E103</f>
        <v>0.0862068965517241</v>
      </c>
      <c r="K103" s="283" t="n">
        <v>0</v>
      </c>
      <c r="L103" s="283" t="n">
        <v>0</v>
      </c>
      <c r="M103" s="293" t="e">
        <f aca="false">L103/K103</f>
        <v>#DIV/0!</v>
      </c>
      <c r="N103" s="283" t="n">
        <v>0</v>
      </c>
      <c r="O103" s="280" t="e">
        <f aca="false">N103/K103</f>
        <v>#DIV/0!</v>
      </c>
      <c r="R103" s="282" t="s">
        <v>645</v>
      </c>
      <c r="S103" s="294" t="n">
        <f aca="false">(D103+K103)/($D$27+$L$27+$N$17+$E$47+$L$47)</f>
        <v>0.130105900151286</v>
      </c>
      <c r="T103" s="294" t="n">
        <f aca="false">D103/($E$17)</f>
        <v>0.225130890052356</v>
      </c>
      <c r="U103" s="294" t="n">
        <f aca="false">K103/($N$17+$D$27+$L$38+$L$47)</f>
        <v>0</v>
      </c>
      <c r="W103" s="283" t="n">
        <f aca="false">(F103*0.1)+(H103*6)+(L103*0.1)+(N103*6)</f>
        <v>113.6</v>
      </c>
      <c r="X103" s="283" t="n">
        <f aca="false">(E103*1)+(F103*0.1)+(H103*6)+(L103*0.1)+(N103*6)</f>
        <v>171.6</v>
      </c>
      <c r="Y103" s="283" t="n">
        <f aca="false">(E103*0.5)+(F103*0.1)+(H103*6)+(L103*0.1)+(N103*6)</f>
        <v>142.6</v>
      </c>
      <c r="Z103" s="274"/>
    </row>
    <row r="104" customFormat="false" ht="8.25" hidden="false" customHeight="false" outlineLevel="0" collapsed="false">
      <c r="A104" s="282" t="s">
        <v>646</v>
      </c>
      <c r="B104" s="283" t="n">
        <v>17</v>
      </c>
      <c r="C104" s="280" t="n">
        <f aca="false">E104/D104</f>
        <v>0.56</v>
      </c>
      <c r="D104" s="283" t="n">
        <v>25</v>
      </c>
      <c r="E104" s="283" t="n">
        <v>14</v>
      </c>
      <c r="F104" s="283" t="n">
        <v>160</v>
      </c>
      <c r="G104" s="283" t="n">
        <f aca="false">F104/E104</f>
        <v>11.4285714285714</v>
      </c>
      <c r="H104" s="283" t="n">
        <v>1</v>
      </c>
      <c r="I104" s="280" t="n">
        <f aca="false">H104/E104</f>
        <v>0.0714285714285714</v>
      </c>
      <c r="K104" s="283" t="n">
        <v>1</v>
      </c>
      <c r="L104" s="283" t="n">
        <v>11</v>
      </c>
      <c r="M104" s="293" t="n">
        <f aca="false">L104/K104</f>
        <v>11</v>
      </c>
      <c r="N104" s="283" t="n">
        <v>0</v>
      </c>
      <c r="O104" s="280" t="n">
        <f aca="false">N104/K104</f>
        <v>0</v>
      </c>
      <c r="R104" s="282" t="s">
        <v>647</v>
      </c>
      <c r="S104" s="294" t="n">
        <f aca="false">(D104+K104)/($D$27+$L$27+$N$17+$E$47+$L$47)</f>
        <v>0.0393343419062027</v>
      </c>
      <c r="T104" s="294" t="n">
        <f aca="false">D104/($E$17)</f>
        <v>0.0654450261780105</v>
      </c>
      <c r="U104" s="294" t="n">
        <f aca="false">K104/($N$17+$D$27+$L$38+$L$47)</f>
        <v>0.00216919739696312</v>
      </c>
      <c r="W104" s="283" t="n">
        <f aca="false">(F104*0.1)+(H104*6)+(L104*0.1)+(N104*6)</f>
        <v>23.1</v>
      </c>
      <c r="X104" s="283" t="n">
        <f aca="false">(E104*1)+(F104*0.1)+(H104*6)+(L104*0.1)+(N104*6)</f>
        <v>37.1</v>
      </c>
      <c r="Y104" s="283" t="n">
        <f aca="false">(E104*0.5)+(F104*0.1)+(H104*6)+(L104*0.1)+(N104*6)</f>
        <v>30.1</v>
      </c>
      <c r="Z104" s="274"/>
    </row>
    <row r="105" customFormat="false" ht="8.25" hidden="false" customHeight="false" outlineLevel="0" collapsed="false">
      <c r="A105" s="297"/>
      <c r="B105" s="283"/>
      <c r="C105" s="280" t="e">
        <f aca="false">E105/D105</f>
        <v>#DIV/0!</v>
      </c>
      <c r="D105" s="283"/>
      <c r="E105" s="283"/>
      <c r="F105" s="283"/>
      <c r="G105" s="283" t="e">
        <f aca="false">F105/E105</f>
        <v>#DIV/0!</v>
      </c>
      <c r="H105" s="283" t="n">
        <v>0</v>
      </c>
      <c r="I105" s="280" t="e">
        <f aca="false">H105/E105</f>
        <v>#DIV/0!</v>
      </c>
      <c r="K105" s="283" t="n">
        <v>0</v>
      </c>
      <c r="L105" s="283" t="n">
        <v>0</v>
      </c>
      <c r="M105" s="293" t="e">
        <f aca="false">L105/K105</f>
        <v>#DIV/0!</v>
      </c>
      <c r="N105" s="283" t="n">
        <v>0</v>
      </c>
      <c r="O105" s="280" t="e">
        <f aca="false">N105/K105</f>
        <v>#DIV/0!</v>
      </c>
      <c r="R105" s="282"/>
      <c r="S105" s="294" t="n">
        <f aca="false">(D105+K105)/($D$27+$L$27+$N$17+$E$47+$L$47)</f>
        <v>0</v>
      </c>
      <c r="T105" s="294" t="n">
        <f aca="false">D105/($E$17)</f>
        <v>0</v>
      </c>
      <c r="U105" s="294" t="n">
        <f aca="false">K105/($N$17+$D$27+$L$38+$L$47)</f>
        <v>0</v>
      </c>
      <c r="W105" s="283" t="n">
        <f aca="false">(F105*0.1)+(H105*6)+(L105*0.1)+(N105*6)</f>
        <v>0</v>
      </c>
      <c r="X105" s="283" t="n">
        <f aca="false">(E105*1)+(F105*0.1)+(H105*6)+(L105*0.1)+(N105*6)</f>
        <v>0</v>
      </c>
      <c r="Y105" s="283" t="n">
        <f aca="false">(E105*0.5)+(F105*0.1)+(H105*6)+(L105*0.1)+(N105*6)</f>
        <v>0</v>
      </c>
      <c r="Z105" s="274"/>
    </row>
    <row r="106" customFormat="false" ht="8.25" hidden="false" customHeight="false" outlineLevel="0" collapsed="false">
      <c r="A106" s="297"/>
      <c r="B106" s="283"/>
      <c r="C106" s="280" t="e">
        <f aca="false">E106/D106</f>
        <v>#DIV/0!</v>
      </c>
      <c r="D106" s="283"/>
      <c r="E106" s="283"/>
      <c r="F106" s="283"/>
      <c r="G106" s="283" t="e">
        <f aca="false">F106/E106</f>
        <v>#DIV/0!</v>
      </c>
      <c r="H106" s="283" t="n">
        <v>0</v>
      </c>
      <c r="I106" s="280" t="e">
        <f aca="false">H106/E106</f>
        <v>#DIV/0!</v>
      </c>
      <c r="K106" s="283" t="n">
        <v>0</v>
      </c>
      <c r="L106" s="283" t="n">
        <v>0</v>
      </c>
      <c r="M106" s="293" t="e">
        <f aca="false">L106/K106</f>
        <v>#DIV/0!</v>
      </c>
      <c r="N106" s="283" t="n">
        <v>0</v>
      </c>
      <c r="O106" s="280" t="e">
        <f aca="false">N106/K106</f>
        <v>#DIV/0!</v>
      </c>
      <c r="R106" s="282"/>
      <c r="S106" s="294" t="n">
        <f aca="false">(D106+K106)/($D$27+$L$27+$N$17+$E$47+$L$47)</f>
        <v>0</v>
      </c>
      <c r="T106" s="294" t="n">
        <f aca="false">D106/($E$17)</f>
        <v>0</v>
      </c>
      <c r="U106" s="294" t="n">
        <f aca="false">K106/($N$17+$D$27+$L$38+$L$47)</f>
        <v>0</v>
      </c>
      <c r="W106" s="283" t="n">
        <f aca="false">(F106*0.1)+(H106*6)+(L106*0.1)+(N106*6)</f>
        <v>0</v>
      </c>
      <c r="X106" s="283" t="n">
        <f aca="false">(E106*1)+(F106*0.1)+(H106*6)+(L106*0.1)+(N106*6)</f>
        <v>0</v>
      </c>
      <c r="Y106" s="283" t="n">
        <f aca="false">(E106*0.5)+(F106*0.1)+(H106*6)+(L106*0.1)+(N106*6)</f>
        <v>0</v>
      </c>
      <c r="Z106" s="274"/>
    </row>
    <row r="107" customFormat="false" ht="8.25" hidden="false" customHeight="false" outlineLevel="0" collapsed="false">
      <c r="A107" s="282" t="s">
        <v>623</v>
      </c>
      <c r="B107" s="283" t="n">
        <v>17</v>
      </c>
      <c r="C107" s="280" t="n">
        <f aca="false">E107/D107</f>
        <v>0.522727272727273</v>
      </c>
      <c r="D107" s="283" t="n">
        <v>88</v>
      </c>
      <c r="E107" s="283" t="n">
        <v>46</v>
      </c>
      <c r="F107" s="283" t="n">
        <v>632</v>
      </c>
      <c r="G107" s="283" t="n">
        <f aca="false">F107/E107</f>
        <v>13.7391304347826</v>
      </c>
      <c r="H107" s="283" t="n">
        <v>3</v>
      </c>
      <c r="I107" s="280" t="n">
        <f aca="false">H107/E107</f>
        <v>0.0652173913043478</v>
      </c>
      <c r="K107" s="283" t="n">
        <v>4</v>
      </c>
      <c r="L107" s="283" t="n">
        <v>34</v>
      </c>
      <c r="M107" s="293" t="n">
        <f aca="false">L107/K107</f>
        <v>8.5</v>
      </c>
      <c r="N107" s="283" t="n">
        <v>0</v>
      </c>
      <c r="O107" s="280" t="n">
        <f aca="false">N107/K107</f>
        <v>0</v>
      </c>
      <c r="R107" s="282" t="s">
        <v>624</v>
      </c>
      <c r="S107" s="294" t="n">
        <f aca="false">(D107+K107)/($D$27+$L$27+$N$17+$E$47+$L$47)</f>
        <v>0.139183055975794</v>
      </c>
      <c r="T107" s="294" t="n">
        <f aca="false">D107/($E$17)</f>
        <v>0.230366492146597</v>
      </c>
      <c r="U107" s="294" t="n">
        <f aca="false">K107/($N$17+$D$27+$L$38+$L$47)</f>
        <v>0.0086767895878525</v>
      </c>
      <c r="W107" s="283" t="n">
        <f aca="false">(F107*0.1)+(H107*6)+(L107*0.1)+(N107*6)</f>
        <v>84.6</v>
      </c>
      <c r="X107" s="283" t="n">
        <f aca="false">(E107*1)+(F107*0.1)+(H107*6)+(L107*0.1)+(N107*6)</f>
        <v>130.6</v>
      </c>
      <c r="Y107" s="283" t="n">
        <f aca="false">(E107*0.5)+(F107*0.1)+(H107*6)+(L107*0.1)+(N107*6)</f>
        <v>107.6</v>
      </c>
      <c r="Z107" s="274"/>
    </row>
    <row r="108" customFormat="false" ht="8.25" hidden="false" customHeight="false" outlineLevel="0" collapsed="false">
      <c r="A108" s="281" t="s">
        <v>49</v>
      </c>
      <c r="B108" s="281"/>
      <c r="C108" s="278"/>
      <c r="D108" s="281" t="n">
        <f aca="false">SUM(D102:D107)</f>
        <v>309</v>
      </c>
      <c r="E108" s="281" t="n">
        <f aca="false">SUM(E102:E107)</f>
        <v>188</v>
      </c>
      <c r="F108" s="281" t="n">
        <f aca="false">SUM(F102:F107)</f>
        <v>2573</v>
      </c>
      <c r="G108" s="281"/>
      <c r="H108" s="281" t="n">
        <f aca="false">SUM(H102:H107)</f>
        <v>15</v>
      </c>
      <c r="I108" s="281"/>
      <c r="J108" s="281"/>
      <c r="K108" s="281" t="n">
        <f aca="false">SUM(K102:K107)</f>
        <v>5</v>
      </c>
      <c r="L108" s="281" t="n">
        <f aca="false">SUM(L102:L107)</f>
        <v>45</v>
      </c>
      <c r="M108" s="281"/>
      <c r="N108" s="281" t="n">
        <f aca="false">SUM(N102:N107)</f>
        <v>0</v>
      </c>
      <c r="O108" s="281"/>
    </row>
    <row r="109" customFormat="false" ht="8.25" hidden="false" customHeight="false" outlineLevel="0" collapsed="false">
      <c r="A109" s="281"/>
      <c r="C109" s="274"/>
      <c r="D109" s="274"/>
      <c r="E109" s="274"/>
      <c r="F109" s="274"/>
      <c r="G109" s="274"/>
      <c r="H109" s="274"/>
      <c r="I109" s="274"/>
      <c r="J109" s="274"/>
      <c r="K109" s="274"/>
      <c r="L109" s="274"/>
    </row>
    <row r="110" customFormat="false" ht="8.25" hidden="false" customHeight="false" outlineLevel="0" collapsed="false">
      <c r="A110" s="281"/>
      <c r="C110" s="274"/>
      <c r="D110" s="274"/>
      <c r="E110" s="274"/>
      <c r="F110" s="274"/>
      <c r="G110" s="274"/>
      <c r="H110" s="274"/>
      <c r="I110" s="274"/>
      <c r="J110" s="274"/>
      <c r="K110" s="274"/>
      <c r="L110" s="274"/>
    </row>
    <row r="111" customFormat="false" ht="8.25" hidden="false" customHeight="false" outlineLevel="0" collapsed="false">
      <c r="A111" s="275" t="s">
        <v>50</v>
      </c>
      <c r="B111" s="275"/>
      <c r="C111" s="275"/>
      <c r="D111" s="275"/>
      <c r="E111" s="275"/>
      <c r="F111" s="275"/>
      <c r="G111" s="275"/>
      <c r="H111" s="274"/>
      <c r="I111" s="274"/>
      <c r="J111" s="275" t="s">
        <v>19</v>
      </c>
      <c r="K111" s="275"/>
      <c r="L111" s="275"/>
      <c r="M111" s="275"/>
      <c r="N111" s="275"/>
      <c r="R111" s="275" t="s">
        <v>20</v>
      </c>
      <c r="S111" s="275"/>
      <c r="T111" s="275"/>
      <c r="V111" s="275" t="s">
        <v>21</v>
      </c>
      <c r="W111" s="275"/>
    </row>
    <row r="112" customFormat="false" ht="8.25" hidden="false" customHeight="false" outlineLevel="0" collapsed="false">
      <c r="A112" s="281" t="s">
        <v>95</v>
      </c>
      <c r="B112" s="281" t="s">
        <v>24</v>
      </c>
      <c r="C112" s="281" t="s">
        <v>52</v>
      </c>
      <c r="D112" s="281" t="s">
        <v>53</v>
      </c>
      <c r="E112" s="281" t="s">
        <v>54</v>
      </c>
      <c r="F112" s="281" t="s">
        <v>55</v>
      </c>
      <c r="G112" s="281" t="s">
        <v>56</v>
      </c>
      <c r="H112" s="281" t="s">
        <v>30</v>
      </c>
      <c r="I112" s="281" t="s">
        <v>57</v>
      </c>
      <c r="K112" s="281" t="s">
        <v>34</v>
      </c>
      <c r="L112" s="281" t="s">
        <v>35</v>
      </c>
      <c r="M112" s="281" t="s">
        <v>36</v>
      </c>
      <c r="N112" s="281" t="s">
        <v>96</v>
      </c>
      <c r="O112" s="281" t="s">
        <v>31</v>
      </c>
      <c r="R112" s="281" t="s">
        <v>95</v>
      </c>
      <c r="S112" s="281" t="s">
        <v>38</v>
      </c>
      <c r="T112" s="281" t="s">
        <v>39</v>
      </c>
      <c r="U112" s="281" t="s">
        <v>40</v>
      </c>
      <c r="W112" s="281" t="s">
        <v>41</v>
      </c>
      <c r="X112" s="281" t="s">
        <v>58</v>
      </c>
      <c r="Y112" s="281" t="s">
        <v>97</v>
      </c>
      <c r="Z112" s="281"/>
    </row>
    <row r="113" customFormat="false" ht="8.25" hidden="false" customHeight="false" outlineLevel="0" collapsed="false">
      <c r="A113" s="297" t="s">
        <v>648</v>
      </c>
      <c r="B113" s="283" t="n">
        <v>14</v>
      </c>
      <c r="C113" s="280" t="n">
        <f aca="false">E113/D113</f>
        <v>0.670731707317073</v>
      </c>
      <c r="D113" s="283" t="n">
        <v>82</v>
      </c>
      <c r="E113" s="283" t="n">
        <v>55</v>
      </c>
      <c r="F113" s="283" t="n">
        <v>700</v>
      </c>
      <c r="G113" s="283" t="n">
        <f aca="false">F113/E113</f>
        <v>12.7272727272727</v>
      </c>
      <c r="H113" s="283" t="n">
        <v>5</v>
      </c>
      <c r="I113" s="280" t="n">
        <f aca="false">H113/E113</f>
        <v>0.0909090909090909</v>
      </c>
      <c r="K113" s="283" t="n">
        <v>0</v>
      </c>
      <c r="L113" s="283" t="n">
        <v>0</v>
      </c>
      <c r="M113" s="283" t="e">
        <f aca="false">L113/K501</f>
        <v>#DIV/0!</v>
      </c>
      <c r="N113" s="283" t="n">
        <v>0</v>
      </c>
      <c r="O113" s="280" t="e">
        <f aca="false">N113/K113</f>
        <v>#DIV/0!</v>
      </c>
      <c r="R113" s="282" t="s">
        <v>649</v>
      </c>
      <c r="S113" s="294" t="n">
        <f aca="false">(D113+K113)/($E$47+$L$47+$E$38+$L$38+$K$27+$D$27+$N$17)</f>
        <v>0.0796116504854369</v>
      </c>
      <c r="T113" s="294" t="n">
        <f aca="false">D113/($E$47+$E$38+$K$27)</f>
        <v>0.144112478031634</v>
      </c>
      <c r="U113" s="294" t="n">
        <f aca="false">K113/($L$47+$L$38+$D$27+$N$17)</f>
        <v>0</v>
      </c>
      <c r="W113" s="283" t="n">
        <f aca="false">(F113*0.1)+(H113*6)+(L113*0.1)+(N113*6)</f>
        <v>100</v>
      </c>
      <c r="X113" s="283" t="n">
        <f aca="false">(E113*1)+(F113*0.1)+(H113*6)+(L113*0.1)+(N113*6)</f>
        <v>155</v>
      </c>
      <c r="Y113" s="283" t="n">
        <f aca="false">(E113*0.5)+(F113*0.1)+(H113*6)+(L113*0.1)+(N113*6)</f>
        <v>127.5</v>
      </c>
      <c r="Z113" s="274"/>
    </row>
    <row r="114" customFormat="false" ht="8.25" hidden="false" customHeight="false" outlineLevel="0" collapsed="false">
      <c r="A114" s="297"/>
      <c r="B114" s="283"/>
      <c r="C114" s="280" t="e">
        <f aca="false">E114/D114</f>
        <v>#DIV/0!</v>
      </c>
      <c r="D114" s="283"/>
      <c r="E114" s="283"/>
      <c r="F114" s="283"/>
      <c r="G114" s="283" t="e">
        <f aca="false">F114/E114</f>
        <v>#DIV/0!</v>
      </c>
      <c r="H114" s="283"/>
      <c r="I114" s="280" t="e">
        <f aca="false">H114/E114</f>
        <v>#DIV/0!</v>
      </c>
      <c r="K114" s="283" t="n">
        <v>0</v>
      </c>
      <c r="L114" s="283" t="n">
        <v>0</v>
      </c>
      <c r="M114" s="283" t="e">
        <f aca="false">L114/K502</f>
        <v>#DIV/0!</v>
      </c>
      <c r="N114" s="283" t="n">
        <v>0</v>
      </c>
      <c r="O114" s="280" t="e">
        <f aca="false">N114/K114</f>
        <v>#DIV/0!</v>
      </c>
      <c r="R114" s="282"/>
      <c r="S114" s="294" t="n">
        <f aca="false">(D114+K114)/($E$47+$L$47+$E$38+$L$38+$K$27+$D$27+$N$17)</f>
        <v>0</v>
      </c>
      <c r="T114" s="294" t="n">
        <f aca="false">D114/($E$47+$E$38+$K$27)</f>
        <v>0</v>
      </c>
      <c r="U114" s="294" t="n">
        <f aca="false">K114/($L$47+$L$38+$D$27+$N$17)</f>
        <v>0</v>
      </c>
      <c r="W114" s="283" t="n">
        <f aca="false">(F114*0.1)+(H114*6)+(L114*0.1)+(N114*6)</f>
        <v>0</v>
      </c>
      <c r="X114" s="283" t="n">
        <f aca="false">(E114*1)+(F114*0.1)+(H114*6)+(L114*0.1)+(N114*6)</f>
        <v>0</v>
      </c>
      <c r="Y114" s="283" t="n">
        <f aca="false">(E114*0.5)+(F114*0.1)+(H114*6)+(L114*0.1)+(N114*6)</f>
        <v>0</v>
      </c>
      <c r="Z114" s="274"/>
    </row>
    <row r="115" customFormat="false" ht="8.25" hidden="false" customHeight="false" outlineLevel="0" collapsed="false">
      <c r="A115" s="282" t="s">
        <v>650</v>
      </c>
      <c r="B115" s="283"/>
      <c r="C115" s="280" t="e">
        <f aca="false">E115/D115</f>
        <v>#DIV/0!</v>
      </c>
      <c r="D115" s="283"/>
      <c r="E115" s="283"/>
      <c r="F115" s="283"/>
      <c r="G115" s="283" t="e">
        <f aca="false">F115/E115</f>
        <v>#DIV/0!</v>
      </c>
      <c r="H115" s="283"/>
      <c r="I115" s="280" t="e">
        <f aca="false">H115/E115</f>
        <v>#DIV/0!</v>
      </c>
      <c r="K115" s="283" t="n">
        <v>0</v>
      </c>
      <c r="L115" s="283" t="n">
        <v>0</v>
      </c>
      <c r="M115" s="283" t="e">
        <f aca="false">L115/K503</f>
        <v>#DIV/0!</v>
      </c>
      <c r="N115" s="283" t="n">
        <v>0</v>
      </c>
      <c r="O115" s="280" t="e">
        <f aca="false">N115/K115</f>
        <v>#DIV/0!</v>
      </c>
      <c r="R115" s="282" t="s">
        <v>651</v>
      </c>
      <c r="S115" s="294" t="n">
        <f aca="false">(D115+K115)/($E$47+$L$47+$E$38+$L$38+$K$27+$D$27+$N$17)</f>
        <v>0</v>
      </c>
      <c r="T115" s="294" t="n">
        <f aca="false">D115/($E$47+$E$38+$K$27)</f>
        <v>0</v>
      </c>
      <c r="U115" s="294" t="n">
        <f aca="false">K115/($L$47+$L$38+$D$27+$N$17)</f>
        <v>0</v>
      </c>
      <c r="W115" s="283" t="n">
        <f aca="false">(F115*0.1)+(H115*6)+(L115*0.1)+(N115*6)</f>
        <v>0</v>
      </c>
      <c r="X115" s="283" t="n">
        <f aca="false">(E115*1)+(F115*0.1)+(H115*6)+(L115*0.1)+(N115*6)</f>
        <v>0</v>
      </c>
      <c r="Y115" s="283" t="n">
        <f aca="false">(E115*0.5)+(F115*0.1)+(H115*6)+(L115*0.1)+(N115*6)</f>
        <v>0</v>
      </c>
      <c r="Z115" s="274"/>
    </row>
    <row r="116" customFormat="false" ht="8.25" hidden="false" customHeight="false" outlineLevel="0" collapsed="false">
      <c r="A116" s="282" t="s">
        <v>459</v>
      </c>
      <c r="B116" s="283" t="n">
        <v>17</v>
      </c>
      <c r="C116" s="280" t="n">
        <f aca="false">E116/D116</f>
        <v>0.857142857142857</v>
      </c>
      <c r="D116" s="283" t="n">
        <v>42</v>
      </c>
      <c r="E116" s="283" t="n">
        <v>36</v>
      </c>
      <c r="F116" s="283" t="n">
        <v>319</v>
      </c>
      <c r="G116" s="283" t="n">
        <f aca="false">F116/E116</f>
        <v>8.86111111111111</v>
      </c>
      <c r="H116" s="283" t="n">
        <v>3</v>
      </c>
      <c r="I116" s="280" t="n">
        <f aca="false">H116/E116</f>
        <v>0.0833333333333333</v>
      </c>
      <c r="K116" s="283" t="n">
        <v>0</v>
      </c>
      <c r="L116" s="283" t="n">
        <v>0</v>
      </c>
      <c r="M116" s="283" t="e">
        <f aca="false">L116/K504</f>
        <v>#DIV/0!</v>
      </c>
      <c r="N116" s="283" t="n">
        <v>0</v>
      </c>
      <c r="O116" s="280" t="e">
        <f aca="false">N116/K116</f>
        <v>#DIV/0!</v>
      </c>
      <c r="R116" s="282"/>
      <c r="S116" s="294" t="n">
        <f aca="false">(D116+K116)/($E$47+$L$47+$E$38+$L$38+$K$27+$D$27+$N$17)</f>
        <v>0.0407766990291262</v>
      </c>
      <c r="T116" s="294" t="n">
        <f aca="false">D116/($E$47+$E$38+$K$27)</f>
        <v>0.0738137082601054</v>
      </c>
      <c r="U116" s="294" t="n">
        <f aca="false">K116/($L$47+$L$38+$D$27+$N$17)</f>
        <v>0</v>
      </c>
      <c r="W116" s="283" t="n">
        <f aca="false">(F116*0.1)+(H116*6)+(L116*0.1)+(N116*6)</f>
        <v>49.9</v>
      </c>
      <c r="X116" s="283" t="n">
        <f aca="false">(E116*1)+(F116*0.1)+(H116*6)+(L116*0.1)+(N116*6)</f>
        <v>85.9</v>
      </c>
      <c r="Y116" s="283" t="n">
        <f aca="false">(E116*0.5)+(F116*0.1)+(H116*6)+(L116*0.1)+(N116*6)</f>
        <v>67.9</v>
      </c>
      <c r="Z116" s="274"/>
    </row>
    <row r="117" customFormat="false" ht="8.25" hidden="false" customHeight="false" outlineLevel="0" collapsed="false">
      <c r="A117" s="281" t="s">
        <v>49</v>
      </c>
      <c r="B117" s="281"/>
      <c r="C117" s="278"/>
      <c r="D117" s="281" t="n">
        <f aca="false">SUM(D113:D116)</f>
        <v>124</v>
      </c>
      <c r="E117" s="281" t="n">
        <f aca="false">SUM(E113:E116)</f>
        <v>91</v>
      </c>
      <c r="F117" s="281" t="n">
        <f aca="false">SUM(F113:F116)</f>
        <v>1019</v>
      </c>
      <c r="G117" s="281"/>
      <c r="H117" s="281" t="n">
        <f aca="false">SUM(H113:H116)</f>
        <v>8</v>
      </c>
      <c r="I117" s="281"/>
      <c r="J117" s="281"/>
      <c r="K117" s="281" t="n">
        <f aca="false">SUM(K113:K116)</f>
        <v>0</v>
      </c>
      <c r="L117" s="281" t="n">
        <f aca="false">SUM(L113:L116)</f>
        <v>0</v>
      </c>
      <c r="M117" s="281"/>
      <c r="N117" s="281" t="n">
        <f aca="false">SUM(N113:N116)</f>
        <v>0</v>
      </c>
      <c r="O117" s="278"/>
      <c r="Q117" s="285"/>
      <c r="S117" s="285"/>
      <c r="U117" s="274"/>
      <c r="V117" s="274"/>
    </row>
    <row r="118" customFormat="false" ht="8.25" hidden="false" customHeight="false" outlineLevel="0" collapsed="false">
      <c r="H118" s="289"/>
      <c r="I118" s="274"/>
      <c r="J118" s="274"/>
      <c r="P118" s="285"/>
      <c r="Q118" s="285"/>
      <c r="R118" s="285"/>
      <c r="T118" s="274"/>
      <c r="U118" s="274"/>
    </row>
    <row r="119" customFormat="false" ht="8.25" hidden="false" customHeight="false" outlineLevel="0" collapsed="false">
      <c r="H119" s="289"/>
      <c r="I119" s="274"/>
      <c r="J119" s="274"/>
      <c r="P119" s="285"/>
      <c r="Q119" s="285"/>
      <c r="R119" s="285"/>
      <c r="T119" s="274"/>
      <c r="U119" s="274"/>
    </row>
    <row r="120" customFormat="false" ht="8.25" hidden="false" customHeight="false" outlineLevel="0" collapsed="false">
      <c r="A120" s="275" t="s">
        <v>109</v>
      </c>
      <c r="B120" s="275"/>
      <c r="C120" s="275"/>
      <c r="D120" s="275"/>
      <c r="E120" s="275"/>
      <c r="F120" s="275"/>
      <c r="G120" s="275"/>
      <c r="H120" s="289"/>
      <c r="I120" s="274"/>
      <c r="J120" s="275" t="s">
        <v>110</v>
      </c>
      <c r="K120" s="275"/>
      <c r="L120" s="275"/>
      <c r="M120" s="275"/>
      <c r="N120" s="275"/>
      <c r="P120" s="295"/>
      <c r="Q120" s="285"/>
      <c r="R120" s="275" t="s">
        <v>111</v>
      </c>
      <c r="S120" s="275"/>
      <c r="T120" s="275"/>
      <c r="U120" s="275"/>
      <c r="V120" s="275"/>
    </row>
    <row r="121" customFormat="false" ht="8.25" hidden="false" customHeight="false" outlineLevel="0" collapsed="false">
      <c r="A121" s="278"/>
      <c r="B121" s="281" t="s">
        <v>53</v>
      </c>
      <c r="C121" s="281" t="s">
        <v>112</v>
      </c>
      <c r="D121" s="281" t="s">
        <v>55</v>
      </c>
      <c r="E121" s="281" t="s">
        <v>30</v>
      </c>
      <c r="H121" s="274"/>
      <c r="I121" s="274"/>
      <c r="J121" s="296" t="s">
        <v>113</v>
      </c>
      <c r="K121" s="296"/>
      <c r="L121" s="296"/>
      <c r="M121" s="296"/>
      <c r="N121" s="278" t="s">
        <v>114</v>
      </c>
      <c r="R121" s="296" t="s">
        <v>113</v>
      </c>
      <c r="S121" s="296"/>
      <c r="T121" s="296"/>
      <c r="U121" s="296"/>
      <c r="V121" s="278" t="s">
        <v>114</v>
      </c>
    </row>
    <row r="122" customFormat="false" ht="8.25" hidden="false" customHeight="false" outlineLevel="0" collapsed="false">
      <c r="A122" s="297" t="s">
        <v>117</v>
      </c>
      <c r="B122" s="283" t="n">
        <f aca="false">SUM(J92:J96,D102:D107,D113:D116)</f>
        <v>524</v>
      </c>
      <c r="C122" s="283" t="n">
        <f aca="false">SUM(E113:E116,E102:E107,K92:K96)</f>
        <v>342</v>
      </c>
      <c r="D122" s="283" t="n">
        <f aca="false">SUM(F113:F116,F102:F107,L92:L96)</f>
        <v>4035</v>
      </c>
      <c r="E122" s="283" t="n">
        <f aca="false">SUM(N92:N96,H102:H107,H113:H116)</f>
        <v>28</v>
      </c>
      <c r="H122" s="274"/>
      <c r="I122" s="274"/>
      <c r="J122" s="282" t="s">
        <v>652</v>
      </c>
      <c r="K122" s="282"/>
      <c r="L122" s="282"/>
      <c r="M122" s="282"/>
      <c r="N122" s="282" t="s">
        <v>130</v>
      </c>
      <c r="R122" s="282" t="s">
        <v>653</v>
      </c>
      <c r="S122" s="282"/>
      <c r="T122" s="282"/>
      <c r="U122" s="282"/>
      <c r="V122" s="282" t="s">
        <v>122</v>
      </c>
    </row>
    <row r="123" customFormat="false" ht="8.25" hidden="false" customHeight="false" outlineLevel="0" collapsed="false">
      <c r="A123" s="297" t="s">
        <v>118</v>
      </c>
      <c r="B123" s="283" t="n">
        <f aca="false">SUM(C87)</f>
        <v>524</v>
      </c>
      <c r="C123" s="283" t="n">
        <f aca="false">SUM(D87)</f>
        <v>342</v>
      </c>
      <c r="D123" s="283" t="n">
        <f aca="false">SUM(F87)</f>
        <v>4035</v>
      </c>
      <c r="E123" s="283" t="n">
        <f aca="false">SUM(H87)</f>
        <v>28</v>
      </c>
      <c r="F123" s="281"/>
      <c r="J123" s="282" t="s">
        <v>654</v>
      </c>
      <c r="K123" s="282"/>
      <c r="L123" s="282"/>
      <c r="M123" s="282"/>
      <c r="N123" s="282" t="s">
        <v>122</v>
      </c>
      <c r="R123" s="282" t="s">
        <v>655</v>
      </c>
      <c r="S123" s="282"/>
      <c r="T123" s="282"/>
      <c r="U123" s="282"/>
      <c r="V123" s="282" t="s">
        <v>122</v>
      </c>
    </row>
    <row r="124" customFormat="false" ht="8.25" hidden="false" customHeight="false" outlineLevel="0" collapsed="false">
      <c r="A124" s="297" t="s">
        <v>120</v>
      </c>
      <c r="B124" s="283"/>
      <c r="F124" s="281"/>
      <c r="J124" s="282" t="s">
        <v>656</v>
      </c>
      <c r="K124" s="282"/>
      <c r="L124" s="282"/>
      <c r="M124" s="282"/>
      <c r="N124" s="282" t="s">
        <v>122</v>
      </c>
      <c r="R124" s="282"/>
      <c r="S124" s="282"/>
      <c r="T124" s="282"/>
      <c r="U124" s="282"/>
      <c r="V124" s="282"/>
    </row>
    <row r="125" customFormat="false" ht="8.25" hidden="false" customHeight="false" outlineLevel="0" collapsed="false">
      <c r="J125" s="282" t="s">
        <v>657</v>
      </c>
      <c r="K125" s="282"/>
      <c r="L125" s="282"/>
      <c r="M125" s="282"/>
      <c r="N125" s="282" t="s">
        <v>51</v>
      </c>
      <c r="R125" s="282"/>
      <c r="S125" s="282"/>
      <c r="T125" s="282"/>
      <c r="U125" s="282"/>
      <c r="V125" s="282"/>
    </row>
    <row r="126" customFormat="false" ht="8.25" hidden="false" customHeight="false" outlineLevel="0" collapsed="false">
      <c r="A126" s="278"/>
      <c r="B126" s="281" t="s">
        <v>25</v>
      </c>
      <c r="C126" s="281" t="s">
        <v>28</v>
      </c>
      <c r="D126" s="281" t="s">
        <v>30</v>
      </c>
      <c r="J126" s="282" t="s">
        <v>658</v>
      </c>
      <c r="K126" s="282"/>
      <c r="L126" s="282"/>
      <c r="M126" s="282"/>
      <c r="N126" s="282" t="s">
        <v>22</v>
      </c>
      <c r="R126" s="282"/>
      <c r="S126" s="282"/>
      <c r="T126" s="282"/>
      <c r="U126" s="282"/>
      <c r="V126" s="282"/>
    </row>
    <row r="127" customFormat="false" ht="8.25" hidden="false" customHeight="false" outlineLevel="0" collapsed="false">
      <c r="A127" s="297" t="s">
        <v>125</v>
      </c>
      <c r="B127" s="283" t="n">
        <f aca="false">SUM(M84:M86,C92:C96,K102:K107,K113:K116)</f>
        <v>482</v>
      </c>
      <c r="C127" s="283" t="n">
        <f aca="false">SUM(N84:N86,D92:D96,L102:L107,L113:L116)</f>
        <v>2319</v>
      </c>
      <c r="D127" s="283" t="n">
        <f aca="false">SUM(P84:P86,F92:F96,N102:N107,N113:N116)</f>
        <v>17</v>
      </c>
      <c r="J127" s="282" t="s">
        <v>659</v>
      </c>
      <c r="K127" s="282"/>
      <c r="L127" s="282"/>
      <c r="M127" s="282"/>
      <c r="N127" s="282" t="s">
        <v>51</v>
      </c>
      <c r="R127" s="282"/>
      <c r="S127" s="282"/>
      <c r="T127" s="282"/>
      <c r="U127" s="282"/>
      <c r="V127" s="282"/>
    </row>
    <row r="128" customFormat="false" ht="8.25" hidden="false" customHeight="false" outlineLevel="0" collapsed="false">
      <c r="A128" s="297" t="s">
        <v>120</v>
      </c>
      <c r="B128" s="283"/>
      <c r="J128" s="282" t="s">
        <v>634</v>
      </c>
      <c r="K128" s="282"/>
      <c r="L128" s="282"/>
      <c r="M128" s="282"/>
      <c r="N128" s="282" t="s">
        <v>122</v>
      </c>
      <c r="R128" s="297"/>
      <c r="S128" s="297"/>
      <c r="T128" s="297"/>
      <c r="U128" s="297"/>
      <c r="V128" s="282"/>
    </row>
    <row r="129" customFormat="false" ht="8.25" hidden="false" customHeight="false" outlineLevel="0" collapsed="false">
      <c r="J129" s="282" t="s">
        <v>660</v>
      </c>
      <c r="K129" s="282"/>
      <c r="L129" s="282"/>
      <c r="M129" s="282"/>
      <c r="N129" s="282" t="s">
        <v>122</v>
      </c>
      <c r="R129" s="297"/>
      <c r="S129" s="297"/>
      <c r="T129" s="297"/>
      <c r="U129" s="297"/>
      <c r="V129" s="282"/>
    </row>
    <row r="130" customFormat="false" ht="8.25" hidden="false" customHeight="false" outlineLevel="0" collapsed="false">
      <c r="B130" s="281" t="s">
        <v>16</v>
      </c>
      <c r="C130" s="281" t="s">
        <v>17</v>
      </c>
      <c r="J130" s="273" t="s">
        <v>637</v>
      </c>
      <c r="N130" s="273" t="s">
        <v>130</v>
      </c>
    </row>
    <row r="131" customFormat="false" ht="8.25" hidden="false" customHeight="false" outlineLevel="0" collapsed="false">
      <c r="A131" s="297" t="s">
        <v>131</v>
      </c>
      <c r="B131" s="280" t="n">
        <f aca="false">B127/(B123+B127)</f>
        <v>0.479125248508946</v>
      </c>
      <c r="C131" s="280" t="n">
        <f aca="false">B123/(B123+B127)</f>
        <v>0.520874751491054</v>
      </c>
    </row>
    <row r="132" customFormat="false" ht="8.25" hidden="false" customHeight="false" outlineLevel="0" collapsed="false">
      <c r="A132" s="297" t="s">
        <v>133</v>
      </c>
      <c r="B132" s="283"/>
      <c r="C132" s="282"/>
    </row>
    <row r="141" customFormat="false" ht="8.25" hidden="false" customHeight="false" outlineLevel="0" collapsed="false">
      <c r="A141" s="275" t="s">
        <v>134</v>
      </c>
      <c r="B141" s="275"/>
      <c r="C141" s="275"/>
      <c r="D141" s="275"/>
      <c r="E141" s="275"/>
      <c r="F141" s="275"/>
      <c r="G141" s="275"/>
      <c r="H141" s="275"/>
      <c r="I141" s="275"/>
      <c r="J141" s="275"/>
      <c r="K141" s="275"/>
      <c r="L141" s="275"/>
      <c r="M141" s="275"/>
      <c r="N141" s="275"/>
      <c r="O141" s="275"/>
      <c r="P141" s="275"/>
      <c r="Q141" s="275"/>
      <c r="R141" s="275"/>
      <c r="S141" s="275"/>
      <c r="T141" s="275"/>
      <c r="U141" s="275"/>
      <c r="V141" s="275"/>
      <c r="W141" s="275"/>
    </row>
    <row r="142" customFormat="false" ht="8.25" hidden="false" customHeight="false" outlineLevel="0" collapsed="false">
      <c r="A142" s="276"/>
      <c r="B142" s="276"/>
      <c r="C142" s="276"/>
      <c r="D142" s="276"/>
      <c r="E142" s="276"/>
      <c r="F142" s="276"/>
      <c r="G142" s="276"/>
      <c r="H142" s="276"/>
      <c r="I142" s="276"/>
      <c r="J142" s="276"/>
      <c r="K142" s="276"/>
      <c r="L142" s="276"/>
      <c r="M142" s="276"/>
      <c r="N142" s="276"/>
      <c r="O142" s="276"/>
      <c r="P142" s="276"/>
      <c r="Q142" s="276"/>
      <c r="R142" s="276"/>
      <c r="S142" s="276"/>
      <c r="T142" s="276"/>
      <c r="U142" s="276"/>
      <c r="V142" s="276"/>
      <c r="W142" s="276"/>
    </row>
    <row r="143" customFormat="false" ht="8.25" hidden="false" customHeight="false" outlineLevel="0" collapsed="false">
      <c r="H143" s="277" t="s">
        <v>11</v>
      </c>
      <c r="I143" s="277"/>
      <c r="J143" s="277"/>
      <c r="M143" s="277" t="s">
        <v>12</v>
      </c>
      <c r="N143" s="277"/>
      <c r="O143" s="277"/>
    </row>
    <row r="144" customFormat="false" ht="8.25" hidden="false" customHeight="false" outlineLevel="0" collapsed="false">
      <c r="H144" s="277" t="s">
        <v>14</v>
      </c>
      <c r="I144" s="277"/>
      <c r="J144" s="277"/>
    </row>
    <row r="145" customFormat="false" ht="8.25" hidden="false" customHeight="false" outlineLevel="0" collapsed="false">
      <c r="H145" s="277"/>
      <c r="I145" s="277"/>
      <c r="J145" s="277"/>
    </row>
    <row r="146" customFormat="false" ht="8.25" hidden="false" customHeight="false" outlineLevel="0" collapsed="false">
      <c r="H146" s="277"/>
      <c r="I146" s="277"/>
      <c r="J146" s="277"/>
    </row>
    <row r="147" customFormat="false" ht="8.25" hidden="false" customHeight="false" outlineLevel="0" collapsed="false">
      <c r="D147" s="278" t="s">
        <v>135</v>
      </c>
      <c r="P147" s="278" t="s">
        <v>136</v>
      </c>
    </row>
    <row r="148" customFormat="false" ht="8.25" hidden="false" customHeight="false" outlineLevel="0" collapsed="false">
      <c r="A148" s="281" t="s">
        <v>137</v>
      </c>
      <c r="P148" s="278" t="s">
        <v>137</v>
      </c>
      <c r="S148" s="281" t="s">
        <v>138</v>
      </c>
    </row>
    <row r="149" customFormat="false" ht="8.25" hidden="false" customHeight="false" outlineLevel="0" collapsed="false">
      <c r="A149" s="297" t="s">
        <v>139</v>
      </c>
      <c r="B149" s="298" t="s">
        <v>140</v>
      </c>
      <c r="C149" s="298" t="s">
        <v>26</v>
      </c>
      <c r="D149" s="298" t="s">
        <v>27</v>
      </c>
      <c r="E149" s="298" t="s">
        <v>55</v>
      </c>
      <c r="F149" s="298" t="s">
        <v>30</v>
      </c>
      <c r="G149" s="298" t="s">
        <v>141</v>
      </c>
      <c r="H149" s="298" t="s">
        <v>34</v>
      </c>
      <c r="I149" s="298" t="s">
        <v>55</v>
      </c>
      <c r="J149" s="298" t="s">
        <v>142</v>
      </c>
      <c r="K149" s="298" t="s">
        <v>30</v>
      </c>
      <c r="L149" s="298" t="s">
        <v>41</v>
      </c>
      <c r="O149" s="298" t="s">
        <v>143</v>
      </c>
      <c r="P149" s="298" t="s">
        <v>144</v>
      </c>
      <c r="Q149" s="298" t="s">
        <v>145</v>
      </c>
      <c r="S149" s="279" t="s">
        <v>16</v>
      </c>
      <c r="T149" s="279" t="s">
        <v>17</v>
      </c>
    </row>
    <row r="150" customFormat="false" ht="8.25" hidden="false" customHeight="false" outlineLevel="0" collapsed="false">
      <c r="A150" s="282" t="s">
        <v>49</v>
      </c>
      <c r="B150" s="292" t="n">
        <f aca="false">AVERAGE(B160,B170)</f>
        <v>589.5</v>
      </c>
      <c r="C150" s="292" t="n">
        <f aca="false">AVERAGE(C160,C170)</f>
        <v>382</v>
      </c>
      <c r="D150" s="299" t="n">
        <f aca="false">C150/B150</f>
        <v>0.648006785411366</v>
      </c>
      <c r="E150" s="292" t="n">
        <f aca="false">AVERAGE(E160,E170)</f>
        <v>3853</v>
      </c>
      <c r="F150" s="292" t="n">
        <f aca="false">AVERAGE(F160,F170)</f>
        <v>27</v>
      </c>
      <c r="G150" s="292" t="n">
        <f aca="false">AVERAGE(G160,G170)</f>
        <v>11.5</v>
      </c>
      <c r="H150" s="292" t="n">
        <f aca="false">AVERAGE(H160,H170)</f>
        <v>87.5</v>
      </c>
      <c r="I150" s="292" t="n">
        <f aca="false">AVERAGE(I160,I170)</f>
        <v>393</v>
      </c>
      <c r="J150" s="300" t="n">
        <f aca="false">I150/H150</f>
        <v>4.49142857142857</v>
      </c>
      <c r="K150" s="292" t="n">
        <f aca="false">AVERAGE(K160,K170)</f>
        <v>4.5</v>
      </c>
      <c r="L150" s="283" t="n">
        <f aca="false">((E150*0.05)+(F150*4)+(G150*-1)+(I150*0.1)+(K150*6))</f>
        <v>355.45</v>
      </c>
      <c r="O150" s="299" t="n">
        <f aca="false">(B150+H150)/(B152+F152+B154+F154+B156+F156+B150+H150)</f>
        <v>0.420496894409938</v>
      </c>
      <c r="P150" s="280" t="n">
        <f aca="false">B150/(B150+F152+F154+F156)</f>
        <v>0.510610653962754</v>
      </c>
      <c r="Q150" s="280" t="n">
        <f aca="false">H150/(H150+B152+B154+B156)</f>
        <v>0.192096597145993</v>
      </c>
      <c r="S150" s="280" t="n">
        <f aca="false">(H150+B152+B154+B156)/(H150+B152+B154+B156+B150)</f>
        <v>0.435885167464115</v>
      </c>
      <c r="T150" s="280" t="n">
        <f aca="false">B150/(B150+H150+B152+B154+B156)</f>
        <v>0.564114832535885</v>
      </c>
    </row>
    <row r="151" customFormat="false" ht="8.25" hidden="false" customHeight="false" outlineLevel="0" collapsed="false">
      <c r="A151" s="297" t="s">
        <v>146</v>
      </c>
      <c r="B151" s="298" t="s">
        <v>34</v>
      </c>
      <c r="C151" s="298" t="s">
        <v>55</v>
      </c>
      <c r="D151" s="298" t="s">
        <v>142</v>
      </c>
      <c r="E151" s="298" t="s">
        <v>30</v>
      </c>
      <c r="F151" s="298" t="s">
        <v>53</v>
      </c>
      <c r="G151" s="298" t="s">
        <v>54</v>
      </c>
      <c r="H151" s="298" t="s">
        <v>55</v>
      </c>
      <c r="I151" s="298" t="s">
        <v>147</v>
      </c>
      <c r="J151" s="298" t="s">
        <v>30</v>
      </c>
      <c r="K151" s="298" t="s">
        <v>41</v>
      </c>
      <c r="L151" s="292" t="s">
        <v>148</v>
      </c>
      <c r="O151" s="279" t="s">
        <v>143</v>
      </c>
      <c r="P151" s="279" t="s">
        <v>145</v>
      </c>
      <c r="Q151" s="279" t="s">
        <v>149</v>
      </c>
    </row>
    <row r="152" customFormat="false" ht="8.25" hidden="false" customHeight="false" outlineLevel="0" collapsed="false">
      <c r="A152" s="282" t="s">
        <v>49</v>
      </c>
      <c r="B152" s="292" t="n">
        <f aca="false">AVERAGE(B162,B172)</f>
        <v>352</v>
      </c>
      <c r="C152" s="292" t="n">
        <f aca="false">AVERAGE(C162,C172)</f>
        <v>1494.5</v>
      </c>
      <c r="D152" s="300" t="n">
        <f aca="false">C152/B152</f>
        <v>4.24573863636364</v>
      </c>
      <c r="E152" s="292" t="n">
        <f aca="false">AVERAGE(E162,E172)</f>
        <v>10</v>
      </c>
      <c r="F152" s="292" t="n">
        <f aca="false">AVERAGE(F162,F172)</f>
        <v>117</v>
      </c>
      <c r="G152" s="292" t="n">
        <f aca="false">AVERAGE(G162,G172)</f>
        <v>91</v>
      </c>
      <c r="H152" s="292" t="n">
        <f aca="false">AVERAGE(H162,H172)</f>
        <v>569.5</v>
      </c>
      <c r="I152" s="300" t="n">
        <f aca="false">H152/G152</f>
        <v>6.25824175824176</v>
      </c>
      <c r="J152" s="292" t="n">
        <f aca="false">AVERAGE(J162,J172)</f>
        <v>4</v>
      </c>
      <c r="K152" s="283" t="n">
        <f aca="false">(C152*0.1)+(E152*6)+(H152*0.1)+(J152*6)</f>
        <v>290.4</v>
      </c>
      <c r="L152" s="283" t="n">
        <f aca="false">(C152*0.1)+(E152*6)+(G152*1)+(H152*0.1)+(J152*6)</f>
        <v>381.4</v>
      </c>
      <c r="O152" s="299" t="n">
        <f aca="false">(B152+F152)/(B152+F152+B154+F154+B156+F156+B150+H150)</f>
        <v>0.291304347826087</v>
      </c>
      <c r="P152" s="280" t="n">
        <f aca="false">B152/(H150+B152+B154+B156)</f>
        <v>0.772777167947311</v>
      </c>
      <c r="Q152" s="280" t="n">
        <f aca="false">F152/(F152+F154+F156)</f>
        <v>0.207079646017699</v>
      </c>
    </row>
    <row r="153" customFormat="false" ht="8.25" hidden="false" customHeight="false" outlineLevel="0" collapsed="false">
      <c r="A153" s="297" t="s">
        <v>150</v>
      </c>
      <c r="B153" s="298" t="s">
        <v>34</v>
      </c>
      <c r="C153" s="298" t="s">
        <v>55</v>
      </c>
      <c r="D153" s="298" t="s">
        <v>142</v>
      </c>
      <c r="E153" s="298" t="s">
        <v>30</v>
      </c>
      <c r="F153" s="298" t="s">
        <v>53</v>
      </c>
      <c r="G153" s="298" t="s">
        <v>54</v>
      </c>
      <c r="H153" s="298" t="s">
        <v>55</v>
      </c>
      <c r="I153" s="298" t="s">
        <v>147</v>
      </c>
      <c r="J153" s="298" t="s">
        <v>30</v>
      </c>
      <c r="K153" s="298" t="s">
        <v>41</v>
      </c>
      <c r="L153" s="292" t="s">
        <v>148</v>
      </c>
      <c r="O153" s="279" t="s">
        <v>143</v>
      </c>
      <c r="P153" s="279" t="s">
        <v>145</v>
      </c>
      <c r="Q153" s="279" t="s">
        <v>149</v>
      </c>
    </row>
    <row r="154" customFormat="false" ht="8.25" hidden="false" customHeight="false" outlineLevel="0" collapsed="false">
      <c r="A154" s="282" t="s">
        <v>49</v>
      </c>
      <c r="B154" s="292" t="n">
        <f aca="false">AVERAGE(B164,B174)</f>
        <v>16</v>
      </c>
      <c r="C154" s="292" t="n">
        <f aca="false">AVERAGE(C164,C174)</f>
        <v>70</v>
      </c>
      <c r="D154" s="292" t="n">
        <f aca="false">C154/B154</f>
        <v>4.375</v>
      </c>
      <c r="E154" s="292" t="n">
        <f aca="false">AVERAGE(E164,E174)</f>
        <v>0.5</v>
      </c>
      <c r="F154" s="292" t="n">
        <f aca="false">AVERAGE(F164,F174)</f>
        <v>355</v>
      </c>
      <c r="G154" s="292" t="n">
        <f aca="false">AVERAGE(G164,G174)</f>
        <v>227.5</v>
      </c>
      <c r="H154" s="292" t="n">
        <f aca="false">AVERAGE(H164,H174)</f>
        <v>2698</v>
      </c>
      <c r="I154" s="300" t="n">
        <f aca="false">H154/G154</f>
        <v>11.8593406593407</v>
      </c>
      <c r="J154" s="292" t="n">
        <f aca="false">AVERAGE(J164,J174)</f>
        <v>19</v>
      </c>
      <c r="K154" s="283" t="n">
        <f aca="false">(C154*0.1)+(E154*6)+(H154*0.1)+(J154*6)</f>
        <v>393.8</v>
      </c>
      <c r="L154" s="283" t="n">
        <f aca="false">(C154*0.1)+(E154*6)+(G154*1)+(H154*0.1)+(J154*6)</f>
        <v>621.3</v>
      </c>
      <c r="O154" s="299" t="n">
        <f aca="false">(B154+F154)/(B152+F152+B154+F154+B156+F156+B150+H150)</f>
        <v>0.230434782608696</v>
      </c>
      <c r="P154" s="280" t="n">
        <f aca="false">B154/(B152+H150+B154+B156)</f>
        <v>0.0351262349066959</v>
      </c>
      <c r="Q154" s="280" t="n">
        <f aca="false">F154/(F154+F152+F156)</f>
        <v>0.628318584070796</v>
      </c>
    </row>
    <row r="155" customFormat="false" ht="8.25" hidden="false" customHeight="false" outlineLevel="0" collapsed="false">
      <c r="A155" s="297" t="s">
        <v>151</v>
      </c>
      <c r="B155" s="298" t="s">
        <v>34</v>
      </c>
      <c r="C155" s="298" t="s">
        <v>55</v>
      </c>
      <c r="D155" s="298" t="s">
        <v>142</v>
      </c>
      <c r="E155" s="298" t="s">
        <v>30</v>
      </c>
      <c r="F155" s="298" t="s">
        <v>53</v>
      </c>
      <c r="G155" s="298" t="s">
        <v>54</v>
      </c>
      <c r="H155" s="298" t="s">
        <v>55</v>
      </c>
      <c r="I155" s="298" t="s">
        <v>147</v>
      </c>
      <c r="J155" s="298" t="s">
        <v>30</v>
      </c>
      <c r="K155" s="298" t="s">
        <v>41</v>
      </c>
      <c r="L155" s="292" t="s">
        <v>148</v>
      </c>
      <c r="O155" s="279" t="s">
        <v>143</v>
      </c>
      <c r="P155" s="279" t="s">
        <v>145</v>
      </c>
      <c r="Q155" s="279" t="s">
        <v>149</v>
      </c>
    </row>
    <row r="156" customFormat="false" ht="8.25" hidden="false" customHeight="false" outlineLevel="0" collapsed="false">
      <c r="A156" s="282" t="s">
        <v>49</v>
      </c>
      <c r="B156" s="292" t="n">
        <f aca="false">AVERAGE(B166,B176)</f>
        <v>0</v>
      </c>
      <c r="C156" s="292" t="n">
        <f aca="false">AVERAGE(C166,C176)</f>
        <v>0</v>
      </c>
      <c r="D156" s="292" t="e">
        <f aca="false">C156/B156</f>
        <v>#DIV/0!</v>
      </c>
      <c r="E156" s="292" t="n">
        <f aca="false">AVERAGE(E166,E176)</f>
        <v>0</v>
      </c>
      <c r="F156" s="292" t="n">
        <f aca="false">AVERAGE(F166,F176)</f>
        <v>93</v>
      </c>
      <c r="G156" s="292" t="n">
        <f aca="false">AVERAGE(G166,G176)</f>
        <v>64.5</v>
      </c>
      <c r="H156" s="292" t="n">
        <f aca="false">AVERAGE(H166,H176)</f>
        <v>601</v>
      </c>
      <c r="I156" s="300" t="n">
        <f aca="false">H156/G156</f>
        <v>9.31782945736434</v>
      </c>
      <c r="J156" s="292" t="n">
        <f aca="false">AVERAGE(J166,J176)</f>
        <v>4</v>
      </c>
      <c r="K156" s="283" t="n">
        <f aca="false">(C156*0.1)+(E156*6)+(H156*0.1)+(J156*6)</f>
        <v>84.1</v>
      </c>
      <c r="L156" s="283" t="n">
        <f aca="false">(C156*0.1)+(E156*6)+(G156*1)+(H156*0.1)+(J156*6)</f>
        <v>148.6</v>
      </c>
      <c r="O156" s="299" t="n">
        <f aca="false">(B156+F156)/(B152+F152+B154+F154+B156+F156+B150+H150)</f>
        <v>0.0577639751552795</v>
      </c>
      <c r="P156" s="294" t="n">
        <f aca="false">B156/(B156+B154+B152+H150)</f>
        <v>0</v>
      </c>
      <c r="Q156" s="280" t="n">
        <f aca="false">F156/(F156+F154+F152)</f>
        <v>0.164601769911504</v>
      </c>
    </row>
    <row r="157" customFormat="false" ht="8.25" hidden="false" customHeight="false" outlineLevel="0" collapsed="false">
      <c r="B157" s="301"/>
      <c r="C157" s="301"/>
      <c r="D157" s="301"/>
      <c r="E157" s="301"/>
      <c r="F157" s="301"/>
      <c r="G157" s="301"/>
      <c r="H157" s="301"/>
      <c r="I157" s="301"/>
      <c r="J157" s="301"/>
      <c r="K157" s="301"/>
      <c r="L157" s="302"/>
      <c r="P157" s="278"/>
    </row>
    <row r="158" customFormat="false" ht="8.25" hidden="false" customHeight="false" outlineLevel="0" collapsed="false">
      <c r="A158" s="281" t="n">
        <v>2024</v>
      </c>
      <c r="P158" s="278" t="n">
        <v>2024</v>
      </c>
      <c r="S158" s="281" t="s">
        <v>138</v>
      </c>
    </row>
    <row r="159" customFormat="false" ht="8.25" hidden="false" customHeight="false" outlineLevel="0" collapsed="false">
      <c r="A159" s="297" t="s">
        <v>139</v>
      </c>
      <c r="B159" s="298" t="s">
        <v>140</v>
      </c>
      <c r="C159" s="298" t="s">
        <v>26</v>
      </c>
      <c r="D159" s="298" t="s">
        <v>27</v>
      </c>
      <c r="E159" s="298" t="s">
        <v>55</v>
      </c>
      <c r="F159" s="298" t="s">
        <v>30</v>
      </c>
      <c r="G159" s="298" t="s">
        <v>141</v>
      </c>
      <c r="H159" s="298" t="s">
        <v>34</v>
      </c>
      <c r="I159" s="298" t="s">
        <v>55</v>
      </c>
      <c r="J159" s="298" t="s">
        <v>142</v>
      </c>
      <c r="K159" s="298" t="s">
        <v>30</v>
      </c>
      <c r="L159" s="298" t="s">
        <v>41</v>
      </c>
      <c r="O159" s="298" t="s">
        <v>143</v>
      </c>
      <c r="P159" s="298" t="s">
        <v>144</v>
      </c>
      <c r="Q159" s="298" t="s">
        <v>145</v>
      </c>
      <c r="S159" s="279" t="s">
        <v>16</v>
      </c>
      <c r="T159" s="279" t="s">
        <v>17</v>
      </c>
    </row>
    <row r="160" customFormat="false" ht="8.25" hidden="false" customHeight="false" outlineLevel="0" collapsed="false">
      <c r="A160" s="282" t="s">
        <v>49</v>
      </c>
      <c r="B160" s="292" t="n">
        <v>567</v>
      </c>
      <c r="C160" s="292" t="n">
        <v>376</v>
      </c>
      <c r="D160" s="299" t="n">
        <f aca="false">C160/B160</f>
        <v>0.663139329805996</v>
      </c>
      <c r="E160" s="292" t="n">
        <v>3775</v>
      </c>
      <c r="F160" s="292" t="n">
        <v>29</v>
      </c>
      <c r="G160" s="292" t="n">
        <v>12</v>
      </c>
      <c r="H160" s="292" t="n">
        <v>92</v>
      </c>
      <c r="I160" s="292" t="n">
        <v>430</v>
      </c>
      <c r="J160" s="300" t="n">
        <f aca="false">I160/H160</f>
        <v>4.67391304347826</v>
      </c>
      <c r="K160" s="292" t="n">
        <v>4</v>
      </c>
      <c r="L160" s="283" t="n">
        <f aca="false">((E160*0.05)+(F160*4)+(G160*-1)+(I160*0.1)+(K160*6))</f>
        <v>359.75</v>
      </c>
      <c r="O160" s="299" t="n">
        <f aca="false">(B160+H160)/(B162+F162+B164+F164+B166+F166+B160+H160)</f>
        <v>0.419211195928753</v>
      </c>
      <c r="P160" s="280" t="n">
        <f aca="false">B160/(B160+F162+F164+F166)</f>
        <v>0.508520179372197</v>
      </c>
      <c r="Q160" s="280" t="n">
        <f aca="false">H160/(H160+B162+B164+B166)</f>
        <v>0.201312910284464</v>
      </c>
      <c r="S160" s="280" t="n">
        <f aca="false">(H160+B162+B164+B166)/(H160+B162+B164+B166+B160)</f>
        <v>0.4462890625</v>
      </c>
      <c r="T160" s="280" t="n">
        <f aca="false">B160/(B160+H160+B162+B164+B166)</f>
        <v>0.5537109375</v>
      </c>
    </row>
    <row r="161" customFormat="false" ht="8.25" hidden="false" customHeight="false" outlineLevel="0" collapsed="false">
      <c r="A161" s="297" t="s">
        <v>146</v>
      </c>
      <c r="B161" s="298" t="s">
        <v>34</v>
      </c>
      <c r="C161" s="298" t="s">
        <v>55</v>
      </c>
      <c r="D161" s="298" t="s">
        <v>142</v>
      </c>
      <c r="E161" s="298" t="s">
        <v>30</v>
      </c>
      <c r="F161" s="298" t="s">
        <v>53</v>
      </c>
      <c r="G161" s="298" t="s">
        <v>54</v>
      </c>
      <c r="H161" s="298" t="s">
        <v>55</v>
      </c>
      <c r="I161" s="298" t="s">
        <v>147</v>
      </c>
      <c r="J161" s="298" t="s">
        <v>30</v>
      </c>
      <c r="K161" s="298" t="s">
        <v>41</v>
      </c>
      <c r="L161" s="298" t="s">
        <v>148</v>
      </c>
      <c r="O161" s="279" t="s">
        <v>143</v>
      </c>
      <c r="P161" s="279" t="s">
        <v>145</v>
      </c>
      <c r="Q161" s="279" t="s">
        <v>149</v>
      </c>
    </row>
    <row r="162" customFormat="false" ht="8.25" hidden="false" customHeight="false" outlineLevel="0" collapsed="false">
      <c r="A162" s="282" t="s">
        <v>49</v>
      </c>
      <c r="B162" s="292" t="n">
        <v>350</v>
      </c>
      <c r="C162" s="292" t="n">
        <v>1423</v>
      </c>
      <c r="D162" s="300" t="n">
        <f aca="false">C162/B162</f>
        <v>4.06571428571429</v>
      </c>
      <c r="E162" s="292" t="n">
        <v>8</v>
      </c>
      <c r="F162" s="292" t="n">
        <v>117</v>
      </c>
      <c r="G162" s="292" t="n">
        <v>95</v>
      </c>
      <c r="H162" s="292" t="n">
        <v>525</v>
      </c>
      <c r="I162" s="300" t="n">
        <f aca="false">H162/G162</f>
        <v>5.52631578947368</v>
      </c>
      <c r="J162" s="292" t="n">
        <v>3</v>
      </c>
      <c r="K162" s="283" t="n">
        <f aca="false">(C162*0.1)+(E162*6)+(H162*0.1)+(J162*6)</f>
        <v>260.8</v>
      </c>
      <c r="L162" s="283" t="n">
        <f aca="false">(C162*0.1)+(E162*6)+(G162*1)+(H162*0.1)+(J162*6)</f>
        <v>355.8</v>
      </c>
      <c r="O162" s="299" t="n">
        <f aca="false">(B162+F162)/(B162+F162+B164+F164+B166+F166+B160+H160)</f>
        <v>0.297073791348601</v>
      </c>
      <c r="P162" s="280" t="n">
        <f aca="false">B162/(H160+B162+B164+B166)</f>
        <v>0.765864332603939</v>
      </c>
      <c r="Q162" s="280" t="n">
        <f aca="false">F162/(F162+F164+F166)</f>
        <v>0.213503649635036</v>
      </c>
    </row>
    <row r="163" customFormat="false" ht="8.25" hidden="false" customHeight="false" outlineLevel="0" collapsed="false">
      <c r="A163" s="297" t="s">
        <v>150</v>
      </c>
      <c r="B163" s="298" t="s">
        <v>34</v>
      </c>
      <c r="C163" s="298" t="s">
        <v>55</v>
      </c>
      <c r="D163" s="298" t="s">
        <v>142</v>
      </c>
      <c r="E163" s="298" t="s">
        <v>30</v>
      </c>
      <c r="F163" s="298" t="s">
        <v>53</v>
      </c>
      <c r="G163" s="298" t="s">
        <v>54</v>
      </c>
      <c r="H163" s="298" t="s">
        <v>55</v>
      </c>
      <c r="I163" s="298" t="s">
        <v>147</v>
      </c>
      <c r="J163" s="298" t="s">
        <v>30</v>
      </c>
      <c r="K163" s="298" t="s">
        <v>41</v>
      </c>
      <c r="L163" s="298" t="s">
        <v>148</v>
      </c>
      <c r="O163" s="279" t="s">
        <v>143</v>
      </c>
      <c r="P163" s="279" t="s">
        <v>145</v>
      </c>
      <c r="Q163" s="279" t="s">
        <v>149</v>
      </c>
    </row>
    <row r="164" customFormat="false" ht="8.25" hidden="false" customHeight="false" outlineLevel="0" collapsed="false">
      <c r="A164" s="282" t="s">
        <v>49</v>
      </c>
      <c r="B164" s="292" t="n">
        <v>15</v>
      </c>
      <c r="C164" s="292" t="n">
        <v>50</v>
      </c>
      <c r="D164" s="292" t="n">
        <f aca="false">C164/B164</f>
        <v>3.33333333333333</v>
      </c>
      <c r="E164" s="292" t="n">
        <v>0</v>
      </c>
      <c r="F164" s="292" t="n">
        <v>359</v>
      </c>
      <c r="G164" s="292" t="n">
        <v>232</v>
      </c>
      <c r="H164" s="292" t="n">
        <v>2798</v>
      </c>
      <c r="I164" s="300" t="n">
        <f aca="false">H164/G164</f>
        <v>12.0603448275862</v>
      </c>
      <c r="J164" s="292" t="n">
        <v>21</v>
      </c>
      <c r="K164" s="283" t="n">
        <f aca="false">(C164*0.1)+(E164*6)+(H164*0.1)+(J164*6)</f>
        <v>410.8</v>
      </c>
      <c r="L164" s="283" t="n">
        <f aca="false">(C164*0.1)+(E164*6)+(G164*1)+(H164*0.1)+(J164*6)</f>
        <v>642.8</v>
      </c>
      <c r="O164" s="299" t="n">
        <f aca="false">(B164+F164)/(B162+F162+B164+F164+B166+F166+B160+H160)</f>
        <v>0.237913486005089</v>
      </c>
      <c r="P164" s="280" t="n">
        <f aca="false">B164/(B162+H160+B164+B166)</f>
        <v>0.0328227571115974</v>
      </c>
      <c r="Q164" s="280" t="n">
        <f aca="false">F164/(F164+F162+F166)</f>
        <v>0.655109489051095</v>
      </c>
    </row>
    <row r="165" customFormat="false" ht="8.25" hidden="false" customHeight="false" outlineLevel="0" collapsed="false">
      <c r="A165" s="297" t="s">
        <v>151</v>
      </c>
      <c r="B165" s="298" t="s">
        <v>34</v>
      </c>
      <c r="C165" s="298" t="s">
        <v>55</v>
      </c>
      <c r="D165" s="298" t="s">
        <v>142</v>
      </c>
      <c r="E165" s="298" t="s">
        <v>30</v>
      </c>
      <c r="F165" s="298" t="s">
        <v>53</v>
      </c>
      <c r="G165" s="298" t="s">
        <v>54</v>
      </c>
      <c r="H165" s="298" t="s">
        <v>55</v>
      </c>
      <c r="I165" s="298" t="s">
        <v>147</v>
      </c>
      <c r="J165" s="298" t="s">
        <v>30</v>
      </c>
      <c r="K165" s="298" t="s">
        <v>41</v>
      </c>
      <c r="L165" s="298" t="s">
        <v>148</v>
      </c>
      <c r="O165" s="279" t="s">
        <v>143</v>
      </c>
      <c r="P165" s="279" t="s">
        <v>145</v>
      </c>
      <c r="Q165" s="279" t="s">
        <v>149</v>
      </c>
    </row>
    <row r="166" customFormat="false" ht="8.25" hidden="false" customHeight="false" outlineLevel="0" collapsed="false">
      <c r="A166" s="282" t="s">
        <v>49</v>
      </c>
      <c r="B166" s="292" t="n">
        <v>0</v>
      </c>
      <c r="C166" s="292" t="n">
        <v>0</v>
      </c>
      <c r="D166" s="292" t="e">
        <f aca="false">C166/B166</f>
        <v>#DIV/0!</v>
      </c>
      <c r="E166" s="292" t="n">
        <v>0</v>
      </c>
      <c r="F166" s="292" t="n">
        <v>72</v>
      </c>
      <c r="G166" s="292" t="n">
        <v>51</v>
      </c>
      <c r="H166" s="292" t="n">
        <v>483</v>
      </c>
      <c r="I166" s="300" t="n">
        <f aca="false">H166/G166</f>
        <v>9.47058823529412</v>
      </c>
      <c r="J166" s="292" t="n">
        <v>5</v>
      </c>
      <c r="K166" s="283" t="n">
        <f aca="false">(C166*0.1)+(E166*6)+(H166*0.1)+(J166*6)</f>
        <v>78.3</v>
      </c>
      <c r="L166" s="283" t="n">
        <f aca="false">(C166*0.1)+(E166*6)+(G166*1)+(H166*0.1)+(J166*6)</f>
        <v>129.3</v>
      </c>
      <c r="O166" s="299" t="n">
        <f aca="false">(B166+F166)/(B162+F162+B164+F164+B166+F166+B160+H160)</f>
        <v>0.0458015267175573</v>
      </c>
      <c r="P166" s="294" t="n">
        <f aca="false">B166/(B166+B164+B162+H160)</f>
        <v>0</v>
      </c>
      <c r="Q166" s="280" t="n">
        <f aca="false">F166/(F166+F164+F162)</f>
        <v>0.131386861313869</v>
      </c>
    </row>
    <row r="168" customFormat="false" ht="8.25" hidden="false" customHeight="false" outlineLevel="0" collapsed="false">
      <c r="A168" s="281" t="n">
        <v>2025</v>
      </c>
      <c r="P168" s="278" t="n">
        <v>2025</v>
      </c>
      <c r="S168" s="281" t="s">
        <v>138</v>
      </c>
    </row>
    <row r="169" customFormat="false" ht="8.25" hidden="false" customHeight="false" outlineLevel="0" collapsed="false">
      <c r="A169" s="297" t="s">
        <v>139</v>
      </c>
      <c r="B169" s="298" t="s">
        <v>140</v>
      </c>
      <c r="C169" s="298" t="s">
        <v>26</v>
      </c>
      <c r="D169" s="298" t="s">
        <v>27</v>
      </c>
      <c r="E169" s="298" t="s">
        <v>55</v>
      </c>
      <c r="F169" s="298" t="s">
        <v>30</v>
      </c>
      <c r="G169" s="298" t="s">
        <v>141</v>
      </c>
      <c r="H169" s="298" t="s">
        <v>34</v>
      </c>
      <c r="I169" s="298" t="s">
        <v>55</v>
      </c>
      <c r="J169" s="298" t="s">
        <v>142</v>
      </c>
      <c r="K169" s="298" t="s">
        <v>30</v>
      </c>
      <c r="L169" s="298" t="s">
        <v>41</v>
      </c>
      <c r="O169" s="298" t="s">
        <v>143</v>
      </c>
      <c r="P169" s="298" t="s">
        <v>144</v>
      </c>
      <c r="Q169" s="298" t="s">
        <v>145</v>
      </c>
      <c r="S169" s="279" t="s">
        <v>16</v>
      </c>
      <c r="T169" s="279" t="s">
        <v>17</v>
      </c>
    </row>
    <row r="170" customFormat="false" ht="8.25" hidden="false" customHeight="false" outlineLevel="0" collapsed="false">
      <c r="A170" s="282" t="s">
        <v>49</v>
      </c>
      <c r="B170" s="292" t="n">
        <v>612</v>
      </c>
      <c r="C170" s="292" t="n">
        <v>388</v>
      </c>
      <c r="D170" s="299" t="n">
        <f aca="false">C170/B170</f>
        <v>0.633986928104575</v>
      </c>
      <c r="E170" s="292" t="n">
        <v>3931</v>
      </c>
      <c r="F170" s="292" t="n">
        <v>25</v>
      </c>
      <c r="G170" s="292" t="n">
        <v>11</v>
      </c>
      <c r="H170" s="292" t="n">
        <v>83</v>
      </c>
      <c r="I170" s="292" t="n">
        <v>356</v>
      </c>
      <c r="J170" s="292" t="n">
        <f aca="false">I170/H170</f>
        <v>4.28915662650602</v>
      </c>
      <c r="K170" s="292" t="n">
        <v>5</v>
      </c>
      <c r="L170" s="283" t="n">
        <f aca="false">((E170*0.05)+(F170*4)+(G170*-1)+(I170*0.1)+(K170*6))</f>
        <v>351.15</v>
      </c>
      <c r="O170" s="299" t="n">
        <f aca="false">(B170+H170)/(B172+F172+B174+F174+B176+F176+B170+H170)</f>
        <v>0.421723300970874</v>
      </c>
      <c r="P170" s="280" t="n">
        <f aca="false">B170/(B170+F172+F174+F176)</f>
        <v>0.512562814070352</v>
      </c>
      <c r="Q170" s="280" t="n">
        <f aca="false">H170/(H170+B172+B174+B176)</f>
        <v>0.182819383259912</v>
      </c>
      <c r="S170" s="280" t="n">
        <f aca="false">(H170+B172+B174+B176)/(H170+B172+B174+B176+B170)</f>
        <v>0.425891181988743</v>
      </c>
      <c r="T170" s="280" t="n">
        <f aca="false">B170/(B170+H170+B172+B174+B176)</f>
        <v>0.574108818011257</v>
      </c>
    </row>
    <row r="171" customFormat="false" ht="8.25" hidden="false" customHeight="false" outlineLevel="0" collapsed="false">
      <c r="A171" s="297" t="s">
        <v>146</v>
      </c>
      <c r="B171" s="298" t="s">
        <v>34</v>
      </c>
      <c r="C171" s="298" t="s">
        <v>55</v>
      </c>
      <c r="D171" s="298" t="s">
        <v>142</v>
      </c>
      <c r="E171" s="298" t="s">
        <v>30</v>
      </c>
      <c r="F171" s="298" t="s">
        <v>53</v>
      </c>
      <c r="G171" s="298" t="s">
        <v>54</v>
      </c>
      <c r="H171" s="298" t="s">
        <v>55</v>
      </c>
      <c r="I171" s="298" t="s">
        <v>147</v>
      </c>
      <c r="J171" s="298" t="s">
        <v>30</v>
      </c>
      <c r="K171" s="298" t="s">
        <v>41</v>
      </c>
      <c r="L171" s="298" t="s">
        <v>148</v>
      </c>
      <c r="O171" s="279" t="s">
        <v>143</v>
      </c>
      <c r="P171" s="279" t="s">
        <v>145</v>
      </c>
      <c r="Q171" s="279" t="s">
        <v>149</v>
      </c>
    </row>
    <row r="172" customFormat="false" ht="8.25" hidden="false" customHeight="false" outlineLevel="0" collapsed="false">
      <c r="A172" s="282" t="s">
        <v>49</v>
      </c>
      <c r="B172" s="292" t="n">
        <v>354</v>
      </c>
      <c r="C172" s="292" t="n">
        <v>1566</v>
      </c>
      <c r="D172" s="300" t="n">
        <f aca="false">C172/B172</f>
        <v>4.42372881355932</v>
      </c>
      <c r="E172" s="292" t="n">
        <v>12</v>
      </c>
      <c r="F172" s="292" t="n">
        <v>117</v>
      </c>
      <c r="G172" s="292" t="n">
        <v>87</v>
      </c>
      <c r="H172" s="292" t="n">
        <v>614</v>
      </c>
      <c r="I172" s="300" t="n">
        <f aca="false">H172/G172</f>
        <v>7.05747126436782</v>
      </c>
      <c r="J172" s="292" t="n">
        <v>5</v>
      </c>
      <c r="K172" s="283" t="n">
        <f aca="false">(C172*0.1)+(E172*6)+(H172*0.1)+(J172*6)</f>
        <v>320</v>
      </c>
      <c r="L172" s="283" t="n">
        <f aca="false">(C172*0.1)+(E172*6)+(G172*1)+(H172*0.1)+(J172*6)</f>
        <v>407</v>
      </c>
      <c r="O172" s="299" t="n">
        <f aca="false">(B172+F172)/(B172+F172+B174+F174+B176+F176+B170+H170)</f>
        <v>0.285800970873786</v>
      </c>
      <c r="P172" s="280" t="n">
        <f aca="false">B172/(H170+B172+B174+B176)</f>
        <v>0.779735682819383</v>
      </c>
      <c r="Q172" s="280" t="n">
        <f aca="false">F172/(F172+F174+F176)</f>
        <v>0.201030927835052</v>
      </c>
    </row>
    <row r="173" customFormat="false" ht="8.25" hidden="false" customHeight="false" outlineLevel="0" collapsed="false">
      <c r="A173" s="297" t="s">
        <v>150</v>
      </c>
      <c r="B173" s="298" t="s">
        <v>34</v>
      </c>
      <c r="C173" s="298" t="s">
        <v>55</v>
      </c>
      <c r="D173" s="298" t="s">
        <v>142</v>
      </c>
      <c r="E173" s="298" t="s">
        <v>30</v>
      </c>
      <c r="F173" s="298" t="s">
        <v>53</v>
      </c>
      <c r="G173" s="298" t="s">
        <v>54</v>
      </c>
      <c r="H173" s="298" t="s">
        <v>55</v>
      </c>
      <c r="I173" s="298" t="s">
        <v>147</v>
      </c>
      <c r="J173" s="298" t="s">
        <v>30</v>
      </c>
      <c r="K173" s="298" t="s">
        <v>41</v>
      </c>
      <c r="L173" s="298" t="s">
        <v>148</v>
      </c>
      <c r="O173" s="279" t="s">
        <v>143</v>
      </c>
      <c r="P173" s="279" t="s">
        <v>145</v>
      </c>
      <c r="Q173" s="279" t="s">
        <v>149</v>
      </c>
    </row>
    <row r="174" customFormat="false" ht="8.25" hidden="false" customHeight="false" outlineLevel="0" collapsed="false">
      <c r="A174" s="282" t="s">
        <v>49</v>
      </c>
      <c r="B174" s="292" t="n">
        <v>17</v>
      </c>
      <c r="C174" s="292" t="n">
        <v>90</v>
      </c>
      <c r="D174" s="300" t="n">
        <f aca="false">C174/B174</f>
        <v>5.29411764705882</v>
      </c>
      <c r="E174" s="292" t="n">
        <v>1</v>
      </c>
      <c r="F174" s="292" t="n">
        <v>351</v>
      </c>
      <c r="G174" s="292" t="n">
        <v>223</v>
      </c>
      <c r="H174" s="292" t="n">
        <v>2598</v>
      </c>
      <c r="I174" s="300" t="n">
        <f aca="false">H174/G174</f>
        <v>11.6502242152466</v>
      </c>
      <c r="J174" s="292" t="n">
        <v>17</v>
      </c>
      <c r="K174" s="283" t="n">
        <f aca="false">(C174*0.1)+(E174*6)+(H174*0.1)+(J174*6)</f>
        <v>376.8</v>
      </c>
      <c r="L174" s="283" t="n">
        <f aca="false">(C174*0.1)+(E174*6)+(G174*1)+(H174*0.1)+(J174*6)</f>
        <v>599.8</v>
      </c>
      <c r="O174" s="299" t="n">
        <f aca="false">(B174+F174)/(B172+F172+B174+F174+B176+F176+B170+H170)</f>
        <v>0.223300970873786</v>
      </c>
      <c r="P174" s="280" t="n">
        <f aca="false">B174/(B172+H170+B174+B176)</f>
        <v>0.0374449339207048</v>
      </c>
      <c r="Q174" s="280" t="n">
        <f aca="false">F174/(F174+F172+F176)</f>
        <v>0.603092783505155</v>
      </c>
    </row>
    <row r="175" customFormat="false" ht="8.25" hidden="false" customHeight="false" outlineLevel="0" collapsed="false">
      <c r="A175" s="297" t="s">
        <v>151</v>
      </c>
      <c r="B175" s="298" t="s">
        <v>34</v>
      </c>
      <c r="C175" s="298" t="s">
        <v>55</v>
      </c>
      <c r="D175" s="298" t="s">
        <v>142</v>
      </c>
      <c r="E175" s="298" t="s">
        <v>30</v>
      </c>
      <c r="F175" s="298" t="s">
        <v>53</v>
      </c>
      <c r="G175" s="298" t="s">
        <v>54</v>
      </c>
      <c r="H175" s="298" t="s">
        <v>55</v>
      </c>
      <c r="I175" s="298" t="s">
        <v>147</v>
      </c>
      <c r="J175" s="298" t="s">
        <v>30</v>
      </c>
      <c r="K175" s="298" t="s">
        <v>41</v>
      </c>
      <c r="L175" s="298" t="s">
        <v>148</v>
      </c>
      <c r="O175" s="279" t="s">
        <v>143</v>
      </c>
      <c r="P175" s="279" t="s">
        <v>145</v>
      </c>
      <c r="Q175" s="279" t="s">
        <v>149</v>
      </c>
    </row>
    <row r="176" customFormat="false" ht="8.25" hidden="false" customHeight="false" outlineLevel="0" collapsed="false">
      <c r="A176" s="282" t="s">
        <v>49</v>
      </c>
      <c r="B176" s="292" t="n">
        <v>0</v>
      </c>
      <c r="C176" s="292" t="n">
        <v>0</v>
      </c>
      <c r="D176" s="292" t="e">
        <f aca="false">C176/B176</f>
        <v>#DIV/0!</v>
      </c>
      <c r="E176" s="292" t="n">
        <v>0</v>
      </c>
      <c r="F176" s="292" t="n">
        <v>114</v>
      </c>
      <c r="G176" s="292" t="n">
        <v>78</v>
      </c>
      <c r="H176" s="292" t="n">
        <v>719</v>
      </c>
      <c r="I176" s="300" t="n">
        <f aca="false">H176/G176</f>
        <v>9.21794871794872</v>
      </c>
      <c r="J176" s="292" t="n">
        <v>3</v>
      </c>
      <c r="K176" s="283" t="n">
        <f aca="false">(C176*0.1)+(E176*6)+(H176*0.1)+(J176*6)</f>
        <v>89.9</v>
      </c>
      <c r="L176" s="283" t="n">
        <f aca="false">(C176*0.1)+(E176*6)+(G176*1)+(H176*0.1)+(J176*6)</f>
        <v>167.9</v>
      </c>
      <c r="O176" s="299" t="n">
        <f aca="false">(B176+F176)/(B172+F172+B174+F174+B176+F176+B170+H170)</f>
        <v>0.0691747572815534</v>
      </c>
      <c r="P176" s="294" t="n">
        <f aca="false">B176/(B176+B174+B172+H170)</f>
        <v>0</v>
      </c>
      <c r="Q176" s="280" t="n">
        <f aca="false">F176/(F176+F174+F172)</f>
        <v>0.195876288659794</v>
      </c>
    </row>
  </sheetData>
  <mergeCells count="135">
    <mergeCell ref="A1:W1"/>
    <mergeCell ref="A3:W3"/>
    <mergeCell ref="AC3:AY3"/>
    <mergeCell ref="H5:J5"/>
    <mergeCell ref="M5:O5"/>
    <mergeCell ref="AJ5:AL5"/>
    <mergeCell ref="AO5:AQ5"/>
    <mergeCell ref="H6:J6"/>
    <mergeCell ref="AJ6:AL6"/>
    <mergeCell ref="H7:J7"/>
    <mergeCell ref="AJ7:AL7"/>
    <mergeCell ref="A10:W10"/>
    <mergeCell ref="AC10:AY10"/>
    <mergeCell ref="C12:I12"/>
    <mergeCell ref="N12:R12"/>
    <mergeCell ref="T12:V12"/>
    <mergeCell ref="X12:Y12"/>
    <mergeCell ref="AG12:AM12"/>
    <mergeCell ref="AP12:AT12"/>
    <mergeCell ref="AV12:AX12"/>
    <mergeCell ref="AZ12:BA12"/>
    <mergeCell ref="A20:G20"/>
    <mergeCell ref="H20:M20"/>
    <mergeCell ref="T20:V20"/>
    <mergeCell ref="X20:Y20"/>
    <mergeCell ref="AE20:AK20"/>
    <mergeCell ref="AL20:AQ20"/>
    <mergeCell ref="AV20:AX20"/>
    <mergeCell ref="AZ20:BA20"/>
    <mergeCell ref="A30:G30"/>
    <mergeCell ref="L30:P30"/>
    <mergeCell ref="T30:V30"/>
    <mergeCell ref="X30:Y30"/>
    <mergeCell ref="AE30:AK30"/>
    <mergeCell ref="AN30:AR30"/>
    <mergeCell ref="AV30:AX30"/>
    <mergeCell ref="AZ30:BA30"/>
    <mergeCell ref="A41:G41"/>
    <mergeCell ref="L41:P41"/>
    <mergeCell ref="T41:V41"/>
    <mergeCell ref="X41:Y41"/>
    <mergeCell ref="AE41:AK41"/>
    <mergeCell ref="AN41:AR41"/>
    <mergeCell ref="AV41:AX41"/>
    <mergeCell ref="AZ41:BA41"/>
    <mergeCell ref="A50:G50"/>
    <mergeCell ref="J50:N50"/>
    <mergeCell ref="R50:V50"/>
    <mergeCell ref="AC50:AI50"/>
    <mergeCell ref="AL50:AP50"/>
    <mergeCell ref="AT50:AX50"/>
    <mergeCell ref="J51:M51"/>
    <mergeCell ref="R51:U51"/>
    <mergeCell ref="AL51:AO51"/>
    <mergeCell ref="AT51:AW51"/>
    <mergeCell ref="J52:M52"/>
    <mergeCell ref="R52:U52"/>
    <mergeCell ref="AL52:AO52"/>
    <mergeCell ref="AT52:AW52"/>
    <mergeCell ref="J53:M53"/>
    <mergeCell ref="R53:U53"/>
    <mergeCell ref="AL53:AO53"/>
    <mergeCell ref="AT53:AW53"/>
    <mergeCell ref="J54:M54"/>
    <mergeCell ref="R54:U54"/>
    <mergeCell ref="AL54:AO54"/>
    <mergeCell ref="AT54:AW54"/>
    <mergeCell ref="J55:M55"/>
    <mergeCell ref="R55:U55"/>
    <mergeCell ref="AL55:AO55"/>
    <mergeCell ref="AT55:AW55"/>
    <mergeCell ref="J56:M56"/>
    <mergeCell ref="R56:U56"/>
    <mergeCell ref="AL56:AO56"/>
    <mergeCell ref="AT56:AW56"/>
    <mergeCell ref="J57:M57"/>
    <mergeCell ref="R57:U57"/>
    <mergeCell ref="AL57:AO57"/>
    <mergeCell ref="AT57:AW57"/>
    <mergeCell ref="J58:M58"/>
    <mergeCell ref="R58:U58"/>
    <mergeCell ref="AL58:AO58"/>
    <mergeCell ref="AT58:AW58"/>
    <mergeCell ref="J59:M59"/>
    <mergeCell ref="R59:U59"/>
    <mergeCell ref="AL59:AO59"/>
    <mergeCell ref="AT59:AW59"/>
    <mergeCell ref="A73:W73"/>
    <mergeCell ref="H75:J75"/>
    <mergeCell ref="M75:O75"/>
    <mergeCell ref="H76:J76"/>
    <mergeCell ref="H77:J77"/>
    <mergeCell ref="A80:W80"/>
    <mergeCell ref="C82:I82"/>
    <mergeCell ref="L82:P82"/>
    <mergeCell ref="R82:T82"/>
    <mergeCell ref="V82:W82"/>
    <mergeCell ref="A90:G90"/>
    <mergeCell ref="H90:M90"/>
    <mergeCell ref="R90:T90"/>
    <mergeCell ref="V90:W90"/>
    <mergeCell ref="A100:G100"/>
    <mergeCell ref="J100:N100"/>
    <mergeCell ref="R100:T100"/>
    <mergeCell ref="V100:W100"/>
    <mergeCell ref="A111:G111"/>
    <mergeCell ref="J111:N111"/>
    <mergeCell ref="R111:T111"/>
    <mergeCell ref="V111:W111"/>
    <mergeCell ref="A120:G120"/>
    <mergeCell ref="J120:N120"/>
    <mergeCell ref="R120:V120"/>
    <mergeCell ref="J121:M121"/>
    <mergeCell ref="R121:U121"/>
    <mergeCell ref="R122:U122"/>
    <mergeCell ref="J123:M123"/>
    <mergeCell ref="R123:U123"/>
    <mergeCell ref="J124:M124"/>
    <mergeCell ref="R124:U124"/>
    <mergeCell ref="J125:M125"/>
    <mergeCell ref="R125:U125"/>
    <mergeCell ref="J126:M126"/>
    <mergeCell ref="R126:U126"/>
    <mergeCell ref="J127:M127"/>
    <mergeCell ref="R127:U127"/>
    <mergeCell ref="J128:M128"/>
    <mergeCell ref="R128:U128"/>
    <mergeCell ref="J129:M129"/>
    <mergeCell ref="R129:U129"/>
    <mergeCell ref="A141:W141"/>
    <mergeCell ref="H143:J143"/>
    <mergeCell ref="M143:O143"/>
    <mergeCell ref="H144:J144"/>
    <mergeCell ref="H145:J145"/>
    <mergeCell ref="H146:J146"/>
  </mergeCells>
  <hyperlinks>
    <hyperlink ref="H5" location="ARI!C9" display="RSP Projections: Year 1"/>
    <hyperlink ref="M5" location="ARI!AX11" display="Adjustable Projections: Year 1"/>
    <hyperlink ref="AJ5" location="ARI!C9" display="RSP Projections: Year 1"/>
    <hyperlink ref="AO5" location="ARI!AX11" display="Adjustable Projections: Year 1"/>
    <hyperlink ref="H6" location="ARI!A110" display="RSP Projections: Year 2"/>
    <hyperlink ref="M6" location="ARI!A170" display="Past Run/Pass Performances"/>
    <hyperlink ref="AJ6" location="ARI!A110" display="RSP Projections: Year 2"/>
    <hyperlink ref="H75" location="ARI!C9" display="RSP Projections: Year 1"/>
    <hyperlink ref="M75" location="ARI!AX11" display="Adjustable Projections: Year 1"/>
    <hyperlink ref="H76" location="ARI!A110" display="RSP Projections: Year 2"/>
    <hyperlink ref="M76" location="ARI!A170" display="Past Run/Pass Performances"/>
    <hyperlink ref="H143" location="ARI!C9" display="RSP Projections: Year 1"/>
    <hyperlink ref="M143" location="ARI!AX11" display="Adjustable Projections: Year 1"/>
    <hyperlink ref="H144" location="ARI!A90" display="RSP Projections: Year 2"/>
  </hyperlinks>
  <printOptions headings="false" gridLines="false" gridLinesSet="true" horizontalCentered="false" verticalCentered="false"/>
  <pageMargins left="0" right="0" top="0" bottom="0" header="0.511811023622047" footer="0.511811023622047"/>
  <pageSetup paperSize="1" scale="54"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B176"/>
  <sheetViews>
    <sheetView showFormulas="false" showGridLines="true" showRowColHeaders="true" showZeros="true" rightToLeft="false" tabSelected="false" showOutlineSymbols="true" defaultGridColor="true" view="normal" topLeftCell="A28" colorId="64" zoomScale="200" zoomScaleNormal="200" zoomScalePageLayoutView="100" workbookViewId="0">
      <selection pane="topLeft" activeCell="H14" activeCellId="0" sqref="H14"/>
    </sheetView>
  </sheetViews>
  <sheetFormatPr defaultColWidth="5.42578125" defaultRowHeight="8.25" customHeight="false" zeroHeight="false" outlineLevelRow="0" outlineLevelCol="0"/>
  <cols>
    <col collapsed="false" customWidth="true" hidden="false" outlineLevel="0" max="1" min="1" style="211" width="13.71"/>
    <col collapsed="false" customWidth="true" hidden="false" outlineLevel="0" max="2" min="2" style="212" width="3.42"/>
    <col collapsed="false" customWidth="true" hidden="false" outlineLevel="0" max="3" min="3" style="211" width="4"/>
    <col collapsed="false" customWidth="true" hidden="false" outlineLevel="0" max="4" min="4" style="211" width="3.57"/>
    <col collapsed="false" customWidth="true" hidden="false" outlineLevel="0" max="5" min="5" style="211" width="3.71"/>
    <col collapsed="false" customWidth="true" hidden="false" outlineLevel="0" max="6" min="6" style="211" width="4.14"/>
    <col collapsed="false" customWidth="true" hidden="false" outlineLevel="0" max="8" min="7" style="211" width="5.57"/>
    <col collapsed="false" customWidth="true" hidden="false" outlineLevel="0" max="9" min="9" style="211" width="3.57"/>
    <col collapsed="false" customWidth="true" hidden="false" outlineLevel="0" max="10" min="10" style="211" width="5.57"/>
    <col collapsed="false" customWidth="true" hidden="false" outlineLevel="0" max="11" min="11" style="211" width="4"/>
    <col collapsed="false" customWidth="true" hidden="false" outlineLevel="0" max="12" min="12" style="211" width="3.57"/>
    <col collapsed="false" customWidth="true" hidden="false" outlineLevel="0" max="13" min="13" style="211" width="5.57"/>
    <col collapsed="false" customWidth="true" hidden="false" outlineLevel="0" max="15" min="14" style="211" width="4.14"/>
    <col collapsed="false" customWidth="true" hidden="false" outlineLevel="0" max="16" min="16" style="211" width="7"/>
    <col collapsed="false" customWidth="true" hidden="false" outlineLevel="0" max="17" min="17" style="211" width="5.86"/>
    <col collapsed="false" customWidth="true" hidden="false" outlineLevel="0" max="18" min="18" style="211" width="4.29"/>
    <col collapsed="false" customWidth="true" hidden="false" outlineLevel="0" max="19" min="19" style="211" width="5.57"/>
    <col collapsed="false" customWidth="true" hidden="false" outlineLevel="0" max="21" min="20" style="211" width="5.86"/>
    <col collapsed="false" customWidth="true" hidden="false" outlineLevel="0" max="22" min="22" style="211" width="5.71"/>
    <col collapsed="false" customWidth="true" hidden="false" outlineLevel="0" max="23" min="23" style="211" width="5.57"/>
    <col collapsed="false" customWidth="true" hidden="false" outlineLevel="0" max="24" min="24" style="211" width="3.71"/>
    <col collapsed="false" customWidth="true" hidden="false" outlineLevel="0" max="25" min="25" style="211" width="4"/>
    <col collapsed="false" customWidth="true" hidden="false" outlineLevel="0" max="26" min="26" style="211" width="4.14"/>
    <col collapsed="false" customWidth="false" hidden="false" outlineLevel="0" max="29" min="27" style="211" width="5.42"/>
    <col collapsed="false" customWidth="true" hidden="false" outlineLevel="0" max="31" min="30" style="211" width="5.57"/>
    <col collapsed="false" customWidth="true" hidden="false" outlineLevel="0" max="32" min="32" style="211" width="5.86"/>
    <col collapsed="false" customWidth="true" hidden="false" outlineLevel="0" max="33" min="33" style="211" width="5.71"/>
    <col collapsed="false" customWidth="true" hidden="false" outlineLevel="0" max="34" min="34" style="211" width="7"/>
    <col collapsed="false" customWidth="true" hidden="false" outlineLevel="0" max="35" min="35" style="211" width="5.71"/>
    <col collapsed="false" customWidth="true" hidden="false" outlineLevel="0" max="36" min="36" style="211" width="7"/>
    <col collapsed="false" customWidth="true" hidden="false" outlineLevel="0" max="45" min="37" style="211" width="5.57"/>
    <col collapsed="false" customWidth="false" hidden="false" outlineLevel="0" max="46" min="46" style="211" width="5.42"/>
    <col collapsed="false" customWidth="true" hidden="false" outlineLevel="0" max="47" min="47" style="211" width="5.86"/>
    <col collapsed="false" customWidth="true" hidden="false" outlineLevel="0" max="48" min="48" style="211" width="5.57"/>
    <col collapsed="false" customWidth="false" hidden="false" outlineLevel="0" max="16384" min="49" style="211" width="5.42"/>
  </cols>
  <sheetData>
    <row r="1" customFormat="false" ht="8.25" hidden="false" customHeight="false" outlineLevel="0" collapsed="false">
      <c r="A1" s="213" t="s">
        <v>661</v>
      </c>
      <c r="B1" s="213"/>
      <c r="C1" s="213"/>
      <c r="D1" s="213"/>
      <c r="E1" s="213"/>
      <c r="F1" s="213"/>
      <c r="G1" s="213"/>
      <c r="H1" s="213"/>
      <c r="I1" s="213"/>
      <c r="J1" s="213"/>
      <c r="K1" s="213"/>
      <c r="L1" s="213"/>
      <c r="M1" s="213"/>
      <c r="N1" s="213"/>
      <c r="O1" s="213"/>
      <c r="P1" s="213"/>
      <c r="Q1" s="213"/>
      <c r="R1" s="213"/>
      <c r="S1" s="213"/>
      <c r="T1" s="213"/>
      <c r="U1" s="213"/>
      <c r="V1" s="213"/>
      <c r="W1" s="213"/>
    </row>
    <row r="2" customFormat="false" ht="8.25" hidden="false" customHeight="false" outlineLevel="0" collapsed="false">
      <c r="C2" s="214"/>
      <c r="D2" s="214"/>
      <c r="E2" s="214"/>
      <c r="F2" s="214"/>
      <c r="G2" s="214"/>
      <c r="H2" s="214"/>
      <c r="I2" s="214"/>
      <c r="J2" s="214"/>
      <c r="K2" s="214"/>
      <c r="L2" s="214"/>
      <c r="M2" s="214"/>
      <c r="N2" s="214"/>
    </row>
    <row r="3" customFormat="false" ht="8.25" hidden="false" customHeight="false" outlineLevel="0" collapsed="false">
      <c r="A3" s="213" t="s">
        <v>10</v>
      </c>
      <c r="B3" s="213"/>
      <c r="C3" s="213"/>
      <c r="D3" s="213"/>
      <c r="E3" s="213"/>
      <c r="F3" s="213"/>
      <c r="G3" s="213"/>
      <c r="H3" s="213"/>
      <c r="I3" s="213"/>
      <c r="J3" s="213"/>
      <c r="K3" s="213"/>
      <c r="L3" s="213"/>
      <c r="M3" s="213"/>
      <c r="N3" s="213"/>
      <c r="O3" s="213"/>
      <c r="P3" s="213"/>
      <c r="Q3" s="213"/>
      <c r="R3" s="213"/>
      <c r="S3" s="213"/>
      <c r="T3" s="213"/>
      <c r="U3" s="213"/>
      <c r="V3" s="213"/>
      <c r="W3" s="213"/>
      <c r="AC3" s="213" t="s">
        <v>10</v>
      </c>
      <c r="AD3" s="213"/>
      <c r="AE3" s="213"/>
      <c r="AF3" s="213"/>
      <c r="AG3" s="213"/>
      <c r="AH3" s="213"/>
      <c r="AI3" s="213"/>
      <c r="AJ3" s="213"/>
      <c r="AK3" s="213"/>
      <c r="AL3" s="213"/>
      <c r="AM3" s="213"/>
      <c r="AN3" s="213"/>
      <c r="AO3" s="213"/>
      <c r="AP3" s="213"/>
      <c r="AQ3" s="213"/>
      <c r="AR3" s="213"/>
      <c r="AS3" s="213"/>
      <c r="AT3" s="213"/>
      <c r="AU3" s="213"/>
      <c r="AV3" s="213"/>
      <c r="AW3" s="213"/>
      <c r="AX3" s="213"/>
      <c r="AY3" s="213"/>
    </row>
    <row r="4" customFormat="false" ht="8.25" hidden="false" customHeight="false" outlineLevel="0" collapsed="false">
      <c r="A4" s="214"/>
      <c r="B4" s="214"/>
      <c r="C4" s="214"/>
      <c r="D4" s="214"/>
      <c r="E4" s="214"/>
      <c r="F4" s="214"/>
      <c r="G4" s="214"/>
      <c r="H4" s="214"/>
      <c r="I4" s="214"/>
      <c r="J4" s="214"/>
      <c r="K4" s="214"/>
      <c r="L4" s="214"/>
      <c r="M4" s="214"/>
      <c r="N4" s="214"/>
      <c r="O4" s="214"/>
      <c r="P4" s="214"/>
      <c r="Q4" s="214"/>
      <c r="R4" s="214"/>
      <c r="S4" s="214"/>
      <c r="T4" s="214"/>
      <c r="U4" s="214"/>
      <c r="V4" s="214"/>
      <c r="W4" s="214"/>
      <c r="X4" s="214"/>
      <c r="Y4" s="214"/>
      <c r="Z4" s="214"/>
      <c r="AA4" s="214"/>
      <c r="AC4" s="214"/>
      <c r="AD4" s="214"/>
      <c r="AE4" s="214"/>
      <c r="AF4" s="214"/>
      <c r="AG4" s="214"/>
      <c r="AH4" s="214"/>
      <c r="AI4" s="214"/>
      <c r="AJ4" s="214"/>
      <c r="AK4" s="214"/>
      <c r="AL4" s="214"/>
      <c r="AM4" s="214"/>
      <c r="AN4" s="214"/>
      <c r="AO4" s="214"/>
      <c r="AP4" s="214"/>
      <c r="AQ4" s="214"/>
      <c r="AR4" s="214"/>
      <c r="AS4" s="214"/>
      <c r="AT4" s="214"/>
      <c r="AU4" s="214"/>
      <c r="AV4" s="214"/>
      <c r="AW4" s="214"/>
      <c r="AX4" s="214"/>
      <c r="AY4" s="214"/>
    </row>
    <row r="5" customFormat="false" ht="8.25" hidden="false" customHeight="false" outlineLevel="0" collapsed="false">
      <c r="H5" s="215" t="s">
        <v>11</v>
      </c>
      <c r="I5" s="215"/>
      <c r="J5" s="215"/>
      <c r="M5" s="215" t="s">
        <v>12</v>
      </c>
      <c r="N5" s="215"/>
      <c r="O5" s="215"/>
      <c r="S5" s="216" t="s">
        <v>13</v>
      </c>
      <c r="AJ5" s="215" t="s">
        <v>11</v>
      </c>
      <c r="AK5" s="215"/>
      <c r="AL5" s="215"/>
      <c r="AO5" s="215" t="s">
        <v>12</v>
      </c>
      <c r="AP5" s="215"/>
      <c r="AQ5" s="215"/>
    </row>
    <row r="6" customFormat="false" ht="8.25" hidden="false" customHeight="false" outlineLevel="0" collapsed="false">
      <c r="H6" s="215" t="s">
        <v>14</v>
      </c>
      <c r="I6" s="215"/>
      <c r="J6" s="215"/>
      <c r="M6" s="215" t="s">
        <v>15</v>
      </c>
      <c r="S6" s="217" t="s">
        <v>16</v>
      </c>
      <c r="T6" s="217" t="s">
        <v>17</v>
      </c>
      <c r="AJ6" s="215" t="s">
        <v>14</v>
      </c>
      <c r="AK6" s="215"/>
      <c r="AL6" s="215"/>
    </row>
    <row r="7" customFormat="false" ht="8.25" hidden="false" customHeight="false" outlineLevel="0" collapsed="false">
      <c r="H7" s="215"/>
      <c r="I7" s="215"/>
      <c r="J7" s="215"/>
      <c r="S7" s="218" t="n">
        <f aca="false">(N17+D27+L38+L47)/(N17+D27+L38+D17)</f>
        <v>0.432595573440644</v>
      </c>
      <c r="T7" s="218" t="n">
        <f aca="false">D17/(D17+N17+D27+L38+L47)</f>
        <v>0.567404426559356</v>
      </c>
      <c r="AJ7" s="215"/>
      <c r="AK7" s="215"/>
      <c r="AL7" s="215"/>
    </row>
    <row r="10" customFormat="false" ht="8.25" hidden="false" customHeight="false" outlineLevel="0" collapsed="false">
      <c r="A10" s="213" t="s">
        <v>11</v>
      </c>
      <c r="B10" s="213"/>
      <c r="C10" s="213"/>
      <c r="D10" s="213"/>
      <c r="E10" s="213"/>
      <c r="F10" s="213"/>
      <c r="G10" s="213"/>
      <c r="H10" s="213"/>
      <c r="I10" s="213"/>
      <c r="J10" s="213"/>
      <c r="K10" s="213"/>
      <c r="L10" s="213"/>
      <c r="M10" s="213"/>
      <c r="N10" s="213"/>
      <c r="O10" s="213"/>
      <c r="P10" s="213"/>
      <c r="Q10" s="213"/>
      <c r="R10" s="213"/>
      <c r="S10" s="213"/>
      <c r="T10" s="213"/>
      <c r="U10" s="213"/>
      <c r="V10" s="213"/>
      <c r="W10" s="213"/>
      <c r="AC10" s="213" t="s">
        <v>12</v>
      </c>
      <c r="AD10" s="213"/>
      <c r="AE10" s="213"/>
      <c r="AF10" s="213"/>
      <c r="AG10" s="213"/>
      <c r="AH10" s="213"/>
      <c r="AI10" s="213"/>
      <c r="AJ10" s="213"/>
      <c r="AK10" s="213"/>
      <c r="AL10" s="213"/>
      <c r="AM10" s="213"/>
      <c r="AN10" s="213"/>
      <c r="AO10" s="213"/>
      <c r="AP10" s="213"/>
      <c r="AQ10" s="213"/>
      <c r="AR10" s="213"/>
      <c r="AS10" s="213"/>
      <c r="AT10" s="213"/>
      <c r="AU10" s="213"/>
      <c r="AV10" s="213"/>
      <c r="AW10" s="213"/>
      <c r="AX10" s="213"/>
      <c r="AY10" s="213"/>
    </row>
    <row r="12" customFormat="false" ht="8.25" hidden="false" customHeight="false" outlineLevel="0" collapsed="false">
      <c r="C12" s="213" t="s">
        <v>18</v>
      </c>
      <c r="D12" s="213"/>
      <c r="E12" s="213"/>
      <c r="F12" s="213"/>
      <c r="G12" s="213"/>
      <c r="H12" s="213"/>
      <c r="I12" s="213"/>
      <c r="J12" s="214"/>
      <c r="K12" s="214"/>
      <c r="N12" s="213" t="s">
        <v>19</v>
      </c>
      <c r="O12" s="213"/>
      <c r="P12" s="213"/>
      <c r="Q12" s="213"/>
      <c r="R12" s="213"/>
      <c r="T12" s="213" t="s">
        <v>20</v>
      </c>
      <c r="U12" s="213"/>
      <c r="V12" s="213"/>
      <c r="X12" s="213"/>
      <c r="Y12" s="213"/>
      <c r="AG12" s="213" t="s">
        <v>18</v>
      </c>
      <c r="AH12" s="213"/>
      <c r="AI12" s="213"/>
      <c r="AJ12" s="213"/>
      <c r="AK12" s="213"/>
      <c r="AL12" s="213"/>
      <c r="AM12" s="213"/>
      <c r="AP12" s="213" t="s">
        <v>19</v>
      </c>
      <c r="AQ12" s="213"/>
      <c r="AR12" s="213"/>
      <c r="AS12" s="213"/>
      <c r="AT12" s="213"/>
      <c r="AV12" s="213" t="s">
        <v>20</v>
      </c>
      <c r="AW12" s="213"/>
      <c r="AX12" s="213"/>
      <c r="AZ12" s="213" t="s">
        <v>21</v>
      </c>
      <c r="BA12" s="213"/>
    </row>
    <row r="13" customFormat="false" ht="8.25" hidden="false" customHeight="false" outlineLevel="0" collapsed="false">
      <c r="A13" s="219" t="s">
        <v>22</v>
      </c>
      <c r="B13" s="219" t="s">
        <v>23</v>
      </c>
      <c r="C13" s="219" t="s">
        <v>24</v>
      </c>
      <c r="D13" s="219" t="s">
        <v>25</v>
      </c>
      <c r="E13" s="219" t="s">
        <v>26</v>
      </c>
      <c r="F13" s="219" t="s">
        <v>27</v>
      </c>
      <c r="G13" s="219" t="s">
        <v>28</v>
      </c>
      <c r="H13" s="219" t="s">
        <v>29</v>
      </c>
      <c r="I13" s="219" t="s">
        <v>30</v>
      </c>
      <c r="J13" s="219" t="s">
        <v>31</v>
      </c>
      <c r="K13" s="219" t="s">
        <v>32</v>
      </c>
      <c r="L13" s="219" t="s">
        <v>33</v>
      </c>
      <c r="N13" s="219" t="s">
        <v>34</v>
      </c>
      <c r="O13" s="219" t="s">
        <v>35</v>
      </c>
      <c r="P13" s="219" t="s">
        <v>36</v>
      </c>
      <c r="Q13" s="219" t="s">
        <v>30</v>
      </c>
      <c r="R13" s="219" t="s">
        <v>37</v>
      </c>
      <c r="S13" s="219"/>
      <c r="T13" s="219" t="s">
        <v>38</v>
      </c>
      <c r="U13" s="219" t="s">
        <v>39</v>
      </c>
      <c r="V13" s="219" t="s">
        <v>40</v>
      </c>
      <c r="W13" s="219"/>
      <c r="X13" s="219" t="s">
        <v>41</v>
      </c>
      <c r="Y13" s="219" t="s">
        <v>42</v>
      </c>
      <c r="Z13" s="219"/>
      <c r="AA13" s="219"/>
      <c r="AD13" s="219" t="s">
        <v>22</v>
      </c>
      <c r="AE13" s="219" t="s">
        <v>24</v>
      </c>
      <c r="AF13" s="219" t="s">
        <v>25</v>
      </c>
      <c r="AG13" s="219" t="s">
        <v>26</v>
      </c>
      <c r="AH13" s="219" t="s">
        <v>27</v>
      </c>
      <c r="AI13" s="219" t="s">
        <v>28</v>
      </c>
      <c r="AJ13" s="219" t="s">
        <v>29</v>
      </c>
      <c r="AK13" s="219" t="s">
        <v>30</v>
      </c>
      <c r="AL13" s="219" t="s">
        <v>31</v>
      </c>
      <c r="AM13" s="219" t="s">
        <v>32</v>
      </c>
      <c r="AN13" s="219" t="s">
        <v>33</v>
      </c>
      <c r="AP13" s="219" t="s">
        <v>34</v>
      </c>
      <c r="AQ13" s="219" t="s">
        <v>35</v>
      </c>
      <c r="AR13" s="219" t="s">
        <v>36</v>
      </c>
      <c r="AS13" s="219" t="s">
        <v>30</v>
      </c>
      <c r="AT13" s="219" t="s">
        <v>37</v>
      </c>
      <c r="AU13" s="219"/>
      <c r="AV13" s="219" t="s">
        <v>38</v>
      </c>
      <c r="AW13" s="219" t="s">
        <v>39</v>
      </c>
      <c r="AX13" s="219" t="s">
        <v>40</v>
      </c>
      <c r="AY13" s="219"/>
      <c r="AZ13" s="219" t="s">
        <v>41</v>
      </c>
      <c r="BA13" s="219" t="s">
        <v>42</v>
      </c>
    </row>
    <row r="14" customFormat="false" ht="8.25" hidden="false" customHeight="false" outlineLevel="0" collapsed="false">
      <c r="A14" s="220" t="s">
        <v>662</v>
      </c>
      <c r="B14" s="221" t="n">
        <v>32</v>
      </c>
      <c r="C14" s="221" t="n">
        <v>17</v>
      </c>
      <c r="D14" s="221" t="n">
        <v>564</v>
      </c>
      <c r="E14" s="221" t="n">
        <v>382</v>
      </c>
      <c r="F14" s="218" t="n">
        <f aca="false">E14/D14</f>
        <v>0.677304964539007</v>
      </c>
      <c r="G14" s="221" t="n">
        <v>4590</v>
      </c>
      <c r="H14" s="222" t="n">
        <f aca="false">G14/D14</f>
        <v>8.13829787234043</v>
      </c>
      <c r="I14" s="221" t="n">
        <v>36</v>
      </c>
      <c r="J14" s="218" t="n">
        <f aca="false">I14/D14</f>
        <v>0.0638297872340426</v>
      </c>
      <c r="K14" s="221" t="n">
        <v>10</v>
      </c>
      <c r="L14" s="218" t="n">
        <f aca="false">K14/D14</f>
        <v>0.0177304964539007</v>
      </c>
      <c r="N14" s="221" t="n">
        <v>10</v>
      </c>
      <c r="O14" s="221" t="n">
        <v>27</v>
      </c>
      <c r="P14" s="221" t="n">
        <f aca="false">O14/N14</f>
        <v>2.7</v>
      </c>
      <c r="Q14" s="221" t="n">
        <v>0</v>
      </c>
      <c r="R14" s="218" t="n">
        <f aca="false">Q14/N14</f>
        <v>0</v>
      </c>
      <c r="S14" s="212"/>
      <c r="T14" s="218" t="n">
        <f aca="false">(D14+N14)/($D$17+$N$17)</f>
        <v>1</v>
      </c>
      <c r="U14" s="218" t="n">
        <f aca="false">D14/($D$17)</f>
        <v>1</v>
      </c>
      <c r="V14" s="218" t="n">
        <f aca="false">N14/($N$17)</f>
        <v>1</v>
      </c>
      <c r="W14" s="223"/>
      <c r="X14" s="221" t="n">
        <f aca="false">($G14*('Scoring Format'!$B$2))+($I14*('Scoring Format'!$B$5))+($K14*('Scoring Format'!$B$8))+($O14*('Scoring Format'!$B$3))+($Q14*('Scoring Format'!$B$6))</f>
        <v>366.2</v>
      </c>
      <c r="Y14" s="224" t="n">
        <f aca="false">(($G14*('Scoring Format'!$B$2))+($I14*('Scoring Format'!$B$5))+($K14*('Scoring Format'!$B$8))+($O14*('Scoring Format'!$B$3))+($Q14*('Scoring Format'!$B$6)))*0.4</f>
        <v>146.48</v>
      </c>
      <c r="Z14" s="212"/>
      <c r="AA14" s="212"/>
      <c r="AD14" s="220" t="s">
        <v>44</v>
      </c>
      <c r="AE14" s="220"/>
      <c r="AF14" s="221" t="n">
        <v>583</v>
      </c>
      <c r="AG14" s="221" t="n">
        <v>378</v>
      </c>
      <c r="AH14" s="218" t="n">
        <f aca="false">AG14/AF14</f>
        <v>0.648370497427101</v>
      </c>
      <c r="AI14" s="221" t="n">
        <v>4072</v>
      </c>
      <c r="AJ14" s="222" t="n">
        <f aca="false">AI14/AF14</f>
        <v>6.98456260720412</v>
      </c>
      <c r="AK14" s="221" t="n">
        <v>27</v>
      </c>
      <c r="AL14" s="218" t="n">
        <f aca="false">AK14/AF14</f>
        <v>0.0463121783876501</v>
      </c>
      <c r="AM14" s="221" t="n">
        <v>11</v>
      </c>
      <c r="AN14" s="218" t="n">
        <f aca="false">AM14/AF14</f>
        <v>0.0188679245283019</v>
      </c>
      <c r="AP14" s="221" t="n">
        <v>100</v>
      </c>
      <c r="AQ14" s="221" t="n">
        <v>590</v>
      </c>
      <c r="AR14" s="221" t="n">
        <f aca="false">AQ14/AP14</f>
        <v>5.9</v>
      </c>
      <c r="AS14" s="221" t="n">
        <v>5</v>
      </c>
      <c r="AT14" s="218" t="n">
        <f aca="false">AS14/AP14</f>
        <v>0.05</v>
      </c>
      <c r="AU14" s="212"/>
      <c r="AV14" s="218" t="n">
        <f aca="false">(AF14+AP14)/(AF17+AP17)</f>
        <v>1</v>
      </c>
      <c r="AW14" s="218" t="n">
        <f aca="false">AF14/(AP14+AF14)</f>
        <v>0.853587115666179</v>
      </c>
      <c r="AX14" s="218" t="n">
        <f aca="false">AP14/(AF14+AP14)</f>
        <v>0.146412884333821</v>
      </c>
      <c r="AY14" s="223"/>
      <c r="AZ14" s="221" t="n">
        <f aca="false">((AI14*0.05)+(AK14*4)+(AM14*-1)+(AQ14*0.1)+(AS14*6))*0.55</f>
        <v>214.28</v>
      </c>
      <c r="BA14" s="224" t="n">
        <f aca="false">((AI14*0.05)+(AK14*4)+(AM14*-1)+(AQ14*0.1)+(AS14*6))*0.4</f>
        <v>155.84</v>
      </c>
    </row>
    <row r="15" customFormat="false" ht="8.25" hidden="false" customHeight="false" outlineLevel="0" collapsed="false">
      <c r="A15" s="220" t="s">
        <v>663</v>
      </c>
      <c r="B15" s="221" t="n">
        <v>33</v>
      </c>
      <c r="C15" s="221" t="n">
        <v>0</v>
      </c>
      <c r="D15" s="221"/>
      <c r="E15" s="221"/>
      <c r="F15" s="218" t="e">
        <f aca="false">E15/D15</f>
        <v>#DIV/0!</v>
      </c>
      <c r="G15" s="221"/>
      <c r="H15" s="222" t="e">
        <f aca="false">G15/D15</f>
        <v>#DIV/0!</v>
      </c>
      <c r="I15" s="221"/>
      <c r="J15" s="218" t="e">
        <f aca="false">I15/D15</f>
        <v>#DIV/0!</v>
      </c>
      <c r="K15" s="221"/>
      <c r="L15" s="218" t="e">
        <f aca="false">K15/D15</f>
        <v>#DIV/0!</v>
      </c>
      <c r="N15" s="221"/>
      <c r="O15" s="221"/>
      <c r="P15" s="221" t="e">
        <f aca="false">O15/N15</f>
        <v>#DIV/0!</v>
      </c>
      <c r="Q15" s="221"/>
      <c r="R15" s="218" t="e">
        <f aca="false">Q15/N15</f>
        <v>#DIV/0!</v>
      </c>
      <c r="S15" s="212"/>
      <c r="T15" s="218" t="n">
        <f aca="false">(D15+N15)/($D$17+$N$17)</f>
        <v>0</v>
      </c>
      <c r="U15" s="218" t="n">
        <f aca="false">D15/($D$17)</f>
        <v>0</v>
      </c>
      <c r="V15" s="218" t="n">
        <f aca="false">N15/($N$17)</f>
        <v>0</v>
      </c>
      <c r="W15" s="223"/>
      <c r="X15" s="221" t="n">
        <f aca="false">($G15*('Scoring Format'!$B$2))+($I15*('Scoring Format'!$B$5))+($K15*('Scoring Format'!$B$8))+($O15*('Scoring Format'!$B$3))+($Q15*('Scoring Format'!$B$6))</f>
        <v>0</v>
      </c>
      <c r="Y15" s="224" t="n">
        <f aca="false">(($G15*('Scoring Format'!$B$2))+($I15*('Scoring Format'!$B$5))+($K15*('Scoring Format'!$B$8))+($O15*('Scoring Format'!$B$3))+($Q15*('Scoring Format'!$B$6)))*0.4</f>
        <v>0</v>
      </c>
      <c r="Z15" s="212"/>
      <c r="AA15" s="212"/>
      <c r="AD15" s="220" t="s">
        <v>46</v>
      </c>
      <c r="AE15" s="220"/>
      <c r="AF15" s="221" t="n">
        <v>0</v>
      </c>
      <c r="AG15" s="221" t="n">
        <v>0</v>
      </c>
      <c r="AH15" s="218" t="n">
        <v>0</v>
      </c>
      <c r="AI15" s="221" t="n">
        <v>0</v>
      </c>
      <c r="AJ15" s="222"/>
      <c r="AK15" s="221" t="n">
        <v>0</v>
      </c>
      <c r="AL15" s="218" t="e">
        <f aca="false">AK15/AF15</f>
        <v>#DIV/0!</v>
      </c>
      <c r="AM15" s="221" t="n">
        <v>0</v>
      </c>
      <c r="AN15" s="218" t="e">
        <f aca="false">AM15/AF15</f>
        <v>#DIV/0!</v>
      </c>
      <c r="AP15" s="221" t="n">
        <v>0</v>
      </c>
      <c r="AQ15" s="221" t="n">
        <v>0</v>
      </c>
      <c r="AR15" s="221"/>
      <c r="AS15" s="221" t="n">
        <v>0</v>
      </c>
      <c r="AT15" s="218" t="e">
        <f aca="false">AS15/AP15</f>
        <v>#DIV/0!</v>
      </c>
      <c r="AU15" s="212"/>
      <c r="AV15" s="218" t="e">
        <f aca="false">(AF15+AP15)/(AD18+AN18)</f>
        <v>#DIV/0!</v>
      </c>
      <c r="AW15" s="218" t="e">
        <f aca="false">AF15/(AP15+AF15)</f>
        <v>#DIV/0!</v>
      </c>
      <c r="AX15" s="218" t="e">
        <f aca="false">AP15/(AF15+AP15)</f>
        <v>#DIV/0!</v>
      </c>
      <c r="AY15" s="223"/>
      <c r="AZ15" s="221"/>
      <c r="BA15" s="224"/>
    </row>
    <row r="16" customFormat="false" ht="8.25" hidden="false" customHeight="false" outlineLevel="0" collapsed="false">
      <c r="A16" s="220" t="s">
        <v>664</v>
      </c>
      <c r="B16" s="221" t="n">
        <v>23</v>
      </c>
      <c r="C16" s="221" t="n">
        <v>0</v>
      </c>
      <c r="D16" s="221"/>
      <c r="E16" s="221"/>
      <c r="F16" s="218" t="e">
        <f aca="false">E16/D16</f>
        <v>#DIV/0!</v>
      </c>
      <c r="G16" s="221"/>
      <c r="H16" s="222" t="e">
        <f aca="false">G16/D16</f>
        <v>#DIV/0!</v>
      </c>
      <c r="I16" s="221" t="n">
        <v>0</v>
      </c>
      <c r="J16" s="218" t="e">
        <f aca="false">I16/D16</f>
        <v>#DIV/0!</v>
      </c>
      <c r="K16" s="221" t="n">
        <v>0</v>
      </c>
      <c r="L16" s="218" t="e">
        <f aca="false">K16/D16</f>
        <v>#DIV/0!</v>
      </c>
      <c r="N16" s="221"/>
      <c r="O16" s="221"/>
      <c r="P16" s="221" t="e">
        <f aca="false">O16/N16</f>
        <v>#DIV/0!</v>
      </c>
      <c r="Q16" s="221" t="n">
        <v>0</v>
      </c>
      <c r="R16" s="218" t="e">
        <f aca="false">Q16/N16</f>
        <v>#DIV/0!</v>
      </c>
      <c r="S16" s="212"/>
      <c r="T16" s="218" t="n">
        <f aca="false">(D16+N16)/($D$17+$N$17)</f>
        <v>0</v>
      </c>
      <c r="U16" s="218" t="n">
        <f aca="false">D16/($D$17)</f>
        <v>0</v>
      </c>
      <c r="V16" s="218" t="n">
        <f aca="false">N16/($N$17)</f>
        <v>0</v>
      </c>
      <c r="W16" s="223"/>
      <c r="X16" s="221" t="n">
        <f aca="false">($G16*('Scoring Format'!$B$2))+($I16*('Scoring Format'!$B$5))+($K16*('Scoring Format'!$B$8))+($O16*('Scoring Format'!$B$3))+($Q16*('Scoring Format'!$B$6))</f>
        <v>0</v>
      </c>
      <c r="Y16" s="224" t="n">
        <f aca="false">(($G16*('Scoring Format'!$B$2))+($I16*('Scoring Format'!$B$5))+($K16*('Scoring Format'!$B$8))+($O16*('Scoring Format'!$B$3))+($Q16*('Scoring Format'!$B$6)))*0.4</f>
        <v>0</v>
      </c>
      <c r="Z16" s="212"/>
      <c r="AA16" s="212"/>
      <c r="AD16" s="220" t="s">
        <v>157</v>
      </c>
      <c r="AE16" s="220"/>
      <c r="AF16" s="221"/>
      <c r="AG16" s="221"/>
      <c r="AH16" s="218" t="e">
        <f aca="false">AG16/AF16</f>
        <v>#DIV/0!</v>
      </c>
      <c r="AI16" s="221"/>
      <c r="AJ16" s="222" t="e">
        <f aca="false">AI16/AF16</f>
        <v>#DIV/0!</v>
      </c>
      <c r="AK16" s="221"/>
      <c r="AL16" s="218" t="e">
        <f aca="false">AK16/AF16</f>
        <v>#DIV/0!</v>
      </c>
      <c r="AM16" s="221"/>
      <c r="AN16" s="218" t="e">
        <f aca="false">AM16/AF16</f>
        <v>#DIV/0!</v>
      </c>
      <c r="AP16" s="221"/>
      <c r="AQ16" s="221"/>
      <c r="AR16" s="221" t="e">
        <f aca="false">AQ16/AP16</f>
        <v>#DIV/0!</v>
      </c>
      <c r="AS16" s="221"/>
      <c r="AT16" s="218" t="e">
        <f aca="false">AS16/AP16</f>
        <v>#DIV/0!</v>
      </c>
      <c r="AU16" s="212"/>
      <c r="AV16" s="218" t="e">
        <f aca="false">(AF16+AP16)/(AF20+AP20)</f>
        <v>#DIV/0!</v>
      </c>
      <c r="AW16" s="218" t="e">
        <f aca="false">AF16/(AP16+AF16)</f>
        <v>#DIV/0!</v>
      </c>
      <c r="AX16" s="218" t="e">
        <f aca="false">AP16/(AF16+AP16)</f>
        <v>#DIV/0!</v>
      </c>
      <c r="AY16" s="223"/>
      <c r="AZ16" s="221" t="n">
        <f aca="false">((AI16*0.05)+(AK16*4)+(AM16*-1)+(AQ16*0.1)+(AS16*6))*0.55</f>
        <v>0</v>
      </c>
      <c r="BA16" s="224" t="n">
        <f aca="false">((AI16*0.05)+(AK16*4)+(AM16*-1)+(AQ16*0.1)+(AS16*6))*0.4</f>
        <v>0</v>
      </c>
    </row>
    <row r="17" customFormat="false" ht="8.25" hidden="false" customHeight="false" outlineLevel="0" collapsed="false">
      <c r="A17" s="219" t="s">
        <v>49</v>
      </c>
      <c r="B17" s="219"/>
      <c r="C17" s="219"/>
      <c r="D17" s="219" t="n">
        <f aca="false">SUM(D14:D16)</f>
        <v>564</v>
      </c>
      <c r="E17" s="219" t="n">
        <f aca="false">SUM(E14:E16)</f>
        <v>382</v>
      </c>
      <c r="F17" s="219"/>
      <c r="G17" s="219" t="n">
        <f aca="false">SUM(G14:G16)</f>
        <v>4590</v>
      </c>
      <c r="H17" s="219"/>
      <c r="I17" s="219" t="n">
        <f aca="false">SUM(I14:I16)</f>
        <v>36</v>
      </c>
      <c r="J17" s="219"/>
      <c r="K17" s="219" t="n">
        <f aca="false">SUM(K14:K16)</f>
        <v>10</v>
      </c>
      <c r="L17" s="219"/>
      <c r="M17" s="216"/>
      <c r="N17" s="219" t="n">
        <f aca="false">SUM(N14:N16)</f>
        <v>10</v>
      </c>
      <c r="O17" s="219" t="n">
        <f aca="false">SUM(O14:O16)</f>
        <v>27</v>
      </c>
      <c r="P17" s="219"/>
      <c r="Q17" s="219" t="n">
        <f aca="false">SUM(Q14:Q16)</f>
        <v>0</v>
      </c>
      <c r="R17" s="219"/>
      <c r="S17" s="219"/>
      <c r="T17" s="225" t="n">
        <f aca="false">T14+T15+T16</f>
        <v>1</v>
      </c>
      <c r="U17" s="226" t="n">
        <f aca="false">D17/(D17+N17)</f>
        <v>0.982578397212544</v>
      </c>
      <c r="V17" s="226" t="n">
        <f aca="false">N17/(N17+D17)</f>
        <v>0.0174216027874564</v>
      </c>
      <c r="W17" s="223"/>
      <c r="X17" s="212"/>
      <c r="Y17" s="212"/>
      <c r="Z17" s="212"/>
      <c r="AA17" s="212"/>
      <c r="AD17" s="219" t="s">
        <v>49</v>
      </c>
      <c r="AE17" s="219"/>
      <c r="AF17" s="219" t="n">
        <f aca="false">SUM(AF14:AF16)</f>
        <v>583</v>
      </c>
      <c r="AG17" s="219" t="n">
        <f aca="false">SUM(AG14:AG16)</f>
        <v>378</v>
      </c>
      <c r="AH17" s="219"/>
      <c r="AI17" s="219" t="n">
        <f aca="false">SUM(AI14:AI16)</f>
        <v>4072</v>
      </c>
      <c r="AJ17" s="219"/>
      <c r="AK17" s="219" t="n">
        <f aca="false">SUM(AK14:AK16)</f>
        <v>27</v>
      </c>
      <c r="AL17" s="219"/>
      <c r="AM17" s="219" t="n">
        <f aca="false">SUM(AM14:AM16)</f>
        <v>11</v>
      </c>
      <c r="AN17" s="219"/>
      <c r="AO17" s="216"/>
      <c r="AP17" s="219" t="n">
        <f aca="false">SUM(AP14:AP16)</f>
        <v>100</v>
      </c>
      <c r="AQ17" s="219" t="n">
        <f aca="false">SUM(AQ14:AQ16)</f>
        <v>590</v>
      </c>
      <c r="AR17" s="219"/>
      <c r="AS17" s="219" t="n">
        <f aca="false">SUM(AS14:AS16)</f>
        <v>5</v>
      </c>
      <c r="AT17" s="219"/>
      <c r="AU17" s="219"/>
      <c r="AV17" s="225" t="e">
        <f aca="false">AV14+AV15+AV16</f>
        <v>#DIV/0!</v>
      </c>
      <c r="AW17" s="226" t="n">
        <f aca="false">AF17/(AF17+AP17)</f>
        <v>0.853587115666179</v>
      </c>
      <c r="AX17" s="226" t="n">
        <f aca="false">AP17/(AP17+AF17)</f>
        <v>0.146412884333821</v>
      </c>
      <c r="AY17" s="223"/>
      <c r="AZ17" s="212"/>
      <c r="BA17" s="212"/>
    </row>
    <row r="18" customFormat="false" ht="8.25" hidden="false" customHeight="false" outlineLevel="0" collapsed="false">
      <c r="C18" s="212"/>
      <c r="D18" s="227"/>
      <c r="E18" s="212"/>
      <c r="F18" s="228"/>
      <c r="G18" s="212"/>
      <c r="H18" s="229"/>
      <c r="I18" s="212"/>
      <c r="J18" s="229"/>
      <c r="K18" s="212"/>
      <c r="L18" s="212"/>
      <c r="M18" s="212"/>
      <c r="N18" s="212"/>
      <c r="O18" s="212"/>
      <c r="P18" s="212"/>
      <c r="Q18" s="212"/>
      <c r="R18" s="212"/>
      <c r="AD18" s="212"/>
      <c r="AE18" s="212"/>
      <c r="AF18" s="227"/>
      <c r="AG18" s="212"/>
      <c r="AH18" s="228"/>
      <c r="AI18" s="212"/>
      <c r="AJ18" s="229"/>
      <c r="AK18" s="212"/>
      <c r="AL18" s="229"/>
      <c r="AM18" s="212"/>
      <c r="AN18" s="212"/>
      <c r="AO18" s="212"/>
      <c r="AP18" s="212"/>
      <c r="AQ18" s="212"/>
      <c r="AR18" s="212"/>
      <c r="AS18" s="212"/>
      <c r="AT18" s="212"/>
    </row>
    <row r="19" customFormat="false" ht="8.25" hidden="false" customHeight="false" outlineLevel="0" collapsed="false">
      <c r="C19" s="212"/>
      <c r="D19" s="227"/>
      <c r="E19" s="212"/>
      <c r="F19" s="228"/>
      <c r="G19" s="212"/>
      <c r="H19" s="229"/>
      <c r="I19" s="212"/>
      <c r="J19" s="229"/>
      <c r="K19" s="212"/>
      <c r="L19" s="212"/>
      <c r="M19" s="212"/>
      <c r="N19" s="212"/>
      <c r="O19" s="212"/>
      <c r="P19" s="212"/>
      <c r="Q19" s="212"/>
      <c r="R19" s="212"/>
      <c r="AD19" s="212"/>
      <c r="AE19" s="212"/>
      <c r="AF19" s="227"/>
      <c r="AG19" s="212"/>
      <c r="AH19" s="228"/>
      <c r="AI19" s="212"/>
      <c r="AJ19" s="229"/>
      <c r="AK19" s="212"/>
      <c r="AL19" s="229"/>
      <c r="AM19" s="212"/>
      <c r="AN19" s="212"/>
      <c r="AO19" s="212"/>
      <c r="AP19" s="212"/>
      <c r="AQ19" s="212"/>
      <c r="AR19" s="212"/>
      <c r="AS19" s="212"/>
      <c r="AT19" s="212"/>
    </row>
    <row r="20" customFormat="false" ht="8.25" hidden="false" customHeight="false" outlineLevel="0" collapsed="false">
      <c r="A20" s="213" t="s">
        <v>19</v>
      </c>
      <c r="B20" s="213"/>
      <c r="C20" s="213"/>
      <c r="D20" s="213"/>
      <c r="E20" s="213"/>
      <c r="F20" s="213"/>
      <c r="G20" s="213"/>
      <c r="H20" s="213" t="s">
        <v>50</v>
      </c>
      <c r="I20" s="213"/>
      <c r="J20" s="213"/>
      <c r="K20" s="213"/>
      <c r="L20" s="213"/>
      <c r="M20" s="213"/>
      <c r="N20" s="212"/>
      <c r="O20" s="212"/>
      <c r="P20" s="212"/>
      <c r="Q20" s="212"/>
      <c r="T20" s="213" t="s">
        <v>20</v>
      </c>
      <c r="U20" s="213"/>
      <c r="V20" s="213"/>
      <c r="X20" s="213"/>
      <c r="Y20" s="213"/>
      <c r="Z20" s="214"/>
      <c r="AA20" s="214"/>
      <c r="AB20" s="214"/>
      <c r="AC20" s="214"/>
      <c r="AE20" s="213" t="s">
        <v>19</v>
      </c>
      <c r="AF20" s="213"/>
      <c r="AG20" s="213"/>
      <c r="AH20" s="213"/>
      <c r="AI20" s="213"/>
      <c r="AJ20" s="213"/>
      <c r="AK20" s="213"/>
      <c r="AL20" s="213" t="s">
        <v>50</v>
      </c>
      <c r="AM20" s="213"/>
      <c r="AN20" s="213"/>
      <c r="AO20" s="213"/>
      <c r="AP20" s="213"/>
      <c r="AQ20" s="213"/>
      <c r="AR20" s="212"/>
      <c r="AS20" s="212"/>
      <c r="AV20" s="213" t="s">
        <v>20</v>
      </c>
      <c r="AW20" s="213"/>
      <c r="AX20" s="213"/>
      <c r="AZ20" s="213" t="s">
        <v>21</v>
      </c>
      <c r="BA20" s="213"/>
      <c r="BB20" s="214"/>
    </row>
    <row r="21" customFormat="false" ht="8.25" hidden="false" customHeight="false" outlineLevel="0" collapsed="false">
      <c r="A21" s="219" t="s">
        <v>51</v>
      </c>
      <c r="B21" s="219" t="s">
        <v>23</v>
      </c>
      <c r="C21" s="219" t="s">
        <v>24</v>
      </c>
      <c r="D21" s="219" t="s">
        <v>25</v>
      </c>
      <c r="E21" s="219" t="s">
        <v>28</v>
      </c>
      <c r="F21" s="219" t="s">
        <v>29</v>
      </c>
      <c r="G21" s="219" t="s">
        <v>30</v>
      </c>
      <c r="H21" s="219" t="s">
        <v>31</v>
      </c>
      <c r="J21" s="219" t="s">
        <v>52</v>
      </c>
      <c r="K21" s="219" t="s">
        <v>53</v>
      </c>
      <c r="L21" s="219" t="s">
        <v>54</v>
      </c>
      <c r="M21" s="219" t="s">
        <v>55</v>
      </c>
      <c r="N21" s="219" t="s">
        <v>56</v>
      </c>
      <c r="O21" s="219" t="s">
        <v>30</v>
      </c>
      <c r="P21" s="219" t="s">
        <v>57</v>
      </c>
      <c r="S21" s="219" t="s">
        <v>51</v>
      </c>
      <c r="T21" s="219" t="s">
        <v>38</v>
      </c>
      <c r="U21" s="219" t="s">
        <v>39</v>
      </c>
      <c r="V21" s="219" t="s">
        <v>40</v>
      </c>
      <c r="X21" s="219" t="s">
        <v>41</v>
      </c>
      <c r="Y21" s="219" t="s">
        <v>58</v>
      </c>
      <c r="Z21" s="219" t="s">
        <v>59</v>
      </c>
      <c r="AA21" s="219"/>
      <c r="AB21" s="219"/>
      <c r="AC21" s="219"/>
      <c r="AD21" s="219" t="s">
        <v>51</v>
      </c>
      <c r="AE21" s="219" t="s">
        <v>24</v>
      </c>
      <c r="AF21" s="219" t="s">
        <v>25</v>
      </c>
      <c r="AG21" s="219" t="s">
        <v>28</v>
      </c>
      <c r="AH21" s="219" t="s">
        <v>29</v>
      </c>
      <c r="AI21" s="219" t="s">
        <v>30</v>
      </c>
      <c r="AJ21" s="219" t="s">
        <v>31</v>
      </c>
      <c r="AL21" s="219" t="s">
        <v>52</v>
      </c>
      <c r="AM21" s="219" t="s">
        <v>53</v>
      </c>
      <c r="AN21" s="219" t="s">
        <v>54</v>
      </c>
      <c r="AO21" s="219" t="s">
        <v>55</v>
      </c>
      <c r="AP21" s="219" t="s">
        <v>56</v>
      </c>
      <c r="AQ21" s="219" t="s">
        <v>30</v>
      </c>
      <c r="AR21" s="219" t="s">
        <v>57</v>
      </c>
      <c r="AV21" s="219" t="s">
        <v>38</v>
      </c>
      <c r="AW21" s="219" t="s">
        <v>39</v>
      </c>
      <c r="AX21" s="219" t="s">
        <v>40</v>
      </c>
      <c r="AZ21" s="219" t="s">
        <v>41</v>
      </c>
      <c r="BA21" s="219" t="s">
        <v>58</v>
      </c>
    </row>
    <row r="22" customFormat="false" ht="8.25" hidden="false" customHeight="false" outlineLevel="0" collapsed="false">
      <c r="A22" s="220" t="s">
        <v>665</v>
      </c>
      <c r="B22" s="221" t="n">
        <v>24</v>
      </c>
      <c r="C22" s="230" t="n">
        <v>17</v>
      </c>
      <c r="D22" s="221" t="n">
        <v>246</v>
      </c>
      <c r="E22" s="221" t="n">
        <v>1317</v>
      </c>
      <c r="F22" s="221" t="n">
        <f aca="false">E22/D22</f>
        <v>5.35365853658537</v>
      </c>
      <c r="G22" s="221" t="n">
        <v>14</v>
      </c>
      <c r="H22" s="218" t="n">
        <f aca="false">G22/D22</f>
        <v>0.0569105691056911</v>
      </c>
      <c r="J22" s="218" t="n">
        <f aca="false">L22/K22</f>
        <v>0.795454545454545</v>
      </c>
      <c r="K22" s="221" t="n">
        <v>88</v>
      </c>
      <c r="L22" s="221" t="n">
        <v>70</v>
      </c>
      <c r="M22" s="221" t="n">
        <v>560</v>
      </c>
      <c r="N22" s="221" t="n">
        <f aca="false">M22/L22</f>
        <v>8</v>
      </c>
      <c r="O22" s="221" t="n">
        <v>5</v>
      </c>
      <c r="P22" s="218" t="n">
        <f aca="false">O22/L22</f>
        <v>0.0714285714285714</v>
      </c>
      <c r="S22" s="220" t="s">
        <v>666</v>
      </c>
      <c r="T22" s="218" t="n">
        <f aca="false">(D22+K22)/($D$27+$K$27+$N$17+$E$17+$L$38+$L$47)</f>
        <v>0.361081081081081</v>
      </c>
      <c r="U22" s="218" t="n">
        <f aca="false">K22/($K$27+$F$38+$F$47)</f>
        <v>0.20952380952381</v>
      </c>
      <c r="V22" s="218" t="n">
        <f aca="false">D22/($D$27+$N$17+$L$38+$L$47)</f>
        <v>0.572093023255814</v>
      </c>
      <c r="X22" s="221" t="n">
        <f aca="false">($E22*('Scoring Format'!$B$3))+($G22*('Scoring Format'!$B$6))+($M22*('Scoring Format'!$B$4))+($O22*('Scoring Format'!$B$7))</f>
        <v>301.7</v>
      </c>
      <c r="Y22" s="221" t="n">
        <f aca="false">($E22*('Scoring Format'!$B$3))+($G22*('Scoring Format'!$B$6))+(L22*1)+($M22*('Scoring Format'!$B$4))+($O22*('Scoring Format'!$B$7))</f>
        <v>371.7</v>
      </c>
      <c r="Z22" s="221" t="n">
        <f aca="false">($E22*('Scoring Format'!$B$3))+($G22*('Scoring Format'!$B$6))+(L22*0.5)+($M22*('Scoring Format'!$B$4))+($O22*('Scoring Format'!$B$7))</f>
        <v>336.7</v>
      </c>
      <c r="AA22" s="212"/>
      <c r="AB22" s="212"/>
      <c r="AC22" s="212"/>
      <c r="AD22" s="220" t="s">
        <v>61</v>
      </c>
      <c r="AE22" s="220"/>
      <c r="AF22" s="221" t="n">
        <v>200</v>
      </c>
      <c r="AG22" s="221" t="n">
        <v>1040</v>
      </c>
      <c r="AH22" s="221" t="n">
        <f aca="false">AG22/AF22</f>
        <v>5.2</v>
      </c>
      <c r="AI22" s="221" t="n">
        <v>7</v>
      </c>
      <c r="AJ22" s="218" t="n">
        <f aca="false">AI22/AF22</f>
        <v>0.035</v>
      </c>
      <c r="AL22" s="218" t="n">
        <f aca="false">AN22/AM22</f>
        <v>0.8</v>
      </c>
      <c r="AM22" s="221" t="n">
        <v>70</v>
      </c>
      <c r="AN22" s="221" t="n">
        <v>56</v>
      </c>
      <c r="AO22" s="221" t="n">
        <v>364</v>
      </c>
      <c r="AP22" s="221" t="n">
        <f aca="false">AO22/AN22</f>
        <v>6.5</v>
      </c>
      <c r="AQ22" s="221" t="n">
        <v>2</v>
      </c>
      <c r="AR22" s="218" t="n">
        <f aca="false">AQ22/AN22</f>
        <v>0.0357142857142857</v>
      </c>
      <c r="AV22" s="218" t="e">
        <f aca="false">(#ref!+AM22)/(#ref!+AM25)</f>
        <v>#NAME?</v>
      </c>
      <c r="AW22" s="218" t="e">
        <f aca="false">#ref!/(AM22+#ref!)</f>
        <v>#NAME?</v>
      </c>
      <c r="AX22" s="218" t="e">
        <f aca="false">AM22/(#ref!+AM22)</f>
        <v>#NAME?</v>
      </c>
      <c r="AZ22" s="221" t="e">
        <f aca="false">(#ref!*0.1)+(AF22*6)+(AL22*0.1)+(AN22*6)</f>
        <v>#NAME?</v>
      </c>
      <c r="BA22" s="221" t="e">
        <f aca="false">(#ref!*0.1)+(AF22*6)+(AK22*1)+(AL22*0.1)+(AN22*6)</f>
        <v>#NAME?</v>
      </c>
    </row>
    <row r="23" customFormat="false" ht="8.25" hidden="false" customHeight="false" outlineLevel="0" collapsed="false">
      <c r="A23" s="220" t="s">
        <v>667</v>
      </c>
      <c r="B23" s="221" t="n">
        <v>27</v>
      </c>
      <c r="C23" s="230" t="n">
        <v>10</v>
      </c>
      <c r="D23" s="221" t="n">
        <v>100</v>
      </c>
      <c r="E23" s="221" t="n">
        <v>395</v>
      </c>
      <c r="F23" s="221" t="n">
        <f aca="false">E23/D23</f>
        <v>3.95</v>
      </c>
      <c r="G23" s="221" t="n">
        <v>1</v>
      </c>
      <c r="H23" s="218" t="n">
        <f aca="false">G23/D23</f>
        <v>0.01</v>
      </c>
      <c r="J23" s="218" t="n">
        <f aca="false">L23/K23</f>
        <v>0.714285714285714</v>
      </c>
      <c r="K23" s="221" t="n">
        <v>21</v>
      </c>
      <c r="L23" s="221" t="n">
        <v>15</v>
      </c>
      <c r="M23" s="221" t="n">
        <v>90</v>
      </c>
      <c r="N23" s="221" t="n">
        <f aca="false">M23/L23</f>
        <v>6</v>
      </c>
      <c r="O23" s="221" t="n">
        <v>1</v>
      </c>
      <c r="P23" s="218" t="n">
        <f aca="false">O23/L23</f>
        <v>0.0666666666666667</v>
      </c>
      <c r="S23" s="220" t="s">
        <v>668</v>
      </c>
      <c r="T23" s="218" t="n">
        <f aca="false">(D23+K23)/($D$27+$K$27+$N$17+$E$17+$L$38+$L$47)</f>
        <v>0.130810810810811</v>
      </c>
      <c r="U23" s="218" t="n">
        <f aca="false">K23/($K$27+$F$38+$F$47)</f>
        <v>0.05</v>
      </c>
      <c r="V23" s="218" t="n">
        <f aca="false">D23/($D$27+$N$17+$L$38+$L$47)</f>
        <v>0.232558139534884</v>
      </c>
      <c r="X23" s="221" t="n">
        <f aca="false">($E23*('Scoring Format'!$B$3))+($G23*('Scoring Format'!$B$6))+($M23*('Scoring Format'!$B$4))+($O23*('Scoring Format'!$B$7))</f>
        <v>60.5</v>
      </c>
      <c r="Y23" s="221" t="n">
        <f aca="false">($E23*('Scoring Format'!$B$3))+($G23*('Scoring Format'!$B$6))+(L23*1)+($M23*('Scoring Format'!$B$4))+($O23*('Scoring Format'!$B$7))</f>
        <v>75.5</v>
      </c>
      <c r="Z23" s="221" t="n">
        <f aca="false">($E23*('Scoring Format'!$B$3))+($G23*('Scoring Format'!$B$6))+(L23*0.5)+($M23*('Scoring Format'!$B$4))+($O23*('Scoring Format'!$B$7))</f>
        <v>68</v>
      </c>
      <c r="AA23" s="212"/>
      <c r="AB23" s="212"/>
      <c r="AC23" s="212"/>
      <c r="AD23" s="220" t="s">
        <v>64</v>
      </c>
      <c r="AE23" s="220"/>
      <c r="AF23" s="221" t="n">
        <v>96</v>
      </c>
      <c r="AG23" s="221" t="n">
        <v>445</v>
      </c>
      <c r="AH23" s="221" t="n">
        <f aca="false">AG23/AF23</f>
        <v>4.63541666666667</v>
      </c>
      <c r="AI23" s="221" t="n">
        <v>6</v>
      </c>
      <c r="AJ23" s="218" t="n">
        <f aca="false">AI23/AF23</f>
        <v>0.0625</v>
      </c>
      <c r="AL23" s="218" t="n">
        <f aca="false">AN23/AM23</f>
        <v>0.583333333333333</v>
      </c>
      <c r="AM23" s="221" t="n">
        <v>24</v>
      </c>
      <c r="AN23" s="221" t="n">
        <v>14</v>
      </c>
      <c r="AO23" s="221" t="n">
        <v>110</v>
      </c>
      <c r="AP23" s="221" t="n">
        <f aca="false">AO23/AN23</f>
        <v>7.85714285714286</v>
      </c>
      <c r="AQ23" s="221" t="n">
        <v>2</v>
      </c>
      <c r="AR23" s="218" t="n">
        <f aca="false">AQ23/AN23</f>
        <v>0.142857142857143</v>
      </c>
      <c r="AV23" s="218" t="e">
        <f aca="false">(#ref!+AM23)/(#ref!+AM26)</f>
        <v>#NAME?</v>
      </c>
      <c r="AW23" s="218" t="e">
        <f aca="false">#ref!/(AM23+#ref!)</f>
        <v>#NAME?</v>
      </c>
      <c r="AX23" s="218" t="e">
        <f aca="false">AM23/(#ref!+AM23)</f>
        <v>#NAME?</v>
      </c>
      <c r="AZ23" s="221" t="e">
        <f aca="false">(#ref!*0.1)+(AF23*6)+(AL23*0.1)+(AN23*6)</f>
        <v>#NAME?</v>
      </c>
      <c r="BA23" s="221" t="e">
        <f aca="false">(#ref!*0.1)+(AF23*6)+(AK23*1)+(AL23*0.1)+(AN23*6)</f>
        <v>#NAME?</v>
      </c>
    </row>
    <row r="24" customFormat="false" ht="8.25" hidden="false" customHeight="false" outlineLevel="0" collapsed="false">
      <c r="A24" s="220" t="s">
        <v>669</v>
      </c>
      <c r="B24" s="221" t="n">
        <v>25</v>
      </c>
      <c r="C24" s="230" t="n">
        <v>16</v>
      </c>
      <c r="D24" s="221" t="n">
        <v>32</v>
      </c>
      <c r="E24" s="221" t="n">
        <v>160</v>
      </c>
      <c r="F24" s="221" t="n">
        <f aca="false">E24/D24</f>
        <v>5</v>
      </c>
      <c r="G24" s="221" t="n">
        <v>1</v>
      </c>
      <c r="H24" s="218" t="n">
        <f aca="false">G24/D24</f>
        <v>0.03125</v>
      </c>
      <c r="J24" s="218" t="n">
        <f aca="false">L24/K24</f>
        <v>0</v>
      </c>
      <c r="K24" s="221" t="n">
        <v>2</v>
      </c>
      <c r="L24" s="221" t="n">
        <v>0</v>
      </c>
      <c r="M24" s="221" t="n">
        <v>0</v>
      </c>
      <c r="N24" s="221" t="e">
        <f aca="false">M24/L24</f>
        <v>#DIV/0!</v>
      </c>
      <c r="O24" s="221" t="n">
        <v>0</v>
      </c>
      <c r="P24" s="218" t="e">
        <f aca="false">O24/L24</f>
        <v>#DIV/0!</v>
      </c>
      <c r="S24" s="220" t="s">
        <v>670</v>
      </c>
      <c r="T24" s="218" t="n">
        <f aca="false">(D24+K24)/($D$27+$K$27+$N$17+$E$17+$L$38+$L$47)</f>
        <v>0.0367567567567568</v>
      </c>
      <c r="U24" s="218" t="n">
        <f aca="false">K24/($K$27+$F$38+$F$47)</f>
        <v>0.00476190476190476</v>
      </c>
      <c r="V24" s="218" t="n">
        <f aca="false">D24/($D$27+$N$17+$L$38+$L$47)</f>
        <v>0.0744186046511628</v>
      </c>
      <c r="X24" s="221" t="n">
        <f aca="false">($E24*('Scoring Format'!$B$3))+($G24*('Scoring Format'!$B$6))+($M24*('Scoring Format'!$B$4))+($O24*('Scoring Format'!$B$7))</f>
        <v>22</v>
      </c>
      <c r="Y24" s="221" t="n">
        <f aca="false">($E24*('Scoring Format'!$B$3))+($G24*('Scoring Format'!$B$6))+(L24*1)+($M24*('Scoring Format'!$B$4))+($O24*('Scoring Format'!$B$7))</f>
        <v>22</v>
      </c>
      <c r="Z24" s="221" t="n">
        <f aca="false">($E24*('Scoring Format'!$B$3))+($G24*('Scoring Format'!$B$6))+(L24*0.5)+($M24*('Scoring Format'!$B$4))+($O24*('Scoring Format'!$B$7))</f>
        <v>22</v>
      </c>
      <c r="AA24" s="212"/>
      <c r="AB24" s="212"/>
      <c r="AC24" s="212"/>
      <c r="AD24" s="220" t="s">
        <v>67</v>
      </c>
      <c r="AE24" s="220"/>
      <c r="AF24" s="221" t="n">
        <v>8</v>
      </c>
      <c r="AG24" s="221" t="n">
        <v>28</v>
      </c>
      <c r="AH24" s="221" t="n">
        <f aca="false">AG24/AF24</f>
        <v>3.5</v>
      </c>
      <c r="AI24" s="221" t="n">
        <v>0</v>
      </c>
      <c r="AJ24" s="218" t="n">
        <f aca="false">AI24/AF24</f>
        <v>0</v>
      </c>
      <c r="AL24" s="218" t="n">
        <f aca="false">AN24/AM24</f>
        <v>0.5</v>
      </c>
      <c r="AM24" s="221" t="n">
        <v>4</v>
      </c>
      <c r="AN24" s="221" t="n">
        <v>2</v>
      </c>
      <c r="AO24" s="221" t="n">
        <v>17</v>
      </c>
      <c r="AP24" s="221" t="n">
        <f aca="false">AO24/AN24</f>
        <v>8.5</v>
      </c>
      <c r="AQ24" s="221" t="n">
        <v>0</v>
      </c>
      <c r="AR24" s="218" t="n">
        <f aca="false">AQ24/AN24</f>
        <v>0</v>
      </c>
      <c r="AV24" s="218" t="e">
        <f aca="false">(#ref!+AM24)/(#ref!+AM30)</f>
        <v>#NAME?</v>
      </c>
      <c r="AW24" s="218" t="e">
        <f aca="false">#ref!/(AM24+#ref!)</f>
        <v>#NAME?</v>
      </c>
      <c r="AX24" s="218" t="e">
        <f aca="false">AM24/(#ref!+AM24)</f>
        <v>#NAME?</v>
      </c>
      <c r="AZ24" s="221" t="e">
        <f aca="false">(#ref!*0.1)+(AF24*6)+(AL24*0.1)+(AN24*6)</f>
        <v>#NAME?</v>
      </c>
      <c r="BA24" s="221" t="e">
        <f aca="false">(#ref!*0.1)+(AF24*6)+(AK24*1)+(AL24*0.1)+(AN24*6)</f>
        <v>#NAME?</v>
      </c>
    </row>
    <row r="25" customFormat="false" ht="8.25" hidden="false" customHeight="false" outlineLevel="0" collapsed="false">
      <c r="A25" s="220"/>
      <c r="B25" s="221"/>
      <c r="C25" s="230"/>
      <c r="D25" s="221"/>
      <c r="E25" s="221"/>
      <c r="F25" s="221" t="e">
        <f aca="false">E25/D25</f>
        <v>#DIV/0!</v>
      </c>
      <c r="G25" s="221"/>
      <c r="H25" s="218" t="e">
        <f aca="false">G25/D25</f>
        <v>#DIV/0!</v>
      </c>
      <c r="J25" s="218" t="e">
        <f aca="false">L25/K25</f>
        <v>#DIV/0!</v>
      </c>
      <c r="K25" s="221"/>
      <c r="L25" s="221"/>
      <c r="M25" s="221"/>
      <c r="N25" s="221" t="e">
        <f aca="false">M25/L25</f>
        <v>#DIV/0!</v>
      </c>
      <c r="O25" s="221" t="n">
        <v>0</v>
      </c>
      <c r="P25" s="218" t="e">
        <f aca="false">O25/L25</f>
        <v>#DIV/0!</v>
      </c>
      <c r="S25" s="220"/>
      <c r="T25" s="218" t="n">
        <f aca="false">(D25+K25)/($D$27+$K$27+$N$17+$E$17+$L$38+$L$47)</f>
        <v>0</v>
      </c>
      <c r="U25" s="218" t="n">
        <f aca="false">K25/($K$27+$F$38+$F$47)</f>
        <v>0</v>
      </c>
      <c r="V25" s="218" t="n">
        <f aca="false">D25/($D$27+$N$17+$L$38+$L$47)</f>
        <v>0</v>
      </c>
      <c r="X25" s="221" t="n">
        <f aca="false">($E25*('Scoring Format'!$B$3))+($G25*('Scoring Format'!$B$6))+($M25*('Scoring Format'!$B$4))+($O25*('Scoring Format'!$B$7))</f>
        <v>0</v>
      </c>
      <c r="Y25" s="221" t="n">
        <f aca="false">($E25*('Scoring Format'!$B$3))+($G25*('Scoring Format'!$B$6))+(L25*1)+($M25*('Scoring Format'!$B$4))+($O25*('Scoring Format'!$B$7))</f>
        <v>0</v>
      </c>
      <c r="Z25" s="221" t="n">
        <f aca="false">($E25*('Scoring Format'!$B$3))+($G25*('Scoring Format'!$B$6))+(L25*0.5)+($M25*('Scoring Format'!$B$4))+($O25*('Scoring Format'!$B$7))</f>
        <v>0</v>
      </c>
      <c r="AA25" s="212"/>
      <c r="AB25" s="212"/>
      <c r="AC25" s="212"/>
      <c r="AD25" s="220" t="s">
        <v>70</v>
      </c>
      <c r="AE25" s="220"/>
      <c r="AF25" s="221"/>
      <c r="AG25" s="221"/>
      <c r="AH25" s="221" t="e">
        <f aca="false">AG25/AF25</f>
        <v>#DIV/0!</v>
      </c>
      <c r="AI25" s="221" t="n">
        <v>0</v>
      </c>
      <c r="AJ25" s="218" t="e">
        <f aca="false">AI25/AF25</f>
        <v>#DIV/0!</v>
      </c>
      <c r="AL25" s="218" t="e">
        <f aca="false">AN25/AM25</f>
        <v>#DIV/0!</v>
      </c>
      <c r="AM25" s="221"/>
      <c r="AN25" s="221"/>
      <c r="AO25" s="221"/>
      <c r="AP25" s="221" t="e">
        <f aca="false">AO25/AN25</f>
        <v>#DIV/0!</v>
      </c>
      <c r="AQ25" s="221" t="n">
        <v>0</v>
      </c>
      <c r="AR25" s="218" t="e">
        <f aca="false">AQ25/AN25</f>
        <v>#DIV/0!</v>
      </c>
      <c r="AV25" s="218" t="e">
        <f aca="false">(#ref!+AM25)/(#ref!+AM31)</f>
        <v>#NAME?</v>
      </c>
      <c r="AW25" s="218" t="e">
        <f aca="false">#ref!/(AM25+#ref!)</f>
        <v>#NAME?</v>
      </c>
      <c r="AX25" s="218" t="e">
        <f aca="false">AM25/(#ref!+AM25)</f>
        <v>#NAME?</v>
      </c>
      <c r="AZ25" s="221" t="e">
        <f aca="false">(#ref!*0.1)+(AF25*6)+(AL25*0.1)+(AN25*6)</f>
        <v>#NAME?</v>
      </c>
      <c r="BA25" s="221" t="e">
        <f aca="false">(#ref!*0.1)+(AF25*6)+(AK25*1)+(AL25*0.1)+(AN25*6)</f>
        <v>#NAME?</v>
      </c>
    </row>
    <row r="26" customFormat="false" ht="8.25" hidden="false" customHeight="false" outlineLevel="0" collapsed="false">
      <c r="A26" s="220" t="s">
        <v>671</v>
      </c>
      <c r="B26" s="221" t="n">
        <v>25</v>
      </c>
      <c r="C26" s="230" t="n">
        <v>16</v>
      </c>
      <c r="D26" s="221" t="n">
        <v>32</v>
      </c>
      <c r="E26" s="221" t="n">
        <v>128</v>
      </c>
      <c r="F26" s="221" t="n">
        <f aca="false">E26/D26</f>
        <v>4</v>
      </c>
      <c r="G26" s="221" t="n">
        <v>1</v>
      </c>
      <c r="H26" s="218" t="n">
        <f aca="false">G26/D26</f>
        <v>0.03125</v>
      </c>
      <c r="J26" s="218" t="n">
        <f aca="false">L26/K26</f>
        <v>0</v>
      </c>
      <c r="K26" s="221" t="n">
        <v>2</v>
      </c>
      <c r="L26" s="221" t="n">
        <v>0</v>
      </c>
      <c r="M26" s="221" t="n">
        <v>0</v>
      </c>
      <c r="N26" s="221" t="e">
        <f aca="false">M26/L26</f>
        <v>#DIV/0!</v>
      </c>
      <c r="O26" s="221" t="n">
        <v>0</v>
      </c>
      <c r="P26" s="218" t="e">
        <f aca="false">O26/L26</f>
        <v>#DIV/0!</v>
      </c>
      <c r="S26" s="220" t="s">
        <v>672</v>
      </c>
      <c r="T26" s="218" t="n">
        <f aca="false">(D26+K26)/($D$27+$K$27+$N$17+$E$17+$L$38+$L$47)</f>
        <v>0.0367567567567568</v>
      </c>
      <c r="U26" s="218" t="n">
        <f aca="false">K26/($K$27+$F$38+$F$47)</f>
        <v>0.00476190476190476</v>
      </c>
      <c r="V26" s="218" t="n">
        <f aca="false">D26/($D$27+$N$17+$L$38+$L$47)</f>
        <v>0.0744186046511628</v>
      </c>
      <c r="X26" s="221" t="n">
        <f aca="false">($E26*('Scoring Format'!$B$3))+($G26*('Scoring Format'!$B$6))+($M26*('Scoring Format'!$B$4))+($O26*('Scoring Format'!$B$7))</f>
        <v>18.8</v>
      </c>
      <c r="Y26" s="221" t="n">
        <f aca="false">($E26*('Scoring Format'!$B$3))+($G26*('Scoring Format'!$B$6))+(L26*1)+($M26*('Scoring Format'!$B$4))+($O26*('Scoring Format'!$B$7))</f>
        <v>18.8</v>
      </c>
      <c r="Z26" s="221" t="n">
        <f aca="false">($E26*('Scoring Format'!$B$3))+($G26*('Scoring Format'!$B$6))+(L26*0.5)+($M26*('Scoring Format'!$B$4))+($O26*('Scoring Format'!$B$7))</f>
        <v>18.8</v>
      </c>
      <c r="AA26" s="212"/>
      <c r="AB26" s="212"/>
      <c r="AC26" s="212"/>
      <c r="AD26" s="220" t="s">
        <v>164</v>
      </c>
      <c r="AE26" s="220"/>
      <c r="AF26" s="221"/>
      <c r="AG26" s="221"/>
      <c r="AH26" s="221" t="e">
        <f aca="false">AG26/AF26</f>
        <v>#DIV/0!</v>
      </c>
      <c r="AI26" s="221"/>
      <c r="AJ26" s="218" t="e">
        <f aca="false">AI26/AF26</f>
        <v>#DIV/0!</v>
      </c>
      <c r="AL26" s="218" t="e">
        <f aca="false">AN26/AM26</f>
        <v>#DIV/0!</v>
      </c>
      <c r="AM26" s="221"/>
      <c r="AN26" s="221"/>
      <c r="AO26" s="221"/>
      <c r="AP26" s="221"/>
      <c r="AQ26" s="221" t="n">
        <f aca="false">(AG26*0.1)+(AI26*6)+(AN26*0.1)+(AP26*6)</f>
        <v>0</v>
      </c>
      <c r="AR26" s="218" t="e">
        <f aca="false">AQ26/AN26</f>
        <v>#DIV/0!</v>
      </c>
      <c r="AV26" s="218" t="e">
        <f aca="false">(#ref!+AM26)/(#ref!+AM32)</f>
        <v>#NAME?</v>
      </c>
      <c r="AW26" s="218" t="e">
        <f aca="false">#ref!/(AM26+#ref!)</f>
        <v>#NAME?</v>
      </c>
      <c r="AX26" s="218" t="e">
        <f aca="false">AM26/(#ref!+AM26)</f>
        <v>#NAME?</v>
      </c>
      <c r="AZ26" s="221" t="e">
        <f aca="false">(#ref!*0.1)+(AF26*6)+(AJ26*1)+(AK26*0.1)+(AM26*6)</f>
        <v>#NAME?</v>
      </c>
      <c r="BA26" s="221" t="e">
        <f aca="false">(#ref!*0.1)+(AF26*6)+(AK26*1)+(AL26*0.1)+(AN26*6)</f>
        <v>#NAME?</v>
      </c>
    </row>
    <row r="27" customFormat="false" ht="8.25" hidden="false" customHeight="false" outlineLevel="0" collapsed="false">
      <c r="A27" s="219" t="s">
        <v>49</v>
      </c>
      <c r="B27" s="219"/>
      <c r="C27" s="219"/>
      <c r="D27" s="219" t="n">
        <f aca="false">SUM(D22:D26)</f>
        <v>410</v>
      </c>
      <c r="E27" s="219" t="n">
        <f aca="false">SUM(E22:E26)</f>
        <v>2000</v>
      </c>
      <c r="F27" s="219"/>
      <c r="G27" s="219" t="n">
        <f aca="false">SUM(G22:G26)</f>
        <v>17</v>
      </c>
      <c r="H27" s="219"/>
      <c r="I27" s="219"/>
      <c r="J27" s="219"/>
      <c r="K27" s="219" t="n">
        <f aca="false">SUM(K22:K26)</f>
        <v>113</v>
      </c>
      <c r="L27" s="219" t="n">
        <f aca="false">SUM(L22:L26)</f>
        <v>85</v>
      </c>
      <c r="M27" s="219" t="n">
        <f aca="false">SUM(M22:M26)</f>
        <v>650</v>
      </c>
      <c r="N27" s="219"/>
      <c r="O27" s="219" t="n">
        <f aca="false">SUM(O22:O26)</f>
        <v>6</v>
      </c>
      <c r="P27" s="219"/>
      <c r="AD27" s="219" t="s">
        <v>49</v>
      </c>
      <c r="AE27" s="219"/>
      <c r="AF27" s="219" t="n">
        <f aca="false">SUM(AF22:AF26)</f>
        <v>304</v>
      </c>
      <c r="AG27" s="219" t="n">
        <f aca="false">SUM(AG22:AG26)</f>
        <v>1513</v>
      </c>
      <c r="AH27" s="219"/>
      <c r="AI27" s="219" t="n">
        <f aca="false">SUM(AI22:AI26)</f>
        <v>13</v>
      </c>
      <c r="AJ27" s="219"/>
      <c r="AK27" s="219"/>
      <c r="AL27" s="219"/>
      <c r="AM27" s="219" t="n">
        <f aca="false">SUM(AM22:AM26)</f>
        <v>98</v>
      </c>
      <c r="AN27" s="219" t="n">
        <f aca="false">SUM(AN22:AN26)</f>
        <v>72</v>
      </c>
      <c r="AO27" s="219" t="n">
        <f aca="false">SUM(AO22:AO26)</f>
        <v>491</v>
      </c>
      <c r="AP27" s="219"/>
      <c r="AQ27" s="219" t="n">
        <f aca="false">SUM(AQ22:AQ26)</f>
        <v>4</v>
      </c>
      <c r="AR27" s="219"/>
    </row>
    <row r="28" customFormat="false" ht="8.25" hidden="false" customHeight="false" outlineLevel="0" collapsed="false">
      <c r="A28" s="219"/>
      <c r="C28" s="212"/>
      <c r="D28" s="212"/>
      <c r="E28" s="212"/>
      <c r="F28" s="212"/>
      <c r="G28" s="212"/>
      <c r="H28" s="219"/>
      <c r="I28" s="212"/>
      <c r="J28" s="212"/>
      <c r="K28" s="212"/>
      <c r="L28" s="212"/>
      <c r="M28" s="212"/>
      <c r="N28" s="212"/>
      <c r="AC28" s="219"/>
      <c r="AD28" s="212"/>
      <c r="AE28" s="212"/>
      <c r="AF28" s="212"/>
      <c r="AG28" s="212"/>
      <c r="AH28" s="212"/>
      <c r="AI28" s="212"/>
      <c r="AJ28" s="219"/>
      <c r="AK28" s="212"/>
      <c r="AL28" s="212"/>
      <c r="AM28" s="212"/>
      <c r="AN28" s="212"/>
      <c r="AO28" s="212"/>
      <c r="AP28" s="212"/>
    </row>
    <row r="29" customFormat="false" ht="8.25" hidden="false" customHeight="false" outlineLevel="0" collapsed="false">
      <c r="C29" s="212"/>
      <c r="D29" s="212"/>
      <c r="E29" s="212"/>
      <c r="F29" s="212"/>
      <c r="G29" s="212"/>
      <c r="H29" s="212"/>
      <c r="I29" s="212"/>
      <c r="J29" s="212"/>
      <c r="K29" s="212"/>
      <c r="L29" s="212"/>
      <c r="M29" s="212"/>
      <c r="AD29" s="212"/>
      <c r="AE29" s="212"/>
      <c r="AF29" s="212"/>
      <c r="AG29" s="212"/>
      <c r="AH29" s="212"/>
      <c r="AI29" s="212"/>
      <c r="AJ29" s="212"/>
      <c r="AK29" s="212"/>
      <c r="AL29" s="212"/>
      <c r="AM29" s="212"/>
      <c r="AN29" s="212"/>
      <c r="AO29" s="212"/>
    </row>
    <row r="30" customFormat="false" ht="8.25" hidden="false" customHeight="false" outlineLevel="0" collapsed="false">
      <c r="A30" s="213" t="s">
        <v>50</v>
      </c>
      <c r="B30" s="213"/>
      <c r="C30" s="213"/>
      <c r="D30" s="213"/>
      <c r="E30" s="213"/>
      <c r="F30" s="213"/>
      <c r="G30" s="213"/>
      <c r="H30" s="214"/>
      <c r="I30" s="214"/>
      <c r="J30" s="212"/>
      <c r="K30" s="212"/>
      <c r="L30" s="213" t="s">
        <v>19</v>
      </c>
      <c r="M30" s="213"/>
      <c r="N30" s="213"/>
      <c r="O30" s="213"/>
      <c r="P30" s="213"/>
      <c r="T30" s="213" t="s">
        <v>20</v>
      </c>
      <c r="U30" s="213"/>
      <c r="V30" s="213"/>
      <c r="X30" s="213"/>
      <c r="Y30" s="213"/>
      <c r="AE30" s="213" t="s">
        <v>50</v>
      </c>
      <c r="AF30" s="213"/>
      <c r="AG30" s="213"/>
      <c r="AH30" s="213"/>
      <c r="AI30" s="213"/>
      <c r="AJ30" s="213"/>
      <c r="AK30" s="213"/>
      <c r="AL30" s="212"/>
      <c r="AM30" s="212"/>
      <c r="AN30" s="213" t="s">
        <v>19</v>
      </c>
      <c r="AO30" s="213"/>
      <c r="AP30" s="213"/>
      <c r="AQ30" s="213"/>
      <c r="AR30" s="213"/>
      <c r="AV30" s="213" t="s">
        <v>20</v>
      </c>
      <c r="AW30" s="213"/>
      <c r="AX30" s="213"/>
      <c r="AZ30" s="213" t="s">
        <v>21</v>
      </c>
      <c r="BA30" s="213"/>
    </row>
    <row r="31" customFormat="false" ht="8.25" hidden="false" customHeight="false" outlineLevel="0" collapsed="false">
      <c r="A31" s="219" t="s">
        <v>74</v>
      </c>
      <c r="B31" s="219" t="s">
        <v>23</v>
      </c>
      <c r="C31" s="219" t="s">
        <v>24</v>
      </c>
      <c r="D31" s="219" t="s">
        <v>52</v>
      </c>
      <c r="E31" s="219" t="s">
        <v>53</v>
      </c>
      <c r="F31" s="219" t="s">
        <v>54</v>
      </c>
      <c r="G31" s="219" t="s">
        <v>55</v>
      </c>
      <c r="H31" s="219" t="s">
        <v>56</v>
      </c>
      <c r="I31" s="219" t="s">
        <v>30</v>
      </c>
      <c r="J31" s="219" t="s">
        <v>57</v>
      </c>
      <c r="L31" s="219" t="s">
        <v>34</v>
      </c>
      <c r="M31" s="219" t="s">
        <v>35</v>
      </c>
      <c r="N31" s="219" t="s">
        <v>36</v>
      </c>
      <c r="O31" s="219" t="s">
        <v>75</v>
      </c>
      <c r="P31" s="219" t="s">
        <v>31</v>
      </c>
      <c r="S31" s="219" t="s">
        <v>74</v>
      </c>
      <c r="T31" s="219" t="s">
        <v>38</v>
      </c>
      <c r="U31" s="219" t="s">
        <v>39</v>
      </c>
      <c r="V31" s="219" t="s">
        <v>40</v>
      </c>
      <c r="X31" s="219" t="s">
        <v>41</v>
      </c>
      <c r="Y31" s="219" t="s">
        <v>58</v>
      </c>
      <c r="Z31" s="219" t="s">
        <v>76</v>
      </c>
      <c r="AA31" s="219"/>
      <c r="AD31" s="219" t="s">
        <v>74</v>
      </c>
      <c r="AE31" s="219" t="s">
        <v>24</v>
      </c>
      <c r="AF31" s="219" t="s">
        <v>52</v>
      </c>
      <c r="AG31" s="219" t="s">
        <v>53</v>
      </c>
      <c r="AH31" s="219" t="s">
        <v>54</v>
      </c>
      <c r="AI31" s="219" t="s">
        <v>55</v>
      </c>
      <c r="AJ31" s="219" t="s">
        <v>56</v>
      </c>
      <c r="AK31" s="219" t="s">
        <v>30</v>
      </c>
      <c r="AL31" s="219" t="s">
        <v>57</v>
      </c>
      <c r="AN31" s="219" t="s">
        <v>34</v>
      </c>
      <c r="AO31" s="219" t="s">
        <v>35</v>
      </c>
      <c r="AP31" s="219" t="s">
        <v>36</v>
      </c>
      <c r="AQ31" s="219" t="s">
        <v>75</v>
      </c>
      <c r="AR31" s="219" t="s">
        <v>31</v>
      </c>
      <c r="AV31" s="219" t="s">
        <v>38</v>
      </c>
      <c r="AW31" s="219" t="s">
        <v>39</v>
      </c>
      <c r="AX31" s="219" t="s">
        <v>40</v>
      </c>
      <c r="AZ31" s="219" t="s">
        <v>41</v>
      </c>
      <c r="BA31" s="219" t="s">
        <v>58</v>
      </c>
    </row>
    <row r="32" customFormat="false" ht="8.25" hidden="false" customHeight="false" outlineLevel="0" collapsed="false">
      <c r="A32" s="220" t="s">
        <v>673</v>
      </c>
      <c r="B32" s="221" t="n">
        <v>27</v>
      </c>
      <c r="C32" s="221" t="n">
        <v>17</v>
      </c>
      <c r="D32" s="218" t="n">
        <f aca="false">F32/E32</f>
        <v>0.733333333333333</v>
      </c>
      <c r="E32" s="221" t="n">
        <v>150</v>
      </c>
      <c r="F32" s="221" t="n">
        <v>110</v>
      </c>
      <c r="G32" s="221" t="n">
        <v>1272</v>
      </c>
      <c r="H32" s="221" t="n">
        <f aca="false">G32/F32</f>
        <v>11.5636363636364</v>
      </c>
      <c r="I32" s="221" t="n">
        <v>11</v>
      </c>
      <c r="J32" s="218" t="n">
        <f aca="false">I32/F32</f>
        <v>0.1</v>
      </c>
      <c r="L32" s="221" t="n">
        <v>3</v>
      </c>
      <c r="M32" s="221" t="n">
        <v>10</v>
      </c>
      <c r="N32" s="231" t="n">
        <f aca="false">M32/L32</f>
        <v>3.33333333333333</v>
      </c>
      <c r="O32" s="221" t="n">
        <v>0</v>
      </c>
      <c r="P32" s="218" t="n">
        <f aca="false">O32/L32</f>
        <v>0</v>
      </c>
      <c r="S32" s="220" t="s">
        <v>674</v>
      </c>
      <c r="T32" s="232" t="n">
        <f aca="false">(E32+L32)/($D$27+$L$27+$N$17+$E$47+$L$47)</f>
        <v>0.250819672131148</v>
      </c>
      <c r="U32" s="232" t="n">
        <f aca="false">E32/($E$17)</f>
        <v>0.392670157068063</v>
      </c>
      <c r="V32" s="232" t="n">
        <f aca="false">L32/($N$17+$D$27+$L$38+$L$47)</f>
        <v>0.00697674418604651</v>
      </c>
      <c r="X32" s="221" t="n">
        <f aca="false">($G32*('Scoring Format'!$B$4))+($I32*'Scoring Format'!$B$7)+($M32*('Scoring Format'!$B$3))+($O32*('Scoring Format'!$B$6))</f>
        <v>194.2</v>
      </c>
      <c r="Y32" s="221" t="n">
        <f aca="false">(F32*1)+(($G32*('Scoring Format'!$B$4))+($I32*'Scoring Format'!$B$7)+($M32*('Scoring Format'!$B$3))+($O32*('Scoring Format'!$B$6)))</f>
        <v>304.2</v>
      </c>
      <c r="Z32" s="221" t="n">
        <f aca="false">(F32*0.5)+(($G32*('Scoring Format'!$B$4))+($I32*'Scoring Format'!$B$7)+($M32*('Scoring Format'!$B$3))+($O32*('Scoring Format'!$B$6)))</f>
        <v>249.2</v>
      </c>
      <c r="AA32" s="212"/>
      <c r="AD32" s="220" t="s">
        <v>79</v>
      </c>
      <c r="AE32" s="220"/>
      <c r="AF32" s="218" t="n">
        <f aca="false">AH32/AG32</f>
        <v>0.607476635514019</v>
      </c>
      <c r="AG32" s="221" t="n">
        <v>107</v>
      </c>
      <c r="AH32" s="221" t="n">
        <v>65</v>
      </c>
      <c r="AI32" s="221" t="n">
        <v>710</v>
      </c>
      <c r="AJ32" s="221" t="n">
        <f aca="false">AI32/AH32</f>
        <v>10.9230769230769</v>
      </c>
      <c r="AK32" s="221" t="n">
        <v>6</v>
      </c>
      <c r="AL32" s="218" t="n">
        <f aca="false">AK32/AH32</f>
        <v>0.0923076923076923</v>
      </c>
      <c r="AN32" s="221" t="n">
        <v>0</v>
      </c>
      <c r="AO32" s="221" t="n">
        <v>0</v>
      </c>
      <c r="AP32" s="231" t="e">
        <f aca="false">AO32/AN32</f>
        <v>#DIV/0!</v>
      </c>
      <c r="AQ32" s="221" t="n">
        <v>0</v>
      </c>
      <c r="AR32" s="218" t="e">
        <f aca="false">AQ32/AN32</f>
        <v>#DIV/0!</v>
      </c>
      <c r="AV32" s="232" t="e">
        <f aca="false">(#ref!+AK32)/(#ref!+AK35)</f>
        <v>#NAME?</v>
      </c>
      <c r="AW32" s="232" t="e">
        <f aca="false">#ref!/(AK32+#ref!)</f>
        <v>#NAME?</v>
      </c>
      <c r="AX32" s="232" t="e">
        <f aca="false">AK32/(#ref!+AK32)</f>
        <v>#NAME?</v>
      </c>
      <c r="AZ32" s="221" t="n">
        <f aca="false">(AI32*0.1)+(AK32*6)+(AO32*0.1)+(AQ32*6)</f>
        <v>107</v>
      </c>
      <c r="BA32" s="221" t="n">
        <f aca="false">(AH32*1)+(AI32*0.1)+(AK32*6)+(AO32*0.1)+(AQ32*6)</f>
        <v>172</v>
      </c>
    </row>
    <row r="33" customFormat="false" ht="8.25" hidden="false" customHeight="false" outlineLevel="0" collapsed="false">
      <c r="A33" s="220" t="s">
        <v>675</v>
      </c>
      <c r="B33" s="221" t="n">
        <v>24</v>
      </c>
      <c r="C33" s="221" t="n">
        <v>17</v>
      </c>
      <c r="D33" s="218" t="n">
        <f aca="false">F33/E33</f>
        <v>0.585365853658537</v>
      </c>
      <c r="E33" s="221" t="n">
        <v>41</v>
      </c>
      <c r="F33" s="221" t="n">
        <v>24</v>
      </c>
      <c r="G33" s="221" t="n">
        <v>360</v>
      </c>
      <c r="H33" s="221" t="n">
        <f aca="false">G33/F33</f>
        <v>15</v>
      </c>
      <c r="I33" s="221" t="n">
        <v>6</v>
      </c>
      <c r="J33" s="218" t="n">
        <f aca="false">I33/F33</f>
        <v>0.25</v>
      </c>
      <c r="L33" s="221" t="n">
        <v>0</v>
      </c>
      <c r="M33" s="221" t="n">
        <v>0</v>
      </c>
      <c r="N33" s="231" t="e">
        <f aca="false">M33/L33</f>
        <v>#DIV/0!</v>
      </c>
      <c r="O33" s="221" t="n">
        <v>0</v>
      </c>
      <c r="P33" s="218" t="e">
        <f aca="false">O33/L33</f>
        <v>#DIV/0!</v>
      </c>
      <c r="S33" s="220" t="s">
        <v>676</v>
      </c>
      <c r="T33" s="232" t="n">
        <f aca="false">(E33+L33)/($D$27+$L$27+$N$17+$E$47+$L$47)</f>
        <v>0.0672131147540984</v>
      </c>
      <c r="U33" s="232" t="n">
        <f aca="false">E33/($E$17)</f>
        <v>0.107329842931937</v>
      </c>
      <c r="V33" s="232" t="n">
        <f aca="false">L33/($N$17+$D$27+$L$38+$L$47)</f>
        <v>0</v>
      </c>
      <c r="X33" s="221" t="n">
        <f aca="false">($G33*('Scoring Format'!$B$4))+($I33*'Scoring Format'!$B$7)+($M33*('Scoring Format'!$B$3))+($O33*('Scoring Format'!$B$6))</f>
        <v>72</v>
      </c>
      <c r="Y33" s="221" t="n">
        <f aca="false">(F33*1)+(($G33*('Scoring Format'!$B$4))+($I33*'Scoring Format'!$B$7)+($M33*('Scoring Format'!$B$3))+($O33*('Scoring Format'!$B$6)))</f>
        <v>96</v>
      </c>
      <c r="Z33" s="221" t="n">
        <f aca="false">(F33*0.5)+(($G33*('Scoring Format'!$B$4))+($I33*'Scoring Format'!$B$7)+($M33*('Scoring Format'!$B$3))+($O33*('Scoring Format'!$B$6)))</f>
        <v>84</v>
      </c>
      <c r="AA33" s="212"/>
      <c r="AD33" s="220" t="s">
        <v>82</v>
      </c>
      <c r="AE33" s="220"/>
      <c r="AF33" s="218" t="n">
        <f aca="false">AH33/AG33</f>
        <v>0.633333333333333</v>
      </c>
      <c r="AG33" s="221" t="n">
        <v>120</v>
      </c>
      <c r="AH33" s="221" t="n">
        <v>76</v>
      </c>
      <c r="AI33" s="221" t="n">
        <v>892</v>
      </c>
      <c r="AJ33" s="221" t="n">
        <f aca="false">AI33/AH33</f>
        <v>11.7368421052632</v>
      </c>
      <c r="AK33" s="221" t="n">
        <v>5</v>
      </c>
      <c r="AL33" s="218" t="n">
        <f aca="false">AK33/AH33</f>
        <v>0.0657894736842105</v>
      </c>
      <c r="AN33" s="221" t="n">
        <v>12</v>
      </c>
      <c r="AO33" s="221" t="n">
        <v>108</v>
      </c>
      <c r="AP33" s="231" t="n">
        <f aca="false">AO33/AN33</f>
        <v>9</v>
      </c>
      <c r="AQ33" s="221" t="n">
        <v>0</v>
      </c>
      <c r="AR33" s="218" t="n">
        <f aca="false">AQ33/AN33</f>
        <v>0</v>
      </c>
      <c r="AV33" s="232" t="e">
        <f aca="false">(#ref!+AK33)/(#ref!+AK36)</f>
        <v>#NAME?</v>
      </c>
      <c r="AW33" s="232" t="e">
        <f aca="false">#ref!/(AK33+#ref!)</f>
        <v>#NAME?</v>
      </c>
      <c r="AX33" s="232" t="e">
        <f aca="false">AK33/(#ref!+AK33)</f>
        <v>#NAME?</v>
      </c>
      <c r="AZ33" s="221" t="n">
        <f aca="false">(AI33*0.1)+(AK33*6)+(AO33*0.1)+(AQ33*6)</f>
        <v>130</v>
      </c>
      <c r="BA33" s="221" t="n">
        <f aca="false">(AH33*1)+(AI33*0.1)+(AK33*6)+(AO33*0.1)+(AQ33*6)</f>
        <v>206</v>
      </c>
    </row>
    <row r="34" customFormat="false" ht="8.25" hidden="false" customHeight="false" outlineLevel="0" collapsed="false">
      <c r="A34" s="220" t="s">
        <v>677</v>
      </c>
      <c r="B34" s="221" t="n">
        <v>28</v>
      </c>
      <c r="C34" s="221" t="n">
        <v>17</v>
      </c>
      <c r="D34" s="218" t="n">
        <f aca="false">F34/E34</f>
        <v>0.62962962962963</v>
      </c>
      <c r="E34" s="221" t="n">
        <v>27</v>
      </c>
      <c r="F34" s="221" t="n">
        <v>17</v>
      </c>
      <c r="G34" s="221" t="n">
        <v>180</v>
      </c>
      <c r="H34" s="221" t="n">
        <f aca="false">G34/F34</f>
        <v>10.5882352941176</v>
      </c>
      <c r="I34" s="221" t="n">
        <v>1</v>
      </c>
      <c r="J34" s="218" t="n">
        <f aca="false">I34/F34</f>
        <v>0.0588235294117647</v>
      </c>
      <c r="L34" s="221" t="n">
        <v>2</v>
      </c>
      <c r="M34" s="221" t="n">
        <v>20</v>
      </c>
      <c r="N34" s="231" t="n">
        <f aca="false">M34/L34</f>
        <v>10</v>
      </c>
      <c r="O34" s="221" t="n">
        <v>0</v>
      </c>
      <c r="P34" s="218" t="n">
        <f aca="false">O34/L34</f>
        <v>0</v>
      </c>
      <c r="S34" s="220" t="s">
        <v>678</v>
      </c>
      <c r="T34" s="232" t="n">
        <f aca="false">(E34+L34)/($D$27+$L$27+$N$17+$E$47+$L$47)</f>
        <v>0.0475409836065574</v>
      </c>
      <c r="U34" s="232" t="n">
        <f aca="false">E34/($E$17)</f>
        <v>0.0706806282722513</v>
      </c>
      <c r="V34" s="232" t="n">
        <f aca="false">L34/($N$17+$D$27+$L$38+$L$47)</f>
        <v>0.00465116279069767</v>
      </c>
      <c r="X34" s="221" t="n">
        <f aca="false">($G34*('Scoring Format'!$B$4))+($I34*'Scoring Format'!$B$7)+($M34*('Scoring Format'!$B$3))+($O34*('Scoring Format'!$B$6))</f>
        <v>26</v>
      </c>
      <c r="Y34" s="221" t="n">
        <f aca="false">(F34*1)+(($G34*('Scoring Format'!$B$4))+($I34*'Scoring Format'!$B$7)+($M34*('Scoring Format'!$B$3))+($O34*('Scoring Format'!$B$6)))</f>
        <v>43</v>
      </c>
      <c r="Z34" s="221" t="n">
        <f aca="false">(F34*0.5)+(($G34*('Scoring Format'!$B$4))+($I34*'Scoring Format'!$B$7)+($M34*('Scoring Format'!$B$3))+($O34*('Scoring Format'!$B$6)))</f>
        <v>34.5</v>
      </c>
      <c r="AA34" s="212"/>
      <c r="AD34" s="220" t="s">
        <v>85</v>
      </c>
      <c r="AE34" s="220"/>
      <c r="AF34" s="218" t="n">
        <f aca="false">AH34/AG34</f>
        <v>0.55</v>
      </c>
      <c r="AG34" s="221" t="n">
        <v>40</v>
      </c>
      <c r="AH34" s="221" t="n">
        <v>22</v>
      </c>
      <c r="AI34" s="221" t="n">
        <v>325</v>
      </c>
      <c r="AJ34" s="221" t="n">
        <f aca="false">AI34/AH34</f>
        <v>14.7727272727273</v>
      </c>
      <c r="AK34" s="221" t="n">
        <v>2</v>
      </c>
      <c r="AL34" s="218" t="n">
        <f aca="false">AK34/AH34</f>
        <v>0.0909090909090909</v>
      </c>
      <c r="AN34" s="221" t="n">
        <v>5</v>
      </c>
      <c r="AO34" s="221" t="n">
        <v>20</v>
      </c>
      <c r="AP34" s="231" t="n">
        <f aca="false">AO34/AN34</f>
        <v>4</v>
      </c>
      <c r="AQ34" s="221" t="n">
        <v>0</v>
      </c>
      <c r="AR34" s="218" t="n">
        <f aca="false">AQ34/AN34</f>
        <v>0</v>
      </c>
      <c r="AV34" s="232" t="e">
        <f aca="false">(#ref!+AK34)/(#ref!+AK37)</f>
        <v>#NAME?</v>
      </c>
      <c r="AW34" s="232" t="e">
        <f aca="false">#ref!/(AK34+#ref!)</f>
        <v>#NAME?</v>
      </c>
      <c r="AX34" s="232" t="e">
        <f aca="false">AK34/(#ref!+AK34)</f>
        <v>#NAME?</v>
      </c>
      <c r="AZ34" s="221" t="n">
        <f aca="false">(AI34*0.1)+(AK34*6)+(AO34*0.1)+(AQ34*6)</f>
        <v>46.5</v>
      </c>
      <c r="BA34" s="221" t="n">
        <f aca="false">(AH34*1)+(AI34*0.1)+(AK34*6)+(AO34*0.1)+(AQ34*6)</f>
        <v>68.5</v>
      </c>
    </row>
    <row r="35" customFormat="false" ht="8.25" hidden="false" customHeight="false" outlineLevel="0" collapsed="false">
      <c r="A35" s="220" t="s">
        <v>679</v>
      </c>
      <c r="B35" s="221" t="n">
        <v>21</v>
      </c>
      <c r="C35" s="221" t="n">
        <v>0</v>
      </c>
      <c r="D35" s="218" t="e">
        <f aca="false">F35/E35</f>
        <v>#DIV/0!</v>
      </c>
      <c r="E35" s="221" t="n">
        <v>0</v>
      </c>
      <c r="F35" s="221" t="n">
        <v>0</v>
      </c>
      <c r="G35" s="221" t="n">
        <v>0</v>
      </c>
      <c r="H35" s="221" t="e">
        <f aca="false">G35/F35</f>
        <v>#DIV/0!</v>
      </c>
      <c r="I35" s="221"/>
      <c r="J35" s="218" t="e">
        <f aca="false">I35/F35</f>
        <v>#DIV/0!</v>
      </c>
      <c r="L35" s="221"/>
      <c r="M35" s="221"/>
      <c r="N35" s="231" t="e">
        <f aca="false">M35/L35</f>
        <v>#DIV/0!</v>
      </c>
      <c r="O35" s="221" t="n">
        <v>0</v>
      </c>
      <c r="P35" s="218" t="e">
        <f aca="false">O35/L35</f>
        <v>#DIV/0!</v>
      </c>
      <c r="S35" s="220" t="s">
        <v>680</v>
      </c>
      <c r="T35" s="232" t="n">
        <f aca="false">(E35+L35)/($D$27+$L$27+$N$17+$E$47+$L$47)</f>
        <v>0</v>
      </c>
      <c r="U35" s="232" t="n">
        <f aca="false">E35/($E$17)</f>
        <v>0</v>
      </c>
      <c r="V35" s="232" t="n">
        <f aca="false">L35/($N$17+$D$27+$L$38+$L$47)</f>
        <v>0</v>
      </c>
      <c r="X35" s="221" t="n">
        <f aca="false">($G35*('Scoring Format'!$B$4))+($I35*'Scoring Format'!$B$7)+($M35*('Scoring Format'!$B$3))+($O35*('Scoring Format'!$B$6))</f>
        <v>0</v>
      </c>
      <c r="Y35" s="221" t="n">
        <f aca="false">(F35*1)+(($G35*('Scoring Format'!$B$4))+($I35*'Scoring Format'!$B$7)+($M35*('Scoring Format'!$B$3))+($O35*('Scoring Format'!$B$6)))</f>
        <v>0</v>
      </c>
      <c r="Z35" s="221" t="n">
        <f aca="false">(F35*0.5)+(($G35*('Scoring Format'!$B$4))+($I35*'Scoring Format'!$B$7)+($M35*('Scoring Format'!$B$3))+($O35*('Scoring Format'!$B$6)))</f>
        <v>0</v>
      </c>
      <c r="AA35" s="212"/>
      <c r="AD35" s="220" t="s">
        <v>88</v>
      </c>
      <c r="AE35" s="220"/>
      <c r="AF35" s="218" t="n">
        <f aca="false">AH35/AG35</f>
        <v>0.662068965517241</v>
      </c>
      <c r="AG35" s="221" t="n">
        <v>145</v>
      </c>
      <c r="AH35" s="221" t="n">
        <v>96</v>
      </c>
      <c r="AI35" s="221" t="n">
        <v>1098</v>
      </c>
      <c r="AJ35" s="221" t="n">
        <f aca="false">AI35/AH35</f>
        <v>11.4375</v>
      </c>
      <c r="AK35" s="221" t="n">
        <v>7</v>
      </c>
      <c r="AL35" s="218" t="n">
        <f aca="false">AK35/AH35</f>
        <v>0.0729166666666667</v>
      </c>
      <c r="AN35" s="221" t="n">
        <v>0</v>
      </c>
      <c r="AO35" s="221" t="n">
        <v>0</v>
      </c>
      <c r="AP35" s="231" t="e">
        <f aca="false">AO35/AN35</f>
        <v>#DIV/0!</v>
      </c>
      <c r="AQ35" s="221" t="n">
        <v>0</v>
      </c>
      <c r="AR35" s="218" t="e">
        <f aca="false">AQ35/AN35</f>
        <v>#DIV/0!</v>
      </c>
      <c r="AV35" s="232" t="e">
        <f aca="false">(#ref!+AK35)/(#ref!+AK38)</f>
        <v>#NAME?</v>
      </c>
      <c r="AW35" s="232" t="e">
        <f aca="false">#ref!/(AK35+#ref!)</f>
        <v>#NAME?</v>
      </c>
      <c r="AX35" s="232" t="e">
        <f aca="false">AK35/(#ref!+AK35)</f>
        <v>#NAME?</v>
      </c>
      <c r="AZ35" s="221" t="n">
        <f aca="false">(AI35*0.1)+(AK35*6)+(AO35*0.1)+(AQ35*6)</f>
        <v>151.8</v>
      </c>
      <c r="BA35" s="221" t="n">
        <f aca="false">(AH35*1)+(AI35*0.1)+(AK35*6)+(AO35*0.1)+(AQ35*6)</f>
        <v>247.8</v>
      </c>
    </row>
    <row r="36" customFormat="false" ht="8.25" hidden="false" customHeight="false" outlineLevel="0" collapsed="false">
      <c r="A36" s="220" t="s">
        <v>681</v>
      </c>
      <c r="B36" s="221" t="n">
        <v>25</v>
      </c>
      <c r="C36" s="221" t="n">
        <v>17</v>
      </c>
      <c r="D36" s="218" t="n">
        <f aca="false">F36/E36</f>
        <v>0.625</v>
      </c>
      <c r="E36" s="221" t="n">
        <v>128</v>
      </c>
      <c r="F36" s="221" t="n">
        <v>80</v>
      </c>
      <c r="G36" s="221" t="n">
        <v>1298</v>
      </c>
      <c r="H36" s="221" t="n">
        <f aca="false">G36/F36</f>
        <v>16.225</v>
      </c>
      <c r="I36" s="221" t="n">
        <v>8</v>
      </c>
      <c r="J36" s="218" t="n">
        <f aca="false">I36/F36</f>
        <v>0.1</v>
      </c>
      <c r="L36" s="221" t="n">
        <v>5</v>
      </c>
      <c r="M36" s="221" t="n">
        <v>25</v>
      </c>
      <c r="N36" s="231" t="n">
        <f aca="false">M36/L36</f>
        <v>5</v>
      </c>
      <c r="O36" s="221" t="n">
        <v>0</v>
      </c>
      <c r="P36" s="218" t="n">
        <f aca="false">O36/L36</f>
        <v>0</v>
      </c>
      <c r="S36" s="220" t="s">
        <v>682</v>
      </c>
      <c r="T36" s="232" t="n">
        <f aca="false">(E36+L36)/($D$27+$L$27+$N$17+$E$47+$L$47)</f>
        <v>0.218032786885246</v>
      </c>
      <c r="U36" s="232" t="n">
        <f aca="false">E36/($E$17)</f>
        <v>0.335078534031414</v>
      </c>
      <c r="V36" s="232" t="n">
        <f aca="false">L36/($N$17+$D$27+$L$38+$L$47)</f>
        <v>0.0116279069767442</v>
      </c>
      <c r="X36" s="221" t="n">
        <f aca="false">($G36*('Scoring Format'!$B$4))+($I36*'Scoring Format'!$B$7)+($M36*('Scoring Format'!$B$3))+($O36*('Scoring Format'!$B$6))</f>
        <v>180.3</v>
      </c>
      <c r="Y36" s="221" t="n">
        <f aca="false">(F36*1)+(($G36*('Scoring Format'!$B$4))+($I36*'Scoring Format'!$B$7)+($M36*('Scoring Format'!$B$3))+($O36*('Scoring Format'!$B$6)))</f>
        <v>260.3</v>
      </c>
      <c r="Z36" s="221" t="n">
        <f aca="false">(F36*0.5)+(($G36*('Scoring Format'!$B$4))+($I36*'Scoring Format'!$B$7)+($M36*('Scoring Format'!$B$3))+($O36*('Scoring Format'!$B$6)))</f>
        <v>220.3</v>
      </c>
      <c r="AA36" s="212"/>
      <c r="AD36" s="220" t="s">
        <v>91</v>
      </c>
      <c r="AE36" s="220"/>
      <c r="AF36" s="218" t="n">
        <f aca="false">AH36/AG36</f>
        <v>0.6</v>
      </c>
      <c r="AG36" s="221" t="n">
        <v>10</v>
      </c>
      <c r="AH36" s="221" t="n">
        <v>6</v>
      </c>
      <c r="AI36" s="221" t="n">
        <v>100</v>
      </c>
      <c r="AJ36" s="221" t="n">
        <f aca="false">AI36/AH36</f>
        <v>16.6666666666667</v>
      </c>
      <c r="AK36" s="221" t="n">
        <v>0</v>
      </c>
      <c r="AL36" s="218" t="n">
        <f aca="false">AK36/AH36</f>
        <v>0</v>
      </c>
      <c r="AN36" s="221" t="n">
        <v>0</v>
      </c>
      <c r="AO36" s="221" t="n">
        <v>0</v>
      </c>
      <c r="AP36" s="231" t="e">
        <f aca="false">AO36/AN36</f>
        <v>#DIV/0!</v>
      </c>
      <c r="AQ36" s="221" t="n">
        <v>0</v>
      </c>
      <c r="AR36" s="218" t="e">
        <f aca="false">AQ36/AN36</f>
        <v>#DIV/0!</v>
      </c>
      <c r="AV36" s="232" t="e">
        <f aca="false">(#ref!+AK36)/(#ref!+AK41)</f>
        <v>#NAME?</v>
      </c>
      <c r="AW36" s="232" t="e">
        <f aca="false">#ref!/(AK36+#ref!)</f>
        <v>#NAME?</v>
      </c>
      <c r="AX36" s="232" t="e">
        <f aca="false">AK36/(#ref!+AK36)</f>
        <v>#NAME?</v>
      </c>
      <c r="AZ36" s="221" t="n">
        <f aca="false">(AI36*0.1)+(AK36*6)+(AO36*0.1)+(AQ36*6)</f>
        <v>10</v>
      </c>
      <c r="BA36" s="221" t="n">
        <f aca="false">(AH36*1)+(AI36*0.1)+(AK36*6)+(AO36*0.1)+(AQ36*6)</f>
        <v>16</v>
      </c>
    </row>
    <row r="37" customFormat="false" ht="8.25" hidden="false" customHeight="false" outlineLevel="0" collapsed="false">
      <c r="A37" s="220" t="s">
        <v>683</v>
      </c>
      <c r="B37" s="221" t="n">
        <v>24</v>
      </c>
      <c r="C37" s="221" t="n">
        <v>0</v>
      </c>
      <c r="D37" s="218" t="e">
        <f aca="false">F37/E37</f>
        <v>#DIV/0!</v>
      </c>
      <c r="E37" s="221" t="n">
        <v>0</v>
      </c>
      <c r="F37" s="221" t="n">
        <v>0</v>
      </c>
      <c r="G37" s="221" t="n">
        <v>0</v>
      </c>
      <c r="H37" s="221" t="e">
        <f aca="false">G37/F37</f>
        <v>#DIV/0!</v>
      </c>
      <c r="I37" s="221"/>
      <c r="J37" s="218" t="e">
        <f aca="false">I37/F37</f>
        <v>#DIV/0!</v>
      </c>
      <c r="L37" s="221"/>
      <c r="M37" s="221"/>
      <c r="N37" s="231" t="e">
        <f aca="false">M37/L37</f>
        <v>#DIV/0!</v>
      </c>
      <c r="O37" s="221" t="n">
        <v>0</v>
      </c>
      <c r="P37" s="218" t="e">
        <f aca="false">O37/L37</f>
        <v>#DIV/0!</v>
      </c>
      <c r="S37" s="220" t="s">
        <v>684</v>
      </c>
      <c r="T37" s="232" t="n">
        <f aca="false">(E37+L37)/($D$27+$L$27+$N$17+$E$47+$L$47)</f>
        <v>0</v>
      </c>
      <c r="U37" s="232" t="n">
        <f aca="false">E37/($E$17)</f>
        <v>0</v>
      </c>
      <c r="V37" s="232" t="n">
        <f aca="false">L37/($N$17+$D$27+$L$38+$L$47)</f>
        <v>0</v>
      </c>
      <c r="X37" s="221" t="n">
        <f aca="false">($G37*('Scoring Format'!$B$4))+($I37*'Scoring Format'!$B$7)+($M37*('Scoring Format'!$B$3))+($O37*('Scoring Format'!$B$6))</f>
        <v>0</v>
      </c>
      <c r="Y37" s="221" t="n">
        <f aca="false">(F37*1)+(($G37*('Scoring Format'!$B$4))+($I37*'Scoring Format'!$B$7)+($M37*('Scoring Format'!$B$3))+($O37*('Scoring Format'!$B$6)))</f>
        <v>0</v>
      </c>
      <c r="Z37" s="221" t="n">
        <f aca="false">(F37*0.5)+(($G37*('Scoring Format'!$B$4))+($I37*'Scoring Format'!$B$7)+($M37*('Scoring Format'!$B$3))+($O37*('Scoring Format'!$B$6)))</f>
        <v>0</v>
      </c>
      <c r="AA37" s="212"/>
      <c r="AD37" s="220" t="s">
        <v>94</v>
      </c>
      <c r="AE37" s="220"/>
      <c r="AF37" s="218" t="e">
        <f aca="false">AH37/AG37</f>
        <v>#DIV/0!</v>
      </c>
      <c r="AG37" s="221"/>
      <c r="AH37" s="221"/>
      <c r="AI37" s="221"/>
      <c r="AJ37" s="221"/>
      <c r="AK37" s="221"/>
      <c r="AL37" s="218" t="e">
        <f aca="false">AK37/AH37</f>
        <v>#DIV/0!</v>
      </c>
      <c r="AN37" s="221"/>
      <c r="AO37" s="221"/>
      <c r="AP37" s="231" t="e">
        <f aca="false">AO37/AN37</f>
        <v>#DIV/0!</v>
      </c>
      <c r="AQ37" s="221"/>
      <c r="AR37" s="218" t="e">
        <f aca="false">AQ37/AN37</f>
        <v>#DIV/0!</v>
      </c>
      <c r="AV37" s="232" t="e">
        <f aca="false">(#ref!+AK37)/(#ref!+AK42)</f>
        <v>#NAME?</v>
      </c>
      <c r="AW37" s="232" t="e">
        <f aca="false">#ref!/(AK37+#ref!)</f>
        <v>#NAME?</v>
      </c>
      <c r="AX37" s="232" t="e">
        <f aca="false">AK37/(#ref!+AK37)</f>
        <v>#NAME?</v>
      </c>
      <c r="AZ37" s="221"/>
      <c r="BA37" s="221"/>
    </row>
    <row r="38" customFormat="false" ht="8.25" hidden="false" customHeight="false" outlineLevel="0" collapsed="false">
      <c r="A38" s="219" t="s">
        <v>49</v>
      </c>
      <c r="B38" s="219"/>
      <c r="C38" s="219"/>
      <c r="D38" s="216"/>
      <c r="E38" s="219" t="n">
        <f aca="false">SUM(E32:E37)</f>
        <v>346</v>
      </c>
      <c r="F38" s="219" t="n">
        <f aca="false">SUM(F32:F37)</f>
        <v>231</v>
      </c>
      <c r="G38" s="219" t="n">
        <f aca="false">SUM(G32:G37)</f>
        <v>3110</v>
      </c>
      <c r="H38" s="219"/>
      <c r="I38" s="219" t="n">
        <f aca="false">SUM(I32:I37)</f>
        <v>26</v>
      </c>
      <c r="J38" s="219"/>
      <c r="K38" s="219"/>
      <c r="L38" s="219" t="n">
        <f aca="false">SUM(L32:L37)</f>
        <v>10</v>
      </c>
      <c r="M38" s="219" t="n">
        <f aca="false">SUM(M32:M37)</f>
        <v>55</v>
      </c>
      <c r="N38" s="219"/>
      <c r="O38" s="219" t="n">
        <f aca="false">SUM(O32:O37)</f>
        <v>0</v>
      </c>
      <c r="P38" s="219"/>
      <c r="AD38" s="219" t="s">
        <v>49</v>
      </c>
      <c r="AE38" s="219"/>
      <c r="AF38" s="216"/>
      <c r="AG38" s="219" t="n">
        <f aca="false">SUM(AG32:AG37)</f>
        <v>422</v>
      </c>
      <c r="AH38" s="219" t="n">
        <f aca="false">SUM(AH32:AH37)</f>
        <v>265</v>
      </c>
      <c r="AI38" s="219" t="n">
        <f aca="false">SUM(AI32:AI37)</f>
        <v>3125</v>
      </c>
      <c r="AJ38" s="219"/>
      <c r="AK38" s="219" t="n">
        <f aca="false">SUM(AK32:AK37)</f>
        <v>20</v>
      </c>
      <c r="AL38" s="219"/>
      <c r="AM38" s="219"/>
      <c r="AN38" s="219" t="n">
        <f aca="false">SUM(AN32:AN37)</f>
        <v>17</v>
      </c>
      <c r="AO38" s="219" t="n">
        <f aca="false">SUM(AO32:AO37)</f>
        <v>128</v>
      </c>
      <c r="AP38" s="219"/>
      <c r="AQ38" s="219" t="n">
        <f aca="false">SUM(AQ32:AQ37)</f>
        <v>0</v>
      </c>
      <c r="AR38" s="219"/>
    </row>
    <row r="39" customFormat="false" ht="8.25" hidden="false" customHeight="false" outlineLevel="0" collapsed="false">
      <c r="A39" s="219"/>
      <c r="C39" s="212"/>
      <c r="D39" s="212"/>
      <c r="E39" s="212"/>
      <c r="F39" s="212"/>
      <c r="G39" s="212"/>
      <c r="H39" s="212"/>
      <c r="I39" s="212"/>
      <c r="J39" s="212"/>
      <c r="K39" s="212"/>
      <c r="L39" s="212"/>
      <c r="AC39" s="219"/>
      <c r="AE39" s="212"/>
      <c r="AF39" s="212"/>
      <c r="AG39" s="212"/>
      <c r="AH39" s="212"/>
      <c r="AI39" s="212"/>
      <c r="AJ39" s="212"/>
      <c r="AK39" s="212"/>
      <c r="AL39" s="212"/>
      <c r="AM39" s="212"/>
      <c r="AN39" s="212"/>
    </row>
    <row r="40" customFormat="false" ht="8.25" hidden="false" customHeight="false" outlineLevel="0" collapsed="false">
      <c r="A40" s="219"/>
      <c r="C40" s="212"/>
      <c r="D40" s="212"/>
      <c r="E40" s="212"/>
      <c r="F40" s="212"/>
      <c r="G40" s="212"/>
      <c r="H40" s="212"/>
      <c r="I40" s="212"/>
      <c r="J40" s="212"/>
      <c r="K40" s="212"/>
      <c r="L40" s="212"/>
      <c r="AC40" s="219"/>
      <c r="AE40" s="212"/>
      <c r="AF40" s="212"/>
      <c r="AG40" s="212"/>
      <c r="AH40" s="212"/>
      <c r="AI40" s="212"/>
      <c r="AJ40" s="212"/>
      <c r="AK40" s="212"/>
      <c r="AL40" s="212"/>
      <c r="AM40" s="212"/>
      <c r="AN40" s="212"/>
    </row>
    <row r="41" customFormat="false" ht="8.25" hidden="false" customHeight="false" outlineLevel="0" collapsed="false">
      <c r="A41" s="213" t="s">
        <v>50</v>
      </c>
      <c r="B41" s="213"/>
      <c r="C41" s="213"/>
      <c r="D41" s="213"/>
      <c r="E41" s="213"/>
      <c r="F41" s="213"/>
      <c r="G41" s="213"/>
      <c r="H41" s="214"/>
      <c r="I41" s="214"/>
      <c r="J41" s="212"/>
      <c r="K41" s="212"/>
      <c r="L41" s="213" t="s">
        <v>19</v>
      </c>
      <c r="M41" s="213"/>
      <c r="N41" s="213"/>
      <c r="O41" s="213"/>
      <c r="P41" s="213"/>
      <c r="T41" s="213" t="s">
        <v>20</v>
      </c>
      <c r="U41" s="213"/>
      <c r="V41" s="213"/>
      <c r="X41" s="213"/>
      <c r="Y41" s="213"/>
      <c r="AE41" s="213" t="s">
        <v>50</v>
      </c>
      <c r="AF41" s="213"/>
      <c r="AG41" s="213"/>
      <c r="AH41" s="213"/>
      <c r="AI41" s="213"/>
      <c r="AJ41" s="213"/>
      <c r="AK41" s="213"/>
      <c r="AL41" s="212"/>
      <c r="AM41" s="212"/>
      <c r="AN41" s="213" t="s">
        <v>19</v>
      </c>
      <c r="AO41" s="213"/>
      <c r="AP41" s="213"/>
      <c r="AQ41" s="213"/>
      <c r="AR41" s="213"/>
      <c r="AV41" s="213" t="s">
        <v>20</v>
      </c>
      <c r="AW41" s="213"/>
      <c r="AX41" s="213"/>
      <c r="AZ41" s="213" t="s">
        <v>21</v>
      </c>
      <c r="BA41" s="213"/>
    </row>
    <row r="42" customFormat="false" ht="8.25" hidden="false" customHeight="false" outlineLevel="0" collapsed="false">
      <c r="A42" s="219" t="s">
        <v>95</v>
      </c>
      <c r="B42" s="219" t="s">
        <v>23</v>
      </c>
      <c r="C42" s="219" t="s">
        <v>24</v>
      </c>
      <c r="D42" s="219" t="s">
        <v>52</v>
      </c>
      <c r="E42" s="219" t="s">
        <v>53</v>
      </c>
      <c r="F42" s="219" t="s">
        <v>54</v>
      </c>
      <c r="G42" s="219" t="s">
        <v>55</v>
      </c>
      <c r="H42" s="219" t="s">
        <v>56</v>
      </c>
      <c r="I42" s="219" t="s">
        <v>30</v>
      </c>
      <c r="J42" s="219" t="s">
        <v>57</v>
      </c>
      <c r="L42" s="219" t="s">
        <v>34</v>
      </c>
      <c r="M42" s="219" t="s">
        <v>35</v>
      </c>
      <c r="N42" s="219" t="s">
        <v>36</v>
      </c>
      <c r="O42" s="219" t="s">
        <v>96</v>
      </c>
      <c r="P42" s="219" t="s">
        <v>31</v>
      </c>
      <c r="S42" s="219" t="s">
        <v>95</v>
      </c>
      <c r="T42" s="219" t="s">
        <v>38</v>
      </c>
      <c r="U42" s="219" t="s">
        <v>39</v>
      </c>
      <c r="V42" s="219" t="s">
        <v>40</v>
      </c>
      <c r="X42" s="219" t="s">
        <v>41</v>
      </c>
      <c r="Y42" s="219" t="s">
        <v>58</v>
      </c>
      <c r="Z42" s="219" t="s">
        <v>97</v>
      </c>
      <c r="AA42" s="219"/>
      <c r="AD42" s="219" t="s">
        <v>95</v>
      </c>
      <c r="AE42" s="219" t="s">
        <v>24</v>
      </c>
      <c r="AF42" s="219" t="s">
        <v>52</v>
      </c>
      <c r="AG42" s="219" t="s">
        <v>53</v>
      </c>
      <c r="AH42" s="219" t="s">
        <v>54</v>
      </c>
      <c r="AI42" s="219" t="s">
        <v>55</v>
      </c>
      <c r="AJ42" s="219" t="s">
        <v>56</v>
      </c>
      <c r="AK42" s="219" t="s">
        <v>30</v>
      </c>
      <c r="AL42" s="219" t="s">
        <v>57</v>
      </c>
      <c r="AN42" s="219" t="s">
        <v>34</v>
      </c>
      <c r="AO42" s="219" t="s">
        <v>35</v>
      </c>
      <c r="AP42" s="219" t="s">
        <v>36</v>
      </c>
      <c r="AQ42" s="219" t="s">
        <v>96</v>
      </c>
      <c r="AR42" s="219" t="s">
        <v>31</v>
      </c>
      <c r="AV42" s="219" t="s">
        <v>38</v>
      </c>
      <c r="AW42" s="219" t="s">
        <v>39</v>
      </c>
      <c r="AX42" s="219" t="s">
        <v>40</v>
      </c>
      <c r="AZ42" s="219" t="s">
        <v>41</v>
      </c>
      <c r="BA42" s="219" t="s">
        <v>58</v>
      </c>
    </row>
    <row r="43" customFormat="false" ht="8.25" hidden="false" customHeight="false" outlineLevel="0" collapsed="false">
      <c r="A43" s="220" t="s">
        <v>685</v>
      </c>
      <c r="B43" s="221" t="n">
        <v>24</v>
      </c>
      <c r="C43" s="221" t="n">
        <v>12</v>
      </c>
      <c r="D43" s="218" t="n">
        <f aca="false">F43/E43</f>
        <v>0.763636363636364</v>
      </c>
      <c r="E43" s="221" t="n">
        <v>55</v>
      </c>
      <c r="F43" s="221" t="n">
        <v>42</v>
      </c>
      <c r="G43" s="221" t="n">
        <v>475</v>
      </c>
      <c r="H43" s="221" t="n">
        <f aca="false">G43/F43</f>
        <v>11.3095238095238</v>
      </c>
      <c r="I43" s="221" t="n">
        <v>2</v>
      </c>
      <c r="J43" s="218" t="n">
        <f aca="false">I43/F43</f>
        <v>0.0476190476190476</v>
      </c>
      <c r="L43" s="221"/>
      <c r="M43" s="221"/>
      <c r="N43" s="221" t="e">
        <f aca="false">M43/L43</f>
        <v>#DIV/0!</v>
      </c>
      <c r="O43" s="221" t="n">
        <v>0</v>
      </c>
      <c r="P43" s="218" t="e">
        <f aca="false">O43/L43</f>
        <v>#DIV/0!</v>
      </c>
      <c r="S43" s="220" t="s">
        <v>686</v>
      </c>
      <c r="T43" s="232" t="n">
        <f aca="false">(E43+L43)/($E$47+$L$47+$E$38+$L$38+$K$27+$D$27+$N$17)</f>
        <v>0.0553319919517103</v>
      </c>
      <c r="U43" s="232" t="n">
        <f aca="false">E43/($E$47+$E$38+$K$27)</f>
        <v>0.0975177304964539</v>
      </c>
      <c r="V43" s="232" t="n">
        <f aca="false">L43/($L$47+$L$38+$D$27+$N$17)</f>
        <v>0</v>
      </c>
      <c r="X43" s="221" t="n">
        <f aca="false">($G43*('Scoring Format'!$B$4))+($I43*'Scoring Format'!$B$7)+($M43*('Scoring Format'!$B$3))+($O43*('Scoring Format'!$B$6))</f>
        <v>59.5</v>
      </c>
      <c r="Y43" s="221" t="n">
        <f aca="false">(F43*1)+(($G43*('Scoring Format'!$B$4))+($I43*'Scoring Format'!$B$7)+($M43*('Scoring Format'!$B$3))+($O43*('Scoring Format'!$B$6)))</f>
        <v>101.5</v>
      </c>
      <c r="Z43" s="221" t="n">
        <f aca="false">(F43*0.5)+(($G43*('Scoring Format'!$B$4))+($I43*'Scoring Format'!$B$7)+($M43*('Scoring Format'!$B$3))+($O43*('Scoring Format'!$B$6)))</f>
        <v>80.5</v>
      </c>
      <c r="AA43" s="212"/>
      <c r="AD43" s="220" t="s">
        <v>100</v>
      </c>
      <c r="AE43" s="220"/>
      <c r="AF43" s="218" t="n">
        <f aca="false">AH43/AG43</f>
        <v>0.5625</v>
      </c>
      <c r="AG43" s="221" t="n">
        <v>16</v>
      </c>
      <c r="AH43" s="221" t="n">
        <v>9</v>
      </c>
      <c r="AI43" s="221" t="n">
        <v>108</v>
      </c>
      <c r="AJ43" s="221" t="n">
        <f aca="false">AI43/AH43</f>
        <v>12</v>
      </c>
      <c r="AK43" s="221" t="n">
        <v>1</v>
      </c>
      <c r="AL43" s="218" t="n">
        <f aca="false">AK43/AH43</f>
        <v>0.111111111111111</v>
      </c>
      <c r="AN43" s="221" t="n">
        <v>0</v>
      </c>
      <c r="AO43" s="221" t="n">
        <v>0</v>
      </c>
      <c r="AP43" s="221" t="n">
        <v>0</v>
      </c>
      <c r="AQ43" s="221" t="n">
        <v>0</v>
      </c>
      <c r="AR43" s="218" t="e">
        <f aca="false">AQ43/AN43</f>
        <v>#DIV/0!</v>
      </c>
      <c r="AV43" s="232" t="e">
        <f aca="false">(#ref!+AK43)/(#ref!+AK46)</f>
        <v>#NAME?</v>
      </c>
      <c r="AW43" s="232" t="e">
        <f aca="false">#ref!/(AK43+#ref!)</f>
        <v>#NAME?</v>
      </c>
      <c r="AX43" s="232" t="e">
        <f aca="false">AK43/(#ref!+AK43)</f>
        <v>#NAME?</v>
      </c>
      <c r="AZ43" s="221" t="n">
        <f aca="false">(AI43*0.1)+(AK43*6)+(AO43*0.1)+(AQ43*6)</f>
        <v>16.8</v>
      </c>
      <c r="BA43" s="221" t="n">
        <f aca="false">(AH43*1)+(AI43*0.1)+(AK43*6)+(AO43*0.1)+(AQ43*6)</f>
        <v>25.8</v>
      </c>
    </row>
    <row r="44" customFormat="false" ht="8.25" hidden="false" customHeight="false" outlineLevel="0" collapsed="false">
      <c r="A44" s="220" t="s">
        <v>687</v>
      </c>
      <c r="B44" s="221" t="n">
        <v>27</v>
      </c>
      <c r="C44" s="221" t="n">
        <v>15</v>
      </c>
      <c r="D44" s="218" t="n">
        <f aca="false">F44/E44</f>
        <v>0.6</v>
      </c>
      <c r="E44" s="221" t="n">
        <v>15</v>
      </c>
      <c r="F44" s="221" t="n">
        <v>9</v>
      </c>
      <c r="G44" s="221" t="n">
        <v>70</v>
      </c>
      <c r="H44" s="221" t="n">
        <f aca="false">G44/F44</f>
        <v>7.77777777777778</v>
      </c>
      <c r="I44" s="221" t="n">
        <v>1</v>
      </c>
      <c r="J44" s="218" t="n">
        <f aca="false">I44/F44</f>
        <v>0.111111111111111</v>
      </c>
      <c r="L44" s="221"/>
      <c r="M44" s="221"/>
      <c r="N44" s="221" t="e">
        <f aca="false">M44/L44</f>
        <v>#DIV/0!</v>
      </c>
      <c r="O44" s="221" t="n">
        <v>0</v>
      </c>
      <c r="P44" s="218" t="e">
        <f aca="false">O44/L44</f>
        <v>#DIV/0!</v>
      </c>
      <c r="S44" s="220" t="s">
        <v>688</v>
      </c>
      <c r="T44" s="232" t="n">
        <f aca="false">(E44+L44)/($E$47+$L$47+$E$38+$L$38+$K$27+$D$27+$N$17)</f>
        <v>0.0150905432595573</v>
      </c>
      <c r="U44" s="232" t="n">
        <f aca="false">E44/($E$47+$E$38+$K$27)</f>
        <v>0.0265957446808511</v>
      </c>
      <c r="V44" s="232" t="n">
        <f aca="false">L44/($L$47+$L$38+$D$27+$N$17)</f>
        <v>0</v>
      </c>
      <c r="X44" s="221" t="n">
        <f aca="false">($G44*('Scoring Format'!$B$4))+($I44*'Scoring Format'!$B$7)+($M44*('Scoring Format'!$B$3))+($O44*('Scoring Format'!$B$6))</f>
        <v>13</v>
      </c>
      <c r="Y44" s="221" t="n">
        <f aca="false">(F44*1)+(($G44*('Scoring Format'!$B$4))+($I44*'Scoring Format'!$B$7)+($M44*('Scoring Format'!$B$3))+($O44*('Scoring Format'!$B$6)))</f>
        <v>22</v>
      </c>
      <c r="Z44" s="221" t="n">
        <f aca="false">(F44*0.5)+(($G44*('Scoring Format'!$B$4))+($I44*'Scoring Format'!$B$7)+($M44*('Scoring Format'!$B$3))+($O44*('Scoring Format'!$B$6)))</f>
        <v>17.5</v>
      </c>
      <c r="AA44" s="212"/>
      <c r="AD44" s="220" t="s">
        <v>103</v>
      </c>
      <c r="AE44" s="220"/>
      <c r="AF44" s="218" t="n">
        <f aca="false">AH44/AG44</f>
        <v>0.742857142857143</v>
      </c>
      <c r="AG44" s="221" t="n">
        <v>35</v>
      </c>
      <c r="AH44" s="221" t="n">
        <v>26</v>
      </c>
      <c r="AI44" s="221" t="n">
        <v>283</v>
      </c>
      <c r="AJ44" s="221" t="n">
        <f aca="false">AI44/AH44</f>
        <v>10.8846153846154</v>
      </c>
      <c r="AK44" s="221" t="n">
        <v>2</v>
      </c>
      <c r="AL44" s="218" t="n">
        <f aca="false">AK44/AH44</f>
        <v>0.0769230769230769</v>
      </c>
      <c r="AN44" s="221" t="n">
        <v>0</v>
      </c>
      <c r="AO44" s="221" t="n">
        <v>0</v>
      </c>
      <c r="AP44" s="221" t="n">
        <v>0</v>
      </c>
      <c r="AQ44" s="221" t="n">
        <v>0</v>
      </c>
      <c r="AR44" s="218" t="e">
        <f aca="false">AQ44/AN44</f>
        <v>#DIV/0!</v>
      </c>
      <c r="AV44" s="232" t="e">
        <f aca="false">(#ref!+AK44)/(#ref!+AK47)</f>
        <v>#NAME?</v>
      </c>
      <c r="AW44" s="232" t="e">
        <f aca="false">#ref!/(AK44+#ref!)</f>
        <v>#NAME?</v>
      </c>
      <c r="AX44" s="232" t="e">
        <f aca="false">AK44/(#ref!+AK44)</f>
        <v>#NAME?</v>
      </c>
      <c r="AZ44" s="221" t="n">
        <f aca="false">(AI44*0.1)+(AK44*6)+(AO44*0.1)+(AQ44*6)</f>
        <v>40.3</v>
      </c>
      <c r="BA44" s="221" t="n">
        <f aca="false">(AH44*1)+(AI44*0.1)+(AK44*6)+(AO44*0.1)+(AQ44*6)</f>
        <v>66.3</v>
      </c>
    </row>
    <row r="45" customFormat="false" ht="8.25" hidden="false" customHeight="false" outlineLevel="0" collapsed="false">
      <c r="A45" s="220" t="s">
        <v>689</v>
      </c>
      <c r="B45" s="221" t="n">
        <v>31</v>
      </c>
      <c r="C45" s="221" t="n">
        <v>17</v>
      </c>
      <c r="D45" s="218" t="n">
        <f aca="false">F45/E45</f>
        <v>0.714285714285714</v>
      </c>
      <c r="E45" s="221" t="n">
        <v>35</v>
      </c>
      <c r="F45" s="221" t="n">
        <v>25</v>
      </c>
      <c r="G45" s="221" t="n">
        <v>285</v>
      </c>
      <c r="H45" s="221" t="n">
        <f aca="false">G45/F45</f>
        <v>11.4</v>
      </c>
      <c r="I45" s="221" t="n">
        <v>1</v>
      </c>
      <c r="J45" s="218" t="n">
        <f aca="false">I45/F45</f>
        <v>0.04</v>
      </c>
      <c r="L45" s="221"/>
      <c r="M45" s="221"/>
      <c r="N45" s="221" t="e">
        <f aca="false">M45/L45</f>
        <v>#DIV/0!</v>
      </c>
      <c r="O45" s="221"/>
      <c r="P45" s="218" t="e">
        <f aca="false">O45/L45</f>
        <v>#DIV/0!</v>
      </c>
      <c r="S45" s="220" t="s">
        <v>690</v>
      </c>
      <c r="T45" s="232" t="n">
        <f aca="false">(E45+L45)/($E$47+$L$47+$E$38+$L$38+$K$27+$D$27+$N$17)</f>
        <v>0.0352112676056338</v>
      </c>
      <c r="U45" s="232" t="n">
        <f aca="false">E45/($E$47+$E$38+$K$27)</f>
        <v>0.0620567375886525</v>
      </c>
      <c r="V45" s="232" t="n">
        <f aca="false">L45/($L$47+$L$38+$D$27+$N$17)</f>
        <v>0</v>
      </c>
      <c r="X45" s="221" t="n">
        <f aca="false">($G45*('Scoring Format'!$B$4))+($I45*'Scoring Format'!$B$7)+($M45*('Scoring Format'!$B$3))+($O45*('Scoring Format'!$B$6))</f>
        <v>34.5</v>
      </c>
      <c r="Y45" s="221" t="n">
        <f aca="false">(F45*1)+(($G45*('Scoring Format'!$B$4))+($I45*'Scoring Format'!$B$7)+($M45*('Scoring Format'!$B$3))+($O45*('Scoring Format'!$B$6)))</f>
        <v>59.5</v>
      </c>
      <c r="Z45" s="221" t="n">
        <f aca="false">(F45*0.5)+(($G45*('Scoring Format'!$B$4))+($I45*'Scoring Format'!$B$7)+($M45*('Scoring Format'!$B$3))+($O45*('Scoring Format'!$B$6)))</f>
        <v>47</v>
      </c>
      <c r="AA45" s="212"/>
      <c r="AD45" s="220" t="s">
        <v>106</v>
      </c>
      <c r="AE45" s="220"/>
      <c r="AF45" s="218" t="n">
        <f aca="false">AH45/AG45</f>
        <v>0.5</v>
      </c>
      <c r="AG45" s="221" t="n">
        <v>12</v>
      </c>
      <c r="AH45" s="221" t="n">
        <v>6</v>
      </c>
      <c r="AI45" s="221" t="n">
        <v>65</v>
      </c>
      <c r="AJ45" s="221" t="n">
        <f aca="false">AI45/AH45</f>
        <v>10.8333333333333</v>
      </c>
      <c r="AK45" s="221" t="n">
        <v>0</v>
      </c>
      <c r="AL45" s="218" t="n">
        <f aca="false">AK45/AH45</f>
        <v>0</v>
      </c>
      <c r="AN45" s="221" t="n">
        <v>0</v>
      </c>
      <c r="AO45" s="221" t="n">
        <v>0</v>
      </c>
      <c r="AP45" s="221" t="n">
        <v>0</v>
      </c>
      <c r="AQ45" s="221" t="n">
        <v>0</v>
      </c>
      <c r="AR45" s="218" t="e">
        <f aca="false">AQ45/AN45</f>
        <v>#DIV/0!</v>
      </c>
      <c r="AV45" s="232" t="e">
        <f aca="false">(#ref!+AK45)/(#ref!+AI49)</f>
        <v>#NAME?</v>
      </c>
      <c r="AW45" s="232" t="e">
        <f aca="false">#ref!/(AK45+#ref!)</f>
        <v>#NAME?</v>
      </c>
      <c r="AX45" s="232" t="e">
        <f aca="false">AK45/(#ref!+AK45)</f>
        <v>#NAME?</v>
      </c>
      <c r="AZ45" s="221" t="n">
        <f aca="false">(AI45*0.1)+(AK45*6)+(AO45*0.1)+(AQ45*6)</f>
        <v>6.5</v>
      </c>
      <c r="BA45" s="221" t="n">
        <f aca="false">(AH45*1)+(AI45*0.1)+(AK45*6)+(AO45*0.1)+(AQ45*6)</f>
        <v>12.5</v>
      </c>
    </row>
    <row r="46" customFormat="false" ht="8.25" hidden="false" customHeight="false" outlineLevel="0" collapsed="false">
      <c r="A46" s="220"/>
      <c r="B46" s="221"/>
      <c r="C46" s="221"/>
      <c r="D46" s="218" t="e">
        <f aca="false">F46/E46</f>
        <v>#DIV/0!</v>
      </c>
      <c r="E46" s="221"/>
      <c r="F46" s="221"/>
      <c r="G46" s="221"/>
      <c r="H46" s="221" t="e">
        <f aca="false">G46/F46</f>
        <v>#DIV/0!</v>
      </c>
      <c r="I46" s="221"/>
      <c r="J46" s="218" t="e">
        <f aca="false">I46/F46</f>
        <v>#DIV/0!</v>
      </c>
      <c r="L46" s="221"/>
      <c r="M46" s="221"/>
      <c r="N46" s="221" t="e">
        <f aca="false">M46/L46</f>
        <v>#DIV/0!</v>
      </c>
      <c r="O46" s="221" t="n">
        <v>0</v>
      </c>
      <c r="P46" s="218" t="e">
        <f aca="false">O46/L46</f>
        <v>#DIV/0!</v>
      </c>
      <c r="S46" s="220"/>
      <c r="T46" s="232" t="n">
        <f aca="false">(E46+L46)/($E$47+$L$47+$E$38+$L$38+$K$27+$D$27+$N$17)</f>
        <v>0</v>
      </c>
      <c r="U46" s="232" t="n">
        <f aca="false">E46/($E$47+$E$38+$K$27)</f>
        <v>0</v>
      </c>
      <c r="V46" s="232" t="n">
        <f aca="false">L46/($L$47+$L$38+$D$27+$N$17)</f>
        <v>0</v>
      </c>
      <c r="X46" s="221" t="n">
        <f aca="false">($G46*('Scoring Format'!$B$4))+($I46*'Scoring Format'!$B$7)+($M46*('Scoring Format'!$B$3))+($O46*('Scoring Format'!$B$6))</f>
        <v>0</v>
      </c>
      <c r="Y46" s="221" t="n">
        <f aca="false">(F46*1)+(($G46*('Scoring Format'!$B$4))+($I46*'Scoring Format'!$B$7)+($M46*('Scoring Format'!$B$3))+($O46*('Scoring Format'!$B$6)))</f>
        <v>0</v>
      </c>
      <c r="Z46" s="221" t="n">
        <f aca="false">(F46*0.5)+(($G46*('Scoring Format'!$B$4))+($I46*'Scoring Format'!$B$7)+($M46*('Scoring Format'!$B$3))+($O46*('Scoring Format'!$B$6)))</f>
        <v>0</v>
      </c>
      <c r="AA46" s="212"/>
      <c r="AD46" s="220"/>
      <c r="AE46" s="220"/>
      <c r="AF46" s="218" t="e">
        <f aca="false">AH46/AG46</f>
        <v>#DIV/0!</v>
      </c>
      <c r="AG46" s="221"/>
      <c r="AH46" s="221"/>
      <c r="AI46" s="221"/>
      <c r="AJ46" s="221" t="e">
        <f aca="false">AI46/AH46</f>
        <v>#DIV/0!</v>
      </c>
      <c r="AK46" s="221"/>
      <c r="AL46" s="218" t="e">
        <f aca="false">AK46/AH46</f>
        <v>#DIV/0!</v>
      </c>
      <c r="AN46" s="221"/>
      <c r="AO46" s="221"/>
      <c r="AP46" s="221"/>
      <c r="AQ46" s="221" t="n">
        <v>0</v>
      </c>
      <c r="AR46" s="218" t="e">
        <f aca="false">AQ46/AN46</f>
        <v>#DIV/0!</v>
      </c>
      <c r="AV46" s="232" t="e">
        <f aca="false">(#ref!+AK46)/(#ref!+AI50)</f>
        <v>#NAME?</v>
      </c>
      <c r="AW46" s="232" t="e">
        <f aca="false">#ref!/(AK46+#ref!)</f>
        <v>#NAME?</v>
      </c>
      <c r="AX46" s="232" t="e">
        <f aca="false">AK46/(#ref!+AK46)</f>
        <v>#NAME?</v>
      </c>
      <c r="AZ46" s="221" t="n">
        <f aca="false">(AI46*0.1)+(AK46*6)+(AO46*0.1)+(AQ46*6)</f>
        <v>0</v>
      </c>
      <c r="BA46" s="221" t="n">
        <f aca="false">(AH46*1)+(AI46*0.1)+(AK46*6)+(AO46*0.1)+(AQ46*6)</f>
        <v>0</v>
      </c>
    </row>
    <row r="47" customFormat="false" ht="8.25" hidden="false" customHeight="false" outlineLevel="0" collapsed="false">
      <c r="A47" s="219" t="s">
        <v>49</v>
      </c>
      <c r="B47" s="219"/>
      <c r="C47" s="219"/>
      <c r="D47" s="216"/>
      <c r="E47" s="219" t="n">
        <f aca="false">SUM(E43:E46)</f>
        <v>105</v>
      </c>
      <c r="F47" s="219" t="n">
        <f aca="false">SUM(F43:F46)</f>
        <v>76</v>
      </c>
      <c r="G47" s="219" t="n">
        <f aca="false">SUM(G43:G46)</f>
        <v>830</v>
      </c>
      <c r="H47" s="219"/>
      <c r="I47" s="219" t="n">
        <f aca="false">SUM(I43:I46)</f>
        <v>4</v>
      </c>
      <c r="J47" s="219"/>
      <c r="K47" s="219"/>
      <c r="L47" s="219" t="n">
        <f aca="false">SUM(L43:L46)</f>
        <v>0</v>
      </c>
      <c r="M47" s="219" t="n">
        <f aca="false">SUM(M43:M46)</f>
        <v>0</v>
      </c>
      <c r="N47" s="219"/>
      <c r="O47" s="219" t="n">
        <f aca="false">SUM(O43:O46)</f>
        <v>0</v>
      </c>
      <c r="P47" s="216"/>
      <c r="R47" s="223"/>
      <c r="T47" s="223"/>
      <c r="V47" s="212"/>
      <c r="W47" s="212"/>
      <c r="AD47" s="219" t="s">
        <v>49</v>
      </c>
      <c r="AE47" s="219"/>
      <c r="AF47" s="216"/>
      <c r="AG47" s="219" t="n">
        <f aca="false">SUM(AG43:AG46)</f>
        <v>63</v>
      </c>
      <c r="AH47" s="219" t="n">
        <f aca="false">SUM(AH43:AH46)</f>
        <v>41</v>
      </c>
      <c r="AI47" s="219" t="n">
        <f aca="false">SUM(AI43:AI46)</f>
        <v>456</v>
      </c>
      <c r="AJ47" s="219"/>
      <c r="AK47" s="219" t="n">
        <f aca="false">SUM(AK43:AK46)</f>
        <v>3</v>
      </c>
      <c r="AL47" s="219"/>
      <c r="AM47" s="219"/>
      <c r="AN47" s="219" t="n">
        <f aca="false">SUM(AN43:AN46)</f>
        <v>0</v>
      </c>
      <c r="AO47" s="219" t="n">
        <f aca="false">SUM(AO43:AO46)</f>
        <v>0</v>
      </c>
      <c r="AP47" s="219"/>
      <c r="AQ47" s="219" t="n">
        <f aca="false">SUM(AQ43:AQ46)</f>
        <v>0</v>
      </c>
      <c r="AR47" s="216"/>
      <c r="AT47" s="223"/>
      <c r="AU47" s="223"/>
      <c r="AV47" s="223"/>
      <c r="AX47" s="212"/>
      <c r="AY47" s="212"/>
    </row>
    <row r="48" customFormat="false" ht="8.25" hidden="false" customHeight="false" outlineLevel="0" collapsed="false">
      <c r="H48" s="227"/>
      <c r="I48" s="212"/>
      <c r="J48" s="212"/>
      <c r="P48" s="223"/>
      <c r="Q48" s="223"/>
      <c r="R48" s="223"/>
      <c r="T48" s="212"/>
      <c r="U48" s="212"/>
      <c r="AJ48" s="227"/>
      <c r="AK48" s="212"/>
      <c r="AL48" s="212"/>
      <c r="AR48" s="223"/>
      <c r="AS48" s="223"/>
      <c r="AT48" s="223"/>
      <c r="AV48" s="212"/>
      <c r="AW48" s="212"/>
    </row>
    <row r="49" customFormat="false" ht="8.25" hidden="false" customHeight="false" outlineLevel="0" collapsed="false">
      <c r="H49" s="227"/>
      <c r="I49" s="212"/>
      <c r="J49" s="212"/>
      <c r="P49" s="223"/>
      <c r="Q49" s="223"/>
      <c r="R49" s="223"/>
      <c r="T49" s="212"/>
      <c r="U49" s="212"/>
      <c r="AJ49" s="227"/>
      <c r="AK49" s="212"/>
      <c r="AL49" s="212"/>
      <c r="AR49" s="223"/>
      <c r="AS49" s="223"/>
      <c r="AT49" s="223"/>
      <c r="AV49" s="212"/>
      <c r="AW49" s="212"/>
    </row>
    <row r="50" customFormat="false" ht="8.25" hidden="false" customHeight="false" outlineLevel="0" collapsed="false">
      <c r="A50" s="213" t="s">
        <v>109</v>
      </c>
      <c r="B50" s="213"/>
      <c r="C50" s="213"/>
      <c r="D50" s="213"/>
      <c r="E50" s="213"/>
      <c r="F50" s="213"/>
      <c r="G50" s="213"/>
      <c r="H50" s="227"/>
      <c r="I50" s="212"/>
      <c r="J50" s="213" t="s">
        <v>110</v>
      </c>
      <c r="K50" s="213"/>
      <c r="L50" s="213"/>
      <c r="M50" s="213"/>
      <c r="N50" s="213"/>
      <c r="P50" s="234"/>
      <c r="Q50" s="223"/>
      <c r="R50" s="213" t="s">
        <v>111</v>
      </c>
      <c r="S50" s="213"/>
      <c r="T50" s="213"/>
      <c r="U50" s="213"/>
      <c r="V50" s="213"/>
      <c r="AC50" s="213" t="s">
        <v>109</v>
      </c>
      <c r="AD50" s="213"/>
      <c r="AE50" s="213"/>
      <c r="AF50" s="213"/>
      <c r="AG50" s="213"/>
      <c r="AH50" s="213"/>
      <c r="AI50" s="213"/>
      <c r="AJ50" s="227"/>
      <c r="AK50" s="212"/>
      <c r="AL50" s="213" t="s">
        <v>110</v>
      </c>
      <c r="AM50" s="213"/>
      <c r="AN50" s="213"/>
      <c r="AO50" s="213"/>
      <c r="AP50" s="213"/>
      <c r="AR50" s="234"/>
      <c r="AS50" s="223"/>
      <c r="AT50" s="213" t="s">
        <v>111</v>
      </c>
      <c r="AU50" s="213"/>
      <c r="AV50" s="213"/>
      <c r="AW50" s="213"/>
      <c r="AX50" s="213"/>
    </row>
    <row r="51" customFormat="false" ht="8.25" hidden="false" customHeight="false" outlineLevel="0" collapsed="false">
      <c r="A51" s="303"/>
      <c r="B51" s="304" t="s">
        <v>53</v>
      </c>
      <c r="C51" s="304" t="s">
        <v>112</v>
      </c>
      <c r="D51" s="304" t="s">
        <v>55</v>
      </c>
      <c r="E51" s="304" t="s">
        <v>30</v>
      </c>
      <c r="H51" s="212"/>
      <c r="I51" s="212"/>
      <c r="J51" s="305" t="s">
        <v>113</v>
      </c>
      <c r="K51" s="305"/>
      <c r="L51" s="305"/>
      <c r="M51" s="305"/>
      <c r="N51" s="216" t="s">
        <v>114</v>
      </c>
      <c r="R51" s="305" t="s">
        <v>113</v>
      </c>
      <c r="S51" s="305"/>
      <c r="T51" s="305"/>
      <c r="U51" s="305"/>
      <c r="V51" s="216" t="s">
        <v>114</v>
      </c>
      <c r="AC51" s="216"/>
      <c r="AD51" s="219" t="s">
        <v>53</v>
      </c>
      <c r="AE51" s="219" t="s">
        <v>112</v>
      </c>
      <c r="AF51" s="219" t="s">
        <v>55</v>
      </c>
      <c r="AG51" s="219" t="s">
        <v>30</v>
      </c>
      <c r="AJ51" s="212"/>
      <c r="AK51" s="212"/>
      <c r="AL51" s="235" t="s">
        <v>113</v>
      </c>
      <c r="AM51" s="235"/>
      <c r="AN51" s="235"/>
      <c r="AO51" s="235"/>
      <c r="AP51" s="216" t="s">
        <v>114</v>
      </c>
      <c r="AT51" s="235" t="s">
        <v>113</v>
      </c>
      <c r="AU51" s="235"/>
      <c r="AV51" s="235"/>
      <c r="AW51" s="235"/>
      <c r="AX51" s="216" t="s">
        <v>114</v>
      </c>
    </row>
    <row r="52" customFormat="false" ht="8.25" hidden="false" customHeight="false" outlineLevel="0" collapsed="false">
      <c r="A52" s="306" t="s">
        <v>115</v>
      </c>
      <c r="B52" s="307" t="n">
        <f aca="false">SUM(K22:K26,E32:E37,E43:E46)</f>
        <v>564</v>
      </c>
      <c r="C52" s="307" t="n">
        <f aca="false">SUM(F43:F46,F32:F37,L22:L26)</f>
        <v>392</v>
      </c>
      <c r="D52" s="307" t="n">
        <f aca="false">SUM(G43:G46,G32:G37,M22:M26)</f>
        <v>4590</v>
      </c>
      <c r="E52" s="307" t="n">
        <f aca="false">SUM(O22:O26,I32:I37,I43:I46)</f>
        <v>36</v>
      </c>
      <c r="H52" s="212"/>
      <c r="I52" s="212"/>
      <c r="J52" s="220" t="s">
        <v>691</v>
      </c>
      <c r="K52" s="220"/>
      <c r="L52" s="220"/>
      <c r="M52" s="220"/>
      <c r="N52" s="220" t="s">
        <v>51</v>
      </c>
      <c r="R52" s="236"/>
      <c r="S52" s="236"/>
      <c r="T52" s="236"/>
      <c r="U52" s="236"/>
      <c r="V52" s="236"/>
      <c r="AC52" s="236" t="s">
        <v>117</v>
      </c>
      <c r="AD52" s="221" t="n">
        <f aca="false">SUM(AM22:AM26,AG32:AG37,AG43:AG46)</f>
        <v>583</v>
      </c>
      <c r="AE52" s="221" t="n">
        <f aca="false">SUM(AH43:AH46,AH32:AH37,AM22:AM26)</f>
        <v>404</v>
      </c>
      <c r="AF52" s="221" t="n">
        <f aca="false">SUM(AI43:AI46,AI32:AI37,AN22:AN26)</f>
        <v>3653</v>
      </c>
      <c r="AG52" s="221" t="n">
        <f aca="false">SUM(AQ22:AQ26,AK32:AK37,AK43:AK46)</f>
        <v>27</v>
      </c>
      <c r="AJ52" s="212"/>
      <c r="AK52" s="212"/>
      <c r="AL52" s="236"/>
      <c r="AM52" s="236"/>
      <c r="AN52" s="236"/>
      <c r="AO52" s="236"/>
      <c r="AP52" s="220"/>
      <c r="AT52" s="236"/>
      <c r="AU52" s="236"/>
      <c r="AV52" s="236"/>
      <c r="AW52" s="236"/>
      <c r="AX52" s="220"/>
    </row>
    <row r="53" customFormat="false" ht="8.25" hidden="false" customHeight="false" outlineLevel="0" collapsed="false">
      <c r="A53" s="306" t="s">
        <v>118</v>
      </c>
      <c r="B53" s="307" t="n">
        <f aca="false">SUM(D17)</f>
        <v>564</v>
      </c>
      <c r="C53" s="307" t="n">
        <f aca="false">SUM(E17)</f>
        <v>382</v>
      </c>
      <c r="D53" s="307" t="n">
        <f aca="false">SUM(G17)</f>
        <v>4590</v>
      </c>
      <c r="E53" s="307" t="n">
        <f aca="false">SUM(I17)</f>
        <v>36</v>
      </c>
      <c r="F53" s="219"/>
      <c r="J53" s="220" t="s">
        <v>692</v>
      </c>
      <c r="K53" s="220"/>
      <c r="L53" s="220"/>
      <c r="M53" s="220"/>
      <c r="N53" s="220" t="s">
        <v>51</v>
      </c>
      <c r="R53" s="236"/>
      <c r="S53" s="236"/>
      <c r="T53" s="236"/>
      <c r="U53" s="236"/>
      <c r="V53" s="236"/>
      <c r="AC53" s="236" t="s">
        <v>118</v>
      </c>
      <c r="AD53" s="221" t="n">
        <f aca="false">SUM(AF17)</f>
        <v>583</v>
      </c>
      <c r="AE53" s="221" t="n">
        <f aca="false">SUM(AG17)</f>
        <v>378</v>
      </c>
      <c r="AF53" s="221" t="n">
        <f aca="false">SUM(AI17)</f>
        <v>4072</v>
      </c>
      <c r="AG53" s="221" t="n">
        <f aca="false">SUM(AK17)</f>
        <v>27</v>
      </c>
      <c r="AH53" s="219"/>
      <c r="AL53" s="236"/>
      <c r="AM53" s="236"/>
      <c r="AN53" s="236"/>
      <c r="AO53" s="236"/>
      <c r="AP53" s="220"/>
      <c r="AT53" s="236"/>
      <c r="AU53" s="236"/>
      <c r="AV53" s="236"/>
      <c r="AW53" s="236"/>
      <c r="AX53" s="220"/>
    </row>
    <row r="54" customFormat="false" ht="8.25" hidden="false" customHeight="false" outlineLevel="0" collapsed="false">
      <c r="A54" s="236" t="s">
        <v>120</v>
      </c>
      <c r="B54" s="221"/>
      <c r="F54" s="219"/>
      <c r="J54" s="220" t="s">
        <v>693</v>
      </c>
      <c r="K54" s="220"/>
      <c r="L54" s="220"/>
      <c r="M54" s="220"/>
      <c r="N54" s="220" t="s">
        <v>122</v>
      </c>
      <c r="R54" s="236"/>
      <c r="S54" s="236"/>
      <c r="T54" s="236"/>
      <c r="U54" s="236"/>
      <c r="V54" s="220"/>
      <c r="AC54" s="236" t="s">
        <v>120</v>
      </c>
      <c r="AD54" s="220"/>
      <c r="AH54" s="219"/>
      <c r="AL54" s="236"/>
      <c r="AM54" s="236"/>
      <c r="AN54" s="236"/>
      <c r="AO54" s="236"/>
      <c r="AP54" s="220"/>
      <c r="AT54" s="236"/>
      <c r="AU54" s="236"/>
      <c r="AV54" s="236"/>
      <c r="AW54" s="236"/>
      <c r="AX54" s="220"/>
    </row>
    <row r="55" customFormat="false" ht="8.25" hidden="false" customHeight="false" outlineLevel="0" collapsed="false">
      <c r="J55" s="220" t="s">
        <v>694</v>
      </c>
      <c r="K55" s="220"/>
      <c r="L55" s="220"/>
      <c r="M55" s="220"/>
      <c r="N55" s="220" t="s">
        <v>122</v>
      </c>
      <c r="R55" s="236"/>
      <c r="S55" s="236"/>
      <c r="T55" s="236"/>
      <c r="U55" s="236"/>
      <c r="V55" s="220"/>
      <c r="AL55" s="236"/>
      <c r="AM55" s="236"/>
      <c r="AN55" s="236"/>
      <c r="AO55" s="236"/>
      <c r="AP55" s="220"/>
      <c r="AT55" s="236"/>
      <c r="AU55" s="236"/>
      <c r="AV55" s="236"/>
      <c r="AW55" s="236"/>
      <c r="AX55" s="220"/>
    </row>
    <row r="56" customFormat="false" ht="8.25" hidden="false" customHeight="false" outlineLevel="0" collapsed="false">
      <c r="A56" s="216"/>
      <c r="B56" s="219" t="s">
        <v>25</v>
      </c>
      <c r="C56" s="219" t="s">
        <v>28</v>
      </c>
      <c r="D56" s="219" t="s">
        <v>30</v>
      </c>
      <c r="J56" s="220" t="s">
        <v>695</v>
      </c>
      <c r="K56" s="220"/>
      <c r="L56" s="220"/>
      <c r="M56" s="220"/>
      <c r="N56" s="220" t="s">
        <v>122</v>
      </c>
      <c r="R56" s="236"/>
      <c r="S56" s="236"/>
      <c r="T56" s="236"/>
      <c r="U56" s="236"/>
      <c r="V56" s="220"/>
      <c r="AC56" s="216"/>
      <c r="AD56" s="219" t="s">
        <v>25</v>
      </c>
      <c r="AE56" s="219" t="s">
        <v>28</v>
      </c>
      <c r="AF56" s="219" t="s">
        <v>30</v>
      </c>
      <c r="AL56" s="236"/>
      <c r="AM56" s="236"/>
      <c r="AN56" s="236"/>
      <c r="AO56" s="236"/>
      <c r="AP56" s="220"/>
      <c r="AT56" s="236"/>
      <c r="AU56" s="236"/>
      <c r="AV56" s="236"/>
      <c r="AW56" s="236"/>
      <c r="AX56" s="220"/>
    </row>
    <row r="57" customFormat="false" ht="8.25" hidden="false" customHeight="false" outlineLevel="0" collapsed="false">
      <c r="A57" s="236" t="s">
        <v>125</v>
      </c>
      <c r="B57" s="221" t="n">
        <f aca="false">SUM(N14:N16,D22:D26,L32:L37,L43:L46)</f>
        <v>430</v>
      </c>
      <c r="C57" s="221" t="n">
        <f aca="false">SUM(O14:O16,E22:E26,M32:M37,M43:M46)</f>
        <v>2082</v>
      </c>
      <c r="D57" s="221" t="n">
        <f aca="false">SUM(Q14:Q16,G22:G26,O32:O37,O43:O46)</f>
        <v>17</v>
      </c>
      <c r="J57" s="220" t="s">
        <v>696</v>
      </c>
      <c r="K57" s="220"/>
      <c r="L57" s="220"/>
      <c r="M57" s="220"/>
      <c r="N57" s="220" t="s">
        <v>122</v>
      </c>
      <c r="R57" s="236"/>
      <c r="S57" s="236"/>
      <c r="T57" s="236"/>
      <c r="U57" s="236"/>
      <c r="V57" s="220"/>
      <c r="AC57" s="236" t="s">
        <v>125</v>
      </c>
      <c r="AD57" s="221" t="n">
        <f aca="false">SUM(AP14:AP16,AF22:AF26,AN32:AN37,AN43:AN46)</f>
        <v>421</v>
      </c>
      <c r="AE57" s="221" t="n">
        <f aca="false">SUM(AQ14:AQ16,AG22:AG26,AO32:AO37,AO43:AO46)</f>
        <v>2231</v>
      </c>
      <c r="AF57" s="221" t="n">
        <f aca="false">SUM(AS14:AS16,AI22:AI26,AQ32:AQ37,AQ43:AQ46)</f>
        <v>18</v>
      </c>
      <c r="AL57" s="236"/>
      <c r="AM57" s="236"/>
      <c r="AN57" s="236"/>
      <c r="AO57" s="236"/>
      <c r="AP57" s="220"/>
      <c r="AT57" s="236"/>
      <c r="AU57" s="236"/>
      <c r="AV57" s="236"/>
      <c r="AW57" s="236"/>
      <c r="AX57" s="220"/>
    </row>
    <row r="58" customFormat="false" ht="8.25" hidden="false" customHeight="false" outlineLevel="0" collapsed="false">
      <c r="A58" s="236" t="s">
        <v>120</v>
      </c>
      <c r="B58" s="221"/>
      <c r="J58" s="220" t="s">
        <v>697</v>
      </c>
      <c r="K58" s="220"/>
      <c r="L58" s="220"/>
      <c r="M58" s="220"/>
      <c r="N58" s="220" t="s">
        <v>130</v>
      </c>
      <c r="R58" s="236"/>
      <c r="S58" s="236"/>
      <c r="T58" s="236"/>
      <c r="U58" s="236"/>
      <c r="V58" s="220"/>
      <c r="AC58" s="236" t="s">
        <v>120</v>
      </c>
      <c r="AD58" s="220"/>
      <c r="AL58" s="236"/>
      <c r="AM58" s="236"/>
      <c r="AN58" s="236"/>
      <c r="AO58" s="236"/>
      <c r="AP58" s="220"/>
      <c r="AT58" s="236"/>
      <c r="AU58" s="236"/>
      <c r="AV58" s="236"/>
      <c r="AW58" s="236"/>
      <c r="AX58" s="220"/>
    </row>
    <row r="59" customFormat="false" ht="8.25" hidden="false" customHeight="false" outlineLevel="0" collapsed="false">
      <c r="J59" s="220" t="s">
        <v>698</v>
      </c>
      <c r="K59" s="220"/>
      <c r="L59" s="220"/>
      <c r="M59" s="220"/>
      <c r="N59" s="220" t="s">
        <v>130</v>
      </c>
      <c r="R59" s="236"/>
      <c r="S59" s="236"/>
      <c r="T59" s="236"/>
      <c r="U59" s="236"/>
      <c r="V59" s="220"/>
      <c r="AL59" s="236"/>
      <c r="AM59" s="236"/>
      <c r="AN59" s="236"/>
      <c r="AO59" s="236"/>
      <c r="AP59" s="220"/>
      <c r="AT59" s="236"/>
      <c r="AU59" s="236"/>
      <c r="AV59" s="236"/>
      <c r="AW59" s="236"/>
      <c r="AX59" s="220"/>
    </row>
    <row r="60" customFormat="false" ht="8.25" hidden="false" customHeight="false" outlineLevel="0" collapsed="false">
      <c r="B60" s="219" t="s">
        <v>16</v>
      </c>
      <c r="C60" s="219" t="s">
        <v>17</v>
      </c>
      <c r="J60" s="211" t="s">
        <v>699</v>
      </c>
      <c r="N60" s="211" t="s">
        <v>130</v>
      </c>
      <c r="AD60" s="219" t="s">
        <v>16</v>
      </c>
      <c r="AE60" s="219" t="s">
        <v>17</v>
      </c>
    </row>
    <row r="61" customFormat="false" ht="8.25" hidden="false" customHeight="false" outlineLevel="0" collapsed="false">
      <c r="A61" s="236" t="s">
        <v>131</v>
      </c>
      <c r="B61" s="218" t="n">
        <f aca="false">B57/(B53+B57)</f>
        <v>0.432595573440644</v>
      </c>
      <c r="C61" s="218" t="n">
        <f aca="false">B53/(B53+B57)</f>
        <v>0.567404426559356</v>
      </c>
      <c r="J61" s="211" t="s">
        <v>132</v>
      </c>
      <c r="AC61" s="236" t="s">
        <v>131</v>
      </c>
      <c r="AD61" s="218" t="n">
        <f aca="false">AD57/(AD53+AD57)</f>
        <v>0.419322709163347</v>
      </c>
      <c r="AE61" s="218" t="n">
        <f aca="false">AD53/(AD53+AD57)</f>
        <v>0.580677290836653</v>
      </c>
      <c r="AL61" s="211" t="s">
        <v>132</v>
      </c>
    </row>
    <row r="62" customFormat="false" ht="8.25" hidden="false" customHeight="false" outlineLevel="0" collapsed="false">
      <c r="A62" s="236" t="s">
        <v>133</v>
      </c>
      <c r="B62" s="221"/>
      <c r="C62" s="220"/>
      <c r="AC62" s="236" t="s">
        <v>133</v>
      </c>
      <c r="AD62" s="220"/>
      <c r="AE62" s="220"/>
    </row>
    <row r="73" customFormat="false" ht="8.25" hidden="false" customHeight="false" outlineLevel="0" collapsed="false">
      <c r="A73" s="213" t="s">
        <v>10</v>
      </c>
      <c r="B73" s="213"/>
      <c r="C73" s="213"/>
      <c r="D73" s="213"/>
      <c r="E73" s="213"/>
      <c r="F73" s="213"/>
      <c r="G73" s="213"/>
      <c r="H73" s="213"/>
      <c r="I73" s="213"/>
      <c r="J73" s="213"/>
      <c r="K73" s="213"/>
      <c r="L73" s="213"/>
      <c r="M73" s="213"/>
      <c r="N73" s="213"/>
      <c r="O73" s="213"/>
      <c r="P73" s="213"/>
      <c r="Q73" s="213"/>
      <c r="R73" s="213"/>
      <c r="S73" s="213"/>
      <c r="T73" s="213"/>
      <c r="U73" s="213"/>
      <c r="V73" s="213"/>
      <c r="W73" s="213"/>
    </row>
    <row r="74" customFormat="false" ht="8.25" hidden="false" customHeight="false" outlineLevel="0" collapsed="false">
      <c r="A74" s="214"/>
      <c r="B74" s="214"/>
      <c r="C74" s="214"/>
      <c r="D74" s="214"/>
      <c r="E74" s="214"/>
      <c r="F74" s="214"/>
      <c r="G74" s="214"/>
      <c r="H74" s="214"/>
      <c r="I74" s="214"/>
      <c r="J74" s="214"/>
      <c r="K74" s="214"/>
      <c r="L74" s="214"/>
      <c r="M74" s="214"/>
      <c r="N74" s="214"/>
      <c r="O74" s="214"/>
      <c r="P74" s="214"/>
      <c r="Q74" s="214"/>
      <c r="R74" s="214"/>
      <c r="S74" s="214"/>
      <c r="T74" s="214"/>
      <c r="U74" s="214"/>
      <c r="V74" s="214"/>
      <c r="W74" s="214"/>
    </row>
    <row r="75" customFormat="false" ht="8.25" hidden="false" customHeight="false" outlineLevel="0" collapsed="false">
      <c r="H75" s="215" t="s">
        <v>11</v>
      </c>
      <c r="I75" s="215"/>
      <c r="J75" s="215"/>
      <c r="M75" s="215" t="s">
        <v>12</v>
      </c>
      <c r="N75" s="215"/>
      <c r="O75" s="215"/>
      <c r="S75" s="216" t="s">
        <v>13</v>
      </c>
    </row>
    <row r="76" customFormat="false" ht="8.25" hidden="false" customHeight="false" outlineLevel="0" collapsed="false">
      <c r="H76" s="215" t="s">
        <v>14</v>
      </c>
      <c r="I76" s="215"/>
      <c r="J76" s="215"/>
      <c r="M76" s="215" t="s">
        <v>15</v>
      </c>
      <c r="S76" s="217" t="s">
        <v>16</v>
      </c>
      <c r="T76" s="217" t="s">
        <v>17</v>
      </c>
    </row>
    <row r="77" customFormat="false" ht="8.25" hidden="false" customHeight="false" outlineLevel="0" collapsed="false">
      <c r="H77" s="215"/>
      <c r="I77" s="215"/>
      <c r="J77" s="215"/>
      <c r="S77" s="218" t="n">
        <f aca="false">(M87+C97+K108+K117)/(M87+C97+K108+C87)</f>
        <v>0.413586413586414</v>
      </c>
      <c r="T77" s="218" t="n">
        <f aca="false">C87/(C87+M87+C97+K108+K117)</f>
        <v>0.586413586413586</v>
      </c>
    </row>
    <row r="80" customFormat="false" ht="8.25" hidden="false" customHeight="false" outlineLevel="0" collapsed="false">
      <c r="A80" s="213" t="s">
        <v>14</v>
      </c>
      <c r="B80" s="213"/>
      <c r="C80" s="213"/>
      <c r="D80" s="213"/>
      <c r="E80" s="213"/>
      <c r="F80" s="213"/>
      <c r="G80" s="213"/>
      <c r="H80" s="213"/>
      <c r="I80" s="213"/>
      <c r="J80" s="213"/>
      <c r="K80" s="213"/>
      <c r="L80" s="213"/>
      <c r="M80" s="213"/>
      <c r="N80" s="213"/>
      <c r="O80" s="213"/>
      <c r="P80" s="213"/>
      <c r="Q80" s="213"/>
      <c r="R80" s="213"/>
      <c r="S80" s="213"/>
      <c r="T80" s="213"/>
      <c r="U80" s="213"/>
      <c r="V80" s="213"/>
      <c r="W80" s="213"/>
    </row>
    <row r="82" customFormat="false" ht="8.25" hidden="false" customHeight="false" outlineLevel="0" collapsed="false">
      <c r="C82" s="213" t="s">
        <v>18</v>
      </c>
      <c r="D82" s="213"/>
      <c r="E82" s="213"/>
      <c r="F82" s="213"/>
      <c r="G82" s="213"/>
      <c r="H82" s="213"/>
      <c r="I82" s="213"/>
      <c r="L82" s="213" t="s">
        <v>19</v>
      </c>
      <c r="M82" s="213"/>
      <c r="N82" s="213"/>
      <c r="O82" s="213"/>
      <c r="P82" s="213"/>
      <c r="R82" s="213" t="s">
        <v>20</v>
      </c>
      <c r="S82" s="213"/>
      <c r="T82" s="213"/>
      <c r="V82" s="213" t="s">
        <v>21</v>
      </c>
      <c r="W82" s="213"/>
    </row>
    <row r="83" customFormat="false" ht="8.25" hidden="false" customHeight="false" outlineLevel="0" collapsed="false">
      <c r="A83" s="219" t="s">
        <v>22</v>
      </c>
      <c r="B83" s="219" t="s">
        <v>24</v>
      </c>
      <c r="C83" s="219" t="s">
        <v>25</v>
      </c>
      <c r="D83" s="219" t="s">
        <v>26</v>
      </c>
      <c r="E83" s="219" t="s">
        <v>27</v>
      </c>
      <c r="F83" s="219" t="s">
        <v>28</v>
      </c>
      <c r="G83" s="219" t="s">
        <v>29</v>
      </c>
      <c r="H83" s="219" t="s">
        <v>30</v>
      </c>
      <c r="I83" s="219" t="s">
        <v>31</v>
      </c>
      <c r="J83" s="219" t="s">
        <v>32</v>
      </c>
      <c r="K83" s="219" t="s">
        <v>33</v>
      </c>
      <c r="M83" s="219" t="s">
        <v>34</v>
      </c>
      <c r="N83" s="219" t="s">
        <v>35</v>
      </c>
      <c r="O83" s="219" t="s">
        <v>36</v>
      </c>
      <c r="P83" s="219" t="s">
        <v>30</v>
      </c>
      <c r="Q83" s="219" t="s">
        <v>37</v>
      </c>
      <c r="R83" s="219"/>
      <c r="S83" s="219" t="s">
        <v>38</v>
      </c>
      <c r="T83" s="219" t="s">
        <v>39</v>
      </c>
      <c r="U83" s="219" t="s">
        <v>40</v>
      </c>
      <c r="V83" s="219"/>
      <c r="W83" s="219" t="s">
        <v>41</v>
      </c>
      <c r="X83" s="219" t="s">
        <v>42</v>
      </c>
      <c r="Y83" s="219"/>
      <c r="Z83" s="219"/>
    </row>
    <row r="84" customFormat="false" ht="8.25" hidden="false" customHeight="false" outlineLevel="0" collapsed="false">
      <c r="A84" s="220" t="s">
        <v>662</v>
      </c>
      <c r="B84" s="221" t="n">
        <v>17</v>
      </c>
      <c r="C84" s="221" t="n">
        <v>587</v>
      </c>
      <c r="D84" s="221" t="n">
        <v>396</v>
      </c>
      <c r="E84" s="218" t="n">
        <f aca="false">D84/C84</f>
        <v>0.674616695059625</v>
      </c>
      <c r="F84" s="221" t="n">
        <v>4571</v>
      </c>
      <c r="G84" s="222" t="n">
        <f aca="false">F84/C84</f>
        <v>7.7870528109029</v>
      </c>
      <c r="H84" s="221" t="n">
        <v>29</v>
      </c>
      <c r="I84" s="218" t="n">
        <f aca="false">H84/C84</f>
        <v>0.0494037478705281</v>
      </c>
      <c r="J84" s="221" t="n">
        <v>9</v>
      </c>
      <c r="K84" s="218" t="n">
        <f aca="false">J84/C84</f>
        <v>0.0153321976149915</v>
      </c>
      <c r="M84" s="221" t="n">
        <v>30</v>
      </c>
      <c r="N84" s="221" t="n">
        <v>75</v>
      </c>
      <c r="O84" s="221" t="n">
        <f aca="false">N84/M84</f>
        <v>2.5</v>
      </c>
      <c r="P84" s="221" t="n">
        <v>0</v>
      </c>
      <c r="Q84" s="218" t="n">
        <f aca="false">P84/M84</f>
        <v>0</v>
      </c>
      <c r="R84" s="212"/>
      <c r="S84" s="218" t="n">
        <f aca="false">(C84+M84)/($D$17+$N$17)</f>
        <v>1.07491289198606</v>
      </c>
      <c r="T84" s="218" t="n">
        <f aca="false">C84/($D$17)</f>
        <v>1.04078014184397</v>
      </c>
      <c r="U84" s="218" t="n">
        <f aca="false">M84/($N$17)</f>
        <v>3</v>
      </c>
      <c r="V84" s="223"/>
      <c r="W84" s="221" t="n">
        <f aca="false">(F84*0.05)+(H84*4)+(J84*-1)+(N84*0.1)+(P84*6)</f>
        <v>343.05</v>
      </c>
      <c r="X84" s="224" t="n">
        <f aca="false">((F84*0.05)+(H84*4)+(J84*-1)+(N84*0.1)+(P84*6))*0.4</f>
        <v>137.22</v>
      </c>
      <c r="Y84" s="212"/>
      <c r="Z84" s="212"/>
    </row>
    <row r="85" customFormat="false" ht="8.25" hidden="false" customHeight="false" outlineLevel="0" collapsed="false">
      <c r="A85" s="220"/>
      <c r="B85" s="221"/>
      <c r="C85" s="221"/>
      <c r="D85" s="221"/>
      <c r="E85" s="218" t="e">
        <f aca="false">D85/C85</f>
        <v>#DIV/0!</v>
      </c>
      <c r="F85" s="221"/>
      <c r="G85" s="222" t="e">
        <f aca="false">F85/C85</f>
        <v>#DIV/0!</v>
      </c>
      <c r="H85" s="221"/>
      <c r="I85" s="218" t="e">
        <f aca="false">H85/C85</f>
        <v>#DIV/0!</v>
      </c>
      <c r="J85" s="221"/>
      <c r="K85" s="218" t="e">
        <f aca="false">J85/C85</f>
        <v>#DIV/0!</v>
      </c>
      <c r="M85" s="221"/>
      <c r="N85" s="221"/>
      <c r="O85" s="221" t="e">
        <f aca="false">N85/M85</f>
        <v>#DIV/0!</v>
      </c>
      <c r="P85" s="221"/>
      <c r="Q85" s="218" t="e">
        <f aca="false">P85/M85</f>
        <v>#DIV/0!</v>
      </c>
      <c r="R85" s="212"/>
      <c r="S85" s="218" t="n">
        <f aca="false">(C85+M85)/($D$17+$N$17)</f>
        <v>0</v>
      </c>
      <c r="T85" s="218" t="n">
        <f aca="false">C85/($D$17)</f>
        <v>0</v>
      </c>
      <c r="U85" s="218" t="n">
        <f aca="false">M85/($N$17)</f>
        <v>0</v>
      </c>
      <c r="V85" s="223"/>
      <c r="W85" s="221" t="n">
        <f aca="false">(F85*0.05)+(H85*4)+(J85*-1)+(N85*0.1)+(P85*6)</f>
        <v>0</v>
      </c>
      <c r="X85" s="224" t="n">
        <f aca="false">((F85*0.05)+(H85*4)+(J85*-1)+(N85*0.1)+(P85*6))*0.4</f>
        <v>0</v>
      </c>
      <c r="Y85" s="212"/>
      <c r="Z85" s="212"/>
    </row>
    <row r="86" customFormat="false" ht="8.25" hidden="false" customHeight="false" outlineLevel="0" collapsed="false">
      <c r="A86" s="220" t="s">
        <v>700</v>
      </c>
      <c r="B86" s="221"/>
      <c r="C86" s="221"/>
      <c r="D86" s="221"/>
      <c r="E86" s="218" t="e">
        <f aca="false">D86/C86</f>
        <v>#DIV/0!</v>
      </c>
      <c r="F86" s="221"/>
      <c r="G86" s="222" t="e">
        <f aca="false">F86/C86</f>
        <v>#DIV/0!</v>
      </c>
      <c r="H86" s="221"/>
      <c r="I86" s="218" t="e">
        <f aca="false">H86/C86</f>
        <v>#DIV/0!</v>
      </c>
      <c r="J86" s="221"/>
      <c r="K86" s="218" t="e">
        <f aca="false">J86/C86</f>
        <v>#DIV/0!</v>
      </c>
      <c r="M86" s="221"/>
      <c r="N86" s="221"/>
      <c r="O86" s="221" t="e">
        <f aca="false">N86/M86</f>
        <v>#DIV/0!</v>
      </c>
      <c r="P86" s="221"/>
      <c r="Q86" s="218" t="e">
        <f aca="false">P86/M86</f>
        <v>#DIV/0!</v>
      </c>
      <c r="R86" s="212"/>
      <c r="S86" s="218" t="n">
        <f aca="false">(C86+M86)/($D$17+$N$17)</f>
        <v>0</v>
      </c>
      <c r="T86" s="218" t="n">
        <f aca="false">C86/($D$17)</f>
        <v>0</v>
      </c>
      <c r="U86" s="218" t="n">
        <f aca="false">M86/($N$17)</f>
        <v>0</v>
      </c>
      <c r="V86" s="223"/>
      <c r="W86" s="221" t="n">
        <f aca="false">(F86*0.05)+(H86*4)+(J86*-1)+(N86*0.1)+(P86*6)</f>
        <v>0</v>
      </c>
      <c r="X86" s="224" t="n">
        <f aca="false">((F86*0.05)+(H86*4)+(J86*-1)+(N86*0.1)+(P86*6))*0.4</f>
        <v>0</v>
      </c>
      <c r="Y86" s="212"/>
      <c r="Z86" s="212"/>
    </row>
    <row r="87" customFormat="false" ht="8.25" hidden="false" customHeight="false" outlineLevel="0" collapsed="false">
      <c r="A87" s="219" t="s">
        <v>49</v>
      </c>
      <c r="B87" s="219"/>
      <c r="C87" s="219" t="n">
        <f aca="false">SUM(C84:C86)</f>
        <v>587</v>
      </c>
      <c r="D87" s="219" t="n">
        <f aca="false">SUM(D84:D86)</f>
        <v>396</v>
      </c>
      <c r="E87" s="219"/>
      <c r="F87" s="219" t="n">
        <f aca="false">SUM(F84:F86)</f>
        <v>4571</v>
      </c>
      <c r="G87" s="219"/>
      <c r="H87" s="219" t="n">
        <f aca="false">SUM(H84:H86)</f>
        <v>29</v>
      </c>
      <c r="I87" s="219"/>
      <c r="J87" s="219" t="n">
        <f aca="false">SUM(J84:J86)</f>
        <v>9</v>
      </c>
      <c r="K87" s="219"/>
      <c r="L87" s="216"/>
      <c r="M87" s="219" t="n">
        <f aca="false">SUM(M84:M86)</f>
        <v>30</v>
      </c>
      <c r="N87" s="219" t="n">
        <f aca="false">SUM(N84:N86)</f>
        <v>75</v>
      </c>
      <c r="O87" s="219"/>
      <c r="P87" s="219" t="n">
        <f aca="false">SUM(P84:P86)</f>
        <v>0</v>
      </c>
      <c r="Q87" s="219"/>
      <c r="R87" s="219"/>
      <c r="S87" s="225" t="n">
        <f aca="false">S84+S85+S86</f>
        <v>1.07491289198606</v>
      </c>
      <c r="T87" s="226" t="n">
        <f aca="false">C87/(C87+M87)</f>
        <v>0.951377633711507</v>
      </c>
      <c r="U87" s="226" t="n">
        <f aca="false">M87/(M87+C87)</f>
        <v>0.0486223662884927</v>
      </c>
      <c r="V87" s="223"/>
      <c r="W87" s="212"/>
      <c r="X87" s="212"/>
      <c r="Y87" s="212"/>
      <c r="Z87" s="212"/>
    </row>
    <row r="88" customFormat="false" ht="8.25" hidden="false" customHeight="false" outlineLevel="0" collapsed="false">
      <c r="C88" s="212"/>
      <c r="D88" s="227"/>
      <c r="E88" s="212"/>
      <c r="F88" s="228"/>
      <c r="G88" s="212"/>
      <c r="H88" s="229"/>
      <c r="I88" s="212"/>
      <c r="J88" s="229"/>
      <c r="K88" s="212"/>
      <c r="L88" s="212"/>
      <c r="M88" s="212"/>
      <c r="N88" s="212"/>
      <c r="O88" s="212"/>
      <c r="P88" s="212"/>
      <c r="Q88" s="212"/>
      <c r="R88" s="212"/>
    </row>
    <row r="89" customFormat="false" ht="8.25" hidden="false" customHeight="false" outlineLevel="0" collapsed="false">
      <c r="C89" s="212"/>
      <c r="D89" s="227"/>
      <c r="E89" s="212"/>
      <c r="F89" s="228"/>
      <c r="G89" s="212"/>
      <c r="H89" s="229"/>
      <c r="I89" s="212"/>
      <c r="J89" s="229"/>
      <c r="K89" s="212"/>
      <c r="L89" s="212"/>
      <c r="M89" s="212"/>
      <c r="N89" s="212"/>
      <c r="O89" s="212"/>
      <c r="P89" s="212"/>
      <c r="Q89" s="212"/>
      <c r="R89" s="212"/>
    </row>
    <row r="90" customFormat="false" ht="8.25" hidden="false" customHeight="false" outlineLevel="0" collapsed="false">
      <c r="A90" s="213" t="s">
        <v>19</v>
      </c>
      <c r="B90" s="213"/>
      <c r="C90" s="213"/>
      <c r="D90" s="213"/>
      <c r="E90" s="213"/>
      <c r="F90" s="213"/>
      <c r="G90" s="213"/>
      <c r="H90" s="213" t="s">
        <v>50</v>
      </c>
      <c r="I90" s="213"/>
      <c r="J90" s="213"/>
      <c r="K90" s="213"/>
      <c r="L90" s="213"/>
      <c r="M90" s="213"/>
      <c r="N90" s="212"/>
      <c r="O90" s="212"/>
      <c r="R90" s="213" t="s">
        <v>20</v>
      </c>
      <c r="S90" s="213"/>
      <c r="T90" s="213"/>
      <c r="V90" s="213" t="s">
        <v>21</v>
      </c>
      <c r="W90" s="213"/>
      <c r="X90" s="214"/>
      <c r="Y90" s="214"/>
      <c r="Z90" s="214"/>
      <c r="AA90" s="214"/>
    </row>
    <row r="91" customFormat="false" ht="8.25" hidden="false" customHeight="false" outlineLevel="0" collapsed="false">
      <c r="A91" s="219" t="s">
        <v>51</v>
      </c>
      <c r="B91" s="219" t="s">
        <v>24</v>
      </c>
      <c r="C91" s="219" t="s">
        <v>25</v>
      </c>
      <c r="D91" s="219" t="s">
        <v>28</v>
      </c>
      <c r="E91" s="219" t="s">
        <v>29</v>
      </c>
      <c r="F91" s="219" t="s">
        <v>30</v>
      </c>
      <c r="G91" s="219" t="s">
        <v>31</v>
      </c>
      <c r="I91" s="219" t="s">
        <v>52</v>
      </c>
      <c r="J91" s="219" t="s">
        <v>53</v>
      </c>
      <c r="K91" s="219" t="s">
        <v>54</v>
      </c>
      <c r="L91" s="219" t="s">
        <v>55</v>
      </c>
      <c r="M91" s="219" t="s">
        <v>56</v>
      </c>
      <c r="N91" s="219" t="s">
        <v>30</v>
      </c>
      <c r="O91" s="219" t="s">
        <v>57</v>
      </c>
      <c r="R91" s="219" t="s">
        <v>51</v>
      </c>
      <c r="S91" s="219" t="s">
        <v>38</v>
      </c>
      <c r="T91" s="219" t="s">
        <v>39</v>
      </c>
      <c r="U91" s="219" t="s">
        <v>40</v>
      </c>
      <c r="W91" s="219" t="s">
        <v>41</v>
      </c>
      <c r="X91" s="219" t="s">
        <v>58</v>
      </c>
      <c r="Y91" s="219" t="s">
        <v>59</v>
      </c>
      <c r="Z91" s="219"/>
      <c r="AA91" s="219"/>
    </row>
    <row r="92" customFormat="false" ht="8.25" hidden="false" customHeight="false" outlineLevel="0" collapsed="false">
      <c r="A92" s="236" t="s">
        <v>665</v>
      </c>
      <c r="B92" s="230" t="n">
        <v>17</v>
      </c>
      <c r="C92" s="221" t="n">
        <v>156</v>
      </c>
      <c r="D92" s="221" t="n">
        <v>758</v>
      </c>
      <c r="E92" s="221" t="n">
        <f aca="false">D92/C92</f>
        <v>4.85897435897436</v>
      </c>
      <c r="F92" s="221" t="n">
        <v>7</v>
      </c>
      <c r="G92" s="218" t="n">
        <f aca="false">F92/C92</f>
        <v>0.0448717948717949</v>
      </c>
      <c r="I92" s="218" t="n">
        <f aca="false">K92/J92</f>
        <v>0.714285714285714</v>
      </c>
      <c r="J92" s="221" t="n">
        <v>70</v>
      </c>
      <c r="K92" s="221" t="n">
        <v>50</v>
      </c>
      <c r="L92" s="221" t="n">
        <v>410</v>
      </c>
      <c r="M92" s="221" t="n">
        <f aca="false">L92/K92</f>
        <v>8.2</v>
      </c>
      <c r="N92" s="221" t="n">
        <v>4</v>
      </c>
      <c r="O92" s="218" t="n">
        <f aca="false">N92/K92</f>
        <v>0.08</v>
      </c>
      <c r="R92" s="220" t="s">
        <v>666</v>
      </c>
      <c r="S92" s="218" t="n">
        <f aca="false">(C92+J92)/($D$27+$K$27+$N$17+$E$17+$L$38+$L$47)</f>
        <v>0.244324324324324</v>
      </c>
      <c r="T92" s="218" t="n">
        <f aca="false">J92/($K$27+$F$38+$F$47)</f>
        <v>0.166666666666667</v>
      </c>
      <c r="U92" s="218" t="n">
        <f aca="false">C92/($D$27+$N$17+$L$38+$L$47)</f>
        <v>0.362790697674419</v>
      </c>
      <c r="W92" s="221" t="n">
        <f aca="false">(D92*0.1)+(F92*6)+(L92*0.1)+(N92*6)</f>
        <v>182.8</v>
      </c>
      <c r="X92" s="221" t="n">
        <f aca="false">(D92*0.1)+(F92*6)+(K92*1)+(L92*0.1)+(N92*6)</f>
        <v>232.8</v>
      </c>
      <c r="Y92" s="221" t="n">
        <f aca="false">(D92*0.1)+(F92*6)+(K92*0.5)+(L92*0.1)+(N92*6)</f>
        <v>207.8</v>
      </c>
      <c r="Z92" s="212"/>
      <c r="AA92" s="212"/>
    </row>
    <row r="93" customFormat="false" ht="8.25" hidden="false" customHeight="false" outlineLevel="0" collapsed="false">
      <c r="A93" s="236"/>
      <c r="B93" s="230"/>
      <c r="C93" s="221"/>
      <c r="D93" s="221"/>
      <c r="E93" s="221" t="e">
        <f aca="false">D93/C93</f>
        <v>#DIV/0!</v>
      </c>
      <c r="F93" s="221" t="n">
        <v>0</v>
      </c>
      <c r="G93" s="218" t="e">
        <f aca="false">F93/C93</f>
        <v>#DIV/0!</v>
      </c>
      <c r="I93" s="218" t="e">
        <f aca="false">K93/J93</f>
        <v>#DIV/0!</v>
      </c>
      <c r="J93" s="221"/>
      <c r="K93" s="221"/>
      <c r="L93" s="221"/>
      <c r="M93" s="221"/>
      <c r="N93" s="221" t="n">
        <v>0</v>
      </c>
      <c r="O93" s="218" t="e">
        <f aca="false">N93/K93</f>
        <v>#DIV/0!</v>
      </c>
      <c r="R93" s="220"/>
      <c r="S93" s="218" t="n">
        <f aca="false">(C93+J93)/($D$27+$K$27+$N$17+$E$17+$L$38+$L$47)</f>
        <v>0</v>
      </c>
      <c r="T93" s="218" t="n">
        <f aca="false">J93/($K$27+$F$38+$F$47)</f>
        <v>0</v>
      </c>
      <c r="U93" s="218" t="n">
        <f aca="false">C93/($D$27+$N$17+$L$38+$L$47)</f>
        <v>0</v>
      </c>
      <c r="W93" s="221" t="n">
        <f aca="false">(D93*0.1)+(F93*6)+(L93*0.1)+(N93*6)</f>
        <v>0</v>
      </c>
      <c r="X93" s="221" t="n">
        <f aca="false">(D93*0.1)+(F93*6)+(K93*1)+(L93*0.1)+(N93*6)</f>
        <v>0</v>
      </c>
      <c r="Y93" s="221" t="n">
        <f aca="false">(D93*0.1)+(F93*6)+(K93*0.5)+(L93*0.1)+(N93*6)</f>
        <v>0</v>
      </c>
      <c r="Z93" s="212"/>
      <c r="AA93" s="212"/>
    </row>
    <row r="94" customFormat="false" ht="8.25" hidden="false" customHeight="false" outlineLevel="0" collapsed="false">
      <c r="A94" s="220" t="s">
        <v>701</v>
      </c>
      <c r="B94" s="230" t="n">
        <v>17</v>
      </c>
      <c r="C94" s="221" t="n">
        <v>220</v>
      </c>
      <c r="D94" s="221" t="n">
        <v>1000</v>
      </c>
      <c r="E94" s="221" t="n">
        <f aca="false">D94/C94</f>
        <v>4.54545454545455</v>
      </c>
      <c r="F94" s="221" t="n">
        <v>12</v>
      </c>
      <c r="G94" s="218" t="n">
        <f aca="false">F94/C94</f>
        <v>0.0545454545454545</v>
      </c>
      <c r="I94" s="218" t="n">
        <f aca="false">K94/J94</f>
        <v>0.764705882352941</v>
      </c>
      <c r="J94" s="221" t="n">
        <v>17</v>
      </c>
      <c r="K94" s="221" t="n">
        <v>13</v>
      </c>
      <c r="L94" s="221" t="n">
        <v>97</v>
      </c>
      <c r="M94" s="221" t="n">
        <f aca="false">L94/K94</f>
        <v>7.46153846153846</v>
      </c>
      <c r="N94" s="221" t="n">
        <v>1</v>
      </c>
      <c r="O94" s="218" t="n">
        <f aca="false">N94/K94</f>
        <v>0.0769230769230769</v>
      </c>
      <c r="R94" s="220" t="s">
        <v>702</v>
      </c>
      <c r="S94" s="218" t="n">
        <f aca="false">(C94+J94)/($D$27+$K$27+$N$17+$E$17+$L$38+$L$47)</f>
        <v>0.256216216216216</v>
      </c>
      <c r="T94" s="218" t="n">
        <f aca="false">J94/($K$27+$F$38+$F$47)</f>
        <v>0.0404761904761905</v>
      </c>
      <c r="U94" s="218" t="n">
        <f aca="false">C94/($D$27+$N$17+$L$38+$L$47)</f>
        <v>0.511627906976744</v>
      </c>
      <c r="W94" s="221" t="n">
        <f aca="false">(D94*0.1)+(F94*6)+(L94*0.1)+(N94*6)</f>
        <v>187.7</v>
      </c>
      <c r="X94" s="221" t="n">
        <f aca="false">(D94*0.1)+(F94*6)+(K94*1)+(L94*0.1)+(N94*6)</f>
        <v>200.7</v>
      </c>
      <c r="Y94" s="221" t="n">
        <f aca="false">(D94*0.1)+(F94*6)+(K94*0.5)+(L94*0.1)+(N94*6)</f>
        <v>194.2</v>
      </c>
      <c r="Z94" s="212"/>
      <c r="AA94" s="212"/>
    </row>
    <row r="95" customFormat="false" ht="8.25" hidden="false" customHeight="false" outlineLevel="0" collapsed="false">
      <c r="A95" s="236"/>
      <c r="B95" s="230"/>
      <c r="C95" s="221"/>
      <c r="D95" s="221"/>
      <c r="E95" s="221" t="e">
        <f aca="false">D95/C95</f>
        <v>#DIV/0!</v>
      </c>
      <c r="F95" s="221"/>
      <c r="G95" s="218" t="e">
        <f aca="false">F95/C95</f>
        <v>#DIV/0!</v>
      </c>
      <c r="I95" s="218" t="e">
        <f aca="false">K95/J95</f>
        <v>#DIV/0!</v>
      </c>
      <c r="J95" s="221"/>
      <c r="K95" s="221"/>
      <c r="L95" s="221"/>
      <c r="M95" s="221" t="e">
        <f aca="false">L95/K95</f>
        <v>#DIV/0!</v>
      </c>
      <c r="N95" s="221" t="n">
        <v>0</v>
      </c>
      <c r="O95" s="218" t="e">
        <f aca="false">N95/K95</f>
        <v>#DIV/0!</v>
      </c>
      <c r="R95" s="220"/>
      <c r="S95" s="218" t="n">
        <f aca="false">(C95+J95)/($D$27+$K$27+$N$17+$E$17+$L$38+$L$47)</f>
        <v>0</v>
      </c>
      <c r="T95" s="218" t="n">
        <f aca="false">J95/($K$27+$F$38+$F$47)</f>
        <v>0</v>
      </c>
      <c r="U95" s="218" t="n">
        <f aca="false">C95/($D$27+$N$17+$L$38+$L$47)</f>
        <v>0</v>
      </c>
      <c r="W95" s="221" t="n">
        <f aca="false">(D95*0.1)+(F95*6)+(L95*0.1)+(N95*6)</f>
        <v>0</v>
      </c>
      <c r="X95" s="221" t="n">
        <f aca="false">(D95*0.1)+(F95*6)+(K95*1)+(L95*0.1)+(N95*6)</f>
        <v>0</v>
      </c>
      <c r="Y95" s="221" t="n">
        <f aca="false">(D95*0.1)+(F95*6)+(K95*0.5)+(L95*0.1)+(N95*6)</f>
        <v>0</v>
      </c>
      <c r="Z95" s="212"/>
      <c r="AA95" s="212"/>
    </row>
    <row r="96" customFormat="false" ht="8.25" hidden="false" customHeight="false" outlineLevel="0" collapsed="false">
      <c r="A96" s="220"/>
      <c r="B96" s="230"/>
      <c r="C96" s="221"/>
      <c r="D96" s="221"/>
      <c r="E96" s="221" t="e">
        <f aca="false">D96/C96</f>
        <v>#DIV/0!</v>
      </c>
      <c r="F96" s="221"/>
      <c r="G96" s="218" t="e">
        <f aca="false">F96/C96</f>
        <v>#DIV/0!</v>
      </c>
      <c r="I96" s="218" t="e">
        <f aca="false">K96/J96</f>
        <v>#DIV/0!</v>
      </c>
      <c r="J96" s="221" t="n">
        <v>0</v>
      </c>
      <c r="K96" s="221" t="n">
        <v>0</v>
      </c>
      <c r="L96" s="221" t="n">
        <v>0</v>
      </c>
      <c r="M96" s="221" t="e">
        <f aca="false">L96/K96</f>
        <v>#DIV/0!</v>
      </c>
      <c r="N96" s="221" t="n">
        <v>0</v>
      </c>
      <c r="O96" s="218" t="e">
        <f aca="false">N96/K96</f>
        <v>#DIV/0!</v>
      </c>
      <c r="R96" s="220"/>
      <c r="S96" s="218" t="n">
        <f aca="false">(C96+J96)/($D$27+$K$27+$N$17+$E$17+$L$38+$L$47)</f>
        <v>0</v>
      </c>
      <c r="T96" s="218" t="n">
        <f aca="false">J96/($K$27+$F$38+$F$47)</f>
        <v>0</v>
      </c>
      <c r="U96" s="218" t="n">
        <f aca="false">C96/($D$27+$N$17+$L$38+$L$47)</f>
        <v>0</v>
      </c>
      <c r="W96" s="221" t="n">
        <f aca="false">(D96*0.1)+(F96*6)+(L96*0.1)+(N96*6)</f>
        <v>0</v>
      </c>
      <c r="X96" s="221" t="n">
        <f aca="false">(D96*0.1)+(F96*6)+(K96*1)+(L96*0.1)+(N96*6)</f>
        <v>0</v>
      </c>
      <c r="Y96" s="221" t="n">
        <f aca="false">(D96*0.1)+(F96*6)+(K96*0.5)+(L96*0.1)+(N96*6)</f>
        <v>0</v>
      </c>
      <c r="Z96" s="212"/>
      <c r="AA96" s="212"/>
    </row>
    <row r="97" customFormat="false" ht="8.25" hidden="false" customHeight="false" outlineLevel="0" collapsed="false">
      <c r="A97" s="219" t="s">
        <v>49</v>
      </c>
      <c r="B97" s="219"/>
      <c r="C97" s="219" t="n">
        <f aca="false">SUM(C92:C96)</f>
        <v>376</v>
      </c>
      <c r="D97" s="219" t="n">
        <f aca="false">SUM(D92:D96)</f>
        <v>1758</v>
      </c>
      <c r="E97" s="219"/>
      <c r="F97" s="219" t="n">
        <f aca="false">SUM(F92:F96)</f>
        <v>19</v>
      </c>
      <c r="G97" s="219"/>
      <c r="H97" s="219"/>
      <c r="I97" s="219"/>
      <c r="J97" s="219" t="n">
        <f aca="false">SUM(J92:J96)</f>
        <v>87</v>
      </c>
      <c r="K97" s="219" t="n">
        <f aca="false">SUM(K92:K96)</f>
        <v>63</v>
      </c>
      <c r="L97" s="219" t="n">
        <f aca="false">SUM(L92:L96)</f>
        <v>507</v>
      </c>
      <c r="M97" s="219"/>
      <c r="N97" s="219" t="n">
        <f aca="false">SUM(N92:N96)</f>
        <v>5</v>
      </c>
      <c r="O97" s="219"/>
    </row>
    <row r="98" customFormat="false" ht="8.25" hidden="false" customHeight="false" outlineLevel="0" collapsed="false">
      <c r="A98" s="219"/>
      <c r="C98" s="212"/>
      <c r="D98" s="212"/>
      <c r="E98" s="212"/>
      <c r="F98" s="212"/>
      <c r="G98" s="212"/>
      <c r="H98" s="219"/>
      <c r="I98" s="212"/>
      <c r="J98" s="212"/>
      <c r="K98" s="212"/>
      <c r="L98" s="212"/>
      <c r="M98" s="212"/>
      <c r="N98" s="212"/>
    </row>
    <row r="99" customFormat="false" ht="8.25" hidden="false" customHeight="false" outlineLevel="0" collapsed="false">
      <c r="C99" s="212"/>
      <c r="D99" s="212"/>
      <c r="E99" s="212"/>
      <c r="F99" s="212"/>
      <c r="G99" s="212"/>
      <c r="H99" s="212"/>
      <c r="I99" s="212"/>
      <c r="J99" s="212"/>
      <c r="K99" s="212"/>
      <c r="L99" s="212"/>
      <c r="M99" s="212"/>
    </row>
    <row r="100" customFormat="false" ht="8.25" hidden="false" customHeight="false" outlineLevel="0" collapsed="false">
      <c r="A100" s="213" t="s">
        <v>50</v>
      </c>
      <c r="B100" s="213"/>
      <c r="C100" s="213"/>
      <c r="D100" s="213"/>
      <c r="E100" s="213"/>
      <c r="F100" s="213"/>
      <c r="G100" s="213"/>
      <c r="H100" s="212"/>
      <c r="I100" s="212"/>
      <c r="J100" s="213" t="s">
        <v>19</v>
      </c>
      <c r="K100" s="213"/>
      <c r="L100" s="213"/>
      <c r="M100" s="213"/>
      <c r="N100" s="213"/>
      <c r="R100" s="213" t="s">
        <v>20</v>
      </c>
      <c r="S100" s="213"/>
      <c r="T100" s="213"/>
      <c r="V100" s="213" t="s">
        <v>21</v>
      </c>
      <c r="W100" s="213"/>
    </row>
    <row r="101" customFormat="false" ht="8.25" hidden="false" customHeight="false" outlineLevel="0" collapsed="false">
      <c r="A101" s="219" t="s">
        <v>74</v>
      </c>
      <c r="B101" s="219" t="s">
        <v>24</v>
      </c>
      <c r="C101" s="219" t="s">
        <v>52</v>
      </c>
      <c r="D101" s="219" t="s">
        <v>53</v>
      </c>
      <c r="E101" s="219" t="s">
        <v>54</v>
      </c>
      <c r="F101" s="219" t="s">
        <v>55</v>
      </c>
      <c r="G101" s="219" t="s">
        <v>56</v>
      </c>
      <c r="H101" s="219" t="s">
        <v>30</v>
      </c>
      <c r="I101" s="219" t="s">
        <v>57</v>
      </c>
      <c r="K101" s="219" t="s">
        <v>34</v>
      </c>
      <c r="L101" s="219" t="s">
        <v>35</v>
      </c>
      <c r="M101" s="219" t="s">
        <v>36</v>
      </c>
      <c r="N101" s="219" t="s">
        <v>75</v>
      </c>
      <c r="O101" s="219" t="s">
        <v>31</v>
      </c>
      <c r="R101" s="219" t="s">
        <v>74</v>
      </c>
      <c r="S101" s="219" t="s">
        <v>38</v>
      </c>
      <c r="T101" s="219" t="s">
        <v>39</v>
      </c>
      <c r="U101" s="219" t="s">
        <v>40</v>
      </c>
      <c r="W101" s="219" t="s">
        <v>41</v>
      </c>
      <c r="X101" s="219" t="s">
        <v>58</v>
      </c>
      <c r="Y101" s="219" t="s">
        <v>76</v>
      </c>
      <c r="Z101" s="219"/>
    </row>
    <row r="102" customFormat="false" ht="8.25" hidden="false" customHeight="false" outlineLevel="0" collapsed="false">
      <c r="A102" s="220" t="s">
        <v>673</v>
      </c>
      <c r="B102" s="221" t="n">
        <v>17</v>
      </c>
      <c r="C102" s="218" t="n">
        <f aca="false">E102/D102</f>
        <v>0.649350649350649</v>
      </c>
      <c r="D102" s="221" t="n">
        <v>154</v>
      </c>
      <c r="E102" s="221" t="n">
        <v>100</v>
      </c>
      <c r="F102" s="221" t="n">
        <v>1121</v>
      </c>
      <c r="G102" s="221" t="n">
        <f aca="false">F102/E102</f>
        <v>11.21</v>
      </c>
      <c r="H102" s="221" t="n">
        <v>5</v>
      </c>
      <c r="I102" s="218" t="n">
        <f aca="false">H102/E102</f>
        <v>0.05</v>
      </c>
      <c r="K102" s="221" t="n">
        <v>8</v>
      </c>
      <c r="L102" s="221" t="n">
        <v>85</v>
      </c>
      <c r="M102" s="231" t="n">
        <f aca="false">L102/K102</f>
        <v>10.625</v>
      </c>
      <c r="N102" s="221" t="n">
        <v>0</v>
      </c>
      <c r="O102" s="218" t="n">
        <f aca="false">N102/K102</f>
        <v>0</v>
      </c>
      <c r="R102" s="220" t="s">
        <v>674</v>
      </c>
      <c r="S102" s="232" t="n">
        <f aca="false">(D102+K102)/($D$27+$L$27+$N$17+$E$47+$L$47)</f>
        <v>0.265573770491803</v>
      </c>
      <c r="T102" s="232" t="n">
        <f aca="false">D102/($E$17)</f>
        <v>0.403141361256545</v>
      </c>
      <c r="U102" s="232" t="n">
        <f aca="false">K102/($N$17+$D$27+$L$38+$L$47)</f>
        <v>0.0186046511627907</v>
      </c>
      <c r="W102" s="221" t="n">
        <f aca="false">(F102*0.1)+(H102*6)+(L102*0.1)+(N102*6)</f>
        <v>150.6</v>
      </c>
      <c r="X102" s="221" t="n">
        <f aca="false">(E102*1)+(F102*0.1)+(H102*6)+(L102*0.1)+(N102*6)</f>
        <v>250.6</v>
      </c>
      <c r="Y102" s="221" t="n">
        <f aca="false">(E102*0.5)+(F102*0.1)+(H102*6)+(L102*0.1)+(N102*6)</f>
        <v>200.6</v>
      </c>
      <c r="Z102" s="212"/>
    </row>
    <row r="103" customFormat="false" ht="8.25" hidden="false" customHeight="false" outlineLevel="0" collapsed="false">
      <c r="A103" s="236" t="s">
        <v>681</v>
      </c>
      <c r="B103" s="221" t="n">
        <v>14</v>
      </c>
      <c r="C103" s="218" t="n">
        <f aca="false">E103/D103</f>
        <v>0.529411764705882</v>
      </c>
      <c r="D103" s="221" t="n">
        <v>85</v>
      </c>
      <c r="E103" s="221" t="n">
        <v>45</v>
      </c>
      <c r="F103" s="221" t="n">
        <v>662</v>
      </c>
      <c r="G103" s="221" t="n">
        <f aca="false">F103/E103</f>
        <v>14.7111111111111</v>
      </c>
      <c r="H103" s="221" t="n">
        <v>7</v>
      </c>
      <c r="I103" s="218" t="n">
        <f aca="false">H103/E103</f>
        <v>0.155555555555556</v>
      </c>
      <c r="K103" s="221"/>
      <c r="L103" s="221"/>
      <c r="M103" s="231" t="e">
        <f aca="false">L103/K103</f>
        <v>#DIV/0!</v>
      </c>
      <c r="N103" s="221" t="n">
        <v>0</v>
      </c>
      <c r="O103" s="218" t="e">
        <f aca="false">N103/K103</f>
        <v>#DIV/0!</v>
      </c>
      <c r="R103" s="220" t="s">
        <v>682</v>
      </c>
      <c r="S103" s="232" t="n">
        <f aca="false">(D103+K103)/($D$27+$L$27+$N$17+$E$47+$L$47)</f>
        <v>0.139344262295082</v>
      </c>
      <c r="T103" s="232" t="n">
        <f aca="false">D103/($E$17)</f>
        <v>0.222513089005236</v>
      </c>
      <c r="U103" s="232" t="n">
        <f aca="false">K103/($N$17+$D$27+$L$38+$L$47)</f>
        <v>0</v>
      </c>
      <c r="W103" s="221" t="n">
        <f aca="false">(F103*0.1)+(H103*6)+(L103*0.1)+(N103*6)</f>
        <v>108.2</v>
      </c>
      <c r="X103" s="221" t="n">
        <f aca="false">(E103*1)+(F103*0.1)+(H103*6)+(L103*0.1)+(N103*6)</f>
        <v>153.2</v>
      </c>
      <c r="Y103" s="221" t="n">
        <f aca="false">(E103*0.5)+(F103*0.1)+(H103*6)+(L103*0.1)+(N103*6)</f>
        <v>130.7</v>
      </c>
      <c r="Z103" s="212"/>
    </row>
    <row r="104" customFormat="false" ht="8.25" hidden="false" customHeight="false" outlineLevel="0" collapsed="false">
      <c r="A104" s="220" t="s">
        <v>458</v>
      </c>
      <c r="B104" s="221" t="n">
        <v>14</v>
      </c>
      <c r="C104" s="218" t="n">
        <f aca="false">E104/D104</f>
        <v>0.4</v>
      </c>
      <c r="D104" s="221" t="n">
        <v>25</v>
      </c>
      <c r="E104" s="221" t="n">
        <v>10</v>
      </c>
      <c r="F104" s="221" t="n">
        <v>200</v>
      </c>
      <c r="G104" s="221" t="n">
        <f aca="false">F104/E104</f>
        <v>20</v>
      </c>
      <c r="H104" s="221" t="n">
        <v>0</v>
      </c>
      <c r="I104" s="218" t="n">
        <f aca="false">H104/E104</f>
        <v>0</v>
      </c>
      <c r="K104" s="221"/>
      <c r="L104" s="221"/>
      <c r="M104" s="231" t="e">
        <f aca="false">L104/K104</f>
        <v>#DIV/0!</v>
      </c>
      <c r="N104" s="221" t="n">
        <v>0</v>
      </c>
      <c r="O104" s="218" t="e">
        <f aca="false">N104/K104</f>
        <v>#DIV/0!</v>
      </c>
      <c r="R104" s="220"/>
      <c r="S104" s="232" t="n">
        <f aca="false">(D104+K104)/($D$27+$L$27+$N$17+$E$47+$L$47)</f>
        <v>0.040983606557377</v>
      </c>
      <c r="T104" s="232" t="n">
        <f aca="false">D104/($E$17)</f>
        <v>0.0654450261780105</v>
      </c>
      <c r="U104" s="232" t="n">
        <f aca="false">K104/($N$17+$D$27+$L$38+$L$47)</f>
        <v>0</v>
      </c>
      <c r="W104" s="221" t="n">
        <f aca="false">(F104*0.1)+(H104*6)+(L104*0.1)+(N104*6)</f>
        <v>20</v>
      </c>
      <c r="X104" s="221" t="n">
        <f aca="false">(E104*1)+(F104*0.1)+(H104*6)+(L104*0.1)+(N104*6)</f>
        <v>30</v>
      </c>
      <c r="Y104" s="221" t="n">
        <f aca="false">(E104*0.5)+(F104*0.1)+(H104*6)+(L104*0.1)+(N104*6)</f>
        <v>25</v>
      </c>
      <c r="Z104" s="212"/>
    </row>
    <row r="105" customFormat="false" ht="8.25" hidden="false" customHeight="false" outlineLevel="0" collapsed="false">
      <c r="A105" s="236" t="s">
        <v>703</v>
      </c>
      <c r="B105" s="221" t="n">
        <v>17</v>
      </c>
      <c r="C105" s="218" t="n">
        <f aca="false">E105/D105</f>
        <v>0.66</v>
      </c>
      <c r="D105" s="221" t="n">
        <v>50</v>
      </c>
      <c r="E105" s="221" t="n">
        <v>33</v>
      </c>
      <c r="F105" s="221" t="n">
        <v>470</v>
      </c>
      <c r="G105" s="221" t="n">
        <f aca="false">F105/E105</f>
        <v>14.2424242424242</v>
      </c>
      <c r="H105" s="221" t="n">
        <v>2</v>
      </c>
      <c r="I105" s="218" t="n">
        <f aca="false">H105/E105</f>
        <v>0.0606060606060606</v>
      </c>
      <c r="K105" s="221"/>
      <c r="L105" s="221"/>
      <c r="M105" s="231" t="e">
        <f aca="false">L105/K105</f>
        <v>#DIV/0!</v>
      </c>
      <c r="N105" s="221" t="n">
        <v>0</v>
      </c>
      <c r="O105" s="218" t="e">
        <f aca="false">N105/K105</f>
        <v>#DIV/0!</v>
      </c>
      <c r="R105" s="220" t="s">
        <v>704</v>
      </c>
      <c r="S105" s="232" t="n">
        <f aca="false">(D105+K105)/($D$27+$L$27+$N$17+$E$47+$L$47)</f>
        <v>0.0819672131147541</v>
      </c>
      <c r="T105" s="232" t="n">
        <f aca="false">D105/($E$17)</f>
        <v>0.130890052356021</v>
      </c>
      <c r="U105" s="232" t="n">
        <f aca="false">K105/($N$17+$D$27+$L$38+$L$47)</f>
        <v>0</v>
      </c>
      <c r="W105" s="221" t="n">
        <f aca="false">(F105*0.1)+(H105*6)+(L105*0.1)+(N105*6)</f>
        <v>59</v>
      </c>
      <c r="X105" s="221" t="n">
        <f aca="false">(E105*1)+(F105*0.1)+(H105*6)+(L105*0.1)+(N105*6)</f>
        <v>92</v>
      </c>
      <c r="Y105" s="221" t="n">
        <f aca="false">(E105*0.5)+(F105*0.1)+(H105*6)+(L105*0.1)+(N105*6)</f>
        <v>75.5</v>
      </c>
      <c r="Z105" s="212"/>
    </row>
    <row r="106" customFormat="false" ht="8.25" hidden="false" customHeight="false" outlineLevel="0" collapsed="false">
      <c r="A106" s="236" t="s">
        <v>705</v>
      </c>
      <c r="B106" s="221" t="n">
        <v>10</v>
      </c>
      <c r="C106" s="218" t="n">
        <f aca="false">E106/D106</f>
        <v>0.64</v>
      </c>
      <c r="D106" s="221" t="n">
        <v>50</v>
      </c>
      <c r="E106" s="221" t="n">
        <v>32</v>
      </c>
      <c r="F106" s="221" t="n">
        <v>490</v>
      </c>
      <c r="G106" s="221" t="n">
        <f aca="false">F106/E106</f>
        <v>15.3125</v>
      </c>
      <c r="H106" s="221" t="n">
        <v>2</v>
      </c>
      <c r="I106" s="218" t="n">
        <f aca="false">H106/E106</f>
        <v>0.0625</v>
      </c>
      <c r="K106" s="221"/>
      <c r="L106" s="221"/>
      <c r="M106" s="231" t="e">
        <f aca="false">L106/K106</f>
        <v>#DIV/0!</v>
      </c>
      <c r="N106" s="221" t="n">
        <v>0</v>
      </c>
      <c r="O106" s="218" t="e">
        <f aca="false">N106/K106</f>
        <v>#DIV/0!</v>
      </c>
      <c r="R106" s="220"/>
      <c r="S106" s="232" t="n">
        <f aca="false">(D106+K106)/($D$27+$L$27+$N$17+$E$47+$L$47)</f>
        <v>0.0819672131147541</v>
      </c>
      <c r="T106" s="232" t="n">
        <f aca="false">D106/($E$17)</f>
        <v>0.130890052356021</v>
      </c>
      <c r="U106" s="232" t="n">
        <f aca="false">K106/($N$17+$D$27+$L$38+$L$47)</f>
        <v>0</v>
      </c>
      <c r="W106" s="221" t="n">
        <f aca="false">(F106*0.1)+(H106*6)+(L106*0.1)+(N106*6)</f>
        <v>61</v>
      </c>
      <c r="X106" s="221" t="n">
        <f aca="false">(E106*1)+(F106*0.1)+(H106*6)+(L106*0.1)+(N106*6)</f>
        <v>93</v>
      </c>
      <c r="Y106" s="221" t="n">
        <f aca="false">(E106*0.5)+(F106*0.1)+(H106*6)+(L106*0.1)+(N106*6)</f>
        <v>77</v>
      </c>
      <c r="Z106" s="212"/>
    </row>
    <row r="107" customFormat="false" ht="8.25" hidden="false" customHeight="false" outlineLevel="0" collapsed="false">
      <c r="A107" s="236"/>
      <c r="B107" s="221"/>
      <c r="C107" s="218" t="e">
        <f aca="false">E107/D107</f>
        <v>#DIV/0!</v>
      </c>
      <c r="D107" s="221"/>
      <c r="E107" s="221"/>
      <c r="F107" s="221"/>
      <c r="G107" s="221" t="e">
        <f aca="false">F107/E107</f>
        <v>#DIV/0!</v>
      </c>
      <c r="H107" s="221"/>
      <c r="I107" s="218" t="e">
        <f aca="false">H107/E107</f>
        <v>#DIV/0!</v>
      </c>
      <c r="K107" s="221"/>
      <c r="L107" s="221"/>
      <c r="M107" s="231" t="e">
        <f aca="false">L107/K107</f>
        <v>#DIV/0!</v>
      </c>
      <c r="N107" s="221" t="n">
        <v>0</v>
      </c>
      <c r="O107" s="218" t="e">
        <f aca="false">N107/K107</f>
        <v>#DIV/0!</v>
      </c>
      <c r="R107" s="220"/>
      <c r="S107" s="232" t="n">
        <f aca="false">(D107+K107)/($D$27+$L$27+$N$17+$E$47+$L$47)</f>
        <v>0</v>
      </c>
      <c r="T107" s="232" t="n">
        <f aca="false">D107/($E$17)</f>
        <v>0</v>
      </c>
      <c r="U107" s="232" t="n">
        <f aca="false">K107/($N$17+$D$27+$L$38+$L$47)</f>
        <v>0</v>
      </c>
      <c r="W107" s="221" t="n">
        <f aca="false">(F107*0.1)+(H107*6)+(L107*0.1)+(N107*6)</f>
        <v>0</v>
      </c>
      <c r="X107" s="221" t="n">
        <f aca="false">(E107*1)+(F107*0.1)+(H107*6)+(L107*0.1)+(N107*6)</f>
        <v>0</v>
      </c>
      <c r="Y107" s="221" t="n">
        <f aca="false">(E107*0.5)+(F107*0.1)+(H107*6)+(L107*0.1)+(N107*6)</f>
        <v>0</v>
      </c>
      <c r="Z107" s="212"/>
    </row>
    <row r="108" customFormat="false" ht="8.25" hidden="false" customHeight="false" outlineLevel="0" collapsed="false">
      <c r="A108" s="219" t="s">
        <v>49</v>
      </c>
      <c r="B108" s="219"/>
      <c r="C108" s="216"/>
      <c r="D108" s="219" t="n">
        <f aca="false">SUM(D102:D107)</f>
        <v>364</v>
      </c>
      <c r="E108" s="219" t="n">
        <f aca="false">SUM(E102:E107)</f>
        <v>220</v>
      </c>
      <c r="F108" s="219" t="n">
        <f aca="false">SUM(F102:F107)</f>
        <v>2943</v>
      </c>
      <c r="G108" s="219"/>
      <c r="H108" s="219" t="n">
        <f aca="false">SUM(H102:H107)</f>
        <v>16</v>
      </c>
      <c r="I108" s="219"/>
      <c r="J108" s="219"/>
      <c r="K108" s="219" t="n">
        <f aca="false">SUM(K102:K107)</f>
        <v>8</v>
      </c>
      <c r="L108" s="219" t="n">
        <f aca="false">SUM(L102:L107)</f>
        <v>85</v>
      </c>
      <c r="M108" s="219"/>
      <c r="N108" s="219" t="n">
        <f aca="false">SUM(N102:N107)</f>
        <v>0</v>
      </c>
      <c r="O108" s="219"/>
    </row>
    <row r="109" customFormat="false" ht="8.25" hidden="false" customHeight="false" outlineLevel="0" collapsed="false">
      <c r="A109" s="219"/>
      <c r="C109" s="212"/>
      <c r="D109" s="212"/>
      <c r="E109" s="212"/>
      <c r="F109" s="212"/>
      <c r="G109" s="212"/>
      <c r="H109" s="212"/>
      <c r="I109" s="212"/>
      <c r="J109" s="212"/>
      <c r="K109" s="212"/>
      <c r="L109" s="212"/>
    </row>
    <row r="110" customFormat="false" ht="8.25" hidden="false" customHeight="false" outlineLevel="0" collapsed="false">
      <c r="A110" s="219"/>
      <c r="C110" s="212"/>
      <c r="D110" s="212"/>
      <c r="E110" s="212"/>
      <c r="F110" s="212"/>
      <c r="G110" s="212"/>
      <c r="H110" s="212"/>
      <c r="I110" s="212"/>
      <c r="J110" s="212"/>
      <c r="K110" s="212"/>
      <c r="L110" s="212"/>
    </row>
    <row r="111" customFormat="false" ht="8.25" hidden="false" customHeight="false" outlineLevel="0" collapsed="false">
      <c r="A111" s="213" t="s">
        <v>50</v>
      </c>
      <c r="B111" s="213"/>
      <c r="C111" s="213"/>
      <c r="D111" s="213"/>
      <c r="E111" s="213"/>
      <c r="F111" s="213"/>
      <c r="G111" s="213"/>
      <c r="H111" s="212"/>
      <c r="I111" s="212"/>
      <c r="J111" s="213" t="s">
        <v>19</v>
      </c>
      <c r="K111" s="213"/>
      <c r="L111" s="213"/>
      <c r="M111" s="213"/>
      <c r="N111" s="213"/>
      <c r="R111" s="213" t="s">
        <v>20</v>
      </c>
      <c r="S111" s="213"/>
      <c r="T111" s="213"/>
      <c r="V111" s="213" t="s">
        <v>21</v>
      </c>
      <c r="W111" s="213"/>
    </row>
    <row r="112" customFormat="false" ht="8.25" hidden="false" customHeight="false" outlineLevel="0" collapsed="false">
      <c r="A112" s="219" t="s">
        <v>95</v>
      </c>
      <c r="B112" s="219" t="s">
        <v>24</v>
      </c>
      <c r="C112" s="219" t="s">
        <v>52</v>
      </c>
      <c r="D112" s="219" t="s">
        <v>53</v>
      </c>
      <c r="E112" s="219" t="s">
        <v>54</v>
      </c>
      <c r="F112" s="219" t="s">
        <v>55</v>
      </c>
      <c r="G112" s="219" t="s">
        <v>56</v>
      </c>
      <c r="H112" s="219" t="s">
        <v>30</v>
      </c>
      <c r="I112" s="219" t="s">
        <v>57</v>
      </c>
      <c r="K112" s="219" t="s">
        <v>34</v>
      </c>
      <c r="L112" s="219" t="s">
        <v>35</v>
      </c>
      <c r="M112" s="219" t="s">
        <v>36</v>
      </c>
      <c r="N112" s="219" t="s">
        <v>96</v>
      </c>
      <c r="O112" s="219" t="s">
        <v>31</v>
      </c>
      <c r="R112" s="219" t="s">
        <v>95</v>
      </c>
      <c r="S112" s="219" t="s">
        <v>38</v>
      </c>
      <c r="T112" s="219" t="s">
        <v>39</v>
      </c>
      <c r="U112" s="219" t="s">
        <v>40</v>
      </c>
      <c r="W112" s="219" t="s">
        <v>41</v>
      </c>
      <c r="X112" s="219" t="s">
        <v>58</v>
      </c>
      <c r="Y112" s="219" t="s">
        <v>97</v>
      </c>
      <c r="Z112" s="219"/>
    </row>
    <row r="113" customFormat="false" ht="8.25" hidden="false" customHeight="false" outlineLevel="0" collapsed="false">
      <c r="A113" s="220" t="s">
        <v>685</v>
      </c>
      <c r="B113" s="221" t="n">
        <v>17</v>
      </c>
      <c r="C113" s="218" t="n">
        <f aca="false">E113/D113</f>
        <v>0.75</v>
      </c>
      <c r="D113" s="221" t="n">
        <v>112</v>
      </c>
      <c r="E113" s="221" t="n">
        <v>84</v>
      </c>
      <c r="F113" s="221" t="n">
        <v>1011</v>
      </c>
      <c r="G113" s="221" t="n">
        <f aca="false">F113/E113</f>
        <v>12.0357142857143</v>
      </c>
      <c r="H113" s="221" t="n">
        <v>7</v>
      </c>
      <c r="I113" s="218" t="n">
        <f aca="false">H113/E113</f>
        <v>0.0833333333333333</v>
      </c>
      <c r="K113" s="221"/>
      <c r="L113" s="221"/>
      <c r="M113" s="221" t="e">
        <f aca="false">L113/K113</f>
        <v>#DIV/0!</v>
      </c>
      <c r="N113" s="221" t="n">
        <v>0</v>
      </c>
      <c r="O113" s="218" t="e">
        <f aca="false">N113/K113</f>
        <v>#DIV/0!</v>
      </c>
      <c r="R113" s="220" t="s">
        <v>686</v>
      </c>
      <c r="S113" s="232" t="n">
        <f aca="false">(D113+K113)/($E$47+$L$47+$E$38+$L$38+$K$27+$D$27+$N$17)</f>
        <v>0.112676056338028</v>
      </c>
      <c r="T113" s="232" t="n">
        <f aca="false">D113/($E$47+$E$38+$K$27)</f>
        <v>0.198581560283688</v>
      </c>
      <c r="U113" s="232" t="n">
        <f aca="false">K113/($L$47+$L$38+$D$27+$N$17)</f>
        <v>0</v>
      </c>
      <c r="W113" s="221" t="n">
        <f aca="false">(F113*0.1)+(H113*6)+(L113*0.1)+(N113*6)</f>
        <v>143.1</v>
      </c>
      <c r="X113" s="221" t="n">
        <f aca="false">(E113*1)+(F113*0.1)+(H113*6)+(L113*0.1)+(N113*6)</f>
        <v>227.1</v>
      </c>
      <c r="Y113" s="221" t="n">
        <f aca="false">(E113*0.5)+(F113*0.1)+(H113*6)+(L113*0.1)+(N113*6)</f>
        <v>185.1</v>
      </c>
      <c r="Z113" s="212"/>
    </row>
    <row r="114" customFormat="false" ht="8.25" hidden="false" customHeight="false" outlineLevel="0" collapsed="false">
      <c r="A114" s="236"/>
      <c r="B114" s="221" t="n">
        <v>15</v>
      </c>
      <c r="C114" s="218" t="e">
        <f aca="false">E114/D114</f>
        <v>#DIV/0!</v>
      </c>
      <c r="D114" s="221"/>
      <c r="E114" s="221"/>
      <c r="F114" s="221"/>
      <c r="G114" s="221" t="e">
        <f aca="false">F114/E114</f>
        <v>#DIV/0!</v>
      </c>
      <c r="H114" s="221"/>
      <c r="I114" s="218" t="e">
        <f aca="false">H114/E114</f>
        <v>#DIV/0!</v>
      </c>
      <c r="K114" s="221"/>
      <c r="L114" s="221"/>
      <c r="M114" s="221" t="e">
        <f aca="false">L114/K114</f>
        <v>#DIV/0!</v>
      </c>
      <c r="N114" s="221" t="n">
        <v>0</v>
      </c>
      <c r="O114" s="218" t="e">
        <f aca="false">N114/K114</f>
        <v>#DIV/0!</v>
      </c>
      <c r="R114" s="220"/>
      <c r="S114" s="232" t="n">
        <f aca="false">(D114+K114)/($E$47+$L$47+$E$38+$L$38+$K$27+$D$27+$N$17)</f>
        <v>0</v>
      </c>
      <c r="T114" s="232" t="n">
        <f aca="false">D114/($E$47+$E$38+$K$27)</f>
        <v>0</v>
      </c>
      <c r="U114" s="232" t="n">
        <f aca="false">K114/($L$47+$L$38+$D$27+$N$17)</f>
        <v>0</v>
      </c>
      <c r="W114" s="221" t="n">
        <f aca="false">(F114*0.1)+(H114*6)+(L114*0.1)+(N114*6)</f>
        <v>0</v>
      </c>
      <c r="X114" s="221" t="n">
        <f aca="false">(E114*1)+(F114*0.1)+(H114*6)+(L114*0.1)+(N114*6)</f>
        <v>0</v>
      </c>
      <c r="Y114" s="221" t="n">
        <f aca="false">(E114*0.5)+(F114*0.1)+(H114*6)+(L114*0.1)+(N114*6)</f>
        <v>0</v>
      </c>
      <c r="Z114" s="212"/>
    </row>
    <row r="115" customFormat="false" ht="8.25" hidden="false" customHeight="false" outlineLevel="0" collapsed="false">
      <c r="A115" s="236"/>
      <c r="B115" s="221" t="n">
        <v>10</v>
      </c>
      <c r="C115" s="218" t="e">
        <f aca="false">E115/D115</f>
        <v>#DIV/0!</v>
      </c>
      <c r="D115" s="221"/>
      <c r="E115" s="221"/>
      <c r="F115" s="221"/>
      <c r="G115" s="221" t="e">
        <f aca="false">F115/E115</f>
        <v>#DIV/0!</v>
      </c>
      <c r="H115" s="221" t="n">
        <v>0</v>
      </c>
      <c r="I115" s="218" t="e">
        <f aca="false">H115/E115</f>
        <v>#DIV/0!</v>
      </c>
      <c r="K115" s="221"/>
      <c r="L115" s="221"/>
      <c r="M115" s="221" t="e">
        <f aca="false">L115/K115</f>
        <v>#DIV/0!</v>
      </c>
      <c r="N115" s="221" t="n">
        <v>0</v>
      </c>
      <c r="O115" s="218" t="e">
        <f aca="false">N115/K115</f>
        <v>#DIV/0!</v>
      </c>
      <c r="R115" s="220"/>
      <c r="S115" s="232" t="n">
        <f aca="false">(D115+K115)/($E$47+$L$47+$E$38+$L$38+$K$27+$D$27+$N$17)</f>
        <v>0</v>
      </c>
      <c r="T115" s="232" t="n">
        <f aca="false">D115/($E$47+$E$38+$K$27)</f>
        <v>0</v>
      </c>
      <c r="U115" s="232" t="n">
        <f aca="false">K115/($L$47+$L$38+$D$27+$N$17)</f>
        <v>0</v>
      </c>
      <c r="W115" s="221" t="n">
        <f aca="false">(F115*0.1)+(H115*6)+(L115*0.1)+(N115*6)</f>
        <v>0</v>
      </c>
      <c r="X115" s="221" t="n">
        <f aca="false">(E115*1)+(F115*0.1)+(H115*6)+(L115*0.1)+(N115*6)</f>
        <v>0</v>
      </c>
      <c r="Y115" s="221" t="n">
        <f aca="false">(E115*0.5)+(F115*0.1)+(H115*6)+(L115*0.1)+(N115*6)</f>
        <v>0</v>
      </c>
      <c r="Z115" s="212"/>
    </row>
    <row r="116" customFormat="false" ht="8.25" hidden="false" customHeight="false" outlineLevel="0" collapsed="false">
      <c r="A116" s="236" t="s">
        <v>706</v>
      </c>
      <c r="B116" s="221" t="n">
        <v>10</v>
      </c>
      <c r="C116" s="218" t="n">
        <f aca="false">E116/D116</f>
        <v>0.785714285714286</v>
      </c>
      <c r="D116" s="221" t="n">
        <v>14</v>
      </c>
      <c r="E116" s="221" t="n">
        <v>11</v>
      </c>
      <c r="F116" s="221" t="n">
        <v>110</v>
      </c>
      <c r="G116" s="221" t="n">
        <f aca="false">F116/E116</f>
        <v>10</v>
      </c>
      <c r="H116" s="221" t="n">
        <v>1</v>
      </c>
      <c r="I116" s="218" t="n">
        <f aca="false">H116/E116</f>
        <v>0.0909090909090909</v>
      </c>
      <c r="K116" s="221"/>
      <c r="L116" s="221"/>
      <c r="M116" s="221" t="e">
        <f aca="false">L116/K116</f>
        <v>#DIV/0!</v>
      </c>
      <c r="N116" s="221" t="n">
        <v>0</v>
      </c>
      <c r="O116" s="218" t="e">
        <f aca="false">N116/K116</f>
        <v>#DIV/0!</v>
      </c>
      <c r="R116" s="220" t="s">
        <v>707</v>
      </c>
      <c r="S116" s="232" t="n">
        <f aca="false">(D116+K116)/($E$47+$L$47+$E$38+$L$38+$K$27+$D$27+$N$17)</f>
        <v>0.0140845070422535</v>
      </c>
      <c r="T116" s="232" t="n">
        <f aca="false">D116/($E$47+$E$38+$K$27)</f>
        <v>0.024822695035461</v>
      </c>
      <c r="U116" s="232" t="n">
        <f aca="false">K116/($L$47+$L$38+$D$27+$N$17)</f>
        <v>0</v>
      </c>
      <c r="W116" s="221" t="n">
        <f aca="false">(F116*0.1)+(H116*6)+(L116*0.1)+(N116*6)</f>
        <v>17</v>
      </c>
      <c r="X116" s="221" t="n">
        <f aca="false">(E116*1)+(F116*0.1)+(H116*6)+(L116*0.1)+(N116*6)</f>
        <v>28</v>
      </c>
      <c r="Y116" s="221" t="n">
        <f aca="false">(E116*0.5)+(F116*0.1)+(H116*6)+(L116*0.1)+(N116*6)</f>
        <v>22.5</v>
      </c>
      <c r="Z116" s="212"/>
    </row>
    <row r="117" customFormat="false" ht="8.25" hidden="false" customHeight="false" outlineLevel="0" collapsed="false">
      <c r="A117" s="219" t="s">
        <v>49</v>
      </c>
      <c r="B117" s="219"/>
      <c r="C117" s="216"/>
      <c r="D117" s="219" t="n">
        <f aca="false">SUM(D113:D116)</f>
        <v>126</v>
      </c>
      <c r="E117" s="219" t="n">
        <f aca="false">SUM(E113:E116)</f>
        <v>95</v>
      </c>
      <c r="F117" s="219" t="n">
        <f aca="false">SUM(F113:F116)</f>
        <v>1121</v>
      </c>
      <c r="G117" s="219"/>
      <c r="H117" s="219" t="n">
        <f aca="false">SUM(H113:H116)</f>
        <v>8</v>
      </c>
      <c r="I117" s="219"/>
      <c r="J117" s="219"/>
      <c r="K117" s="219" t="n">
        <f aca="false">SUM(K113:K116)</f>
        <v>0</v>
      </c>
      <c r="L117" s="219" t="n">
        <f aca="false">SUM(L113:L116)</f>
        <v>0</v>
      </c>
      <c r="M117" s="219"/>
      <c r="N117" s="219" t="n">
        <f aca="false">SUM(N113:N116)</f>
        <v>0</v>
      </c>
      <c r="O117" s="216"/>
      <c r="Q117" s="223"/>
      <c r="S117" s="223"/>
      <c r="U117" s="212"/>
      <c r="V117" s="212"/>
    </row>
    <row r="118" customFormat="false" ht="8.25" hidden="false" customHeight="false" outlineLevel="0" collapsed="false">
      <c r="H118" s="227"/>
      <c r="I118" s="212"/>
      <c r="J118" s="212"/>
      <c r="P118" s="223"/>
      <c r="Q118" s="223"/>
      <c r="R118" s="223"/>
      <c r="T118" s="212"/>
      <c r="U118" s="212"/>
    </row>
    <row r="119" customFormat="false" ht="8.25" hidden="false" customHeight="false" outlineLevel="0" collapsed="false">
      <c r="H119" s="227"/>
      <c r="I119" s="212"/>
      <c r="J119" s="212"/>
      <c r="P119" s="223"/>
      <c r="Q119" s="223"/>
      <c r="R119" s="223"/>
      <c r="T119" s="212"/>
      <c r="U119" s="212"/>
    </row>
    <row r="120" customFormat="false" ht="8.25" hidden="false" customHeight="false" outlineLevel="0" collapsed="false">
      <c r="A120" s="213" t="s">
        <v>109</v>
      </c>
      <c r="B120" s="213"/>
      <c r="C120" s="213"/>
      <c r="D120" s="213"/>
      <c r="E120" s="213"/>
      <c r="F120" s="213"/>
      <c r="G120" s="213"/>
      <c r="H120" s="227"/>
      <c r="I120" s="212"/>
      <c r="J120" s="213" t="s">
        <v>110</v>
      </c>
      <c r="K120" s="213"/>
      <c r="L120" s="213"/>
      <c r="M120" s="213"/>
      <c r="N120" s="213"/>
      <c r="P120" s="234"/>
      <c r="Q120" s="223"/>
      <c r="R120" s="213" t="s">
        <v>111</v>
      </c>
      <c r="S120" s="213"/>
      <c r="T120" s="213"/>
      <c r="U120" s="213"/>
      <c r="V120" s="213"/>
    </row>
    <row r="121" customFormat="false" ht="8.25" hidden="false" customHeight="false" outlineLevel="0" collapsed="false">
      <c r="A121" s="303"/>
      <c r="B121" s="304" t="s">
        <v>53</v>
      </c>
      <c r="C121" s="304" t="s">
        <v>112</v>
      </c>
      <c r="D121" s="304" t="s">
        <v>55</v>
      </c>
      <c r="E121" s="304" t="s">
        <v>30</v>
      </c>
      <c r="H121" s="212"/>
      <c r="I121" s="212"/>
      <c r="J121" s="305" t="s">
        <v>113</v>
      </c>
      <c r="K121" s="305"/>
      <c r="L121" s="305"/>
      <c r="M121" s="305"/>
      <c r="N121" s="216" t="s">
        <v>114</v>
      </c>
      <c r="R121" s="305" t="s">
        <v>113</v>
      </c>
      <c r="S121" s="305"/>
      <c r="T121" s="305"/>
      <c r="U121" s="305"/>
      <c r="V121" s="216" t="s">
        <v>114</v>
      </c>
    </row>
    <row r="122" customFormat="false" ht="8.25" hidden="false" customHeight="false" outlineLevel="0" collapsed="false">
      <c r="A122" s="306" t="s">
        <v>115</v>
      </c>
      <c r="B122" s="307" t="n">
        <f aca="false">SUM(J92:J96,D102:D107,D113:D116)</f>
        <v>577</v>
      </c>
      <c r="C122" s="307" t="n">
        <f aca="false">SUM(E113:E116,E102:E107,K92:K96)</f>
        <v>378</v>
      </c>
      <c r="D122" s="307" t="n">
        <f aca="false">SUM(F113:F116,F102:F107,L92:L96)</f>
        <v>4571</v>
      </c>
      <c r="E122" s="307" t="n">
        <f aca="false">SUM(N92:N96,H102:H107,H113:H116)</f>
        <v>29</v>
      </c>
      <c r="H122" s="212"/>
      <c r="I122" s="212"/>
      <c r="J122" s="220" t="s">
        <v>376</v>
      </c>
      <c r="K122" s="220"/>
      <c r="L122" s="220"/>
      <c r="M122" s="220"/>
      <c r="N122" s="220" t="s">
        <v>122</v>
      </c>
      <c r="R122" s="236" t="s">
        <v>694</v>
      </c>
      <c r="S122" s="236"/>
      <c r="T122" s="236"/>
      <c r="U122" s="236"/>
      <c r="V122" s="236" t="s">
        <v>122</v>
      </c>
    </row>
    <row r="123" customFormat="false" ht="8.25" hidden="false" customHeight="false" outlineLevel="0" collapsed="false">
      <c r="A123" s="306" t="s">
        <v>118</v>
      </c>
      <c r="B123" s="307" t="n">
        <f aca="false">SUM(C87)</f>
        <v>587</v>
      </c>
      <c r="C123" s="307" t="n">
        <f aca="false">SUM(D87)</f>
        <v>396</v>
      </c>
      <c r="D123" s="307" t="n">
        <f aca="false">SUM(F87)</f>
        <v>4571</v>
      </c>
      <c r="E123" s="307" t="n">
        <f aca="false">SUM(H87)</f>
        <v>29</v>
      </c>
      <c r="F123" s="219"/>
      <c r="J123" s="220" t="s">
        <v>186</v>
      </c>
      <c r="K123" s="220"/>
      <c r="L123" s="220"/>
      <c r="M123" s="220"/>
      <c r="N123" s="220" t="s">
        <v>122</v>
      </c>
      <c r="R123" s="236"/>
      <c r="S123" s="236"/>
      <c r="T123" s="236"/>
      <c r="U123" s="236"/>
      <c r="V123" s="236"/>
    </row>
    <row r="124" customFormat="false" ht="8.25" hidden="false" customHeight="false" outlineLevel="0" collapsed="false">
      <c r="A124" s="236" t="s">
        <v>120</v>
      </c>
      <c r="B124" s="221"/>
      <c r="F124" s="219"/>
      <c r="J124" s="220" t="s">
        <v>708</v>
      </c>
      <c r="K124" s="220"/>
      <c r="L124" s="220"/>
      <c r="M124" s="220"/>
      <c r="N124" s="220" t="s">
        <v>22</v>
      </c>
      <c r="R124" s="236" t="s">
        <v>709</v>
      </c>
      <c r="S124" s="236"/>
      <c r="T124" s="236"/>
      <c r="U124" s="236"/>
      <c r="V124" s="220" t="s">
        <v>122</v>
      </c>
    </row>
    <row r="125" customFormat="false" ht="8.25" hidden="false" customHeight="false" outlineLevel="0" collapsed="false">
      <c r="J125" s="220" t="s">
        <v>710</v>
      </c>
      <c r="K125" s="220"/>
      <c r="L125" s="220"/>
      <c r="M125" s="220"/>
      <c r="N125" s="220" t="s">
        <v>122</v>
      </c>
      <c r="R125" s="236"/>
      <c r="S125" s="236"/>
      <c r="T125" s="236"/>
      <c r="U125" s="236"/>
      <c r="V125" s="220"/>
    </row>
    <row r="126" customFormat="false" ht="8.25" hidden="false" customHeight="false" outlineLevel="0" collapsed="false">
      <c r="A126" s="216"/>
      <c r="B126" s="219" t="s">
        <v>25</v>
      </c>
      <c r="C126" s="219" t="s">
        <v>28</v>
      </c>
      <c r="D126" s="219" t="s">
        <v>30</v>
      </c>
      <c r="J126" s="220" t="s">
        <v>711</v>
      </c>
      <c r="K126" s="220"/>
      <c r="L126" s="220"/>
      <c r="M126" s="220"/>
      <c r="N126" s="220" t="s">
        <v>51</v>
      </c>
      <c r="R126" s="236" t="s">
        <v>712</v>
      </c>
      <c r="S126" s="236"/>
      <c r="T126" s="236"/>
      <c r="U126" s="236"/>
      <c r="V126" s="220" t="s">
        <v>22</v>
      </c>
    </row>
    <row r="127" customFormat="false" ht="8.25" hidden="false" customHeight="false" outlineLevel="0" collapsed="false">
      <c r="A127" s="236" t="s">
        <v>125</v>
      </c>
      <c r="B127" s="221" t="n">
        <f aca="false">SUM(M84:M86,C92:C96,K102:K107,K113:K116)</f>
        <v>414</v>
      </c>
      <c r="C127" s="221" t="n">
        <f aca="false">SUM(N84:N86,D92:D96,L102:L107,L113:L116)</f>
        <v>1918</v>
      </c>
      <c r="D127" s="221" t="n">
        <f aca="false">SUM(P84:P86,F92:F96,N102:N107,N113:N116)</f>
        <v>19</v>
      </c>
      <c r="J127" s="220" t="s">
        <v>713</v>
      </c>
      <c r="K127" s="220"/>
      <c r="L127" s="220"/>
      <c r="M127" s="220"/>
      <c r="N127" s="220" t="s">
        <v>130</v>
      </c>
      <c r="R127" s="236"/>
      <c r="S127" s="236"/>
      <c r="T127" s="236"/>
      <c r="U127" s="236"/>
      <c r="V127" s="220"/>
    </row>
    <row r="128" customFormat="false" ht="8.25" hidden="false" customHeight="false" outlineLevel="0" collapsed="false">
      <c r="A128" s="236" t="s">
        <v>120</v>
      </c>
      <c r="B128" s="221"/>
      <c r="J128" s="220"/>
      <c r="K128" s="220"/>
      <c r="L128" s="220"/>
      <c r="M128" s="220"/>
      <c r="N128" s="220"/>
      <c r="R128" s="236"/>
      <c r="S128" s="236"/>
      <c r="T128" s="236"/>
      <c r="U128" s="236"/>
      <c r="V128" s="220"/>
    </row>
    <row r="129" customFormat="false" ht="8.25" hidden="false" customHeight="false" outlineLevel="0" collapsed="false">
      <c r="J129" s="220"/>
      <c r="K129" s="220"/>
      <c r="L129" s="220"/>
      <c r="M129" s="220"/>
      <c r="N129" s="220"/>
      <c r="R129" s="236"/>
      <c r="S129" s="236"/>
      <c r="T129" s="236"/>
      <c r="U129" s="236"/>
      <c r="V129" s="220"/>
    </row>
    <row r="130" customFormat="false" ht="8.25" hidden="false" customHeight="false" outlineLevel="0" collapsed="false">
      <c r="B130" s="219" t="s">
        <v>16</v>
      </c>
      <c r="C130" s="219" t="s">
        <v>17</v>
      </c>
    </row>
    <row r="131" customFormat="false" ht="8.25" hidden="false" customHeight="false" outlineLevel="0" collapsed="false">
      <c r="A131" s="236" t="s">
        <v>131</v>
      </c>
      <c r="B131" s="218" t="n">
        <f aca="false">B127/(B123+B127)</f>
        <v>0.413586413586414</v>
      </c>
      <c r="C131" s="218" t="n">
        <f aca="false">B123/(B123+B127)</f>
        <v>0.586413586413586</v>
      </c>
      <c r="J131" s="211" t="s">
        <v>132</v>
      </c>
    </row>
    <row r="132" customFormat="false" ht="8.25" hidden="false" customHeight="false" outlineLevel="0" collapsed="false">
      <c r="A132" s="236" t="s">
        <v>133</v>
      </c>
      <c r="B132" s="221"/>
      <c r="C132" s="220"/>
    </row>
    <row r="141" customFormat="false" ht="8.25" hidden="false" customHeight="false" outlineLevel="0" collapsed="false">
      <c r="A141" s="213" t="s">
        <v>134</v>
      </c>
      <c r="B141" s="213"/>
      <c r="C141" s="213"/>
      <c r="D141" s="213"/>
      <c r="E141" s="213"/>
      <c r="F141" s="213"/>
      <c r="G141" s="213"/>
      <c r="H141" s="213"/>
      <c r="I141" s="213"/>
      <c r="J141" s="213"/>
      <c r="K141" s="213"/>
      <c r="L141" s="213"/>
      <c r="M141" s="213"/>
      <c r="N141" s="213"/>
      <c r="O141" s="213"/>
      <c r="P141" s="213"/>
      <c r="Q141" s="213"/>
      <c r="R141" s="213"/>
      <c r="S141" s="213"/>
      <c r="T141" s="213"/>
      <c r="U141" s="213"/>
      <c r="V141" s="213"/>
      <c r="W141" s="213"/>
    </row>
    <row r="142" customFormat="false" ht="8.25" hidden="false" customHeight="false" outlineLevel="0" collapsed="false">
      <c r="A142" s="214"/>
      <c r="B142" s="214"/>
      <c r="C142" s="214"/>
      <c r="D142" s="214"/>
      <c r="E142" s="214"/>
      <c r="F142" s="214"/>
      <c r="G142" s="214"/>
      <c r="H142" s="214"/>
      <c r="I142" s="214"/>
      <c r="J142" s="214"/>
      <c r="K142" s="214"/>
      <c r="L142" s="214"/>
      <c r="M142" s="214"/>
      <c r="N142" s="214"/>
      <c r="O142" s="214"/>
      <c r="P142" s="214"/>
      <c r="Q142" s="214"/>
      <c r="R142" s="214"/>
      <c r="S142" s="214"/>
      <c r="T142" s="214"/>
      <c r="U142" s="214"/>
      <c r="V142" s="214"/>
      <c r="W142" s="214"/>
    </row>
    <row r="143" customFormat="false" ht="8.25" hidden="false" customHeight="false" outlineLevel="0" collapsed="false">
      <c r="H143" s="215" t="s">
        <v>11</v>
      </c>
      <c r="I143" s="215"/>
      <c r="J143" s="215"/>
      <c r="M143" s="215" t="s">
        <v>12</v>
      </c>
      <c r="N143" s="215"/>
      <c r="O143" s="215"/>
    </row>
    <row r="144" customFormat="false" ht="8.25" hidden="false" customHeight="false" outlineLevel="0" collapsed="false">
      <c r="H144" s="215" t="s">
        <v>14</v>
      </c>
      <c r="I144" s="215"/>
      <c r="J144" s="215"/>
    </row>
    <row r="145" customFormat="false" ht="8.25" hidden="false" customHeight="false" outlineLevel="0" collapsed="false">
      <c r="H145" s="215"/>
      <c r="I145" s="215"/>
      <c r="J145" s="215"/>
    </row>
    <row r="146" customFormat="false" ht="8.25" hidden="false" customHeight="false" outlineLevel="0" collapsed="false">
      <c r="H146" s="215"/>
      <c r="I146" s="215"/>
      <c r="J146" s="215"/>
    </row>
    <row r="147" customFormat="false" ht="8.25" hidden="false" customHeight="false" outlineLevel="0" collapsed="false">
      <c r="D147" s="216" t="s">
        <v>135</v>
      </c>
      <c r="P147" s="216" t="s">
        <v>136</v>
      </c>
    </row>
    <row r="148" customFormat="false" ht="8.25" hidden="false" customHeight="false" outlineLevel="0" collapsed="false">
      <c r="A148" s="219" t="s">
        <v>137</v>
      </c>
      <c r="P148" s="216" t="s">
        <v>137</v>
      </c>
      <c r="S148" s="219" t="s">
        <v>138</v>
      </c>
    </row>
    <row r="149" customFormat="false" ht="8.25" hidden="false" customHeight="false" outlineLevel="0" collapsed="false">
      <c r="A149" s="236" t="s">
        <v>139</v>
      </c>
      <c r="B149" s="237" t="s">
        <v>140</v>
      </c>
      <c r="C149" s="237" t="s">
        <v>26</v>
      </c>
      <c r="D149" s="237" t="s">
        <v>27</v>
      </c>
      <c r="E149" s="237" t="s">
        <v>55</v>
      </c>
      <c r="F149" s="237" t="s">
        <v>30</v>
      </c>
      <c r="G149" s="237" t="s">
        <v>141</v>
      </c>
      <c r="H149" s="237" t="s">
        <v>34</v>
      </c>
      <c r="I149" s="237" t="s">
        <v>55</v>
      </c>
      <c r="J149" s="237" t="s">
        <v>142</v>
      </c>
      <c r="K149" s="237" t="s">
        <v>30</v>
      </c>
      <c r="L149" s="237" t="s">
        <v>41</v>
      </c>
      <c r="O149" s="308" t="s">
        <v>143</v>
      </c>
      <c r="P149" s="308" t="s">
        <v>144</v>
      </c>
      <c r="Q149" s="308" t="s">
        <v>145</v>
      </c>
      <c r="S149" s="217" t="s">
        <v>16</v>
      </c>
      <c r="T149" s="217" t="s">
        <v>17</v>
      </c>
    </row>
    <row r="150" customFormat="false" ht="8.25" hidden="false" customHeight="false" outlineLevel="0" collapsed="false">
      <c r="A150" s="220" t="s">
        <v>49</v>
      </c>
      <c r="B150" s="230" t="n">
        <f aca="false">AVERAGE(B160,B170)</f>
        <v>564</v>
      </c>
      <c r="C150" s="230" t="n">
        <f aca="false">AVERAGE(C160,C170)</f>
        <v>394.5</v>
      </c>
      <c r="D150" s="238" t="n">
        <f aca="false">C150/B150</f>
        <v>0.699468085106383</v>
      </c>
      <c r="E150" s="230" t="n">
        <f aca="false">AVERAGE(E160,E170)</f>
        <v>4631</v>
      </c>
      <c r="F150" s="230" t="n">
        <f aca="false">AVERAGE(F160,F170)</f>
        <v>35.5</v>
      </c>
      <c r="G150" s="230" t="n">
        <f aca="false">AVERAGE(G160,G170)</f>
        <v>10</v>
      </c>
      <c r="H150" s="230" t="n">
        <f aca="false">AVERAGE(H160,H170)</f>
        <v>31</v>
      </c>
      <c r="I150" s="230" t="n">
        <f aca="false">AVERAGE(I160,I170)</f>
        <v>50</v>
      </c>
      <c r="J150" s="239" t="n">
        <f aca="false">I150/H150</f>
        <v>1.61290322580645</v>
      </c>
      <c r="K150" s="230" t="n">
        <f aca="false">AVERAGE(K160,K170)</f>
        <v>0</v>
      </c>
      <c r="L150" s="221" t="n">
        <f aca="false">((E150*0.05)+(F150*4)+(G150*-1)+(I150*0.1)+(K150*6))</f>
        <v>368.55</v>
      </c>
      <c r="O150" s="309" t="n">
        <f aca="false">(B150+H150)/(B152+F152+B154+F154+B156+F156+B150+H150)</f>
        <v>0.375394321766562</v>
      </c>
      <c r="P150" s="310" t="n">
        <f aca="false">B150/(B150+F152+F154+F156)</f>
        <v>0.513661202185792</v>
      </c>
      <c r="Q150" s="310" t="n">
        <f aca="false">H150/(H150+B152+B154+B156)</f>
        <v>0.0636550308008214</v>
      </c>
      <c r="S150" s="218" t="n">
        <f aca="false">(H150+B152+B154+B156)/(H150+B152+B154+B156+B150)</f>
        <v>0.46336822074215</v>
      </c>
      <c r="T150" s="218" t="n">
        <f aca="false">B150/(B150+H150+B152+B154+B156)</f>
        <v>0.53663177925785</v>
      </c>
    </row>
    <row r="151" customFormat="false" ht="8.25" hidden="false" customHeight="false" outlineLevel="0" collapsed="false">
      <c r="A151" s="236" t="s">
        <v>146</v>
      </c>
      <c r="B151" s="237" t="s">
        <v>34</v>
      </c>
      <c r="C151" s="237" t="s">
        <v>55</v>
      </c>
      <c r="D151" s="237" t="s">
        <v>142</v>
      </c>
      <c r="E151" s="237" t="s">
        <v>30</v>
      </c>
      <c r="F151" s="237" t="s">
        <v>53</v>
      </c>
      <c r="G151" s="237" t="s">
        <v>54</v>
      </c>
      <c r="H151" s="237" t="s">
        <v>55</v>
      </c>
      <c r="I151" s="237" t="s">
        <v>147</v>
      </c>
      <c r="J151" s="237" t="s">
        <v>30</v>
      </c>
      <c r="K151" s="237" t="s">
        <v>41</v>
      </c>
      <c r="L151" s="230" t="s">
        <v>148</v>
      </c>
      <c r="O151" s="311" t="s">
        <v>143</v>
      </c>
      <c r="P151" s="311" t="s">
        <v>145</v>
      </c>
      <c r="Q151" s="311" t="s">
        <v>149</v>
      </c>
    </row>
    <row r="152" customFormat="false" ht="8.25" hidden="false" customHeight="false" outlineLevel="0" collapsed="false">
      <c r="A152" s="220" t="s">
        <v>49</v>
      </c>
      <c r="B152" s="230" t="n">
        <f aca="false">AVERAGE(B162,B172)</f>
        <v>442.5</v>
      </c>
      <c r="C152" s="230" t="n">
        <f aca="false">AVERAGE(C162,C172)</f>
        <v>2160</v>
      </c>
      <c r="D152" s="239" t="n">
        <f aca="false">C152/B152</f>
        <v>4.88135593220339</v>
      </c>
      <c r="E152" s="230" t="n">
        <f aca="false">AVERAGE(E162,E172)</f>
        <v>19.5</v>
      </c>
      <c r="F152" s="230" t="n">
        <f aca="false">AVERAGE(F162,F172)</f>
        <v>116.5</v>
      </c>
      <c r="G152" s="230" t="n">
        <f aca="false">AVERAGE(G162,G172)</f>
        <v>98</v>
      </c>
      <c r="H152" s="230" t="n">
        <f aca="false">AVERAGE(H162,H172)</f>
        <v>876.5</v>
      </c>
      <c r="I152" s="239" t="n">
        <f aca="false">H152/G152</f>
        <v>8.94387755102041</v>
      </c>
      <c r="J152" s="230" t="n">
        <f aca="false">AVERAGE(J162,J172)</f>
        <v>4.5</v>
      </c>
      <c r="K152" s="221" t="n">
        <f aca="false">(C152*0.1)+(E152*6)+(H152*0.1)+(J152*6)</f>
        <v>447.65</v>
      </c>
      <c r="L152" s="221" t="n">
        <f aca="false">(C152*0.1)+(E152*6)+(G152*1)+(H152*0.1)+(J152*6)</f>
        <v>545.65</v>
      </c>
      <c r="O152" s="309" t="n">
        <f aca="false">(B152+F152)/(B152+F152+B154+F154+B156+F156+B150+H150)</f>
        <v>0.352681388012618</v>
      </c>
      <c r="P152" s="310" t="n">
        <f aca="false">B152/(H150+B152+B154+B156)</f>
        <v>0.908624229979466</v>
      </c>
      <c r="Q152" s="310" t="n">
        <f aca="false">F152/(F152+F154+F156)</f>
        <v>0.218164794007491</v>
      </c>
    </row>
    <row r="153" customFormat="false" ht="8.25" hidden="false" customHeight="false" outlineLevel="0" collapsed="false">
      <c r="A153" s="236" t="s">
        <v>150</v>
      </c>
      <c r="B153" s="237" t="s">
        <v>34</v>
      </c>
      <c r="C153" s="237" t="s">
        <v>55</v>
      </c>
      <c r="D153" s="237" t="s">
        <v>142</v>
      </c>
      <c r="E153" s="237" t="s">
        <v>30</v>
      </c>
      <c r="F153" s="237" t="s">
        <v>53</v>
      </c>
      <c r="G153" s="237" t="s">
        <v>54</v>
      </c>
      <c r="H153" s="237" t="s">
        <v>55</v>
      </c>
      <c r="I153" s="237" t="s">
        <v>147</v>
      </c>
      <c r="J153" s="237" t="s">
        <v>30</v>
      </c>
      <c r="K153" s="237" t="s">
        <v>41</v>
      </c>
      <c r="L153" s="230" t="s">
        <v>148</v>
      </c>
      <c r="O153" s="311" t="s">
        <v>143</v>
      </c>
      <c r="P153" s="311" t="s">
        <v>145</v>
      </c>
      <c r="Q153" s="311" t="s">
        <v>149</v>
      </c>
    </row>
    <row r="154" customFormat="false" ht="8.25" hidden="false" customHeight="false" outlineLevel="0" collapsed="false">
      <c r="A154" s="220" t="s">
        <v>49</v>
      </c>
      <c r="B154" s="230" t="n">
        <f aca="false">AVERAGE(B164,B174)</f>
        <v>13.5</v>
      </c>
      <c r="C154" s="230" t="n">
        <f aca="false">AVERAGE(C164,C174)</f>
        <v>54.5</v>
      </c>
      <c r="D154" s="230" t="n">
        <f aca="false">C154/B154</f>
        <v>4.03703703703704</v>
      </c>
      <c r="E154" s="230" t="n">
        <f aca="false">AVERAGE(E164,E174)</f>
        <v>0.5</v>
      </c>
      <c r="F154" s="230" t="n">
        <f aca="false">AVERAGE(F164,F174)</f>
        <v>321.5</v>
      </c>
      <c r="G154" s="230" t="n">
        <f aca="false">AVERAGE(G164,G174)</f>
        <v>227</v>
      </c>
      <c r="H154" s="230" t="n">
        <f aca="false">AVERAGE(H164,H174)</f>
        <v>2995.5</v>
      </c>
      <c r="I154" s="239" t="n">
        <f aca="false">H154/G154</f>
        <v>13.1960352422908</v>
      </c>
      <c r="J154" s="230" t="n">
        <f aca="false">AVERAGE(J164,J174)</f>
        <v>24.5</v>
      </c>
      <c r="K154" s="221" t="n">
        <f aca="false">(C154*0.1)+(E154*6)+(H154*0.1)+(J154*6)</f>
        <v>455</v>
      </c>
      <c r="L154" s="221" t="n">
        <f aca="false">(C154*0.1)+(E154*6)+(G154*1)+(H154*0.1)+(J154*6)</f>
        <v>682</v>
      </c>
      <c r="O154" s="309" t="n">
        <f aca="false">(B154+F154)/(B152+F152+B154+F154+B156+F156+B150+H150)</f>
        <v>0.211356466876972</v>
      </c>
      <c r="P154" s="310" t="n">
        <f aca="false">B154/(B152+H150+B154+B156)</f>
        <v>0.0277207392197125</v>
      </c>
      <c r="Q154" s="310" t="n">
        <f aca="false">F154/(F154+F152+F156)</f>
        <v>0.602059925093633</v>
      </c>
    </row>
    <row r="155" customFormat="false" ht="8.25" hidden="false" customHeight="false" outlineLevel="0" collapsed="false">
      <c r="A155" s="236" t="s">
        <v>151</v>
      </c>
      <c r="B155" s="237" t="s">
        <v>34</v>
      </c>
      <c r="C155" s="237" t="s">
        <v>55</v>
      </c>
      <c r="D155" s="237" t="s">
        <v>142</v>
      </c>
      <c r="E155" s="237" t="s">
        <v>30</v>
      </c>
      <c r="F155" s="237" t="s">
        <v>53</v>
      </c>
      <c r="G155" s="237" t="s">
        <v>54</v>
      </c>
      <c r="H155" s="237" t="s">
        <v>55</v>
      </c>
      <c r="I155" s="237" t="s">
        <v>147</v>
      </c>
      <c r="J155" s="237" t="s">
        <v>30</v>
      </c>
      <c r="K155" s="237" t="s">
        <v>41</v>
      </c>
      <c r="L155" s="230" t="s">
        <v>148</v>
      </c>
      <c r="O155" s="311" t="s">
        <v>143</v>
      </c>
      <c r="P155" s="311" t="s">
        <v>145</v>
      </c>
      <c r="Q155" s="311" t="s">
        <v>149</v>
      </c>
    </row>
    <row r="156" customFormat="false" ht="8.25" hidden="false" customHeight="false" outlineLevel="0" collapsed="false">
      <c r="A156" s="220" t="s">
        <v>49</v>
      </c>
      <c r="B156" s="230" t="n">
        <f aca="false">AVERAGE(B166,B176)</f>
        <v>0</v>
      </c>
      <c r="C156" s="230" t="n">
        <f aca="false">AVERAGE(C166,C176)</f>
        <v>0</v>
      </c>
      <c r="D156" s="230" t="e">
        <f aca="false">C156/B156</f>
        <v>#DIV/0!</v>
      </c>
      <c r="E156" s="230" t="n">
        <f aca="false">AVERAGE(E166,E176)</f>
        <v>0</v>
      </c>
      <c r="F156" s="230" t="n">
        <f aca="false">AVERAGE(F166,F176)</f>
        <v>96</v>
      </c>
      <c r="G156" s="230" t="n">
        <f aca="false">AVERAGE(G166,G176)</f>
        <v>70.5</v>
      </c>
      <c r="H156" s="230" t="n">
        <f aca="false">AVERAGE(H166,H176)</f>
        <v>762.5</v>
      </c>
      <c r="I156" s="239" t="n">
        <f aca="false">H156/G156</f>
        <v>10.8156028368794</v>
      </c>
      <c r="J156" s="230" t="n">
        <f aca="false">AVERAGE(J166,J176)</f>
        <v>7</v>
      </c>
      <c r="K156" s="221" t="n">
        <f aca="false">(C156*0.1)+(E156*6)+(H156*0.1)+(J156*6)</f>
        <v>118.25</v>
      </c>
      <c r="L156" s="221" t="n">
        <f aca="false">(C156*0.1)+(E156*6)+(G156*1)+(H156*0.1)+(J156*6)</f>
        <v>188.75</v>
      </c>
      <c r="O156" s="309" t="n">
        <f aca="false">(B156+F156)/(B152+F152+B154+F154+B156+F156+B150+H150)</f>
        <v>0.0605678233438486</v>
      </c>
      <c r="P156" s="312" t="n">
        <f aca="false">B156/(B156+B154+B152+H150)</f>
        <v>0</v>
      </c>
      <c r="Q156" s="310" t="n">
        <f aca="false">F156/(F156+F154+F152)</f>
        <v>0.179775280898876</v>
      </c>
    </row>
    <row r="157" customFormat="false" ht="8.25" hidden="false" customHeight="false" outlineLevel="0" collapsed="false">
      <c r="B157" s="240"/>
      <c r="C157" s="240"/>
      <c r="D157" s="240"/>
      <c r="E157" s="240"/>
      <c r="F157" s="240"/>
      <c r="G157" s="240"/>
      <c r="H157" s="240"/>
      <c r="I157" s="240"/>
      <c r="J157" s="240"/>
      <c r="K157" s="240"/>
      <c r="L157" s="241"/>
      <c r="O157" s="313"/>
      <c r="P157" s="303"/>
      <c r="Q157" s="313"/>
    </row>
    <row r="158" customFormat="false" ht="8.25" hidden="false" customHeight="false" outlineLevel="0" collapsed="false">
      <c r="A158" s="219" t="n">
        <v>2024</v>
      </c>
      <c r="O158" s="313"/>
      <c r="P158" s="303" t="n">
        <v>2024</v>
      </c>
      <c r="Q158" s="313"/>
      <c r="S158" s="219" t="s">
        <v>138</v>
      </c>
    </row>
    <row r="159" customFormat="false" ht="8.25" hidden="false" customHeight="false" outlineLevel="0" collapsed="false">
      <c r="A159" s="236" t="s">
        <v>139</v>
      </c>
      <c r="B159" s="237" t="s">
        <v>140</v>
      </c>
      <c r="C159" s="237" t="s">
        <v>26</v>
      </c>
      <c r="D159" s="237" t="s">
        <v>27</v>
      </c>
      <c r="E159" s="237" t="s">
        <v>55</v>
      </c>
      <c r="F159" s="237" t="s">
        <v>30</v>
      </c>
      <c r="G159" s="237" t="s">
        <v>141</v>
      </c>
      <c r="H159" s="237" t="s">
        <v>34</v>
      </c>
      <c r="I159" s="237" t="s">
        <v>55</v>
      </c>
      <c r="J159" s="237" t="s">
        <v>142</v>
      </c>
      <c r="K159" s="237" t="s">
        <v>30</v>
      </c>
      <c r="L159" s="237" t="s">
        <v>41</v>
      </c>
      <c r="O159" s="308" t="s">
        <v>143</v>
      </c>
      <c r="P159" s="308" t="s">
        <v>144</v>
      </c>
      <c r="Q159" s="308" t="s">
        <v>145</v>
      </c>
      <c r="S159" s="217" t="s">
        <v>16</v>
      </c>
      <c r="T159" s="217" t="s">
        <v>17</v>
      </c>
    </row>
    <row r="160" customFormat="false" ht="8.25" hidden="false" customHeight="false" outlineLevel="0" collapsed="false">
      <c r="A160" s="220" t="s">
        <v>49</v>
      </c>
      <c r="B160" s="230" t="n">
        <v>548</v>
      </c>
      <c r="C160" s="230" t="n">
        <v>396</v>
      </c>
      <c r="D160" s="238" t="n">
        <f aca="false">C160/B160</f>
        <v>0.722627737226277</v>
      </c>
      <c r="E160" s="230" t="n">
        <v>4691</v>
      </c>
      <c r="F160" s="230" t="n">
        <v>37</v>
      </c>
      <c r="G160" s="230" t="n">
        <v>12</v>
      </c>
      <c r="H160" s="230" t="n">
        <v>40</v>
      </c>
      <c r="I160" s="230" t="n">
        <v>58</v>
      </c>
      <c r="J160" s="239" t="n">
        <f aca="false">I160/H160</f>
        <v>1.45</v>
      </c>
      <c r="K160" s="230" t="n">
        <v>0</v>
      </c>
      <c r="L160" s="221" t="n">
        <f aca="false">((E160*0.05)+(F160*4)+(G160*-1)+(I160*0.1)+(K160*6))</f>
        <v>376.35</v>
      </c>
      <c r="O160" s="309" t="n">
        <f aca="false">(B160+H160)/(B162+F162+B164+F164+B166+F166+B160+H160)</f>
        <v>0.3675</v>
      </c>
      <c r="P160" s="310" t="n">
        <f aca="false">B160/(B160+F162+F164+F166)</f>
        <v>0.513589503280225</v>
      </c>
      <c r="Q160" s="310" t="n">
        <f aca="false">H160/(H160+B162+B164+B166)</f>
        <v>0.075046904315197</v>
      </c>
      <c r="S160" s="218" t="n">
        <f aca="false">(H160+B162+B164+B166)/(H160+B162+B164+B166+B160)</f>
        <v>0.493061979648474</v>
      </c>
      <c r="T160" s="218" t="n">
        <f aca="false">B160/(B160+H160+B162+B164+B166)</f>
        <v>0.506938020351526</v>
      </c>
    </row>
    <row r="161" customFormat="false" ht="8.25" hidden="false" customHeight="false" outlineLevel="0" collapsed="false">
      <c r="A161" s="236" t="s">
        <v>146</v>
      </c>
      <c r="B161" s="237" t="s">
        <v>34</v>
      </c>
      <c r="C161" s="237" t="s">
        <v>55</v>
      </c>
      <c r="D161" s="237" t="s">
        <v>142</v>
      </c>
      <c r="E161" s="237" t="s">
        <v>30</v>
      </c>
      <c r="F161" s="237" t="s">
        <v>53</v>
      </c>
      <c r="G161" s="237" t="s">
        <v>54</v>
      </c>
      <c r="H161" s="237" t="s">
        <v>55</v>
      </c>
      <c r="I161" s="237" t="s">
        <v>147</v>
      </c>
      <c r="J161" s="237" t="s">
        <v>30</v>
      </c>
      <c r="K161" s="237" t="s">
        <v>41</v>
      </c>
      <c r="L161" s="237" t="s">
        <v>148</v>
      </c>
      <c r="O161" s="311" t="s">
        <v>143</v>
      </c>
      <c r="P161" s="311" t="s">
        <v>145</v>
      </c>
      <c r="Q161" s="311" t="s">
        <v>149</v>
      </c>
    </row>
    <row r="162" customFormat="false" ht="8.25" hidden="false" customHeight="false" outlineLevel="0" collapsed="false">
      <c r="A162" s="220" t="s">
        <v>49</v>
      </c>
      <c r="B162" s="230" t="n">
        <v>478</v>
      </c>
      <c r="C162" s="230" t="n">
        <v>2362</v>
      </c>
      <c r="D162" s="239" t="n">
        <f aca="false">C162/B162</f>
        <v>4.94142259414226</v>
      </c>
      <c r="E162" s="230" t="n">
        <v>18</v>
      </c>
      <c r="F162" s="230" t="n">
        <v>110</v>
      </c>
      <c r="G162" s="230" t="n">
        <v>95</v>
      </c>
      <c r="H162" s="230" t="n">
        <v>945</v>
      </c>
      <c r="I162" s="239" t="n">
        <f aca="false">H162/G162</f>
        <v>9.94736842105263</v>
      </c>
      <c r="J162" s="230" t="n">
        <v>4</v>
      </c>
      <c r="K162" s="221" t="n">
        <f aca="false">(C162*0.1)+(E162*6)+(H162*0.1)+(J162*6)</f>
        <v>462.7</v>
      </c>
      <c r="L162" s="221" t="n">
        <f aca="false">(C162*0.1)+(E162*6)+(G162*1)+(H162*0.1)+(J162*6)</f>
        <v>557.7</v>
      </c>
      <c r="O162" s="309" t="n">
        <f aca="false">(B162+F162)/(B162+F162+B164+F164+B166+F166+B160+H160)</f>
        <v>0.3675</v>
      </c>
      <c r="P162" s="310" t="n">
        <f aca="false">B162/(H160+B162+B164+B166)</f>
        <v>0.896810506566604</v>
      </c>
      <c r="Q162" s="310" t="n">
        <f aca="false">F162/(F162+F164+F166)</f>
        <v>0.211946050096339</v>
      </c>
    </row>
    <row r="163" customFormat="false" ht="8.25" hidden="false" customHeight="false" outlineLevel="0" collapsed="false">
      <c r="A163" s="236" t="s">
        <v>150</v>
      </c>
      <c r="B163" s="237" t="s">
        <v>34</v>
      </c>
      <c r="C163" s="237" t="s">
        <v>55</v>
      </c>
      <c r="D163" s="237" t="s">
        <v>142</v>
      </c>
      <c r="E163" s="237" t="s">
        <v>30</v>
      </c>
      <c r="F163" s="237" t="s">
        <v>53</v>
      </c>
      <c r="G163" s="237" t="s">
        <v>54</v>
      </c>
      <c r="H163" s="237" t="s">
        <v>55</v>
      </c>
      <c r="I163" s="237" t="s">
        <v>147</v>
      </c>
      <c r="J163" s="237" t="s">
        <v>30</v>
      </c>
      <c r="K163" s="237" t="s">
        <v>41</v>
      </c>
      <c r="L163" s="237" t="s">
        <v>148</v>
      </c>
      <c r="O163" s="311" t="s">
        <v>143</v>
      </c>
      <c r="P163" s="311" t="s">
        <v>145</v>
      </c>
      <c r="Q163" s="311" t="s">
        <v>149</v>
      </c>
    </row>
    <row r="164" customFormat="false" ht="8.25" hidden="false" customHeight="false" outlineLevel="0" collapsed="false">
      <c r="A164" s="220" t="s">
        <v>49</v>
      </c>
      <c r="B164" s="230" t="n">
        <v>15</v>
      </c>
      <c r="C164" s="230" t="n">
        <v>68</v>
      </c>
      <c r="D164" s="230" t="n">
        <f aca="false">C164/B164</f>
        <v>4.53333333333333</v>
      </c>
      <c r="E164" s="230" t="n">
        <v>1</v>
      </c>
      <c r="F164" s="230" t="n">
        <v>309</v>
      </c>
      <c r="G164" s="230" t="n">
        <v>228</v>
      </c>
      <c r="H164" s="230" t="n">
        <v>2909</v>
      </c>
      <c r="I164" s="239" t="n">
        <f aca="false">H164/G164</f>
        <v>12.7587719298246</v>
      </c>
      <c r="J164" s="230" t="n">
        <v>24</v>
      </c>
      <c r="K164" s="221" t="n">
        <f aca="false">(C164*0.1)+(E164*6)+(H164*0.1)+(J164*6)</f>
        <v>447.7</v>
      </c>
      <c r="L164" s="221" t="n">
        <f aca="false">(C164*0.1)+(E164*6)+(G164*1)+(H164*0.1)+(J164*6)</f>
        <v>675.7</v>
      </c>
      <c r="O164" s="309" t="n">
        <f aca="false">(B164+F164)/(B162+F162+B164+F164+B166+F166+B160+H160)</f>
        <v>0.2025</v>
      </c>
      <c r="P164" s="310" t="n">
        <f aca="false">B164/(B162+H160+B164+B166)</f>
        <v>0.0281425891181989</v>
      </c>
      <c r="Q164" s="310" t="n">
        <f aca="false">F164/(F164+F162+F166)</f>
        <v>0.595375722543353</v>
      </c>
    </row>
    <row r="165" customFormat="false" ht="8.25" hidden="false" customHeight="false" outlineLevel="0" collapsed="false">
      <c r="A165" s="236" t="s">
        <v>151</v>
      </c>
      <c r="B165" s="237" t="s">
        <v>34</v>
      </c>
      <c r="C165" s="237" t="s">
        <v>55</v>
      </c>
      <c r="D165" s="237" t="s">
        <v>142</v>
      </c>
      <c r="E165" s="237" t="s">
        <v>30</v>
      </c>
      <c r="F165" s="237" t="s">
        <v>53</v>
      </c>
      <c r="G165" s="237" t="s">
        <v>54</v>
      </c>
      <c r="H165" s="237" t="s">
        <v>55</v>
      </c>
      <c r="I165" s="237" t="s">
        <v>147</v>
      </c>
      <c r="J165" s="237" t="s">
        <v>30</v>
      </c>
      <c r="K165" s="237" t="s">
        <v>41</v>
      </c>
      <c r="L165" s="237" t="s">
        <v>148</v>
      </c>
      <c r="O165" s="311" t="s">
        <v>143</v>
      </c>
      <c r="P165" s="311" t="s">
        <v>145</v>
      </c>
      <c r="Q165" s="311" t="s">
        <v>149</v>
      </c>
    </row>
    <row r="166" customFormat="false" ht="8.25" hidden="false" customHeight="false" outlineLevel="0" collapsed="false">
      <c r="A166" s="220" t="s">
        <v>49</v>
      </c>
      <c r="B166" s="230" t="n">
        <v>0</v>
      </c>
      <c r="C166" s="230" t="n">
        <v>0</v>
      </c>
      <c r="D166" s="230" t="e">
        <f aca="false">C166/B166</f>
        <v>#DIV/0!</v>
      </c>
      <c r="E166" s="230" t="n">
        <v>0</v>
      </c>
      <c r="F166" s="230" t="n">
        <v>100</v>
      </c>
      <c r="G166" s="230" t="n">
        <v>74</v>
      </c>
      <c r="H166" s="230" t="n">
        <v>848</v>
      </c>
      <c r="I166" s="239" t="n">
        <f aca="false">H166/G166</f>
        <v>11.4594594594595</v>
      </c>
      <c r="J166" s="230" t="n">
        <v>9</v>
      </c>
      <c r="K166" s="221" t="n">
        <f aca="false">(C166*0.1)+(E166*6)+(H166*0.1)+(J166*6)</f>
        <v>138.8</v>
      </c>
      <c r="L166" s="221" t="n">
        <f aca="false">(C166*0.1)+(E166*6)+(G166*1)+(H166*0.1)+(J166*6)</f>
        <v>212.8</v>
      </c>
      <c r="O166" s="309" t="n">
        <f aca="false">(B166+F166)/(B162+F162+B164+F164+B166+F166+B160+H160)</f>
        <v>0.0625</v>
      </c>
      <c r="P166" s="312" t="n">
        <f aca="false">B166/(B166+B164+B162+H160)</f>
        <v>0</v>
      </c>
      <c r="Q166" s="310" t="n">
        <f aca="false">F166/(F166+F164+F162)</f>
        <v>0.192678227360308</v>
      </c>
    </row>
    <row r="167" customFormat="false" ht="8.25" hidden="false" customHeight="false" outlineLevel="0" collapsed="false">
      <c r="O167" s="313"/>
      <c r="P167" s="313"/>
      <c r="Q167" s="313"/>
    </row>
    <row r="168" customFormat="false" ht="8.25" hidden="false" customHeight="false" outlineLevel="0" collapsed="false">
      <c r="A168" s="219" t="n">
        <v>2025</v>
      </c>
      <c r="O168" s="313"/>
      <c r="P168" s="303" t="n">
        <v>2025</v>
      </c>
      <c r="Q168" s="313"/>
      <c r="S168" s="219" t="s">
        <v>138</v>
      </c>
    </row>
    <row r="169" customFormat="false" ht="8.25" hidden="false" customHeight="false" outlineLevel="0" collapsed="false">
      <c r="A169" s="236" t="s">
        <v>139</v>
      </c>
      <c r="B169" s="237" t="s">
        <v>140</v>
      </c>
      <c r="C169" s="237" t="s">
        <v>26</v>
      </c>
      <c r="D169" s="237" t="s">
        <v>27</v>
      </c>
      <c r="E169" s="237" t="s">
        <v>55</v>
      </c>
      <c r="F169" s="237" t="s">
        <v>30</v>
      </c>
      <c r="G169" s="237" t="s">
        <v>141</v>
      </c>
      <c r="H169" s="237" t="s">
        <v>34</v>
      </c>
      <c r="I169" s="237" t="s">
        <v>55</v>
      </c>
      <c r="J169" s="237" t="s">
        <v>142</v>
      </c>
      <c r="K169" s="237" t="s">
        <v>30</v>
      </c>
      <c r="L169" s="237" t="s">
        <v>41</v>
      </c>
      <c r="O169" s="308" t="s">
        <v>143</v>
      </c>
      <c r="P169" s="308" t="s">
        <v>144</v>
      </c>
      <c r="Q169" s="308" t="s">
        <v>145</v>
      </c>
      <c r="S169" s="217" t="s">
        <v>16</v>
      </c>
      <c r="T169" s="217" t="s">
        <v>17</v>
      </c>
    </row>
    <row r="170" customFormat="false" ht="8.25" hidden="false" customHeight="false" outlineLevel="0" collapsed="false">
      <c r="A170" s="220" t="s">
        <v>49</v>
      </c>
      <c r="B170" s="230" t="n">
        <v>580</v>
      </c>
      <c r="C170" s="230" t="n">
        <v>393</v>
      </c>
      <c r="D170" s="238" t="n">
        <v>45.64</v>
      </c>
      <c r="E170" s="230" t="n">
        <v>4571</v>
      </c>
      <c r="F170" s="230" t="n">
        <v>34</v>
      </c>
      <c r="G170" s="230" t="n">
        <v>8</v>
      </c>
      <c r="H170" s="230" t="n">
        <v>22</v>
      </c>
      <c r="I170" s="230" t="n">
        <v>42</v>
      </c>
      <c r="J170" s="230" t="n">
        <f aca="false">I170/H170</f>
        <v>1.90909090909091</v>
      </c>
      <c r="K170" s="230" t="n">
        <v>0</v>
      </c>
      <c r="L170" s="221" t="n">
        <f aca="false">((E170*0.05)+(F170*4)+(G170*-1)+(I170*0.1)+(K170*6))</f>
        <v>360.75</v>
      </c>
      <c r="O170" s="309" t="n">
        <f aca="false">(B170+H170)/(B172+F172+B174+F174+B176+F176+B170+H170)</f>
        <v>0.38343949044586</v>
      </c>
      <c r="P170" s="310" t="n">
        <f aca="false">B170/(B170+F172+F174+F176)</f>
        <v>0.513728963684677</v>
      </c>
      <c r="Q170" s="310" t="n">
        <f aca="false">H170/(H170+B172+B174+B176)</f>
        <v>0.0498866213151927</v>
      </c>
      <c r="S170" s="218" t="n">
        <f aca="false">(H170+B172+B174+B176)/(H170+B172+B174+B176+B170)</f>
        <v>0.431929480901077</v>
      </c>
      <c r="T170" s="218" t="n">
        <f aca="false">B170/(B170+H170+B172+B174+B176)</f>
        <v>0.568070519098923</v>
      </c>
    </row>
    <row r="171" customFormat="false" ht="8.25" hidden="false" customHeight="false" outlineLevel="0" collapsed="false">
      <c r="A171" s="236" t="s">
        <v>146</v>
      </c>
      <c r="B171" s="237" t="s">
        <v>34</v>
      </c>
      <c r="C171" s="237" t="s">
        <v>55</v>
      </c>
      <c r="D171" s="237" t="s">
        <v>142</v>
      </c>
      <c r="E171" s="237" t="s">
        <v>30</v>
      </c>
      <c r="F171" s="237" t="s">
        <v>53</v>
      </c>
      <c r="G171" s="237" t="s">
        <v>54</v>
      </c>
      <c r="H171" s="237" t="s">
        <v>55</v>
      </c>
      <c r="I171" s="237" t="s">
        <v>147</v>
      </c>
      <c r="J171" s="237" t="s">
        <v>30</v>
      </c>
      <c r="K171" s="237" t="s">
        <v>41</v>
      </c>
      <c r="L171" s="237" t="s">
        <v>148</v>
      </c>
      <c r="O171" s="311" t="s">
        <v>143</v>
      </c>
      <c r="P171" s="311" t="s">
        <v>145</v>
      </c>
      <c r="Q171" s="311" t="s">
        <v>149</v>
      </c>
    </row>
    <row r="172" customFormat="false" ht="8.25" hidden="false" customHeight="false" outlineLevel="0" collapsed="false">
      <c r="A172" s="220" t="s">
        <v>49</v>
      </c>
      <c r="B172" s="230" t="n">
        <v>407</v>
      </c>
      <c r="C172" s="230" t="n">
        <v>1958</v>
      </c>
      <c r="D172" s="239" t="n">
        <f aca="false">C172/B172</f>
        <v>4.81081081081081</v>
      </c>
      <c r="E172" s="230" t="n">
        <v>21</v>
      </c>
      <c r="F172" s="230" t="n">
        <v>123</v>
      </c>
      <c r="G172" s="230" t="n">
        <v>101</v>
      </c>
      <c r="H172" s="230" t="n">
        <v>808</v>
      </c>
      <c r="I172" s="239" t="n">
        <f aca="false">H172/G172</f>
        <v>8</v>
      </c>
      <c r="J172" s="230" t="n">
        <v>5</v>
      </c>
      <c r="K172" s="221" t="n">
        <f aca="false">(C172*0.1)+(E172*6)+(H172*0.1)+(J172*6)</f>
        <v>432.6</v>
      </c>
      <c r="L172" s="221" t="n">
        <f aca="false">(C172*0.1)+(E172*6)+(G172*1)+(H172*0.1)+(J172*6)</f>
        <v>533.6</v>
      </c>
      <c r="O172" s="309" t="n">
        <f aca="false">(B172+F172)/(B172+F172+B174+F174+B176+F176+B170+H170)</f>
        <v>0.337579617834395</v>
      </c>
      <c r="P172" s="310" t="n">
        <f aca="false">B172/(H170+B172+B174+B176)</f>
        <v>0.922902494331066</v>
      </c>
      <c r="Q172" s="310" t="n">
        <f aca="false">F172/(F172+F174+F176)</f>
        <v>0.224043715846995</v>
      </c>
    </row>
    <row r="173" customFormat="false" ht="8.25" hidden="false" customHeight="false" outlineLevel="0" collapsed="false">
      <c r="A173" s="236" t="s">
        <v>150</v>
      </c>
      <c r="B173" s="237" t="s">
        <v>34</v>
      </c>
      <c r="C173" s="237" t="s">
        <v>55</v>
      </c>
      <c r="D173" s="237" t="s">
        <v>142</v>
      </c>
      <c r="E173" s="237" t="s">
        <v>30</v>
      </c>
      <c r="F173" s="237" t="s">
        <v>53</v>
      </c>
      <c r="G173" s="237" t="s">
        <v>54</v>
      </c>
      <c r="H173" s="237" t="s">
        <v>55</v>
      </c>
      <c r="I173" s="237" t="s">
        <v>147</v>
      </c>
      <c r="J173" s="237" t="s">
        <v>30</v>
      </c>
      <c r="K173" s="237" t="s">
        <v>41</v>
      </c>
      <c r="L173" s="237" t="s">
        <v>148</v>
      </c>
      <c r="O173" s="311" t="s">
        <v>143</v>
      </c>
      <c r="P173" s="311" t="s">
        <v>145</v>
      </c>
      <c r="Q173" s="311" t="s">
        <v>149</v>
      </c>
    </row>
    <row r="174" customFormat="false" ht="8.25" hidden="false" customHeight="false" outlineLevel="0" collapsed="false">
      <c r="A174" s="220" t="s">
        <v>49</v>
      </c>
      <c r="B174" s="230" t="n">
        <v>12</v>
      </c>
      <c r="C174" s="230" t="n">
        <v>41</v>
      </c>
      <c r="D174" s="239" t="n">
        <f aca="false">C174/B174</f>
        <v>3.41666666666667</v>
      </c>
      <c r="E174" s="230" t="n">
        <v>0</v>
      </c>
      <c r="F174" s="230" t="n">
        <v>334</v>
      </c>
      <c r="G174" s="230" t="n">
        <v>226</v>
      </c>
      <c r="H174" s="230" t="n">
        <v>3082</v>
      </c>
      <c r="I174" s="239" t="n">
        <f aca="false">H174/G174</f>
        <v>13.6371681415929</v>
      </c>
      <c r="J174" s="230" t="n">
        <v>25</v>
      </c>
      <c r="K174" s="221" t="n">
        <f aca="false">(C174*0.1)+(E174*6)+(H174*0.1)+(J174*6)</f>
        <v>462.3</v>
      </c>
      <c r="L174" s="221" t="n">
        <f aca="false">(C174*0.1)+(E174*6)+(G174*1)+(H174*0.1)+(J174*6)</f>
        <v>688.3</v>
      </c>
      <c r="O174" s="309" t="n">
        <f aca="false">(B174+F174)/(B172+F172+B174+F174+B176+F176+B170+H170)</f>
        <v>0.220382165605096</v>
      </c>
      <c r="P174" s="310" t="n">
        <f aca="false">B174/(B172+H170+B174+B176)</f>
        <v>0.0272108843537415</v>
      </c>
      <c r="Q174" s="310" t="n">
        <f aca="false">F174/(F174+F172+F176)</f>
        <v>0.608378870673953</v>
      </c>
    </row>
    <row r="175" customFormat="false" ht="8.25" hidden="false" customHeight="false" outlineLevel="0" collapsed="false">
      <c r="A175" s="236" t="s">
        <v>151</v>
      </c>
      <c r="B175" s="237" t="s">
        <v>34</v>
      </c>
      <c r="C175" s="237" t="s">
        <v>55</v>
      </c>
      <c r="D175" s="237" t="s">
        <v>142</v>
      </c>
      <c r="E175" s="237" t="s">
        <v>30</v>
      </c>
      <c r="F175" s="237" t="s">
        <v>53</v>
      </c>
      <c r="G175" s="237" t="s">
        <v>54</v>
      </c>
      <c r="H175" s="237" t="s">
        <v>55</v>
      </c>
      <c r="I175" s="237" t="s">
        <v>147</v>
      </c>
      <c r="J175" s="237" t="s">
        <v>30</v>
      </c>
      <c r="K175" s="237" t="s">
        <v>41</v>
      </c>
      <c r="L175" s="237" t="s">
        <v>148</v>
      </c>
      <c r="O175" s="311" t="s">
        <v>143</v>
      </c>
      <c r="P175" s="311" t="s">
        <v>145</v>
      </c>
      <c r="Q175" s="311" t="s">
        <v>149</v>
      </c>
    </row>
    <row r="176" customFormat="false" ht="8.25" hidden="false" customHeight="false" outlineLevel="0" collapsed="false">
      <c r="A176" s="220" t="s">
        <v>49</v>
      </c>
      <c r="B176" s="230" t="n">
        <v>0</v>
      </c>
      <c r="C176" s="230" t="n">
        <v>0</v>
      </c>
      <c r="D176" s="230" t="e">
        <f aca="false">C176/B176</f>
        <v>#DIV/0!</v>
      </c>
      <c r="E176" s="230" t="n">
        <v>0</v>
      </c>
      <c r="F176" s="230" t="n">
        <v>92</v>
      </c>
      <c r="G176" s="230" t="n">
        <v>67</v>
      </c>
      <c r="H176" s="230" t="n">
        <v>677</v>
      </c>
      <c r="I176" s="239" t="n">
        <f aca="false">H176/G176</f>
        <v>10.1044776119403</v>
      </c>
      <c r="J176" s="230" t="n">
        <v>5</v>
      </c>
      <c r="K176" s="221" t="n">
        <f aca="false">(C176*0.1)+(E176*6)+(H176*0.1)+(J176*6)</f>
        <v>97.7</v>
      </c>
      <c r="L176" s="221" t="n">
        <f aca="false">(C176*0.1)+(E176*6)+(G176*1)+(H176*0.1)+(J176*6)</f>
        <v>164.7</v>
      </c>
      <c r="O176" s="309" t="n">
        <f aca="false">(B176+F176)/(B172+F172+B174+F174+B176+F176+B170+H170)</f>
        <v>0.0585987261146497</v>
      </c>
      <c r="P176" s="312" t="n">
        <f aca="false">B176/(B176+B174+B172+H170)</f>
        <v>0</v>
      </c>
      <c r="Q176" s="310" t="n">
        <f aca="false">F176/(F176+F174+F172)</f>
        <v>0.167577413479053</v>
      </c>
    </row>
  </sheetData>
  <mergeCells count="136">
    <mergeCell ref="A1:W1"/>
    <mergeCell ref="A3:W3"/>
    <mergeCell ref="AC3:AY3"/>
    <mergeCell ref="H5:J5"/>
    <mergeCell ref="M5:O5"/>
    <mergeCell ref="AJ5:AL5"/>
    <mergeCell ref="AO5:AQ5"/>
    <mergeCell ref="H6:J6"/>
    <mergeCell ref="AJ6:AL6"/>
    <mergeCell ref="H7:J7"/>
    <mergeCell ref="AJ7:AL7"/>
    <mergeCell ref="A10:W10"/>
    <mergeCell ref="AC10:AY10"/>
    <mergeCell ref="C12:I12"/>
    <mergeCell ref="N12:R12"/>
    <mergeCell ref="T12:V12"/>
    <mergeCell ref="X12:Y12"/>
    <mergeCell ref="AG12:AM12"/>
    <mergeCell ref="AP12:AT12"/>
    <mergeCell ref="AV12:AX12"/>
    <mergeCell ref="AZ12:BA12"/>
    <mergeCell ref="A20:G20"/>
    <mergeCell ref="H20:M20"/>
    <mergeCell ref="T20:V20"/>
    <mergeCell ref="X20:Y20"/>
    <mergeCell ref="AE20:AK20"/>
    <mergeCell ref="AL20:AQ20"/>
    <mergeCell ref="AV20:AX20"/>
    <mergeCell ref="AZ20:BA20"/>
    <mergeCell ref="A30:G30"/>
    <mergeCell ref="L30:P30"/>
    <mergeCell ref="T30:V30"/>
    <mergeCell ref="X30:Y30"/>
    <mergeCell ref="AE30:AK30"/>
    <mergeCell ref="AN30:AR30"/>
    <mergeCell ref="AV30:AX30"/>
    <mergeCell ref="AZ30:BA30"/>
    <mergeCell ref="A41:G41"/>
    <mergeCell ref="L41:P41"/>
    <mergeCell ref="T41:V41"/>
    <mergeCell ref="X41:Y41"/>
    <mergeCell ref="AE41:AK41"/>
    <mergeCell ref="AN41:AR41"/>
    <mergeCell ref="AV41:AX41"/>
    <mergeCell ref="AZ41:BA41"/>
    <mergeCell ref="A50:G50"/>
    <mergeCell ref="J50:N50"/>
    <mergeCell ref="R50:V50"/>
    <mergeCell ref="AC50:AI50"/>
    <mergeCell ref="AL50:AP50"/>
    <mergeCell ref="AT50:AX50"/>
    <mergeCell ref="J51:M51"/>
    <mergeCell ref="R51:U51"/>
    <mergeCell ref="AL51:AO51"/>
    <mergeCell ref="AT51:AW51"/>
    <mergeCell ref="J52:M52"/>
    <mergeCell ref="R52:U52"/>
    <mergeCell ref="AL52:AO52"/>
    <mergeCell ref="AT52:AW52"/>
    <mergeCell ref="J53:M53"/>
    <mergeCell ref="R53:U53"/>
    <mergeCell ref="AL53:AO53"/>
    <mergeCell ref="AT53:AW53"/>
    <mergeCell ref="J54:M54"/>
    <mergeCell ref="R54:U54"/>
    <mergeCell ref="AL54:AO54"/>
    <mergeCell ref="AT54:AW54"/>
    <mergeCell ref="J55:M55"/>
    <mergeCell ref="R55:U55"/>
    <mergeCell ref="AL55:AO55"/>
    <mergeCell ref="AT55:AW55"/>
    <mergeCell ref="J56:M56"/>
    <mergeCell ref="R56:U56"/>
    <mergeCell ref="AL56:AO56"/>
    <mergeCell ref="AT56:AW56"/>
    <mergeCell ref="J57:M57"/>
    <mergeCell ref="R57:U57"/>
    <mergeCell ref="AL57:AO57"/>
    <mergeCell ref="AT57:AW57"/>
    <mergeCell ref="J58:M58"/>
    <mergeCell ref="R58:U58"/>
    <mergeCell ref="AL58:AO58"/>
    <mergeCell ref="AT58:AW58"/>
    <mergeCell ref="J59:M59"/>
    <mergeCell ref="R59:U59"/>
    <mergeCell ref="AL59:AO59"/>
    <mergeCell ref="AT59:AW59"/>
    <mergeCell ref="A73:W73"/>
    <mergeCell ref="H75:J75"/>
    <mergeCell ref="M75:O75"/>
    <mergeCell ref="H76:J76"/>
    <mergeCell ref="H77:J77"/>
    <mergeCell ref="A80:W80"/>
    <mergeCell ref="C82:I82"/>
    <mergeCell ref="L82:P82"/>
    <mergeCell ref="R82:T82"/>
    <mergeCell ref="V82:W82"/>
    <mergeCell ref="A90:G90"/>
    <mergeCell ref="H90:M90"/>
    <mergeCell ref="R90:T90"/>
    <mergeCell ref="V90:W90"/>
    <mergeCell ref="A100:G100"/>
    <mergeCell ref="J100:N100"/>
    <mergeCell ref="R100:T100"/>
    <mergeCell ref="V100:W100"/>
    <mergeCell ref="A111:G111"/>
    <mergeCell ref="J111:N111"/>
    <mergeCell ref="R111:T111"/>
    <mergeCell ref="V111:W111"/>
    <mergeCell ref="A120:G120"/>
    <mergeCell ref="J120:N120"/>
    <mergeCell ref="R120:V120"/>
    <mergeCell ref="J121:M121"/>
    <mergeCell ref="R121:U121"/>
    <mergeCell ref="J122:M122"/>
    <mergeCell ref="R122:U122"/>
    <mergeCell ref="J123:M123"/>
    <mergeCell ref="R123:U123"/>
    <mergeCell ref="J124:M124"/>
    <mergeCell ref="R124:U124"/>
    <mergeCell ref="J125:M125"/>
    <mergeCell ref="R125:U125"/>
    <mergeCell ref="J126:M126"/>
    <mergeCell ref="R126:U126"/>
    <mergeCell ref="J127:M127"/>
    <mergeCell ref="R127:U127"/>
    <mergeCell ref="J128:M128"/>
    <mergeCell ref="R128:U128"/>
    <mergeCell ref="J129:M129"/>
    <mergeCell ref="R129:U129"/>
    <mergeCell ref="A141:W141"/>
    <mergeCell ref="H143:J143"/>
    <mergeCell ref="M143:O143"/>
    <mergeCell ref="H144:J144"/>
    <mergeCell ref="H145:J145"/>
    <mergeCell ref="H146:J146"/>
  </mergeCells>
  <hyperlinks>
    <hyperlink ref="H5" location="ARI!C9" display="RSP Projections: Year 1"/>
    <hyperlink ref="M5" location="ARI!AX11" display="Adjustable Projections: Year 1"/>
    <hyperlink ref="AJ5" location="ARI!C9" display="RSP Projections: Year 1"/>
    <hyperlink ref="AO5" location="ARI!AX11" display="Adjustable Projections: Year 1"/>
    <hyperlink ref="H6" location="ARI!A90" display="RSP Projections: Year 2"/>
    <hyperlink ref="M6" location="ARI!A170" display="Past Run/Pass Performances"/>
    <hyperlink ref="AJ6" location="ARI!A110" display="RSP Projections: Year 2"/>
    <hyperlink ref="H75" location="ARI!C9" display="RSP Projections: Year 1"/>
    <hyperlink ref="M75" location="ARI!AX11" display="Adjustable Projections: Year 1"/>
    <hyperlink ref="H76" location="ARI!A90" display="RSP Projections: Year 2"/>
    <hyperlink ref="M76" location="ARI!A170" display="Past Run/Pass Performances"/>
    <hyperlink ref="H143" location="ARI!C9" display="RSP Projections: Year 1"/>
    <hyperlink ref="M143" location="ARI!AX11" display="Adjustable Projections: Year 1"/>
    <hyperlink ref="H144" location="ARI!A110" display="RSP Projections: Year 2"/>
  </hyperlinks>
  <printOptions headings="false" gridLines="false" gridLinesSet="true" horizontalCentered="false" verticalCentered="false"/>
  <pageMargins left="0" right="0" top="0" bottom="0" header="0.511811023622047" footer="0.511811023622047"/>
  <pageSetup paperSize="1" scale="54"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B176"/>
  <sheetViews>
    <sheetView showFormulas="false" showGridLines="true" showRowColHeaders="true" showZeros="true" rightToLeft="false" tabSelected="false" showOutlineSymbols="true" defaultGridColor="true" view="normal" topLeftCell="A13" colorId="64" zoomScale="200" zoomScaleNormal="200" zoomScalePageLayoutView="100" workbookViewId="0">
      <selection pane="topLeft" activeCell="C40" activeCellId="0" sqref="C40"/>
    </sheetView>
  </sheetViews>
  <sheetFormatPr defaultColWidth="5.71484375" defaultRowHeight="8.25" customHeight="false" zeroHeight="false" outlineLevelRow="0" outlineLevelCol="0"/>
  <cols>
    <col collapsed="false" customWidth="true" hidden="false" outlineLevel="0" max="1" min="1" style="314" width="11.29"/>
    <col collapsed="false" customWidth="true" hidden="false" outlineLevel="0" max="2" min="2" style="315" width="3.29"/>
    <col collapsed="false" customWidth="true" hidden="false" outlineLevel="0" max="15" min="3" style="314" width="3.29"/>
    <col collapsed="false" customWidth="true" hidden="false" outlineLevel="0" max="16" min="16" style="314" width="7"/>
    <col collapsed="false" customWidth="true" hidden="false" outlineLevel="0" max="17" min="17" style="314" width="5.86"/>
    <col collapsed="false" customWidth="true" hidden="false" outlineLevel="0" max="18" min="18" style="314" width="12.15"/>
    <col collapsed="false" customWidth="false" hidden="false" outlineLevel="0" max="19" min="19" style="314" width="5.71"/>
    <col collapsed="false" customWidth="true" hidden="false" outlineLevel="0" max="22" min="20" style="314" width="6"/>
    <col collapsed="false" customWidth="false" hidden="false" outlineLevel="0" max="23" min="23" style="314" width="5.71"/>
    <col collapsed="false" customWidth="true" hidden="false" outlineLevel="0" max="26" min="24" style="314" width="6"/>
    <col collapsed="false" customWidth="false" hidden="false" outlineLevel="0" max="31" min="27" style="314" width="5.71"/>
    <col collapsed="false" customWidth="true" hidden="false" outlineLevel="0" max="33" min="32" style="314" width="6"/>
    <col collapsed="false" customWidth="true" hidden="false" outlineLevel="0" max="34" min="34" style="314" width="7"/>
    <col collapsed="false" customWidth="true" hidden="false" outlineLevel="0" max="35" min="35" style="314" width="5.86"/>
    <col collapsed="false" customWidth="false" hidden="false" outlineLevel="0" max="16384" min="36" style="314" width="5.71"/>
  </cols>
  <sheetData>
    <row r="1" customFormat="false" ht="8.25" hidden="false" customHeight="false" outlineLevel="0" collapsed="false">
      <c r="A1" s="316" t="s">
        <v>714</v>
      </c>
      <c r="B1" s="316"/>
      <c r="C1" s="316"/>
      <c r="D1" s="316"/>
      <c r="E1" s="316"/>
      <c r="F1" s="316"/>
      <c r="G1" s="316"/>
      <c r="H1" s="316"/>
      <c r="I1" s="316"/>
      <c r="J1" s="316"/>
      <c r="K1" s="316"/>
      <c r="L1" s="316"/>
      <c r="M1" s="316"/>
      <c r="N1" s="316"/>
      <c r="O1" s="316"/>
      <c r="P1" s="316"/>
      <c r="Q1" s="316"/>
      <c r="R1" s="316"/>
      <c r="S1" s="316"/>
      <c r="T1" s="316"/>
      <c r="U1" s="316"/>
      <c r="V1" s="316"/>
      <c r="W1" s="316"/>
    </row>
    <row r="2" customFormat="false" ht="8.25" hidden="false" customHeight="false" outlineLevel="0" collapsed="false">
      <c r="C2" s="317"/>
      <c r="D2" s="317"/>
      <c r="E2" s="317"/>
      <c r="F2" s="317"/>
      <c r="G2" s="317"/>
      <c r="H2" s="317"/>
      <c r="I2" s="317"/>
      <c r="J2" s="317"/>
      <c r="K2" s="317"/>
      <c r="L2" s="317"/>
      <c r="M2" s="317"/>
      <c r="N2" s="317"/>
    </row>
    <row r="3" customFormat="false" ht="8.25" hidden="false" customHeight="false" outlineLevel="0" collapsed="false">
      <c r="A3" s="316" t="s">
        <v>10</v>
      </c>
      <c r="B3" s="316"/>
      <c r="C3" s="316"/>
      <c r="D3" s="316"/>
      <c r="E3" s="316"/>
      <c r="F3" s="316"/>
      <c r="G3" s="316"/>
      <c r="H3" s="316"/>
      <c r="I3" s="316"/>
      <c r="J3" s="316"/>
      <c r="K3" s="316"/>
      <c r="L3" s="316"/>
      <c r="M3" s="316"/>
      <c r="N3" s="316"/>
      <c r="O3" s="316"/>
      <c r="P3" s="316"/>
      <c r="Q3" s="316"/>
      <c r="R3" s="316"/>
      <c r="S3" s="316"/>
      <c r="T3" s="316"/>
      <c r="U3" s="316"/>
      <c r="V3" s="316"/>
      <c r="W3" s="316"/>
      <c r="AC3" s="316" t="s">
        <v>10</v>
      </c>
      <c r="AD3" s="316"/>
      <c r="AE3" s="316"/>
      <c r="AF3" s="316"/>
      <c r="AG3" s="316"/>
      <c r="AH3" s="316"/>
      <c r="AI3" s="316"/>
      <c r="AJ3" s="316"/>
      <c r="AK3" s="316"/>
      <c r="AL3" s="316"/>
      <c r="AM3" s="316"/>
      <c r="AN3" s="316"/>
      <c r="AO3" s="316"/>
      <c r="AP3" s="316"/>
      <c r="AQ3" s="316"/>
      <c r="AR3" s="316"/>
      <c r="AS3" s="316"/>
      <c r="AT3" s="316"/>
      <c r="AU3" s="316"/>
      <c r="AV3" s="316"/>
      <c r="AW3" s="316"/>
      <c r="AX3" s="316"/>
      <c r="AY3" s="316"/>
    </row>
    <row r="4" customFormat="false" ht="8.25" hidden="false" customHeight="false" outlineLevel="0" collapsed="false">
      <c r="A4" s="317"/>
      <c r="B4" s="317"/>
      <c r="C4" s="317"/>
      <c r="D4" s="317"/>
      <c r="E4" s="317"/>
      <c r="F4" s="317"/>
      <c r="G4" s="317"/>
      <c r="H4" s="317"/>
      <c r="I4" s="317"/>
      <c r="J4" s="317"/>
      <c r="K4" s="317"/>
      <c r="L4" s="317"/>
      <c r="M4" s="317"/>
      <c r="N4" s="317"/>
      <c r="O4" s="317"/>
      <c r="P4" s="317"/>
      <c r="Q4" s="317"/>
      <c r="R4" s="317"/>
      <c r="S4" s="317"/>
      <c r="T4" s="317"/>
      <c r="U4" s="317"/>
      <c r="V4" s="317"/>
      <c r="W4" s="317"/>
      <c r="X4" s="317"/>
      <c r="Y4" s="317"/>
      <c r="Z4" s="317"/>
      <c r="AA4" s="317"/>
      <c r="AC4" s="317"/>
      <c r="AD4" s="317"/>
      <c r="AE4" s="317"/>
      <c r="AF4" s="317"/>
      <c r="AG4" s="317"/>
      <c r="AH4" s="317"/>
      <c r="AI4" s="317"/>
      <c r="AJ4" s="317"/>
      <c r="AK4" s="317"/>
      <c r="AL4" s="317"/>
      <c r="AM4" s="317"/>
      <c r="AN4" s="317"/>
      <c r="AO4" s="317"/>
      <c r="AP4" s="317"/>
      <c r="AQ4" s="317"/>
      <c r="AR4" s="317"/>
      <c r="AS4" s="317"/>
      <c r="AT4" s="317"/>
      <c r="AU4" s="317"/>
      <c r="AV4" s="317"/>
      <c r="AW4" s="317"/>
      <c r="AX4" s="317"/>
      <c r="AY4" s="317"/>
    </row>
    <row r="5" customFormat="false" ht="8.25" hidden="false" customHeight="false" outlineLevel="0" collapsed="false">
      <c r="H5" s="318" t="s">
        <v>11</v>
      </c>
      <c r="I5" s="318"/>
      <c r="J5" s="318"/>
      <c r="M5" s="318" t="s">
        <v>12</v>
      </c>
      <c r="N5" s="318"/>
      <c r="O5" s="318"/>
      <c r="S5" s="319" t="s">
        <v>13</v>
      </c>
      <c r="AJ5" s="318" t="s">
        <v>11</v>
      </c>
      <c r="AK5" s="318"/>
      <c r="AL5" s="318"/>
      <c r="AO5" s="318" t="s">
        <v>12</v>
      </c>
      <c r="AP5" s="318"/>
      <c r="AQ5" s="318"/>
    </row>
    <row r="6" customFormat="false" ht="8.25" hidden="false" customHeight="false" outlineLevel="0" collapsed="false">
      <c r="H6" s="318" t="s">
        <v>14</v>
      </c>
      <c r="I6" s="318"/>
      <c r="J6" s="318"/>
      <c r="M6" s="318" t="s">
        <v>15</v>
      </c>
      <c r="S6" s="320" t="s">
        <v>16</v>
      </c>
      <c r="T6" s="320" t="s">
        <v>17</v>
      </c>
      <c r="AJ6" s="318" t="s">
        <v>14</v>
      </c>
      <c r="AK6" s="318"/>
      <c r="AL6" s="318"/>
    </row>
    <row r="7" customFormat="false" ht="8.25" hidden="false" customHeight="false" outlineLevel="0" collapsed="false">
      <c r="H7" s="318"/>
      <c r="I7" s="318"/>
      <c r="J7" s="318"/>
      <c r="S7" s="321" t="n">
        <f aca="false">(N17+D27+L38+L47)/(N17+D27+L38+D17)</f>
        <v>0.501030927835052</v>
      </c>
      <c r="T7" s="321" t="n">
        <f aca="false">D17/(D17+N17+D27+L38+L47)</f>
        <v>0.498969072164948</v>
      </c>
      <c r="AJ7" s="318"/>
      <c r="AK7" s="318"/>
      <c r="AL7" s="318"/>
    </row>
    <row r="10" customFormat="false" ht="8.25" hidden="false" customHeight="false" outlineLevel="0" collapsed="false">
      <c r="A10" s="316" t="s">
        <v>11</v>
      </c>
      <c r="B10" s="316"/>
      <c r="C10" s="316"/>
      <c r="D10" s="316"/>
      <c r="E10" s="316"/>
      <c r="F10" s="316"/>
      <c r="G10" s="316"/>
      <c r="H10" s="316"/>
      <c r="I10" s="316"/>
      <c r="J10" s="316"/>
      <c r="K10" s="316"/>
      <c r="L10" s="316"/>
      <c r="M10" s="316"/>
      <c r="N10" s="316"/>
      <c r="O10" s="316"/>
      <c r="P10" s="316"/>
      <c r="Q10" s="316"/>
      <c r="R10" s="316"/>
      <c r="S10" s="316"/>
      <c r="T10" s="316"/>
      <c r="U10" s="316"/>
      <c r="V10" s="316"/>
      <c r="W10" s="316"/>
      <c r="AC10" s="316" t="s">
        <v>12</v>
      </c>
      <c r="AD10" s="316"/>
      <c r="AE10" s="316"/>
      <c r="AF10" s="316"/>
      <c r="AG10" s="316"/>
      <c r="AH10" s="316"/>
      <c r="AI10" s="316"/>
      <c r="AJ10" s="316"/>
      <c r="AK10" s="316"/>
      <c r="AL10" s="316"/>
      <c r="AM10" s="316"/>
      <c r="AN10" s="316"/>
      <c r="AO10" s="316"/>
      <c r="AP10" s="316"/>
      <c r="AQ10" s="316"/>
      <c r="AR10" s="316"/>
      <c r="AS10" s="316"/>
      <c r="AT10" s="316"/>
      <c r="AU10" s="316"/>
      <c r="AV10" s="316"/>
      <c r="AW10" s="316"/>
      <c r="AX10" s="316"/>
      <c r="AY10" s="316"/>
    </row>
    <row r="12" customFormat="false" ht="8.25" hidden="false" customHeight="false" outlineLevel="0" collapsed="false">
      <c r="C12" s="316" t="s">
        <v>18</v>
      </c>
      <c r="D12" s="316"/>
      <c r="E12" s="316"/>
      <c r="F12" s="316"/>
      <c r="G12" s="316"/>
      <c r="H12" s="316"/>
      <c r="I12" s="316"/>
      <c r="L12" s="316" t="s">
        <v>19</v>
      </c>
      <c r="M12" s="316"/>
      <c r="N12" s="316"/>
      <c r="O12" s="316"/>
      <c r="P12" s="316"/>
      <c r="R12" s="316" t="s">
        <v>20</v>
      </c>
      <c r="S12" s="316"/>
      <c r="T12" s="316"/>
      <c r="V12" s="316" t="s">
        <v>21</v>
      </c>
      <c r="W12" s="316"/>
      <c r="AE12" s="316" t="s">
        <v>18</v>
      </c>
      <c r="AF12" s="316"/>
      <c r="AG12" s="316"/>
      <c r="AH12" s="316"/>
      <c r="AI12" s="316"/>
      <c r="AJ12" s="316"/>
      <c r="AK12" s="316"/>
      <c r="AN12" s="316" t="s">
        <v>19</v>
      </c>
      <c r="AO12" s="316"/>
      <c r="AP12" s="316"/>
      <c r="AQ12" s="316"/>
      <c r="AR12" s="316"/>
      <c r="AT12" s="316" t="s">
        <v>20</v>
      </c>
      <c r="AU12" s="316"/>
      <c r="AV12" s="316"/>
      <c r="AX12" s="316" t="s">
        <v>21</v>
      </c>
      <c r="AY12" s="316"/>
    </row>
    <row r="13" customFormat="false" ht="8.25" hidden="false" customHeight="false" outlineLevel="0" collapsed="false">
      <c r="A13" s="322" t="s">
        <v>22</v>
      </c>
      <c r="B13" s="322" t="s">
        <v>23</v>
      </c>
      <c r="C13" s="322" t="s">
        <v>24</v>
      </c>
      <c r="D13" s="322" t="s">
        <v>25</v>
      </c>
      <c r="E13" s="322" t="s">
        <v>26</v>
      </c>
      <c r="F13" s="322" t="s">
        <v>27</v>
      </c>
      <c r="G13" s="322" t="s">
        <v>28</v>
      </c>
      <c r="H13" s="322" t="s">
        <v>29</v>
      </c>
      <c r="I13" s="322" t="s">
        <v>30</v>
      </c>
      <c r="J13" s="322" t="s">
        <v>31</v>
      </c>
      <c r="K13" s="322" t="s">
        <v>32</v>
      </c>
      <c r="L13" s="322" t="s">
        <v>33</v>
      </c>
      <c r="N13" s="322" t="s">
        <v>34</v>
      </c>
      <c r="O13" s="322" t="s">
        <v>35</v>
      </c>
      <c r="P13" s="322" t="s">
        <v>36</v>
      </c>
      <c r="Q13" s="322" t="s">
        <v>30</v>
      </c>
      <c r="R13" s="322" t="s">
        <v>37</v>
      </c>
      <c r="S13" s="322"/>
      <c r="T13" s="322" t="s">
        <v>38</v>
      </c>
      <c r="U13" s="322" t="s">
        <v>39</v>
      </c>
      <c r="V13" s="322" t="s">
        <v>40</v>
      </c>
      <c r="W13" s="322"/>
      <c r="X13" s="322" t="s">
        <v>41</v>
      </c>
      <c r="Y13" s="322" t="s">
        <v>42</v>
      </c>
      <c r="Z13" s="322"/>
      <c r="AA13" s="322"/>
      <c r="AD13" s="322" t="s">
        <v>22</v>
      </c>
      <c r="AE13" s="322" t="s">
        <v>24</v>
      </c>
      <c r="AF13" s="322" t="s">
        <v>25</v>
      </c>
      <c r="AG13" s="322" t="s">
        <v>26</v>
      </c>
      <c r="AH13" s="322" t="s">
        <v>27</v>
      </c>
      <c r="AI13" s="322" t="s">
        <v>28</v>
      </c>
      <c r="AJ13" s="322" t="s">
        <v>29</v>
      </c>
      <c r="AK13" s="322" t="s">
        <v>30</v>
      </c>
      <c r="AL13" s="322" t="s">
        <v>31</v>
      </c>
      <c r="AM13" s="322" t="s">
        <v>32</v>
      </c>
      <c r="AN13" s="322" t="s">
        <v>33</v>
      </c>
      <c r="AP13" s="322" t="s">
        <v>34</v>
      </c>
      <c r="AQ13" s="322" t="s">
        <v>35</v>
      </c>
      <c r="AR13" s="322" t="s">
        <v>36</v>
      </c>
      <c r="AS13" s="322" t="s">
        <v>30</v>
      </c>
      <c r="AT13" s="322" t="s">
        <v>37</v>
      </c>
      <c r="AU13" s="322"/>
      <c r="AV13" s="322" t="s">
        <v>38</v>
      </c>
      <c r="AW13" s="322" t="s">
        <v>39</v>
      </c>
      <c r="AX13" s="322" t="s">
        <v>40</v>
      </c>
      <c r="AY13" s="322"/>
      <c r="AZ13" s="322" t="s">
        <v>41</v>
      </c>
      <c r="BA13" s="322" t="s">
        <v>42</v>
      </c>
    </row>
    <row r="14" customFormat="false" ht="8.25" hidden="false" customHeight="false" outlineLevel="0" collapsed="false">
      <c r="A14" s="323" t="s">
        <v>715</v>
      </c>
      <c r="B14" s="320" t="n">
        <v>28</v>
      </c>
      <c r="C14" s="324" t="n">
        <v>15</v>
      </c>
      <c r="D14" s="324" t="n">
        <v>432</v>
      </c>
      <c r="E14" s="324" t="n">
        <v>287</v>
      </c>
      <c r="F14" s="321" t="n">
        <f aca="false">E14/D14</f>
        <v>0.664351851851852</v>
      </c>
      <c r="G14" s="324" t="n">
        <v>3385</v>
      </c>
      <c r="H14" s="325" t="n">
        <f aca="false">G14/D14</f>
        <v>7.83564814814815</v>
      </c>
      <c r="I14" s="324" t="n">
        <v>24</v>
      </c>
      <c r="J14" s="321" t="n">
        <f aca="false">I14/D14</f>
        <v>0.0555555555555556</v>
      </c>
      <c r="K14" s="324" t="n">
        <v>8</v>
      </c>
      <c r="L14" s="321" t="n">
        <f aca="false">K14/D14</f>
        <v>0.0185185185185185</v>
      </c>
      <c r="N14" s="324" t="n">
        <v>36</v>
      </c>
      <c r="O14" s="324" t="n">
        <v>191</v>
      </c>
      <c r="P14" s="324" t="n">
        <f aca="false">O14/N14</f>
        <v>5.30555555555556</v>
      </c>
      <c r="Q14" s="324" t="n">
        <v>2</v>
      </c>
      <c r="R14" s="321" t="n">
        <f aca="false">Q14/N14</f>
        <v>0.0555555555555556</v>
      </c>
      <c r="S14" s="315"/>
      <c r="T14" s="321" t="n">
        <f aca="false">(D14+N14)/($D$17+$N$17)</f>
        <v>0.894837476099426</v>
      </c>
      <c r="U14" s="321" t="n">
        <f aca="false">D14/($D$17)</f>
        <v>0.892561983471074</v>
      </c>
      <c r="V14" s="321" t="n">
        <f aca="false">N14/($N$17)</f>
        <v>0.923076923076923</v>
      </c>
      <c r="W14" s="326"/>
      <c r="X14" s="324" t="n">
        <f aca="false">($G14*('Scoring Format'!$B$2))+($I14*('Scoring Format'!$B$5))+($K14*('Scoring Format'!$B$8))+($O14*('Scoring Format'!$B$3))+($Q14*('Scoring Format'!$B$6))</f>
        <v>288.35</v>
      </c>
      <c r="Y14" s="327" t="n">
        <f aca="false">(($G14*('Scoring Format'!$B$2))+($I14*('Scoring Format'!$B$5))+($K14*('Scoring Format'!$B$8))+($O14*('Scoring Format'!$B$3))+($Q14*('Scoring Format'!$B$6)))*0.4</f>
        <v>115.34</v>
      </c>
      <c r="Z14" s="315"/>
      <c r="AA14" s="315"/>
      <c r="AD14" s="328" t="s">
        <v>44</v>
      </c>
      <c r="AE14" s="328"/>
      <c r="AF14" s="324" t="n">
        <v>583</v>
      </c>
      <c r="AG14" s="324" t="n">
        <v>378</v>
      </c>
      <c r="AH14" s="321" t="n">
        <f aca="false">AG14/AF14</f>
        <v>0.648370497427101</v>
      </c>
      <c r="AI14" s="324" t="n">
        <v>4072</v>
      </c>
      <c r="AJ14" s="325" t="n">
        <f aca="false">AI14/AF14</f>
        <v>6.98456260720412</v>
      </c>
      <c r="AK14" s="324" t="n">
        <v>27</v>
      </c>
      <c r="AL14" s="321" t="n">
        <f aca="false">AK14/AF14</f>
        <v>0.0463121783876501</v>
      </c>
      <c r="AM14" s="324" t="n">
        <v>11</v>
      </c>
      <c r="AN14" s="321" t="n">
        <f aca="false">AM14/AF14</f>
        <v>0.0188679245283019</v>
      </c>
      <c r="AP14" s="324" t="n">
        <v>100</v>
      </c>
      <c r="AQ14" s="324" t="n">
        <v>590</v>
      </c>
      <c r="AR14" s="324" t="n">
        <f aca="false">AQ14/AP14</f>
        <v>5.9</v>
      </c>
      <c r="AS14" s="324" t="n">
        <v>5</v>
      </c>
      <c r="AT14" s="321" t="n">
        <f aca="false">AS14/AP14</f>
        <v>0.05</v>
      </c>
      <c r="AU14" s="315"/>
      <c r="AV14" s="321" t="n">
        <f aca="false">(AF14+AP14)/(AF17+AP17)</f>
        <v>1</v>
      </c>
      <c r="AW14" s="321" t="n">
        <f aca="false">AF14/(AP14+AF14)</f>
        <v>0.853587115666179</v>
      </c>
      <c r="AX14" s="321" t="n">
        <f aca="false">AP14/(AF14+AP14)</f>
        <v>0.146412884333821</v>
      </c>
      <c r="AY14" s="326"/>
      <c r="AZ14" s="324" t="n">
        <f aca="false">((AI14*0.05)+(AK14*4)+(AM14*-1)+(AQ14*0.1)+(AS14*6))*0.55</f>
        <v>214.28</v>
      </c>
      <c r="BA14" s="327" t="n">
        <f aca="false">((AI14*0.05)+(AK14*4)+(AM14*-1)+(AQ14*0.1)+(AS14*6))*0.4</f>
        <v>155.84</v>
      </c>
    </row>
    <row r="15" customFormat="false" ht="8.25" hidden="false" customHeight="false" outlineLevel="0" collapsed="false">
      <c r="A15" s="328" t="s">
        <v>716</v>
      </c>
      <c r="B15" s="324" t="n">
        <v>36</v>
      </c>
      <c r="C15" s="324" t="n">
        <v>2</v>
      </c>
      <c r="D15" s="324" t="n">
        <v>52</v>
      </c>
      <c r="E15" s="324" t="n">
        <v>31</v>
      </c>
      <c r="F15" s="321" t="n">
        <f aca="false">E15/D15</f>
        <v>0.596153846153846</v>
      </c>
      <c r="G15" s="324" t="n">
        <v>387</v>
      </c>
      <c r="H15" s="325" t="n">
        <f aca="false">G15/D15</f>
        <v>7.44230769230769</v>
      </c>
      <c r="I15" s="324" t="n">
        <v>3</v>
      </c>
      <c r="J15" s="321" t="n">
        <f aca="false">I15/D15</f>
        <v>0.0576923076923077</v>
      </c>
      <c r="K15" s="324" t="n">
        <v>1</v>
      </c>
      <c r="L15" s="321" t="n">
        <f aca="false">K15/D15</f>
        <v>0.0192307692307692</v>
      </c>
      <c r="N15" s="324" t="n">
        <v>3</v>
      </c>
      <c r="O15" s="324" t="n">
        <v>27</v>
      </c>
      <c r="P15" s="324" t="n">
        <f aca="false">O15/N15</f>
        <v>9</v>
      </c>
      <c r="Q15" s="324" t="n">
        <v>0</v>
      </c>
      <c r="R15" s="321" t="n">
        <f aca="false">Q15/N15</f>
        <v>0</v>
      </c>
      <c r="S15" s="315"/>
      <c r="T15" s="321" t="n">
        <f aca="false">(D15+N15)/($D$17+$N$17)</f>
        <v>0.105162523900574</v>
      </c>
      <c r="U15" s="321" t="n">
        <f aca="false">D15/($D$17)</f>
        <v>0.107438016528926</v>
      </c>
      <c r="V15" s="321" t="n">
        <f aca="false">N15/($N$17)</f>
        <v>0.0769230769230769</v>
      </c>
      <c r="W15" s="326"/>
      <c r="X15" s="324" t="n">
        <f aca="false">($G15*('Scoring Format'!$B$2))+($I15*('Scoring Format'!$B$5))+($K15*('Scoring Format'!$B$8))+($O15*('Scoring Format'!$B$3))+($Q15*('Scoring Format'!$B$6))</f>
        <v>33.05</v>
      </c>
      <c r="Y15" s="327" t="n">
        <f aca="false">(($G15*('Scoring Format'!$B$2))+($I15*('Scoring Format'!$B$5))+($K15*('Scoring Format'!$B$8))+($O15*('Scoring Format'!$B$3))+($Q15*('Scoring Format'!$B$6)))*0.4</f>
        <v>13.22</v>
      </c>
      <c r="Z15" s="315"/>
      <c r="AA15" s="315"/>
      <c r="AD15" s="328" t="s">
        <v>46</v>
      </c>
      <c r="AE15" s="328"/>
      <c r="AF15" s="324" t="n">
        <v>0</v>
      </c>
      <c r="AG15" s="324" t="n">
        <v>0</v>
      </c>
      <c r="AH15" s="321" t="n">
        <v>0</v>
      </c>
      <c r="AI15" s="324" t="n">
        <v>0</v>
      </c>
      <c r="AJ15" s="325"/>
      <c r="AK15" s="324" t="n">
        <v>0</v>
      </c>
      <c r="AL15" s="321" t="e">
        <f aca="false">AK15/AF15</f>
        <v>#DIV/0!</v>
      </c>
      <c r="AM15" s="324" t="n">
        <v>0</v>
      </c>
      <c r="AN15" s="321" t="e">
        <f aca="false">AM15/AF15</f>
        <v>#DIV/0!</v>
      </c>
      <c r="AP15" s="324" t="n">
        <v>0</v>
      </c>
      <c r="AQ15" s="324" t="n">
        <v>0</v>
      </c>
      <c r="AR15" s="324"/>
      <c r="AS15" s="324" t="n">
        <v>0</v>
      </c>
      <c r="AT15" s="321" t="e">
        <f aca="false">AS15/AP15</f>
        <v>#DIV/0!</v>
      </c>
      <c r="AU15" s="315"/>
      <c r="AV15" s="321" t="e">
        <f aca="false">(AF15+AP15)/(AD18+AN18)</f>
        <v>#DIV/0!</v>
      </c>
      <c r="AW15" s="321" t="e">
        <f aca="false">AF15/(AP15+AF15)</f>
        <v>#DIV/0!</v>
      </c>
      <c r="AX15" s="321" t="e">
        <f aca="false">AP15/(AF15+AP15)</f>
        <v>#DIV/0!</v>
      </c>
      <c r="AY15" s="326"/>
      <c r="AZ15" s="324"/>
      <c r="BA15" s="327"/>
    </row>
    <row r="16" customFormat="false" ht="8.25" hidden="false" customHeight="false" outlineLevel="0" collapsed="false">
      <c r="A16" s="328" t="s">
        <v>717</v>
      </c>
      <c r="B16" s="324" t="n">
        <v>23</v>
      </c>
      <c r="C16" s="324"/>
      <c r="D16" s="324"/>
      <c r="E16" s="324"/>
      <c r="F16" s="321" t="e">
        <f aca="false">E16/D16</f>
        <v>#DIV/0!</v>
      </c>
      <c r="G16" s="324"/>
      <c r="H16" s="325" t="e">
        <f aca="false">G16/D16</f>
        <v>#DIV/0!</v>
      </c>
      <c r="I16" s="324"/>
      <c r="J16" s="321" t="e">
        <f aca="false">I16/D16</f>
        <v>#DIV/0!</v>
      </c>
      <c r="K16" s="324"/>
      <c r="L16" s="321" t="e">
        <f aca="false">K16/D16</f>
        <v>#DIV/0!</v>
      </c>
      <c r="N16" s="324"/>
      <c r="O16" s="324"/>
      <c r="P16" s="324" t="e">
        <f aca="false">O16/N16</f>
        <v>#DIV/0!</v>
      </c>
      <c r="Q16" s="324"/>
      <c r="R16" s="321" t="e">
        <f aca="false">Q16/N16</f>
        <v>#DIV/0!</v>
      </c>
      <c r="S16" s="315"/>
      <c r="T16" s="321" t="n">
        <f aca="false">(D16+N16)/($D$17+$N$17)</f>
        <v>0</v>
      </c>
      <c r="U16" s="321" t="n">
        <f aca="false">D16/($D$17)</f>
        <v>0</v>
      </c>
      <c r="V16" s="321" t="n">
        <f aca="false">N16/($N$17)</f>
        <v>0</v>
      </c>
      <c r="W16" s="326"/>
      <c r="X16" s="324" t="n">
        <f aca="false">($G16*('Scoring Format'!$B$2))+($I16*('Scoring Format'!$B$5))+($K16*('Scoring Format'!$B$8))+($O16*('Scoring Format'!$B$3))+($Q16*('Scoring Format'!$B$6))</f>
        <v>0</v>
      </c>
      <c r="Y16" s="327" t="n">
        <f aca="false">(($G16*('Scoring Format'!$B$2))+($I16*('Scoring Format'!$B$5))+($K16*('Scoring Format'!$B$8))+($O16*('Scoring Format'!$B$3))+($Q16*('Scoring Format'!$B$6)))*0.4</f>
        <v>0</v>
      </c>
      <c r="Z16" s="315"/>
      <c r="AA16" s="315"/>
      <c r="AD16" s="328" t="s">
        <v>157</v>
      </c>
      <c r="AE16" s="328"/>
      <c r="AF16" s="324"/>
      <c r="AG16" s="324"/>
      <c r="AH16" s="321" t="e">
        <f aca="false">AG16/AF16</f>
        <v>#DIV/0!</v>
      </c>
      <c r="AI16" s="324"/>
      <c r="AJ16" s="325" t="e">
        <f aca="false">AI16/AF16</f>
        <v>#DIV/0!</v>
      </c>
      <c r="AK16" s="324"/>
      <c r="AL16" s="321" t="e">
        <f aca="false">AK16/AF16</f>
        <v>#DIV/0!</v>
      </c>
      <c r="AM16" s="324"/>
      <c r="AN16" s="321" t="e">
        <f aca="false">AM16/AF16</f>
        <v>#DIV/0!</v>
      </c>
      <c r="AP16" s="324"/>
      <c r="AQ16" s="324"/>
      <c r="AR16" s="324" t="e">
        <f aca="false">AQ16/AP16</f>
        <v>#DIV/0!</v>
      </c>
      <c r="AS16" s="324"/>
      <c r="AT16" s="321" t="e">
        <f aca="false">AS16/AP16</f>
        <v>#DIV/0!</v>
      </c>
      <c r="AU16" s="315"/>
      <c r="AV16" s="321" t="e">
        <f aca="false">(AF16+AP16)/(AF20+AP20)</f>
        <v>#DIV/0!</v>
      </c>
      <c r="AW16" s="321" t="e">
        <f aca="false">AF16/(AP16+AF16)</f>
        <v>#DIV/0!</v>
      </c>
      <c r="AX16" s="321" t="e">
        <f aca="false">AP16/(AF16+AP16)</f>
        <v>#DIV/0!</v>
      </c>
      <c r="AY16" s="326"/>
      <c r="AZ16" s="324" t="n">
        <f aca="false">((AI16*0.05)+(AK16*4)+(AM16*-1)+(AQ16*0.1)+(AS16*6))*0.55</f>
        <v>0</v>
      </c>
      <c r="BA16" s="327" t="n">
        <f aca="false">((AI16*0.05)+(AK16*4)+(AM16*-1)+(AQ16*0.1)+(AS16*6))*0.4</f>
        <v>0</v>
      </c>
    </row>
    <row r="17" customFormat="false" ht="8.25" hidden="false" customHeight="false" outlineLevel="0" collapsed="false">
      <c r="A17" s="322" t="s">
        <v>49</v>
      </c>
      <c r="B17" s="322"/>
      <c r="C17" s="322"/>
      <c r="D17" s="322" t="n">
        <f aca="false">SUM(D14:D16)</f>
        <v>484</v>
      </c>
      <c r="E17" s="322" t="n">
        <f aca="false">SUM(E14:E16)</f>
        <v>318</v>
      </c>
      <c r="F17" s="322"/>
      <c r="G17" s="322" t="n">
        <f aca="false">SUM(G14:G16)</f>
        <v>3772</v>
      </c>
      <c r="H17" s="322"/>
      <c r="I17" s="322" t="n">
        <f aca="false">SUM(I14:I16)</f>
        <v>27</v>
      </c>
      <c r="J17" s="322"/>
      <c r="K17" s="322" t="n">
        <f aca="false">SUM(K14:K16)</f>
        <v>9</v>
      </c>
      <c r="L17" s="322"/>
      <c r="M17" s="319"/>
      <c r="N17" s="322" t="n">
        <f aca="false">SUM(N14:N16)</f>
        <v>39</v>
      </c>
      <c r="O17" s="322" t="n">
        <f aca="false">SUM(O14:O16)</f>
        <v>218</v>
      </c>
      <c r="P17" s="322"/>
      <c r="Q17" s="322" t="n">
        <f aca="false">SUM(Q14:Q16)</f>
        <v>2</v>
      </c>
      <c r="R17" s="322"/>
      <c r="S17" s="322"/>
      <c r="T17" s="329" t="n">
        <f aca="false">T14+T15+T16</f>
        <v>1</v>
      </c>
      <c r="U17" s="330" t="n">
        <f aca="false">D17/(D17+N17)</f>
        <v>0.925430210325048</v>
      </c>
      <c r="V17" s="330" t="n">
        <f aca="false">N17/(N17+D17)</f>
        <v>0.0745697896749522</v>
      </c>
      <c r="W17" s="326"/>
      <c r="X17" s="315"/>
      <c r="Y17" s="315"/>
      <c r="Z17" s="315"/>
      <c r="AA17" s="315"/>
      <c r="AD17" s="322" t="s">
        <v>49</v>
      </c>
      <c r="AE17" s="322"/>
      <c r="AF17" s="322" t="n">
        <f aca="false">SUM(AF14:AF16)</f>
        <v>583</v>
      </c>
      <c r="AG17" s="322" t="n">
        <f aca="false">SUM(AG14:AG16)</f>
        <v>378</v>
      </c>
      <c r="AH17" s="322"/>
      <c r="AI17" s="322" t="n">
        <f aca="false">SUM(AI14:AI16)</f>
        <v>4072</v>
      </c>
      <c r="AJ17" s="322"/>
      <c r="AK17" s="322" t="n">
        <f aca="false">SUM(AK14:AK16)</f>
        <v>27</v>
      </c>
      <c r="AL17" s="322"/>
      <c r="AM17" s="322" t="n">
        <f aca="false">SUM(AM14:AM16)</f>
        <v>11</v>
      </c>
      <c r="AN17" s="322"/>
      <c r="AO17" s="319"/>
      <c r="AP17" s="322" t="n">
        <f aca="false">SUM(AP14:AP16)</f>
        <v>100</v>
      </c>
      <c r="AQ17" s="322" t="n">
        <f aca="false">SUM(AQ14:AQ16)</f>
        <v>590</v>
      </c>
      <c r="AR17" s="322"/>
      <c r="AS17" s="322" t="n">
        <f aca="false">SUM(AS14:AS16)</f>
        <v>5</v>
      </c>
      <c r="AT17" s="322"/>
      <c r="AU17" s="322"/>
      <c r="AV17" s="329" t="e">
        <f aca="false">AV14+AV15+AV16</f>
        <v>#DIV/0!</v>
      </c>
      <c r="AW17" s="330" t="n">
        <f aca="false">AF17/(AF17+AP17)</f>
        <v>0.853587115666179</v>
      </c>
      <c r="AX17" s="330" t="n">
        <f aca="false">AP17/(AP17+AF17)</f>
        <v>0.146412884333821</v>
      </c>
      <c r="AY17" s="326"/>
      <c r="AZ17" s="315"/>
      <c r="BA17" s="315"/>
    </row>
    <row r="18" customFormat="false" ht="8.25" hidden="false" customHeight="false" outlineLevel="0" collapsed="false">
      <c r="C18" s="315"/>
      <c r="D18" s="331"/>
      <c r="E18" s="315"/>
      <c r="F18" s="332"/>
      <c r="G18" s="315"/>
      <c r="H18" s="333"/>
      <c r="I18" s="315"/>
      <c r="J18" s="333"/>
      <c r="K18" s="315"/>
      <c r="L18" s="315"/>
      <c r="M18" s="315"/>
      <c r="N18" s="315"/>
      <c r="O18" s="315"/>
      <c r="P18" s="315"/>
      <c r="Q18" s="315"/>
      <c r="R18" s="315"/>
      <c r="AD18" s="315"/>
      <c r="AE18" s="315"/>
      <c r="AF18" s="331"/>
      <c r="AG18" s="315"/>
      <c r="AH18" s="332"/>
      <c r="AI18" s="315"/>
      <c r="AJ18" s="333"/>
      <c r="AK18" s="315"/>
      <c r="AL18" s="333"/>
      <c r="AM18" s="315"/>
      <c r="AN18" s="315"/>
      <c r="AO18" s="315"/>
      <c r="AP18" s="315"/>
      <c r="AQ18" s="315"/>
      <c r="AR18" s="315"/>
      <c r="AS18" s="315"/>
      <c r="AT18" s="315"/>
    </row>
    <row r="19" customFormat="false" ht="8.25" hidden="false" customHeight="false" outlineLevel="0" collapsed="false">
      <c r="C19" s="315"/>
      <c r="D19" s="331"/>
      <c r="E19" s="315"/>
      <c r="F19" s="332"/>
      <c r="G19" s="315"/>
      <c r="H19" s="333"/>
      <c r="I19" s="315"/>
      <c r="J19" s="333"/>
      <c r="K19" s="315"/>
      <c r="L19" s="315"/>
      <c r="M19" s="315"/>
      <c r="N19" s="315"/>
      <c r="O19" s="315"/>
      <c r="P19" s="315"/>
      <c r="Q19" s="315"/>
      <c r="R19" s="315"/>
      <c r="AD19" s="315"/>
      <c r="AE19" s="315"/>
      <c r="AF19" s="331"/>
      <c r="AG19" s="315"/>
      <c r="AH19" s="332"/>
      <c r="AI19" s="315"/>
      <c r="AJ19" s="333"/>
      <c r="AK19" s="315"/>
      <c r="AL19" s="333"/>
      <c r="AM19" s="315"/>
      <c r="AN19" s="315"/>
      <c r="AO19" s="315"/>
      <c r="AP19" s="315"/>
      <c r="AQ19" s="315"/>
      <c r="AR19" s="315"/>
      <c r="AS19" s="315"/>
      <c r="AT19" s="315"/>
    </row>
    <row r="20" customFormat="false" ht="8.25" hidden="false" customHeight="false" outlineLevel="0" collapsed="false">
      <c r="A20" s="316" t="s">
        <v>19</v>
      </c>
      <c r="B20" s="316"/>
      <c r="C20" s="316"/>
      <c r="D20" s="316"/>
      <c r="E20" s="316"/>
      <c r="F20" s="316"/>
      <c r="G20" s="316"/>
      <c r="H20" s="316" t="s">
        <v>50</v>
      </c>
      <c r="I20" s="316"/>
      <c r="J20" s="316"/>
      <c r="K20" s="316"/>
      <c r="L20" s="316"/>
      <c r="M20" s="316"/>
      <c r="N20" s="315"/>
      <c r="O20" s="315"/>
      <c r="P20" s="315"/>
      <c r="Q20" s="315"/>
      <c r="T20" s="316" t="s">
        <v>20</v>
      </c>
      <c r="U20" s="316"/>
      <c r="V20" s="316"/>
      <c r="X20" s="316"/>
      <c r="Y20" s="316"/>
      <c r="Z20" s="317"/>
      <c r="AA20" s="317"/>
      <c r="AB20" s="317"/>
      <c r="AC20" s="317"/>
      <c r="AE20" s="316" t="s">
        <v>19</v>
      </c>
      <c r="AF20" s="316"/>
      <c r="AG20" s="316"/>
      <c r="AH20" s="316"/>
      <c r="AI20" s="316"/>
      <c r="AJ20" s="316"/>
      <c r="AK20" s="316"/>
      <c r="AL20" s="316" t="s">
        <v>50</v>
      </c>
      <c r="AM20" s="316"/>
      <c r="AN20" s="316"/>
      <c r="AO20" s="316"/>
      <c r="AP20" s="316"/>
      <c r="AQ20" s="316"/>
      <c r="AR20" s="315"/>
      <c r="AS20" s="315"/>
      <c r="AV20" s="316" t="s">
        <v>20</v>
      </c>
      <c r="AW20" s="316"/>
      <c r="AX20" s="316"/>
      <c r="AZ20" s="316" t="s">
        <v>21</v>
      </c>
      <c r="BA20" s="316"/>
      <c r="BB20" s="317"/>
    </row>
    <row r="21" customFormat="false" ht="8.25" hidden="false" customHeight="false" outlineLevel="0" collapsed="false">
      <c r="A21" s="322" t="s">
        <v>51</v>
      </c>
      <c r="B21" s="322" t="s">
        <v>23</v>
      </c>
      <c r="C21" s="322" t="s">
        <v>24</v>
      </c>
      <c r="D21" s="322" t="s">
        <v>25</v>
      </c>
      <c r="E21" s="322" t="s">
        <v>28</v>
      </c>
      <c r="F21" s="322" t="s">
        <v>29</v>
      </c>
      <c r="G21" s="322" t="s">
        <v>30</v>
      </c>
      <c r="H21" s="322" t="s">
        <v>31</v>
      </c>
      <c r="J21" s="322" t="s">
        <v>52</v>
      </c>
      <c r="K21" s="322" t="s">
        <v>53</v>
      </c>
      <c r="L21" s="322" t="s">
        <v>54</v>
      </c>
      <c r="M21" s="322" t="s">
        <v>55</v>
      </c>
      <c r="N21" s="322" t="s">
        <v>56</v>
      </c>
      <c r="O21" s="322" t="s">
        <v>30</v>
      </c>
      <c r="P21" s="322" t="s">
        <v>57</v>
      </c>
      <c r="S21" s="322" t="s">
        <v>51</v>
      </c>
      <c r="T21" s="322" t="s">
        <v>38</v>
      </c>
      <c r="U21" s="322" t="s">
        <v>39</v>
      </c>
      <c r="V21" s="322" t="s">
        <v>40</v>
      </c>
      <c r="X21" s="322" t="s">
        <v>41</v>
      </c>
      <c r="Y21" s="322" t="s">
        <v>58</v>
      </c>
      <c r="Z21" s="322" t="s">
        <v>59</v>
      </c>
      <c r="AA21" s="322"/>
      <c r="AB21" s="322"/>
      <c r="AC21" s="322"/>
      <c r="AD21" s="322" t="s">
        <v>51</v>
      </c>
      <c r="AE21" s="322" t="s">
        <v>24</v>
      </c>
      <c r="AF21" s="322" t="s">
        <v>25</v>
      </c>
      <c r="AG21" s="322" t="s">
        <v>28</v>
      </c>
      <c r="AH21" s="322" t="s">
        <v>29</v>
      </c>
      <c r="AI21" s="322" t="s">
        <v>30</v>
      </c>
      <c r="AJ21" s="322" t="s">
        <v>31</v>
      </c>
      <c r="AL21" s="322" t="s">
        <v>52</v>
      </c>
      <c r="AM21" s="322" t="s">
        <v>53</v>
      </c>
      <c r="AN21" s="322" t="s">
        <v>54</v>
      </c>
      <c r="AO21" s="322" t="s">
        <v>55</v>
      </c>
      <c r="AP21" s="322" t="s">
        <v>56</v>
      </c>
      <c r="AQ21" s="322" t="s">
        <v>30</v>
      </c>
      <c r="AR21" s="322" t="s">
        <v>57</v>
      </c>
      <c r="AV21" s="322" t="s">
        <v>38</v>
      </c>
      <c r="AW21" s="322" t="s">
        <v>39</v>
      </c>
      <c r="AX21" s="322" t="s">
        <v>40</v>
      </c>
      <c r="AZ21" s="322" t="s">
        <v>41</v>
      </c>
      <c r="BA21" s="322" t="s">
        <v>58</v>
      </c>
    </row>
    <row r="22" customFormat="false" ht="8.25" hidden="false" customHeight="false" outlineLevel="0" collapsed="false">
      <c r="A22" s="328" t="s">
        <v>718</v>
      </c>
      <c r="B22" s="324" t="n">
        <v>28</v>
      </c>
      <c r="C22" s="334" t="n">
        <v>15</v>
      </c>
      <c r="D22" s="324" t="n">
        <v>240</v>
      </c>
      <c r="E22" s="324" t="n">
        <v>1008</v>
      </c>
      <c r="F22" s="324" t="n">
        <f aca="false">E22/D22</f>
        <v>4.2</v>
      </c>
      <c r="G22" s="324" t="n">
        <v>14</v>
      </c>
      <c r="H22" s="321" t="n">
        <f aca="false">G22/D22</f>
        <v>0.0583333333333333</v>
      </c>
      <c r="J22" s="321" t="n">
        <f aca="false">L22/K22</f>
        <v>0.837209302325581</v>
      </c>
      <c r="K22" s="324" t="n">
        <v>43</v>
      </c>
      <c r="L22" s="324" t="n">
        <v>36</v>
      </c>
      <c r="M22" s="324" t="n">
        <v>312</v>
      </c>
      <c r="N22" s="324" t="n">
        <f aca="false">M22/L22</f>
        <v>8.66666666666667</v>
      </c>
      <c r="O22" s="324" t="n">
        <v>1</v>
      </c>
      <c r="P22" s="321" t="n">
        <f aca="false">O22/L22</f>
        <v>0.0277777777777778</v>
      </c>
      <c r="S22" s="328" t="s">
        <v>719</v>
      </c>
      <c r="T22" s="321" t="n">
        <f aca="false">(D22+K22)/($D$27+$K$27+$N$17+$E$17+$L$38+$L$47)</f>
        <v>0.321225879682179</v>
      </c>
      <c r="U22" s="321" t="n">
        <f aca="false">K22/($K$27+$F$38+$F$47)</f>
        <v>0.129909365558912</v>
      </c>
      <c r="V22" s="321" t="n">
        <f aca="false">D22/($D$27+$N$17+$L$38+$L$47)</f>
        <v>0.493827160493827</v>
      </c>
      <c r="X22" s="324" t="n">
        <f aca="false">($E22*('Scoring Format'!$B$3))+($G22*('Scoring Format'!$B$6))+($M22*('Scoring Format'!$B$4))+($O22*('Scoring Format'!$B$7))</f>
        <v>222</v>
      </c>
      <c r="Y22" s="324" t="n">
        <f aca="false">($E22*('Scoring Format'!$B$3))+($G22*('Scoring Format'!$B$6))+(L22*1)+($M22*('Scoring Format'!$B$4))+($O22*('Scoring Format'!$B$7))</f>
        <v>258</v>
      </c>
      <c r="Z22" s="324" t="n">
        <f aca="false">($E22*('Scoring Format'!$B$3))+($G22*('Scoring Format'!$B$6))+(L22*0.5)+($M22*('Scoring Format'!$B$4))+($O22*('Scoring Format'!$B$7))</f>
        <v>240</v>
      </c>
      <c r="AA22" s="315"/>
      <c r="AB22" s="315"/>
      <c r="AC22" s="315"/>
      <c r="AD22" s="328" t="s">
        <v>61</v>
      </c>
      <c r="AE22" s="328"/>
      <c r="AF22" s="324" t="n">
        <v>200</v>
      </c>
      <c r="AG22" s="324" t="n">
        <v>1040</v>
      </c>
      <c r="AH22" s="324" t="n">
        <f aca="false">AG22/AF22</f>
        <v>5.2</v>
      </c>
      <c r="AI22" s="324" t="n">
        <v>7</v>
      </c>
      <c r="AJ22" s="321" t="n">
        <f aca="false">AI22/AF22</f>
        <v>0.035</v>
      </c>
      <c r="AL22" s="321" t="n">
        <f aca="false">AN22/AM22</f>
        <v>0.8</v>
      </c>
      <c r="AM22" s="324" t="n">
        <v>70</v>
      </c>
      <c r="AN22" s="324" t="n">
        <v>56</v>
      </c>
      <c r="AO22" s="324" t="n">
        <v>364</v>
      </c>
      <c r="AP22" s="324" t="n">
        <f aca="false">AO22/AN22</f>
        <v>6.5</v>
      </c>
      <c r="AQ22" s="324" t="n">
        <v>2</v>
      </c>
      <c r="AR22" s="321" t="n">
        <f aca="false">AQ22/AN22</f>
        <v>0.0357142857142857</v>
      </c>
      <c r="AV22" s="321" t="e">
        <f aca="false">(#ref!+AM22)/(#ref!+AM25)</f>
        <v>#NAME?</v>
      </c>
      <c r="AW22" s="321" t="e">
        <f aca="false">#ref!/(AM22+#ref!)</f>
        <v>#NAME?</v>
      </c>
      <c r="AX22" s="321" t="e">
        <f aca="false">AM22/(#ref!+AM22)</f>
        <v>#NAME?</v>
      </c>
      <c r="AZ22" s="324" t="e">
        <f aca="false">(#ref!*0.1)+(AF22*6)+(AL22*0.1)+(AN22*6)</f>
        <v>#NAME?</v>
      </c>
      <c r="BA22" s="324" t="e">
        <f aca="false">(#ref!*0.1)+(AF22*6)+(AK22*1)+(AL22*0.1)+(AN22*6)</f>
        <v>#NAME?</v>
      </c>
    </row>
    <row r="23" customFormat="false" ht="8.25" hidden="false" customHeight="false" outlineLevel="0" collapsed="false">
      <c r="A23" s="328" t="s">
        <v>720</v>
      </c>
      <c r="B23" s="324" t="n">
        <v>26</v>
      </c>
      <c r="C23" s="334" t="n">
        <v>17</v>
      </c>
      <c r="D23" s="324" t="n">
        <v>152</v>
      </c>
      <c r="E23" s="324" t="n">
        <v>608</v>
      </c>
      <c r="F23" s="324" t="n">
        <f aca="false">E23/D23</f>
        <v>4</v>
      </c>
      <c r="G23" s="324" t="n">
        <v>4</v>
      </c>
      <c r="H23" s="321" t="n">
        <f aca="false">G23/D23</f>
        <v>0.0263157894736842</v>
      </c>
      <c r="J23" s="321" t="n">
        <f aca="false">L23/K23</f>
        <v>0.823529411764706</v>
      </c>
      <c r="K23" s="324" t="n">
        <v>34</v>
      </c>
      <c r="L23" s="324" t="n">
        <v>28</v>
      </c>
      <c r="M23" s="324" t="n">
        <v>190</v>
      </c>
      <c r="N23" s="324" t="n">
        <f aca="false">M23/L23</f>
        <v>6.78571428571429</v>
      </c>
      <c r="O23" s="324" t="n">
        <v>1</v>
      </c>
      <c r="P23" s="321" t="n">
        <f aca="false">O23/L23</f>
        <v>0.0357142857142857</v>
      </c>
      <c r="S23" s="328" t="s">
        <v>721</v>
      </c>
      <c r="T23" s="321" t="n">
        <f aca="false">(D23+K23)/($D$27+$K$27+$N$17+$E$17+$L$38+$L$47)</f>
        <v>0.211123723041998</v>
      </c>
      <c r="U23" s="321" t="n">
        <f aca="false">K23/($K$27+$F$38+$F$47)</f>
        <v>0.102719033232628</v>
      </c>
      <c r="V23" s="321" t="n">
        <f aca="false">D23/($D$27+$N$17+$L$38+$L$47)</f>
        <v>0.312757201646091</v>
      </c>
      <c r="X23" s="324" t="n">
        <f aca="false">($E23*('Scoring Format'!$B$3))+($G23*('Scoring Format'!$B$6))+($M23*('Scoring Format'!$B$4))+($O23*('Scoring Format'!$B$7))</f>
        <v>109.8</v>
      </c>
      <c r="Y23" s="324" t="n">
        <f aca="false">($E23*('Scoring Format'!$B$3))+($G23*('Scoring Format'!$B$6))+(L23*1)+($M23*('Scoring Format'!$B$4))+($O23*('Scoring Format'!$B$7))</f>
        <v>137.8</v>
      </c>
      <c r="Z23" s="324" t="n">
        <f aca="false">($E23*('Scoring Format'!$B$3))+($G23*('Scoring Format'!$B$6))+(L23*0.5)+($M23*('Scoring Format'!$B$4))+($O23*('Scoring Format'!$B$7))</f>
        <v>123.8</v>
      </c>
      <c r="AA23" s="315"/>
      <c r="AB23" s="315"/>
      <c r="AC23" s="315"/>
      <c r="AD23" s="328" t="s">
        <v>64</v>
      </c>
      <c r="AE23" s="328"/>
      <c r="AF23" s="324" t="n">
        <v>96</v>
      </c>
      <c r="AG23" s="324" t="n">
        <v>445</v>
      </c>
      <c r="AH23" s="324" t="n">
        <f aca="false">AG23/AF23</f>
        <v>4.63541666666667</v>
      </c>
      <c r="AI23" s="324" t="n">
        <v>6</v>
      </c>
      <c r="AJ23" s="321" t="n">
        <f aca="false">AI23/AF23</f>
        <v>0.0625</v>
      </c>
      <c r="AL23" s="321" t="n">
        <f aca="false">AN23/AM23</f>
        <v>0.583333333333333</v>
      </c>
      <c r="AM23" s="324" t="n">
        <v>24</v>
      </c>
      <c r="AN23" s="324" t="n">
        <v>14</v>
      </c>
      <c r="AO23" s="324" t="n">
        <v>110</v>
      </c>
      <c r="AP23" s="324" t="n">
        <f aca="false">AO23/AN23</f>
        <v>7.85714285714286</v>
      </c>
      <c r="AQ23" s="324" t="n">
        <v>2</v>
      </c>
      <c r="AR23" s="321" t="n">
        <f aca="false">AQ23/AN23</f>
        <v>0.142857142857143</v>
      </c>
      <c r="AV23" s="321" t="e">
        <f aca="false">(#ref!+AM23)/(#ref!+AM26)</f>
        <v>#NAME?</v>
      </c>
      <c r="AW23" s="321" t="e">
        <f aca="false">#ref!/(AM23+#ref!)</f>
        <v>#NAME?</v>
      </c>
      <c r="AX23" s="321" t="e">
        <f aca="false">AM23/(#ref!+AM23)</f>
        <v>#NAME?</v>
      </c>
      <c r="AZ23" s="324" t="e">
        <f aca="false">(#ref!*0.1)+(AF23*6)+(AL23*0.1)+(AN23*6)</f>
        <v>#NAME?</v>
      </c>
      <c r="BA23" s="324" t="e">
        <f aca="false">(#ref!*0.1)+(AF23*6)+(AK23*1)+(AL23*0.1)+(AN23*6)</f>
        <v>#NAME?</v>
      </c>
    </row>
    <row r="24" customFormat="false" ht="8.25" hidden="false" customHeight="false" outlineLevel="0" collapsed="false">
      <c r="A24" s="328" t="s">
        <v>722</v>
      </c>
      <c r="B24" s="324" t="n">
        <v>25</v>
      </c>
      <c r="C24" s="334"/>
      <c r="D24" s="324"/>
      <c r="E24" s="324"/>
      <c r="F24" s="324" t="e">
        <f aca="false">E24/D24</f>
        <v>#DIV/0!</v>
      </c>
      <c r="G24" s="324"/>
      <c r="H24" s="321" t="e">
        <f aca="false">G24/D24</f>
        <v>#DIV/0!</v>
      </c>
      <c r="J24" s="321" t="e">
        <f aca="false">L24/K24</f>
        <v>#DIV/0!</v>
      </c>
      <c r="K24" s="324"/>
      <c r="L24" s="324"/>
      <c r="M24" s="324"/>
      <c r="N24" s="324" t="e">
        <f aca="false">M24/L24</f>
        <v>#DIV/0!</v>
      </c>
      <c r="O24" s="324"/>
      <c r="P24" s="321" t="e">
        <f aca="false">O24/L24</f>
        <v>#DIV/0!</v>
      </c>
      <c r="S24" s="328" t="s">
        <v>723</v>
      </c>
      <c r="T24" s="321" t="n">
        <f aca="false">(D24+K24)/($D$27+$K$27+$N$17+$E$17+$L$38+$L$47)</f>
        <v>0</v>
      </c>
      <c r="U24" s="321" t="n">
        <f aca="false">K24/($K$27+$F$38+$F$47)</f>
        <v>0</v>
      </c>
      <c r="V24" s="321" t="n">
        <f aca="false">D24/($D$27+$N$17+$L$38+$L$47)</f>
        <v>0</v>
      </c>
      <c r="X24" s="324" t="n">
        <f aca="false">($E24*('Scoring Format'!$B$3))+($G24*('Scoring Format'!$B$6))+($M24*('Scoring Format'!$B$4))+($O24*('Scoring Format'!$B$7))</f>
        <v>0</v>
      </c>
      <c r="Y24" s="324" t="n">
        <f aca="false">($E24*('Scoring Format'!$B$3))+($G24*('Scoring Format'!$B$6))+(L24*1)+($M24*('Scoring Format'!$B$4))+($O24*('Scoring Format'!$B$7))</f>
        <v>0</v>
      </c>
      <c r="Z24" s="324" t="n">
        <f aca="false">($E24*('Scoring Format'!$B$3))+($G24*('Scoring Format'!$B$6))+(L24*0.5)+($M24*('Scoring Format'!$B$4))+($O24*('Scoring Format'!$B$7))</f>
        <v>0</v>
      </c>
      <c r="AA24" s="315"/>
      <c r="AB24" s="315"/>
      <c r="AC24" s="315"/>
      <c r="AD24" s="328" t="s">
        <v>67</v>
      </c>
      <c r="AE24" s="328"/>
      <c r="AF24" s="324" t="n">
        <v>8</v>
      </c>
      <c r="AG24" s="324" t="n">
        <v>28</v>
      </c>
      <c r="AH24" s="324" t="n">
        <f aca="false">AG24/AF24</f>
        <v>3.5</v>
      </c>
      <c r="AI24" s="324" t="n">
        <v>0</v>
      </c>
      <c r="AJ24" s="321" t="n">
        <f aca="false">AI24/AF24</f>
        <v>0</v>
      </c>
      <c r="AL24" s="321" t="n">
        <f aca="false">AN24/AM24</f>
        <v>0.5</v>
      </c>
      <c r="AM24" s="324" t="n">
        <v>4</v>
      </c>
      <c r="AN24" s="324" t="n">
        <v>2</v>
      </c>
      <c r="AO24" s="324" t="n">
        <v>17</v>
      </c>
      <c r="AP24" s="324" t="n">
        <f aca="false">AO24/AN24</f>
        <v>8.5</v>
      </c>
      <c r="AQ24" s="324" t="n">
        <v>0</v>
      </c>
      <c r="AR24" s="321" t="n">
        <f aca="false">AQ24/AN24</f>
        <v>0</v>
      </c>
      <c r="AV24" s="321" t="e">
        <f aca="false">(#ref!+AM24)/(#ref!+AM30)</f>
        <v>#NAME?</v>
      </c>
      <c r="AW24" s="321" t="e">
        <f aca="false">#ref!/(AM24+#ref!)</f>
        <v>#NAME?</v>
      </c>
      <c r="AX24" s="321" t="e">
        <f aca="false">AM24/(#ref!+AM24)</f>
        <v>#NAME?</v>
      </c>
      <c r="AZ24" s="324" t="e">
        <f aca="false">(#ref!*0.1)+(AF24*6)+(AL24*0.1)+(AN24*6)</f>
        <v>#NAME?</v>
      </c>
      <c r="BA24" s="324" t="e">
        <f aca="false">(#ref!*0.1)+(AF24*6)+(AK24*1)+(AL24*0.1)+(AN24*6)</f>
        <v>#NAME?</v>
      </c>
    </row>
    <row r="25" customFormat="false" ht="8.25" hidden="false" customHeight="false" outlineLevel="0" collapsed="false">
      <c r="A25" s="328" t="s">
        <v>724</v>
      </c>
      <c r="B25" s="324" t="n">
        <v>22</v>
      </c>
      <c r="C25" s="334"/>
      <c r="D25" s="324"/>
      <c r="E25" s="324"/>
      <c r="F25" s="324" t="e">
        <f aca="false">E25/D25</f>
        <v>#DIV/0!</v>
      </c>
      <c r="G25" s="324"/>
      <c r="H25" s="321" t="e">
        <f aca="false">G25/D25</f>
        <v>#DIV/0!</v>
      </c>
      <c r="J25" s="321" t="e">
        <f aca="false">L25/K25</f>
        <v>#DIV/0!</v>
      </c>
      <c r="K25" s="324"/>
      <c r="L25" s="324"/>
      <c r="M25" s="324"/>
      <c r="N25" s="324" t="e">
        <f aca="false">M25/L25</f>
        <v>#DIV/0!</v>
      </c>
      <c r="O25" s="324"/>
      <c r="P25" s="321" t="e">
        <f aca="false">O25/L25</f>
        <v>#DIV/0!</v>
      </c>
      <c r="S25" s="328" t="s">
        <v>725</v>
      </c>
      <c r="T25" s="321" t="n">
        <f aca="false">(D25+K25)/($D$27+$K$27+$N$17+$E$17+$L$38+$L$47)</f>
        <v>0</v>
      </c>
      <c r="U25" s="321" t="n">
        <f aca="false">K25/($K$27+$F$38+$F$47)</f>
        <v>0</v>
      </c>
      <c r="V25" s="321" t="n">
        <f aca="false">D25/($D$27+$N$17+$L$38+$L$47)</f>
        <v>0</v>
      </c>
      <c r="X25" s="324" t="n">
        <f aca="false">($E25*('Scoring Format'!$B$3))+($G25*('Scoring Format'!$B$6))+($M25*('Scoring Format'!$B$4))+($O25*('Scoring Format'!$B$7))</f>
        <v>0</v>
      </c>
      <c r="Y25" s="324" t="n">
        <f aca="false">($E25*('Scoring Format'!$B$3))+($G25*('Scoring Format'!$B$6))+(L25*1)+($M25*('Scoring Format'!$B$4))+($O25*('Scoring Format'!$B$7))</f>
        <v>0</v>
      </c>
      <c r="Z25" s="324" t="n">
        <f aca="false">($E25*('Scoring Format'!$B$3))+($G25*('Scoring Format'!$B$6))+(L25*0.5)+($M25*('Scoring Format'!$B$4))+($O25*('Scoring Format'!$B$7))</f>
        <v>0</v>
      </c>
      <c r="AA25" s="315"/>
      <c r="AB25" s="315"/>
      <c r="AC25" s="315"/>
      <c r="AD25" s="328" t="s">
        <v>70</v>
      </c>
      <c r="AE25" s="328"/>
      <c r="AF25" s="324"/>
      <c r="AG25" s="324"/>
      <c r="AH25" s="324" t="e">
        <f aca="false">AG25/AF25</f>
        <v>#DIV/0!</v>
      </c>
      <c r="AI25" s="324" t="n">
        <v>0</v>
      </c>
      <c r="AJ25" s="321" t="e">
        <f aca="false">AI25/AF25</f>
        <v>#DIV/0!</v>
      </c>
      <c r="AL25" s="321" t="e">
        <f aca="false">AN25/AM25</f>
        <v>#DIV/0!</v>
      </c>
      <c r="AM25" s="324"/>
      <c r="AN25" s="324"/>
      <c r="AO25" s="324"/>
      <c r="AP25" s="324" t="e">
        <f aca="false">AO25/AN25</f>
        <v>#DIV/0!</v>
      </c>
      <c r="AQ25" s="324" t="n">
        <v>0</v>
      </c>
      <c r="AR25" s="321" t="e">
        <f aca="false">AQ25/AN25</f>
        <v>#DIV/0!</v>
      </c>
      <c r="AV25" s="321" t="e">
        <f aca="false">(#ref!+AM25)/(#ref!+AM31)</f>
        <v>#NAME?</v>
      </c>
      <c r="AW25" s="321" t="e">
        <f aca="false">#ref!/(AM25+#ref!)</f>
        <v>#NAME?</v>
      </c>
      <c r="AX25" s="321" t="e">
        <f aca="false">AM25/(#ref!+AM25)</f>
        <v>#NAME?</v>
      </c>
      <c r="AZ25" s="324" t="e">
        <f aca="false">(#ref!*0.1)+(AF25*6)+(AL25*0.1)+(AN25*6)</f>
        <v>#NAME?</v>
      </c>
      <c r="BA25" s="324" t="e">
        <f aca="false">(#ref!*0.1)+(AF25*6)+(AK25*1)+(AL25*0.1)+(AN25*6)</f>
        <v>#NAME?</v>
      </c>
    </row>
    <row r="26" customFormat="false" ht="8.25" hidden="false" customHeight="false" outlineLevel="0" collapsed="false">
      <c r="A26" s="328"/>
      <c r="B26" s="324"/>
      <c r="C26" s="334"/>
      <c r="D26" s="324"/>
      <c r="E26" s="324"/>
      <c r="F26" s="324" t="e">
        <f aca="false">E26/D26</f>
        <v>#DIV/0!</v>
      </c>
      <c r="G26" s="324" t="n">
        <v>0</v>
      </c>
      <c r="H26" s="321" t="e">
        <f aca="false">G26/D26</f>
        <v>#DIV/0!</v>
      </c>
      <c r="J26" s="321" t="e">
        <f aca="false">L26/K26</f>
        <v>#DIV/0!</v>
      </c>
      <c r="K26" s="324"/>
      <c r="L26" s="324"/>
      <c r="M26" s="324"/>
      <c r="N26" s="324" t="e">
        <f aca="false">M26/L26</f>
        <v>#DIV/0!</v>
      </c>
      <c r="O26" s="324" t="n">
        <v>0</v>
      </c>
      <c r="P26" s="321" t="e">
        <f aca="false">O26/L26</f>
        <v>#DIV/0!</v>
      </c>
      <c r="S26" s="328"/>
      <c r="T26" s="321" t="n">
        <f aca="false">(D26+K26)/($D$27+$K$27+$N$17+$E$17+$L$38+$L$47)</f>
        <v>0</v>
      </c>
      <c r="U26" s="321" t="n">
        <f aca="false">K26/($K$27+$F$38+$F$47)</f>
        <v>0</v>
      </c>
      <c r="V26" s="321" t="n">
        <f aca="false">D26/($D$27+$N$17+$L$38+$L$47)</f>
        <v>0</v>
      </c>
      <c r="X26" s="324" t="n">
        <f aca="false">($E26*('Scoring Format'!$B$3))+($G26*('Scoring Format'!$B$6))+($M26*('Scoring Format'!$B$4))+($O26*('Scoring Format'!$B$7))</f>
        <v>0</v>
      </c>
      <c r="Y26" s="324" t="n">
        <f aca="false">($E26*('Scoring Format'!$B$3))+($G26*('Scoring Format'!$B$6))+(L26*1)+($M26*('Scoring Format'!$B$4))+($O26*('Scoring Format'!$B$7))</f>
        <v>0</v>
      </c>
      <c r="Z26" s="324" t="n">
        <f aca="false">($E26*('Scoring Format'!$B$3))+($G26*('Scoring Format'!$B$6))+(L26*0.5)+($M26*('Scoring Format'!$B$4))+($O26*('Scoring Format'!$B$7))</f>
        <v>0</v>
      </c>
      <c r="AA26" s="315"/>
      <c r="AB26" s="315"/>
      <c r="AC26" s="315"/>
      <c r="AD26" s="328" t="s">
        <v>164</v>
      </c>
      <c r="AE26" s="328"/>
      <c r="AF26" s="324"/>
      <c r="AG26" s="324"/>
      <c r="AH26" s="324" t="e">
        <f aca="false">AG26/AF26</f>
        <v>#DIV/0!</v>
      </c>
      <c r="AI26" s="324"/>
      <c r="AJ26" s="321" t="e">
        <f aca="false">AI26/AF26</f>
        <v>#DIV/0!</v>
      </c>
      <c r="AL26" s="321" t="e">
        <f aca="false">AN26/AM26</f>
        <v>#DIV/0!</v>
      </c>
      <c r="AM26" s="324"/>
      <c r="AN26" s="324"/>
      <c r="AO26" s="324"/>
      <c r="AP26" s="324"/>
      <c r="AQ26" s="324" t="n">
        <f aca="false">(AG26*0.1)+(AI26*6)+(AN26*0.1)+(AP26*6)</f>
        <v>0</v>
      </c>
      <c r="AR26" s="321" t="e">
        <f aca="false">AQ26/AN26</f>
        <v>#DIV/0!</v>
      </c>
      <c r="AV26" s="321" t="e">
        <f aca="false">(#ref!+AM26)/(#ref!+AM32)</f>
        <v>#NAME?</v>
      </c>
      <c r="AW26" s="321" t="e">
        <f aca="false">#ref!/(AM26+#ref!)</f>
        <v>#NAME?</v>
      </c>
      <c r="AX26" s="321" t="e">
        <f aca="false">AM26/(#ref!+AM26)</f>
        <v>#NAME?</v>
      </c>
      <c r="AZ26" s="324" t="e">
        <f aca="false">(#ref!*0.1)+(AF26*6)+(AJ26*1)+(AK26*0.1)+(AM26*6)</f>
        <v>#NAME?</v>
      </c>
      <c r="BA26" s="324" t="e">
        <f aca="false">(#ref!*0.1)+(AF26*6)+(AK26*1)+(AL26*0.1)+(AN26*6)</f>
        <v>#NAME?</v>
      </c>
    </row>
    <row r="27" customFormat="false" ht="8.25" hidden="false" customHeight="false" outlineLevel="0" collapsed="false">
      <c r="A27" s="322" t="s">
        <v>49</v>
      </c>
      <c r="B27" s="322"/>
      <c r="C27" s="322"/>
      <c r="D27" s="322" t="n">
        <f aca="false">SUM(D22:D26)</f>
        <v>392</v>
      </c>
      <c r="E27" s="322" t="n">
        <f aca="false">SUM(E22:E26)</f>
        <v>1616</v>
      </c>
      <c r="F27" s="322"/>
      <c r="G27" s="322" t="n">
        <f aca="false">SUM(G22:G26)</f>
        <v>18</v>
      </c>
      <c r="H27" s="322"/>
      <c r="I27" s="322"/>
      <c r="J27" s="322"/>
      <c r="K27" s="322" t="n">
        <f aca="false">SUM(K22:K26)</f>
        <v>77</v>
      </c>
      <c r="L27" s="322" t="n">
        <f aca="false">SUM(L22:L26)</f>
        <v>64</v>
      </c>
      <c r="M27" s="322" t="n">
        <f aca="false">SUM(M22:M26)</f>
        <v>502</v>
      </c>
      <c r="N27" s="322"/>
      <c r="O27" s="322" t="n">
        <f aca="false">SUM(O22:O26)</f>
        <v>2</v>
      </c>
      <c r="P27" s="322"/>
      <c r="AD27" s="322" t="s">
        <v>49</v>
      </c>
      <c r="AE27" s="322"/>
      <c r="AF27" s="322" t="n">
        <f aca="false">SUM(AF22:AF26)</f>
        <v>304</v>
      </c>
      <c r="AG27" s="322" t="n">
        <f aca="false">SUM(AG22:AG26)</f>
        <v>1513</v>
      </c>
      <c r="AH27" s="322"/>
      <c r="AI27" s="322" t="n">
        <f aca="false">SUM(AI22:AI26)</f>
        <v>13</v>
      </c>
      <c r="AJ27" s="322"/>
      <c r="AK27" s="322"/>
      <c r="AL27" s="322"/>
      <c r="AM27" s="322" t="n">
        <f aca="false">SUM(AM22:AM26)</f>
        <v>98</v>
      </c>
      <c r="AN27" s="322" t="n">
        <f aca="false">SUM(AN22:AN26)</f>
        <v>72</v>
      </c>
      <c r="AO27" s="322" t="n">
        <f aca="false">SUM(AO22:AO26)</f>
        <v>491</v>
      </c>
      <c r="AP27" s="322"/>
      <c r="AQ27" s="322" t="n">
        <f aca="false">SUM(AQ22:AQ26)</f>
        <v>4</v>
      </c>
      <c r="AR27" s="322"/>
    </row>
    <row r="28" customFormat="false" ht="8.25" hidden="false" customHeight="false" outlineLevel="0" collapsed="false">
      <c r="A28" s="322"/>
      <c r="C28" s="315"/>
      <c r="D28" s="315"/>
      <c r="E28" s="315"/>
      <c r="F28" s="315"/>
      <c r="G28" s="315"/>
      <c r="H28" s="322"/>
      <c r="I28" s="315"/>
      <c r="J28" s="315"/>
      <c r="K28" s="315"/>
      <c r="L28" s="315"/>
      <c r="M28" s="315"/>
      <c r="N28" s="315"/>
      <c r="AC28" s="322"/>
      <c r="AD28" s="315"/>
      <c r="AE28" s="315"/>
      <c r="AF28" s="315"/>
      <c r="AG28" s="315"/>
      <c r="AH28" s="315"/>
      <c r="AI28" s="315"/>
      <c r="AJ28" s="322"/>
      <c r="AK28" s="315"/>
      <c r="AL28" s="315"/>
      <c r="AM28" s="315"/>
      <c r="AN28" s="315"/>
      <c r="AO28" s="315"/>
      <c r="AP28" s="315"/>
    </row>
    <row r="29" customFormat="false" ht="8.25" hidden="false" customHeight="false" outlineLevel="0" collapsed="false">
      <c r="C29" s="315"/>
      <c r="D29" s="315"/>
      <c r="E29" s="315"/>
      <c r="F29" s="315"/>
      <c r="G29" s="315"/>
      <c r="H29" s="315"/>
      <c r="I29" s="315"/>
      <c r="J29" s="315"/>
      <c r="K29" s="315"/>
      <c r="L29" s="315"/>
      <c r="M29" s="315"/>
      <c r="AD29" s="315"/>
      <c r="AE29" s="315"/>
      <c r="AF29" s="315"/>
      <c r="AG29" s="315"/>
      <c r="AH29" s="315"/>
      <c r="AI29" s="315"/>
      <c r="AJ29" s="315"/>
      <c r="AK29" s="315"/>
      <c r="AL29" s="315"/>
      <c r="AM29" s="315"/>
      <c r="AN29" s="315"/>
      <c r="AO29" s="315"/>
    </row>
    <row r="30" customFormat="false" ht="8.25" hidden="false" customHeight="false" outlineLevel="0" collapsed="false">
      <c r="A30" s="316" t="s">
        <v>50</v>
      </c>
      <c r="B30" s="316"/>
      <c r="C30" s="316"/>
      <c r="D30" s="316"/>
      <c r="E30" s="316"/>
      <c r="F30" s="316"/>
      <c r="G30" s="316"/>
      <c r="H30" s="317"/>
      <c r="I30" s="317"/>
      <c r="J30" s="315"/>
      <c r="K30" s="315"/>
      <c r="L30" s="316" t="s">
        <v>19</v>
      </c>
      <c r="M30" s="316"/>
      <c r="N30" s="316"/>
      <c r="O30" s="316"/>
      <c r="P30" s="316"/>
      <c r="T30" s="316" t="s">
        <v>20</v>
      </c>
      <c r="U30" s="316"/>
      <c r="V30" s="316"/>
      <c r="X30" s="316"/>
      <c r="Y30" s="316"/>
      <c r="AE30" s="316" t="s">
        <v>50</v>
      </c>
      <c r="AF30" s="316"/>
      <c r="AG30" s="316"/>
      <c r="AH30" s="316"/>
      <c r="AI30" s="316"/>
      <c r="AJ30" s="316"/>
      <c r="AK30" s="316"/>
      <c r="AL30" s="315"/>
      <c r="AM30" s="315"/>
      <c r="AN30" s="316" t="s">
        <v>19</v>
      </c>
      <c r="AO30" s="316"/>
      <c r="AP30" s="316"/>
      <c r="AQ30" s="316"/>
      <c r="AR30" s="316"/>
      <c r="AV30" s="316" t="s">
        <v>20</v>
      </c>
      <c r="AW30" s="316"/>
      <c r="AX30" s="316"/>
      <c r="AZ30" s="316" t="s">
        <v>21</v>
      </c>
      <c r="BA30" s="316"/>
    </row>
    <row r="31" customFormat="false" ht="8.25" hidden="false" customHeight="false" outlineLevel="0" collapsed="false">
      <c r="A31" s="322" t="s">
        <v>74</v>
      </c>
      <c r="B31" s="322" t="s">
        <v>23</v>
      </c>
      <c r="C31" s="322" t="s">
        <v>24</v>
      </c>
      <c r="D31" s="322" t="s">
        <v>52</v>
      </c>
      <c r="E31" s="322" t="s">
        <v>53</v>
      </c>
      <c r="F31" s="322" t="s">
        <v>54</v>
      </c>
      <c r="G31" s="322" t="s">
        <v>55</v>
      </c>
      <c r="H31" s="322" t="s">
        <v>56</v>
      </c>
      <c r="I31" s="322" t="s">
        <v>30</v>
      </c>
      <c r="J31" s="322" t="s">
        <v>57</v>
      </c>
      <c r="L31" s="322" t="s">
        <v>34</v>
      </c>
      <c r="M31" s="322" t="s">
        <v>35</v>
      </c>
      <c r="N31" s="322" t="s">
        <v>36</v>
      </c>
      <c r="O31" s="322" t="s">
        <v>75</v>
      </c>
      <c r="P31" s="322" t="s">
        <v>31</v>
      </c>
      <c r="S31" s="322" t="s">
        <v>74</v>
      </c>
      <c r="T31" s="322" t="s">
        <v>38</v>
      </c>
      <c r="U31" s="322" t="s">
        <v>39</v>
      </c>
      <c r="V31" s="322" t="s">
        <v>40</v>
      </c>
      <c r="X31" s="322" t="s">
        <v>41</v>
      </c>
      <c r="Y31" s="322" t="s">
        <v>58</v>
      </c>
      <c r="Z31" s="322" t="s">
        <v>76</v>
      </c>
      <c r="AA31" s="322"/>
      <c r="AD31" s="322" t="s">
        <v>74</v>
      </c>
      <c r="AE31" s="322" t="s">
        <v>24</v>
      </c>
      <c r="AF31" s="322" t="s">
        <v>52</v>
      </c>
      <c r="AG31" s="322" t="s">
        <v>53</v>
      </c>
      <c r="AH31" s="322" t="s">
        <v>54</v>
      </c>
      <c r="AI31" s="322" t="s">
        <v>55</v>
      </c>
      <c r="AJ31" s="322" t="s">
        <v>56</v>
      </c>
      <c r="AK31" s="322" t="s">
        <v>30</v>
      </c>
      <c r="AL31" s="322" t="s">
        <v>57</v>
      </c>
      <c r="AN31" s="322" t="s">
        <v>34</v>
      </c>
      <c r="AO31" s="322" t="s">
        <v>35</v>
      </c>
      <c r="AP31" s="322" t="s">
        <v>36</v>
      </c>
      <c r="AQ31" s="322" t="s">
        <v>75</v>
      </c>
      <c r="AR31" s="322" t="s">
        <v>31</v>
      </c>
      <c r="AV31" s="322" t="s">
        <v>38</v>
      </c>
      <c r="AW31" s="322" t="s">
        <v>39</v>
      </c>
      <c r="AX31" s="322" t="s">
        <v>40</v>
      </c>
      <c r="AZ31" s="322" t="s">
        <v>41</v>
      </c>
      <c r="BA31" s="322" t="s">
        <v>58</v>
      </c>
    </row>
    <row r="32" customFormat="false" ht="8.25" hidden="false" customHeight="false" outlineLevel="0" collapsed="false">
      <c r="A32" s="328" t="s">
        <v>726</v>
      </c>
      <c r="B32" s="324" t="n">
        <v>27</v>
      </c>
      <c r="C32" s="324" t="n">
        <v>12</v>
      </c>
      <c r="D32" s="321" t="n">
        <f aca="false">F32/E32</f>
        <v>0.578947368421053</v>
      </c>
      <c r="E32" s="324" t="n">
        <v>57</v>
      </c>
      <c r="F32" s="324" t="n">
        <v>33</v>
      </c>
      <c r="G32" s="324" t="n">
        <v>565</v>
      </c>
      <c r="H32" s="324" t="n">
        <f aca="false">G32/F32</f>
        <v>17.1212121212121</v>
      </c>
      <c r="I32" s="324" t="n">
        <v>6</v>
      </c>
      <c r="J32" s="321" t="n">
        <f aca="false">I32/F32</f>
        <v>0.181818181818182</v>
      </c>
      <c r="L32" s="324" t="n">
        <v>4</v>
      </c>
      <c r="M32" s="324" t="n">
        <v>29</v>
      </c>
      <c r="N32" s="335" t="n">
        <f aca="false">M32/L32</f>
        <v>7.25</v>
      </c>
      <c r="O32" s="324" t="n">
        <v>1</v>
      </c>
      <c r="P32" s="321" t="n">
        <f aca="false">O32/L32</f>
        <v>0.25</v>
      </c>
      <c r="S32" s="328" t="s">
        <v>727</v>
      </c>
      <c r="T32" s="336" t="n">
        <f aca="false">(E32+L32)/($D$27+$L$27+$N$17+$E$47+$L$47)</f>
        <v>0.104991394148021</v>
      </c>
      <c r="U32" s="336" t="n">
        <f aca="false">E32/($E$17)</f>
        <v>0.179245283018868</v>
      </c>
      <c r="V32" s="336" t="n">
        <f aca="false">L32/($N$17+$D$27+$L$38+$L$47)</f>
        <v>0.00823045267489712</v>
      </c>
      <c r="X32" s="324" t="n">
        <f aca="false">($G32*('Scoring Format'!$B$4))+($I32*'Scoring Format'!$B$7)+($M32*('Scoring Format'!$B$3))+($O32*('Scoring Format'!$B$6))</f>
        <v>101.4</v>
      </c>
      <c r="Y32" s="324" t="n">
        <f aca="false">(F32*1)+(($G32*('Scoring Format'!$B$4))+($I32*'Scoring Format'!$B$7)+($M32*('Scoring Format'!$B$3))+($O32*('Scoring Format'!$B$6)))</f>
        <v>134.4</v>
      </c>
      <c r="Z32" s="324" t="n">
        <f aca="false">(F32*0.5)+(($G32*('Scoring Format'!$B$4))+($I32*'Scoring Format'!$B$7)+($M32*('Scoring Format'!$B$3))+($O32*('Scoring Format'!$B$6)))</f>
        <v>117.9</v>
      </c>
      <c r="AA32" s="315"/>
      <c r="AD32" s="328" t="s">
        <v>79</v>
      </c>
      <c r="AE32" s="328"/>
      <c r="AF32" s="321" t="n">
        <f aca="false">AH32/AG32</f>
        <v>0.607476635514019</v>
      </c>
      <c r="AG32" s="324" t="n">
        <v>107</v>
      </c>
      <c r="AH32" s="324" t="n">
        <v>65</v>
      </c>
      <c r="AI32" s="324" t="n">
        <v>710</v>
      </c>
      <c r="AJ32" s="324" t="n">
        <f aca="false">AI32/AH32</f>
        <v>10.9230769230769</v>
      </c>
      <c r="AK32" s="324" t="n">
        <v>6</v>
      </c>
      <c r="AL32" s="321" t="n">
        <f aca="false">AK32/AH32</f>
        <v>0.0923076923076923</v>
      </c>
      <c r="AN32" s="324" t="n">
        <v>0</v>
      </c>
      <c r="AO32" s="324" t="n">
        <v>0</v>
      </c>
      <c r="AP32" s="335" t="e">
        <f aca="false">AO32/AN32</f>
        <v>#DIV/0!</v>
      </c>
      <c r="AQ32" s="324" t="n">
        <v>0</v>
      </c>
      <c r="AR32" s="321" t="e">
        <f aca="false">AQ32/AN32</f>
        <v>#DIV/0!</v>
      </c>
      <c r="AV32" s="336" t="e">
        <f aca="false">(#ref!+AK32)/(#ref!+AK35)</f>
        <v>#NAME?</v>
      </c>
      <c r="AW32" s="336" t="e">
        <f aca="false">#ref!/(AK32+#ref!)</f>
        <v>#NAME?</v>
      </c>
      <c r="AX32" s="336" t="e">
        <f aca="false">AK32/(#ref!+AK32)</f>
        <v>#NAME?</v>
      </c>
      <c r="AZ32" s="324" t="n">
        <f aca="false">(AI32*0.1)+(AK32*6)+(AO32*0.1)+(AQ32*6)</f>
        <v>107</v>
      </c>
      <c r="BA32" s="324" t="n">
        <f aca="false">(AH32*1)+(AI32*0.1)+(AK32*6)+(AO32*0.1)+(AQ32*6)</f>
        <v>172</v>
      </c>
    </row>
    <row r="33" customFormat="false" ht="8.25" hidden="false" customHeight="false" outlineLevel="0" collapsed="false">
      <c r="A33" s="328" t="s">
        <v>728</v>
      </c>
      <c r="B33" s="324" t="n">
        <v>27</v>
      </c>
      <c r="C33" s="324"/>
      <c r="D33" s="321" t="e">
        <f aca="false">F33/E33</f>
        <v>#DIV/0!</v>
      </c>
      <c r="E33" s="324"/>
      <c r="F33" s="324"/>
      <c r="G33" s="324"/>
      <c r="H33" s="324" t="e">
        <f aca="false">G33/F33</f>
        <v>#DIV/0!</v>
      </c>
      <c r="I33" s="324"/>
      <c r="J33" s="321" t="e">
        <f aca="false">I33/F33</f>
        <v>#DIV/0!</v>
      </c>
      <c r="L33" s="324"/>
      <c r="M33" s="324"/>
      <c r="N33" s="335" t="e">
        <f aca="false">M33/L33</f>
        <v>#DIV/0!</v>
      </c>
      <c r="O33" s="324" t="n">
        <v>0</v>
      </c>
      <c r="P33" s="321" t="e">
        <f aca="false">O33/L33</f>
        <v>#DIV/0!</v>
      </c>
      <c r="S33" s="328" t="s">
        <v>729</v>
      </c>
      <c r="T33" s="336" t="n">
        <f aca="false">(E33+L33)/($D$27+$L$27+$N$17+$E$47+$L$47)</f>
        <v>0</v>
      </c>
      <c r="U33" s="336" t="n">
        <f aca="false">E33/($E$17)</f>
        <v>0</v>
      </c>
      <c r="V33" s="336" t="n">
        <f aca="false">L33/($N$17+$D$27+$L$38+$L$47)</f>
        <v>0</v>
      </c>
      <c r="X33" s="324" t="n">
        <f aca="false">($G33*('Scoring Format'!$B$4))+($I33*'Scoring Format'!$B$7)+($M33*('Scoring Format'!$B$3))+($O33*('Scoring Format'!$B$6))</f>
        <v>0</v>
      </c>
      <c r="Y33" s="324" t="n">
        <f aca="false">(F33*1)+(($G33*('Scoring Format'!$B$4))+($I33*'Scoring Format'!$B$7)+($M33*('Scoring Format'!$B$3))+($O33*('Scoring Format'!$B$6)))</f>
        <v>0</v>
      </c>
      <c r="Z33" s="324" t="n">
        <f aca="false">(F33*0.5)+(($G33*('Scoring Format'!$B$4))+($I33*'Scoring Format'!$B$7)+($M33*('Scoring Format'!$B$3))+($O33*('Scoring Format'!$B$6)))</f>
        <v>0</v>
      </c>
      <c r="AA33" s="315"/>
      <c r="AD33" s="328" t="s">
        <v>82</v>
      </c>
      <c r="AE33" s="328"/>
      <c r="AF33" s="321" t="n">
        <f aca="false">AH33/AG33</f>
        <v>0.633333333333333</v>
      </c>
      <c r="AG33" s="324" t="n">
        <v>120</v>
      </c>
      <c r="AH33" s="324" t="n">
        <v>76</v>
      </c>
      <c r="AI33" s="324" t="n">
        <v>892</v>
      </c>
      <c r="AJ33" s="324" t="n">
        <f aca="false">AI33/AH33</f>
        <v>11.7368421052632</v>
      </c>
      <c r="AK33" s="324" t="n">
        <v>5</v>
      </c>
      <c r="AL33" s="321" t="n">
        <f aca="false">AK33/AH33</f>
        <v>0.0657894736842105</v>
      </c>
      <c r="AN33" s="324" t="n">
        <v>12</v>
      </c>
      <c r="AO33" s="324" t="n">
        <v>108</v>
      </c>
      <c r="AP33" s="335" t="n">
        <f aca="false">AO33/AN33</f>
        <v>9</v>
      </c>
      <c r="AQ33" s="324" t="n">
        <v>0</v>
      </c>
      <c r="AR33" s="321" t="n">
        <f aca="false">AQ33/AN33</f>
        <v>0</v>
      </c>
      <c r="AV33" s="336" t="e">
        <f aca="false">(#ref!+AK33)/(#ref!+AK36)</f>
        <v>#NAME?</v>
      </c>
      <c r="AW33" s="336" t="e">
        <f aca="false">#ref!/(AK33+#ref!)</f>
        <v>#NAME?</v>
      </c>
      <c r="AX33" s="336" t="e">
        <f aca="false">AK33/(#ref!+AK33)</f>
        <v>#NAME?</v>
      </c>
      <c r="AZ33" s="324" t="n">
        <f aca="false">(AI33*0.1)+(AK33*6)+(AO33*0.1)+(AQ33*6)</f>
        <v>130</v>
      </c>
      <c r="BA33" s="324" t="n">
        <f aca="false">(AH33*1)+(AI33*0.1)+(AK33*6)+(AO33*0.1)+(AQ33*6)</f>
        <v>206</v>
      </c>
    </row>
    <row r="34" customFormat="false" ht="8.25" hidden="false" customHeight="false" outlineLevel="0" collapsed="false">
      <c r="A34" s="328" t="s">
        <v>730</v>
      </c>
      <c r="B34" s="324" t="n">
        <v>26</v>
      </c>
      <c r="C34" s="324" t="n">
        <v>17</v>
      </c>
      <c r="D34" s="321" t="n">
        <f aca="false">F34/E34</f>
        <v>0.691588785046729</v>
      </c>
      <c r="E34" s="324" t="n">
        <v>107</v>
      </c>
      <c r="F34" s="324" t="n">
        <v>74</v>
      </c>
      <c r="G34" s="324" t="n">
        <v>931</v>
      </c>
      <c r="H34" s="324" t="n">
        <f aca="false">G34/F34</f>
        <v>12.5810810810811</v>
      </c>
      <c r="I34" s="324" t="n">
        <v>7</v>
      </c>
      <c r="J34" s="321" t="n">
        <f aca="false">I34/F34</f>
        <v>0.0945945945945946</v>
      </c>
      <c r="L34" s="324" t="n">
        <v>20</v>
      </c>
      <c r="M34" s="324" t="n">
        <v>134</v>
      </c>
      <c r="N34" s="335" t="n">
        <f aca="false">M34/L34</f>
        <v>6.7</v>
      </c>
      <c r="O34" s="324" t="n">
        <v>2</v>
      </c>
      <c r="P34" s="321" t="n">
        <f aca="false">O34/L34</f>
        <v>0.1</v>
      </c>
      <c r="S34" s="328" t="s">
        <v>731</v>
      </c>
      <c r="T34" s="336" t="n">
        <f aca="false">(E34+L34)/($D$27+$L$27+$N$17+$E$47+$L$47)</f>
        <v>0.218588640275387</v>
      </c>
      <c r="U34" s="336" t="n">
        <f aca="false">E34/($E$17)</f>
        <v>0.336477987421384</v>
      </c>
      <c r="V34" s="336" t="n">
        <f aca="false">L34/($N$17+$D$27+$L$38+$L$47)</f>
        <v>0.0411522633744856</v>
      </c>
      <c r="X34" s="324" t="n">
        <f aca="false">($G34*('Scoring Format'!$B$4))+($I34*'Scoring Format'!$B$7)+($M34*('Scoring Format'!$B$3))+($O34*('Scoring Format'!$B$6))</f>
        <v>160.5</v>
      </c>
      <c r="Y34" s="324" t="n">
        <f aca="false">(F34*1)+(($G34*('Scoring Format'!$B$4))+($I34*'Scoring Format'!$B$7)+($M34*('Scoring Format'!$B$3))+($O34*('Scoring Format'!$B$6)))</f>
        <v>234.5</v>
      </c>
      <c r="Z34" s="324" t="n">
        <f aca="false">(F34*0.5)+(($G34*('Scoring Format'!$B$4))+($I34*'Scoring Format'!$B$7)+($M34*('Scoring Format'!$B$3))+($O34*('Scoring Format'!$B$6)))</f>
        <v>197.5</v>
      </c>
      <c r="AA34" s="315"/>
      <c r="AD34" s="328" t="s">
        <v>85</v>
      </c>
      <c r="AE34" s="328"/>
      <c r="AF34" s="321" t="n">
        <f aca="false">AH34/AG34</f>
        <v>0.55</v>
      </c>
      <c r="AG34" s="324" t="n">
        <v>40</v>
      </c>
      <c r="AH34" s="324" t="n">
        <v>22</v>
      </c>
      <c r="AI34" s="324" t="n">
        <v>325</v>
      </c>
      <c r="AJ34" s="324" t="n">
        <f aca="false">AI34/AH34</f>
        <v>14.7727272727273</v>
      </c>
      <c r="AK34" s="324" t="n">
        <v>2</v>
      </c>
      <c r="AL34" s="321" t="n">
        <f aca="false">AK34/AH34</f>
        <v>0.0909090909090909</v>
      </c>
      <c r="AN34" s="324" t="n">
        <v>5</v>
      </c>
      <c r="AO34" s="324" t="n">
        <v>20</v>
      </c>
      <c r="AP34" s="335" t="n">
        <f aca="false">AO34/AN34</f>
        <v>4</v>
      </c>
      <c r="AQ34" s="324" t="n">
        <v>0</v>
      </c>
      <c r="AR34" s="321" t="n">
        <f aca="false">AQ34/AN34</f>
        <v>0</v>
      </c>
      <c r="AV34" s="336" t="e">
        <f aca="false">(#ref!+AK34)/(#ref!+AK37)</f>
        <v>#NAME?</v>
      </c>
      <c r="AW34" s="336" t="e">
        <f aca="false">#ref!/(AK34+#ref!)</f>
        <v>#NAME?</v>
      </c>
      <c r="AX34" s="336" t="e">
        <f aca="false">AK34/(#ref!+AK34)</f>
        <v>#NAME?</v>
      </c>
      <c r="AZ34" s="324" t="n">
        <f aca="false">(AI34*0.1)+(AK34*6)+(AO34*0.1)+(AQ34*6)</f>
        <v>46.5</v>
      </c>
      <c r="BA34" s="324" t="n">
        <f aca="false">(AH34*1)+(AI34*0.1)+(AK34*6)+(AO34*0.1)+(AQ34*6)</f>
        <v>68.5</v>
      </c>
    </row>
    <row r="35" customFormat="false" ht="8.25" hidden="false" customHeight="false" outlineLevel="0" collapsed="false">
      <c r="A35" s="328" t="s">
        <v>732</v>
      </c>
      <c r="B35" s="324" t="n">
        <v>23</v>
      </c>
      <c r="C35" s="324" t="n">
        <v>14</v>
      </c>
      <c r="D35" s="321" t="n">
        <f aca="false">F35/E35</f>
        <v>0.670103092783505</v>
      </c>
      <c r="E35" s="324" t="n">
        <v>97</v>
      </c>
      <c r="F35" s="324" t="n">
        <v>65</v>
      </c>
      <c r="G35" s="324" t="n">
        <v>780</v>
      </c>
      <c r="H35" s="324" t="n">
        <f aca="false">G35/F35</f>
        <v>12</v>
      </c>
      <c r="I35" s="324" t="n">
        <v>5</v>
      </c>
      <c r="J35" s="321" t="n">
        <f aca="false">I35/F35</f>
        <v>0.0769230769230769</v>
      </c>
      <c r="L35" s="324" t="n">
        <v>11</v>
      </c>
      <c r="M35" s="324" t="n">
        <v>57</v>
      </c>
      <c r="N35" s="335" t="n">
        <f aca="false">M35/L35</f>
        <v>5.18181818181818</v>
      </c>
      <c r="O35" s="324" t="n">
        <v>0</v>
      </c>
      <c r="P35" s="321" t="n">
        <f aca="false">O35/L35</f>
        <v>0</v>
      </c>
      <c r="S35" s="328" t="s">
        <v>733</v>
      </c>
      <c r="T35" s="336" t="n">
        <f aca="false">(E35+L35)/($D$27+$L$27+$N$17+$E$47+$L$47)</f>
        <v>0.185886402753873</v>
      </c>
      <c r="U35" s="336" t="n">
        <f aca="false">E35/($E$17)</f>
        <v>0.305031446540881</v>
      </c>
      <c r="V35" s="336" t="n">
        <f aca="false">L35/($N$17+$D$27+$L$38+$L$47)</f>
        <v>0.0226337448559671</v>
      </c>
      <c r="X35" s="324" t="n">
        <f aca="false">($G35*('Scoring Format'!$B$4))+($I35*'Scoring Format'!$B$7)+($M35*('Scoring Format'!$B$3))+($O35*('Scoring Format'!$B$6))</f>
        <v>113.7</v>
      </c>
      <c r="Y35" s="324" t="n">
        <f aca="false">(F35*1)+(($G35*('Scoring Format'!$B$4))+($I35*'Scoring Format'!$B$7)+($M35*('Scoring Format'!$B$3))+($O35*('Scoring Format'!$B$6)))</f>
        <v>178.7</v>
      </c>
      <c r="Z35" s="324" t="n">
        <f aca="false">(F35*0.5)+(($G35*('Scoring Format'!$B$4))+($I35*'Scoring Format'!$B$7)+($M35*('Scoring Format'!$B$3))+($O35*('Scoring Format'!$B$6)))</f>
        <v>146.2</v>
      </c>
      <c r="AA35" s="315"/>
      <c r="AD35" s="328" t="s">
        <v>88</v>
      </c>
      <c r="AE35" s="328"/>
      <c r="AF35" s="321" t="n">
        <f aca="false">AH35/AG35</f>
        <v>0.662068965517241</v>
      </c>
      <c r="AG35" s="324" t="n">
        <v>145</v>
      </c>
      <c r="AH35" s="324" t="n">
        <v>96</v>
      </c>
      <c r="AI35" s="324" t="n">
        <v>1098</v>
      </c>
      <c r="AJ35" s="324" t="n">
        <f aca="false">AI35/AH35</f>
        <v>11.4375</v>
      </c>
      <c r="AK35" s="324" t="n">
        <v>7</v>
      </c>
      <c r="AL35" s="321" t="n">
        <f aca="false">AK35/AH35</f>
        <v>0.0729166666666667</v>
      </c>
      <c r="AN35" s="324" t="n">
        <v>0</v>
      </c>
      <c r="AO35" s="324" t="n">
        <v>0</v>
      </c>
      <c r="AP35" s="335" t="e">
        <f aca="false">AO35/AN35</f>
        <v>#DIV/0!</v>
      </c>
      <c r="AQ35" s="324" t="n">
        <v>0</v>
      </c>
      <c r="AR35" s="321" t="e">
        <f aca="false">AQ35/AN35</f>
        <v>#DIV/0!</v>
      </c>
      <c r="AV35" s="336" t="e">
        <f aca="false">(#ref!+AK35)/(#ref!+AK38)</f>
        <v>#NAME?</v>
      </c>
      <c r="AW35" s="336" t="e">
        <f aca="false">#ref!/(AK35+#ref!)</f>
        <v>#NAME?</v>
      </c>
      <c r="AX35" s="336" t="e">
        <f aca="false">AK35/(#ref!+AK35)</f>
        <v>#NAME?</v>
      </c>
      <c r="AZ35" s="324" t="n">
        <f aca="false">(AI35*0.1)+(AK35*6)+(AO35*0.1)+(AQ35*6)</f>
        <v>151.8</v>
      </c>
      <c r="BA35" s="324" t="n">
        <f aca="false">(AH35*1)+(AI35*0.1)+(AK35*6)+(AO35*0.1)+(AQ35*6)</f>
        <v>247.8</v>
      </c>
    </row>
    <row r="36" customFormat="false" ht="8.25" hidden="false" customHeight="false" outlineLevel="0" collapsed="false">
      <c r="A36" s="328" t="s">
        <v>734</v>
      </c>
      <c r="B36" s="324" t="n">
        <v>25</v>
      </c>
      <c r="C36" s="324" t="n">
        <v>17</v>
      </c>
      <c r="D36" s="321" t="n">
        <f aca="false">F36/E36</f>
        <v>0.65</v>
      </c>
      <c r="E36" s="324" t="n">
        <v>40</v>
      </c>
      <c r="F36" s="324" t="n">
        <v>26</v>
      </c>
      <c r="G36" s="324" t="n">
        <v>310</v>
      </c>
      <c r="H36" s="324" t="n">
        <f aca="false">G36/F36</f>
        <v>11.9230769230769</v>
      </c>
      <c r="I36" s="324" t="n">
        <v>1</v>
      </c>
      <c r="J36" s="321" t="n">
        <f aca="false">I36/F36</f>
        <v>0.0384615384615385</v>
      </c>
      <c r="L36" s="324" t="n">
        <v>20</v>
      </c>
      <c r="M36" s="324" t="n">
        <v>100</v>
      </c>
      <c r="N36" s="335" t="n">
        <f aca="false">M36/L36</f>
        <v>5</v>
      </c>
      <c r="O36" s="324" t="n">
        <v>2</v>
      </c>
      <c r="P36" s="321" t="n">
        <f aca="false">O36/L36</f>
        <v>0.1</v>
      </c>
      <c r="S36" s="328" t="s">
        <v>735</v>
      </c>
      <c r="T36" s="336" t="n">
        <f aca="false">(E36+L36)/($D$27+$L$27+$N$17+$E$47+$L$47)</f>
        <v>0.103270223752151</v>
      </c>
      <c r="U36" s="336" t="n">
        <f aca="false">E36/($E$17)</f>
        <v>0.125786163522013</v>
      </c>
      <c r="V36" s="336" t="n">
        <f aca="false">L36/($N$17+$D$27+$L$38+$L$47)</f>
        <v>0.0411522633744856</v>
      </c>
      <c r="X36" s="324" t="n">
        <f aca="false">($G36*('Scoring Format'!$B$4))+($I36*'Scoring Format'!$B$7)+($M36*('Scoring Format'!$B$3))+($O36*('Scoring Format'!$B$6))</f>
        <v>59</v>
      </c>
      <c r="Y36" s="324" t="n">
        <f aca="false">(F36*1)+(($G36*('Scoring Format'!$B$4))+($I36*'Scoring Format'!$B$7)+($M36*('Scoring Format'!$B$3))+($O36*('Scoring Format'!$B$6)))</f>
        <v>85</v>
      </c>
      <c r="Z36" s="324" t="n">
        <f aca="false">(F36*0.5)+(($G36*('Scoring Format'!$B$4))+($I36*'Scoring Format'!$B$7)+($M36*('Scoring Format'!$B$3))+($O36*('Scoring Format'!$B$6)))</f>
        <v>72</v>
      </c>
      <c r="AA36" s="315"/>
      <c r="AD36" s="328" t="s">
        <v>91</v>
      </c>
      <c r="AE36" s="328"/>
      <c r="AF36" s="321" t="n">
        <f aca="false">AH36/AG36</f>
        <v>0.6</v>
      </c>
      <c r="AG36" s="324" t="n">
        <v>10</v>
      </c>
      <c r="AH36" s="324" t="n">
        <v>6</v>
      </c>
      <c r="AI36" s="324" t="n">
        <v>100</v>
      </c>
      <c r="AJ36" s="324" t="n">
        <f aca="false">AI36/AH36</f>
        <v>16.6666666666667</v>
      </c>
      <c r="AK36" s="324" t="n">
        <v>0</v>
      </c>
      <c r="AL36" s="321" t="n">
        <f aca="false">AK36/AH36</f>
        <v>0</v>
      </c>
      <c r="AN36" s="324" t="n">
        <v>0</v>
      </c>
      <c r="AO36" s="324" t="n">
        <v>0</v>
      </c>
      <c r="AP36" s="335" t="e">
        <f aca="false">AO36/AN36</f>
        <v>#DIV/0!</v>
      </c>
      <c r="AQ36" s="324" t="n">
        <v>0</v>
      </c>
      <c r="AR36" s="321" t="e">
        <f aca="false">AQ36/AN36</f>
        <v>#DIV/0!</v>
      </c>
      <c r="AV36" s="336" t="e">
        <f aca="false">(#ref!+AK36)/(#ref!+AK41)</f>
        <v>#NAME?</v>
      </c>
      <c r="AW36" s="336" t="e">
        <f aca="false">#ref!/(AK36+#ref!)</f>
        <v>#NAME?</v>
      </c>
      <c r="AX36" s="336" t="e">
        <f aca="false">AK36/(#ref!+AK36)</f>
        <v>#NAME?</v>
      </c>
      <c r="AZ36" s="324" t="n">
        <f aca="false">(AI36*0.1)+(AK36*6)+(AO36*0.1)+(AQ36*6)</f>
        <v>10</v>
      </c>
      <c r="BA36" s="324" t="n">
        <f aca="false">(AH36*1)+(AI36*0.1)+(AK36*6)+(AO36*0.1)+(AQ36*6)</f>
        <v>16</v>
      </c>
    </row>
    <row r="37" customFormat="false" ht="8.25" hidden="false" customHeight="false" outlineLevel="0" collapsed="false">
      <c r="A37" s="328" t="s">
        <v>736</v>
      </c>
      <c r="B37" s="324" t="n">
        <v>25</v>
      </c>
      <c r="C37" s="324"/>
      <c r="D37" s="321" t="e">
        <f aca="false">F37/E37</f>
        <v>#DIV/0!</v>
      </c>
      <c r="E37" s="324"/>
      <c r="F37" s="324"/>
      <c r="G37" s="324"/>
      <c r="H37" s="324" t="e">
        <f aca="false">G37/F37</f>
        <v>#DIV/0!</v>
      </c>
      <c r="I37" s="324"/>
      <c r="J37" s="321" t="e">
        <f aca="false">I37/F37</f>
        <v>#DIV/0!</v>
      </c>
      <c r="L37" s="324" t="n">
        <v>0</v>
      </c>
      <c r="M37" s="324" t="n">
        <v>0</v>
      </c>
      <c r="N37" s="335" t="e">
        <f aca="false">M37/L37</f>
        <v>#DIV/0!</v>
      </c>
      <c r="O37" s="324" t="n">
        <v>0</v>
      </c>
      <c r="P37" s="321" t="e">
        <f aca="false">O37/L37</f>
        <v>#DIV/0!</v>
      </c>
      <c r="S37" s="328" t="s">
        <v>737</v>
      </c>
      <c r="T37" s="336" t="n">
        <f aca="false">(E37+L37)/($D$27+$L$27+$N$17+$E$47+$L$47)</f>
        <v>0</v>
      </c>
      <c r="U37" s="336" t="n">
        <f aca="false">E37/($E$17)</f>
        <v>0</v>
      </c>
      <c r="V37" s="336" t="n">
        <f aca="false">L37/($N$17+$D$27+$L$38+$L$47)</f>
        <v>0</v>
      </c>
      <c r="X37" s="324" t="n">
        <f aca="false">($G37*('Scoring Format'!$B$4))+($I37*'Scoring Format'!$B$7)+($M37*('Scoring Format'!$B$3))+($O37*('Scoring Format'!$B$6))</f>
        <v>0</v>
      </c>
      <c r="Y37" s="324" t="n">
        <f aca="false">(F37*1)+(($G37*('Scoring Format'!$B$4))+($I37*'Scoring Format'!$B$7)+($M37*('Scoring Format'!$B$3))+($O37*('Scoring Format'!$B$6)))</f>
        <v>0</v>
      </c>
      <c r="Z37" s="324" t="n">
        <f aca="false">(F37*0.5)+(($G37*('Scoring Format'!$B$4))+($I37*'Scoring Format'!$B$7)+($M37*('Scoring Format'!$B$3))+($O37*('Scoring Format'!$B$6)))</f>
        <v>0</v>
      </c>
      <c r="AA37" s="315"/>
      <c r="AD37" s="328" t="s">
        <v>94</v>
      </c>
      <c r="AE37" s="328"/>
      <c r="AF37" s="321" t="e">
        <f aca="false">AH37/AG37</f>
        <v>#DIV/0!</v>
      </c>
      <c r="AG37" s="324"/>
      <c r="AH37" s="324"/>
      <c r="AI37" s="324"/>
      <c r="AJ37" s="324"/>
      <c r="AK37" s="324"/>
      <c r="AL37" s="321" t="e">
        <f aca="false">AK37/AH37</f>
        <v>#DIV/0!</v>
      </c>
      <c r="AN37" s="324"/>
      <c r="AO37" s="324"/>
      <c r="AP37" s="335" t="e">
        <f aca="false">AO37/AN37</f>
        <v>#DIV/0!</v>
      </c>
      <c r="AQ37" s="324"/>
      <c r="AR37" s="321" t="e">
        <f aca="false">AQ37/AN37</f>
        <v>#DIV/0!</v>
      </c>
      <c r="AV37" s="336" t="e">
        <f aca="false">(#ref!+AK37)/(#ref!+AK42)</f>
        <v>#NAME?</v>
      </c>
      <c r="AW37" s="336" t="e">
        <f aca="false">#ref!/(AK37+#ref!)</f>
        <v>#NAME?</v>
      </c>
      <c r="AX37" s="336" t="e">
        <f aca="false">AK37/(#ref!+AK37)</f>
        <v>#NAME?</v>
      </c>
      <c r="AZ37" s="324"/>
      <c r="BA37" s="324"/>
    </row>
    <row r="38" customFormat="false" ht="8.25" hidden="false" customHeight="false" outlineLevel="0" collapsed="false">
      <c r="A38" s="322" t="s">
        <v>49</v>
      </c>
      <c r="B38" s="322"/>
      <c r="C38" s="322"/>
      <c r="D38" s="319"/>
      <c r="E38" s="322" t="n">
        <f aca="false">SUM(E32:E37)</f>
        <v>301</v>
      </c>
      <c r="F38" s="322" t="n">
        <f aca="false">SUM(F32:F37)</f>
        <v>198</v>
      </c>
      <c r="G38" s="322" t="n">
        <f aca="false">SUM(G32:G37)</f>
        <v>2586</v>
      </c>
      <c r="H38" s="322"/>
      <c r="I38" s="322" t="n">
        <f aca="false">SUM(I32:I37)</f>
        <v>19</v>
      </c>
      <c r="J38" s="322"/>
      <c r="K38" s="322"/>
      <c r="L38" s="322" t="n">
        <f aca="false">SUM(L32:L37)</f>
        <v>55</v>
      </c>
      <c r="M38" s="322" t="n">
        <f aca="false">SUM(M32:M37)</f>
        <v>320</v>
      </c>
      <c r="N38" s="322"/>
      <c r="O38" s="322" t="n">
        <f aca="false">SUM(O32:O37)</f>
        <v>5</v>
      </c>
      <c r="P38" s="322"/>
      <c r="AD38" s="322" t="s">
        <v>49</v>
      </c>
      <c r="AE38" s="322"/>
      <c r="AF38" s="319"/>
      <c r="AG38" s="322" t="n">
        <f aca="false">SUM(AG32:AG37)</f>
        <v>422</v>
      </c>
      <c r="AH38" s="322" t="n">
        <f aca="false">SUM(AH32:AH37)</f>
        <v>265</v>
      </c>
      <c r="AI38" s="322" t="n">
        <f aca="false">SUM(AI32:AI37)</f>
        <v>3125</v>
      </c>
      <c r="AJ38" s="322"/>
      <c r="AK38" s="322" t="n">
        <f aca="false">SUM(AK32:AK37)</f>
        <v>20</v>
      </c>
      <c r="AL38" s="322"/>
      <c r="AM38" s="322"/>
      <c r="AN38" s="322" t="n">
        <f aca="false">SUM(AN32:AN37)</f>
        <v>17</v>
      </c>
      <c r="AO38" s="322" t="n">
        <f aca="false">SUM(AO32:AO37)</f>
        <v>128</v>
      </c>
      <c r="AP38" s="322"/>
      <c r="AQ38" s="322" t="n">
        <f aca="false">SUM(AQ32:AQ37)</f>
        <v>0</v>
      </c>
      <c r="AR38" s="322"/>
    </row>
    <row r="39" customFormat="false" ht="8.25" hidden="false" customHeight="false" outlineLevel="0" collapsed="false">
      <c r="A39" s="322"/>
      <c r="C39" s="315"/>
      <c r="D39" s="315"/>
      <c r="E39" s="315"/>
      <c r="F39" s="315"/>
      <c r="G39" s="315"/>
      <c r="H39" s="315"/>
      <c r="I39" s="315"/>
      <c r="J39" s="315"/>
      <c r="K39" s="315"/>
      <c r="L39" s="315"/>
      <c r="AC39" s="322"/>
      <c r="AE39" s="315"/>
      <c r="AF39" s="315"/>
      <c r="AG39" s="315"/>
      <c r="AH39" s="315"/>
      <c r="AI39" s="315"/>
      <c r="AJ39" s="315"/>
      <c r="AK39" s="315"/>
      <c r="AL39" s="315"/>
      <c r="AM39" s="315"/>
      <c r="AN39" s="315"/>
    </row>
    <row r="40" customFormat="false" ht="8.25" hidden="false" customHeight="false" outlineLevel="0" collapsed="false">
      <c r="A40" s="322"/>
      <c r="C40" s="315"/>
      <c r="D40" s="315"/>
      <c r="E40" s="315"/>
      <c r="F40" s="315"/>
      <c r="G40" s="315"/>
      <c r="H40" s="315"/>
      <c r="I40" s="315"/>
      <c r="J40" s="315"/>
      <c r="K40" s="315"/>
      <c r="L40" s="315"/>
      <c r="AC40" s="322"/>
      <c r="AE40" s="315"/>
      <c r="AF40" s="315"/>
      <c r="AG40" s="315"/>
      <c r="AH40" s="315"/>
      <c r="AI40" s="315"/>
      <c r="AJ40" s="315"/>
      <c r="AK40" s="315"/>
      <c r="AL40" s="315"/>
      <c r="AM40" s="315"/>
      <c r="AN40" s="315"/>
    </row>
    <row r="41" customFormat="false" ht="8.25" hidden="false" customHeight="false" outlineLevel="0" collapsed="false">
      <c r="A41" s="316" t="s">
        <v>50</v>
      </c>
      <c r="B41" s="316"/>
      <c r="C41" s="316"/>
      <c r="D41" s="316"/>
      <c r="E41" s="316"/>
      <c r="F41" s="316"/>
      <c r="G41" s="316"/>
      <c r="H41" s="317"/>
      <c r="I41" s="317"/>
      <c r="J41" s="315"/>
      <c r="K41" s="315"/>
      <c r="L41" s="316" t="s">
        <v>19</v>
      </c>
      <c r="M41" s="316"/>
      <c r="N41" s="316"/>
      <c r="O41" s="316"/>
      <c r="P41" s="316"/>
      <c r="T41" s="316" t="s">
        <v>20</v>
      </c>
      <c r="U41" s="316"/>
      <c r="V41" s="316"/>
      <c r="X41" s="316"/>
      <c r="Y41" s="316"/>
      <c r="AE41" s="316" t="s">
        <v>50</v>
      </c>
      <c r="AF41" s="316"/>
      <c r="AG41" s="316"/>
      <c r="AH41" s="316"/>
      <c r="AI41" s="316"/>
      <c r="AJ41" s="316"/>
      <c r="AK41" s="316"/>
      <c r="AL41" s="315"/>
      <c r="AM41" s="315"/>
      <c r="AN41" s="316" t="s">
        <v>19</v>
      </c>
      <c r="AO41" s="316"/>
      <c r="AP41" s="316"/>
      <c r="AQ41" s="316"/>
      <c r="AR41" s="316"/>
      <c r="AV41" s="316" t="s">
        <v>20</v>
      </c>
      <c r="AW41" s="316"/>
      <c r="AX41" s="316"/>
      <c r="AZ41" s="316" t="s">
        <v>21</v>
      </c>
      <c r="BA41" s="316"/>
    </row>
    <row r="42" customFormat="false" ht="8.25" hidden="false" customHeight="false" outlineLevel="0" collapsed="false">
      <c r="A42" s="322" t="s">
        <v>95</v>
      </c>
      <c r="B42" s="322" t="s">
        <v>23</v>
      </c>
      <c r="C42" s="322" t="s">
        <v>24</v>
      </c>
      <c r="D42" s="322" t="s">
        <v>52</v>
      </c>
      <c r="E42" s="322" t="s">
        <v>53</v>
      </c>
      <c r="F42" s="322" t="s">
        <v>54</v>
      </c>
      <c r="G42" s="322" t="s">
        <v>55</v>
      </c>
      <c r="H42" s="322" t="s">
        <v>56</v>
      </c>
      <c r="I42" s="322" t="s">
        <v>30</v>
      </c>
      <c r="J42" s="322" t="s">
        <v>57</v>
      </c>
      <c r="L42" s="322" t="s">
        <v>34</v>
      </c>
      <c r="M42" s="322" t="s">
        <v>35</v>
      </c>
      <c r="N42" s="322" t="s">
        <v>36</v>
      </c>
      <c r="O42" s="322" t="s">
        <v>96</v>
      </c>
      <c r="P42" s="322" t="s">
        <v>31</v>
      </c>
      <c r="S42" s="322" t="s">
        <v>95</v>
      </c>
      <c r="T42" s="322" t="s">
        <v>38</v>
      </c>
      <c r="U42" s="322" t="s">
        <v>39</v>
      </c>
      <c r="V42" s="322" t="s">
        <v>40</v>
      </c>
      <c r="X42" s="322" t="s">
        <v>41</v>
      </c>
      <c r="Y42" s="322" t="s">
        <v>58</v>
      </c>
      <c r="Z42" s="322" t="s">
        <v>97</v>
      </c>
      <c r="AA42" s="322"/>
      <c r="AD42" s="322" t="s">
        <v>95</v>
      </c>
      <c r="AE42" s="322" t="s">
        <v>24</v>
      </c>
      <c r="AF42" s="322" t="s">
        <v>52</v>
      </c>
      <c r="AG42" s="322" t="s">
        <v>53</v>
      </c>
      <c r="AH42" s="322" t="s">
        <v>54</v>
      </c>
      <c r="AI42" s="322" t="s">
        <v>55</v>
      </c>
      <c r="AJ42" s="322" t="s">
        <v>56</v>
      </c>
      <c r="AK42" s="322" t="s">
        <v>30</v>
      </c>
      <c r="AL42" s="322" t="s">
        <v>57</v>
      </c>
      <c r="AN42" s="322" t="s">
        <v>34</v>
      </c>
      <c r="AO42" s="322" t="s">
        <v>35</v>
      </c>
      <c r="AP42" s="322" t="s">
        <v>36</v>
      </c>
      <c r="AQ42" s="322" t="s">
        <v>96</v>
      </c>
      <c r="AR42" s="322" t="s">
        <v>31</v>
      </c>
      <c r="AV42" s="322" t="s">
        <v>38</v>
      </c>
      <c r="AW42" s="322" t="s">
        <v>39</v>
      </c>
      <c r="AX42" s="322" t="s">
        <v>40</v>
      </c>
      <c r="AZ42" s="322" t="s">
        <v>41</v>
      </c>
      <c r="BA42" s="322" t="s">
        <v>58</v>
      </c>
    </row>
    <row r="43" customFormat="false" ht="8.25" hidden="false" customHeight="false" outlineLevel="0" collapsed="false">
      <c r="A43" s="328" t="s">
        <v>738</v>
      </c>
      <c r="B43" s="324" t="n">
        <v>25</v>
      </c>
      <c r="C43" s="324" t="n">
        <v>16</v>
      </c>
      <c r="D43" s="321" t="n">
        <f aca="false">F43/E43</f>
        <v>0.421052631578947</v>
      </c>
      <c r="E43" s="324" t="n">
        <v>19</v>
      </c>
      <c r="F43" s="324" t="n">
        <v>8</v>
      </c>
      <c r="G43" s="324" t="n">
        <v>70</v>
      </c>
      <c r="H43" s="324" t="n">
        <f aca="false">G43/F43</f>
        <v>8.75</v>
      </c>
      <c r="I43" s="324" t="n">
        <v>0</v>
      </c>
      <c r="J43" s="321" t="n">
        <f aca="false">I43/F43</f>
        <v>0</v>
      </c>
      <c r="L43" s="324" t="n">
        <v>0</v>
      </c>
      <c r="M43" s="324" t="n">
        <v>0</v>
      </c>
      <c r="N43" s="324" t="n">
        <v>0</v>
      </c>
      <c r="O43" s="324" t="n">
        <v>0</v>
      </c>
      <c r="P43" s="321" t="e">
        <f aca="false">O43/L43</f>
        <v>#DIV/0!</v>
      </c>
      <c r="S43" s="328" t="s">
        <v>739</v>
      </c>
      <c r="T43" s="336" t="n">
        <f aca="false">(E43+L43)/($E$47+$L$47+$E$38+$L$38+$K$27+$D$27+$N$17)</f>
        <v>0.02</v>
      </c>
      <c r="U43" s="336" t="n">
        <f aca="false">E43/($E$47+$E$38+$K$27)</f>
        <v>0.040948275862069</v>
      </c>
      <c r="V43" s="336" t="n">
        <f aca="false">L43/($L$47+$L$38+$D$27+$N$17)</f>
        <v>0</v>
      </c>
      <c r="X43" s="324" t="n">
        <f aca="false">($G43*('Scoring Format'!$B$4))+($I43*'Scoring Format'!$B$7)+($M43*('Scoring Format'!$B$3))+($O43*('Scoring Format'!$B$6))</f>
        <v>7</v>
      </c>
      <c r="Y43" s="324" t="n">
        <f aca="false">(F43*1)+(($G43*('Scoring Format'!$B$4))+($I43*'Scoring Format'!$B$7)+($M43*('Scoring Format'!$B$3))+($O43*('Scoring Format'!$B$6)))</f>
        <v>15</v>
      </c>
      <c r="Z43" s="324" t="n">
        <f aca="false">(F43*0.5)+(($G43*('Scoring Format'!$B$4))+($I43*'Scoring Format'!$B$7)+($M43*('Scoring Format'!$B$3))+($O43*('Scoring Format'!$B$6)))</f>
        <v>11</v>
      </c>
      <c r="AA43" s="315"/>
      <c r="AD43" s="328" t="s">
        <v>100</v>
      </c>
      <c r="AE43" s="328"/>
      <c r="AF43" s="321" t="n">
        <f aca="false">AH43/AG43</f>
        <v>0.5625</v>
      </c>
      <c r="AG43" s="324" t="n">
        <v>16</v>
      </c>
      <c r="AH43" s="324" t="n">
        <v>9</v>
      </c>
      <c r="AI43" s="324" t="n">
        <v>108</v>
      </c>
      <c r="AJ43" s="324" t="n">
        <f aca="false">AI43/AH43</f>
        <v>12</v>
      </c>
      <c r="AK43" s="324" t="n">
        <v>1</v>
      </c>
      <c r="AL43" s="321" t="n">
        <f aca="false">AK43/AH43</f>
        <v>0.111111111111111</v>
      </c>
      <c r="AN43" s="324" t="n">
        <v>0</v>
      </c>
      <c r="AO43" s="324" t="n">
        <v>0</v>
      </c>
      <c r="AP43" s="324" t="n">
        <v>0</v>
      </c>
      <c r="AQ43" s="324" t="n">
        <v>0</v>
      </c>
      <c r="AR43" s="321" t="e">
        <f aca="false">AQ43/AN43</f>
        <v>#DIV/0!</v>
      </c>
      <c r="AV43" s="336" t="e">
        <f aca="false">(#ref!+AK43)/(#ref!+AK46)</f>
        <v>#NAME?</v>
      </c>
      <c r="AW43" s="336" t="e">
        <f aca="false">#ref!/(AK43+#ref!)</f>
        <v>#NAME?</v>
      </c>
      <c r="AX43" s="336" t="e">
        <f aca="false">AK43/(#ref!+AK43)</f>
        <v>#NAME?</v>
      </c>
      <c r="AZ43" s="324" t="n">
        <f aca="false">(AI43*0.1)+(AK43*6)+(AO43*0.1)+(AQ43*6)</f>
        <v>16.8</v>
      </c>
      <c r="BA43" s="324" t="n">
        <f aca="false">(AH43*1)+(AI43*0.1)+(AK43*6)+(AO43*0.1)+(AQ43*6)</f>
        <v>25.8</v>
      </c>
    </row>
    <row r="44" customFormat="false" ht="8.25" hidden="false" customHeight="false" outlineLevel="0" collapsed="false">
      <c r="A44" s="328" t="s">
        <v>740</v>
      </c>
      <c r="B44" s="324" t="n">
        <v>25</v>
      </c>
      <c r="C44" s="324" t="n">
        <v>12</v>
      </c>
      <c r="D44" s="321" t="n">
        <f aca="false">F44/E44</f>
        <v>0.727272727272727</v>
      </c>
      <c r="E44" s="324" t="n">
        <v>66</v>
      </c>
      <c r="F44" s="324" t="n">
        <v>48</v>
      </c>
      <c r="G44" s="324" t="n">
        <v>614</v>
      </c>
      <c r="H44" s="324" t="n">
        <f aca="false">G44/F44</f>
        <v>12.7916666666667</v>
      </c>
      <c r="I44" s="324" t="n">
        <v>6</v>
      </c>
      <c r="J44" s="321" t="n">
        <f aca="false">I44/F44</f>
        <v>0.125</v>
      </c>
      <c r="L44" s="324" t="n">
        <v>0</v>
      </c>
      <c r="M44" s="324" t="n">
        <v>0</v>
      </c>
      <c r="N44" s="324" t="n">
        <v>0</v>
      </c>
      <c r="O44" s="324" t="n">
        <v>0</v>
      </c>
      <c r="P44" s="321" t="e">
        <f aca="false">O44/L44</f>
        <v>#DIV/0!</v>
      </c>
      <c r="S44" s="328" t="s">
        <v>741</v>
      </c>
      <c r="T44" s="336" t="n">
        <f aca="false">(E44+L44)/($E$47+$L$47+$E$38+$L$38+$K$27+$D$27+$N$17)</f>
        <v>0.0694736842105263</v>
      </c>
      <c r="U44" s="336" t="n">
        <f aca="false">E44/($E$47+$E$38+$K$27)</f>
        <v>0.142241379310345</v>
      </c>
      <c r="V44" s="336" t="n">
        <f aca="false">L44/($L$47+$L$38+$D$27+$N$17)</f>
        <v>0</v>
      </c>
      <c r="X44" s="324" t="n">
        <f aca="false">($G44*('Scoring Format'!$B$4))+($I44*'Scoring Format'!$B$7)+($M44*('Scoring Format'!$B$3))+($O44*('Scoring Format'!$B$6))</f>
        <v>97.4</v>
      </c>
      <c r="Y44" s="324" t="n">
        <f aca="false">(F44*1)+(($G44*('Scoring Format'!$B$4))+($I44*'Scoring Format'!$B$7)+($M44*('Scoring Format'!$B$3))+($O44*('Scoring Format'!$B$6)))</f>
        <v>145.4</v>
      </c>
      <c r="Z44" s="324" t="n">
        <f aca="false">(F44*0.5)+(($G44*('Scoring Format'!$B$4))+($I44*'Scoring Format'!$B$7)+($M44*('Scoring Format'!$B$3))+($O44*('Scoring Format'!$B$6)))</f>
        <v>121.4</v>
      </c>
      <c r="AA44" s="315"/>
      <c r="AD44" s="328" t="s">
        <v>103</v>
      </c>
      <c r="AE44" s="328"/>
      <c r="AF44" s="321" t="n">
        <f aca="false">AH44/AG44</f>
        <v>0.742857142857143</v>
      </c>
      <c r="AG44" s="324" t="n">
        <v>35</v>
      </c>
      <c r="AH44" s="324" t="n">
        <v>26</v>
      </c>
      <c r="AI44" s="324" t="n">
        <v>283</v>
      </c>
      <c r="AJ44" s="324" t="n">
        <f aca="false">AI44/AH44</f>
        <v>10.8846153846154</v>
      </c>
      <c r="AK44" s="324" t="n">
        <v>2</v>
      </c>
      <c r="AL44" s="321" t="n">
        <f aca="false">AK44/AH44</f>
        <v>0.0769230769230769</v>
      </c>
      <c r="AN44" s="324" t="n">
        <v>0</v>
      </c>
      <c r="AO44" s="324" t="n">
        <v>0</v>
      </c>
      <c r="AP44" s="324" t="n">
        <v>0</v>
      </c>
      <c r="AQ44" s="324" t="n">
        <v>0</v>
      </c>
      <c r="AR44" s="321" t="e">
        <f aca="false">AQ44/AN44</f>
        <v>#DIV/0!</v>
      </c>
      <c r="AV44" s="336" t="e">
        <f aca="false">(#ref!+AK44)/(#ref!+AK47)</f>
        <v>#NAME?</v>
      </c>
      <c r="AW44" s="336" t="e">
        <f aca="false">#ref!/(AK44+#ref!)</f>
        <v>#NAME?</v>
      </c>
      <c r="AX44" s="336" t="e">
        <f aca="false">AK44/(#ref!+AK44)</f>
        <v>#NAME?</v>
      </c>
      <c r="AZ44" s="324" t="n">
        <f aca="false">(AI44*0.1)+(AK44*6)+(AO44*0.1)+(AQ44*6)</f>
        <v>40.3</v>
      </c>
      <c r="BA44" s="324" t="n">
        <f aca="false">(AH44*1)+(AI44*0.1)+(AK44*6)+(AO44*0.1)+(AQ44*6)</f>
        <v>66.3</v>
      </c>
    </row>
    <row r="45" customFormat="false" ht="8.25" hidden="false" customHeight="false" outlineLevel="0" collapsed="false">
      <c r="A45" s="328" t="s">
        <v>742</v>
      </c>
      <c r="B45" s="324" t="n">
        <v>26</v>
      </c>
      <c r="C45" s="324" t="n">
        <v>16</v>
      </c>
      <c r="D45" s="321" t="n">
        <f aca="false">F45/E45</f>
        <v>0</v>
      </c>
      <c r="E45" s="324" t="n">
        <v>1</v>
      </c>
      <c r="F45" s="324" t="n">
        <v>0</v>
      </c>
      <c r="G45" s="324" t="n">
        <v>0</v>
      </c>
      <c r="H45" s="324" t="e">
        <f aca="false">G45/F45</f>
        <v>#DIV/0!</v>
      </c>
      <c r="I45" s="324" t="n">
        <v>0</v>
      </c>
      <c r="J45" s="321" t="e">
        <f aca="false">I45/F45</f>
        <v>#DIV/0!</v>
      </c>
      <c r="L45" s="324" t="n">
        <v>0</v>
      </c>
      <c r="M45" s="324" t="n">
        <v>0</v>
      </c>
      <c r="N45" s="324" t="n">
        <v>0</v>
      </c>
      <c r="O45" s="324" t="n">
        <v>0</v>
      </c>
      <c r="P45" s="321" t="e">
        <f aca="false">O45/L45</f>
        <v>#DIV/0!</v>
      </c>
      <c r="S45" s="328" t="s">
        <v>743</v>
      </c>
      <c r="T45" s="336" t="n">
        <f aca="false">(E45+L45)/($E$47+$L$47+$E$38+$L$38+$K$27+$D$27+$N$17)</f>
        <v>0.00105263157894737</v>
      </c>
      <c r="U45" s="336" t="n">
        <f aca="false">E45/($E$47+$E$38+$K$27)</f>
        <v>0.0021551724137931</v>
      </c>
      <c r="V45" s="336" t="n">
        <f aca="false">L45/($L$47+$L$38+$D$27+$N$17)</f>
        <v>0</v>
      </c>
      <c r="X45" s="324" t="n">
        <f aca="false">($G45*('Scoring Format'!$B$4))+($I45*'Scoring Format'!$B$7)+($M45*('Scoring Format'!$B$3))+($O45*('Scoring Format'!$B$6))</f>
        <v>0</v>
      </c>
      <c r="Y45" s="324" t="n">
        <f aca="false">(F45*1)+(($G45*('Scoring Format'!$B$4))+($I45*'Scoring Format'!$B$7)+($M45*('Scoring Format'!$B$3))+($O45*('Scoring Format'!$B$6)))</f>
        <v>0</v>
      </c>
      <c r="Z45" s="324" t="n">
        <f aca="false">(F45*0.5)+(($G45*('Scoring Format'!$B$4))+($I45*'Scoring Format'!$B$7)+($M45*('Scoring Format'!$B$3))+($O45*('Scoring Format'!$B$6)))</f>
        <v>0</v>
      </c>
      <c r="AA45" s="315"/>
      <c r="AD45" s="328" t="s">
        <v>106</v>
      </c>
      <c r="AE45" s="328"/>
      <c r="AF45" s="321" t="n">
        <f aca="false">AH45/AG45</f>
        <v>0.5</v>
      </c>
      <c r="AG45" s="324" t="n">
        <v>12</v>
      </c>
      <c r="AH45" s="324" t="n">
        <v>6</v>
      </c>
      <c r="AI45" s="324" t="n">
        <v>65</v>
      </c>
      <c r="AJ45" s="324" t="n">
        <f aca="false">AI45/AH45</f>
        <v>10.8333333333333</v>
      </c>
      <c r="AK45" s="324" t="n">
        <v>0</v>
      </c>
      <c r="AL45" s="321" t="n">
        <f aca="false">AK45/AH45</f>
        <v>0</v>
      </c>
      <c r="AN45" s="324" t="n">
        <v>0</v>
      </c>
      <c r="AO45" s="324" t="n">
        <v>0</v>
      </c>
      <c r="AP45" s="324" t="n">
        <v>0</v>
      </c>
      <c r="AQ45" s="324" t="n">
        <v>0</v>
      </c>
      <c r="AR45" s="321" t="e">
        <f aca="false">AQ45/AN45</f>
        <v>#DIV/0!</v>
      </c>
      <c r="AV45" s="336" t="e">
        <f aca="false">(#ref!+AK45)/(#ref!+AI49)</f>
        <v>#NAME?</v>
      </c>
      <c r="AW45" s="336" t="e">
        <f aca="false">#ref!/(AK45+#ref!)</f>
        <v>#NAME?</v>
      </c>
      <c r="AX45" s="336" t="e">
        <f aca="false">AK45/(#ref!+AK45)</f>
        <v>#NAME?</v>
      </c>
      <c r="AZ45" s="324" t="n">
        <f aca="false">(AI45*0.1)+(AK45*6)+(AO45*0.1)+(AQ45*6)</f>
        <v>6.5</v>
      </c>
      <c r="BA45" s="324" t="n">
        <f aca="false">(AH45*1)+(AI45*0.1)+(AK45*6)+(AO45*0.1)+(AQ45*6)</f>
        <v>12.5</v>
      </c>
    </row>
    <row r="46" customFormat="false" ht="8.25" hidden="false" customHeight="false" outlineLevel="0" collapsed="false">
      <c r="A46" s="323"/>
      <c r="B46" s="320"/>
      <c r="C46" s="324" t="n">
        <v>0</v>
      </c>
      <c r="D46" s="321" t="e">
        <f aca="false">F46/E46</f>
        <v>#DIV/0!</v>
      </c>
      <c r="E46" s="324" t="n">
        <v>0</v>
      </c>
      <c r="F46" s="324" t="n">
        <v>0</v>
      </c>
      <c r="G46" s="324" t="n">
        <v>0</v>
      </c>
      <c r="H46" s="324" t="e">
        <f aca="false">G46/F46</f>
        <v>#DIV/0!</v>
      </c>
      <c r="I46" s="324" t="n">
        <v>0</v>
      </c>
      <c r="J46" s="321" t="e">
        <f aca="false">I46/F46</f>
        <v>#DIV/0!</v>
      </c>
      <c r="L46" s="324" t="n">
        <v>0</v>
      </c>
      <c r="M46" s="324" t="n">
        <v>0</v>
      </c>
      <c r="N46" s="324" t="n">
        <v>0</v>
      </c>
      <c r="O46" s="324" t="n">
        <v>0</v>
      </c>
      <c r="P46" s="321" t="e">
        <f aca="false">O46/L46</f>
        <v>#DIV/0!</v>
      </c>
      <c r="S46" s="328"/>
      <c r="T46" s="336" t="n">
        <f aca="false">(E46+L46)/($E$47+$L$47+$E$38+$L$38+$K$27+$D$27+$N$17)</f>
        <v>0</v>
      </c>
      <c r="U46" s="336" t="n">
        <f aca="false">E46/($E$47+$E$38+$K$27)</f>
        <v>0</v>
      </c>
      <c r="V46" s="336" t="n">
        <f aca="false">L46/($L$47+$L$38+$D$27+$N$17)</f>
        <v>0</v>
      </c>
      <c r="X46" s="324" t="n">
        <f aca="false">($G46*('Scoring Format'!$B$4))+($I46*'Scoring Format'!$B$7)+($M46*('Scoring Format'!$B$3))+($O46*('Scoring Format'!$B$6))</f>
        <v>0</v>
      </c>
      <c r="Y46" s="324" t="n">
        <f aca="false">(F46*1)+(($G46*('Scoring Format'!$B$4))+($I46*'Scoring Format'!$B$7)+($M46*('Scoring Format'!$B$3))+($O46*('Scoring Format'!$B$6)))</f>
        <v>0</v>
      </c>
      <c r="Z46" s="324" t="n">
        <f aca="false">(F46*0.5)+(($G46*('Scoring Format'!$B$4))+($I46*'Scoring Format'!$B$7)+($M46*('Scoring Format'!$B$3))+($O46*('Scoring Format'!$B$6)))</f>
        <v>0</v>
      </c>
      <c r="AA46" s="315"/>
      <c r="AD46" s="328"/>
      <c r="AE46" s="328"/>
      <c r="AF46" s="321" t="e">
        <f aca="false">AH46/AG46</f>
        <v>#DIV/0!</v>
      </c>
      <c r="AG46" s="324"/>
      <c r="AH46" s="324"/>
      <c r="AI46" s="324"/>
      <c r="AJ46" s="324" t="e">
        <f aca="false">AI46/AH46</f>
        <v>#DIV/0!</v>
      </c>
      <c r="AK46" s="324"/>
      <c r="AL46" s="321" t="e">
        <f aca="false">AK46/AH46</f>
        <v>#DIV/0!</v>
      </c>
      <c r="AN46" s="324"/>
      <c r="AO46" s="324"/>
      <c r="AP46" s="324"/>
      <c r="AQ46" s="324" t="n">
        <v>0</v>
      </c>
      <c r="AR46" s="321" t="e">
        <f aca="false">AQ46/AN46</f>
        <v>#DIV/0!</v>
      </c>
      <c r="AV46" s="336" t="e">
        <f aca="false">(#ref!+AK46)/(#ref!+AI50)</f>
        <v>#NAME?</v>
      </c>
      <c r="AW46" s="336" t="e">
        <f aca="false">#ref!/(AK46+#ref!)</f>
        <v>#NAME?</v>
      </c>
      <c r="AX46" s="336" t="e">
        <f aca="false">AK46/(#ref!+AK46)</f>
        <v>#NAME?</v>
      </c>
      <c r="AZ46" s="324" t="n">
        <f aca="false">(AI46*0.1)+(AK46*6)+(AO46*0.1)+(AQ46*6)</f>
        <v>0</v>
      </c>
      <c r="BA46" s="324" t="n">
        <f aca="false">(AH46*1)+(AI46*0.1)+(AK46*6)+(AO46*0.1)+(AQ46*6)</f>
        <v>0</v>
      </c>
    </row>
    <row r="47" customFormat="false" ht="8.25" hidden="false" customHeight="false" outlineLevel="0" collapsed="false">
      <c r="A47" s="322" t="s">
        <v>49</v>
      </c>
      <c r="B47" s="322"/>
      <c r="C47" s="322"/>
      <c r="D47" s="319"/>
      <c r="E47" s="322" t="n">
        <f aca="false">SUM(E43:E46)</f>
        <v>86</v>
      </c>
      <c r="F47" s="322" t="n">
        <f aca="false">SUM(F43:F46)</f>
        <v>56</v>
      </c>
      <c r="G47" s="322" t="n">
        <f aca="false">SUM(G43:G46)</f>
        <v>684</v>
      </c>
      <c r="H47" s="322"/>
      <c r="I47" s="322" t="n">
        <f aca="false">SUM(I43:I46)</f>
        <v>6</v>
      </c>
      <c r="J47" s="322"/>
      <c r="K47" s="322"/>
      <c r="L47" s="322" t="n">
        <f aca="false">SUM(L43:L46)</f>
        <v>0</v>
      </c>
      <c r="M47" s="322" t="n">
        <f aca="false">SUM(M43:M46)</f>
        <v>0</v>
      </c>
      <c r="N47" s="322"/>
      <c r="O47" s="322" t="n">
        <f aca="false">SUM(O43:O46)</f>
        <v>0</v>
      </c>
      <c r="P47" s="319"/>
      <c r="R47" s="326"/>
      <c r="T47" s="326"/>
      <c r="V47" s="315"/>
      <c r="W47" s="315"/>
      <c r="AD47" s="322" t="s">
        <v>49</v>
      </c>
      <c r="AE47" s="322"/>
      <c r="AF47" s="319"/>
      <c r="AG47" s="322" t="n">
        <f aca="false">SUM(AG43:AG46)</f>
        <v>63</v>
      </c>
      <c r="AH47" s="322" t="n">
        <f aca="false">SUM(AH43:AH46)</f>
        <v>41</v>
      </c>
      <c r="AI47" s="322" t="n">
        <f aca="false">SUM(AI43:AI46)</f>
        <v>456</v>
      </c>
      <c r="AJ47" s="322"/>
      <c r="AK47" s="322" t="n">
        <f aca="false">SUM(AK43:AK46)</f>
        <v>3</v>
      </c>
      <c r="AL47" s="322"/>
      <c r="AM47" s="322"/>
      <c r="AN47" s="322" t="n">
        <f aca="false">SUM(AN43:AN46)</f>
        <v>0</v>
      </c>
      <c r="AO47" s="322" t="n">
        <f aca="false">SUM(AO43:AO46)</f>
        <v>0</v>
      </c>
      <c r="AP47" s="322"/>
      <c r="AQ47" s="322" t="n">
        <f aca="false">SUM(AQ43:AQ46)</f>
        <v>0</v>
      </c>
      <c r="AR47" s="319"/>
      <c r="AT47" s="326"/>
      <c r="AU47" s="326"/>
      <c r="AV47" s="326"/>
      <c r="AX47" s="315"/>
      <c r="AY47" s="315"/>
    </row>
    <row r="48" customFormat="false" ht="8.25" hidden="false" customHeight="false" outlineLevel="0" collapsed="false">
      <c r="A48" s="319"/>
      <c r="H48" s="331"/>
      <c r="I48" s="315"/>
      <c r="J48" s="315"/>
      <c r="P48" s="326"/>
      <c r="Q48" s="326"/>
      <c r="R48" s="326"/>
      <c r="T48" s="315"/>
      <c r="U48" s="315"/>
      <c r="AJ48" s="331"/>
      <c r="AK48" s="315"/>
      <c r="AL48" s="315"/>
      <c r="AR48" s="326"/>
      <c r="AS48" s="326"/>
      <c r="AT48" s="326"/>
      <c r="AV48" s="315"/>
      <c r="AW48" s="315"/>
    </row>
    <row r="49" customFormat="false" ht="8.25" hidden="false" customHeight="false" outlineLevel="0" collapsed="false">
      <c r="H49" s="331"/>
      <c r="I49" s="315"/>
      <c r="J49" s="315"/>
      <c r="P49" s="326"/>
      <c r="Q49" s="326"/>
      <c r="R49" s="326"/>
      <c r="T49" s="315"/>
      <c r="U49" s="315"/>
      <c r="AJ49" s="331"/>
      <c r="AK49" s="315"/>
      <c r="AL49" s="315"/>
      <c r="AR49" s="326"/>
      <c r="AS49" s="326"/>
      <c r="AT49" s="326"/>
      <c r="AV49" s="315"/>
      <c r="AW49" s="315"/>
    </row>
    <row r="50" customFormat="false" ht="8.25" hidden="false" customHeight="false" outlineLevel="0" collapsed="false">
      <c r="A50" s="316" t="s">
        <v>109</v>
      </c>
      <c r="B50" s="316"/>
      <c r="C50" s="316"/>
      <c r="D50" s="316"/>
      <c r="E50" s="316"/>
      <c r="F50" s="316"/>
      <c r="G50" s="316"/>
      <c r="H50" s="331"/>
      <c r="I50" s="315"/>
      <c r="J50" s="316" t="s">
        <v>110</v>
      </c>
      <c r="K50" s="316"/>
      <c r="L50" s="316"/>
      <c r="M50" s="316"/>
      <c r="N50" s="316"/>
      <c r="P50" s="337"/>
      <c r="Q50" s="326"/>
      <c r="R50" s="316" t="s">
        <v>111</v>
      </c>
      <c r="S50" s="316"/>
      <c r="T50" s="316"/>
      <c r="U50" s="316"/>
      <c r="V50" s="316"/>
      <c r="AC50" s="316" t="s">
        <v>109</v>
      </c>
      <c r="AD50" s="316"/>
      <c r="AE50" s="316"/>
      <c r="AF50" s="316"/>
      <c r="AG50" s="316"/>
      <c r="AH50" s="316"/>
      <c r="AI50" s="316"/>
      <c r="AJ50" s="331"/>
      <c r="AK50" s="315"/>
      <c r="AL50" s="316" t="s">
        <v>110</v>
      </c>
      <c r="AM50" s="316"/>
      <c r="AN50" s="316"/>
      <c r="AO50" s="316"/>
      <c r="AP50" s="316"/>
      <c r="AR50" s="337"/>
      <c r="AS50" s="326"/>
      <c r="AT50" s="316" t="s">
        <v>111</v>
      </c>
      <c r="AU50" s="316"/>
      <c r="AV50" s="316"/>
      <c r="AW50" s="316"/>
      <c r="AX50" s="316"/>
    </row>
    <row r="51" customFormat="false" ht="8.25" hidden="false" customHeight="false" outlineLevel="0" collapsed="false">
      <c r="A51" s="319"/>
      <c r="B51" s="322" t="s">
        <v>53</v>
      </c>
      <c r="C51" s="322" t="s">
        <v>112</v>
      </c>
      <c r="D51" s="322" t="s">
        <v>55</v>
      </c>
      <c r="E51" s="322" t="s">
        <v>30</v>
      </c>
      <c r="H51" s="315"/>
      <c r="I51" s="315"/>
      <c r="J51" s="338" t="s">
        <v>113</v>
      </c>
      <c r="K51" s="338"/>
      <c r="L51" s="338"/>
      <c r="M51" s="338"/>
      <c r="N51" s="319" t="s">
        <v>114</v>
      </c>
      <c r="R51" s="338" t="s">
        <v>113</v>
      </c>
      <c r="S51" s="338"/>
      <c r="T51" s="338"/>
      <c r="U51" s="338"/>
      <c r="V51" s="319" t="s">
        <v>114</v>
      </c>
      <c r="AC51" s="319"/>
      <c r="AD51" s="322" t="s">
        <v>53</v>
      </c>
      <c r="AE51" s="322" t="s">
        <v>112</v>
      </c>
      <c r="AF51" s="322" t="s">
        <v>55</v>
      </c>
      <c r="AG51" s="322" t="s">
        <v>30</v>
      </c>
      <c r="AJ51" s="315"/>
      <c r="AK51" s="315"/>
      <c r="AL51" s="338" t="s">
        <v>113</v>
      </c>
      <c r="AM51" s="338"/>
      <c r="AN51" s="338"/>
      <c r="AO51" s="338"/>
      <c r="AP51" s="319" t="s">
        <v>114</v>
      </c>
      <c r="AT51" s="338" t="s">
        <v>113</v>
      </c>
      <c r="AU51" s="338"/>
      <c r="AV51" s="338"/>
      <c r="AW51" s="338"/>
      <c r="AX51" s="319" t="s">
        <v>114</v>
      </c>
    </row>
    <row r="52" customFormat="false" ht="8.25" hidden="false" customHeight="false" outlineLevel="0" collapsed="false">
      <c r="A52" s="323" t="s">
        <v>117</v>
      </c>
      <c r="B52" s="324" t="n">
        <f aca="false">SUM(K22:K26,E32:E37,E43:E46,D39:D40 )</f>
        <v>464</v>
      </c>
      <c r="C52" s="324" t="n">
        <f aca="false">SUM(F43:F46,F32:F37,L22:L26,E39:E40)</f>
        <v>318</v>
      </c>
      <c r="D52" s="324" t="n">
        <f aca="false">SUM(G43:G46,G32:G37,M22:M26,F39:F40)</f>
        <v>3772</v>
      </c>
      <c r="E52" s="324" t="n">
        <f aca="false">SUM(O22:O26,I32:I37,I43:I46,H39:H40)</f>
        <v>27</v>
      </c>
      <c r="H52" s="315"/>
      <c r="I52" s="315"/>
      <c r="J52" s="328" t="s">
        <v>744</v>
      </c>
      <c r="K52" s="328"/>
      <c r="L52" s="328"/>
      <c r="M52" s="328"/>
      <c r="N52" s="328" t="s">
        <v>51</v>
      </c>
      <c r="R52" s="328" t="s">
        <v>745</v>
      </c>
      <c r="S52" s="328"/>
      <c r="T52" s="328"/>
      <c r="U52" s="328"/>
      <c r="V52" s="328" t="s">
        <v>122</v>
      </c>
      <c r="AC52" s="323" t="s">
        <v>117</v>
      </c>
      <c r="AD52" s="324" t="n">
        <f aca="false">SUM(AM22:AM26,AG32:AG37,AG43:AG46)</f>
        <v>583</v>
      </c>
      <c r="AE52" s="324" t="n">
        <f aca="false">SUM(AH43:AH46,AH32:AH37,AM22:AM26)</f>
        <v>404</v>
      </c>
      <c r="AF52" s="324" t="n">
        <f aca="false">SUM(AI43:AI46,AI32:AI37,AN22:AN26)</f>
        <v>3653</v>
      </c>
      <c r="AG52" s="324" t="n">
        <f aca="false">SUM(AQ22:AQ26,AK32:AK37,AK43:AK46)</f>
        <v>27</v>
      </c>
      <c r="AJ52" s="315"/>
      <c r="AK52" s="315"/>
      <c r="AL52" s="323"/>
      <c r="AM52" s="323"/>
      <c r="AN52" s="323"/>
      <c r="AO52" s="323"/>
      <c r="AP52" s="328"/>
      <c r="AT52" s="323"/>
      <c r="AU52" s="323"/>
      <c r="AV52" s="323"/>
      <c r="AW52" s="323"/>
      <c r="AX52" s="328"/>
    </row>
    <row r="53" customFormat="false" ht="8.25" hidden="false" customHeight="false" outlineLevel="0" collapsed="false">
      <c r="A53" s="323" t="s">
        <v>118</v>
      </c>
      <c r="B53" s="324" t="n">
        <f aca="false">SUM(D17)</f>
        <v>484</v>
      </c>
      <c r="C53" s="324" t="n">
        <f aca="false">SUM(E17)</f>
        <v>318</v>
      </c>
      <c r="D53" s="324" t="n">
        <f aca="false">SUM(G17)</f>
        <v>3772</v>
      </c>
      <c r="E53" s="324" t="n">
        <f aca="false">SUM(I17)</f>
        <v>27</v>
      </c>
      <c r="F53" s="322"/>
      <c r="J53" s="328" t="s">
        <v>746</v>
      </c>
      <c r="K53" s="328"/>
      <c r="L53" s="328"/>
      <c r="M53" s="328"/>
      <c r="N53" s="328" t="s">
        <v>22</v>
      </c>
      <c r="R53" s="328"/>
      <c r="S53" s="328"/>
      <c r="T53" s="328"/>
      <c r="U53" s="328"/>
      <c r="V53" s="328"/>
      <c r="AC53" s="323" t="s">
        <v>118</v>
      </c>
      <c r="AD53" s="324" t="n">
        <f aca="false">SUM(AF17)</f>
        <v>583</v>
      </c>
      <c r="AE53" s="324" t="n">
        <f aca="false">SUM(AG17)</f>
        <v>378</v>
      </c>
      <c r="AF53" s="324" t="n">
        <f aca="false">SUM(AI17)</f>
        <v>4072</v>
      </c>
      <c r="AG53" s="324" t="n">
        <f aca="false">SUM(AK17)</f>
        <v>27</v>
      </c>
      <c r="AH53" s="322"/>
      <c r="AL53" s="323"/>
      <c r="AM53" s="323"/>
      <c r="AN53" s="323"/>
      <c r="AO53" s="323"/>
      <c r="AP53" s="328"/>
      <c r="AT53" s="323"/>
      <c r="AU53" s="323"/>
      <c r="AV53" s="323"/>
      <c r="AW53" s="323"/>
      <c r="AX53" s="328"/>
    </row>
    <row r="54" customFormat="false" ht="8.25" hidden="false" customHeight="false" outlineLevel="0" collapsed="false">
      <c r="A54" s="323" t="s">
        <v>120</v>
      </c>
      <c r="B54" s="324"/>
      <c r="F54" s="322"/>
      <c r="J54" s="328" t="s">
        <v>747</v>
      </c>
      <c r="K54" s="328"/>
      <c r="L54" s="328"/>
      <c r="M54" s="328"/>
      <c r="N54" s="328" t="s">
        <v>51</v>
      </c>
      <c r="R54" s="328"/>
      <c r="S54" s="328"/>
      <c r="T54" s="328"/>
      <c r="U54" s="328"/>
      <c r="V54" s="328"/>
      <c r="AC54" s="323" t="s">
        <v>120</v>
      </c>
      <c r="AD54" s="328"/>
      <c r="AH54" s="322"/>
      <c r="AL54" s="323"/>
      <c r="AM54" s="323"/>
      <c r="AN54" s="323"/>
      <c r="AO54" s="323"/>
      <c r="AP54" s="328"/>
      <c r="AT54" s="323"/>
      <c r="AU54" s="323"/>
      <c r="AV54" s="323"/>
      <c r="AW54" s="323"/>
      <c r="AX54" s="328"/>
    </row>
    <row r="55" customFormat="false" ht="8.25" hidden="false" customHeight="false" outlineLevel="0" collapsed="false">
      <c r="J55" s="328" t="s">
        <v>748</v>
      </c>
      <c r="K55" s="328"/>
      <c r="L55" s="328"/>
      <c r="M55" s="328"/>
      <c r="N55" s="328" t="s">
        <v>122</v>
      </c>
      <c r="R55" s="323"/>
      <c r="S55" s="323"/>
      <c r="T55" s="323"/>
      <c r="U55" s="323"/>
      <c r="V55" s="328"/>
      <c r="AL55" s="323"/>
      <c r="AM55" s="323"/>
      <c r="AN55" s="323"/>
      <c r="AO55" s="323"/>
      <c r="AP55" s="328"/>
      <c r="AT55" s="323"/>
      <c r="AU55" s="323"/>
      <c r="AV55" s="323"/>
      <c r="AW55" s="323"/>
      <c r="AX55" s="328"/>
    </row>
    <row r="56" customFormat="false" ht="8.25" hidden="false" customHeight="false" outlineLevel="0" collapsed="false">
      <c r="A56" s="319"/>
      <c r="B56" s="322" t="s">
        <v>25</v>
      </c>
      <c r="C56" s="322" t="s">
        <v>28</v>
      </c>
      <c r="D56" s="322" t="s">
        <v>30</v>
      </c>
      <c r="J56" s="328" t="s">
        <v>749</v>
      </c>
      <c r="K56" s="328"/>
      <c r="L56" s="328"/>
      <c r="M56" s="328"/>
      <c r="N56" s="328" t="s">
        <v>122</v>
      </c>
      <c r="R56" s="323"/>
      <c r="S56" s="323"/>
      <c r="T56" s="323"/>
      <c r="U56" s="323"/>
      <c r="V56" s="328"/>
      <c r="AC56" s="319"/>
      <c r="AD56" s="322" t="s">
        <v>25</v>
      </c>
      <c r="AE56" s="322" t="s">
        <v>28</v>
      </c>
      <c r="AF56" s="322" t="s">
        <v>30</v>
      </c>
      <c r="AL56" s="323"/>
      <c r="AM56" s="323"/>
      <c r="AN56" s="323"/>
      <c r="AO56" s="323"/>
      <c r="AP56" s="328"/>
      <c r="AT56" s="323"/>
      <c r="AU56" s="323"/>
      <c r="AV56" s="323"/>
      <c r="AW56" s="323"/>
      <c r="AX56" s="328"/>
    </row>
    <row r="57" customFormat="false" ht="8.25" hidden="false" customHeight="false" outlineLevel="0" collapsed="false">
      <c r="A57" s="323" t="s">
        <v>125</v>
      </c>
      <c r="B57" s="324" t="n">
        <f aca="false">SUM(N14:N16,D22:D26,L32:L37,L43:L46)</f>
        <v>486</v>
      </c>
      <c r="C57" s="324" t="n">
        <f aca="false">SUM(O14:O16,E22:E26,M32:M37,M43:M46)</f>
        <v>2154</v>
      </c>
      <c r="D57" s="324" t="n">
        <f aca="false">SUM(Q14:Q16,G22:G26,O32:O37,O43:O46)</f>
        <v>25</v>
      </c>
      <c r="J57" s="328" t="s">
        <v>750</v>
      </c>
      <c r="K57" s="328"/>
      <c r="L57" s="328"/>
      <c r="M57" s="328"/>
      <c r="N57" s="328" t="s">
        <v>122</v>
      </c>
      <c r="R57" s="323"/>
      <c r="S57" s="323"/>
      <c r="T57" s="323"/>
      <c r="U57" s="323"/>
      <c r="V57" s="328"/>
      <c r="AC57" s="323" t="s">
        <v>125</v>
      </c>
      <c r="AD57" s="324" t="n">
        <f aca="false">SUM(AP14:AP16,AF22:AF26,AN32:AN37,AN43:AN46)</f>
        <v>421</v>
      </c>
      <c r="AE57" s="324" t="n">
        <f aca="false">SUM(AQ14:AQ16,AG22:AG26,AO32:AO37,AO43:AO46)</f>
        <v>2231</v>
      </c>
      <c r="AF57" s="324" t="n">
        <f aca="false">SUM(AS14:AS16,AI22:AI26,AQ32:AQ37,AQ43:AQ46)</f>
        <v>18</v>
      </c>
      <c r="AL57" s="323"/>
      <c r="AM57" s="323"/>
      <c r="AN57" s="323"/>
      <c r="AO57" s="323"/>
      <c r="AP57" s="328"/>
      <c r="AT57" s="323"/>
      <c r="AU57" s="323"/>
      <c r="AV57" s="323"/>
      <c r="AW57" s="323"/>
      <c r="AX57" s="328"/>
    </row>
    <row r="58" customFormat="false" ht="8.25" hidden="false" customHeight="false" outlineLevel="0" collapsed="false">
      <c r="A58" s="323" t="s">
        <v>120</v>
      </c>
      <c r="B58" s="324"/>
      <c r="J58" s="328" t="s">
        <v>751</v>
      </c>
      <c r="K58" s="328"/>
      <c r="L58" s="328"/>
      <c r="M58" s="328"/>
      <c r="N58" s="328" t="s">
        <v>122</v>
      </c>
      <c r="R58" s="323"/>
      <c r="S58" s="323"/>
      <c r="T58" s="323"/>
      <c r="U58" s="323"/>
      <c r="V58" s="328"/>
      <c r="AC58" s="323" t="s">
        <v>120</v>
      </c>
      <c r="AD58" s="328"/>
      <c r="AL58" s="323"/>
      <c r="AM58" s="323"/>
      <c r="AN58" s="323"/>
      <c r="AO58" s="323"/>
      <c r="AP58" s="328"/>
      <c r="AT58" s="323"/>
      <c r="AU58" s="323"/>
      <c r="AV58" s="323"/>
      <c r="AW58" s="323"/>
      <c r="AX58" s="328"/>
    </row>
    <row r="59" customFormat="false" ht="8.25" hidden="false" customHeight="false" outlineLevel="0" collapsed="false">
      <c r="J59" s="328" t="s">
        <v>752</v>
      </c>
      <c r="K59" s="328"/>
      <c r="L59" s="328"/>
      <c r="M59" s="328"/>
      <c r="N59" s="328" t="s">
        <v>130</v>
      </c>
      <c r="R59" s="323"/>
      <c r="S59" s="323"/>
      <c r="T59" s="323"/>
      <c r="U59" s="323"/>
      <c r="V59" s="328"/>
      <c r="AL59" s="323"/>
      <c r="AM59" s="323"/>
      <c r="AN59" s="323"/>
      <c r="AO59" s="323"/>
      <c r="AP59" s="328"/>
      <c r="AT59" s="323"/>
      <c r="AU59" s="323"/>
      <c r="AV59" s="323"/>
      <c r="AW59" s="323"/>
      <c r="AX59" s="328"/>
    </row>
    <row r="60" customFormat="false" ht="8.25" hidden="false" customHeight="false" outlineLevel="0" collapsed="false">
      <c r="B60" s="322" t="s">
        <v>16</v>
      </c>
      <c r="C60" s="322" t="s">
        <v>17</v>
      </c>
      <c r="J60" s="314" t="s">
        <v>753</v>
      </c>
      <c r="N60" s="314" t="s">
        <v>130</v>
      </c>
      <c r="AD60" s="322" t="s">
        <v>16</v>
      </c>
      <c r="AE60" s="322" t="s">
        <v>17</v>
      </c>
    </row>
    <row r="61" customFormat="false" ht="8.25" hidden="false" customHeight="false" outlineLevel="0" collapsed="false">
      <c r="A61" s="323" t="s">
        <v>131</v>
      </c>
      <c r="B61" s="321" t="n">
        <f aca="false">B57/(B53+B57)</f>
        <v>0.501030927835052</v>
      </c>
      <c r="C61" s="321" t="n">
        <f aca="false">B53/(B53+B57)</f>
        <v>0.498969072164948</v>
      </c>
      <c r="J61" s="314" t="s">
        <v>132</v>
      </c>
      <c r="AC61" s="323" t="s">
        <v>131</v>
      </c>
      <c r="AD61" s="321" t="n">
        <f aca="false">AD57/(AD53+AD57)</f>
        <v>0.419322709163347</v>
      </c>
      <c r="AE61" s="321" t="n">
        <f aca="false">AD53/(AD53+AD57)</f>
        <v>0.580677290836653</v>
      </c>
      <c r="AL61" s="314" t="s">
        <v>132</v>
      </c>
    </row>
    <row r="62" customFormat="false" ht="8.25" hidden="false" customHeight="false" outlineLevel="0" collapsed="false">
      <c r="A62" s="323" t="s">
        <v>133</v>
      </c>
      <c r="B62" s="324"/>
      <c r="C62" s="328"/>
      <c r="AC62" s="323" t="s">
        <v>133</v>
      </c>
      <c r="AD62" s="328"/>
      <c r="AE62" s="328"/>
    </row>
    <row r="73" customFormat="false" ht="8.25" hidden="false" customHeight="false" outlineLevel="0" collapsed="false">
      <c r="A73" s="316" t="s">
        <v>10</v>
      </c>
      <c r="B73" s="316"/>
      <c r="C73" s="316"/>
      <c r="D73" s="316"/>
      <c r="E73" s="316"/>
      <c r="F73" s="316"/>
      <c r="G73" s="316"/>
      <c r="H73" s="316"/>
      <c r="I73" s="316"/>
      <c r="J73" s="316"/>
      <c r="K73" s="316"/>
      <c r="L73" s="316"/>
      <c r="M73" s="316"/>
      <c r="N73" s="316"/>
      <c r="O73" s="316"/>
      <c r="P73" s="316"/>
      <c r="Q73" s="316"/>
      <c r="R73" s="316"/>
      <c r="S73" s="316"/>
      <c r="T73" s="316"/>
      <c r="U73" s="316"/>
      <c r="V73" s="316"/>
      <c r="W73" s="316"/>
    </row>
    <row r="74" customFormat="false" ht="8.25" hidden="false" customHeight="false" outlineLevel="0" collapsed="false">
      <c r="A74" s="317"/>
      <c r="B74" s="317"/>
      <c r="C74" s="317"/>
      <c r="D74" s="317"/>
      <c r="E74" s="317"/>
      <c r="F74" s="317"/>
      <c r="G74" s="317"/>
      <c r="H74" s="317"/>
      <c r="I74" s="317"/>
      <c r="J74" s="317"/>
      <c r="K74" s="317"/>
      <c r="L74" s="317"/>
      <c r="M74" s="317"/>
      <c r="N74" s="317"/>
      <c r="O74" s="317"/>
      <c r="P74" s="317"/>
      <c r="Q74" s="317"/>
      <c r="R74" s="317"/>
      <c r="S74" s="317"/>
      <c r="T74" s="317"/>
      <c r="U74" s="317"/>
      <c r="V74" s="317"/>
      <c r="W74" s="317"/>
    </row>
    <row r="75" customFormat="false" ht="8.25" hidden="false" customHeight="false" outlineLevel="0" collapsed="false">
      <c r="H75" s="318" t="s">
        <v>11</v>
      </c>
      <c r="I75" s="318"/>
      <c r="J75" s="318"/>
      <c r="M75" s="318" t="s">
        <v>12</v>
      </c>
      <c r="N75" s="318"/>
      <c r="O75" s="318"/>
      <c r="S75" s="319" t="s">
        <v>13</v>
      </c>
    </row>
    <row r="76" customFormat="false" ht="8.25" hidden="false" customHeight="false" outlineLevel="0" collapsed="false">
      <c r="H76" s="318" t="s">
        <v>14</v>
      </c>
      <c r="I76" s="318"/>
      <c r="J76" s="318"/>
      <c r="M76" s="318" t="s">
        <v>15</v>
      </c>
      <c r="S76" s="320" t="s">
        <v>16</v>
      </c>
      <c r="T76" s="320" t="s">
        <v>17</v>
      </c>
    </row>
    <row r="77" customFormat="false" ht="8.25" hidden="false" customHeight="false" outlineLevel="0" collapsed="false">
      <c r="H77" s="318"/>
      <c r="I77" s="318"/>
      <c r="J77" s="318"/>
      <c r="S77" s="321" t="n">
        <f aca="false">(M87+C97+K108+K117)/(M87+C97+K108+C87)</f>
        <v>1</v>
      </c>
      <c r="T77" s="321" t="n">
        <f aca="false">C87/(C87+M87+C97+K108+K117)</f>
        <v>0</v>
      </c>
    </row>
    <row r="80" customFormat="false" ht="8.25" hidden="false" customHeight="false" outlineLevel="0" collapsed="false">
      <c r="A80" s="316" t="s">
        <v>14</v>
      </c>
      <c r="B80" s="316"/>
      <c r="C80" s="316"/>
      <c r="D80" s="316"/>
      <c r="E80" s="316"/>
      <c r="F80" s="316"/>
      <c r="G80" s="316"/>
      <c r="H80" s="316"/>
      <c r="I80" s="316"/>
      <c r="J80" s="316"/>
      <c r="K80" s="316"/>
      <c r="L80" s="316"/>
      <c r="M80" s="316"/>
      <c r="N80" s="316"/>
      <c r="O80" s="316"/>
      <c r="P80" s="316"/>
      <c r="Q80" s="316"/>
      <c r="R80" s="316"/>
      <c r="S80" s="316"/>
      <c r="T80" s="316"/>
      <c r="U80" s="316"/>
      <c r="V80" s="316"/>
      <c r="W80" s="316"/>
    </row>
    <row r="83" customFormat="false" ht="8.25" hidden="false" customHeight="false" outlineLevel="0" collapsed="false">
      <c r="C83" s="316" t="s">
        <v>18</v>
      </c>
      <c r="D83" s="316"/>
      <c r="E83" s="316"/>
      <c r="F83" s="316"/>
      <c r="G83" s="316"/>
      <c r="H83" s="316"/>
      <c r="I83" s="316"/>
      <c r="L83" s="316" t="s">
        <v>19</v>
      </c>
      <c r="M83" s="316"/>
      <c r="N83" s="316"/>
      <c r="O83" s="316"/>
      <c r="P83" s="316"/>
      <c r="R83" s="316" t="s">
        <v>20</v>
      </c>
      <c r="S83" s="316"/>
      <c r="T83" s="316"/>
      <c r="V83" s="316" t="s">
        <v>21</v>
      </c>
      <c r="W83" s="316"/>
      <c r="X83" s="314" t="s">
        <v>42</v>
      </c>
      <c r="Z83" s="322"/>
    </row>
    <row r="84" customFormat="false" ht="8.25" hidden="false" customHeight="false" outlineLevel="0" collapsed="false">
      <c r="A84" s="322" t="s">
        <v>22</v>
      </c>
      <c r="B84" s="322" t="s">
        <v>24</v>
      </c>
      <c r="C84" s="322" t="s">
        <v>25</v>
      </c>
      <c r="D84" s="322" t="s">
        <v>26</v>
      </c>
      <c r="E84" s="322" t="s">
        <v>27</v>
      </c>
      <c r="F84" s="322" t="s">
        <v>28</v>
      </c>
      <c r="G84" s="322" t="s">
        <v>29</v>
      </c>
      <c r="H84" s="322" t="s">
        <v>30</v>
      </c>
      <c r="I84" s="322" t="s">
        <v>31</v>
      </c>
      <c r="J84" s="322" t="s">
        <v>32</v>
      </c>
      <c r="K84" s="322" t="s">
        <v>33</v>
      </c>
      <c r="M84" s="322" t="s">
        <v>34</v>
      </c>
      <c r="N84" s="322" t="s">
        <v>35</v>
      </c>
      <c r="O84" s="322" t="s">
        <v>36</v>
      </c>
      <c r="P84" s="322" t="s">
        <v>30</v>
      </c>
      <c r="Q84" s="322" t="s">
        <v>37</v>
      </c>
      <c r="R84" s="322"/>
      <c r="S84" s="322" t="s">
        <v>38</v>
      </c>
      <c r="T84" s="322" t="s">
        <v>39</v>
      </c>
      <c r="U84" s="322" t="s">
        <v>40</v>
      </c>
      <c r="V84" s="322"/>
      <c r="W84" s="322" t="s">
        <v>41</v>
      </c>
      <c r="X84" s="322" t="e">
        <f aca="false">((F84*0.05)+(H84*4)+(J84*-1)+(N84*0.1)+(P84*6))*0.4</f>
        <v>#VALUE!</v>
      </c>
      <c r="Y84" s="322"/>
      <c r="Z84" s="315"/>
    </row>
    <row r="85" customFormat="false" ht="8.25" hidden="false" customHeight="false" outlineLevel="0" collapsed="false">
      <c r="A85" s="323" t="s">
        <v>715</v>
      </c>
      <c r="B85" s="324" t="n">
        <v>17</v>
      </c>
      <c r="C85" s="324" t="n">
        <v>568</v>
      </c>
      <c r="D85" s="324" t="n">
        <v>349</v>
      </c>
      <c r="E85" s="321" t="n">
        <f aca="false">D85/C85</f>
        <v>0.61443661971831</v>
      </c>
      <c r="F85" s="324" t="n">
        <v>3918</v>
      </c>
      <c r="G85" s="325" t="n">
        <f aca="false">F85/C85</f>
        <v>6.89788732394366</v>
      </c>
      <c r="H85" s="324" t="n">
        <v>26</v>
      </c>
      <c r="I85" s="321" t="n">
        <f aca="false">H85/C85</f>
        <v>0.0457746478873239</v>
      </c>
      <c r="J85" s="324" t="n">
        <v>17</v>
      </c>
      <c r="K85" s="321" t="n">
        <f aca="false">J85/C85</f>
        <v>0.0299295774647887</v>
      </c>
      <c r="M85" s="324" t="n">
        <v>41</v>
      </c>
      <c r="N85" s="324" t="n">
        <v>256</v>
      </c>
      <c r="O85" s="324" t="n">
        <f aca="false">N85/M85</f>
        <v>6.24390243902439</v>
      </c>
      <c r="P85" s="324" t="n">
        <v>4</v>
      </c>
      <c r="Q85" s="321" t="n">
        <f aca="false">P85/M85</f>
        <v>0.0975609756097561</v>
      </c>
      <c r="R85" s="315"/>
      <c r="S85" s="321" t="n">
        <f aca="false">(C85+M85)/($D$17+$N$17)</f>
        <v>1.16443594646272</v>
      </c>
      <c r="T85" s="321" t="n">
        <f aca="false">C85/($D$17)</f>
        <v>1.17355371900826</v>
      </c>
      <c r="U85" s="321" t="n">
        <f aca="false">M85/($N$17)</f>
        <v>1.05128205128205</v>
      </c>
      <c r="V85" s="326"/>
      <c r="W85" s="324" t="n">
        <f aca="false">(F85*0.05)+(H85*4)+(J85*-1)+(N85*0.1)+(P85*6)</f>
        <v>332.5</v>
      </c>
      <c r="X85" s="327" t="n">
        <f aca="false">((F85*0.05)+(H85*4)+(J85*-1)+(N85*0.1)+(P85*6))*0.4</f>
        <v>133</v>
      </c>
      <c r="Y85" s="315"/>
      <c r="Z85" s="315"/>
    </row>
    <row r="86" customFormat="false" ht="8.25" hidden="false" customHeight="false" outlineLevel="0" collapsed="false">
      <c r="A86" s="328" t="s">
        <v>754</v>
      </c>
      <c r="B86" s="324"/>
      <c r="C86" s="324"/>
      <c r="D86" s="324"/>
      <c r="E86" s="321" t="e">
        <f aca="false">D86/C86</f>
        <v>#DIV/0!</v>
      </c>
      <c r="F86" s="324"/>
      <c r="G86" s="325" t="e">
        <f aca="false">F86/C86</f>
        <v>#DIV/0!</v>
      </c>
      <c r="H86" s="324"/>
      <c r="I86" s="321" t="e">
        <f aca="false">H86/C86</f>
        <v>#DIV/0!</v>
      </c>
      <c r="J86" s="324"/>
      <c r="K86" s="321" t="e">
        <f aca="false">J86/C86</f>
        <v>#DIV/0!</v>
      </c>
      <c r="M86" s="324"/>
      <c r="N86" s="324"/>
      <c r="O86" s="324" t="e">
        <f aca="false">N86/M86</f>
        <v>#DIV/0!</v>
      </c>
      <c r="P86" s="324"/>
      <c r="Q86" s="321" t="e">
        <f aca="false">P86/M86</f>
        <v>#DIV/0!</v>
      </c>
      <c r="R86" s="315"/>
      <c r="S86" s="321" t="n">
        <f aca="false">(C86+M86)/($D$17+$N$17)</f>
        <v>0</v>
      </c>
      <c r="T86" s="321" t="n">
        <f aca="false">C86/($D$17)</f>
        <v>0</v>
      </c>
      <c r="U86" s="321" t="n">
        <f aca="false">M86/($N$17)</f>
        <v>0</v>
      </c>
      <c r="V86" s="326"/>
      <c r="W86" s="324" t="n">
        <f aca="false">(F86*0.05)+(H86*4)+(J86*-1)+(N86*0.1)+(P86*6)</f>
        <v>0</v>
      </c>
      <c r="X86" s="327" t="n">
        <f aca="false">((F86*0.05)+(H86*4)+(J86*-1)+(N86*0.1)+(P86*6))*0.4</f>
        <v>0</v>
      </c>
      <c r="Y86" s="315"/>
      <c r="Z86" s="315"/>
    </row>
    <row r="87" customFormat="false" ht="8.25" hidden="false" customHeight="false" outlineLevel="0" collapsed="false">
      <c r="A87" s="328" t="s">
        <v>755</v>
      </c>
      <c r="B87" s="324"/>
      <c r="C87" s="324"/>
      <c r="D87" s="324"/>
      <c r="E87" s="321" t="e">
        <f aca="false">D87/C87</f>
        <v>#DIV/0!</v>
      </c>
      <c r="F87" s="324"/>
      <c r="G87" s="325" t="e">
        <f aca="false">F87/C87</f>
        <v>#DIV/0!</v>
      </c>
      <c r="H87" s="324"/>
      <c r="I87" s="321" t="e">
        <f aca="false">H87/C87</f>
        <v>#DIV/0!</v>
      </c>
      <c r="J87" s="324"/>
      <c r="K87" s="321" t="e">
        <f aca="false">J87/C87</f>
        <v>#DIV/0!</v>
      </c>
      <c r="M87" s="324"/>
      <c r="N87" s="324"/>
      <c r="O87" s="324" t="e">
        <f aca="false">N87/M87</f>
        <v>#DIV/0!</v>
      </c>
      <c r="P87" s="324"/>
      <c r="Q87" s="321" t="e">
        <f aca="false">P87/M87</f>
        <v>#DIV/0!</v>
      </c>
      <c r="R87" s="315"/>
      <c r="S87" s="321" t="n">
        <f aca="false">(C87+M87)/($D$17+$N$17)</f>
        <v>0</v>
      </c>
      <c r="T87" s="321" t="n">
        <f aca="false">C87/($D$17)</f>
        <v>0</v>
      </c>
      <c r="U87" s="321" t="n">
        <f aca="false">M87/($N$17)</f>
        <v>0</v>
      </c>
      <c r="V87" s="326"/>
      <c r="W87" s="324" t="n">
        <f aca="false">(F87*0.05)+(H87*4)+(J87*-1)+(N87*0.1)+(P87*6)</f>
        <v>0</v>
      </c>
      <c r="X87" s="327"/>
      <c r="Y87" s="315"/>
      <c r="Z87" s="315"/>
    </row>
    <row r="88" customFormat="false" ht="8.25" hidden="false" customHeight="false" outlineLevel="0" collapsed="false">
      <c r="A88" s="322" t="s">
        <v>49</v>
      </c>
      <c r="B88" s="322"/>
      <c r="C88" s="322" t="n">
        <f aca="false">SUM(C85:C87)</f>
        <v>568</v>
      </c>
      <c r="D88" s="322" t="n">
        <f aca="false">SUM(D85:D87)</f>
        <v>349</v>
      </c>
      <c r="E88" s="322"/>
      <c r="F88" s="322" t="n">
        <f aca="false">SUM(F85:F87)</f>
        <v>3918</v>
      </c>
      <c r="G88" s="322"/>
      <c r="H88" s="322" t="n">
        <f aca="false">SUM(H85:H87)</f>
        <v>26</v>
      </c>
      <c r="I88" s="322"/>
      <c r="J88" s="322" t="n">
        <f aca="false">SUM(J85:J87)</f>
        <v>17</v>
      </c>
      <c r="K88" s="322"/>
      <c r="L88" s="319"/>
      <c r="M88" s="322" t="n">
        <f aca="false">SUM(M85:M87)</f>
        <v>41</v>
      </c>
      <c r="N88" s="322" t="n">
        <f aca="false">SUM(N85:N87)</f>
        <v>256</v>
      </c>
      <c r="O88" s="322"/>
      <c r="P88" s="322" t="n">
        <f aca="false">SUM(P85:P87)</f>
        <v>4</v>
      </c>
      <c r="Q88" s="322"/>
      <c r="R88" s="322"/>
      <c r="S88" s="329" t="n">
        <f aca="false">S85+S86+S87</f>
        <v>1.16443594646272</v>
      </c>
      <c r="T88" s="330" t="n">
        <f aca="false">C88/(C88+M88)</f>
        <v>0.932676518883415</v>
      </c>
      <c r="U88" s="330" t="n">
        <f aca="false">M88/(M88+C88)</f>
        <v>0.0673234811165846</v>
      </c>
      <c r="V88" s="326"/>
      <c r="W88" s="315"/>
      <c r="X88" s="315"/>
      <c r="Y88" s="315"/>
    </row>
    <row r="89" customFormat="false" ht="8.25" hidden="false" customHeight="false" outlineLevel="0" collapsed="false">
      <c r="C89" s="315"/>
      <c r="D89" s="331"/>
      <c r="E89" s="315"/>
      <c r="F89" s="332"/>
      <c r="G89" s="315"/>
      <c r="H89" s="333"/>
      <c r="I89" s="315"/>
      <c r="J89" s="333"/>
      <c r="K89" s="315"/>
      <c r="L89" s="315"/>
      <c r="M89" s="315"/>
      <c r="N89" s="315"/>
      <c r="O89" s="315"/>
      <c r="P89" s="315"/>
      <c r="Q89" s="315"/>
      <c r="R89" s="315"/>
    </row>
    <row r="90" customFormat="false" ht="8.25" hidden="false" customHeight="false" outlineLevel="0" collapsed="false">
      <c r="C90" s="315"/>
      <c r="D90" s="331"/>
      <c r="E90" s="315"/>
      <c r="F90" s="332"/>
      <c r="G90" s="315"/>
      <c r="H90" s="333"/>
      <c r="I90" s="315"/>
      <c r="J90" s="333"/>
      <c r="K90" s="315"/>
      <c r="L90" s="315"/>
      <c r="M90" s="315"/>
      <c r="N90" s="315"/>
      <c r="O90" s="315"/>
      <c r="P90" s="315"/>
      <c r="Q90" s="315"/>
      <c r="R90" s="315"/>
      <c r="Z90" s="317"/>
      <c r="AA90" s="317"/>
    </row>
    <row r="91" customFormat="false" ht="8.25" hidden="false" customHeight="false" outlineLevel="0" collapsed="false">
      <c r="A91" s="316" t="s">
        <v>19</v>
      </c>
      <c r="B91" s="316"/>
      <c r="C91" s="316"/>
      <c r="D91" s="316"/>
      <c r="E91" s="316"/>
      <c r="F91" s="316"/>
      <c r="G91" s="316"/>
      <c r="H91" s="316" t="s">
        <v>50</v>
      </c>
      <c r="I91" s="316"/>
      <c r="J91" s="316"/>
      <c r="K91" s="316"/>
      <c r="L91" s="316"/>
      <c r="M91" s="316"/>
      <c r="N91" s="315"/>
      <c r="O91" s="315"/>
      <c r="R91" s="316" t="s">
        <v>20</v>
      </c>
      <c r="S91" s="316"/>
      <c r="T91" s="316"/>
      <c r="V91" s="316" t="s">
        <v>21</v>
      </c>
      <c r="W91" s="316"/>
      <c r="X91" s="317" t="s">
        <v>58</v>
      </c>
      <c r="Y91" s="317" t="s">
        <v>59</v>
      </c>
      <c r="Z91" s="322"/>
      <c r="AA91" s="322"/>
    </row>
    <row r="92" customFormat="false" ht="8.25" hidden="false" customHeight="false" outlineLevel="0" collapsed="false">
      <c r="A92" s="322" t="s">
        <v>51</v>
      </c>
      <c r="B92" s="322" t="s">
        <v>24</v>
      </c>
      <c r="C92" s="322" t="s">
        <v>25</v>
      </c>
      <c r="D92" s="322" t="s">
        <v>28</v>
      </c>
      <c r="E92" s="322" t="s">
        <v>29</v>
      </c>
      <c r="F92" s="322" t="s">
        <v>30</v>
      </c>
      <c r="G92" s="322" t="s">
        <v>31</v>
      </c>
      <c r="I92" s="322" t="s">
        <v>52</v>
      </c>
      <c r="J92" s="322" t="s">
        <v>53</v>
      </c>
      <c r="K92" s="322" t="s">
        <v>54</v>
      </c>
      <c r="L92" s="322" t="s">
        <v>55</v>
      </c>
      <c r="M92" s="322" t="s">
        <v>56</v>
      </c>
      <c r="N92" s="322" t="s">
        <v>30</v>
      </c>
      <c r="O92" s="322" t="s">
        <v>57</v>
      </c>
      <c r="R92" s="322" t="s">
        <v>51</v>
      </c>
      <c r="S92" s="322" t="s">
        <v>38</v>
      </c>
      <c r="T92" s="322" t="s">
        <v>39</v>
      </c>
      <c r="U92" s="322" t="s">
        <v>40</v>
      </c>
      <c r="W92" s="322" t="s">
        <v>41</v>
      </c>
      <c r="X92" s="322" t="e">
        <f aca="false">(D92*0.1)+(F92*6)+(K92*1)+(L92*0.1)+(N92*6)</f>
        <v>#VALUE!</v>
      </c>
      <c r="Y92" s="322" t="e">
        <f aca="false">(D92*0.1)+(F92*6)+(K92*0.5)+(L92*0.1)+(N92*6)</f>
        <v>#VALUE!</v>
      </c>
      <c r="Z92" s="315"/>
      <c r="AA92" s="315"/>
    </row>
    <row r="93" customFormat="false" ht="8.25" hidden="false" customHeight="false" outlineLevel="0" collapsed="false">
      <c r="A93" s="328" t="s">
        <v>756</v>
      </c>
      <c r="B93" s="334" t="n">
        <v>17</v>
      </c>
      <c r="C93" s="324" t="n">
        <v>193</v>
      </c>
      <c r="D93" s="324" t="n">
        <v>921</v>
      </c>
      <c r="E93" s="324" t="n">
        <f aca="false">D93/C93</f>
        <v>4.7720207253886</v>
      </c>
      <c r="F93" s="324" t="n">
        <v>4</v>
      </c>
      <c r="G93" s="321" t="n">
        <f aca="false">F93/C93</f>
        <v>0.0207253886010363</v>
      </c>
      <c r="I93" s="321" t="n">
        <f aca="false">K93/J93</f>
        <v>0.807692307692308</v>
      </c>
      <c r="J93" s="324" t="n">
        <v>52</v>
      </c>
      <c r="K93" s="324" t="n">
        <v>42</v>
      </c>
      <c r="L93" s="324" t="n">
        <v>375</v>
      </c>
      <c r="M93" s="324" t="n">
        <f aca="false">L93/K93</f>
        <v>8.92857142857143</v>
      </c>
      <c r="N93" s="324" t="n">
        <v>3</v>
      </c>
      <c r="O93" s="321" t="n">
        <f aca="false">N93/K93</f>
        <v>0.0714285714285714</v>
      </c>
      <c r="R93" s="328" t="s">
        <v>757</v>
      </c>
      <c r="S93" s="321" t="n">
        <f aca="false">(C93+J93)/($D$27+$K$27+$N$17+$E$17+$L$38+$L$47)</f>
        <v>0.278093076049943</v>
      </c>
      <c r="T93" s="321" t="n">
        <f aca="false">J93/($K$27+$F$38+$F$47)</f>
        <v>0.157099697885196</v>
      </c>
      <c r="U93" s="321" t="n">
        <f aca="false">C93/($D$27+$N$17+$L$38+$L$47)</f>
        <v>0.397119341563786</v>
      </c>
      <c r="W93" s="324" t="n">
        <f aca="false">(D93*0.1)+(F93*6)+(L93*0.1)+(N93*6)</f>
        <v>171.6</v>
      </c>
      <c r="X93" s="324" t="n">
        <f aca="false">(D93*0.1)+(F93*6)+(K93*1)+(L93*0.1)+(N93*6)</f>
        <v>213.6</v>
      </c>
      <c r="Y93" s="324" t="n">
        <f aca="false">(D93*0.1)+(F93*6)+(K93*0.5)+(L93*0.1)+(N93*6)</f>
        <v>192.6</v>
      </c>
      <c r="Z93" s="315"/>
      <c r="AA93" s="315"/>
    </row>
    <row r="94" customFormat="false" ht="8.25" hidden="false" customHeight="false" outlineLevel="0" collapsed="false">
      <c r="A94" s="328" t="s">
        <v>758</v>
      </c>
      <c r="B94" s="334" t="n">
        <v>17</v>
      </c>
      <c r="C94" s="324" t="n">
        <v>166</v>
      </c>
      <c r="D94" s="324" t="n">
        <v>690</v>
      </c>
      <c r="E94" s="324" t="n">
        <f aca="false">D94/C94</f>
        <v>4.1566265060241</v>
      </c>
      <c r="F94" s="324" t="n">
        <v>5</v>
      </c>
      <c r="G94" s="321" t="n">
        <f aca="false">F94/C94</f>
        <v>0.0301204819277108</v>
      </c>
      <c r="I94" s="321" t="n">
        <f aca="false">K94/J94</f>
        <v>0.622641509433962</v>
      </c>
      <c r="J94" s="324" t="n">
        <v>53</v>
      </c>
      <c r="K94" s="324" t="n">
        <v>33</v>
      </c>
      <c r="L94" s="324" t="n">
        <v>236</v>
      </c>
      <c r="M94" s="324" t="n">
        <f aca="false">L94/K94</f>
        <v>7.15151515151515</v>
      </c>
      <c r="N94" s="324" t="n">
        <v>1</v>
      </c>
      <c r="O94" s="321" t="n">
        <f aca="false">N94/K94</f>
        <v>0.0303030303030303</v>
      </c>
      <c r="R94" s="328"/>
      <c r="S94" s="321" t="n">
        <f aca="false">(C94+J94)/($D$27+$K$27+$N$17+$E$17+$L$38+$L$47)</f>
        <v>0.248581157775255</v>
      </c>
      <c r="T94" s="321" t="n">
        <f aca="false">J94/($K$27+$F$38+$F$47)</f>
        <v>0.16012084592145</v>
      </c>
      <c r="U94" s="321" t="n">
        <f aca="false">C94/($D$27+$N$17+$L$38+$L$47)</f>
        <v>0.34156378600823</v>
      </c>
      <c r="W94" s="324" t="n">
        <f aca="false">(D94*0.1)+(F94*6)+(L94*0.1)+(N94*6)</f>
        <v>128.6</v>
      </c>
      <c r="X94" s="324" t="n">
        <f aca="false">(D94*0.1)+(F94*6)+(K94*1)+(L94*0.1)+(N94*6)</f>
        <v>161.6</v>
      </c>
      <c r="Y94" s="324" t="n">
        <f aca="false">(D94*0.1)+(F94*6)+(K94*0.5)+(L94*0.1)+(N94*6)</f>
        <v>145.1</v>
      </c>
      <c r="Z94" s="315"/>
      <c r="AA94" s="315"/>
    </row>
    <row r="95" customFormat="false" ht="8.25" hidden="false" customHeight="false" outlineLevel="0" collapsed="false">
      <c r="A95" s="328" t="s">
        <v>759</v>
      </c>
      <c r="B95" s="334" t="n">
        <v>4</v>
      </c>
      <c r="C95" s="324" t="n">
        <v>5</v>
      </c>
      <c r="D95" s="324" t="n">
        <v>11</v>
      </c>
      <c r="E95" s="324" t="n">
        <f aca="false">D95/C95</f>
        <v>2.2</v>
      </c>
      <c r="F95" s="324" t="n">
        <v>0</v>
      </c>
      <c r="G95" s="321" t="n">
        <f aca="false">F95/C95</f>
        <v>0</v>
      </c>
      <c r="I95" s="321" t="e">
        <f aca="false">K95/J95</f>
        <v>#DIV/0!</v>
      </c>
      <c r="J95" s="324" t="n">
        <v>0</v>
      </c>
      <c r="K95" s="324" t="n">
        <v>0</v>
      </c>
      <c r="L95" s="324" t="n">
        <v>0</v>
      </c>
      <c r="M95" s="324" t="e">
        <f aca="false">L95/K95</f>
        <v>#DIV/0!</v>
      </c>
      <c r="N95" s="324" t="n">
        <v>0</v>
      </c>
      <c r="O95" s="321" t="e">
        <f aca="false">N95/K95</f>
        <v>#DIV/0!</v>
      </c>
      <c r="R95" s="328" t="s">
        <v>760</v>
      </c>
      <c r="S95" s="321" t="n">
        <f aca="false">(C95+J95)/($D$27+$K$27+$N$17+$E$17+$L$38+$L$47)</f>
        <v>0.00567536889897843</v>
      </c>
      <c r="T95" s="321" t="n">
        <f aca="false">J95/($K$27+$F$38+$F$47)</f>
        <v>0</v>
      </c>
      <c r="U95" s="321" t="n">
        <f aca="false">C95/($D$27+$N$17+$L$38+$L$47)</f>
        <v>0.0102880658436214</v>
      </c>
      <c r="W95" s="324" t="n">
        <f aca="false">(D95*0.1)+(F95*6)+(L95*0.1)+(N95*6)</f>
        <v>1.1</v>
      </c>
      <c r="X95" s="324" t="n">
        <f aca="false">(D95*0.1)+(F95*6)+(K95*1)+(L95*0.1)+(N95*6)</f>
        <v>1.1</v>
      </c>
      <c r="Y95" s="324" t="n">
        <f aca="false">(D95*0.1)+(F95*6)+(K95*0.5)+(L95*0.1)+(N95*6)</f>
        <v>1.1</v>
      </c>
      <c r="Z95" s="315"/>
      <c r="AA95" s="315"/>
    </row>
    <row r="96" customFormat="false" ht="8.25" hidden="false" customHeight="false" outlineLevel="0" collapsed="false">
      <c r="A96" s="328" t="s">
        <v>761</v>
      </c>
      <c r="B96" s="334" t="n">
        <v>6</v>
      </c>
      <c r="C96" s="324" t="n">
        <v>15</v>
      </c>
      <c r="D96" s="324" t="n">
        <v>57</v>
      </c>
      <c r="E96" s="324" t="n">
        <f aca="false">D96/C96</f>
        <v>3.8</v>
      </c>
      <c r="F96" s="324" t="n">
        <v>0</v>
      </c>
      <c r="G96" s="321" t="n">
        <f aca="false">F96/C96</f>
        <v>0</v>
      </c>
      <c r="I96" s="321" t="n">
        <f aca="false">K96/J96</f>
        <v>0.625</v>
      </c>
      <c r="J96" s="324" t="n">
        <v>8</v>
      </c>
      <c r="K96" s="324" t="n">
        <v>5</v>
      </c>
      <c r="L96" s="324" t="n">
        <v>47</v>
      </c>
      <c r="M96" s="324" t="n">
        <f aca="false">L96/K96</f>
        <v>9.4</v>
      </c>
      <c r="N96" s="324" t="n">
        <v>0</v>
      </c>
      <c r="O96" s="321" t="n">
        <f aca="false">N96/K96</f>
        <v>0</v>
      </c>
      <c r="R96" s="328" t="s">
        <v>762</v>
      </c>
      <c r="S96" s="321" t="n">
        <f aca="false">(C96+J96)/($D$27+$K$27+$N$17+$E$17+$L$38+$L$47)</f>
        <v>0.0261066969353008</v>
      </c>
      <c r="T96" s="321" t="n">
        <f aca="false">J96/($K$27+$F$38+$F$47)</f>
        <v>0.0241691842900302</v>
      </c>
      <c r="U96" s="321" t="n">
        <f aca="false">C96/($D$27+$N$17+$L$38+$L$47)</f>
        <v>0.0308641975308642</v>
      </c>
      <c r="W96" s="324" t="n">
        <f aca="false">(D96*0.1)+(F96*6)+(L96*0.1)+(N96*6)</f>
        <v>10.4</v>
      </c>
      <c r="X96" s="324" t="n">
        <f aca="false">(D96*0.1)+(F96*6)+(K96*1)+(L96*0.1)+(N96*6)</f>
        <v>15.4</v>
      </c>
      <c r="Y96" s="324" t="n">
        <f aca="false">(D96*0.1)+(F96*6)+(K96*0.5)+(L96*0.1)+(N96*6)</f>
        <v>12.9</v>
      </c>
      <c r="Z96" s="315"/>
      <c r="AA96" s="315"/>
    </row>
    <row r="97" customFormat="false" ht="8.25" hidden="false" customHeight="false" outlineLevel="0" collapsed="false">
      <c r="A97" s="328" t="s">
        <v>763</v>
      </c>
      <c r="B97" s="334" t="n">
        <v>4</v>
      </c>
      <c r="C97" s="324" t="n">
        <v>5</v>
      </c>
      <c r="D97" s="324" t="n">
        <v>20</v>
      </c>
      <c r="E97" s="324" t="n">
        <f aca="false">D97/C97</f>
        <v>4</v>
      </c>
      <c r="F97" s="324" t="n">
        <v>0</v>
      </c>
      <c r="G97" s="321" t="n">
        <f aca="false">F97/C97</f>
        <v>0</v>
      </c>
      <c r="I97" s="321" t="n">
        <f aca="false">K97/J97</f>
        <v>0.5</v>
      </c>
      <c r="J97" s="324" t="n">
        <v>4</v>
      </c>
      <c r="K97" s="324" t="n">
        <v>2</v>
      </c>
      <c r="L97" s="324" t="n">
        <v>20</v>
      </c>
      <c r="M97" s="324" t="n">
        <f aca="false">L97/K97</f>
        <v>10</v>
      </c>
      <c r="N97" s="324" t="n">
        <v>0</v>
      </c>
      <c r="O97" s="321" t="n">
        <f aca="false">N97/K97</f>
        <v>0</v>
      </c>
      <c r="R97" s="328" t="s">
        <v>764</v>
      </c>
      <c r="S97" s="321" t="n">
        <f aca="false">(C97+J97)/($D$27+$K$27+$N$17+$E$17+$L$38+$L$47)</f>
        <v>0.0102156640181612</v>
      </c>
      <c r="T97" s="321" t="n">
        <f aca="false">J97/($K$27+$F$38+$F$47)</f>
        <v>0.0120845921450151</v>
      </c>
      <c r="U97" s="321" t="n">
        <f aca="false">C97/($D$27+$N$17+$L$38+$L$47)</f>
        <v>0.0102880658436214</v>
      </c>
      <c r="W97" s="324" t="n">
        <f aca="false">(D97*0.1)+(F97*6)+(L97*0.1)+(N97*6)</f>
        <v>4</v>
      </c>
      <c r="X97" s="324"/>
      <c r="Y97" s="324"/>
    </row>
    <row r="98" customFormat="false" ht="8.25" hidden="false" customHeight="false" outlineLevel="0" collapsed="false">
      <c r="A98" s="322" t="s">
        <v>49</v>
      </c>
      <c r="B98" s="322"/>
      <c r="C98" s="322" t="n">
        <f aca="false">SUM(C93:C97)</f>
        <v>384</v>
      </c>
      <c r="D98" s="322" t="n">
        <f aca="false">SUM(D93:D97)</f>
        <v>1699</v>
      </c>
      <c r="E98" s="322"/>
      <c r="F98" s="322" t="n">
        <f aca="false">SUM(F93:F97)</f>
        <v>9</v>
      </c>
      <c r="G98" s="322"/>
      <c r="H98" s="322"/>
      <c r="I98" s="322"/>
      <c r="J98" s="322" t="n">
        <f aca="false">SUM(J93:J97)</f>
        <v>117</v>
      </c>
      <c r="K98" s="322" t="n">
        <f aca="false">SUM(K93:K97)</f>
        <v>82</v>
      </c>
      <c r="L98" s="322" t="n">
        <f aca="false">SUM(L93:L97)</f>
        <v>678</v>
      </c>
      <c r="M98" s="322"/>
      <c r="N98" s="322" t="n">
        <f aca="false">SUM(N93:N97)</f>
        <v>4</v>
      </c>
      <c r="O98" s="322"/>
    </row>
    <row r="99" customFormat="false" ht="8.25" hidden="false" customHeight="false" outlineLevel="0" collapsed="false">
      <c r="A99" s="322"/>
      <c r="C99" s="315"/>
      <c r="D99" s="315"/>
      <c r="E99" s="315"/>
      <c r="F99" s="315"/>
      <c r="G99" s="315"/>
      <c r="H99" s="322"/>
      <c r="I99" s="315"/>
      <c r="J99" s="315"/>
      <c r="K99" s="315"/>
      <c r="L99" s="315"/>
      <c r="M99" s="315"/>
      <c r="N99" s="315"/>
    </row>
    <row r="100" customFormat="false" ht="8.25" hidden="false" customHeight="false" outlineLevel="0" collapsed="false">
      <c r="C100" s="315"/>
      <c r="D100" s="315"/>
      <c r="E100" s="315"/>
      <c r="F100" s="315"/>
      <c r="G100" s="315"/>
      <c r="H100" s="315"/>
      <c r="I100" s="315"/>
      <c r="J100" s="315"/>
      <c r="K100" s="315"/>
      <c r="L100" s="315"/>
      <c r="M100" s="315"/>
    </row>
    <row r="101" customFormat="false" ht="8.25" hidden="false" customHeight="false" outlineLevel="0" collapsed="false">
      <c r="A101" s="316" t="s">
        <v>50</v>
      </c>
      <c r="B101" s="316"/>
      <c r="C101" s="316"/>
      <c r="D101" s="316"/>
      <c r="E101" s="316"/>
      <c r="F101" s="316"/>
      <c r="G101" s="316"/>
      <c r="H101" s="315"/>
      <c r="I101" s="315"/>
      <c r="J101" s="316" t="s">
        <v>19</v>
      </c>
      <c r="K101" s="316"/>
      <c r="L101" s="316"/>
      <c r="M101" s="316"/>
      <c r="N101" s="316"/>
      <c r="R101" s="316" t="s">
        <v>20</v>
      </c>
      <c r="S101" s="316"/>
      <c r="T101" s="316"/>
      <c r="V101" s="316" t="s">
        <v>21</v>
      </c>
      <c r="W101" s="316"/>
      <c r="X101" s="314" t="s">
        <v>58</v>
      </c>
      <c r="Y101" s="314" t="s">
        <v>76</v>
      </c>
      <c r="Z101" s="322"/>
    </row>
    <row r="102" customFormat="false" ht="8.25" hidden="false" customHeight="false" outlineLevel="0" collapsed="false">
      <c r="A102" s="322" t="s">
        <v>74</v>
      </c>
      <c r="B102" s="322" t="s">
        <v>24</v>
      </c>
      <c r="C102" s="322" t="s">
        <v>52</v>
      </c>
      <c r="D102" s="322" t="s">
        <v>53</v>
      </c>
      <c r="E102" s="322" t="s">
        <v>54</v>
      </c>
      <c r="F102" s="322" t="s">
        <v>55</v>
      </c>
      <c r="G102" s="322" t="s">
        <v>56</v>
      </c>
      <c r="H102" s="322" t="s">
        <v>30</v>
      </c>
      <c r="I102" s="322" t="s">
        <v>57</v>
      </c>
      <c r="K102" s="322" t="s">
        <v>34</v>
      </c>
      <c r="L102" s="322" t="s">
        <v>35</v>
      </c>
      <c r="M102" s="322" t="s">
        <v>36</v>
      </c>
      <c r="N102" s="322" t="s">
        <v>75</v>
      </c>
      <c r="O102" s="322" t="s">
        <v>31</v>
      </c>
      <c r="R102" s="322" t="s">
        <v>74</v>
      </c>
      <c r="S102" s="322" t="s">
        <v>38</v>
      </c>
      <c r="T102" s="322" t="s">
        <v>39</v>
      </c>
      <c r="U102" s="322" t="s">
        <v>40</v>
      </c>
      <c r="W102" s="322" t="s">
        <v>41</v>
      </c>
      <c r="X102" s="322" t="e">
        <f aca="false">(E102*1)+(F102*0.1)+(H102*6)+(L102*0.1)+(N102*6)</f>
        <v>#VALUE!</v>
      </c>
      <c r="Y102" s="322" t="e">
        <f aca="false">(E102*0.5)+(F102*0.1)+(H102*6)+(L102*0.1)+(N102*6)</f>
        <v>#VALUE!</v>
      </c>
      <c r="Z102" s="315"/>
    </row>
    <row r="103" customFormat="false" ht="8.25" hidden="false" customHeight="false" outlineLevel="0" collapsed="false">
      <c r="A103" s="328" t="s">
        <v>765</v>
      </c>
      <c r="B103" s="324" t="n">
        <v>17</v>
      </c>
      <c r="C103" s="321" t="n">
        <f aca="false">E103/D103</f>
        <v>0.607476635514019</v>
      </c>
      <c r="D103" s="324" t="n">
        <v>107</v>
      </c>
      <c r="E103" s="324" t="n">
        <v>65</v>
      </c>
      <c r="F103" s="324" t="n">
        <v>1010</v>
      </c>
      <c r="G103" s="324" t="n">
        <f aca="false">F103/E103</f>
        <v>15.5384615384615</v>
      </c>
      <c r="H103" s="324" t="n">
        <v>7</v>
      </c>
      <c r="I103" s="321" t="n">
        <f aca="false">H103/E103</f>
        <v>0.107692307692308</v>
      </c>
      <c r="K103" s="324" t="n">
        <v>10</v>
      </c>
      <c r="L103" s="324" t="n">
        <v>95</v>
      </c>
      <c r="M103" s="335" t="n">
        <f aca="false">L103/K103</f>
        <v>9.5</v>
      </c>
      <c r="N103" s="324" t="n">
        <v>1</v>
      </c>
      <c r="O103" s="321" t="n">
        <f aca="false">N103/K103</f>
        <v>0.1</v>
      </c>
      <c r="R103" s="328" t="s">
        <v>727</v>
      </c>
      <c r="S103" s="336" t="n">
        <f aca="false">(D103+K103)/($D$27+$L$27+$N$17+$E$47+$L$47)</f>
        <v>0.201376936316695</v>
      </c>
      <c r="T103" s="336" t="n">
        <f aca="false">D103/($E$17)</f>
        <v>0.336477987421384</v>
      </c>
      <c r="U103" s="336" t="n">
        <f aca="false">K103/($N$17+$D$27+$L$38+$L$47)</f>
        <v>0.0205761316872428</v>
      </c>
      <c r="W103" s="324" t="n">
        <f aca="false">(F103*0.1)+(H103*6)+(L103*0.1)+(N103*6)</f>
        <v>158.5</v>
      </c>
      <c r="X103" s="324" t="n">
        <f aca="false">(E103*1)+(F103*0.1)+(H103*6)+(L103*0.1)+(N103*6)</f>
        <v>223.5</v>
      </c>
      <c r="Y103" s="324" t="n">
        <f aca="false">(E103*0.5)+(F103*0.1)+(H103*6)+(L103*0.1)+(N103*6)</f>
        <v>191</v>
      </c>
      <c r="Z103" s="315"/>
    </row>
    <row r="104" customFormat="false" ht="8.25" hidden="false" customHeight="false" outlineLevel="0" collapsed="false">
      <c r="A104" s="323" t="s">
        <v>766</v>
      </c>
      <c r="B104" s="324" t="n">
        <v>17</v>
      </c>
      <c r="C104" s="321" t="n">
        <f aca="false">E104/D104</f>
        <v>0.592233009708738</v>
      </c>
      <c r="D104" s="324" t="n">
        <v>103</v>
      </c>
      <c r="E104" s="324" t="n">
        <v>61</v>
      </c>
      <c r="F104" s="324" t="n">
        <v>672</v>
      </c>
      <c r="G104" s="324" t="n">
        <f aca="false">F104/E104</f>
        <v>11.016393442623</v>
      </c>
      <c r="H104" s="324" t="n">
        <v>6</v>
      </c>
      <c r="I104" s="321" t="n">
        <f aca="false">H104/E104</f>
        <v>0.0983606557377049</v>
      </c>
      <c r="K104" s="324" t="n">
        <v>2</v>
      </c>
      <c r="L104" s="324" t="n">
        <v>19</v>
      </c>
      <c r="M104" s="335" t="n">
        <f aca="false">L104/K104</f>
        <v>9.5</v>
      </c>
      <c r="N104" s="324" t="n">
        <v>0</v>
      </c>
      <c r="O104" s="321" t="n">
        <f aca="false">N104/K104</f>
        <v>0</v>
      </c>
      <c r="R104" s="328" t="s">
        <v>767</v>
      </c>
      <c r="S104" s="336" t="n">
        <f aca="false">(D104+K104)/($D$27+$L$27+$N$17+$E$47+$L$47)</f>
        <v>0.180722891566265</v>
      </c>
      <c r="T104" s="336" t="n">
        <f aca="false">D104/($E$17)</f>
        <v>0.323899371069182</v>
      </c>
      <c r="U104" s="336" t="n">
        <f aca="false">K104/($N$17+$D$27+$L$38+$L$47)</f>
        <v>0.00411522633744856</v>
      </c>
      <c r="W104" s="324" t="n">
        <f aca="false">(F104*0.1)+(H104*6)+(L104*0.1)+(N104*6)</f>
        <v>105.1</v>
      </c>
      <c r="X104" s="324" t="n">
        <f aca="false">(E104*1)+(F104*0.1)+(H104*6)+(L104*0.1)+(N104*6)</f>
        <v>166.1</v>
      </c>
      <c r="Y104" s="324" t="n">
        <f aca="false">(E104*0.5)+(F104*0.1)+(H104*6)+(L104*0.1)+(N104*6)</f>
        <v>135.6</v>
      </c>
      <c r="Z104" s="315"/>
    </row>
    <row r="105" customFormat="false" ht="8.25" hidden="false" customHeight="false" outlineLevel="0" collapsed="false">
      <c r="A105" s="323" t="s">
        <v>768</v>
      </c>
      <c r="B105" s="324" t="n">
        <v>17</v>
      </c>
      <c r="C105" s="321" t="n">
        <f aca="false">E105/D105</f>
        <v>0.625</v>
      </c>
      <c r="D105" s="324" t="n">
        <v>96</v>
      </c>
      <c r="E105" s="324" t="n">
        <v>60</v>
      </c>
      <c r="F105" s="324" t="n">
        <v>725</v>
      </c>
      <c r="G105" s="324" t="n">
        <f aca="false">F105/E105</f>
        <v>12.0833333333333</v>
      </c>
      <c r="H105" s="324" t="n">
        <v>6</v>
      </c>
      <c r="I105" s="321" t="n">
        <f aca="false">H105/E105</f>
        <v>0.1</v>
      </c>
      <c r="K105" s="324" t="n">
        <v>2</v>
      </c>
      <c r="L105" s="324" t="n">
        <v>23</v>
      </c>
      <c r="M105" s="335" t="n">
        <f aca="false">L105/K105</f>
        <v>11.5</v>
      </c>
      <c r="N105" s="324" t="n">
        <v>1</v>
      </c>
      <c r="O105" s="321" t="n">
        <f aca="false">N105/K105</f>
        <v>0.5</v>
      </c>
      <c r="R105" s="328" t="s">
        <v>731</v>
      </c>
      <c r="S105" s="336" t="n">
        <f aca="false">(D105+K105)/($D$27+$L$27+$N$17+$E$47+$L$47)</f>
        <v>0.168674698795181</v>
      </c>
      <c r="T105" s="336" t="n">
        <f aca="false">D105/($E$17)</f>
        <v>0.30188679245283</v>
      </c>
      <c r="U105" s="336" t="n">
        <f aca="false">K105/($N$17+$D$27+$L$38+$L$47)</f>
        <v>0.00411522633744856</v>
      </c>
      <c r="W105" s="324" t="n">
        <f aca="false">(F105*0.1)+(H105*6)+(L105*0.1)+(N105*6)</f>
        <v>116.8</v>
      </c>
      <c r="X105" s="324" t="n">
        <f aca="false">(E105*1)+(F105*0.1)+(H105*6)+(L105*0.1)+(N105*6)</f>
        <v>176.8</v>
      </c>
      <c r="Y105" s="324" t="n">
        <f aca="false">(E105*0.5)+(F105*0.1)+(H105*6)+(L105*0.1)+(N105*6)</f>
        <v>146.8</v>
      </c>
      <c r="Z105" s="315"/>
    </row>
    <row r="106" customFormat="false" ht="8.25" hidden="false" customHeight="false" outlineLevel="0" collapsed="false">
      <c r="A106" s="323"/>
      <c r="B106" s="324"/>
      <c r="C106" s="321" t="e">
        <f aca="false">E106/D106</f>
        <v>#DIV/0!</v>
      </c>
      <c r="D106" s="324"/>
      <c r="E106" s="324"/>
      <c r="F106" s="324"/>
      <c r="G106" s="324" t="e">
        <f aca="false">F106/E106</f>
        <v>#DIV/0!</v>
      </c>
      <c r="H106" s="324" t="n">
        <v>0</v>
      </c>
      <c r="I106" s="321" t="e">
        <f aca="false">H106/E106</f>
        <v>#DIV/0!</v>
      </c>
      <c r="K106" s="324" t="n">
        <v>0</v>
      </c>
      <c r="L106" s="324" t="n">
        <v>0</v>
      </c>
      <c r="M106" s="335" t="e">
        <f aca="false">L106/K106</f>
        <v>#DIV/0!</v>
      </c>
      <c r="N106" s="324" t="n">
        <v>0</v>
      </c>
      <c r="O106" s="321" t="e">
        <f aca="false">N106/K106</f>
        <v>#DIV/0!</v>
      </c>
      <c r="R106" s="328"/>
      <c r="S106" s="336" t="n">
        <f aca="false">(D106+K106)/($D$27+$L$27+$N$17+$E$47+$L$47)</f>
        <v>0</v>
      </c>
      <c r="T106" s="336" t="n">
        <f aca="false">D106/($E$17)</f>
        <v>0</v>
      </c>
      <c r="U106" s="336" t="n">
        <f aca="false">K106/($N$17+$D$27+$L$38+$L$47)</f>
        <v>0</v>
      </c>
      <c r="W106" s="324" t="n">
        <f aca="false">(F106*0.1)+(H106*6)+(L106*0.1)+(N106*6)</f>
        <v>0</v>
      </c>
      <c r="X106" s="324" t="n">
        <f aca="false">(E106*1)+(F106*0.1)+(H106*6)+(L106*0.1)+(N106*6)</f>
        <v>0</v>
      </c>
      <c r="Y106" s="324" t="n">
        <f aca="false">(E106*0.5)+(F106*0.1)+(H106*6)+(L106*0.1)+(N106*6)</f>
        <v>0</v>
      </c>
      <c r="Z106" s="315"/>
    </row>
    <row r="107" customFormat="false" ht="8.25" hidden="false" customHeight="false" outlineLevel="0" collapsed="false">
      <c r="A107" s="323" t="s">
        <v>769</v>
      </c>
      <c r="B107" s="324" t="n">
        <v>6</v>
      </c>
      <c r="C107" s="321" t="n">
        <f aca="false">E107/D107</f>
        <v>0.571428571428571</v>
      </c>
      <c r="D107" s="324" t="n">
        <v>7</v>
      </c>
      <c r="E107" s="324" t="n">
        <v>4</v>
      </c>
      <c r="F107" s="324" t="n">
        <v>49</v>
      </c>
      <c r="G107" s="324" t="n">
        <f aca="false">F107/E107</f>
        <v>12.25</v>
      </c>
      <c r="H107" s="324" t="n">
        <v>0</v>
      </c>
      <c r="I107" s="321" t="n">
        <f aca="false">H107/E107</f>
        <v>0</v>
      </c>
      <c r="K107" s="324" t="n">
        <v>0</v>
      </c>
      <c r="L107" s="324" t="n">
        <v>0</v>
      </c>
      <c r="M107" s="335" t="e">
        <f aca="false">L107/K107</f>
        <v>#DIV/0!</v>
      </c>
      <c r="N107" s="324" t="n">
        <v>0</v>
      </c>
      <c r="O107" s="321" t="e">
        <f aca="false">N107/K107</f>
        <v>#DIV/0!</v>
      </c>
      <c r="R107" s="328" t="s">
        <v>770</v>
      </c>
      <c r="S107" s="336" t="n">
        <f aca="false">(D107+K107)/($D$27+$L$27+$N$17+$E$47+$L$47)</f>
        <v>0.0120481927710843</v>
      </c>
      <c r="T107" s="336" t="n">
        <f aca="false">D107/($E$17)</f>
        <v>0.0220125786163522</v>
      </c>
      <c r="U107" s="336" t="n">
        <f aca="false">K107/($N$17+$D$27+$L$38+$L$47)</f>
        <v>0</v>
      </c>
      <c r="W107" s="324" t="n">
        <f aca="false">(F107*0.1)+(H107*6)+(L107*0.1)+(N107*6)</f>
        <v>4.9</v>
      </c>
      <c r="X107" s="324" t="n">
        <f aca="false">(E107*1)+(F107*0.1)+(H107*6)+(L107*0.1)+(N107*6)</f>
        <v>8.9</v>
      </c>
      <c r="Y107" s="324" t="n">
        <f aca="false">(E107*0.5)+(F107*0.1)+(H107*6)+(L107*0.1)+(N107*6)</f>
        <v>6.9</v>
      </c>
      <c r="Z107" s="315"/>
    </row>
    <row r="108" customFormat="false" ht="8.25" hidden="false" customHeight="false" outlineLevel="0" collapsed="false">
      <c r="A108" s="323" t="s">
        <v>771</v>
      </c>
      <c r="B108" s="324" t="n">
        <v>6</v>
      </c>
      <c r="C108" s="321" t="n">
        <f aca="false">E108/D108</f>
        <v>0.583333333333333</v>
      </c>
      <c r="D108" s="324" t="n">
        <v>12</v>
      </c>
      <c r="E108" s="324" t="n">
        <v>7</v>
      </c>
      <c r="F108" s="324" t="n">
        <v>88</v>
      </c>
      <c r="G108" s="324" t="n">
        <f aca="false">F108/E108</f>
        <v>12.5714285714286</v>
      </c>
      <c r="H108" s="324" t="n">
        <v>0</v>
      </c>
      <c r="I108" s="321" t="n">
        <f aca="false">H108/E108</f>
        <v>0</v>
      </c>
      <c r="K108" s="324" t="n">
        <v>1</v>
      </c>
      <c r="L108" s="324" t="n">
        <v>11</v>
      </c>
      <c r="M108" s="335" t="n">
        <f aca="false">L108/K108</f>
        <v>11</v>
      </c>
      <c r="N108" s="324" t="n">
        <v>0</v>
      </c>
      <c r="O108" s="321" t="n">
        <f aca="false">N108/K108</f>
        <v>0</v>
      </c>
      <c r="R108" s="328" t="s">
        <v>772</v>
      </c>
      <c r="S108" s="336" t="n">
        <f aca="false">(D108+K108)/($D$27+$L$27+$N$17+$E$47+$L$47)</f>
        <v>0.0223752151462995</v>
      </c>
      <c r="T108" s="336" t="n">
        <f aca="false">D108/($E$17)</f>
        <v>0.0377358490566038</v>
      </c>
      <c r="U108" s="336" t="n">
        <f aca="false">K108/($N$17+$D$27+$L$38+$L$47)</f>
        <v>0.00205761316872428</v>
      </c>
      <c r="W108" s="324" t="n">
        <f aca="false">(F108*0.1)+(H108*6)+(L108*0.1)+(N108*6)</f>
        <v>9.9</v>
      </c>
      <c r="X108" s="324"/>
      <c r="Y108" s="324"/>
    </row>
    <row r="109" customFormat="false" ht="8.25" hidden="false" customHeight="false" outlineLevel="0" collapsed="false">
      <c r="A109" s="322" t="s">
        <v>49</v>
      </c>
      <c r="B109" s="322"/>
      <c r="C109" s="319"/>
      <c r="D109" s="322" t="n">
        <f aca="false">SUM(D103:D108)</f>
        <v>325</v>
      </c>
      <c r="E109" s="322" t="n">
        <f aca="false">SUM(E103:E108)</f>
        <v>197</v>
      </c>
      <c r="F109" s="322" t="n">
        <f aca="false">SUM(F103:F108)</f>
        <v>2544</v>
      </c>
      <c r="G109" s="322"/>
      <c r="H109" s="322" t="n">
        <f aca="false">SUM(H103:H108)</f>
        <v>19</v>
      </c>
      <c r="I109" s="322"/>
      <c r="J109" s="322"/>
      <c r="K109" s="322" t="n">
        <f aca="false">SUM(K103:K108)</f>
        <v>15</v>
      </c>
      <c r="L109" s="322" t="n">
        <f aca="false">SUM(L103:L108)</f>
        <v>148</v>
      </c>
      <c r="M109" s="322"/>
      <c r="N109" s="322" t="n">
        <f aca="false">SUM(N103:N108)</f>
        <v>2</v>
      </c>
      <c r="O109" s="322"/>
    </row>
    <row r="110" customFormat="false" ht="8.25" hidden="false" customHeight="false" outlineLevel="0" collapsed="false">
      <c r="A110" s="322"/>
      <c r="C110" s="315"/>
      <c r="D110" s="315"/>
      <c r="E110" s="315"/>
      <c r="F110" s="315"/>
      <c r="G110" s="315"/>
      <c r="H110" s="315"/>
      <c r="I110" s="315"/>
      <c r="J110" s="315"/>
      <c r="K110" s="315"/>
      <c r="L110" s="315"/>
    </row>
    <row r="111" customFormat="false" ht="8.25" hidden="false" customHeight="false" outlineLevel="0" collapsed="false">
      <c r="A111" s="322"/>
      <c r="C111" s="315"/>
      <c r="D111" s="315"/>
      <c r="E111" s="315"/>
      <c r="F111" s="315"/>
      <c r="G111" s="315"/>
      <c r="H111" s="315"/>
      <c r="I111" s="315"/>
      <c r="J111" s="315"/>
      <c r="K111" s="315"/>
      <c r="L111" s="315"/>
    </row>
    <row r="112" customFormat="false" ht="8.25" hidden="false" customHeight="false" outlineLevel="0" collapsed="false">
      <c r="A112" s="316" t="s">
        <v>50</v>
      </c>
      <c r="B112" s="316"/>
      <c r="C112" s="316"/>
      <c r="D112" s="316"/>
      <c r="E112" s="316"/>
      <c r="F112" s="316"/>
      <c r="G112" s="316"/>
      <c r="H112" s="315"/>
      <c r="I112" s="315"/>
      <c r="J112" s="316" t="s">
        <v>19</v>
      </c>
      <c r="K112" s="316"/>
      <c r="L112" s="316"/>
      <c r="M112" s="316"/>
      <c r="N112" s="316"/>
      <c r="R112" s="316" t="s">
        <v>20</v>
      </c>
      <c r="S112" s="316"/>
      <c r="T112" s="316"/>
      <c r="V112" s="316" t="s">
        <v>21</v>
      </c>
      <c r="W112" s="316"/>
      <c r="X112" s="314" t="s">
        <v>58</v>
      </c>
      <c r="Y112" s="314" t="s">
        <v>97</v>
      </c>
      <c r="Z112" s="322"/>
    </row>
    <row r="113" customFormat="false" ht="8.25" hidden="false" customHeight="false" outlineLevel="0" collapsed="false">
      <c r="A113" s="322" t="s">
        <v>95</v>
      </c>
      <c r="B113" s="322" t="s">
        <v>24</v>
      </c>
      <c r="C113" s="322" t="s">
        <v>52</v>
      </c>
      <c r="D113" s="322" t="s">
        <v>53</v>
      </c>
      <c r="E113" s="322" t="s">
        <v>54</v>
      </c>
      <c r="F113" s="322" t="s">
        <v>55</v>
      </c>
      <c r="G113" s="322" t="s">
        <v>56</v>
      </c>
      <c r="H113" s="322" t="s">
        <v>30</v>
      </c>
      <c r="I113" s="322" t="s">
        <v>57</v>
      </c>
      <c r="K113" s="322" t="s">
        <v>34</v>
      </c>
      <c r="L113" s="322" t="s">
        <v>35</v>
      </c>
      <c r="M113" s="322" t="s">
        <v>36</v>
      </c>
      <c r="N113" s="322" t="s">
        <v>96</v>
      </c>
      <c r="O113" s="322" t="s">
        <v>31</v>
      </c>
      <c r="R113" s="322" t="s">
        <v>95</v>
      </c>
      <c r="S113" s="322" t="s">
        <v>38</v>
      </c>
      <c r="T113" s="322" t="s">
        <v>39</v>
      </c>
      <c r="U113" s="322" t="s">
        <v>40</v>
      </c>
      <c r="W113" s="322" t="s">
        <v>41</v>
      </c>
      <c r="X113" s="322" t="e">
        <f aca="false">(E113*1)+(F113*0.1)+(H113*6)+(L113*0.1)+(N113*6)</f>
        <v>#VALUE!</v>
      </c>
      <c r="Y113" s="322" t="e">
        <f aca="false">(E113*0.5)+(F113*0.1)+(H113*6)+(L113*0.1)+(N113*6)</f>
        <v>#VALUE!</v>
      </c>
      <c r="Z113" s="315"/>
    </row>
    <row r="114" customFormat="false" ht="8.25" hidden="false" customHeight="false" outlineLevel="0" collapsed="false">
      <c r="A114" s="328"/>
      <c r="B114" s="324" t="n">
        <v>10</v>
      </c>
      <c r="C114" s="321" t="e">
        <f aca="false">E114/D114</f>
        <v>#DIV/0!</v>
      </c>
      <c r="D114" s="324"/>
      <c r="E114" s="324"/>
      <c r="F114" s="324"/>
      <c r="G114" s="324" t="e">
        <f aca="false">F114/E114</f>
        <v>#DIV/0!</v>
      </c>
      <c r="H114" s="324" t="n">
        <v>0</v>
      </c>
      <c r="I114" s="321" t="e">
        <f aca="false">H114/E114</f>
        <v>#DIV/0!</v>
      </c>
      <c r="K114" s="324" t="n">
        <v>0</v>
      </c>
      <c r="L114" s="324" t="n">
        <v>0</v>
      </c>
      <c r="M114" s="324" t="n">
        <v>0</v>
      </c>
      <c r="N114" s="324" t="n">
        <v>0</v>
      </c>
      <c r="O114" s="321" t="e">
        <f aca="false">N114/K114</f>
        <v>#DIV/0!</v>
      </c>
      <c r="R114" s="328"/>
      <c r="S114" s="336" t="n">
        <f aca="false">(D114+K114)/($E$47+$L$47+$E$38+$L$38+$K$27+$D$27+$N$17)</f>
        <v>0</v>
      </c>
      <c r="T114" s="336" t="n">
        <f aca="false">D114/($E$47+$E$38+$K$27)</f>
        <v>0</v>
      </c>
      <c r="U114" s="336" t="n">
        <f aca="false">K114/($L$47+$L$38+$D$27+$N$17)</f>
        <v>0</v>
      </c>
      <c r="W114" s="324" t="n">
        <f aca="false">(F114*0.1)+(H114*6)+(L114*0.1)+(N114*6)</f>
        <v>0</v>
      </c>
      <c r="X114" s="324" t="n">
        <f aca="false">(E114*1)+(F114*0.1)+(H114*6)+(L114*0.1)+(N114*6)</f>
        <v>0</v>
      </c>
      <c r="Y114" s="324" t="n">
        <f aca="false">(E114*0.5)+(F114*0.1)+(H114*6)+(L114*0.1)+(N114*6)</f>
        <v>0</v>
      </c>
      <c r="Z114" s="315"/>
    </row>
    <row r="115" customFormat="false" ht="8.25" hidden="false" customHeight="false" outlineLevel="0" collapsed="false">
      <c r="A115" s="323"/>
      <c r="B115" s="324" t="n">
        <v>5</v>
      </c>
      <c r="C115" s="321" t="e">
        <f aca="false">E115/D115</f>
        <v>#DIV/0!</v>
      </c>
      <c r="D115" s="324"/>
      <c r="E115" s="324"/>
      <c r="F115" s="324"/>
      <c r="G115" s="324" t="e">
        <f aca="false">F115/E115</f>
        <v>#DIV/0!</v>
      </c>
      <c r="H115" s="324" t="n">
        <v>0</v>
      </c>
      <c r="I115" s="321" t="e">
        <f aca="false">H115/E115</f>
        <v>#DIV/0!</v>
      </c>
      <c r="K115" s="324" t="n">
        <v>0</v>
      </c>
      <c r="L115" s="324" t="n">
        <v>0</v>
      </c>
      <c r="M115" s="324" t="n">
        <v>0</v>
      </c>
      <c r="N115" s="324" t="n">
        <v>0</v>
      </c>
      <c r="O115" s="321" t="e">
        <f aca="false">N115/K115</f>
        <v>#DIV/0!</v>
      </c>
      <c r="R115" s="328"/>
      <c r="S115" s="336" t="n">
        <f aca="false">(D115+K115)/($E$47+$L$47+$E$38+$L$38+$K$27+$D$27+$N$17)</f>
        <v>0</v>
      </c>
      <c r="T115" s="336" t="n">
        <f aca="false">D115/($E$47+$E$38+$K$27)</f>
        <v>0</v>
      </c>
      <c r="U115" s="336" t="n">
        <f aca="false">K115/($L$47+$L$38+$D$27+$N$17)</f>
        <v>0</v>
      </c>
      <c r="W115" s="324" t="n">
        <f aca="false">(F115*0.1)+(H115*6)+(L115*0.1)+(N115*6)</f>
        <v>0</v>
      </c>
      <c r="X115" s="324" t="n">
        <f aca="false">(E115*1)+(F115*0.1)+(H115*6)+(L115*0.1)+(N115*6)</f>
        <v>0</v>
      </c>
      <c r="Y115" s="324" t="n">
        <f aca="false">(E115*0.5)+(F115*0.1)+(H115*6)+(L115*0.1)+(N115*6)</f>
        <v>0</v>
      </c>
      <c r="Z115" s="315"/>
    </row>
    <row r="116" customFormat="false" ht="8.25" hidden="false" customHeight="false" outlineLevel="0" collapsed="false">
      <c r="A116" s="328" t="s">
        <v>738</v>
      </c>
      <c r="B116" s="324" t="n">
        <v>15</v>
      </c>
      <c r="C116" s="321" t="n">
        <f aca="false">E116/D116</f>
        <v>0.548387096774194</v>
      </c>
      <c r="D116" s="324" t="n">
        <v>93</v>
      </c>
      <c r="E116" s="324" t="n">
        <v>51</v>
      </c>
      <c r="F116" s="324" t="n">
        <v>526</v>
      </c>
      <c r="G116" s="324" t="n">
        <f aca="false">F116/E116</f>
        <v>10.3137254901961</v>
      </c>
      <c r="H116" s="324" t="n">
        <v>3</v>
      </c>
      <c r="I116" s="321" t="n">
        <f aca="false">H116/E116</f>
        <v>0.0588235294117647</v>
      </c>
      <c r="K116" s="324" t="n">
        <v>0</v>
      </c>
      <c r="L116" s="324" t="n">
        <v>0</v>
      </c>
      <c r="M116" s="324" t="n">
        <v>0</v>
      </c>
      <c r="N116" s="324" t="n">
        <v>0</v>
      </c>
      <c r="O116" s="321" t="e">
        <f aca="false">N116/K116</f>
        <v>#DIV/0!</v>
      </c>
      <c r="R116" s="328" t="s">
        <v>739</v>
      </c>
      <c r="S116" s="336" t="n">
        <f aca="false">(D116+K116)/($E$47+$L$47+$E$38+$L$38+$K$27+$D$27+$N$17)</f>
        <v>0.0978947368421053</v>
      </c>
      <c r="T116" s="336" t="n">
        <f aca="false">D116/($E$47+$E$38+$K$27)</f>
        <v>0.200431034482759</v>
      </c>
      <c r="U116" s="336" t="n">
        <f aca="false">K116/($L$47+$L$38+$D$27+$N$17)</f>
        <v>0</v>
      </c>
      <c r="W116" s="324" t="n">
        <f aca="false">(F116*0.1)+(H116*6)+(L116*0.1)+(N116*6)</f>
        <v>70.6</v>
      </c>
      <c r="X116" s="324" t="n">
        <f aca="false">(E116*1)+(F116*0.1)+(H116*6)+(L116*0.1)+(N116*6)</f>
        <v>121.6</v>
      </c>
      <c r="Y116" s="324" t="n">
        <f aca="false">(E116*0.5)+(F116*0.1)+(H116*6)+(L116*0.1)+(N116*6)</f>
        <v>96.1</v>
      </c>
      <c r="Z116" s="315"/>
    </row>
    <row r="117" customFormat="false" ht="8.25" hidden="false" customHeight="false" outlineLevel="0" collapsed="false">
      <c r="A117" s="323" t="s">
        <v>740</v>
      </c>
      <c r="B117" s="324" t="n">
        <v>15</v>
      </c>
      <c r="C117" s="321" t="n">
        <f aca="false">E117/D117</f>
        <v>0.575757575757576</v>
      </c>
      <c r="D117" s="324" t="n">
        <v>33</v>
      </c>
      <c r="E117" s="324" t="n">
        <v>19</v>
      </c>
      <c r="F117" s="324" t="n">
        <v>170</v>
      </c>
      <c r="G117" s="324" t="n">
        <f aca="false">F117/E117</f>
        <v>8.94736842105263</v>
      </c>
      <c r="H117" s="324" t="n">
        <v>0</v>
      </c>
      <c r="I117" s="321" t="n">
        <f aca="false">H117/E117</f>
        <v>0</v>
      </c>
      <c r="K117" s="324"/>
      <c r="L117" s="324"/>
      <c r="M117" s="324" t="n">
        <v>0</v>
      </c>
      <c r="N117" s="324" t="n">
        <v>0</v>
      </c>
      <c r="O117" s="321" t="e">
        <f aca="false">N117/K117</f>
        <v>#DIV/0!</v>
      </c>
      <c r="R117" s="328" t="s">
        <v>741</v>
      </c>
      <c r="S117" s="336" t="n">
        <f aca="false">(D117+K117)/($E$47+$L$47+$E$38+$L$38+$K$27+$D$27+$N$17)</f>
        <v>0.0347368421052632</v>
      </c>
      <c r="T117" s="336" t="n">
        <f aca="false">D117/($E$47+$E$38+$K$27)</f>
        <v>0.0711206896551724</v>
      </c>
      <c r="U117" s="336" t="n">
        <f aca="false">K117/($L$47+$L$38+$D$27+$N$17)</f>
        <v>0</v>
      </c>
      <c r="W117" s="324" t="n">
        <f aca="false">(F117*0.1)+(H117*6)+(L117*0.1)+(N117*6)</f>
        <v>17</v>
      </c>
      <c r="X117" s="324"/>
      <c r="Y117" s="324"/>
    </row>
    <row r="118" customFormat="false" ht="8.25" hidden="false" customHeight="false" outlineLevel="0" collapsed="false">
      <c r="A118" s="322" t="s">
        <v>49</v>
      </c>
      <c r="B118" s="322"/>
      <c r="C118" s="319"/>
      <c r="D118" s="322" t="n">
        <f aca="false">SUM(D114:D117)</f>
        <v>126</v>
      </c>
      <c r="E118" s="322" t="n">
        <f aca="false">SUM(E114:E117)</f>
        <v>70</v>
      </c>
      <c r="F118" s="322" t="n">
        <f aca="false">SUM(F114:F117)</f>
        <v>696</v>
      </c>
      <c r="G118" s="322"/>
      <c r="H118" s="322" t="n">
        <f aca="false">SUM(H114:H117)</f>
        <v>3</v>
      </c>
      <c r="I118" s="322"/>
      <c r="J118" s="322"/>
      <c r="K118" s="322" t="n">
        <f aca="false">SUM(K114:K117)</f>
        <v>0</v>
      </c>
      <c r="L118" s="322" t="n">
        <f aca="false">SUM(L114:L117)</f>
        <v>0</v>
      </c>
      <c r="M118" s="322"/>
      <c r="N118" s="322" t="n">
        <f aca="false">SUM(N114:N117)</f>
        <v>0</v>
      </c>
      <c r="O118" s="319"/>
      <c r="Q118" s="326"/>
      <c r="S118" s="326"/>
      <c r="U118" s="315"/>
      <c r="V118" s="315"/>
    </row>
    <row r="119" customFormat="false" ht="8.25" hidden="false" customHeight="false" outlineLevel="0" collapsed="false">
      <c r="A119" s="319"/>
      <c r="H119" s="331"/>
      <c r="I119" s="315"/>
      <c r="J119" s="315"/>
      <c r="P119" s="326"/>
      <c r="Q119" s="326"/>
      <c r="R119" s="326"/>
      <c r="T119" s="315"/>
      <c r="U119" s="315"/>
    </row>
    <row r="120" customFormat="false" ht="8.25" hidden="false" customHeight="false" outlineLevel="0" collapsed="false">
      <c r="H120" s="331"/>
      <c r="I120" s="315"/>
      <c r="J120" s="315"/>
      <c r="P120" s="326"/>
      <c r="Q120" s="326"/>
      <c r="R120" s="326"/>
      <c r="T120" s="315"/>
      <c r="U120" s="315"/>
    </row>
    <row r="121" customFormat="false" ht="8.25" hidden="false" customHeight="false" outlineLevel="0" collapsed="false">
      <c r="A121" s="316" t="s">
        <v>109</v>
      </c>
      <c r="B121" s="316"/>
      <c r="C121" s="316"/>
      <c r="D121" s="316"/>
      <c r="E121" s="316"/>
      <c r="F121" s="316"/>
      <c r="G121" s="316"/>
      <c r="H121" s="331"/>
      <c r="I121" s="315"/>
      <c r="J121" s="316" t="s">
        <v>110</v>
      </c>
      <c r="K121" s="316"/>
      <c r="L121" s="316"/>
      <c r="M121" s="316"/>
      <c r="N121" s="316"/>
      <c r="P121" s="337"/>
      <c r="Q121" s="326"/>
      <c r="R121" s="316" t="s">
        <v>111</v>
      </c>
      <c r="S121" s="316"/>
      <c r="T121" s="316"/>
      <c r="U121" s="316"/>
      <c r="V121" s="316"/>
    </row>
    <row r="122" customFormat="false" ht="8.25" hidden="false" customHeight="false" outlineLevel="0" collapsed="false">
      <c r="A122" s="319"/>
      <c r="B122" s="322" t="s">
        <v>53</v>
      </c>
      <c r="C122" s="322" t="s">
        <v>112</v>
      </c>
      <c r="D122" s="322" t="s">
        <v>55</v>
      </c>
      <c r="E122" s="322" t="s">
        <v>30</v>
      </c>
      <c r="H122" s="315"/>
      <c r="I122" s="315"/>
      <c r="J122" s="338" t="s">
        <v>113</v>
      </c>
      <c r="K122" s="338"/>
      <c r="L122" s="338"/>
      <c r="M122" s="338"/>
      <c r="N122" s="319" t="s">
        <v>114</v>
      </c>
      <c r="R122" s="338" t="s">
        <v>113</v>
      </c>
      <c r="S122" s="338"/>
      <c r="T122" s="338"/>
      <c r="U122" s="338"/>
      <c r="V122" s="319" t="s">
        <v>114</v>
      </c>
    </row>
    <row r="123" customFormat="false" ht="8.25" hidden="false" customHeight="false" outlineLevel="0" collapsed="false">
      <c r="A123" s="323" t="s">
        <v>117</v>
      </c>
      <c r="B123" s="324" t="n">
        <f aca="false">SUM(J93:J97,D103:D108,D114:D117,D110:D111 )</f>
        <v>568</v>
      </c>
      <c r="C123" s="324" t="n">
        <f aca="false">SUM(E114:E117,E103:E108,K93:K97,E110:E111)</f>
        <v>349</v>
      </c>
      <c r="D123" s="324" t="n">
        <f aca="false">SUM(F114:F117,F103:F108,L93:L97,F110:F111)</f>
        <v>3918</v>
      </c>
      <c r="E123" s="324" t="n">
        <f aca="false">SUM(N93:N97,H103:H108,H114:H117,H110:H111)</f>
        <v>26</v>
      </c>
      <c r="H123" s="315"/>
      <c r="I123" s="315"/>
      <c r="J123" s="328" t="s">
        <v>773</v>
      </c>
      <c r="K123" s="328"/>
      <c r="L123" s="328"/>
      <c r="M123" s="328"/>
      <c r="N123" s="328" t="s">
        <v>122</v>
      </c>
      <c r="R123" s="328" t="s">
        <v>774</v>
      </c>
      <c r="S123" s="328"/>
      <c r="T123" s="328"/>
      <c r="U123" s="328"/>
      <c r="V123" s="328" t="s">
        <v>122</v>
      </c>
    </row>
    <row r="124" customFormat="false" ht="8.25" hidden="false" customHeight="false" outlineLevel="0" collapsed="false">
      <c r="A124" s="323" t="s">
        <v>118</v>
      </c>
      <c r="B124" s="324" t="n">
        <f aca="false">SUM(C88)</f>
        <v>568</v>
      </c>
      <c r="C124" s="324" t="n">
        <f aca="false">SUM(D88)</f>
        <v>349</v>
      </c>
      <c r="D124" s="324" t="n">
        <f aca="false">SUM(F88)</f>
        <v>3918</v>
      </c>
      <c r="E124" s="324" t="n">
        <f aca="false">SUM(H88)</f>
        <v>26</v>
      </c>
      <c r="F124" s="322"/>
      <c r="J124" s="328" t="s">
        <v>775</v>
      </c>
      <c r="K124" s="328"/>
      <c r="L124" s="328"/>
      <c r="M124" s="328"/>
      <c r="N124" s="328" t="s">
        <v>130</v>
      </c>
      <c r="R124" s="328" t="s">
        <v>776</v>
      </c>
      <c r="S124" s="328"/>
      <c r="T124" s="328"/>
      <c r="U124" s="328"/>
      <c r="V124" s="328" t="s">
        <v>130</v>
      </c>
    </row>
    <row r="125" customFormat="false" ht="8.25" hidden="false" customHeight="false" outlineLevel="0" collapsed="false">
      <c r="A125" s="323" t="s">
        <v>120</v>
      </c>
      <c r="B125" s="324"/>
      <c r="F125" s="322"/>
      <c r="J125" s="328" t="s">
        <v>777</v>
      </c>
      <c r="K125" s="328"/>
      <c r="L125" s="328"/>
      <c r="M125" s="328"/>
      <c r="N125" s="328" t="s">
        <v>22</v>
      </c>
      <c r="R125" s="328" t="s">
        <v>778</v>
      </c>
      <c r="S125" s="328"/>
      <c r="T125" s="328"/>
      <c r="U125" s="328"/>
      <c r="V125" s="328" t="s">
        <v>51</v>
      </c>
    </row>
    <row r="126" customFormat="false" ht="8.25" hidden="false" customHeight="false" outlineLevel="0" collapsed="false">
      <c r="J126" s="328" t="s">
        <v>779</v>
      </c>
      <c r="K126" s="328"/>
      <c r="L126" s="328"/>
      <c r="M126" s="328"/>
      <c r="N126" s="328" t="s">
        <v>51</v>
      </c>
      <c r="R126" s="323" t="s">
        <v>780</v>
      </c>
      <c r="S126" s="323"/>
      <c r="T126" s="323"/>
      <c r="U126" s="323"/>
      <c r="V126" s="328" t="s">
        <v>51</v>
      </c>
    </row>
    <row r="127" customFormat="false" ht="8.25" hidden="false" customHeight="false" outlineLevel="0" collapsed="false">
      <c r="A127" s="319"/>
      <c r="B127" s="322" t="s">
        <v>25</v>
      </c>
      <c r="C127" s="322" t="s">
        <v>28</v>
      </c>
      <c r="D127" s="322" t="s">
        <v>30</v>
      </c>
      <c r="J127" s="328" t="s">
        <v>781</v>
      </c>
      <c r="K127" s="328"/>
      <c r="L127" s="328"/>
      <c r="M127" s="328"/>
      <c r="N127" s="328" t="s">
        <v>122</v>
      </c>
      <c r="R127" s="323"/>
      <c r="S127" s="323"/>
      <c r="T127" s="323"/>
      <c r="U127" s="323"/>
      <c r="V127" s="328"/>
    </row>
    <row r="128" customFormat="false" ht="8.25" hidden="false" customHeight="false" outlineLevel="0" collapsed="false">
      <c r="A128" s="323" t="s">
        <v>125</v>
      </c>
      <c r="B128" s="324" t="n">
        <f aca="false">SUM(M85:M87,C93:C97,K103:K108,K114:K117)</f>
        <v>440</v>
      </c>
      <c r="C128" s="324" t="n">
        <f aca="false">SUM(N85:N87,D93:D97,L103:L108,L114:L117)</f>
        <v>2103</v>
      </c>
      <c r="D128" s="324" t="n">
        <f aca="false">SUM(P85:P87,F93:F97,N103:N108,N114:N117)</f>
        <v>15</v>
      </c>
      <c r="J128" s="328" t="s">
        <v>782</v>
      </c>
      <c r="K128" s="328"/>
      <c r="L128" s="328"/>
      <c r="M128" s="328"/>
      <c r="N128" s="328" t="s">
        <v>130</v>
      </c>
      <c r="R128" s="323"/>
      <c r="S128" s="323"/>
      <c r="T128" s="323"/>
      <c r="U128" s="323"/>
      <c r="V128" s="328"/>
    </row>
    <row r="129" customFormat="false" ht="8.25" hidden="false" customHeight="false" outlineLevel="0" collapsed="false">
      <c r="A129" s="323" t="s">
        <v>120</v>
      </c>
      <c r="B129" s="324"/>
      <c r="J129" s="328"/>
      <c r="K129" s="328"/>
      <c r="L129" s="328"/>
      <c r="M129" s="328"/>
      <c r="N129" s="328"/>
      <c r="R129" s="323"/>
      <c r="S129" s="323"/>
      <c r="T129" s="323"/>
      <c r="U129" s="323"/>
      <c r="V129" s="328"/>
    </row>
    <row r="130" customFormat="false" ht="8.25" hidden="false" customHeight="false" outlineLevel="0" collapsed="false">
      <c r="J130" s="328"/>
      <c r="K130" s="328"/>
      <c r="L130" s="328"/>
      <c r="M130" s="328"/>
      <c r="N130" s="328"/>
      <c r="R130" s="323"/>
      <c r="S130" s="323"/>
      <c r="T130" s="323"/>
      <c r="U130" s="323"/>
      <c r="V130" s="328"/>
    </row>
    <row r="131" customFormat="false" ht="8.25" hidden="false" customHeight="false" outlineLevel="0" collapsed="false">
      <c r="B131" s="322" t="s">
        <v>16</v>
      </c>
      <c r="C131" s="322" t="s">
        <v>17</v>
      </c>
    </row>
    <row r="132" customFormat="false" ht="8.25" hidden="false" customHeight="false" outlineLevel="0" collapsed="false">
      <c r="A132" s="323" t="s">
        <v>131</v>
      </c>
      <c r="B132" s="321" t="n">
        <f aca="false">B128/(B124+B128)</f>
        <v>0.436507936507937</v>
      </c>
      <c r="C132" s="321" t="n">
        <f aca="false">B124/(B124+B128)</f>
        <v>0.563492063492064</v>
      </c>
      <c r="J132" s="314" t="s">
        <v>132</v>
      </c>
    </row>
    <row r="133" customFormat="false" ht="8.25" hidden="false" customHeight="false" outlineLevel="0" collapsed="false">
      <c r="A133" s="323" t="s">
        <v>133</v>
      </c>
      <c r="B133" s="324"/>
      <c r="C133" s="328"/>
    </row>
    <row r="141" customFormat="false" ht="8.25" hidden="false" customHeight="false" outlineLevel="0" collapsed="false">
      <c r="A141" s="316" t="s">
        <v>134</v>
      </c>
      <c r="B141" s="316"/>
      <c r="C141" s="316"/>
      <c r="D141" s="316"/>
      <c r="E141" s="316"/>
      <c r="F141" s="316"/>
      <c r="G141" s="316"/>
      <c r="H141" s="316"/>
      <c r="I141" s="316"/>
      <c r="J141" s="316"/>
      <c r="K141" s="316"/>
      <c r="L141" s="316"/>
      <c r="M141" s="316"/>
      <c r="N141" s="316"/>
      <c r="O141" s="316"/>
      <c r="P141" s="316"/>
      <c r="Q141" s="316"/>
      <c r="R141" s="316"/>
      <c r="S141" s="316"/>
      <c r="T141" s="316"/>
      <c r="U141" s="316"/>
      <c r="V141" s="316"/>
      <c r="W141" s="316"/>
    </row>
    <row r="142" customFormat="false" ht="8.25" hidden="false" customHeight="false" outlineLevel="0" collapsed="false">
      <c r="A142" s="317"/>
      <c r="B142" s="317"/>
      <c r="C142" s="317"/>
      <c r="D142" s="317"/>
      <c r="E142" s="317"/>
      <c r="F142" s="317"/>
      <c r="G142" s="317"/>
      <c r="H142" s="317"/>
      <c r="I142" s="317"/>
      <c r="J142" s="317"/>
      <c r="K142" s="317"/>
      <c r="L142" s="317"/>
      <c r="M142" s="317"/>
      <c r="N142" s="317"/>
      <c r="O142" s="317"/>
      <c r="P142" s="317"/>
      <c r="Q142" s="317"/>
      <c r="R142" s="317"/>
      <c r="S142" s="317"/>
      <c r="T142" s="317"/>
      <c r="U142" s="317"/>
      <c r="V142" s="317"/>
      <c r="W142" s="317"/>
    </row>
    <row r="143" customFormat="false" ht="8.25" hidden="false" customHeight="false" outlineLevel="0" collapsed="false">
      <c r="H143" s="318" t="s">
        <v>11</v>
      </c>
      <c r="I143" s="318"/>
      <c r="J143" s="318"/>
      <c r="M143" s="318" t="s">
        <v>12</v>
      </c>
      <c r="N143" s="318"/>
      <c r="O143" s="318"/>
    </row>
    <row r="144" customFormat="false" ht="8.25" hidden="false" customHeight="false" outlineLevel="0" collapsed="false">
      <c r="H144" s="318" t="s">
        <v>14</v>
      </c>
      <c r="I144" s="318"/>
      <c r="J144" s="318"/>
    </row>
    <row r="145" customFormat="false" ht="8.25" hidden="false" customHeight="false" outlineLevel="0" collapsed="false">
      <c r="H145" s="318"/>
      <c r="I145" s="318"/>
      <c r="J145" s="318"/>
    </row>
    <row r="146" customFormat="false" ht="8.25" hidden="false" customHeight="false" outlineLevel="0" collapsed="false">
      <c r="H146" s="318"/>
      <c r="I146" s="318"/>
      <c r="J146" s="318"/>
    </row>
    <row r="147" customFormat="false" ht="8.25" hidden="false" customHeight="false" outlineLevel="0" collapsed="false">
      <c r="D147" s="319" t="s">
        <v>135</v>
      </c>
      <c r="P147" s="319" t="s">
        <v>136</v>
      </c>
    </row>
    <row r="148" customFormat="false" ht="8.25" hidden="false" customHeight="false" outlineLevel="0" collapsed="false">
      <c r="A148" s="322" t="s">
        <v>137</v>
      </c>
      <c r="P148" s="319" t="s">
        <v>137</v>
      </c>
      <c r="S148" s="322" t="s">
        <v>138</v>
      </c>
    </row>
    <row r="149" customFormat="false" ht="8.25" hidden="false" customHeight="false" outlineLevel="0" collapsed="false">
      <c r="A149" s="323" t="s">
        <v>139</v>
      </c>
      <c r="B149" s="339" t="s">
        <v>140</v>
      </c>
      <c r="C149" s="339" t="s">
        <v>26</v>
      </c>
      <c r="D149" s="339" t="s">
        <v>27</v>
      </c>
      <c r="E149" s="339" t="s">
        <v>55</v>
      </c>
      <c r="F149" s="339" t="s">
        <v>30</v>
      </c>
      <c r="G149" s="339" t="s">
        <v>141</v>
      </c>
      <c r="H149" s="339" t="s">
        <v>34</v>
      </c>
      <c r="I149" s="339" t="s">
        <v>55</v>
      </c>
      <c r="J149" s="339" t="s">
        <v>142</v>
      </c>
      <c r="K149" s="339" t="s">
        <v>30</v>
      </c>
      <c r="L149" s="339" t="s">
        <v>41</v>
      </c>
      <c r="O149" s="339" t="s">
        <v>143</v>
      </c>
      <c r="P149" s="339" t="s">
        <v>144</v>
      </c>
      <c r="Q149" s="339" t="s">
        <v>145</v>
      </c>
      <c r="S149" s="320" t="s">
        <v>16</v>
      </c>
      <c r="T149" s="320" t="s">
        <v>17</v>
      </c>
    </row>
    <row r="150" customFormat="false" ht="8.25" hidden="false" customHeight="false" outlineLevel="0" collapsed="false">
      <c r="A150" s="328" t="s">
        <v>49</v>
      </c>
      <c r="B150" s="334" t="n">
        <f aca="false">AVERAGE(B160,B170)</f>
        <v>484</v>
      </c>
      <c r="C150" s="334" t="n">
        <f aca="false">AVERAGE(C160,C170)</f>
        <v>318</v>
      </c>
      <c r="D150" s="340" t="n">
        <f aca="false">C150/B150</f>
        <v>0.65702479338843</v>
      </c>
      <c r="E150" s="334" t="n">
        <f aca="false">AVERAGE(E160,E170)</f>
        <v>3892</v>
      </c>
      <c r="F150" s="334" t="n">
        <f aca="false">AVERAGE(F160,F170)</f>
        <v>27</v>
      </c>
      <c r="G150" s="334" t="n">
        <f aca="false">AVERAGE(G160,G170)</f>
        <v>9</v>
      </c>
      <c r="H150" s="334" t="n">
        <f aca="false">AVERAGE(H160,H170)</f>
        <v>59.5</v>
      </c>
      <c r="I150" s="334" t="n">
        <f aca="false">AVERAGE(I160,I170)</f>
        <v>283</v>
      </c>
      <c r="J150" s="341" t="n">
        <f aca="false">I150/H150</f>
        <v>4.7563025210084</v>
      </c>
      <c r="K150" s="334" t="n">
        <f aca="false">AVERAGE(K160,K170)</f>
        <v>2</v>
      </c>
      <c r="L150" s="324" t="n">
        <f aca="false">((E150*0.05)+(F150*4)+(G150*-1)+(I150*0.1)+(K150*6))</f>
        <v>333.9</v>
      </c>
      <c r="O150" s="340" t="n">
        <f aca="false">(B150+H150)/(B152+F152+B154+F154+B156+F156+B150+H150)</f>
        <v>0.376385041551247</v>
      </c>
      <c r="P150" s="321" t="n">
        <f aca="false">B150/(B150+F152+F154+F156)</f>
        <v>0.515167642362959</v>
      </c>
      <c r="Q150" s="321" t="n">
        <f aca="false">H150/(H150+B152+B154+B156)</f>
        <v>0.117938553022795</v>
      </c>
      <c r="S150" s="321" t="n">
        <f aca="false">(H150+B152+B154+B156)/(H150+B152+B154+B156+B150)</f>
        <v>0.510369246332828</v>
      </c>
      <c r="T150" s="321" t="n">
        <f aca="false">B150/(B150+H150+B152+B154+B156)</f>
        <v>0.489630753667172</v>
      </c>
    </row>
    <row r="151" customFormat="false" ht="8.25" hidden="false" customHeight="false" outlineLevel="0" collapsed="false">
      <c r="A151" s="323" t="s">
        <v>146</v>
      </c>
      <c r="B151" s="339" t="s">
        <v>34</v>
      </c>
      <c r="C151" s="339" t="s">
        <v>55</v>
      </c>
      <c r="D151" s="339" t="s">
        <v>142</v>
      </c>
      <c r="E151" s="339" t="s">
        <v>30</v>
      </c>
      <c r="F151" s="339" t="s">
        <v>53</v>
      </c>
      <c r="G151" s="339" t="s">
        <v>54</v>
      </c>
      <c r="H151" s="339" t="s">
        <v>55</v>
      </c>
      <c r="I151" s="339" t="s">
        <v>147</v>
      </c>
      <c r="J151" s="339" t="s">
        <v>30</v>
      </c>
      <c r="K151" s="339" t="s">
        <v>41</v>
      </c>
      <c r="L151" s="334" t="s">
        <v>148</v>
      </c>
      <c r="O151" s="320" t="s">
        <v>143</v>
      </c>
      <c r="P151" s="320" t="s">
        <v>145</v>
      </c>
      <c r="Q151" s="320" t="s">
        <v>149</v>
      </c>
    </row>
    <row r="152" customFormat="false" ht="8.25" hidden="false" customHeight="false" outlineLevel="0" collapsed="false">
      <c r="A152" s="328" t="s">
        <v>49</v>
      </c>
      <c r="B152" s="334" t="n">
        <f aca="false">AVERAGE(B162,B172)</f>
        <v>416</v>
      </c>
      <c r="C152" s="334" t="n">
        <f aca="false">AVERAGE(C162,C172)</f>
        <v>1780</v>
      </c>
      <c r="D152" s="341" t="n">
        <f aca="false">C152/B152</f>
        <v>4.27884615384615</v>
      </c>
      <c r="E152" s="334" t="n">
        <f aca="false">AVERAGE(E162,E172)</f>
        <v>18</v>
      </c>
      <c r="F152" s="334" t="n">
        <f aca="false">AVERAGE(F162,F172)</f>
        <v>74.5</v>
      </c>
      <c r="G152" s="334" t="n">
        <f aca="false">AVERAGE(G162,G172)</f>
        <v>61.5</v>
      </c>
      <c r="H152" s="334" t="n">
        <f aca="false">AVERAGE(H162,H172)</f>
        <v>467.5</v>
      </c>
      <c r="I152" s="341" t="n">
        <f aca="false">H152/G152</f>
        <v>7.60162601626016</v>
      </c>
      <c r="J152" s="334" t="n">
        <f aca="false">AVERAGE(J162,J172)</f>
        <v>1.5</v>
      </c>
      <c r="K152" s="324" t="n">
        <f aca="false">(C152*0.1)+(E152*6)+(H152*0.1)+(J152*6)</f>
        <v>341.75</v>
      </c>
      <c r="L152" s="324" t="n">
        <f aca="false">(C152*0.1)+(E152*6)+(G152*1)+(H152*0.1)+(J152*6)</f>
        <v>403.25</v>
      </c>
      <c r="O152" s="340" t="n">
        <f aca="false">(B152+F152)/(B152+F152+B154+F154+B156+F156+B150+H150)</f>
        <v>0.339681440443213</v>
      </c>
      <c r="P152" s="321" t="n">
        <f aca="false">B152/(H150+B152+B154+B156)</f>
        <v>0.824578790882061</v>
      </c>
      <c r="Q152" s="321" t="n">
        <f aca="false">F152/(F152+F154+F156)</f>
        <v>0.163556531284303</v>
      </c>
    </row>
    <row r="153" customFormat="false" ht="8.25" hidden="false" customHeight="false" outlineLevel="0" collapsed="false">
      <c r="A153" s="323" t="s">
        <v>150</v>
      </c>
      <c r="B153" s="339" t="s">
        <v>34</v>
      </c>
      <c r="C153" s="339" t="s">
        <v>55</v>
      </c>
      <c r="D153" s="339" t="s">
        <v>142</v>
      </c>
      <c r="E153" s="339" t="s">
        <v>30</v>
      </c>
      <c r="F153" s="339" t="s">
        <v>53</v>
      </c>
      <c r="G153" s="339" t="s">
        <v>54</v>
      </c>
      <c r="H153" s="339" t="s">
        <v>55</v>
      </c>
      <c r="I153" s="339" t="s">
        <v>147</v>
      </c>
      <c r="J153" s="339" t="s">
        <v>30</v>
      </c>
      <c r="K153" s="339" t="s">
        <v>41</v>
      </c>
      <c r="L153" s="334" t="s">
        <v>148</v>
      </c>
      <c r="O153" s="320" t="s">
        <v>143</v>
      </c>
      <c r="P153" s="320" t="s">
        <v>145</v>
      </c>
      <c r="Q153" s="320" t="s">
        <v>149</v>
      </c>
    </row>
    <row r="154" customFormat="false" ht="8.25" hidden="false" customHeight="false" outlineLevel="0" collapsed="false">
      <c r="A154" s="328" t="s">
        <v>49</v>
      </c>
      <c r="B154" s="334" t="n">
        <f aca="false">AVERAGE(B164,B174)</f>
        <v>29</v>
      </c>
      <c r="C154" s="334" t="n">
        <f aca="false">AVERAGE(C164,C174)</f>
        <v>181.5</v>
      </c>
      <c r="D154" s="334" t="n">
        <f aca="false">C154/B154</f>
        <v>6.25862068965517</v>
      </c>
      <c r="E154" s="334" t="n">
        <f aca="false">AVERAGE(E164,E174)</f>
        <v>0.5</v>
      </c>
      <c r="F154" s="334" t="n">
        <f aca="false">AVERAGE(F164,F174)</f>
        <v>288.5</v>
      </c>
      <c r="G154" s="334" t="n">
        <f aca="false">AVERAGE(G164,G174)</f>
        <v>186.5</v>
      </c>
      <c r="H154" s="334" t="n">
        <f aca="false">AVERAGE(H164,H174)</f>
        <v>2547.5</v>
      </c>
      <c r="I154" s="341" t="n">
        <f aca="false">H154/G154</f>
        <v>13.6595174262735</v>
      </c>
      <c r="J154" s="334" t="n">
        <f aca="false">AVERAGE(J164,J174)</f>
        <v>17.5</v>
      </c>
      <c r="K154" s="324" t="n">
        <f aca="false">(C154*0.1)+(E154*6)+(H154*0.1)+(J154*6)</f>
        <v>380.9</v>
      </c>
      <c r="L154" s="324" t="n">
        <f aca="false">(C154*0.1)+(E154*6)+(G154*1)+(H154*0.1)+(J154*6)</f>
        <v>567.4</v>
      </c>
      <c r="O154" s="340" t="n">
        <f aca="false">(B154+F154)/(B152+F152+B154+F154+B156+F156+B150+H150)</f>
        <v>0.219875346260388</v>
      </c>
      <c r="P154" s="321" t="n">
        <f aca="false">B154/(B152+H150+B154+B156)</f>
        <v>0.0574826560951437</v>
      </c>
      <c r="Q154" s="321" t="n">
        <f aca="false">F154/(F154+F152+F156)</f>
        <v>0.633369923161361</v>
      </c>
    </row>
    <row r="155" customFormat="false" ht="8.25" hidden="false" customHeight="false" outlineLevel="0" collapsed="false">
      <c r="A155" s="323" t="s">
        <v>151</v>
      </c>
      <c r="B155" s="339" t="s">
        <v>34</v>
      </c>
      <c r="C155" s="339" t="s">
        <v>55</v>
      </c>
      <c r="D155" s="339" t="s">
        <v>142</v>
      </c>
      <c r="E155" s="339" t="s">
        <v>30</v>
      </c>
      <c r="F155" s="339" t="s">
        <v>53</v>
      </c>
      <c r="G155" s="339" t="s">
        <v>54</v>
      </c>
      <c r="H155" s="339" t="s">
        <v>55</v>
      </c>
      <c r="I155" s="339" t="s">
        <v>147</v>
      </c>
      <c r="J155" s="339" t="s">
        <v>30</v>
      </c>
      <c r="K155" s="339" t="s">
        <v>41</v>
      </c>
      <c r="L155" s="334" t="s">
        <v>148</v>
      </c>
      <c r="O155" s="320" t="s">
        <v>143</v>
      </c>
      <c r="P155" s="320" t="s">
        <v>145</v>
      </c>
      <c r="Q155" s="320" t="s">
        <v>149</v>
      </c>
    </row>
    <row r="156" customFormat="false" ht="8.25" hidden="false" customHeight="false" outlineLevel="0" collapsed="false">
      <c r="A156" s="328" t="s">
        <v>49</v>
      </c>
      <c r="B156" s="334" t="n">
        <f aca="false">AVERAGE(B166,B176)</f>
        <v>0</v>
      </c>
      <c r="C156" s="334" t="n">
        <f aca="false">AVERAGE(C166,C176)</f>
        <v>0</v>
      </c>
      <c r="D156" s="334" t="e">
        <f aca="false">C156/B156</f>
        <v>#DIV/0!</v>
      </c>
      <c r="E156" s="334" t="n">
        <f aca="false">AVERAGE(E166,E176)</f>
        <v>0</v>
      </c>
      <c r="F156" s="334" t="n">
        <f aca="false">AVERAGE(F166,F176)</f>
        <v>92.5</v>
      </c>
      <c r="G156" s="334" t="n">
        <f aca="false">AVERAGE(G166,G176)</f>
        <v>68</v>
      </c>
      <c r="H156" s="334" t="n">
        <f aca="false">AVERAGE(H166,H176)</f>
        <v>826.5</v>
      </c>
      <c r="I156" s="341" t="n">
        <f aca="false">H156/G156</f>
        <v>12.1544117647059</v>
      </c>
      <c r="J156" s="334" t="n">
        <f aca="false">AVERAGE(J166,J176)</f>
        <v>7.5</v>
      </c>
      <c r="K156" s="324" t="n">
        <f aca="false">(C156*0.1)+(E156*6)+(H156*0.1)+(J156*6)</f>
        <v>127.65</v>
      </c>
      <c r="L156" s="324" t="n">
        <f aca="false">(C156*0.1)+(E156*6)+(G156*1)+(H156*0.1)+(J156*6)</f>
        <v>195.65</v>
      </c>
      <c r="O156" s="340" t="n">
        <f aca="false">(B156+F156)/(B152+F152+B154+F154+B156+F156+B150+H150)</f>
        <v>0.0640581717451524</v>
      </c>
      <c r="P156" s="336" t="n">
        <f aca="false">B156/(B156+B154+B152+H150)</f>
        <v>0</v>
      </c>
      <c r="Q156" s="321" t="n">
        <f aca="false">F156/(F156+F154+F152)</f>
        <v>0.203073545554336</v>
      </c>
    </row>
    <row r="157" customFormat="false" ht="8.25" hidden="false" customHeight="false" outlineLevel="0" collapsed="false">
      <c r="B157" s="342"/>
      <c r="C157" s="342"/>
      <c r="D157" s="342"/>
      <c r="E157" s="342"/>
      <c r="F157" s="342"/>
      <c r="G157" s="342"/>
      <c r="H157" s="342"/>
      <c r="I157" s="342"/>
      <c r="J157" s="342"/>
      <c r="K157" s="342"/>
      <c r="L157" s="343"/>
      <c r="P157" s="319"/>
    </row>
    <row r="158" customFormat="false" ht="8.25" hidden="false" customHeight="false" outlineLevel="0" collapsed="false">
      <c r="A158" s="322" t="n">
        <v>2024</v>
      </c>
      <c r="P158" s="319" t="n">
        <v>2024</v>
      </c>
      <c r="S158" s="322" t="s">
        <v>138</v>
      </c>
    </row>
    <row r="159" customFormat="false" ht="8.25" hidden="false" customHeight="false" outlineLevel="0" collapsed="false">
      <c r="A159" s="323" t="s">
        <v>139</v>
      </c>
      <c r="B159" s="339" t="s">
        <v>140</v>
      </c>
      <c r="C159" s="339" t="s">
        <v>26</v>
      </c>
      <c r="D159" s="339" t="s">
        <v>27</v>
      </c>
      <c r="E159" s="339" t="s">
        <v>55</v>
      </c>
      <c r="F159" s="339" t="s">
        <v>30</v>
      </c>
      <c r="G159" s="339" t="s">
        <v>141</v>
      </c>
      <c r="H159" s="339" t="s">
        <v>34</v>
      </c>
      <c r="I159" s="339" t="s">
        <v>55</v>
      </c>
      <c r="J159" s="339" t="s">
        <v>142</v>
      </c>
      <c r="K159" s="339" t="s">
        <v>30</v>
      </c>
      <c r="L159" s="339" t="s">
        <v>41</v>
      </c>
      <c r="O159" s="339" t="s">
        <v>143</v>
      </c>
      <c r="P159" s="339" t="s">
        <v>144</v>
      </c>
      <c r="Q159" s="339" t="s">
        <v>145</v>
      </c>
      <c r="S159" s="320" t="s">
        <v>16</v>
      </c>
      <c r="T159" s="320" t="s">
        <v>17</v>
      </c>
    </row>
    <row r="160" customFormat="false" ht="8.25" hidden="false" customHeight="false" outlineLevel="0" collapsed="false">
      <c r="A160" s="328" t="s">
        <v>49</v>
      </c>
      <c r="B160" s="334" t="n">
        <v>479</v>
      </c>
      <c r="C160" s="334" t="n">
        <v>308</v>
      </c>
      <c r="D160" s="340" t="n">
        <f aca="false">C160/B160</f>
        <v>0.643006263048017</v>
      </c>
      <c r="E160" s="334" t="n">
        <v>3939</v>
      </c>
      <c r="F160" s="334" t="n">
        <v>28</v>
      </c>
      <c r="G160" s="334" t="n">
        <v>11</v>
      </c>
      <c r="H160" s="334" t="n">
        <v>45</v>
      </c>
      <c r="I160" s="334" t="n">
        <v>221</v>
      </c>
      <c r="J160" s="341" t="n">
        <f aca="false">I160/H160</f>
        <v>4.91111111111111</v>
      </c>
      <c r="K160" s="334" t="n">
        <v>2</v>
      </c>
      <c r="L160" s="324" t="n">
        <f aca="false">((E160*0.05)+(F160*4)+(G160*-1)+(I160*0.1)+(K160*6))</f>
        <v>332.05</v>
      </c>
      <c r="O160" s="340" t="n">
        <f aca="false">(B160+H160)/(B162+F162+B164+F164+B166+F166+B160+H160)</f>
        <v>0.35743519781719</v>
      </c>
      <c r="P160" s="321" t="n">
        <f aca="false">B160/(B160+F162+F164+F166)</f>
        <v>0.507953340402969</v>
      </c>
      <c r="Q160" s="321" t="n">
        <f aca="false">H160/(H160+B162+B164+B166)</f>
        <v>0.0860420650095602</v>
      </c>
      <c r="S160" s="321" t="n">
        <f aca="false">(H160+B162+B164+B166)/(H160+B162+B164+B166+B160)</f>
        <v>0.521956087824351</v>
      </c>
      <c r="T160" s="321" t="n">
        <f aca="false">B160/(B160+H160+B162+B164+B166)</f>
        <v>0.478043912175649</v>
      </c>
    </row>
    <row r="161" customFormat="false" ht="8.25" hidden="false" customHeight="false" outlineLevel="0" collapsed="false">
      <c r="A161" s="323" t="s">
        <v>146</v>
      </c>
      <c r="B161" s="339" t="s">
        <v>34</v>
      </c>
      <c r="C161" s="339" t="s">
        <v>55</v>
      </c>
      <c r="D161" s="339" t="s">
        <v>142</v>
      </c>
      <c r="E161" s="339" t="s">
        <v>30</v>
      </c>
      <c r="F161" s="339" t="s">
        <v>53</v>
      </c>
      <c r="G161" s="339" t="s">
        <v>54</v>
      </c>
      <c r="H161" s="339" t="s">
        <v>55</v>
      </c>
      <c r="I161" s="339" t="s">
        <v>147</v>
      </c>
      <c r="J161" s="339" t="s">
        <v>30</v>
      </c>
      <c r="K161" s="339" t="s">
        <v>41</v>
      </c>
      <c r="L161" s="339" t="s">
        <v>148</v>
      </c>
      <c r="O161" s="320" t="s">
        <v>143</v>
      </c>
      <c r="P161" s="320" t="s">
        <v>145</v>
      </c>
      <c r="Q161" s="320" t="s">
        <v>149</v>
      </c>
    </row>
    <row r="162" customFormat="false" ht="8.25" hidden="false" customHeight="false" outlineLevel="0" collapsed="false">
      <c r="A162" s="328" t="s">
        <v>49</v>
      </c>
      <c r="B162" s="334" t="n">
        <v>446</v>
      </c>
      <c r="C162" s="334" t="n">
        <v>2029</v>
      </c>
      <c r="D162" s="341" t="n">
        <f aca="false">C162/B162</f>
        <v>4.54932735426009</v>
      </c>
      <c r="E162" s="334" t="n">
        <v>20</v>
      </c>
      <c r="F162" s="334" t="n">
        <v>71</v>
      </c>
      <c r="G162" s="334" t="n">
        <v>59</v>
      </c>
      <c r="H162" s="334" t="n">
        <v>462</v>
      </c>
      <c r="I162" s="341" t="n">
        <f aca="false">H162/G162</f>
        <v>7.83050847457627</v>
      </c>
      <c r="J162" s="334" t="n">
        <v>2</v>
      </c>
      <c r="K162" s="324" t="n">
        <f aca="false">(C162*0.1)+(E162*6)+(H162*0.1)+(J162*6)</f>
        <v>381.1</v>
      </c>
      <c r="L162" s="324" t="n">
        <f aca="false">(C162*0.1)+(E162*6)+(G162*1)+(H162*0.1)+(J162*6)</f>
        <v>440.1</v>
      </c>
      <c r="O162" s="340" t="n">
        <f aca="false">(B162+F162)/(B162+F162+B164+F164+B166+F166+B160+H160)</f>
        <v>0.352660300136426</v>
      </c>
      <c r="P162" s="321" t="n">
        <f aca="false">B162/(H160+B162+B164+B166)</f>
        <v>0.852772466539197</v>
      </c>
      <c r="Q162" s="321" t="n">
        <f aca="false">F162/(F162+F164+F166)</f>
        <v>0.15301724137931</v>
      </c>
    </row>
    <row r="163" customFormat="false" ht="8.25" hidden="false" customHeight="false" outlineLevel="0" collapsed="false">
      <c r="A163" s="323" t="s">
        <v>150</v>
      </c>
      <c r="B163" s="339" t="s">
        <v>34</v>
      </c>
      <c r="C163" s="339" t="s">
        <v>55</v>
      </c>
      <c r="D163" s="339" t="s">
        <v>142</v>
      </c>
      <c r="E163" s="339" t="s">
        <v>30</v>
      </c>
      <c r="F163" s="339" t="s">
        <v>53</v>
      </c>
      <c r="G163" s="339" t="s">
        <v>54</v>
      </c>
      <c r="H163" s="339" t="s">
        <v>55</v>
      </c>
      <c r="I163" s="339" t="s">
        <v>147</v>
      </c>
      <c r="J163" s="339" t="s">
        <v>30</v>
      </c>
      <c r="K163" s="339" t="s">
        <v>41</v>
      </c>
      <c r="L163" s="339" t="s">
        <v>148</v>
      </c>
      <c r="O163" s="320" t="s">
        <v>143</v>
      </c>
      <c r="P163" s="320" t="s">
        <v>145</v>
      </c>
      <c r="Q163" s="320" t="s">
        <v>149</v>
      </c>
    </row>
    <row r="164" customFormat="false" ht="8.25" hidden="false" customHeight="false" outlineLevel="0" collapsed="false">
      <c r="A164" s="328" t="s">
        <v>49</v>
      </c>
      <c r="B164" s="334" t="n">
        <v>32</v>
      </c>
      <c r="C164" s="334" t="n">
        <v>240</v>
      </c>
      <c r="D164" s="334" t="n">
        <f aca="false">C164/B164</f>
        <v>7.5</v>
      </c>
      <c r="E164" s="334" t="n">
        <v>1</v>
      </c>
      <c r="F164" s="334" t="n">
        <v>306</v>
      </c>
      <c r="G164" s="334" t="n">
        <v>187</v>
      </c>
      <c r="H164" s="334" t="n">
        <v>2681</v>
      </c>
      <c r="I164" s="341" t="n">
        <f aca="false">H164/G164</f>
        <v>14.3368983957219</v>
      </c>
      <c r="J164" s="334" t="n">
        <v>19</v>
      </c>
      <c r="K164" s="324" t="n">
        <f aca="false">(C164*0.1)+(E164*6)+(H164*0.1)+(J164*6)</f>
        <v>412.1</v>
      </c>
      <c r="L164" s="324" t="n">
        <f aca="false">(C164*0.1)+(E164*6)+(G164*1)+(H164*0.1)+(J164*6)</f>
        <v>599.1</v>
      </c>
      <c r="O164" s="340" t="n">
        <f aca="false">(B164+F164)/(B162+F162+B164+F164+B166+F166+B160+H160)</f>
        <v>0.23055934515689</v>
      </c>
      <c r="P164" s="321" t="n">
        <f aca="false">B164/(B162+H160+B164+B166)</f>
        <v>0.0611854684512428</v>
      </c>
      <c r="Q164" s="321" t="n">
        <f aca="false">F164/(F164+F162+F166)</f>
        <v>0.65948275862069</v>
      </c>
    </row>
    <row r="165" customFormat="false" ht="8.25" hidden="false" customHeight="false" outlineLevel="0" collapsed="false">
      <c r="A165" s="323" t="s">
        <v>151</v>
      </c>
      <c r="B165" s="339" t="s">
        <v>34</v>
      </c>
      <c r="C165" s="339" t="s">
        <v>55</v>
      </c>
      <c r="D165" s="339" t="s">
        <v>142</v>
      </c>
      <c r="E165" s="339" t="s">
        <v>30</v>
      </c>
      <c r="F165" s="339" t="s">
        <v>53</v>
      </c>
      <c r="G165" s="339" t="s">
        <v>54</v>
      </c>
      <c r="H165" s="339" t="s">
        <v>55</v>
      </c>
      <c r="I165" s="339" t="s">
        <v>147</v>
      </c>
      <c r="J165" s="339" t="s">
        <v>30</v>
      </c>
      <c r="K165" s="339" t="s">
        <v>41</v>
      </c>
      <c r="L165" s="339" t="s">
        <v>148</v>
      </c>
      <c r="O165" s="320" t="s">
        <v>143</v>
      </c>
      <c r="P165" s="320" t="s">
        <v>145</v>
      </c>
      <c r="Q165" s="320" t="s">
        <v>149</v>
      </c>
    </row>
    <row r="166" customFormat="false" ht="8.25" hidden="false" customHeight="false" outlineLevel="0" collapsed="false">
      <c r="A166" s="328" t="s">
        <v>49</v>
      </c>
      <c r="B166" s="334" t="n">
        <v>0</v>
      </c>
      <c r="C166" s="334" t="n">
        <v>0</v>
      </c>
      <c r="D166" s="334" t="e">
        <f aca="false">C166/B166</f>
        <v>#DIV/0!</v>
      </c>
      <c r="E166" s="334" t="n">
        <v>0</v>
      </c>
      <c r="F166" s="334" t="n">
        <v>87</v>
      </c>
      <c r="G166" s="334" t="n">
        <v>62</v>
      </c>
      <c r="H166" s="334" t="n">
        <v>801</v>
      </c>
      <c r="I166" s="341" t="n">
        <f aca="false">H166/G166</f>
        <v>12.9193548387097</v>
      </c>
      <c r="J166" s="334" t="n">
        <v>7</v>
      </c>
      <c r="K166" s="324" t="n">
        <f aca="false">(C166*0.1)+(E166*6)+(H166*0.1)+(J166*6)</f>
        <v>122.1</v>
      </c>
      <c r="L166" s="324" t="n">
        <f aca="false">(C166*0.1)+(E166*6)+(G166*1)+(H166*0.1)+(J166*6)</f>
        <v>184.1</v>
      </c>
      <c r="O166" s="340" t="n">
        <f aca="false">(B166+F166)/(B162+F162+B164+F164+B166+F166+B160+H160)</f>
        <v>0.0593451568894952</v>
      </c>
      <c r="P166" s="336" t="n">
        <f aca="false">B166/(B166+B164+B162+H160)</f>
        <v>0</v>
      </c>
      <c r="Q166" s="321" t="n">
        <f aca="false">F166/(F166+F164+F162)</f>
        <v>0.1875</v>
      </c>
    </row>
    <row r="168" customFormat="false" ht="8.25" hidden="false" customHeight="false" outlineLevel="0" collapsed="false">
      <c r="A168" s="322" t="n">
        <v>2025</v>
      </c>
      <c r="P168" s="319" t="n">
        <v>2025</v>
      </c>
      <c r="S168" s="322" t="s">
        <v>138</v>
      </c>
    </row>
    <row r="169" customFormat="false" ht="8.25" hidden="false" customHeight="false" outlineLevel="0" collapsed="false">
      <c r="A169" s="323" t="s">
        <v>139</v>
      </c>
      <c r="B169" s="339" t="s">
        <v>140</v>
      </c>
      <c r="C169" s="339" t="s">
        <v>26</v>
      </c>
      <c r="D169" s="339" t="s">
        <v>27</v>
      </c>
      <c r="E169" s="339" t="s">
        <v>55</v>
      </c>
      <c r="F169" s="339" t="s">
        <v>30</v>
      </c>
      <c r="G169" s="339" t="s">
        <v>141</v>
      </c>
      <c r="H169" s="339" t="s">
        <v>34</v>
      </c>
      <c r="I169" s="339" t="s">
        <v>55</v>
      </c>
      <c r="J169" s="339" t="s">
        <v>142</v>
      </c>
      <c r="K169" s="339" t="s">
        <v>30</v>
      </c>
      <c r="L169" s="339" t="s">
        <v>41</v>
      </c>
      <c r="O169" s="339" t="s">
        <v>143</v>
      </c>
      <c r="P169" s="339" t="s">
        <v>144</v>
      </c>
      <c r="Q169" s="339" t="s">
        <v>145</v>
      </c>
      <c r="S169" s="320" t="s">
        <v>16</v>
      </c>
      <c r="T169" s="320" t="s">
        <v>17</v>
      </c>
    </row>
    <row r="170" customFormat="false" ht="8.25" hidden="false" customHeight="false" outlineLevel="0" collapsed="false">
      <c r="A170" s="328" t="s">
        <v>49</v>
      </c>
      <c r="B170" s="334" t="n">
        <v>489</v>
      </c>
      <c r="C170" s="334" t="n">
        <v>328</v>
      </c>
      <c r="D170" s="340" t="n">
        <f aca="false">C170/B170</f>
        <v>0.670756646216769</v>
      </c>
      <c r="E170" s="334" t="n">
        <v>3845</v>
      </c>
      <c r="F170" s="334" t="n">
        <v>26</v>
      </c>
      <c r="G170" s="334" t="n">
        <v>7</v>
      </c>
      <c r="H170" s="334" t="n">
        <v>74</v>
      </c>
      <c r="I170" s="334" t="n">
        <v>345</v>
      </c>
      <c r="J170" s="334" t="n">
        <f aca="false">I170/H170</f>
        <v>4.66216216216216</v>
      </c>
      <c r="K170" s="334" t="n">
        <v>2</v>
      </c>
      <c r="L170" s="324" t="n">
        <f aca="false">((E170*0.05)+(F170*4)+(G170*-1)+(I170*0.1)+(K170*6))</f>
        <v>335.75</v>
      </c>
      <c r="O170" s="340" t="n">
        <f aca="false">(B170+H170)/(B172+F172+B174+F174+B176+F176+B170+H170)</f>
        <v>0.39592123769339</v>
      </c>
      <c r="P170" s="321" t="n">
        <f aca="false">B170/(B170+F172+F174+F176)</f>
        <v>0.522435897435898</v>
      </c>
      <c r="Q170" s="321" t="n">
        <f aca="false">H170/(H170+B172+B174+B176)</f>
        <v>0.152263374485597</v>
      </c>
      <c r="S170" s="321" t="n">
        <f aca="false">(H170+B172+B174+B176)/(H170+B172+B174+B176+B170)</f>
        <v>0.498461538461538</v>
      </c>
      <c r="T170" s="321" t="n">
        <f aca="false">B170/(B170+H170+B172+B174+B176)</f>
        <v>0.501538461538462</v>
      </c>
    </row>
    <row r="171" customFormat="false" ht="8.25" hidden="false" customHeight="false" outlineLevel="0" collapsed="false">
      <c r="A171" s="323" t="s">
        <v>146</v>
      </c>
      <c r="B171" s="339" t="s">
        <v>34</v>
      </c>
      <c r="C171" s="339" t="s">
        <v>55</v>
      </c>
      <c r="D171" s="339" t="s">
        <v>142</v>
      </c>
      <c r="E171" s="339" t="s">
        <v>30</v>
      </c>
      <c r="F171" s="339" t="s">
        <v>53</v>
      </c>
      <c r="G171" s="339" t="s">
        <v>54</v>
      </c>
      <c r="H171" s="339" t="s">
        <v>55</v>
      </c>
      <c r="I171" s="339" t="s">
        <v>147</v>
      </c>
      <c r="J171" s="339" t="s">
        <v>30</v>
      </c>
      <c r="K171" s="339" t="s">
        <v>41</v>
      </c>
      <c r="L171" s="339" t="s">
        <v>148</v>
      </c>
      <c r="O171" s="320" t="s">
        <v>143</v>
      </c>
      <c r="P171" s="320" t="s">
        <v>145</v>
      </c>
      <c r="Q171" s="320" t="s">
        <v>149</v>
      </c>
    </row>
    <row r="172" customFormat="false" ht="8.25" hidden="false" customHeight="false" outlineLevel="0" collapsed="false">
      <c r="A172" s="328" t="s">
        <v>49</v>
      </c>
      <c r="B172" s="334" t="n">
        <v>386</v>
      </c>
      <c r="C172" s="334" t="n">
        <v>1531</v>
      </c>
      <c r="D172" s="341" t="n">
        <f aca="false">C172/B172</f>
        <v>3.96632124352332</v>
      </c>
      <c r="E172" s="334" t="n">
        <v>16</v>
      </c>
      <c r="F172" s="334" t="n">
        <v>78</v>
      </c>
      <c r="G172" s="334" t="n">
        <v>64</v>
      </c>
      <c r="H172" s="334" t="n">
        <v>473</v>
      </c>
      <c r="I172" s="341" t="n">
        <f aca="false">H172/G172</f>
        <v>7.390625</v>
      </c>
      <c r="J172" s="334" t="n">
        <v>1</v>
      </c>
      <c r="K172" s="324" t="n">
        <f aca="false">(C172*0.1)+(E172*6)+(H172*0.1)+(J172*6)</f>
        <v>302.4</v>
      </c>
      <c r="L172" s="324" t="n">
        <f aca="false">(C172*0.1)+(E172*6)+(G172*1)+(H172*0.1)+(J172*6)</f>
        <v>366.4</v>
      </c>
      <c r="O172" s="340" t="n">
        <f aca="false">(B172+F172)/(B172+F172+B174+F174+B176+F176+B170+H170)</f>
        <v>0.326300984528833</v>
      </c>
      <c r="P172" s="321" t="n">
        <f aca="false">B172/(H170+B172+B174+B176)</f>
        <v>0.794238683127572</v>
      </c>
      <c r="Q172" s="321" t="n">
        <f aca="false">F172/(F172+F174+F176)</f>
        <v>0.174496644295302</v>
      </c>
    </row>
    <row r="173" customFormat="false" ht="8.25" hidden="false" customHeight="false" outlineLevel="0" collapsed="false">
      <c r="A173" s="323" t="s">
        <v>150</v>
      </c>
      <c r="B173" s="339" t="s">
        <v>34</v>
      </c>
      <c r="C173" s="339" t="s">
        <v>55</v>
      </c>
      <c r="D173" s="339" t="s">
        <v>142</v>
      </c>
      <c r="E173" s="339" t="s">
        <v>30</v>
      </c>
      <c r="F173" s="339" t="s">
        <v>53</v>
      </c>
      <c r="G173" s="339" t="s">
        <v>54</v>
      </c>
      <c r="H173" s="339" t="s">
        <v>55</v>
      </c>
      <c r="I173" s="339" t="s">
        <v>147</v>
      </c>
      <c r="J173" s="339" t="s">
        <v>30</v>
      </c>
      <c r="K173" s="339" t="s">
        <v>41</v>
      </c>
      <c r="L173" s="339" t="s">
        <v>148</v>
      </c>
      <c r="O173" s="320" t="s">
        <v>143</v>
      </c>
      <c r="P173" s="320" t="s">
        <v>145</v>
      </c>
      <c r="Q173" s="320" t="s">
        <v>149</v>
      </c>
    </row>
    <row r="174" customFormat="false" ht="8.25" hidden="false" customHeight="false" outlineLevel="0" collapsed="false">
      <c r="A174" s="328" t="s">
        <v>49</v>
      </c>
      <c r="B174" s="334" t="n">
        <v>26</v>
      </c>
      <c r="C174" s="334" t="n">
        <v>123</v>
      </c>
      <c r="D174" s="341" t="n">
        <f aca="false">C174/B174</f>
        <v>4.73076923076923</v>
      </c>
      <c r="E174" s="334" t="n">
        <v>0</v>
      </c>
      <c r="F174" s="334" t="n">
        <v>271</v>
      </c>
      <c r="G174" s="334" t="n">
        <v>186</v>
      </c>
      <c r="H174" s="334" t="n">
        <v>2414</v>
      </c>
      <c r="I174" s="341" t="n">
        <f aca="false">H174/G174</f>
        <v>12.9784946236559</v>
      </c>
      <c r="J174" s="334" t="n">
        <v>16</v>
      </c>
      <c r="K174" s="324" t="n">
        <f aca="false">(C174*0.1)+(E174*6)+(H174*0.1)+(J174*6)</f>
        <v>349.7</v>
      </c>
      <c r="L174" s="324" t="n">
        <f aca="false">(C174*0.1)+(E174*6)+(G174*1)+(H174*0.1)+(J174*6)</f>
        <v>535.7</v>
      </c>
      <c r="O174" s="340" t="n">
        <f aca="false">(B174+F174)/(B172+F172+B174+F174+B176+F176+B170+H170)</f>
        <v>0.208860759493671</v>
      </c>
      <c r="P174" s="321" t="n">
        <f aca="false">B174/(B172+H170+B174+B176)</f>
        <v>0.0534979423868313</v>
      </c>
      <c r="Q174" s="321" t="n">
        <f aca="false">F174/(F174+F172+F176)</f>
        <v>0.606263982102908</v>
      </c>
    </row>
    <row r="175" customFormat="false" ht="8.25" hidden="false" customHeight="false" outlineLevel="0" collapsed="false">
      <c r="A175" s="323" t="s">
        <v>151</v>
      </c>
      <c r="B175" s="339" t="s">
        <v>34</v>
      </c>
      <c r="C175" s="339" t="s">
        <v>55</v>
      </c>
      <c r="D175" s="339" t="s">
        <v>142</v>
      </c>
      <c r="E175" s="339" t="s">
        <v>30</v>
      </c>
      <c r="F175" s="339" t="s">
        <v>53</v>
      </c>
      <c r="G175" s="339" t="s">
        <v>54</v>
      </c>
      <c r="H175" s="339" t="s">
        <v>55</v>
      </c>
      <c r="I175" s="339" t="s">
        <v>147</v>
      </c>
      <c r="J175" s="339" t="s">
        <v>30</v>
      </c>
      <c r="K175" s="339" t="s">
        <v>41</v>
      </c>
      <c r="L175" s="339" t="s">
        <v>148</v>
      </c>
      <c r="O175" s="320" t="s">
        <v>143</v>
      </c>
      <c r="P175" s="320" t="s">
        <v>145</v>
      </c>
      <c r="Q175" s="320" t="s">
        <v>149</v>
      </c>
    </row>
    <row r="176" customFormat="false" ht="8.25" hidden="false" customHeight="false" outlineLevel="0" collapsed="false">
      <c r="A176" s="328" t="s">
        <v>49</v>
      </c>
      <c r="B176" s="334" t="n">
        <v>0</v>
      </c>
      <c r="C176" s="334" t="n">
        <v>0</v>
      </c>
      <c r="D176" s="334" t="e">
        <f aca="false">C176/B176</f>
        <v>#DIV/0!</v>
      </c>
      <c r="E176" s="334" t="n">
        <v>0</v>
      </c>
      <c r="F176" s="334" t="n">
        <v>98</v>
      </c>
      <c r="G176" s="334" t="n">
        <v>74</v>
      </c>
      <c r="H176" s="334" t="n">
        <v>852</v>
      </c>
      <c r="I176" s="341" t="n">
        <f aca="false">H176/G176</f>
        <v>11.5135135135135</v>
      </c>
      <c r="J176" s="334" t="n">
        <v>8</v>
      </c>
      <c r="K176" s="324" t="n">
        <f aca="false">(C176*0.1)+(E176*6)+(H176*0.1)+(J176*6)</f>
        <v>133.2</v>
      </c>
      <c r="L176" s="324" t="n">
        <f aca="false">(C176*0.1)+(E176*6)+(G176*1)+(H176*0.1)+(J176*6)</f>
        <v>207.2</v>
      </c>
      <c r="O176" s="340" t="n">
        <f aca="false">(B176+F176)/(B172+F172+B174+F174+B176+F176+B170+H170)</f>
        <v>0.0689170182841069</v>
      </c>
      <c r="P176" s="336" t="n">
        <f aca="false">B176/(B176+B174+B172+H170)</f>
        <v>0</v>
      </c>
      <c r="Q176" s="321" t="n">
        <f aca="false">F176/(F176+F174+F172)</f>
        <v>0.21923937360179</v>
      </c>
    </row>
  </sheetData>
  <mergeCells count="136">
    <mergeCell ref="A1:W1"/>
    <mergeCell ref="A3:W3"/>
    <mergeCell ref="AC3:AY3"/>
    <mergeCell ref="H5:J5"/>
    <mergeCell ref="M5:O5"/>
    <mergeCell ref="AJ5:AL5"/>
    <mergeCell ref="AO5:AQ5"/>
    <mergeCell ref="H6:J6"/>
    <mergeCell ref="AJ6:AL6"/>
    <mergeCell ref="H7:J7"/>
    <mergeCell ref="AJ7:AL7"/>
    <mergeCell ref="A10:W10"/>
    <mergeCell ref="AC10:AY10"/>
    <mergeCell ref="C12:I12"/>
    <mergeCell ref="L12:P12"/>
    <mergeCell ref="R12:T12"/>
    <mergeCell ref="V12:W12"/>
    <mergeCell ref="AE12:AK12"/>
    <mergeCell ref="AN12:AR12"/>
    <mergeCell ref="AT12:AV12"/>
    <mergeCell ref="AX12:AY12"/>
    <mergeCell ref="A20:G20"/>
    <mergeCell ref="H20:M20"/>
    <mergeCell ref="T20:V20"/>
    <mergeCell ref="X20:Y20"/>
    <mergeCell ref="AE20:AK20"/>
    <mergeCell ref="AL20:AQ20"/>
    <mergeCell ref="AV20:AX20"/>
    <mergeCell ref="AZ20:BA20"/>
    <mergeCell ref="A30:G30"/>
    <mergeCell ref="L30:P30"/>
    <mergeCell ref="T30:V30"/>
    <mergeCell ref="X30:Y30"/>
    <mergeCell ref="AE30:AK30"/>
    <mergeCell ref="AN30:AR30"/>
    <mergeCell ref="AV30:AX30"/>
    <mergeCell ref="AZ30:BA30"/>
    <mergeCell ref="A41:G41"/>
    <mergeCell ref="L41:P41"/>
    <mergeCell ref="T41:V41"/>
    <mergeCell ref="X41:Y41"/>
    <mergeCell ref="AE41:AK41"/>
    <mergeCell ref="AN41:AR41"/>
    <mergeCell ref="AV41:AX41"/>
    <mergeCell ref="AZ41:BA41"/>
    <mergeCell ref="A50:G50"/>
    <mergeCell ref="J50:N50"/>
    <mergeCell ref="R50:V50"/>
    <mergeCell ref="AC50:AI50"/>
    <mergeCell ref="AL50:AP50"/>
    <mergeCell ref="AT50:AX50"/>
    <mergeCell ref="J51:M51"/>
    <mergeCell ref="R51:U51"/>
    <mergeCell ref="AL51:AO51"/>
    <mergeCell ref="AT51:AW51"/>
    <mergeCell ref="J52:M52"/>
    <mergeCell ref="R52:U52"/>
    <mergeCell ref="AL52:AO52"/>
    <mergeCell ref="AT52:AW52"/>
    <mergeCell ref="J53:M53"/>
    <mergeCell ref="R53:U53"/>
    <mergeCell ref="AL53:AO53"/>
    <mergeCell ref="AT53:AW53"/>
    <mergeCell ref="J54:M54"/>
    <mergeCell ref="R54:U54"/>
    <mergeCell ref="AL54:AO54"/>
    <mergeCell ref="AT54:AW54"/>
    <mergeCell ref="J55:M55"/>
    <mergeCell ref="R55:U55"/>
    <mergeCell ref="AL55:AO55"/>
    <mergeCell ref="AT55:AW55"/>
    <mergeCell ref="J56:M56"/>
    <mergeCell ref="R56:U56"/>
    <mergeCell ref="AL56:AO56"/>
    <mergeCell ref="AT56:AW56"/>
    <mergeCell ref="J57:M57"/>
    <mergeCell ref="R57:U57"/>
    <mergeCell ref="AL57:AO57"/>
    <mergeCell ref="AT57:AW57"/>
    <mergeCell ref="J58:M58"/>
    <mergeCell ref="R58:U58"/>
    <mergeCell ref="AL58:AO58"/>
    <mergeCell ref="AT58:AW58"/>
    <mergeCell ref="J59:M59"/>
    <mergeCell ref="R59:U59"/>
    <mergeCell ref="AL59:AO59"/>
    <mergeCell ref="AT59:AW59"/>
    <mergeCell ref="A73:W73"/>
    <mergeCell ref="H75:J75"/>
    <mergeCell ref="M75:O75"/>
    <mergeCell ref="H76:J76"/>
    <mergeCell ref="H77:J77"/>
    <mergeCell ref="A80:W80"/>
    <mergeCell ref="C83:I83"/>
    <mergeCell ref="L83:P83"/>
    <mergeCell ref="R83:T83"/>
    <mergeCell ref="V83:W83"/>
    <mergeCell ref="A91:G91"/>
    <mergeCell ref="H91:M91"/>
    <mergeCell ref="R91:T91"/>
    <mergeCell ref="V91:W91"/>
    <mergeCell ref="A101:G101"/>
    <mergeCell ref="J101:N101"/>
    <mergeCell ref="R101:T101"/>
    <mergeCell ref="V101:W101"/>
    <mergeCell ref="A112:G112"/>
    <mergeCell ref="J112:N112"/>
    <mergeCell ref="R112:T112"/>
    <mergeCell ref="V112:W112"/>
    <mergeCell ref="A121:G121"/>
    <mergeCell ref="J121:N121"/>
    <mergeCell ref="R121:V121"/>
    <mergeCell ref="J122:M122"/>
    <mergeCell ref="R122:U122"/>
    <mergeCell ref="J123:M123"/>
    <mergeCell ref="R123:U123"/>
    <mergeCell ref="J124:M124"/>
    <mergeCell ref="R124:U124"/>
    <mergeCell ref="J125:M125"/>
    <mergeCell ref="R125:U125"/>
    <mergeCell ref="J126:M126"/>
    <mergeCell ref="R126:U126"/>
    <mergeCell ref="J127:M127"/>
    <mergeCell ref="R127:U127"/>
    <mergeCell ref="J128:M128"/>
    <mergeCell ref="R128:U128"/>
    <mergeCell ref="J129:M129"/>
    <mergeCell ref="R129:U129"/>
    <mergeCell ref="J130:M130"/>
    <mergeCell ref="R130:U130"/>
    <mergeCell ref="A141:W141"/>
    <mergeCell ref="H143:J143"/>
    <mergeCell ref="M143:O143"/>
    <mergeCell ref="H144:J144"/>
    <mergeCell ref="H145:J145"/>
    <mergeCell ref="H146:J146"/>
  </mergeCells>
  <hyperlinks>
    <hyperlink ref="H5" location="ARI!C9" display="RSP Projections: Year 1"/>
    <hyperlink ref="M5" location="ARI!AX11" display="Adjustable Projections: Year 1"/>
    <hyperlink ref="AJ5" location="ARI!C9" display="RSP Projections: Year 1"/>
    <hyperlink ref="AO5" location="ARI!AX11" display="Adjustable Projections: Year 1"/>
    <hyperlink ref="H6" location="ARI!A110" display="RSP Projections: Year 2"/>
    <hyperlink ref="M6" location="ARI!A170" display="Past Run/Pass Performances"/>
    <hyperlink ref="AJ6" location="ARI!A110" display="RSP Projections: Year 2"/>
    <hyperlink ref="H75" location="ARI!C9" display="RSP Projections: Year 1"/>
    <hyperlink ref="M75" location="ARI!AX11" display="Adjustable Projections: Year 1"/>
    <hyperlink ref="H76" location="ARI!A110" display="RSP Projections: Year 2"/>
    <hyperlink ref="M76" location="ARI!A170" display="Past Run/Pass Performances"/>
    <hyperlink ref="H143" location="ARI!C9" display="RSP Projections: Year 1"/>
    <hyperlink ref="M143" location="ARI!AX11" display="Adjustable Projections: Year 1"/>
    <hyperlink ref="H144" location="ARI!A90" display="RSP Projections: Year 2"/>
  </hyperlinks>
  <printOptions headings="false" gridLines="false" gridLinesSet="true" horizontalCentered="false" verticalCentered="false"/>
  <pageMargins left="0" right="0" top="0" bottom="0" header="0.511811023622047" footer="0.511811023622047"/>
  <pageSetup paperSize="1" scale="54"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B176"/>
  <sheetViews>
    <sheetView showFormulas="false" showGridLines="true" showRowColHeaders="true" showZeros="true" rightToLeft="false" tabSelected="false" showOutlineSymbols="true" defaultGridColor="true" view="normal" topLeftCell="A28" colorId="64" zoomScale="200" zoomScaleNormal="200" zoomScalePageLayoutView="100" workbookViewId="0">
      <selection pane="topLeft" activeCell="N47" activeCellId="0" sqref="N47"/>
    </sheetView>
  </sheetViews>
  <sheetFormatPr defaultColWidth="5.859375" defaultRowHeight="8.25" customHeight="false" zeroHeight="false" outlineLevelRow="0" outlineLevelCol="0"/>
  <cols>
    <col collapsed="false" customWidth="true" hidden="false" outlineLevel="0" max="1" min="1" style="242" width="11.85"/>
    <col collapsed="false" customWidth="true" hidden="false" outlineLevel="0" max="2" min="2" style="243" width="3.57"/>
    <col collapsed="false" customWidth="true" hidden="false" outlineLevel="0" max="15" min="3" style="242" width="3.57"/>
    <col collapsed="false" customWidth="true" hidden="false" outlineLevel="0" max="16" min="16" style="242" width="6.43"/>
    <col collapsed="false" customWidth="true" hidden="false" outlineLevel="0" max="17" min="17" style="242" width="6"/>
    <col collapsed="false" customWidth="true" hidden="false" outlineLevel="0" max="18" min="18" style="242" width="12"/>
    <col collapsed="false" customWidth="true" hidden="false" outlineLevel="0" max="19" min="19" style="242" width="6"/>
    <col collapsed="false" customWidth="true" hidden="false" outlineLevel="0" max="22" min="20" style="242" width="6.14"/>
    <col collapsed="false" customWidth="false" hidden="false" outlineLevel="0" max="23" min="23" style="242" width="5.86"/>
    <col collapsed="false" customWidth="true" hidden="false" outlineLevel="0" max="26" min="24" style="242" width="6.14"/>
    <col collapsed="false" customWidth="false" hidden="false" outlineLevel="0" max="31" min="27" style="242" width="5.86"/>
    <col collapsed="false" customWidth="true" hidden="false" outlineLevel="0" max="33" min="32" style="242" width="6"/>
    <col collapsed="false" customWidth="true" hidden="false" outlineLevel="0" max="34" min="34" style="242" width="7"/>
    <col collapsed="false" customWidth="false" hidden="false" outlineLevel="0" max="16384" min="35" style="242" width="5.86"/>
  </cols>
  <sheetData>
    <row r="1" customFormat="false" ht="8.25" hidden="false" customHeight="false" outlineLevel="0" collapsed="false">
      <c r="A1" s="244" t="s">
        <v>783</v>
      </c>
      <c r="B1" s="244"/>
      <c r="C1" s="244"/>
      <c r="D1" s="244"/>
      <c r="E1" s="244"/>
      <c r="F1" s="244"/>
      <c r="G1" s="244"/>
      <c r="H1" s="244"/>
      <c r="I1" s="244"/>
      <c r="J1" s="244"/>
      <c r="K1" s="244"/>
      <c r="L1" s="244"/>
      <c r="M1" s="244"/>
      <c r="N1" s="244"/>
      <c r="O1" s="244"/>
      <c r="P1" s="244"/>
      <c r="Q1" s="244"/>
      <c r="R1" s="244"/>
      <c r="S1" s="244"/>
      <c r="T1" s="244"/>
      <c r="U1" s="244"/>
      <c r="V1" s="244"/>
      <c r="W1" s="244"/>
    </row>
    <row r="2" customFormat="false" ht="8.25" hidden="false" customHeight="false" outlineLevel="0" collapsed="false">
      <c r="C2" s="245"/>
      <c r="D2" s="245"/>
      <c r="E2" s="245"/>
      <c r="F2" s="245"/>
      <c r="G2" s="245"/>
      <c r="H2" s="245"/>
      <c r="I2" s="245"/>
      <c r="J2" s="245"/>
      <c r="K2" s="245"/>
      <c r="L2" s="245"/>
      <c r="M2" s="245"/>
      <c r="N2" s="245"/>
    </row>
    <row r="3" customFormat="false" ht="8.25" hidden="false" customHeight="false" outlineLevel="0" collapsed="false">
      <c r="A3" s="244" t="s">
        <v>10</v>
      </c>
      <c r="B3" s="244"/>
      <c r="C3" s="244"/>
      <c r="D3" s="244"/>
      <c r="E3" s="244"/>
      <c r="F3" s="244"/>
      <c r="G3" s="244"/>
      <c r="H3" s="244"/>
      <c r="I3" s="244"/>
      <c r="J3" s="244"/>
      <c r="K3" s="244"/>
      <c r="L3" s="244"/>
      <c r="M3" s="244"/>
      <c r="N3" s="244"/>
      <c r="O3" s="244"/>
      <c r="P3" s="244"/>
      <c r="Q3" s="244"/>
      <c r="R3" s="244"/>
      <c r="S3" s="244"/>
      <c r="T3" s="244"/>
      <c r="U3" s="244"/>
      <c r="V3" s="244"/>
      <c r="W3" s="244"/>
      <c r="AC3" s="244" t="s">
        <v>10</v>
      </c>
      <c r="AD3" s="244"/>
      <c r="AE3" s="244"/>
      <c r="AF3" s="244"/>
      <c r="AG3" s="244"/>
      <c r="AH3" s="244"/>
      <c r="AI3" s="244"/>
      <c r="AJ3" s="244"/>
      <c r="AK3" s="244"/>
      <c r="AL3" s="244"/>
      <c r="AM3" s="244"/>
      <c r="AN3" s="244"/>
      <c r="AO3" s="244"/>
      <c r="AP3" s="244"/>
      <c r="AQ3" s="244"/>
      <c r="AR3" s="244"/>
      <c r="AS3" s="244"/>
      <c r="AT3" s="244"/>
      <c r="AU3" s="244"/>
      <c r="AV3" s="244"/>
      <c r="AW3" s="244"/>
      <c r="AX3" s="244"/>
      <c r="AY3" s="244"/>
    </row>
    <row r="4" customFormat="false" ht="8.25" hidden="false" customHeight="false" outlineLevel="0" collapsed="false">
      <c r="A4" s="245"/>
      <c r="B4" s="245"/>
      <c r="C4" s="245"/>
      <c r="D4" s="245"/>
      <c r="E4" s="245"/>
      <c r="F4" s="245"/>
      <c r="G4" s="245"/>
      <c r="H4" s="245"/>
      <c r="I4" s="245"/>
      <c r="J4" s="245"/>
      <c r="K4" s="245"/>
      <c r="L4" s="245"/>
      <c r="M4" s="245"/>
      <c r="N4" s="245"/>
      <c r="O4" s="245"/>
      <c r="P4" s="245"/>
      <c r="Q4" s="245"/>
      <c r="R4" s="245"/>
      <c r="S4" s="245"/>
      <c r="T4" s="245"/>
      <c r="U4" s="245"/>
      <c r="V4" s="245"/>
      <c r="W4" s="245"/>
      <c r="X4" s="245"/>
      <c r="Y4" s="245"/>
      <c r="Z4" s="245"/>
      <c r="AA4" s="245"/>
      <c r="AC4" s="245"/>
      <c r="AD4" s="245"/>
      <c r="AE4" s="245"/>
      <c r="AF4" s="245"/>
      <c r="AG4" s="245"/>
      <c r="AH4" s="245"/>
      <c r="AI4" s="245"/>
      <c r="AJ4" s="245"/>
      <c r="AK4" s="245"/>
      <c r="AL4" s="245"/>
      <c r="AM4" s="245"/>
      <c r="AN4" s="245"/>
      <c r="AO4" s="245"/>
      <c r="AP4" s="245"/>
      <c r="AQ4" s="245"/>
      <c r="AR4" s="245"/>
      <c r="AS4" s="245"/>
      <c r="AT4" s="245"/>
      <c r="AU4" s="245"/>
      <c r="AV4" s="245"/>
      <c r="AW4" s="245"/>
      <c r="AX4" s="245"/>
      <c r="AY4" s="245"/>
    </row>
    <row r="5" customFormat="false" ht="8.25" hidden="false" customHeight="false" outlineLevel="0" collapsed="false">
      <c r="H5" s="246" t="s">
        <v>11</v>
      </c>
      <c r="I5" s="246"/>
      <c r="J5" s="246"/>
      <c r="M5" s="246" t="s">
        <v>12</v>
      </c>
      <c r="N5" s="246"/>
      <c r="O5" s="246"/>
      <c r="S5" s="247" t="s">
        <v>13</v>
      </c>
      <c r="AJ5" s="246" t="s">
        <v>11</v>
      </c>
      <c r="AK5" s="246"/>
      <c r="AL5" s="246"/>
      <c r="AO5" s="246" t="s">
        <v>12</v>
      </c>
      <c r="AP5" s="246"/>
      <c r="AQ5" s="246"/>
    </row>
    <row r="6" customFormat="false" ht="8.25" hidden="false" customHeight="false" outlineLevel="0" collapsed="false">
      <c r="H6" s="246" t="s">
        <v>14</v>
      </c>
      <c r="I6" s="246"/>
      <c r="J6" s="246"/>
      <c r="M6" s="246" t="s">
        <v>15</v>
      </c>
      <c r="S6" s="248" t="s">
        <v>16</v>
      </c>
      <c r="T6" s="248" t="s">
        <v>17</v>
      </c>
      <c r="AJ6" s="246" t="s">
        <v>14</v>
      </c>
      <c r="AK6" s="246"/>
      <c r="AL6" s="246"/>
    </row>
    <row r="7" customFormat="false" ht="8.25" hidden="false" customHeight="false" outlineLevel="0" collapsed="false">
      <c r="H7" s="246"/>
      <c r="I7" s="246"/>
      <c r="J7" s="246"/>
      <c r="S7" s="249" t="n">
        <f aca="false">(N17+D27+L38+L47)/(N17+D27+L38+D17)</f>
        <v>0.446050096339114</v>
      </c>
      <c r="T7" s="249" t="n">
        <f aca="false">D17/(D17+N17+D27+L38+L47)</f>
        <v>0.553949903660886</v>
      </c>
      <c r="AJ7" s="246"/>
      <c r="AK7" s="246"/>
      <c r="AL7" s="246"/>
    </row>
    <row r="10" customFormat="false" ht="8.25" hidden="false" customHeight="false" outlineLevel="0" collapsed="false">
      <c r="A10" s="244" t="s">
        <v>11</v>
      </c>
      <c r="B10" s="244"/>
      <c r="C10" s="244"/>
      <c r="D10" s="244"/>
      <c r="E10" s="244"/>
      <c r="F10" s="244"/>
      <c r="G10" s="244"/>
      <c r="H10" s="244"/>
      <c r="I10" s="244"/>
      <c r="J10" s="244"/>
      <c r="K10" s="244"/>
      <c r="L10" s="244"/>
      <c r="M10" s="244"/>
      <c r="N10" s="244"/>
      <c r="O10" s="244"/>
      <c r="P10" s="244"/>
      <c r="Q10" s="244"/>
      <c r="R10" s="244"/>
      <c r="S10" s="244"/>
      <c r="T10" s="244"/>
      <c r="U10" s="244"/>
      <c r="V10" s="244"/>
      <c r="W10" s="244"/>
      <c r="AC10" s="244" t="s">
        <v>12</v>
      </c>
      <c r="AD10" s="244"/>
      <c r="AE10" s="244"/>
      <c r="AF10" s="244"/>
      <c r="AG10" s="244"/>
      <c r="AH10" s="244"/>
      <c r="AI10" s="244"/>
      <c r="AJ10" s="244"/>
      <c r="AK10" s="244"/>
      <c r="AL10" s="244"/>
      <c r="AM10" s="244"/>
      <c r="AN10" s="244"/>
      <c r="AO10" s="244"/>
      <c r="AP10" s="244"/>
      <c r="AQ10" s="244"/>
      <c r="AR10" s="244"/>
      <c r="AS10" s="244"/>
      <c r="AT10" s="244"/>
      <c r="AU10" s="244"/>
      <c r="AV10" s="244"/>
      <c r="AW10" s="244"/>
      <c r="AX10" s="244"/>
      <c r="AY10" s="244"/>
    </row>
    <row r="12" customFormat="false" ht="8.25" hidden="false" customHeight="false" outlineLevel="0" collapsed="false">
      <c r="C12" s="244" t="s">
        <v>18</v>
      </c>
      <c r="D12" s="244"/>
      <c r="E12" s="244"/>
      <c r="F12" s="244"/>
      <c r="G12" s="244"/>
      <c r="H12" s="244"/>
      <c r="I12" s="244"/>
      <c r="J12" s="245"/>
      <c r="K12" s="245"/>
      <c r="N12" s="244" t="s">
        <v>19</v>
      </c>
      <c r="O12" s="244"/>
      <c r="P12" s="244"/>
      <c r="Q12" s="244"/>
      <c r="R12" s="244"/>
      <c r="T12" s="244" t="s">
        <v>20</v>
      </c>
      <c r="U12" s="244"/>
      <c r="V12" s="244"/>
      <c r="X12" s="244"/>
      <c r="Y12" s="244"/>
      <c r="AG12" s="244" t="s">
        <v>18</v>
      </c>
      <c r="AH12" s="244"/>
      <c r="AI12" s="244"/>
      <c r="AJ12" s="244"/>
      <c r="AK12" s="244"/>
      <c r="AL12" s="244"/>
      <c r="AM12" s="244"/>
      <c r="AP12" s="244" t="s">
        <v>19</v>
      </c>
      <c r="AQ12" s="244"/>
      <c r="AR12" s="244"/>
      <c r="AS12" s="244"/>
      <c r="AT12" s="244"/>
      <c r="AV12" s="244" t="s">
        <v>20</v>
      </c>
      <c r="AW12" s="244"/>
      <c r="AX12" s="244"/>
      <c r="AZ12" s="244" t="s">
        <v>21</v>
      </c>
      <c r="BA12" s="244"/>
    </row>
    <row r="13" customFormat="false" ht="8.25" hidden="false" customHeight="false" outlineLevel="0" collapsed="false">
      <c r="A13" s="250" t="s">
        <v>22</v>
      </c>
      <c r="B13" s="250" t="s">
        <v>23</v>
      </c>
      <c r="C13" s="250" t="s">
        <v>24</v>
      </c>
      <c r="D13" s="250" t="s">
        <v>25</v>
      </c>
      <c r="E13" s="250" t="s">
        <v>26</v>
      </c>
      <c r="F13" s="250" t="s">
        <v>27</v>
      </c>
      <c r="G13" s="250" t="s">
        <v>28</v>
      </c>
      <c r="H13" s="250" t="s">
        <v>29</v>
      </c>
      <c r="I13" s="250" t="s">
        <v>30</v>
      </c>
      <c r="J13" s="250" t="s">
        <v>31</v>
      </c>
      <c r="K13" s="250" t="s">
        <v>32</v>
      </c>
      <c r="L13" s="250" t="s">
        <v>33</v>
      </c>
      <c r="N13" s="250" t="s">
        <v>34</v>
      </c>
      <c r="O13" s="250" t="s">
        <v>35</v>
      </c>
      <c r="P13" s="250" t="s">
        <v>36</v>
      </c>
      <c r="Q13" s="250" t="s">
        <v>30</v>
      </c>
      <c r="R13" s="250" t="s">
        <v>37</v>
      </c>
      <c r="S13" s="250"/>
      <c r="T13" s="250" t="s">
        <v>38</v>
      </c>
      <c r="U13" s="250" t="s">
        <v>39</v>
      </c>
      <c r="V13" s="250" t="s">
        <v>40</v>
      </c>
      <c r="W13" s="250"/>
      <c r="X13" s="250" t="s">
        <v>41</v>
      </c>
      <c r="Y13" s="250" t="s">
        <v>42</v>
      </c>
      <c r="Z13" s="250"/>
      <c r="AA13" s="250"/>
      <c r="AD13" s="250" t="s">
        <v>22</v>
      </c>
      <c r="AE13" s="250" t="s">
        <v>24</v>
      </c>
      <c r="AF13" s="250" t="s">
        <v>25</v>
      </c>
      <c r="AG13" s="250" t="s">
        <v>26</v>
      </c>
      <c r="AH13" s="250" t="s">
        <v>27</v>
      </c>
      <c r="AI13" s="250" t="s">
        <v>28</v>
      </c>
      <c r="AJ13" s="250" t="s">
        <v>29</v>
      </c>
      <c r="AK13" s="250" t="s">
        <v>30</v>
      </c>
      <c r="AL13" s="250" t="s">
        <v>31</v>
      </c>
      <c r="AM13" s="250" t="s">
        <v>32</v>
      </c>
      <c r="AN13" s="250" t="s">
        <v>33</v>
      </c>
      <c r="AP13" s="250" t="s">
        <v>34</v>
      </c>
      <c r="AQ13" s="250" t="s">
        <v>35</v>
      </c>
      <c r="AR13" s="250" t="s">
        <v>36</v>
      </c>
      <c r="AS13" s="250" t="s">
        <v>30</v>
      </c>
      <c r="AT13" s="250" t="s">
        <v>37</v>
      </c>
      <c r="AU13" s="250"/>
      <c r="AV13" s="250" t="s">
        <v>38</v>
      </c>
      <c r="AW13" s="250" t="s">
        <v>39</v>
      </c>
      <c r="AX13" s="250" t="s">
        <v>40</v>
      </c>
      <c r="AY13" s="250"/>
      <c r="AZ13" s="250" t="s">
        <v>41</v>
      </c>
      <c r="BA13" s="250" t="s">
        <v>42</v>
      </c>
    </row>
    <row r="14" customFormat="false" ht="8.25" hidden="false" customHeight="false" outlineLevel="0" collapsed="false">
      <c r="A14" s="251" t="s">
        <v>784</v>
      </c>
      <c r="B14" s="252" t="n">
        <v>25</v>
      </c>
      <c r="C14" s="252" t="n">
        <v>17</v>
      </c>
      <c r="D14" s="252" t="n">
        <v>575</v>
      </c>
      <c r="E14" s="252" t="n">
        <v>370</v>
      </c>
      <c r="F14" s="249" t="n">
        <f aca="false">E14/D14</f>
        <v>0.643478260869565</v>
      </c>
      <c r="G14" s="252" t="n">
        <v>4041</v>
      </c>
      <c r="H14" s="253" t="n">
        <f aca="false">G14/D14</f>
        <v>7.02782608695652</v>
      </c>
      <c r="I14" s="252" t="n">
        <v>24</v>
      </c>
      <c r="J14" s="249" t="n">
        <f aca="false">I14/D14</f>
        <v>0.0417391304347826</v>
      </c>
      <c r="K14" s="252" t="n">
        <v>11</v>
      </c>
      <c r="L14" s="249" t="n">
        <f aca="false">K14/D14</f>
        <v>0.0191304347826087</v>
      </c>
      <c r="N14" s="252" t="n">
        <v>58</v>
      </c>
      <c r="O14" s="252" t="n">
        <v>257</v>
      </c>
      <c r="P14" s="252" t="n">
        <f aca="false">O14/N14</f>
        <v>4.43103448275862</v>
      </c>
      <c r="Q14" s="252" t="n">
        <v>1</v>
      </c>
      <c r="R14" s="249" t="n">
        <f aca="false">Q14/N14</f>
        <v>0.0172413793103448</v>
      </c>
      <c r="S14" s="243"/>
      <c r="T14" s="249" t="n">
        <f aca="false">(D14+N14)/($D$17+$N$17)</f>
        <v>1</v>
      </c>
      <c r="U14" s="249" t="n">
        <f aca="false">D14/($D$17)</f>
        <v>1</v>
      </c>
      <c r="V14" s="249" t="n">
        <f aca="false">N14/($N$17)</f>
        <v>1</v>
      </c>
      <c r="W14" s="254"/>
      <c r="X14" s="252" t="n">
        <f aca="false">($G14*('Scoring Format'!$B$2))+($I14*('Scoring Format'!$B$5))+($K14*('Scoring Format'!$B$8))+($O14*('Scoring Format'!$B$3))+($Q14*('Scoring Format'!$B$6))</f>
        <v>318.75</v>
      </c>
      <c r="Y14" s="255" t="n">
        <f aca="false">(($G14*('Scoring Format'!$B$2))+($I14*('Scoring Format'!$B$5))+($K14*('Scoring Format'!$B$8))+($O14*('Scoring Format'!$B$3))+($Q14*('Scoring Format'!$B$6)))*0.4</f>
        <v>127.5</v>
      </c>
      <c r="Z14" s="243"/>
      <c r="AA14" s="243"/>
      <c r="AD14" s="251" t="s">
        <v>44</v>
      </c>
      <c r="AE14" s="251"/>
      <c r="AF14" s="252" t="n">
        <v>583</v>
      </c>
      <c r="AG14" s="252" t="n">
        <v>378</v>
      </c>
      <c r="AH14" s="249" t="n">
        <f aca="false">AG14/AF14</f>
        <v>0.648370497427101</v>
      </c>
      <c r="AI14" s="252" t="n">
        <v>4072</v>
      </c>
      <c r="AJ14" s="253" t="n">
        <f aca="false">AI14/AF14</f>
        <v>6.98456260720412</v>
      </c>
      <c r="AK14" s="252" t="n">
        <v>27</v>
      </c>
      <c r="AL14" s="249" t="n">
        <f aca="false">AK14/AF14</f>
        <v>0.0463121783876501</v>
      </c>
      <c r="AM14" s="252" t="n">
        <v>11</v>
      </c>
      <c r="AN14" s="249" t="n">
        <f aca="false">AM14/AF14</f>
        <v>0.0188679245283019</v>
      </c>
      <c r="AP14" s="252" t="n">
        <v>100</v>
      </c>
      <c r="AQ14" s="252" t="n">
        <v>590</v>
      </c>
      <c r="AR14" s="252" t="n">
        <f aca="false">AQ14/AP14</f>
        <v>5.9</v>
      </c>
      <c r="AS14" s="252" t="n">
        <v>5</v>
      </c>
      <c r="AT14" s="249" t="n">
        <f aca="false">AS14/AP14</f>
        <v>0.05</v>
      </c>
      <c r="AU14" s="243"/>
      <c r="AV14" s="249" t="n">
        <f aca="false">(AF14+AP14)/(AF17+AP17)</f>
        <v>1</v>
      </c>
      <c r="AW14" s="249" t="n">
        <f aca="false">AF14/(AP14+AF14)</f>
        <v>0.853587115666179</v>
      </c>
      <c r="AX14" s="249" t="n">
        <f aca="false">AP14/(AF14+AP14)</f>
        <v>0.146412884333821</v>
      </c>
      <c r="AY14" s="254"/>
      <c r="AZ14" s="252" t="n">
        <f aca="false">((AI14*0.05)+(AK14*4)+(AM14*-1)+(AQ14*0.1)+(AS14*6))*0.55</f>
        <v>214.28</v>
      </c>
      <c r="BA14" s="255" t="n">
        <f aca="false">((AI14*0.05)+(AK14*4)+(AM14*-1)+(AQ14*0.1)+(AS14*6))*0.4</f>
        <v>155.84</v>
      </c>
    </row>
    <row r="15" customFormat="false" ht="8.25" hidden="false" customHeight="false" outlineLevel="0" collapsed="false">
      <c r="A15" s="251" t="s">
        <v>785</v>
      </c>
      <c r="B15" s="252" t="n">
        <v>28</v>
      </c>
      <c r="C15" s="252"/>
      <c r="D15" s="252"/>
      <c r="E15" s="252"/>
      <c r="F15" s="249" t="e">
        <f aca="false">E15/D15</f>
        <v>#DIV/0!</v>
      </c>
      <c r="G15" s="252"/>
      <c r="H15" s="253" t="e">
        <f aca="false">G15/D15</f>
        <v>#DIV/0!</v>
      </c>
      <c r="I15" s="252"/>
      <c r="J15" s="249" t="e">
        <f aca="false">I15/D15</f>
        <v>#DIV/0!</v>
      </c>
      <c r="K15" s="252"/>
      <c r="L15" s="249" t="e">
        <f aca="false">K15/D15</f>
        <v>#DIV/0!</v>
      </c>
      <c r="N15" s="252"/>
      <c r="O15" s="252"/>
      <c r="P15" s="252" t="e">
        <f aca="false">O15/N15</f>
        <v>#DIV/0!</v>
      </c>
      <c r="Q15" s="252"/>
      <c r="R15" s="249" t="e">
        <f aca="false">Q15/N15</f>
        <v>#DIV/0!</v>
      </c>
      <c r="S15" s="243"/>
      <c r="T15" s="249" t="n">
        <f aca="false">(D15+N15)/($D$17+$N$17)</f>
        <v>0</v>
      </c>
      <c r="U15" s="249" t="n">
        <f aca="false">D15/($D$17)</f>
        <v>0</v>
      </c>
      <c r="V15" s="249" t="n">
        <f aca="false">N15/($N$17)</f>
        <v>0</v>
      </c>
      <c r="W15" s="254"/>
      <c r="X15" s="252" t="n">
        <f aca="false">($G15*('Scoring Format'!$B$2))+($I15*('Scoring Format'!$B$5))+($K15*('Scoring Format'!$B$8))+($O15*('Scoring Format'!$B$3))+($Q15*('Scoring Format'!$B$6))</f>
        <v>0</v>
      </c>
      <c r="Y15" s="255" t="n">
        <f aca="false">(($G15*('Scoring Format'!$B$2))+($I15*('Scoring Format'!$B$5))+($K15*('Scoring Format'!$B$8))+($O15*('Scoring Format'!$B$3))+($Q15*('Scoring Format'!$B$6)))*0.4</f>
        <v>0</v>
      </c>
      <c r="Z15" s="243"/>
      <c r="AA15" s="243"/>
      <c r="AD15" s="251" t="s">
        <v>46</v>
      </c>
      <c r="AE15" s="251"/>
      <c r="AF15" s="252" t="n">
        <v>0</v>
      </c>
      <c r="AG15" s="252" t="n">
        <v>0</v>
      </c>
      <c r="AH15" s="249" t="n">
        <v>0</v>
      </c>
      <c r="AI15" s="252" t="n">
        <v>0</v>
      </c>
      <c r="AJ15" s="253"/>
      <c r="AK15" s="252" t="n">
        <v>0</v>
      </c>
      <c r="AL15" s="249" t="e">
        <f aca="false">AK15/AF15</f>
        <v>#DIV/0!</v>
      </c>
      <c r="AM15" s="252" t="n">
        <v>0</v>
      </c>
      <c r="AN15" s="249" t="e">
        <f aca="false">AM15/AF15</f>
        <v>#DIV/0!</v>
      </c>
      <c r="AP15" s="252" t="n">
        <v>0</v>
      </c>
      <c r="AQ15" s="252" t="n">
        <v>0</v>
      </c>
      <c r="AR15" s="252"/>
      <c r="AS15" s="252" t="n">
        <v>0</v>
      </c>
      <c r="AT15" s="249" t="e">
        <f aca="false">AS15/AP15</f>
        <v>#DIV/0!</v>
      </c>
      <c r="AU15" s="243"/>
      <c r="AV15" s="249" t="e">
        <f aca="false">(AF15+AP15)/(AD18+AN18)</f>
        <v>#DIV/0!</v>
      </c>
      <c r="AW15" s="249" t="e">
        <f aca="false">AF15/(AP15+AF15)</f>
        <v>#DIV/0!</v>
      </c>
      <c r="AX15" s="249" t="e">
        <f aca="false">AP15/(AF15+AP15)</f>
        <v>#DIV/0!</v>
      </c>
      <c r="AY15" s="254"/>
      <c r="AZ15" s="252"/>
      <c r="BA15" s="255"/>
    </row>
    <row r="16" customFormat="false" ht="8.25" hidden="false" customHeight="false" outlineLevel="0" collapsed="false">
      <c r="A16" s="251"/>
      <c r="B16" s="252"/>
      <c r="C16" s="252"/>
      <c r="D16" s="252"/>
      <c r="E16" s="252"/>
      <c r="F16" s="249" t="e">
        <f aca="false">E16/D16</f>
        <v>#DIV/0!</v>
      </c>
      <c r="G16" s="252"/>
      <c r="H16" s="253" t="e">
        <f aca="false">G16/D16</f>
        <v>#DIV/0!</v>
      </c>
      <c r="I16" s="252"/>
      <c r="J16" s="249" t="e">
        <f aca="false">I16/D16</f>
        <v>#DIV/0!</v>
      </c>
      <c r="K16" s="252"/>
      <c r="L16" s="249" t="e">
        <f aca="false">K16/D16</f>
        <v>#DIV/0!</v>
      </c>
      <c r="N16" s="252"/>
      <c r="O16" s="252"/>
      <c r="P16" s="252" t="e">
        <f aca="false">O16/N16</f>
        <v>#DIV/0!</v>
      </c>
      <c r="Q16" s="252"/>
      <c r="R16" s="249" t="e">
        <f aca="false">Q16/N16</f>
        <v>#DIV/0!</v>
      </c>
      <c r="S16" s="243"/>
      <c r="T16" s="249" t="n">
        <f aca="false">(D16+N16)/($D$17+$N$17)</f>
        <v>0</v>
      </c>
      <c r="U16" s="249" t="n">
        <f aca="false">D16/($D$17)</f>
        <v>0</v>
      </c>
      <c r="V16" s="249" t="n">
        <f aca="false">N16/($N$17)</f>
        <v>0</v>
      </c>
      <c r="W16" s="254"/>
      <c r="X16" s="252" t="n">
        <f aca="false">($G16*('Scoring Format'!$B$2))+($I16*('Scoring Format'!$B$5))+($K16*('Scoring Format'!$B$8))+($O16*('Scoring Format'!$B$3))+($Q16*('Scoring Format'!$B$6))</f>
        <v>0</v>
      </c>
      <c r="Y16" s="255" t="n">
        <f aca="false">(($G16*('Scoring Format'!$B$2))+($I16*('Scoring Format'!$B$5))+($K16*('Scoring Format'!$B$8))+($O16*('Scoring Format'!$B$3))+($Q16*('Scoring Format'!$B$6)))*0.4</f>
        <v>0</v>
      </c>
      <c r="Z16" s="243"/>
      <c r="AA16" s="243"/>
      <c r="AD16" s="251" t="s">
        <v>157</v>
      </c>
      <c r="AE16" s="251"/>
      <c r="AF16" s="252"/>
      <c r="AG16" s="252"/>
      <c r="AH16" s="249" t="e">
        <f aca="false">AG16/AF16</f>
        <v>#DIV/0!</v>
      </c>
      <c r="AI16" s="252"/>
      <c r="AJ16" s="253" t="e">
        <f aca="false">AI16/AF16</f>
        <v>#DIV/0!</v>
      </c>
      <c r="AK16" s="252"/>
      <c r="AL16" s="249" t="e">
        <f aca="false">AK16/AF16</f>
        <v>#DIV/0!</v>
      </c>
      <c r="AM16" s="252"/>
      <c r="AN16" s="249" t="e">
        <f aca="false">AM16/AF16</f>
        <v>#DIV/0!</v>
      </c>
      <c r="AP16" s="252"/>
      <c r="AQ16" s="252"/>
      <c r="AR16" s="252" t="e">
        <f aca="false">AQ16/AP16</f>
        <v>#DIV/0!</v>
      </c>
      <c r="AS16" s="252"/>
      <c r="AT16" s="249" t="e">
        <f aca="false">AS16/AP16</f>
        <v>#DIV/0!</v>
      </c>
      <c r="AU16" s="243"/>
      <c r="AV16" s="249" t="e">
        <f aca="false">(AF16+AP16)/(AF20+AP20)</f>
        <v>#DIV/0!</v>
      </c>
      <c r="AW16" s="249" t="e">
        <f aca="false">AF16/(AP16+AF16)</f>
        <v>#DIV/0!</v>
      </c>
      <c r="AX16" s="249" t="e">
        <f aca="false">AP16/(AF16+AP16)</f>
        <v>#DIV/0!</v>
      </c>
      <c r="AY16" s="254"/>
      <c r="AZ16" s="252" t="n">
        <f aca="false">((AI16*0.05)+(AK16*4)+(AM16*-1)+(AQ16*0.1)+(AS16*6))*0.55</f>
        <v>0</v>
      </c>
      <c r="BA16" s="255" t="n">
        <f aca="false">((AI16*0.05)+(AK16*4)+(AM16*-1)+(AQ16*0.1)+(AS16*6))*0.4</f>
        <v>0</v>
      </c>
    </row>
    <row r="17" customFormat="false" ht="8.25" hidden="false" customHeight="false" outlineLevel="0" collapsed="false">
      <c r="A17" s="250" t="s">
        <v>49</v>
      </c>
      <c r="B17" s="250"/>
      <c r="C17" s="250"/>
      <c r="D17" s="250" t="n">
        <f aca="false">SUM(D14:D16)</f>
        <v>575</v>
      </c>
      <c r="E17" s="250" t="n">
        <f aca="false">SUM(E14:E16)</f>
        <v>370</v>
      </c>
      <c r="F17" s="250"/>
      <c r="G17" s="250" t="n">
        <f aca="false">SUM(G14:G16)</f>
        <v>4041</v>
      </c>
      <c r="H17" s="250"/>
      <c r="I17" s="250" t="n">
        <f aca="false">SUM(I14:I16)</f>
        <v>24</v>
      </c>
      <c r="J17" s="250"/>
      <c r="K17" s="250" t="n">
        <f aca="false">SUM(K14:K16)</f>
        <v>11</v>
      </c>
      <c r="L17" s="250"/>
      <c r="M17" s="247"/>
      <c r="N17" s="250" t="n">
        <f aca="false">SUM(N14:N16)</f>
        <v>58</v>
      </c>
      <c r="O17" s="250" t="n">
        <f aca="false">SUM(O14:O16)</f>
        <v>257</v>
      </c>
      <c r="P17" s="250"/>
      <c r="Q17" s="250" t="n">
        <f aca="false">SUM(Q14:Q16)</f>
        <v>1</v>
      </c>
      <c r="R17" s="250"/>
      <c r="S17" s="250"/>
      <c r="T17" s="256" t="n">
        <f aca="false">T14+T15+T16</f>
        <v>1</v>
      </c>
      <c r="U17" s="257" t="n">
        <f aca="false">D17/(D17+N17)</f>
        <v>0.908372827804107</v>
      </c>
      <c r="V17" s="257" t="n">
        <f aca="false">N17/(N17+D17)</f>
        <v>0.0916271721958926</v>
      </c>
      <c r="W17" s="254"/>
      <c r="X17" s="243"/>
      <c r="Y17" s="243"/>
      <c r="Z17" s="243"/>
      <c r="AA17" s="243"/>
      <c r="AD17" s="250" t="s">
        <v>49</v>
      </c>
      <c r="AE17" s="250"/>
      <c r="AF17" s="250" t="n">
        <f aca="false">SUM(AF14:AF16)</f>
        <v>583</v>
      </c>
      <c r="AG17" s="250" t="n">
        <f aca="false">SUM(AG14:AG16)</f>
        <v>378</v>
      </c>
      <c r="AH17" s="250"/>
      <c r="AI17" s="250" t="n">
        <f aca="false">SUM(AI14:AI16)</f>
        <v>4072</v>
      </c>
      <c r="AJ17" s="250"/>
      <c r="AK17" s="250" t="n">
        <f aca="false">SUM(AK14:AK16)</f>
        <v>27</v>
      </c>
      <c r="AL17" s="250"/>
      <c r="AM17" s="250" t="n">
        <f aca="false">SUM(AM14:AM16)</f>
        <v>11</v>
      </c>
      <c r="AN17" s="250"/>
      <c r="AO17" s="247"/>
      <c r="AP17" s="250" t="n">
        <f aca="false">SUM(AP14:AP16)</f>
        <v>100</v>
      </c>
      <c r="AQ17" s="250" t="n">
        <f aca="false">SUM(AQ14:AQ16)</f>
        <v>590</v>
      </c>
      <c r="AR17" s="250"/>
      <c r="AS17" s="250" t="n">
        <f aca="false">SUM(AS14:AS16)</f>
        <v>5</v>
      </c>
      <c r="AT17" s="250"/>
      <c r="AU17" s="250"/>
      <c r="AV17" s="256" t="e">
        <f aca="false">AV14+AV15+AV16</f>
        <v>#DIV/0!</v>
      </c>
      <c r="AW17" s="257" t="n">
        <f aca="false">AF17/(AF17+AP17)</f>
        <v>0.853587115666179</v>
      </c>
      <c r="AX17" s="257" t="n">
        <f aca="false">AP17/(AP17+AF17)</f>
        <v>0.146412884333821</v>
      </c>
      <c r="AY17" s="254"/>
      <c r="AZ17" s="243"/>
      <c r="BA17" s="243"/>
    </row>
    <row r="18" customFormat="false" ht="8.25" hidden="false" customHeight="false" outlineLevel="0" collapsed="false">
      <c r="C18" s="243"/>
      <c r="D18" s="261"/>
      <c r="E18" s="243"/>
      <c r="F18" s="259"/>
      <c r="G18" s="243"/>
      <c r="H18" s="260"/>
      <c r="I18" s="243"/>
      <c r="J18" s="260"/>
      <c r="K18" s="243"/>
      <c r="L18" s="243"/>
      <c r="M18" s="243"/>
      <c r="N18" s="243"/>
      <c r="O18" s="243"/>
      <c r="P18" s="243"/>
      <c r="Q18" s="243"/>
      <c r="R18" s="243"/>
      <c r="AD18" s="243"/>
      <c r="AE18" s="243"/>
      <c r="AF18" s="261"/>
      <c r="AG18" s="243"/>
      <c r="AH18" s="259"/>
      <c r="AI18" s="243"/>
      <c r="AJ18" s="260"/>
      <c r="AK18" s="243"/>
      <c r="AL18" s="260"/>
      <c r="AM18" s="243"/>
      <c r="AN18" s="243"/>
      <c r="AO18" s="243"/>
      <c r="AP18" s="243"/>
      <c r="AQ18" s="243"/>
      <c r="AR18" s="243"/>
      <c r="AS18" s="243"/>
      <c r="AT18" s="243"/>
    </row>
    <row r="19" customFormat="false" ht="8.25" hidden="false" customHeight="false" outlineLevel="0" collapsed="false">
      <c r="C19" s="243"/>
      <c r="D19" s="261"/>
      <c r="E19" s="243"/>
      <c r="F19" s="259"/>
      <c r="G19" s="243"/>
      <c r="H19" s="260"/>
      <c r="I19" s="243"/>
      <c r="J19" s="260"/>
      <c r="K19" s="243"/>
      <c r="L19" s="243"/>
      <c r="M19" s="243"/>
      <c r="N19" s="243"/>
      <c r="O19" s="243"/>
      <c r="P19" s="243"/>
      <c r="Q19" s="243"/>
      <c r="R19" s="243"/>
      <c r="AD19" s="243"/>
      <c r="AE19" s="243"/>
      <c r="AF19" s="261"/>
      <c r="AG19" s="243"/>
      <c r="AH19" s="259"/>
      <c r="AI19" s="243"/>
      <c r="AJ19" s="260"/>
      <c r="AK19" s="243"/>
      <c r="AL19" s="260"/>
      <c r="AM19" s="243"/>
      <c r="AN19" s="243"/>
      <c r="AO19" s="243"/>
      <c r="AP19" s="243"/>
      <c r="AQ19" s="243"/>
      <c r="AR19" s="243"/>
      <c r="AS19" s="243"/>
      <c r="AT19" s="243"/>
    </row>
    <row r="20" customFormat="false" ht="8.25" hidden="false" customHeight="false" outlineLevel="0" collapsed="false">
      <c r="A20" s="244" t="s">
        <v>19</v>
      </c>
      <c r="B20" s="244"/>
      <c r="C20" s="244"/>
      <c r="D20" s="244"/>
      <c r="E20" s="244"/>
      <c r="F20" s="244"/>
      <c r="G20" s="244"/>
      <c r="H20" s="244" t="s">
        <v>50</v>
      </c>
      <c r="I20" s="244"/>
      <c r="J20" s="244"/>
      <c r="K20" s="244"/>
      <c r="L20" s="244"/>
      <c r="M20" s="244"/>
      <c r="N20" s="243"/>
      <c r="O20" s="243"/>
      <c r="P20" s="243"/>
      <c r="Q20" s="243"/>
      <c r="T20" s="244" t="s">
        <v>20</v>
      </c>
      <c r="U20" s="244"/>
      <c r="V20" s="244"/>
      <c r="X20" s="244"/>
      <c r="Y20" s="244"/>
      <c r="Z20" s="245"/>
      <c r="AA20" s="245"/>
      <c r="AB20" s="245"/>
      <c r="AC20" s="245"/>
      <c r="AE20" s="244" t="s">
        <v>19</v>
      </c>
      <c r="AF20" s="244"/>
      <c r="AG20" s="244"/>
      <c r="AH20" s="244"/>
      <c r="AI20" s="244"/>
      <c r="AJ20" s="244"/>
      <c r="AK20" s="244"/>
      <c r="AL20" s="244" t="s">
        <v>50</v>
      </c>
      <c r="AM20" s="244"/>
      <c r="AN20" s="244"/>
      <c r="AO20" s="244"/>
      <c r="AP20" s="244"/>
      <c r="AQ20" s="244"/>
      <c r="AR20" s="243"/>
      <c r="AS20" s="243"/>
      <c r="AV20" s="244" t="s">
        <v>20</v>
      </c>
      <c r="AW20" s="244"/>
      <c r="AX20" s="244"/>
      <c r="AZ20" s="244" t="s">
        <v>21</v>
      </c>
      <c r="BA20" s="244"/>
      <c r="BB20" s="245"/>
    </row>
    <row r="21" customFormat="false" ht="8.25" hidden="false" customHeight="false" outlineLevel="0" collapsed="false">
      <c r="A21" s="250" t="s">
        <v>51</v>
      </c>
      <c r="B21" s="250" t="s">
        <v>23</v>
      </c>
      <c r="C21" s="250" t="s">
        <v>24</v>
      </c>
      <c r="D21" s="250" t="s">
        <v>25</v>
      </c>
      <c r="E21" s="250" t="s">
        <v>28</v>
      </c>
      <c r="F21" s="250" t="s">
        <v>29</v>
      </c>
      <c r="G21" s="250" t="s">
        <v>30</v>
      </c>
      <c r="H21" s="250" t="s">
        <v>31</v>
      </c>
      <c r="J21" s="250" t="s">
        <v>52</v>
      </c>
      <c r="K21" s="250" t="s">
        <v>53</v>
      </c>
      <c r="L21" s="250" t="s">
        <v>54</v>
      </c>
      <c r="M21" s="250" t="s">
        <v>55</v>
      </c>
      <c r="N21" s="250" t="s">
        <v>56</v>
      </c>
      <c r="O21" s="250" t="s">
        <v>30</v>
      </c>
      <c r="P21" s="250" t="s">
        <v>57</v>
      </c>
      <c r="S21" s="250" t="s">
        <v>51</v>
      </c>
      <c r="T21" s="250" t="s">
        <v>38</v>
      </c>
      <c r="U21" s="250" t="s">
        <v>39</v>
      </c>
      <c r="V21" s="250" t="s">
        <v>40</v>
      </c>
      <c r="X21" s="250" t="s">
        <v>41</v>
      </c>
      <c r="Y21" s="250" t="s">
        <v>58</v>
      </c>
      <c r="Z21" s="250" t="s">
        <v>59</v>
      </c>
      <c r="AA21" s="250"/>
      <c r="AB21" s="250"/>
      <c r="AC21" s="250"/>
      <c r="AD21" s="250" t="s">
        <v>51</v>
      </c>
      <c r="AE21" s="250" t="s">
        <v>24</v>
      </c>
      <c r="AF21" s="250" t="s">
        <v>25</v>
      </c>
      <c r="AG21" s="250" t="s">
        <v>28</v>
      </c>
      <c r="AH21" s="250" t="s">
        <v>29</v>
      </c>
      <c r="AI21" s="250" t="s">
        <v>30</v>
      </c>
      <c r="AJ21" s="250" t="s">
        <v>31</v>
      </c>
      <c r="AL21" s="250" t="s">
        <v>52</v>
      </c>
      <c r="AM21" s="250" t="s">
        <v>53</v>
      </c>
      <c r="AN21" s="250" t="s">
        <v>54</v>
      </c>
      <c r="AO21" s="250" t="s">
        <v>55</v>
      </c>
      <c r="AP21" s="250" t="s">
        <v>56</v>
      </c>
      <c r="AQ21" s="250" t="s">
        <v>30</v>
      </c>
      <c r="AR21" s="250" t="s">
        <v>57</v>
      </c>
      <c r="AV21" s="250" t="s">
        <v>38</v>
      </c>
      <c r="AW21" s="250" t="s">
        <v>39</v>
      </c>
      <c r="AX21" s="250" t="s">
        <v>40</v>
      </c>
      <c r="AZ21" s="250" t="s">
        <v>41</v>
      </c>
      <c r="BA21" s="250" t="s">
        <v>58</v>
      </c>
    </row>
    <row r="22" customFormat="false" ht="8.25" hidden="false" customHeight="false" outlineLevel="0" collapsed="false">
      <c r="A22" s="251" t="s">
        <v>786</v>
      </c>
      <c r="B22" s="252" t="n">
        <v>28</v>
      </c>
      <c r="C22" s="262" t="n">
        <v>15</v>
      </c>
      <c r="D22" s="252" t="n">
        <v>210</v>
      </c>
      <c r="E22" s="252" t="n">
        <v>908</v>
      </c>
      <c r="F22" s="252" t="n">
        <f aca="false">E22/D22</f>
        <v>4.32380952380952</v>
      </c>
      <c r="G22" s="252" t="n">
        <v>8</v>
      </c>
      <c r="H22" s="249" t="n">
        <f aca="false">G22/D22</f>
        <v>0.0380952380952381</v>
      </c>
      <c r="J22" s="249" t="n">
        <f aca="false">L22/K22</f>
        <v>0.757575757575758</v>
      </c>
      <c r="K22" s="252" t="n">
        <v>33</v>
      </c>
      <c r="L22" s="252" t="n">
        <v>25</v>
      </c>
      <c r="M22" s="252" t="n">
        <v>196</v>
      </c>
      <c r="N22" s="252" t="n">
        <f aca="false">M22/L22</f>
        <v>7.84</v>
      </c>
      <c r="O22" s="252" t="n">
        <v>0</v>
      </c>
      <c r="P22" s="249" t="n">
        <f aca="false">O22/L22</f>
        <v>0</v>
      </c>
      <c r="S22" s="251" t="s">
        <v>787</v>
      </c>
      <c r="T22" s="249" t="n">
        <f aca="false">(D22+K22)/($D$27+$K$27+$N$17+$E$17+$L$38+$L$47)</f>
        <v>0.267032967032967</v>
      </c>
      <c r="U22" s="249" t="n">
        <f aca="false">K22/($K$27+$F$38+$F$47)</f>
        <v>0.0848329048843188</v>
      </c>
      <c r="V22" s="249" t="n">
        <f aca="false">D22/($D$27+$N$17+$L$38+$L$47)</f>
        <v>0.453563714902808</v>
      </c>
      <c r="X22" s="252" t="n">
        <f aca="false">($E22*('Scoring Format'!$B$3))+($G22*('Scoring Format'!$B$6))+($M22*('Scoring Format'!$B$4))+($O22*('Scoring Format'!$B$7))</f>
        <v>158.4</v>
      </c>
      <c r="Y22" s="252" t="n">
        <f aca="false">($E22*('Scoring Format'!$B$3))+($G22*('Scoring Format'!$B$6))+(L22*1)+($M22*('Scoring Format'!$B$4))+($O22*('Scoring Format'!$B$7))</f>
        <v>183.4</v>
      </c>
      <c r="Z22" s="252" t="n">
        <f aca="false">($E22*('Scoring Format'!$B$3))+($G22*('Scoring Format'!$B$6))+(L22*0.5)+($M22*('Scoring Format'!$B$4))+($O22*('Scoring Format'!$B$7))</f>
        <v>170.9</v>
      </c>
      <c r="AA22" s="243"/>
      <c r="AB22" s="243"/>
      <c r="AC22" s="243"/>
      <c r="AD22" s="251" t="s">
        <v>61</v>
      </c>
      <c r="AE22" s="251"/>
      <c r="AF22" s="252" t="n">
        <v>200</v>
      </c>
      <c r="AG22" s="252" t="n">
        <v>1040</v>
      </c>
      <c r="AH22" s="252" t="n">
        <f aca="false">AG22/AF22</f>
        <v>5.2</v>
      </c>
      <c r="AI22" s="252" t="n">
        <v>7</v>
      </c>
      <c r="AJ22" s="249" t="n">
        <f aca="false">AI22/AF22</f>
        <v>0.035</v>
      </c>
      <c r="AL22" s="249" t="n">
        <f aca="false">AN22/AM22</f>
        <v>0.8</v>
      </c>
      <c r="AM22" s="252" t="n">
        <v>70</v>
      </c>
      <c r="AN22" s="252" t="n">
        <v>56</v>
      </c>
      <c r="AO22" s="252" t="n">
        <v>364</v>
      </c>
      <c r="AP22" s="252" t="n">
        <f aca="false">AO22/AN22</f>
        <v>6.5</v>
      </c>
      <c r="AQ22" s="252" t="n">
        <v>2</v>
      </c>
      <c r="AR22" s="249" t="n">
        <f aca="false">AQ22/AN22</f>
        <v>0.0357142857142857</v>
      </c>
      <c r="AV22" s="249" t="e">
        <f aca="false">(#ref!+AM22)/(#ref!+AM25)</f>
        <v>#NAME?</v>
      </c>
      <c r="AW22" s="249" t="e">
        <f aca="false">#ref!/(AM22+#ref!)</f>
        <v>#NAME?</v>
      </c>
      <c r="AX22" s="249" t="e">
        <f aca="false">AM22/(#ref!+AM22)</f>
        <v>#NAME?</v>
      </c>
      <c r="AZ22" s="252" t="e">
        <f aca="false">(#ref!*0.1)+(AF22*6)+(AL22*0.1)+(AN22*6)</f>
        <v>#NAME?</v>
      </c>
      <c r="BA22" s="252" t="e">
        <f aca="false">(#ref!*0.1)+(AF22*6)+(AK22*1)+(AL22*0.1)+(AN22*6)</f>
        <v>#NAME?</v>
      </c>
    </row>
    <row r="23" customFormat="false" ht="8.25" hidden="false" customHeight="false" outlineLevel="0" collapsed="false">
      <c r="A23" s="251" t="s">
        <v>788</v>
      </c>
      <c r="B23" s="252" t="n">
        <v>25</v>
      </c>
      <c r="C23" s="262" t="n">
        <v>16</v>
      </c>
      <c r="D23" s="252" t="n">
        <v>170</v>
      </c>
      <c r="E23" s="252" t="n">
        <v>703</v>
      </c>
      <c r="F23" s="252" t="n">
        <f aca="false">E23/D23</f>
        <v>4.13529411764706</v>
      </c>
      <c r="G23" s="252" t="n">
        <v>2</v>
      </c>
      <c r="H23" s="249" t="n">
        <f aca="false">G23/D23</f>
        <v>0.0117647058823529</v>
      </c>
      <c r="J23" s="249" t="n">
        <f aca="false">L23/K23</f>
        <v>0.75</v>
      </c>
      <c r="K23" s="252" t="n">
        <v>40</v>
      </c>
      <c r="L23" s="252" t="n">
        <v>30</v>
      </c>
      <c r="M23" s="252" t="n">
        <v>207</v>
      </c>
      <c r="N23" s="252" t="n">
        <f aca="false">M23/L23</f>
        <v>6.9</v>
      </c>
      <c r="O23" s="252" t="n">
        <v>2</v>
      </c>
      <c r="P23" s="249" t="n">
        <f aca="false">O23/L23</f>
        <v>0.0666666666666667</v>
      </c>
      <c r="S23" s="251" t="s">
        <v>789</v>
      </c>
      <c r="T23" s="249" t="n">
        <f aca="false">(D23+K23)/($D$27+$K$27+$N$17+$E$17+$L$38+$L$47)</f>
        <v>0.230769230769231</v>
      </c>
      <c r="U23" s="249" t="n">
        <f aca="false">K23/($K$27+$F$38+$F$47)</f>
        <v>0.102827763496144</v>
      </c>
      <c r="V23" s="249" t="n">
        <f aca="false">D23/($D$27+$N$17+$L$38+$L$47)</f>
        <v>0.367170626349892</v>
      </c>
      <c r="X23" s="252" t="n">
        <f aca="false">($E23*('Scoring Format'!$B$3))+($G23*('Scoring Format'!$B$6))+($M23*('Scoring Format'!$B$4))+($O23*('Scoring Format'!$B$7))</f>
        <v>115</v>
      </c>
      <c r="Y23" s="252" t="n">
        <f aca="false">($E23*('Scoring Format'!$B$3))+($G23*('Scoring Format'!$B$6))+(L23*1)+($M23*('Scoring Format'!$B$4))+($O23*('Scoring Format'!$B$7))</f>
        <v>145</v>
      </c>
      <c r="Z23" s="252" t="n">
        <f aca="false">($E23*('Scoring Format'!$B$3))+($G23*('Scoring Format'!$B$6))+(L23*0.5)+($M23*('Scoring Format'!$B$4))+($O23*('Scoring Format'!$B$7))</f>
        <v>130</v>
      </c>
      <c r="AA23" s="243"/>
      <c r="AB23" s="243"/>
      <c r="AC23" s="243"/>
      <c r="AD23" s="251" t="s">
        <v>64</v>
      </c>
      <c r="AE23" s="251"/>
      <c r="AF23" s="252" t="n">
        <v>96</v>
      </c>
      <c r="AG23" s="252" t="n">
        <v>445</v>
      </c>
      <c r="AH23" s="252" t="n">
        <f aca="false">AG23/AF23</f>
        <v>4.63541666666667</v>
      </c>
      <c r="AI23" s="252" t="n">
        <v>6</v>
      </c>
      <c r="AJ23" s="249" t="n">
        <f aca="false">AI23/AF23</f>
        <v>0.0625</v>
      </c>
      <c r="AL23" s="249" t="n">
        <f aca="false">AN23/AM23</f>
        <v>0.583333333333333</v>
      </c>
      <c r="AM23" s="252" t="n">
        <v>24</v>
      </c>
      <c r="AN23" s="252" t="n">
        <v>14</v>
      </c>
      <c r="AO23" s="252" t="n">
        <v>110</v>
      </c>
      <c r="AP23" s="252" t="n">
        <f aca="false">AO23/AN23</f>
        <v>7.85714285714286</v>
      </c>
      <c r="AQ23" s="252" t="n">
        <v>2</v>
      </c>
      <c r="AR23" s="249" t="n">
        <f aca="false">AQ23/AN23</f>
        <v>0.142857142857143</v>
      </c>
      <c r="AV23" s="249" t="e">
        <f aca="false">(#ref!+AM23)/(#ref!+AM26)</f>
        <v>#NAME?</v>
      </c>
      <c r="AW23" s="249" t="e">
        <f aca="false">#ref!/(AM23+#ref!)</f>
        <v>#NAME?</v>
      </c>
      <c r="AX23" s="249" t="e">
        <f aca="false">AM23/(#ref!+AM23)</f>
        <v>#NAME?</v>
      </c>
      <c r="AZ23" s="252" t="e">
        <f aca="false">(#ref!*0.1)+(AF23*6)+(AL23*0.1)+(AN23*6)</f>
        <v>#NAME?</v>
      </c>
      <c r="BA23" s="252" t="e">
        <f aca="false">(#ref!*0.1)+(AF23*6)+(AK23*1)+(AL23*0.1)+(AN23*6)</f>
        <v>#NAME?</v>
      </c>
    </row>
    <row r="24" customFormat="false" ht="8.25" hidden="false" customHeight="false" outlineLevel="0" collapsed="false">
      <c r="A24" s="251" t="s">
        <v>790</v>
      </c>
      <c r="B24" s="252" t="n">
        <v>26</v>
      </c>
      <c r="C24" s="262" t="n">
        <v>8</v>
      </c>
      <c r="D24" s="252" t="n">
        <v>20</v>
      </c>
      <c r="E24" s="252" t="n">
        <v>90</v>
      </c>
      <c r="F24" s="252" t="n">
        <f aca="false">E24/D24</f>
        <v>4.5</v>
      </c>
      <c r="G24" s="252" t="n">
        <v>0</v>
      </c>
      <c r="H24" s="249" t="n">
        <f aca="false">G24/D24</f>
        <v>0</v>
      </c>
      <c r="J24" s="249" t="n">
        <f aca="false">L24/K24</f>
        <v>0.75</v>
      </c>
      <c r="K24" s="252" t="n">
        <v>4</v>
      </c>
      <c r="L24" s="252" t="n">
        <v>3</v>
      </c>
      <c r="M24" s="252" t="n">
        <v>19</v>
      </c>
      <c r="N24" s="252" t="n">
        <f aca="false">M24/L24</f>
        <v>6.33333333333333</v>
      </c>
      <c r="O24" s="252" t="n">
        <v>0</v>
      </c>
      <c r="P24" s="249" t="n">
        <f aca="false">O24/L24</f>
        <v>0</v>
      </c>
      <c r="S24" s="251" t="s">
        <v>791</v>
      </c>
      <c r="T24" s="249" t="n">
        <f aca="false">(D24+K24)/($D$27+$K$27+$N$17+$E$17+$L$38+$L$47)</f>
        <v>0.0263736263736264</v>
      </c>
      <c r="U24" s="249" t="n">
        <f aca="false">K24/($K$27+$F$38+$F$47)</f>
        <v>0.0102827763496144</v>
      </c>
      <c r="V24" s="249" t="n">
        <f aca="false">D24/($D$27+$N$17+$L$38+$L$47)</f>
        <v>0.0431965442764579</v>
      </c>
      <c r="X24" s="252" t="n">
        <f aca="false">($E24*('Scoring Format'!$B$3))+($G24*('Scoring Format'!$B$6))+($M24*('Scoring Format'!$B$4))+($O24*('Scoring Format'!$B$7))</f>
        <v>10.9</v>
      </c>
      <c r="Y24" s="252" t="n">
        <f aca="false">($E24*('Scoring Format'!$B$3))+($G24*('Scoring Format'!$B$6))+(L24*1)+($M24*('Scoring Format'!$B$4))+($O24*('Scoring Format'!$B$7))</f>
        <v>13.9</v>
      </c>
      <c r="Z24" s="252" t="n">
        <f aca="false">($E24*('Scoring Format'!$B$3))+($G24*('Scoring Format'!$B$6))+(L24*0.5)+($M24*('Scoring Format'!$B$4))+($O24*('Scoring Format'!$B$7))</f>
        <v>12.4</v>
      </c>
      <c r="AA24" s="243"/>
      <c r="AB24" s="243"/>
      <c r="AC24" s="243"/>
      <c r="AD24" s="251" t="s">
        <v>67</v>
      </c>
      <c r="AE24" s="251"/>
      <c r="AF24" s="252" t="n">
        <v>8</v>
      </c>
      <c r="AG24" s="252" t="n">
        <v>28</v>
      </c>
      <c r="AH24" s="252" t="n">
        <f aca="false">AG24/AF24</f>
        <v>3.5</v>
      </c>
      <c r="AI24" s="252" t="n">
        <v>0</v>
      </c>
      <c r="AJ24" s="249" t="n">
        <f aca="false">AI24/AF24</f>
        <v>0</v>
      </c>
      <c r="AL24" s="249" t="n">
        <f aca="false">AN24/AM24</f>
        <v>0.5</v>
      </c>
      <c r="AM24" s="252" t="n">
        <v>4</v>
      </c>
      <c r="AN24" s="252" t="n">
        <v>2</v>
      </c>
      <c r="AO24" s="252" t="n">
        <v>17</v>
      </c>
      <c r="AP24" s="252" t="n">
        <f aca="false">AO24/AN24</f>
        <v>8.5</v>
      </c>
      <c r="AQ24" s="252" t="n">
        <v>0</v>
      </c>
      <c r="AR24" s="249" t="n">
        <f aca="false">AQ24/AN24</f>
        <v>0</v>
      </c>
      <c r="AV24" s="249" t="e">
        <f aca="false">(#ref!+AM24)/(#ref!+AM30)</f>
        <v>#NAME?</v>
      </c>
      <c r="AW24" s="249" t="e">
        <f aca="false">#ref!/(AM24+#ref!)</f>
        <v>#NAME?</v>
      </c>
      <c r="AX24" s="249" t="e">
        <f aca="false">AM24/(#ref!+AM24)</f>
        <v>#NAME?</v>
      </c>
      <c r="AZ24" s="252" t="e">
        <f aca="false">(#ref!*0.1)+(AF24*6)+(AL24*0.1)+(AN24*6)</f>
        <v>#NAME?</v>
      </c>
      <c r="BA24" s="252" t="e">
        <f aca="false">(#ref!*0.1)+(AF24*6)+(AK24*1)+(AL24*0.1)+(AN24*6)</f>
        <v>#NAME?</v>
      </c>
    </row>
    <row r="25" customFormat="false" ht="8.25" hidden="false" customHeight="false" outlineLevel="0" collapsed="false">
      <c r="A25" s="251" t="s">
        <v>792</v>
      </c>
      <c r="B25" s="252" t="n">
        <v>26</v>
      </c>
      <c r="C25" s="262" t="n">
        <v>15</v>
      </c>
      <c r="D25" s="252" t="n">
        <v>5</v>
      </c>
      <c r="E25" s="252" t="n">
        <v>19</v>
      </c>
      <c r="F25" s="252" t="n">
        <f aca="false">E25/D25</f>
        <v>3.8</v>
      </c>
      <c r="G25" s="252" t="n">
        <v>0</v>
      </c>
      <c r="H25" s="249" t="n">
        <f aca="false">G25/D25</f>
        <v>0</v>
      </c>
      <c r="J25" s="249" t="e">
        <f aca="false">L25/K25</f>
        <v>#DIV/0!</v>
      </c>
      <c r="K25" s="252" t="n">
        <v>0</v>
      </c>
      <c r="L25" s="252" t="n">
        <v>0</v>
      </c>
      <c r="M25" s="252" t="n">
        <v>0</v>
      </c>
      <c r="N25" s="252" t="e">
        <f aca="false">M25/L25</f>
        <v>#DIV/0!</v>
      </c>
      <c r="O25" s="252" t="n">
        <v>0</v>
      </c>
      <c r="P25" s="249" t="e">
        <f aca="false">O25/L25</f>
        <v>#DIV/0!</v>
      </c>
      <c r="S25" s="251" t="s">
        <v>793</v>
      </c>
      <c r="T25" s="249" t="n">
        <f aca="false">(D25+K25)/($D$27+$K$27+$N$17+$E$17+$L$38+$L$47)</f>
        <v>0.0054945054945055</v>
      </c>
      <c r="U25" s="249" t="n">
        <f aca="false">K25/($K$27+$F$38+$F$47)</f>
        <v>0</v>
      </c>
      <c r="V25" s="249" t="n">
        <f aca="false">D25/($D$27+$N$17+$L$38+$L$47)</f>
        <v>0.0107991360691145</v>
      </c>
      <c r="X25" s="252" t="n">
        <f aca="false">($E25*('Scoring Format'!$B$3))+($G25*('Scoring Format'!$B$6))+($M25*('Scoring Format'!$B$4))+($O25*('Scoring Format'!$B$7))</f>
        <v>1.9</v>
      </c>
      <c r="Y25" s="252" t="n">
        <f aca="false">($E25*('Scoring Format'!$B$3))+($G25*('Scoring Format'!$B$6))+(L25*1)+($M25*('Scoring Format'!$B$4))+($O25*('Scoring Format'!$B$7))</f>
        <v>1.9</v>
      </c>
      <c r="Z25" s="252" t="n">
        <f aca="false">($E25*('Scoring Format'!$B$3))+($G25*('Scoring Format'!$B$6))+(L25*0.5)+($M25*('Scoring Format'!$B$4))+($O25*('Scoring Format'!$B$7))</f>
        <v>1.9</v>
      </c>
      <c r="AA25" s="243"/>
      <c r="AB25" s="243"/>
      <c r="AC25" s="243"/>
      <c r="AD25" s="251" t="s">
        <v>70</v>
      </c>
      <c r="AE25" s="251"/>
      <c r="AF25" s="252"/>
      <c r="AG25" s="252"/>
      <c r="AH25" s="252" t="e">
        <f aca="false">AG25/AF25</f>
        <v>#DIV/0!</v>
      </c>
      <c r="AI25" s="252" t="n">
        <v>0</v>
      </c>
      <c r="AJ25" s="249" t="e">
        <f aca="false">AI25/AF25</f>
        <v>#DIV/0!</v>
      </c>
      <c r="AL25" s="249" t="e">
        <f aca="false">AN25/AM25</f>
        <v>#DIV/0!</v>
      </c>
      <c r="AM25" s="252"/>
      <c r="AN25" s="252"/>
      <c r="AO25" s="252"/>
      <c r="AP25" s="252" t="e">
        <f aca="false">AO25/AN25</f>
        <v>#DIV/0!</v>
      </c>
      <c r="AQ25" s="252" t="n">
        <v>0</v>
      </c>
      <c r="AR25" s="249" t="e">
        <f aca="false">AQ25/AN25</f>
        <v>#DIV/0!</v>
      </c>
      <c r="AV25" s="249" t="e">
        <f aca="false">(#ref!+AM25)/(#ref!+AM31)</f>
        <v>#NAME?</v>
      </c>
      <c r="AW25" s="249" t="e">
        <f aca="false">#ref!/(AM25+#ref!)</f>
        <v>#NAME?</v>
      </c>
      <c r="AX25" s="249" t="e">
        <f aca="false">AM25/(#ref!+AM25)</f>
        <v>#NAME?</v>
      </c>
      <c r="AZ25" s="252" t="e">
        <f aca="false">(#ref!*0.1)+(AF25*6)+(AL25*0.1)+(AN25*6)</f>
        <v>#NAME?</v>
      </c>
      <c r="BA25" s="252" t="e">
        <f aca="false">(#ref!*0.1)+(AF25*6)+(AK25*1)+(AL25*0.1)+(AN25*6)</f>
        <v>#NAME?</v>
      </c>
    </row>
    <row r="26" customFormat="false" ht="8.25" hidden="false" customHeight="false" outlineLevel="0" collapsed="false">
      <c r="A26" s="251"/>
      <c r="B26" s="252"/>
      <c r="C26" s="262"/>
      <c r="D26" s="252"/>
      <c r="E26" s="252"/>
      <c r="F26" s="252" t="e">
        <f aca="false">E26/D26</f>
        <v>#DIV/0!</v>
      </c>
      <c r="G26" s="252"/>
      <c r="H26" s="249" t="e">
        <f aca="false">G26/D26</f>
        <v>#DIV/0!</v>
      </c>
      <c r="J26" s="249" t="e">
        <f aca="false">L26/K26</f>
        <v>#DIV/0!</v>
      </c>
      <c r="K26" s="252"/>
      <c r="L26" s="252"/>
      <c r="M26" s="252"/>
      <c r="N26" s="252" t="e">
        <f aca="false">M26/L26</f>
        <v>#DIV/0!</v>
      </c>
      <c r="O26" s="252"/>
      <c r="P26" s="249" t="e">
        <f aca="false">O26/L26</f>
        <v>#DIV/0!</v>
      </c>
      <c r="S26" s="251"/>
      <c r="T26" s="249" t="n">
        <f aca="false">(D26+K26)/($D$27+$K$27+$N$17+$E$17+$L$38+$L$47)</f>
        <v>0</v>
      </c>
      <c r="U26" s="249" t="n">
        <f aca="false">K26/($K$27+$F$38+$F$47)</f>
        <v>0</v>
      </c>
      <c r="V26" s="249" t="n">
        <f aca="false">D26/($D$27+$N$17+$L$38+$L$47)</f>
        <v>0</v>
      </c>
      <c r="X26" s="252" t="n">
        <f aca="false">($E26*('Scoring Format'!$B$3))+($G26*('Scoring Format'!$B$6))+($M26*('Scoring Format'!$B$4))+($O26*('Scoring Format'!$B$7))</f>
        <v>0</v>
      </c>
      <c r="Y26" s="252" t="n">
        <f aca="false">($E26*('Scoring Format'!$B$3))+($G26*('Scoring Format'!$B$6))+(L26*1)+($M26*('Scoring Format'!$B$4))+($O26*('Scoring Format'!$B$7))</f>
        <v>0</v>
      </c>
      <c r="Z26" s="252" t="n">
        <f aca="false">($E26*('Scoring Format'!$B$3))+($G26*('Scoring Format'!$B$6))+(L26*0.5)+($M26*('Scoring Format'!$B$4))+($O26*('Scoring Format'!$B$7))</f>
        <v>0</v>
      </c>
      <c r="AA26" s="243"/>
      <c r="AB26" s="243"/>
      <c r="AC26" s="243"/>
      <c r="AD26" s="251" t="s">
        <v>164</v>
      </c>
      <c r="AE26" s="251"/>
      <c r="AF26" s="252"/>
      <c r="AG26" s="252"/>
      <c r="AH26" s="252" t="e">
        <f aca="false">AG26/AF26</f>
        <v>#DIV/0!</v>
      </c>
      <c r="AI26" s="252"/>
      <c r="AJ26" s="249" t="e">
        <f aca="false">AI26/AF26</f>
        <v>#DIV/0!</v>
      </c>
      <c r="AL26" s="249" t="e">
        <f aca="false">AN26/AM26</f>
        <v>#DIV/0!</v>
      </c>
      <c r="AM26" s="252"/>
      <c r="AN26" s="252"/>
      <c r="AO26" s="252"/>
      <c r="AP26" s="252"/>
      <c r="AQ26" s="252" t="n">
        <f aca="false">(AG26*0.1)+(AI26*6)+(AN26*0.1)+(AP26*6)</f>
        <v>0</v>
      </c>
      <c r="AR26" s="249" t="e">
        <f aca="false">AQ26/AN26</f>
        <v>#DIV/0!</v>
      </c>
      <c r="AV26" s="249" t="e">
        <f aca="false">(#ref!+AM26)/(#ref!+AM32)</f>
        <v>#NAME?</v>
      </c>
      <c r="AW26" s="249" t="e">
        <f aca="false">#ref!/(AM26+#ref!)</f>
        <v>#NAME?</v>
      </c>
      <c r="AX26" s="249" t="e">
        <f aca="false">AM26/(#ref!+AM26)</f>
        <v>#NAME?</v>
      </c>
      <c r="AZ26" s="252" t="e">
        <f aca="false">(#ref!*0.1)+(AF26*6)+(AJ26*1)+(AK26*0.1)+(AM26*6)</f>
        <v>#NAME?</v>
      </c>
      <c r="BA26" s="252" t="e">
        <f aca="false">(#ref!*0.1)+(AF26*6)+(AK26*1)+(AL26*0.1)+(AN26*6)</f>
        <v>#NAME?</v>
      </c>
    </row>
    <row r="27" customFormat="false" ht="8.25" hidden="false" customHeight="false" outlineLevel="0" collapsed="false">
      <c r="A27" s="250" t="s">
        <v>49</v>
      </c>
      <c r="B27" s="250"/>
      <c r="C27" s="250"/>
      <c r="D27" s="250" t="n">
        <f aca="false">SUM(D22:D26)</f>
        <v>405</v>
      </c>
      <c r="E27" s="250" t="n">
        <f aca="false">SUM(E22:E26)</f>
        <v>1720</v>
      </c>
      <c r="F27" s="250"/>
      <c r="G27" s="250" t="n">
        <f aca="false">SUM(G22:G26)</f>
        <v>10</v>
      </c>
      <c r="H27" s="250"/>
      <c r="I27" s="250"/>
      <c r="J27" s="250"/>
      <c r="K27" s="250" t="n">
        <f aca="false">SUM(K22:K26)</f>
        <v>77</v>
      </c>
      <c r="L27" s="250" t="n">
        <f aca="false">SUM(L22:L26)</f>
        <v>58</v>
      </c>
      <c r="M27" s="250" t="n">
        <f aca="false">SUM(M22:M26)</f>
        <v>422</v>
      </c>
      <c r="N27" s="250"/>
      <c r="O27" s="250" t="n">
        <f aca="false">SUM(O22:O26)</f>
        <v>2</v>
      </c>
      <c r="P27" s="250"/>
      <c r="AD27" s="250" t="s">
        <v>49</v>
      </c>
      <c r="AE27" s="250"/>
      <c r="AF27" s="250" t="n">
        <f aca="false">SUM(AF22:AF26)</f>
        <v>304</v>
      </c>
      <c r="AG27" s="250" t="n">
        <f aca="false">SUM(AG22:AG26)</f>
        <v>1513</v>
      </c>
      <c r="AH27" s="250"/>
      <c r="AI27" s="250" t="n">
        <f aca="false">SUM(AI22:AI26)</f>
        <v>13</v>
      </c>
      <c r="AJ27" s="250"/>
      <c r="AK27" s="250"/>
      <c r="AL27" s="250"/>
      <c r="AM27" s="250" t="n">
        <f aca="false">SUM(AM22:AM26)</f>
        <v>98</v>
      </c>
      <c r="AN27" s="250" t="n">
        <f aca="false">SUM(AN22:AN26)</f>
        <v>72</v>
      </c>
      <c r="AO27" s="250" t="n">
        <f aca="false">SUM(AO22:AO26)</f>
        <v>491</v>
      </c>
      <c r="AP27" s="250"/>
      <c r="AQ27" s="250" t="n">
        <f aca="false">SUM(AQ22:AQ26)</f>
        <v>4</v>
      </c>
      <c r="AR27" s="250"/>
    </row>
    <row r="28" customFormat="false" ht="8.25" hidden="false" customHeight="false" outlineLevel="0" collapsed="false">
      <c r="A28" s="250"/>
      <c r="C28" s="243"/>
      <c r="D28" s="243"/>
      <c r="E28" s="243"/>
      <c r="F28" s="243"/>
      <c r="G28" s="243"/>
      <c r="H28" s="250"/>
      <c r="I28" s="243"/>
      <c r="J28" s="243"/>
      <c r="K28" s="243"/>
      <c r="L28" s="243"/>
      <c r="M28" s="243"/>
      <c r="N28" s="243"/>
      <c r="AC28" s="250"/>
      <c r="AD28" s="243"/>
      <c r="AE28" s="243"/>
      <c r="AF28" s="243"/>
      <c r="AG28" s="243"/>
      <c r="AH28" s="243"/>
      <c r="AI28" s="243"/>
      <c r="AJ28" s="250"/>
      <c r="AK28" s="243"/>
      <c r="AL28" s="243"/>
      <c r="AM28" s="243"/>
      <c r="AN28" s="243"/>
      <c r="AO28" s="243"/>
      <c r="AP28" s="243"/>
    </row>
    <row r="29" customFormat="false" ht="8.25" hidden="false" customHeight="false" outlineLevel="0" collapsed="false">
      <c r="C29" s="243"/>
      <c r="D29" s="243"/>
      <c r="E29" s="243"/>
      <c r="F29" s="243"/>
      <c r="G29" s="243"/>
      <c r="H29" s="243"/>
      <c r="I29" s="243"/>
      <c r="J29" s="243"/>
      <c r="K29" s="243"/>
      <c r="L29" s="243"/>
      <c r="M29" s="243"/>
      <c r="AD29" s="243"/>
      <c r="AE29" s="243"/>
      <c r="AF29" s="243"/>
      <c r="AG29" s="243"/>
      <c r="AH29" s="243"/>
      <c r="AI29" s="243"/>
      <c r="AJ29" s="243"/>
      <c r="AK29" s="243"/>
      <c r="AL29" s="243"/>
      <c r="AM29" s="243"/>
      <c r="AN29" s="243"/>
      <c r="AO29" s="243"/>
    </row>
    <row r="30" customFormat="false" ht="8.25" hidden="false" customHeight="false" outlineLevel="0" collapsed="false">
      <c r="A30" s="244" t="s">
        <v>50</v>
      </c>
      <c r="B30" s="244"/>
      <c r="C30" s="244"/>
      <c r="D30" s="244"/>
      <c r="E30" s="244"/>
      <c r="F30" s="244"/>
      <c r="G30" s="244"/>
      <c r="H30" s="245"/>
      <c r="I30" s="245"/>
      <c r="J30" s="243"/>
      <c r="K30" s="243"/>
      <c r="L30" s="244" t="s">
        <v>19</v>
      </c>
      <c r="M30" s="244"/>
      <c r="N30" s="244"/>
      <c r="O30" s="244"/>
      <c r="P30" s="244"/>
      <c r="T30" s="244" t="s">
        <v>20</v>
      </c>
      <c r="U30" s="244"/>
      <c r="V30" s="244"/>
      <c r="X30" s="244"/>
      <c r="Y30" s="244"/>
      <c r="AE30" s="244" t="s">
        <v>50</v>
      </c>
      <c r="AF30" s="244"/>
      <c r="AG30" s="244"/>
      <c r="AH30" s="244"/>
      <c r="AI30" s="244"/>
      <c r="AJ30" s="244"/>
      <c r="AK30" s="244"/>
      <c r="AL30" s="243"/>
      <c r="AM30" s="243"/>
      <c r="AN30" s="244" t="s">
        <v>19</v>
      </c>
      <c r="AO30" s="244"/>
      <c r="AP30" s="244"/>
      <c r="AQ30" s="244"/>
      <c r="AR30" s="244"/>
      <c r="AV30" s="244" t="s">
        <v>20</v>
      </c>
      <c r="AW30" s="244"/>
      <c r="AX30" s="244"/>
      <c r="AZ30" s="244" t="s">
        <v>21</v>
      </c>
      <c r="BA30" s="244"/>
    </row>
    <row r="31" customFormat="false" ht="8.25" hidden="false" customHeight="false" outlineLevel="0" collapsed="false">
      <c r="A31" s="250" t="s">
        <v>74</v>
      </c>
      <c r="B31" s="250" t="s">
        <v>23</v>
      </c>
      <c r="C31" s="250" t="s">
        <v>24</v>
      </c>
      <c r="D31" s="250" t="s">
        <v>52</v>
      </c>
      <c r="E31" s="250" t="s">
        <v>53</v>
      </c>
      <c r="F31" s="250" t="s">
        <v>54</v>
      </c>
      <c r="G31" s="250" t="s">
        <v>55</v>
      </c>
      <c r="H31" s="250" t="s">
        <v>56</v>
      </c>
      <c r="I31" s="250" t="s">
        <v>30</v>
      </c>
      <c r="J31" s="250" t="s">
        <v>57</v>
      </c>
      <c r="L31" s="250" t="s">
        <v>34</v>
      </c>
      <c r="M31" s="250" t="s">
        <v>35</v>
      </c>
      <c r="N31" s="250" t="s">
        <v>36</v>
      </c>
      <c r="O31" s="250" t="s">
        <v>75</v>
      </c>
      <c r="P31" s="250" t="s">
        <v>31</v>
      </c>
      <c r="S31" s="250" t="s">
        <v>74</v>
      </c>
      <c r="T31" s="250" t="s">
        <v>38</v>
      </c>
      <c r="U31" s="250" t="s">
        <v>39</v>
      </c>
      <c r="V31" s="250" t="s">
        <v>40</v>
      </c>
      <c r="X31" s="250" t="s">
        <v>41</v>
      </c>
      <c r="Y31" s="250" t="s">
        <v>58</v>
      </c>
      <c r="Z31" s="250" t="s">
        <v>76</v>
      </c>
      <c r="AA31" s="250"/>
      <c r="AD31" s="250" t="s">
        <v>74</v>
      </c>
      <c r="AE31" s="250" t="s">
        <v>24</v>
      </c>
      <c r="AF31" s="250" t="s">
        <v>52</v>
      </c>
      <c r="AG31" s="250" t="s">
        <v>53</v>
      </c>
      <c r="AH31" s="250" t="s">
        <v>54</v>
      </c>
      <c r="AI31" s="250" t="s">
        <v>55</v>
      </c>
      <c r="AJ31" s="250" t="s">
        <v>56</v>
      </c>
      <c r="AK31" s="250" t="s">
        <v>30</v>
      </c>
      <c r="AL31" s="250" t="s">
        <v>57</v>
      </c>
      <c r="AN31" s="250" t="s">
        <v>34</v>
      </c>
      <c r="AO31" s="250" t="s">
        <v>35</v>
      </c>
      <c r="AP31" s="250" t="s">
        <v>36</v>
      </c>
      <c r="AQ31" s="250" t="s">
        <v>75</v>
      </c>
      <c r="AR31" s="250" t="s">
        <v>31</v>
      </c>
      <c r="AV31" s="250" t="s">
        <v>38</v>
      </c>
      <c r="AW31" s="250" t="s">
        <v>39</v>
      </c>
      <c r="AX31" s="250" t="s">
        <v>40</v>
      </c>
      <c r="AZ31" s="250" t="s">
        <v>41</v>
      </c>
      <c r="BA31" s="250" t="s">
        <v>58</v>
      </c>
    </row>
    <row r="32" customFormat="false" ht="8.25" hidden="false" customHeight="false" outlineLevel="0" collapsed="false">
      <c r="A32" s="251" t="s">
        <v>794</v>
      </c>
      <c r="B32" s="252" t="n">
        <v>26</v>
      </c>
      <c r="C32" s="252"/>
      <c r="D32" s="249" t="n">
        <f aca="false">F32/E32</f>
        <v>0.482142857142857</v>
      </c>
      <c r="E32" s="252" t="n">
        <v>56</v>
      </c>
      <c r="F32" s="252" t="n">
        <v>27</v>
      </c>
      <c r="G32" s="252" t="n">
        <v>254</v>
      </c>
      <c r="H32" s="252" t="n">
        <f aca="false">G32/F32</f>
        <v>9.40740740740741</v>
      </c>
      <c r="I32" s="252" t="n">
        <v>1</v>
      </c>
      <c r="J32" s="249" t="n">
        <f aca="false">I32/F32</f>
        <v>0.037037037037037</v>
      </c>
      <c r="L32" s="252" t="n">
        <v>0</v>
      </c>
      <c r="M32" s="252" t="n">
        <v>0</v>
      </c>
      <c r="N32" s="263" t="e">
        <f aca="false">M32/L32</f>
        <v>#DIV/0!</v>
      </c>
      <c r="O32" s="252" t="n">
        <v>0</v>
      </c>
      <c r="P32" s="249" t="e">
        <f aca="false">O32/L32</f>
        <v>#DIV/0!</v>
      </c>
      <c r="S32" s="251" t="s">
        <v>795</v>
      </c>
      <c r="T32" s="264" t="n">
        <f aca="false">(E32+L32)/($D$27+$L$27+$N$17+$E$47+$L$47)</f>
        <v>0.0864197530864198</v>
      </c>
      <c r="U32" s="264" t="n">
        <f aca="false">E32/($E$17)</f>
        <v>0.151351351351351</v>
      </c>
      <c r="V32" s="264" t="n">
        <f aca="false">L32/($N$17+$D$27+$L$38+$L$47)</f>
        <v>0</v>
      </c>
      <c r="X32" s="252" t="n">
        <f aca="false">($G32*('Scoring Format'!$B$4))+($I32*'Scoring Format'!$B$7)+($M32*('Scoring Format'!$B$3))+($O32*('Scoring Format'!$B$6))</f>
        <v>31.4</v>
      </c>
      <c r="Y32" s="252" t="n">
        <f aca="false">(F32*1)+(($G32*('Scoring Format'!$B$4))+($I32*'Scoring Format'!$B$7)+($M32*('Scoring Format'!$B$3))+($O32*('Scoring Format'!$B$6)))</f>
        <v>58.4</v>
      </c>
      <c r="Z32" s="252" t="n">
        <f aca="false">(F32*0.5)+(($G32*('Scoring Format'!$B$4))+($I32*'Scoring Format'!$B$7)+($M32*('Scoring Format'!$B$3))+($O32*('Scoring Format'!$B$6)))</f>
        <v>44.9</v>
      </c>
      <c r="AA32" s="243"/>
      <c r="AD32" s="251" t="s">
        <v>79</v>
      </c>
      <c r="AE32" s="251"/>
      <c r="AF32" s="249" t="n">
        <f aca="false">AH32/AG32</f>
        <v>0.607476635514019</v>
      </c>
      <c r="AG32" s="252" t="n">
        <v>107</v>
      </c>
      <c r="AH32" s="252" t="n">
        <v>65</v>
      </c>
      <c r="AI32" s="252" t="n">
        <v>710</v>
      </c>
      <c r="AJ32" s="252" t="n">
        <f aca="false">AI32/AH32</f>
        <v>10.9230769230769</v>
      </c>
      <c r="AK32" s="252" t="n">
        <v>6</v>
      </c>
      <c r="AL32" s="249" t="n">
        <f aca="false">AK32/AH32</f>
        <v>0.0923076923076923</v>
      </c>
      <c r="AN32" s="252" t="n">
        <v>0</v>
      </c>
      <c r="AO32" s="252" t="n">
        <v>0</v>
      </c>
      <c r="AP32" s="263" t="e">
        <f aca="false">AO32/AN32</f>
        <v>#DIV/0!</v>
      </c>
      <c r="AQ32" s="252" t="n">
        <v>0</v>
      </c>
      <c r="AR32" s="249" t="e">
        <f aca="false">AQ32/AN32</f>
        <v>#DIV/0!</v>
      </c>
      <c r="AV32" s="264" t="e">
        <f aca="false">(#ref!+AK32)/(#ref!+AK35)</f>
        <v>#NAME?</v>
      </c>
      <c r="AW32" s="264" t="e">
        <f aca="false">#ref!/(AK32+#ref!)</f>
        <v>#NAME?</v>
      </c>
      <c r="AX32" s="264" t="e">
        <f aca="false">AK32/(#ref!+AK32)</f>
        <v>#NAME?</v>
      </c>
      <c r="AZ32" s="252" t="n">
        <f aca="false">(AI32*0.1)+(AK32*6)+(AO32*0.1)+(AQ32*6)</f>
        <v>107</v>
      </c>
      <c r="BA32" s="252" t="n">
        <f aca="false">(AH32*1)+(AI32*0.1)+(AK32*6)+(AO32*0.1)+(AQ32*6)</f>
        <v>172</v>
      </c>
    </row>
    <row r="33" customFormat="false" ht="8.25" hidden="false" customHeight="false" outlineLevel="0" collapsed="false">
      <c r="A33" s="251" t="s">
        <v>796</v>
      </c>
      <c r="B33" s="252" t="n">
        <v>27</v>
      </c>
      <c r="C33" s="252" t="n">
        <v>13</v>
      </c>
      <c r="D33" s="249" t="n">
        <f aca="false">F33/E33</f>
        <v>0.63</v>
      </c>
      <c r="E33" s="252" t="n">
        <v>100</v>
      </c>
      <c r="F33" s="252" t="n">
        <v>63</v>
      </c>
      <c r="G33" s="252" t="n">
        <v>1000</v>
      </c>
      <c r="H33" s="252" t="n">
        <f aca="false">G33/F33</f>
        <v>15.8730158730159</v>
      </c>
      <c r="I33" s="252" t="n">
        <v>7</v>
      </c>
      <c r="J33" s="249" t="n">
        <f aca="false">I33/F33</f>
        <v>0.111111111111111</v>
      </c>
      <c r="L33" s="252" t="n">
        <v>0</v>
      </c>
      <c r="M33" s="252" t="n">
        <v>0</v>
      </c>
      <c r="N33" s="263" t="e">
        <f aca="false">M33/L33</f>
        <v>#DIV/0!</v>
      </c>
      <c r="O33" s="252" t="n">
        <v>0</v>
      </c>
      <c r="P33" s="249" t="e">
        <f aca="false">O33/L33</f>
        <v>#DIV/0!</v>
      </c>
      <c r="S33" s="251" t="s">
        <v>797</v>
      </c>
      <c r="T33" s="264" t="n">
        <f aca="false">(E33+L33)/($D$27+$L$27+$N$17+$E$47+$L$47)</f>
        <v>0.154320987654321</v>
      </c>
      <c r="U33" s="264" t="n">
        <f aca="false">E33/($E$17)</f>
        <v>0.27027027027027</v>
      </c>
      <c r="V33" s="264" t="n">
        <f aca="false">L33/($N$17+$D$27+$L$38+$L$47)</f>
        <v>0</v>
      </c>
      <c r="X33" s="252" t="n">
        <f aca="false">($G33*('Scoring Format'!$B$4))+($I33*'Scoring Format'!$B$7)+($M33*('Scoring Format'!$B$3))+($O33*('Scoring Format'!$B$6))</f>
        <v>142</v>
      </c>
      <c r="Y33" s="252" t="n">
        <f aca="false">(F33*1)+(($G33*('Scoring Format'!$B$4))+($I33*'Scoring Format'!$B$7)+($M33*('Scoring Format'!$B$3))+($O33*('Scoring Format'!$B$6)))</f>
        <v>205</v>
      </c>
      <c r="Z33" s="252" t="n">
        <f aca="false">(F33*0.5)+(($G33*('Scoring Format'!$B$4))+($I33*'Scoring Format'!$B$7)+($M33*('Scoring Format'!$B$3))+($O33*('Scoring Format'!$B$6)))</f>
        <v>173.5</v>
      </c>
      <c r="AA33" s="243"/>
      <c r="AD33" s="251" t="s">
        <v>82</v>
      </c>
      <c r="AE33" s="251"/>
      <c r="AF33" s="249" t="n">
        <f aca="false">AH33/AG33</f>
        <v>0.633333333333333</v>
      </c>
      <c r="AG33" s="252" t="n">
        <v>120</v>
      </c>
      <c r="AH33" s="252" t="n">
        <v>76</v>
      </c>
      <c r="AI33" s="252" t="n">
        <v>892</v>
      </c>
      <c r="AJ33" s="252" t="n">
        <f aca="false">AI33/AH33</f>
        <v>11.7368421052632</v>
      </c>
      <c r="AK33" s="252" t="n">
        <v>5</v>
      </c>
      <c r="AL33" s="249" t="n">
        <f aca="false">AK33/AH33</f>
        <v>0.0657894736842105</v>
      </c>
      <c r="AN33" s="252" t="n">
        <v>12</v>
      </c>
      <c r="AO33" s="252" t="n">
        <v>108</v>
      </c>
      <c r="AP33" s="263" t="n">
        <f aca="false">AO33/AN33</f>
        <v>9</v>
      </c>
      <c r="AQ33" s="252" t="n">
        <v>0</v>
      </c>
      <c r="AR33" s="249" t="n">
        <f aca="false">AQ33/AN33</f>
        <v>0</v>
      </c>
      <c r="AV33" s="264" t="e">
        <f aca="false">(#ref!+AK33)/(#ref!+AK36)</f>
        <v>#NAME?</v>
      </c>
      <c r="AW33" s="264" t="e">
        <f aca="false">#ref!/(AK33+#ref!)</f>
        <v>#NAME?</v>
      </c>
      <c r="AX33" s="264" t="e">
        <f aca="false">AK33/(#ref!+AK33)</f>
        <v>#NAME?</v>
      </c>
      <c r="AZ33" s="252" t="n">
        <f aca="false">(AI33*0.1)+(AK33*6)+(AO33*0.1)+(AQ33*6)</f>
        <v>130</v>
      </c>
      <c r="BA33" s="252" t="n">
        <f aca="false">(AH33*1)+(AI33*0.1)+(AK33*6)+(AO33*0.1)+(AQ33*6)</f>
        <v>206</v>
      </c>
    </row>
    <row r="34" customFormat="false" ht="8.25" hidden="false" customHeight="false" outlineLevel="0" collapsed="false">
      <c r="A34" s="251" t="s">
        <v>798</v>
      </c>
      <c r="B34" s="252" t="n">
        <v>26</v>
      </c>
      <c r="C34" s="252"/>
      <c r="D34" s="249" t="n">
        <f aca="false">F34/E34</f>
        <v>0.617647058823529</v>
      </c>
      <c r="E34" s="252" t="n">
        <v>34</v>
      </c>
      <c r="F34" s="252" t="n">
        <v>21</v>
      </c>
      <c r="G34" s="252" t="n">
        <v>202</v>
      </c>
      <c r="H34" s="252" t="n">
        <f aca="false">G34/F34</f>
        <v>9.61904761904762</v>
      </c>
      <c r="I34" s="252" t="n">
        <v>0</v>
      </c>
      <c r="J34" s="249" t="n">
        <f aca="false">I34/F34</f>
        <v>0</v>
      </c>
      <c r="L34" s="252"/>
      <c r="M34" s="252"/>
      <c r="N34" s="263" t="e">
        <f aca="false">M34/L34</f>
        <v>#DIV/0!</v>
      </c>
      <c r="O34" s="252" t="n">
        <v>0</v>
      </c>
      <c r="P34" s="249" t="e">
        <f aca="false">O34/L34</f>
        <v>#DIV/0!</v>
      </c>
      <c r="S34" s="251" t="s">
        <v>799</v>
      </c>
      <c r="T34" s="264" t="n">
        <f aca="false">(E34+L34)/($D$27+$L$27+$N$17+$E$47+$L$47)</f>
        <v>0.0524691358024691</v>
      </c>
      <c r="U34" s="264" t="n">
        <f aca="false">E34/($E$17)</f>
        <v>0.0918918918918919</v>
      </c>
      <c r="V34" s="264" t="n">
        <f aca="false">L34/($N$17+$D$27+$L$38+$L$47)</f>
        <v>0</v>
      </c>
      <c r="X34" s="252" t="n">
        <f aca="false">($G34*('Scoring Format'!$B$4))+($I34*'Scoring Format'!$B$7)+($M34*('Scoring Format'!$B$3))+($O34*('Scoring Format'!$B$6))</f>
        <v>20.2</v>
      </c>
      <c r="Y34" s="252" t="n">
        <f aca="false">(F34*1)+(($G34*('Scoring Format'!$B$4))+($I34*'Scoring Format'!$B$7)+($M34*('Scoring Format'!$B$3))+($O34*('Scoring Format'!$B$6)))</f>
        <v>41.2</v>
      </c>
      <c r="Z34" s="252" t="n">
        <f aca="false">(F34*0.5)+(($G34*('Scoring Format'!$B$4))+($I34*'Scoring Format'!$B$7)+($M34*('Scoring Format'!$B$3))+($O34*('Scoring Format'!$B$6)))</f>
        <v>30.7</v>
      </c>
      <c r="AA34" s="243"/>
      <c r="AD34" s="251" t="s">
        <v>85</v>
      </c>
      <c r="AE34" s="251"/>
      <c r="AF34" s="249" t="n">
        <f aca="false">AH34/AG34</f>
        <v>0.55</v>
      </c>
      <c r="AG34" s="252" t="n">
        <v>40</v>
      </c>
      <c r="AH34" s="252" t="n">
        <v>22</v>
      </c>
      <c r="AI34" s="252" t="n">
        <v>325</v>
      </c>
      <c r="AJ34" s="252" t="n">
        <f aca="false">AI34/AH34</f>
        <v>14.7727272727273</v>
      </c>
      <c r="AK34" s="252" t="n">
        <v>2</v>
      </c>
      <c r="AL34" s="249" t="n">
        <f aca="false">AK34/AH34</f>
        <v>0.0909090909090909</v>
      </c>
      <c r="AN34" s="252" t="n">
        <v>5</v>
      </c>
      <c r="AO34" s="252" t="n">
        <v>20</v>
      </c>
      <c r="AP34" s="263" t="n">
        <f aca="false">AO34/AN34</f>
        <v>4</v>
      </c>
      <c r="AQ34" s="252" t="n">
        <v>0</v>
      </c>
      <c r="AR34" s="249" t="n">
        <f aca="false">AQ34/AN34</f>
        <v>0</v>
      </c>
      <c r="AV34" s="264" t="e">
        <f aca="false">(#ref!+AK34)/(#ref!+AK37)</f>
        <v>#NAME?</v>
      </c>
      <c r="AW34" s="264" t="e">
        <f aca="false">#ref!/(AK34+#ref!)</f>
        <v>#NAME?</v>
      </c>
      <c r="AX34" s="264" t="e">
        <f aca="false">AK34/(#ref!+AK34)</f>
        <v>#NAME?</v>
      </c>
      <c r="AZ34" s="252" t="n">
        <f aca="false">(AI34*0.1)+(AK34*6)+(AO34*0.1)+(AQ34*6)</f>
        <v>46.5</v>
      </c>
      <c r="BA34" s="252" t="n">
        <f aca="false">(AH34*1)+(AI34*0.1)+(AK34*6)+(AO34*0.1)+(AQ34*6)</f>
        <v>68.5</v>
      </c>
    </row>
    <row r="35" customFormat="false" ht="8.25" hidden="false" customHeight="false" outlineLevel="0" collapsed="false">
      <c r="A35" s="251" t="s">
        <v>800</v>
      </c>
      <c r="B35" s="252" t="n">
        <v>24</v>
      </c>
      <c r="C35" s="252" t="n">
        <v>17</v>
      </c>
      <c r="D35" s="249" t="n">
        <f aca="false">F35/E35</f>
        <v>0.586206896551724</v>
      </c>
      <c r="E35" s="252" t="n">
        <v>87</v>
      </c>
      <c r="F35" s="252" t="n">
        <v>51</v>
      </c>
      <c r="G35" s="252" t="n">
        <v>661</v>
      </c>
      <c r="H35" s="252" t="n">
        <f aca="false">G35/F35</f>
        <v>12.9607843137255</v>
      </c>
      <c r="I35" s="252" t="n">
        <v>7</v>
      </c>
      <c r="J35" s="249" t="n">
        <f aca="false">I35/F35</f>
        <v>0.137254901960784</v>
      </c>
      <c r="L35" s="252"/>
      <c r="M35" s="252"/>
      <c r="N35" s="263" t="e">
        <f aca="false">M35/L35</f>
        <v>#DIV/0!</v>
      </c>
      <c r="O35" s="252" t="n">
        <v>0</v>
      </c>
      <c r="P35" s="249" t="e">
        <f aca="false">O35/L35</f>
        <v>#DIV/0!</v>
      </c>
      <c r="S35" s="251" t="s">
        <v>801</v>
      </c>
      <c r="T35" s="264" t="n">
        <f aca="false">(E35+L35)/($D$27+$L$27+$N$17+$E$47+$L$47)</f>
        <v>0.134259259259259</v>
      </c>
      <c r="U35" s="264" t="n">
        <f aca="false">E35/($E$17)</f>
        <v>0.235135135135135</v>
      </c>
      <c r="V35" s="264" t="n">
        <f aca="false">L35/($N$17+$D$27+$L$38+$L$47)</f>
        <v>0</v>
      </c>
      <c r="X35" s="252" t="n">
        <f aca="false">($G35*('Scoring Format'!$B$4))+($I35*'Scoring Format'!$B$7)+($M35*('Scoring Format'!$B$3))+($O35*('Scoring Format'!$B$6))</f>
        <v>108.1</v>
      </c>
      <c r="Y35" s="252" t="n">
        <f aca="false">(F35*1)+(($G35*('Scoring Format'!$B$4))+($I35*'Scoring Format'!$B$7)+($M35*('Scoring Format'!$B$3))+($O35*('Scoring Format'!$B$6)))</f>
        <v>159.1</v>
      </c>
      <c r="Z35" s="252" t="n">
        <f aca="false">(F35*0.5)+(($G35*('Scoring Format'!$B$4))+($I35*'Scoring Format'!$B$7)+($M35*('Scoring Format'!$B$3))+($O35*('Scoring Format'!$B$6)))</f>
        <v>133.6</v>
      </c>
      <c r="AA35" s="243"/>
      <c r="AD35" s="251" t="s">
        <v>88</v>
      </c>
      <c r="AE35" s="251"/>
      <c r="AF35" s="249" t="n">
        <f aca="false">AH35/AG35</f>
        <v>0.662068965517241</v>
      </c>
      <c r="AG35" s="252" t="n">
        <v>145</v>
      </c>
      <c r="AH35" s="252" t="n">
        <v>96</v>
      </c>
      <c r="AI35" s="252" t="n">
        <v>1098</v>
      </c>
      <c r="AJ35" s="252" t="n">
        <f aca="false">AI35/AH35</f>
        <v>11.4375</v>
      </c>
      <c r="AK35" s="252" t="n">
        <v>7</v>
      </c>
      <c r="AL35" s="249" t="n">
        <f aca="false">AK35/AH35</f>
        <v>0.0729166666666667</v>
      </c>
      <c r="AN35" s="252" t="n">
        <v>0</v>
      </c>
      <c r="AO35" s="252" t="n">
        <v>0</v>
      </c>
      <c r="AP35" s="263" t="e">
        <f aca="false">AO35/AN35</f>
        <v>#DIV/0!</v>
      </c>
      <c r="AQ35" s="252" t="n">
        <v>0</v>
      </c>
      <c r="AR35" s="249" t="e">
        <f aca="false">AQ35/AN35</f>
        <v>#DIV/0!</v>
      </c>
      <c r="AV35" s="264" t="e">
        <f aca="false">(#ref!+AK35)/(#ref!+AK38)</f>
        <v>#NAME?</v>
      </c>
      <c r="AW35" s="264" t="e">
        <f aca="false">#ref!/(AK35+#ref!)</f>
        <v>#NAME?</v>
      </c>
      <c r="AX35" s="264" t="e">
        <f aca="false">AK35/(#ref!+AK35)</f>
        <v>#NAME?</v>
      </c>
      <c r="AZ35" s="252" t="n">
        <f aca="false">(AI35*0.1)+(AK35*6)+(AO35*0.1)+(AQ35*6)</f>
        <v>151.8</v>
      </c>
      <c r="BA35" s="252" t="n">
        <f aca="false">(AH35*1)+(AI35*0.1)+(AK35*6)+(AO35*0.1)+(AQ35*6)</f>
        <v>247.8</v>
      </c>
    </row>
    <row r="36" customFormat="false" ht="8.25" hidden="false" customHeight="false" outlineLevel="0" collapsed="false">
      <c r="A36" s="251" t="s">
        <v>802</v>
      </c>
      <c r="B36" s="252" t="n">
        <v>24</v>
      </c>
      <c r="C36" s="252" t="n">
        <v>17</v>
      </c>
      <c r="D36" s="249" t="n">
        <f aca="false">F36/E36</f>
        <v>0.688888888888889</v>
      </c>
      <c r="E36" s="252" t="n">
        <v>90</v>
      </c>
      <c r="F36" s="252" t="n">
        <v>62</v>
      </c>
      <c r="G36" s="252" t="n">
        <v>697</v>
      </c>
      <c r="H36" s="252" t="n">
        <f aca="false">G36/F36</f>
        <v>11.241935483871</v>
      </c>
      <c r="I36" s="252" t="n">
        <v>5</v>
      </c>
      <c r="J36" s="249" t="n">
        <f aca="false">I36/F36</f>
        <v>0.0806451612903226</v>
      </c>
      <c r="L36" s="252"/>
      <c r="M36" s="252"/>
      <c r="N36" s="263" t="e">
        <f aca="false">M36/L36</f>
        <v>#DIV/0!</v>
      </c>
      <c r="O36" s="252" t="n">
        <v>0</v>
      </c>
      <c r="P36" s="249" t="e">
        <f aca="false">O36/L36</f>
        <v>#DIV/0!</v>
      </c>
      <c r="S36" s="251" t="s">
        <v>803</v>
      </c>
      <c r="T36" s="264" t="n">
        <f aca="false">(E36+L36)/($D$27+$L$27+$N$17+$E$47+$L$47)</f>
        <v>0.138888888888889</v>
      </c>
      <c r="U36" s="264" t="n">
        <f aca="false">E36/($E$17)</f>
        <v>0.243243243243243</v>
      </c>
      <c r="V36" s="264" t="n">
        <f aca="false">L36/($N$17+$D$27+$L$38+$L$47)</f>
        <v>0</v>
      </c>
      <c r="X36" s="252" t="n">
        <f aca="false">($G36*('Scoring Format'!$B$4))+($I36*'Scoring Format'!$B$7)+($M36*('Scoring Format'!$B$3))+($O36*('Scoring Format'!$B$6))</f>
        <v>99.7</v>
      </c>
      <c r="Y36" s="252" t="n">
        <f aca="false">(F36*1)+(($G36*('Scoring Format'!$B$4))+($I36*'Scoring Format'!$B$7)+($M36*('Scoring Format'!$B$3))+($O36*('Scoring Format'!$B$6)))</f>
        <v>161.7</v>
      </c>
      <c r="Z36" s="252" t="n">
        <f aca="false">(F36*0.5)+(($G36*('Scoring Format'!$B$4))+($I36*'Scoring Format'!$B$7)+($M36*('Scoring Format'!$B$3))+($O36*('Scoring Format'!$B$6)))</f>
        <v>130.7</v>
      </c>
      <c r="AA36" s="243"/>
      <c r="AD36" s="251" t="s">
        <v>91</v>
      </c>
      <c r="AE36" s="251"/>
      <c r="AF36" s="249" t="n">
        <f aca="false">AH36/AG36</f>
        <v>0.6</v>
      </c>
      <c r="AG36" s="252" t="n">
        <v>10</v>
      </c>
      <c r="AH36" s="252" t="n">
        <v>6</v>
      </c>
      <c r="AI36" s="252" t="n">
        <v>100</v>
      </c>
      <c r="AJ36" s="252" t="n">
        <f aca="false">AI36/AH36</f>
        <v>16.6666666666667</v>
      </c>
      <c r="AK36" s="252" t="n">
        <v>0</v>
      </c>
      <c r="AL36" s="249" t="n">
        <f aca="false">AK36/AH36</f>
        <v>0</v>
      </c>
      <c r="AN36" s="252" t="n">
        <v>0</v>
      </c>
      <c r="AO36" s="252" t="n">
        <v>0</v>
      </c>
      <c r="AP36" s="263" t="e">
        <f aca="false">AO36/AN36</f>
        <v>#DIV/0!</v>
      </c>
      <c r="AQ36" s="252" t="n">
        <v>0</v>
      </c>
      <c r="AR36" s="249" t="e">
        <f aca="false">AQ36/AN36</f>
        <v>#DIV/0!</v>
      </c>
      <c r="AV36" s="264" t="e">
        <f aca="false">(#ref!+AK36)/(#ref!+AK41)</f>
        <v>#NAME?</v>
      </c>
      <c r="AW36" s="264" t="e">
        <f aca="false">#ref!/(AK36+#ref!)</f>
        <v>#NAME?</v>
      </c>
      <c r="AX36" s="264" t="e">
        <f aca="false">AK36/(#ref!+AK36)</f>
        <v>#NAME?</v>
      </c>
      <c r="AZ36" s="252" t="n">
        <f aca="false">(AI36*0.1)+(AK36*6)+(AO36*0.1)+(AQ36*6)</f>
        <v>10</v>
      </c>
      <c r="BA36" s="252" t="n">
        <f aca="false">(AH36*1)+(AI36*0.1)+(AK36*6)+(AO36*0.1)+(AQ36*6)</f>
        <v>16</v>
      </c>
    </row>
    <row r="37" customFormat="false" ht="8.25" hidden="false" customHeight="false" outlineLevel="0" collapsed="false">
      <c r="A37" s="251" t="s">
        <v>804</v>
      </c>
      <c r="B37" s="252" t="n">
        <v>30</v>
      </c>
      <c r="C37" s="252"/>
      <c r="D37" s="249" t="n">
        <f aca="false">F37/E37</f>
        <v>0.75</v>
      </c>
      <c r="E37" s="252" t="n">
        <v>4</v>
      </c>
      <c r="F37" s="252" t="n">
        <v>3</v>
      </c>
      <c r="G37" s="252" t="n">
        <v>30</v>
      </c>
      <c r="H37" s="252" t="n">
        <f aca="false">G37/F37</f>
        <v>10</v>
      </c>
      <c r="I37" s="252" t="n">
        <v>0</v>
      </c>
      <c r="J37" s="249" t="n">
        <f aca="false">I37/F37</f>
        <v>0</v>
      </c>
      <c r="L37" s="252"/>
      <c r="M37" s="252"/>
      <c r="N37" s="263" t="e">
        <f aca="false">M37/L37</f>
        <v>#DIV/0!</v>
      </c>
      <c r="O37" s="252" t="n">
        <v>0</v>
      </c>
      <c r="P37" s="249" t="e">
        <f aca="false">O37/L37</f>
        <v>#DIV/0!</v>
      </c>
      <c r="S37" s="251" t="s">
        <v>805</v>
      </c>
      <c r="T37" s="264" t="n">
        <f aca="false">(E37+L37)/($D$27+$L$27+$N$17+$E$47+$L$47)</f>
        <v>0.00617283950617284</v>
      </c>
      <c r="U37" s="264" t="n">
        <f aca="false">E37/($E$17)</f>
        <v>0.0108108108108108</v>
      </c>
      <c r="V37" s="264" t="n">
        <f aca="false">L37/($N$17+$D$27+$L$38+$L$47)</f>
        <v>0</v>
      </c>
      <c r="X37" s="252" t="n">
        <f aca="false">($G37*('Scoring Format'!$B$4))+($I37*'Scoring Format'!$B$7)+($M37*('Scoring Format'!$B$3))+($O37*('Scoring Format'!$B$6))</f>
        <v>3</v>
      </c>
      <c r="Y37" s="252" t="n">
        <f aca="false">(F37*1)+(($G37*('Scoring Format'!$B$4))+($I37*'Scoring Format'!$B$7)+($M37*('Scoring Format'!$B$3))+($O37*('Scoring Format'!$B$6)))</f>
        <v>6</v>
      </c>
      <c r="Z37" s="252" t="n">
        <f aca="false">(F37*0.5)+(($G37*('Scoring Format'!$B$4))+($I37*'Scoring Format'!$B$7)+($M37*('Scoring Format'!$B$3))+($O37*('Scoring Format'!$B$6)))</f>
        <v>4.5</v>
      </c>
      <c r="AA37" s="243"/>
      <c r="AD37" s="251" t="s">
        <v>94</v>
      </c>
      <c r="AE37" s="251"/>
      <c r="AF37" s="249" t="e">
        <f aca="false">AH37/AG37</f>
        <v>#DIV/0!</v>
      </c>
      <c r="AG37" s="252"/>
      <c r="AH37" s="252"/>
      <c r="AI37" s="252"/>
      <c r="AJ37" s="252"/>
      <c r="AK37" s="252"/>
      <c r="AL37" s="249" t="e">
        <f aca="false">AK37/AH37</f>
        <v>#DIV/0!</v>
      </c>
      <c r="AN37" s="252"/>
      <c r="AO37" s="252"/>
      <c r="AP37" s="263" t="e">
        <f aca="false">AO37/AN37</f>
        <v>#DIV/0!</v>
      </c>
      <c r="AQ37" s="252"/>
      <c r="AR37" s="249" t="e">
        <f aca="false">AQ37/AN37</f>
        <v>#DIV/0!</v>
      </c>
      <c r="AV37" s="264" t="e">
        <f aca="false">(#ref!+AK37)/(#ref!+AK42)</f>
        <v>#NAME?</v>
      </c>
      <c r="AW37" s="264" t="e">
        <f aca="false">#ref!/(AK37+#ref!)</f>
        <v>#NAME?</v>
      </c>
      <c r="AX37" s="264" t="e">
        <f aca="false">AK37/(#ref!+AK37)</f>
        <v>#NAME?</v>
      </c>
      <c r="AZ37" s="252"/>
      <c r="BA37" s="252"/>
    </row>
    <row r="38" customFormat="false" ht="8.25" hidden="false" customHeight="false" outlineLevel="0" collapsed="false">
      <c r="A38" s="250" t="s">
        <v>49</v>
      </c>
      <c r="B38" s="250"/>
      <c r="C38" s="250"/>
      <c r="D38" s="247"/>
      <c r="E38" s="250" t="n">
        <f aca="false">SUM(E32:E37)</f>
        <v>371</v>
      </c>
      <c r="F38" s="250" t="n">
        <f aca="false">SUM(F32:F37)</f>
        <v>227</v>
      </c>
      <c r="G38" s="250" t="n">
        <f aca="false">SUM(G32:G37)</f>
        <v>2844</v>
      </c>
      <c r="H38" s="250"/>
      <c r="I38" s="250" t="n">
        <f aca="false">SUM(I32:I37)</f>
        <v>20</v>
      </c>
      <c r="J38" s="250"/>
      <c r="K38" s="250"/>
      <c r="L38" s="250" t="n">
        <f aca="false">SUM(L32:L37)</f>
        <v>0</v>
      </c>
      <c r="M38" s="250" t="n">
        <f aca="false">SUM(M32:M37)</f>
        <v>0</v>
      </c>
      <c r="N38" s="250"/>
      <c r="O38" s="250" t="n">
        <f aca="false">SUM(O32:O37)</f>
        <v>0</v>
      </c>
      <c r="P38" s="250"/>
      <c r="AD38" s="250" t="s">
        <v>49</v>
      </c>
      <c r="AE38" s="250"/>
      <c r="AF38" s="247"/>
      <c r="AG38" s="250" t="n">
        <f aca="false">SUM(AG32:AG37)</f>
        <v>422</v>
      </c>
      <c r="AH38" s="250" t="n">
        <f aca="false">SUM(AH32:AH37)</f>
        <v>265</v>
      </c>
      <c r="AI38" s="250" t="n">
        <f aca="false">SUM(AI32:AI37)</f>
        <v>3125</v>
      </c>
      <c r="AJ38" s="250"/>
      <c r="AK38" s="250" t="n">
        <f aca="false">SUM(AK32:AK37)</f>
        <v>20</v>
      </c>
      <c r="AL38" s="250"/>
      <c r="AM38" s="250"/>
      <c r="AN38" s="250" t="n">
        <f aca="false">SUM(AN32:AN37)</f>
        <v>17</v>
      </c>
      <c r="AO38" s="250" t="n">
        <f aca="false">SUM(AO32:AO37)</f>
        <v>128</v>
      </c>
      <c r="AP38" s="250"/>
      <c r="AQ38" s="250" t="n">
        <f aca="false">SUM(AQ32:AQ37)</f>
        <v>0</v>
      </c>
      <c r="AR38" s="250"/>
    </row>
    <row r="39" customFormat="false" ht="8.25" hidden="false" customHeight="false" outlineLevel="0" collapsed="false">
      <c r="A39" s="250"/>
      <c r="C39" s="243"/>
      <c r="D39" s="243"/>
      <c r="E39" s="243"/>
      <c r="F39" s="243"/>
      <c r="G39" s="243"/>
      <c r="H39" s="243"/>
      <c r="I39" s="243"/>
      <c r="J39" s="243"/>
      <c r="K39" s="243"/>
      <c r="L39" s="243"/>
      <c r="AC39" s="250"/>
      <c r="AE39" s="243"/>
      <c r="AF39" s="243"/>
      <c r="AG39" s="243"/>
      <c r="AH39" s="243"/>
      <c r="AI39" s="243"/>
      <c r="AJ39" s="243"/>
      <c r="AK39" s="243"/>
      <c r="AL39" s="243"/>
      <c r="AM39" s="243"/>
      <c r="AN39" s="243"/>
    </row>
    <row r="40" customFormat="false" ht="8.25" hidden="false" customHeight="false" outlineLevel="0" collapsed="false">
      <c r="A40" s="250"/>
      <c r="C40" s="243"/>
      <c r="D40" s="243"/>
      <c r="E40" s="243"/>
      <c r="F40" s="243"/>
      <c r="G40" s="243"/>
      <c r="H40" s="243"/>
      <c r="I40" s="243"/>
      <c r="J40" s="243"/>
      <c r="K40" s="243"/>
      <c r="L40" s="243"/>
      <c r="AC40" s="250"/>
      <c r="AE40" s="243"/>
      <c r="AF40" s="243"/>
      <c r="AG40" s="243"/>
      <c r="AH40" s="243"/>
      <c r="AI40" s="243"/>
      <c r="AJ40" s="243"/>
      <c r="AK40" s="243"/>
      <c r="AL40" s="243"/>
      <c r="AM40" s="243"/>
      <c r="AN40" s="243"/>
    </row>
    <row r="41" customFormat="false" ht="8.25" hidden="false" customHeight="false" outlineLevel="0" collapsed="false">
      <c r="A41" s="244" t="s">
        <v>50</v>
      </c>
      <c r="B41" s="244"/>
      <c r="C41" s="244"/>
      <c r="D41" s="244"/>
      <c r="E41" s="244"/>
      <c r="F41" s="244"/>
      <c r="G41" s="244"/>
      <c r="H41" s="245"/>
      <c r="I41" s="245"/>
      <c r="J41" s="243"/>
      <c r="K41" s="243"/>
      <c r="L41" s="244" t="s">
        <v>19</v>
      </c>
      <c r="M41" s="244"/>
      <c r="N41" s="244"/>
      <c r="O41" s="244"/>
      <c r="P41" s="244"/>
      <c r="T41" s="244" t="s">
        <v>20</v>
      </c>
      <c r="U41" s="244"/>
      <c r="V41" s="244"/>
      <c r="X41" s="244"/>
      <c r="Y41" s="244"/>
      <c r="AE41" s="244" t="s">
        <v>50</v>
      </c>
      <c r="AF41" s="244"/>
      <c r="AG41" s="244"/>
      <c r="AH41" s="244"/>
      <c r="AI41" s="244"/>
      <c r="AJ41" s="244"/>
      <c r="AK41" s="244"/>
      <c r="AL41" s="243"/>
      <c r="AM41" s="243"/>
      <c r="AN41" s="244" t="s">
        <v>19</v>
      </c>
      <c r="AO41" s="244"/>
      <c r="AP41" s="244"/>
      <c r="AQ41" s="244"/>
      <c r="AR41" s="244"/>
      <c r="AV41" s="244" t="s">
        <v>20</v>
      </c>
      <c r="AW41" s="244"/>
      <c r="AX41" s="244"/>
      <c r="AZ41" s="244" t="s">
        <v>21</v>
      </c>
      <c r="BA41" s="244"/>
    </row>
    <row r="42" customFormat="false" ht="8.25" hidden="false" customHeight="false" outlineLevel="0" collapsed="false">
      <c r="A42" s="250" t="s">
        <v>95</v>
      </c>
      <c r="B42" s="250" t="s">
        <v>23</v>
      </c>
      <c r="C42" s="250" t="s">
        <v>24</v>
      </c>
      <c r="D42" s="250" t="s">
        <v>52</v>
      </c>
      <c r="E42" s="250" t="s">
        <v>53</v>
      </c>
      <c r="F42" s="250" t="s">
        <v>54</v>
      </c>
      <c r="G42" s="250" t="s">
        <v>55</v>
      </c>
      <c r="H42" s="250" t="s">
        <v>56</v>
      </c>
      <c r="I42" s="250" t="s">
        <v>30</v>
      </c>
      <c r="J42" s="250" t="s">
        <v>57</v>
      </c>
      <c r="L42" s="250" t="s">
        <v>34</v>
      </c>
      <c r="M42" s="250" t="s">
        <v>35</v>
      </c>
      <c r="N42" s="250" t="s">
        <v>36</v>
      </c>
      <c r="O42" s="250" t="s">
        <v>96</v>
      </c>
      <c r="P42" s="250" t="s">
        <v>31</v>
      </c>
      <c r="S42" s="250" t="s">
        <v>95</v>
      </c>
      <c r="T42" s="250" t="s">
        <v>38</v>
      </c>
      <c r="U42" s="250" t="s">
        <v>39</v>
      </c>
      <c r="V42" s="250" t="s">
        <v>40</v>
      </c>
      <c r="X42" s="250" t="s">
        <v>41</v>
      </c>
      <c r="Y42" s="250" t="s">
        <v>58</v>
      </c>
      <c r="Z42" s="250" t="s">
        <v>97</v>
      </c>
      <c r="AA42" s="250"/>
      <c r="AD42" s="250" t="s">
        <v>95</v>
      </c>
      <c r="AE42" s="250" t="s">
        <v>24</v>
      </c>
      <c r="AF42" s="250" t="s">
        <v>52</v>
      </c>
      <c r="AG42" s="250" t="s">
        <v>53</v>
      </c>
      <c r="AH42" s="250" t="s">
        <v>54</v>
      </c>
      <c r="AI42" s="250" t="s">
        <v>55</v>
      </c>
      <c r="AJ42" s="250" t="s">
        <v>56</v>
      </c>
      <c r="AK42" s="250" t="s">
        <v>30</v>
      </c>
      <c r="AL42" s="250" t="s">
        <v>57</v>
      </c>
      <c r="AN42" s="250" t="s">
        <v>34</v>
      </c>
      <c r="AO42" s="250" t="s">
        <v>35</v>
      </c>
      <c r="AP42" s="250" t="s">
        <v>36</v>
      </c>
      <c r="AQ42" s="250" t="s">
        <v>96</v>
      </c>
      <c r="AR42" s="250" t="s">
        <v>31</v>
      </c>
      <c r="AV42" s="250" t="s">
        <v>38</v>
      </c>
      <c r="AW42" s="250" t="s">
        <v>39</v>
      </c>
      <c r="AX42" s="250" t="s">
        <v>40</v>
      </c>
      <c r="AZ42" s="250" t="s">
        <v>41</v>
      </c>
      <c r="BA42" s="250" t="s">
        <v>58</v>
      </c>
    </row>
    <row r="43" customFormat="false" ht="8.25" hidden="false" customHeight="false" outlineLevel="0" collapsed="false">
      <c r="A43" s="251" t="s">
        <v>806</v>
      </c>
      <c r="B43" s="252" t="n">
        <v>23</v>
      </c>
      <c r="C43" s="252" t="n">
        <v>5</v>
      </c>
      <c r="D43" s="249" t="n">
        <f aca="false">F43/E43</f>
        <v>0</v>
      </c>
      <c r="E43" s="252" t="n">
        <v>2</v>
      </c>
      <c r="F43" s="252" t="n">
        <v>0</v>
      </c>
      <c r="G43" s="252" t="n">
        <v>0</v>
      </c>
      <c r="H43" s="252" t="e">
        <f aca="false">G43/F43</f>
        <v>#DIV/0!</v>
      </c>
      <c r="I43" s="252" t="n">
        <v>0</v>
      </c>
      <c r="J43" s="249" t="e">
        <f aca="false">I43/F43</f>
        <v>#DIV/0!</v>
      </c>
      <c r="L43" s="252"/>
      <c r="M43" s="252"/>
      <c r="N43" s="252" t="e">
        <f aca="false">M43/L43</f>
        <v>#DIV/0!</v>
      </c>
      <c r="O43" s="252" t="n">
        <v>0</v>
      </c>
      <c r="P43" s="249" t="e">
        <f aca="false">O43/L43</f>
        <v>#DIV/0!</v>
      </c>
      <c r="S43" s="251" t="s">
        <v>807</v>
      </c>
      <c r="T43" s="264" t="n">
        <f aca="false">(E43+L43)/($E$47+$L$47+$E$38+$L$38+$K$27+$D$27+$N$17)</f>
        <v>0.00192678227360308</v>
      </c>
      <c r="U43" s="264" t="n">
        <f aca="false">E43/($E$47+$E$38+$K$27)</f>
        <v>0.00347826086956522</v>
      </c>
      <c r="V43" s="264" t="n">
        <f aca="false">L43/($L$47+$L$38+$D$27+$N$17)</f>
        <v>0</v>
      </c>
      <c r="X43" s="252" t="n">
        <f aca="false">($G43*('Scoring Format'!$B$4))+($I43*'Scoring Format'!$B$7)+($M43*('Scoring Format'!$B$3))+($O43*('Scoring Format'!$B$6))</f>
        <v>0</v>
      </c>
      <c r="Y43" s="252" t="n">
        <f aca="false">(F43*1)+(($G43*('Scoring Format'!$B$4))+($I43*'Scoring Format'!$B$7)+($M43*('Scoring Format'!$B$3))+($O43*('Scoring Format'!$B$6)))</f>
        <v>0</v>
      </c>
      <c r="Z43" s="252" t="n">
        <f aca="false">(F43*0.5)+(($G43*('Scoring Format'!$B$4))+($I43*'Scoring Format'!$B$7)+($M43*('Scoring Format'!$B$3))+($O43*('Scoring Format'!$B$6)))</f>
        <v>0</v>
      </c>
      <c r="AA43" s="243"/>
      <c r="AD43" s="251" t="s">
        <v>100</v>
      </c>
      <c r="AE43" s="251"/>
      <c r="AF43" s="249" t="n">
        <f aca="false">AH43/AG43</f>
        <v>0.5625</v>
      </c>
      <c r="AG43" s="252" t="n">
        <v>16</v>
      </c>
      <c r="AH43" s="252" t="n">
        <v>9</v>
      </c>
      <c r="AI43" s="252" t="n">
        <v>108</v>
      </c>
      <c r="AJ43" s="252" t="n">
        <f aca="false">AI43/AH43</f>
        <v>12</v>
      </c>
      <c r="AK43" s="252" t="n">
        <v>1</v>
      </c>
      <c r="AL43" s="249" t="n">
        <f aca="false">AK43/AH43</f>
        <v>0.111111111111111</v>
      </c>
      <c r="AN43" s="252" t="n">
        <v>0</v>
      </c>
      <c r="AO43" s="252" t="n">
        <v>0</v>
      </c>
      <c r="AP43" s="252" t="n">
        <v>0</v>
      </c>
      <c r="AQ43" s="252" t="n">
        <v>0</v>
      </c>
      <c r="AR43" s="249" t="e">
        <f aca="false">AQ43/AN43</f>
        <v>#DIV/0!</v>
      </c>
      <c r="AV43" s="264" t="e">
        <f aca="false">(#ref!+AK43)/(#ref!+AK46)</f>
        <v>#NAME?</v>
      </c>
      <c r="AW43" s="264" t="e">
        <f aca="false">#ref!/(AK43+#ref!)</f>
        <v>#NAME?</v>
      </c>
      <c r="AX43" s="264" t="e">
        <f aca="false">AK43/(#ref!+AK43)</f>
        <v>#NAME?</v>
      </c>
      <c r="AZ43" s="252" t="n">
        <f aca="false">(AI43*0.1)+(AK43*6)+(AO43*0.1)+(AQ43*6)</f>
        <v>16.8</v>
      </c>
      <c r="BA43" s="252" t="n">
        <f aca="false">(AH43*1)+(AI43*0.1)+(AK43*6)+(AO43*0.1)+(AQ43*6)</f>
        <v>25.8</v>
      </c>
    </row>
    <row r="44" customFormat="false" ht="8.25" hidden="false" customHeight="false" outlineLevel="0" collapsed="false">
      <c r="A44" s="251" t="s">
        <v>808</v>
      </c>
      <c r="B44" s="252" t="n">
        <v>29</v>
      </c>
      <c r="C44" s="252" t="n">
        <v>10</v>
      </c>
      <c r="D44" s="249" t="n">
        <f aca="false">F44/E44</f>
        <v>0.8</v>
      </c>
      <c r="E44" s="252" t="n">
        <v>25</v>
      </c>
      <c r="F44" s="252" t="n">
        <v>20</v>
      </c>
      <c r="G44" s="252" t="n">
        <v>185</v>
      </c>
      <c r="H44" s="252" t="n">
        <f aca="false">G44/F44</f>
        <v>9.25</v>
      </c>
      <c r="I44" s="252" t="n">
        <v>0</v>
      </c>
      <c r="J44" s="249" t="n">
        <f aca="false">I44/F44</f>
        <v>0</v>
      </c>
      <c r="L44" s="252"/>
      <c r="M44" s="252"/>
      <c r="N44" s="252" t="e">
        <f aca="false">M44/L44</f>
        <v>#DIV/0!</v>
      </c>
      <c r="O44" s="252" t="n">
        <v>0</v>
      </c>
      <c r="P44" s="249" t="e">
        <f aca="false">O44/L44</f>
        <v>#DIV/0!</v>
      </c>
      <c r="S44" s="251" t="s">
        <v>809</v>
      </c>
      <c r="T44" s="264" t="n">
        <f aca="false">(E44+L44)/($E$47+$L$47+$E$38+$L$38+$K$27+$D$27+$N$17)</f>
        <v>0.0240847784200385</v>
      </c>
      <c r="U44" s="264" t="n">
        <f aca="false">E44/($E$47+$E$38+$K$27)</f>
        <v>0.0434782608695652</v>
      </c>
      <c r="V44" s="264" t="n">
        <f aca="false">L44/($L$47+$L$38+$D$27+$N$17)</f>
        <v>0</v>
      </c>
      <c r="X44" s="252" t="n">
        <f aca="false">($G44*('Scoring Format'!$B$4))+($I44*'Scoring Format'!$B$7)+($M44*('Scoring Format'!$B$3))+($O44*('Scoring Format'!$B$6))</f>
        <v>18.5</v>
      </c>
      <c r="Y44" s="252" t="n">
        <f aca="false">(F44*1)+(($G44*('Scoring Format'!$B$4))+($I44*'Scoring Format'!$B$7)+($M44*('Scoring Format'!$B$3))+($O44*('Scoring Format'!$B$6)))</f>
        <v>38.5</v>
      </c>
      <c r="Z44" s="252" t="n">
        <f aca="false">(F44*0.5)+(($G44*('Scoring Format'!$B$4))+($I44*'Scoring Format'!$B$7)+($M44*('Scoring Format'!$B$3))+($O44*('Scoring Format'!$B$6)))</f>
        <v>28.5</v>
      </c>
      <c r="AA44" s="243"/>
      <c r="AD44" s="251" t="s">
        <v>103</v>
      </c>
      <c r="AE44" s="251"/>
      <c r="AF44" s="249" t="n">
        <f aca="false">AH44/AG44</f>
        <v>0.742857142857143</v>
      </c>
      <c r="AG44" s="252" t="n">
        <v>35</v>
      </c>
      <c r="AH44" s="252" t="n">
        <v>26</v>
      </c>
      <c r="AI44" s="252" t="n">
        <v>283</v>
      </c>
      <c r="AJ44" s="252" t="n">
        <f aca="false">AI44/AH44</f>
        <v>10.8846153846154</v>
      </c>
      <c r="AK44" s="252" t="n">
        <v>2</v>
      </c>
      <c r="AL44" s="249" t="n">
        <f aca="false">AK44/AH44</f>
        <v>0.0769230769230769</v>
      </c>
      <c r="AN44" s="252" t="n">
        <v>0</v>
      </c>
      <c r="AO44" s="252" t="n">
        <v>0</v>
      </c>
      <c r="AP44" s="252" t="n">
        <v>0</v>
      </c>
      <c r="AQ44" s="252" t="n">
        <v>0</v>
      </c>
      <c r="AR44" s="249" t="e">
        <f aca="false">AQ44/AN44</f>
        <v>#DIV/0!</v>
      </c>
      <c r="AV44" s="264" t="e">
        <f aca="false">(#ref!+AK44)/(#ref!+AK47)</f>
        <v>#NAME?</v>
      </c>
      <c r="AW44" s="264" t="e">
        <f aca="false">#ref!/(AK44+#ref!)</f>
        <v>#NAME?</v>
      </c>
      <c r="AX44" s="264" t="e">
        <f aca="false">AK44/(#ref!+AK44)</f>
        <v>#NAME?</v>
      </c>
      <c r="AZ44" s="252" t="n">
        <f aca="false">(AI44*0.1)+(AK44*6)+(AO44*0.1)+(AQ44*6)</f>
        <v>40.3</v>
      </c>
      <c r="BA44" s="252" t="n">
        <f aca="false">(AH44*1)+(AI44*0.1)+(AK44*6)+(AO44*0.1)+(AQ44*6)</f>
        <v>66.3</v>
      </c>
    </row>
    <row r="45" customFormat="false" ht="8.25" hidden="false" customHeight="false" outlineLevel="0" collapsed="false">
      <c r="A45" s="251" t="s">
        <v>810</v>
      </c>
      <c r="B45" s="252" t="n">
        <v>30</v>
      </c>
      <c r="C45" s="252" t="n">
        <v>17</v>
      </c>
      <c r="D45" s="249" t="n">
        <f aca="false">F45/E45</f>
        <v>0.647058823529412</v>
      </c>
      <c r="E45" s="252" t="n">
        <v>85</v>
      </c>
      <c r="F45" s="252" t="n">
        <v>55</v>
      </c>
      <c r="G45" s="252" t="n">
        <v>520</v>
      </c>
      <c r="H45" s="252" t="n">
        <f aca="false">G45/F45</f>
        <v>9.45454545454546</v>
      </c>
      <c r="I45" s="252" t="n">
        <v>2</v>
      </c>
      <c r="J45" s="249" t="n">
        <f aca="false">I45/F45</f>
        <v>0.0363636363636364</v>
      </c>
      <c r="L45" s="252"/>
      <c r="M45" s="252"/>
      <c r="N45" s="252" t="e">
        <f aca="false">M45/L45</f>
        <v>#DIV/0!</v>
      </c>
      <c r="O45" s="252" t="n">
        <v>0</v>
      </c>
      <c r="P45" s="249" t="e">
        <f aca="false">O45/L45</f>
        <v>#DIV/0!</v>
      </c>
      <c r="S45" s="251" t="s">
        <v>811</v>
      </c>
      <c r="T45" s="264" t="n">
        <f aca="false">(E45+L45)/($E$47+$L$47+$E$38+$L$38+$K$27+$D$27+$N$17)</f>
        <v>0.081888246628131</v>
      </c>
      <c r="U45" s="264" t="n">
        <f aca="false">E45/($E$47+$E$38+$K$27)</f>
        <v>0.147826086956522</v>
      </c>
      <c r="V45" s="264" t="n">
        <f aca="false">L45/($L$47+$L$38+$D$27+$N$17)</f>
        <v>0</v>
      </c>
      <c r="X45" s="252" t="n">
        <f aca="false">($G45*('Scoring Format'!$B$4))+($I45*'Scoring Format'!$B$7)+($M45*('Scoring Format'!$B$3))+($O45*('Scoring Format'!$B$6))</f>
        <v>64</v>
      </c>
      <c r="Y45" s="252" t="n">
        <f aca="false">(F45*1)+(($G45*('Scoring Format'!$B$4))+($I45*'Scoring Format'!$B$7)+($M45*('Scoring Format'!$B$3))+($O45*('Scoring Format'!$B$6)))</f>
        <v>119</v>
      </c>
      <c r="Z45" s="252" t="n">
        <f aca="false">(F45*0.5)+(($G45*('Scoring Format'!$B$4))+($I45*'Scoring Format'!$B$7)+($M45*('Scoring Format'!$B$3))+($O45*('Scoring Format'!$B$6)))</f>
        <v>91.5</v>
      </c>
      <c r="AA45" s="243"/>
      <c r="AD45" s="251" t="s">
        <v>106</v>
      </c>
      <c r="AE45" s="251"/>
      <c r="AF45" s="249" t="n">
        <f aca="false">AH45/AG45</f>
        <v>0.5</v>
      </c>
      <c r="AG45" s="252" t="n">
        <v>12</v>
      </c>
      <c r="AH45" s="252" t="n">
        <v>6</v>
      </c>
      <c r="AI45" s="252" t="n">
        <v>65</v>
      </c>
      <c r="AJ45" s="252" t="n">
        <f aca="false">AI45/AH45</f>
        <v>10.8333333333333</v>
      </c>
      <c r="AK45" s="252" t="n">
        <v>0</v>
      </c>
      <c r="AL45" s="249" t="n">
        <f aca="false">AK45/AH45</f>
        <v>0</v>
      </c>
      <c r="AN45" s="252" t="n">
        <v>0</v>
      </c>
      <c r="AO45" s="252" t="n">
        <v>0</v>
      </c>
      <c r="AP45" s="252" t="n">
        <v>0</v>
      </c>
      <c r="AQ45" s="252" t="n">
        <v>0</v>
      </c>
      <c r="AR45" s="249" t="e">
        <f aca="false">AQ45/AN45</f>
        <v>#DIV/0!</v>
      </c>
      <c r="AV45" s="264" t="e">
        <f aca="false">(#ref!+AK45)/(#ref!+AI49)</f>
        <v>#NAME?</v>
      </c>
      <c r="AW45" s="264" t="e">
        <f aca="false">#ref!/(AK45+#ref!)</f>
        <v>#NAME?</v>
      </c>
      <c r="AX45" s="264" t="e">
        <f aca="false">AK45/(#ref!+AK45)</f>
        <v>#NAME?</v>
      </c>
      <c r="AZ45" s="252" t="n">
        <f aca="false">(AI45*0.1)+(AK45*6)+(AO45*0.1)+(AQ45*6)</f>
        <v>6.5</v>
      </c>
      <c r="BA45" s="252" t="n">
        <f aca="false">(AH45*1)+(AI45*0.1)+(AK45*6)+(AO45*0.1)+(AQ45*6)</f>
        <v>12.5</v>
      </c>
    </row>
    <row r="46" customFormat="false" ht="8.25" hidden="false" customHeight="false" outlineLevel="0" collapsed="false">
      <c r="A46" s="251" t="s">
        <v>812</v>
      </c>
      <c r="B46" s="252" t="n">
        <v>26</v>
      </c>
      <c r="C46" s="252" t="n">
        <v>17</v>
      </c>
      <c r="D46" s="249" t="n">
        <f aca="false">F46/E46</f>
        <v>0.666666666666667</v>
      </c>
      <c r="E46" s="252" t="n">
        <v>15</v>
      </c>
      <c r="F46" s="252" t="n">
        <v>10</v>
      </c>
      <c r="G46" s="252" t="n">
        <v>70</v>
      </c>
      <c r="H46" s="252" t="n">
        <f aca="false">G46/F46</f>
        <v>7</v>
      </c>
      <c r="I46" s="252" t="n">
        <v>0</v>
      </c>
      <c r="J46" s="249" t="n">
        <f aca="false">I46/F46</f>
        <v>0</v>
      </c>
      <c r="L46" s="252"/>
      <c r="M46" s="252"/>
      <c r="N46" s="252" t="e">
        <f aca="false">M46/L46</f>
        <v>#DIV/0!</v>
      </c>
      <c r="O46" s="252" t="n">
        <v>0</v>
      </c>
      <c r="P46" s="249" t="e">
        <f aca="false">O46/L46</f>
        <v>#DIV/0!</v>
      </c>
      <c r="S46" s="251" t="s">
        <v>813</v>
      </c>
      <c r="T46" s="264" t="n">
        <f aca="false">(E46+L46)/($E$47+$L$47+$E$38+$L$38+$K$27+$D$27+$N$17)</f>
        <v>0.0144508670520231</v>
      </c>
      <c r="U46" s="264" t="n">
        <f aca="false">E46/($E$47+$E$38+$K$27)</f>
        <v>0.0260869565217391</v>
      </c>
      <c r="V46" s="264" t="n">
        <f aca="false">L46/($L$47+$L$38+$D$27+$N$17)</f>
        <v>0</v>
      </c>
      <c r="X46" s="252" t="n">
        <f aca="false">($G46*('Scoring Format'!$B$4))+($I46*'Scoring Format'!$B$7)+($M46*('Scoring Format'!$B$3))+($O46*('Scoring Format'!$B$6))</f>
        <v>7</v>
      </c>
      <c r="Y46" s="252" t="n">
        <f aca="false">(F46*1)+(($G46*('Scoring Format'!$B$4))+($I46*'Scoring Format'!$B$7)+($M46*('Scoring Format'!$B$3))+($O46*('Scoring Format'!$B$6)))</f>
        <v>17</v>
      </c>
      <c r="Z46" s="252" t="n">
        <f aca="false">(F46*0.5)+(($G46*('Scoring Format'!$B$4))+($I46*'Scoring Format'!$B$7)+($M46*('Scoring Format'!$B$3))+($O46*('Scoring Format'!$B$6)))</f>
        <v>12</v>
      </c>
      <c r="AA46" s="243"/>
      <c r="AD46" s="251"/>
      <c r="AE46" s="251"/>
      <c r="AF46" s="249" t="e">
        <f aca="false">AH46/AG46</f>
        <v>#DIV/0!</v>
      </c>
      <c r="AG46" s="252"/>
      <c r="AH46" s="252"/>
      <c r="AI46" s="252"/>
      <c r="AJ46" s="252" t="e">
        <f aca="false">AI46/AH46</f>
        <v>#DIV/0!</v>
      </c>
      <c r="AK46" s="252"/>
      <c r="AL46" s="249" t="e">
        <f aca="false">AK46/AH46</f>
        <v>#DIV/0!</v>
      </c>
      <c r="AN46" s="252"/>
      <c r="AO46" s="252"/>
      <c r="AP46" s="252"/>
      <c r="AQ46" s="252" t="n">
        <v>0</v>
      </c>
      <c r="AR46" s="249" t="e">
        <f aca="false">AQ46/AN46</f>
        <v>#DIV/0!</v>
      </c>
      <c r="AV46" s="264" t="e">
        <f aca="false">(#ref!+AK46)/(#ref!+AI50)</f>
        <v>#NAME?</v>
      </c>
      <c r="AW46" s="264" t="e">
        <f aca="false">#ref!/(AK46+#ref!)</f>
        <v>#NAME?</v>
      </c>
      <c r="AX46" s="264" t="e">
        <f aca="false">AK46/(#ref!+AK46)</f>
        <v>#NAME?</v>
      </c>
      <c r="AZ46" s="252" t="n">
        <f aca="false">(AI46*0.1)+(AK46*6)+(AO46*0.1)+(AQ46*6)</f>
        <v>0</v>
      </c>
      <c r="BA46" s="252" t="n">
        <f aca="false">(AH46*1)+(AI46*0.1)+(AK46*6)+(AO46*0.1)+(AQ46*6)</f>
        <v>0</v>
      </c>
    </row>
    <row r="47" customFormat="false" ht="8.25" hidden="false" customHeight="false" outlineLevel="0" collapsed="false">
      <c r="A47" s="250" t="s">
        <v>49</v>
      </c>
      <c r="B47" s="250"/>
      <c r="C47" s="250"/>
      <c r="D47" s="247"/>
      <c r="E47" s="250" t="n">
        <f aca="false">SUM(E43:E46)</f>
        <v>127</v>
      </c>
      <c r="F47" s="250" t="n">
        <f aca="false">SUM(F43:F46)</f>
        <v>85</v>
      </c>
      <c r="G47" s="250" t="n">
        <f aca="false">SUM(G43:G46)</f>
        <v>775</v>
      </c>
      <c r="H47" s="250"/>
      <c r="I47" s="250" t="n">
        <f aca="false">SUM(I43:I46)</f>
        <v>2</v>
      </c>
      <c r="J47" s="250"/>
      <c r="K47" s="250"/>
      <c r="L47" s="250" t="n">
        <f aca="false">SUM(L43:L46)</f>
        <v>0</v>
      </c>
      <c r="M47" s="250" t="n">
        <f aca="false">SUM(M43:M46)</f>
        <v>0</v>
      </c>
      <c r="N47" s="250"/>
      <c r="O47" s="250" t="n">
        <f aca="false">SUM(O43:O46)</f>
        <v>0</v>
      </c>
      <c r="P47" s="247"/>
      <c r="R47" s="254"/>
      <c r="T47" s="254"/>
      <c r="V47" s="243"/>
      <c r="W47" s="243"/>
      <c r="AD47" s="250" t="s">
        <v>49</v>
      </c>
      <c r="AE47" s="250"/>
      <c r="AF47" s="247"/>
      <c r="AG47" s="250" t="n">
        <f aca="false">SUM(AG43:AG46)</f>
        <v>63</v>
      </c>
      <c r="AH47" s="250" t="n">
        <f aca="false">SUM(AH43:AH46)</f>
        <v>41</v>
      </c>
      <c r="AI47" s="250" t="n">
        <f aca="false">SUM(AI43:AI46)</f>
        <v>456</v>
      </c>
      <c r="AJ47" s="250"/>
      <c r="AK47" s="250" t="n">
        <f aca="false">SUM(AK43:AK46)</f>
        <v>3</v>
      </c>
      <c r="AL47" s="250"/>
      <c r="AM47" s="250"/>
      <c r="AN47" s="250" t="n">
        <f aca="false">SUM(AN43:AN46)</f>
        <v>0</v>
      </c>
      <c r="AO47" s="250" t="n">
        <f aca="false">SUM(AO43:AO46)</f>
        <v>0</v>
      </c>
      <c r="AP47" s="250"/>
      <c r="AQ47" s="250" t="n">
        <f aca="false">SUM(AQ43:AQ46)</f>
        <v>0</v>
      </c>
      <c r="AR47" s="247"/>
      <c r="AT47" s="254"/>
      <c r="AU47" s="254"/>
      <c r="AV47" s="254"/>
      <c r="AX47" s="243"/>
      <c r="AY47" s="243"/>
    </row>
    <row r="48" customFormat="false" ht="8.25" hidden="false" customHeight="false" outlineLevel="0" collapsed="false">
      <c r="H48" s="261"/>
      <c r="I48" s="243"/>
      <c r="J48" s="243"/>
      <c r="P48" s="254"/>
      <c r="Q48" s="254"/>
      <c r="R48" s="254"/>
      <c r="T48" s="243"/>
      <c r="U48" s="243"/>
      <c r="AJ48" s="261"/>
      <c r="AK48" s="243"/>
      <c r="AL48" s="243"/>
      <c r="AR48" s="254"/>
      <c r="AS48" s="254"/>
      <c r="AT48" s="254"/>
      <c r="AV48" s="243"/>
      <c r="AW48" s="243"/>
    </row>
    <row r="49" customFormat="false" ht="8.25" hidden="false" customHeight="false" outlineLevel="0" collapsed="false">
      <c r="H49" s="261"/>
      <c r="I49" s="243"/>
      <c r="J49" s="243"/>
      <c r="P49" s="254"/>
      <c r="Q49" s="254"/>
      <c r="R49" s="254"/>
      <c r="T49" s="243"/>
      <c r="U49" s="243"/>
      <c r="AJ49" s="261"/>
      <c r="AK49" s="243"/>
      <c r="AL49" s="243"/>
      <c r="AR49" s="254"/>
      <c r="AS49" s="254"/>
      <c r="AT49" s="254"/>
      <c r="AV49" s="243"/>
      <c r="AW49" s="243"/>
    </row>
    <row r="50" customFormat="false" ht="8.25" hidden="false" customHeight="false" outlineLevel="0" collapsed="false">
      <c r="A50" s="244" t="s">
        <v>109</v>
      </c>
      <c r="B50" s="244"/>
      <c r="C50" s="244"/>
      <c r="D50" s="244"/>
      <c r="E50" s="244"/>
      <c r="F50" s="244"/>
      <c r="G50" s="244"/>
      <c r="H50" s="261"/>
      <c r="I50" s="243"/>
      <c r="J50" s="244" t="s">
        <v>110</v>
      </c>
      <c r="K50" s="244"/>
      <c r="L50" s="244"/>
      <c r="M50" s="244"/>
      <c r="N50" s="244"/>
      <c r="P50" s="266"/>
      <c r="Q50" s="254"/>
      <c r="R50" s="244" t="s">
        <v>111</v>
      </c>
      <c r="S50" s="244"/>
      <c r="T50" s="244"/>
      <c r="U50" s="244"/>
      <c r="V50" s="244"/>
      <c r="AC50" s="244" t="s">
        <v>109</v>
      </c>
      <c r="AD50" s="244"/>
      <c r="AE50" s="244"/>
      <c r="AF50" s="244"/>
      <c r="AG50" s="244"/>
      <c r="AH50" s="244"/>
      <c r="AI50" s="244"/>
      <c r="AJ50" s="261"/>
      <c r="AK50" s="243"/>
      <c r="AL50" s="244" t="s">
        <v>110</v>
      </c>
      <c r="AM50" s="244"/>
      <c r="AN50" s="244"/>
      <c r="AO50" s="244"/>
      <c r="AP50" s="244"/>
      <c r="AR50" s="266"/>
      <c r="AS50" s="254"/>
      <c r="AT50" s="244" t="s">
        <v>111</v>
      </c>
      <c r="AU50" s="244"/>
      <c r="AV50" s="244"/>
      <c r="AW50" s="244"/>
      <c r="AX50" s="244"/>
    </row>
    <row r="51" customFormat="false" ht="8.25" hidden="false" customHeight="false" outlineLevel="0" collapsed="false">
      <c r="A51" s="247"/>
      <c r="B51" s="250" t="s">
        <v>53</v>
      </c>
      <c r="C51" s="250" t="s">
        <v>112</v>
      </c>
      <c r="D51" s="250" t="s">
        <v>55</v>
      </c>
      <c r="E51" s="250" t="s">
        <v>30</v>
      </c>
      <c r="H51" s="243"/>
      <c r="I51" s="243"/>
      <c r="J51" s="267" t="s">
        <v>113</v>
      </c>
      <c r="K51" s="267"/>
      <c r="L51" s="267"/>
      <c r="M51" s="267"/>
      <c r="N51" s="247" t="s">
        <v>114</v>
      </c>
      <c r="R51" s="267" t="s">
        <v>113</v>
      </c>
      <c r="S51" s="267"/>
      <c r="T51" s="267"/>
      <c r="U51" s="267"/>
      <c r="V51" s="247" t="s">
        <v>114</v>
      </c>
      <c r="AC51" s="247"/>
      <c r="AD51" s="250" t="s">
        <v>53</v>
      </c>
      <c r="AE51" s="250" t="s">
        <v>112</v>
      </c>
      <c r="AF51" s="250" t="s">
        <v>55</v>
      </c>
      <c r="AG51" s="250" t="s">
        <v>30</v>
      </c>
      <c r="AJ51" s="243"/>
      <c r="AK51" s="243"/>
      <c r="AL51" s="267" t="s">
        <v>113</v>
      </c>
      <c r="AM51" s="267"/>
      <c r="AN51" s="267"/>
      <c r="AO51" s="267"/>
      <c r="AP51" s="247" t="s">
        <v>114</v>
      </c>
      <c r="AT51" s="267" t="s">
        <v>113</v>
      </c>
      <c r="AU51" s="267"/>
      <c r="AV51" s="267"/>
      <c r="AW51" s="267"/>
      <c r="AX51" s="247" t="s">
        <v>114</v>
      </c>
    </row>
    <row r="52" customFormat="false" ht="8.25" hidden="false" customHeight="false" outlineLevel="0" collapsed="false">
      <c r="A52" s="265" t="s">
        <v>117</v>
      </c>
      <c r="B52" s="252" t="n">
        <f aca="false">SUM(K22:K26,E32:E37,E43:E46)</f>
        <v>575</v>
      </c>
      <c r="C52" s="252" t="n">
        <f aca="false">SUM(F43:F46,F32:F37,L22:L26)</f>
        <v>370</v>
      </c>
      <c r="D52" s="252" t="n">
        <f aca="false">SUM(G43:G46,G32:G37,M22:M26)</f>
        <v>4041</v>
      </c>
      <c r="E52" s="252" t="n">
        <f aca="false">SUM(O22:O26,I32:I37,I43:I46)</f>
        <v>24</v>
      </c>
      <c r="H52" s="243"/>
      <c r="I52" s="243"/>
      <c r="J52" s="251" t="s">
        <v>814</v>
      </c>
      <c r="K52" s="251"/>
      <c r="L52" s="251"/>
      <c r="M52" s="251"/>
      <c r="N52" s="251" t="s">
        <v>22</v>
      </c>
      <c r="R52" s="251"/>
      <c r="S52" s="251"/>
      <c r="T52" s="251"/>
      <c r="U52" s="251"/>
      <c r="V52" s="251"/>
      <c r="AC52" s="265" t="s">
        <v>117</v>
      </c>
      <c r="AD52" s="252" t="n">
        <f aca="false">SUM(AM22:AM26,AG32:AG37,AG43:AG46)</f>
        <v>583</v>
      </c>
      <c r="AE52" s="252" t="n">
        <f aca="false">SUM(AH43:AH46,AH32:AH37,AM22:AM26)</f>
        <v>404</v>
      </c>
      <c r="AF52" s="252" t="n">
        <f aca="false">SUM(AI43:AI46,AI32:AI37,AN22:AN26)</f>
        <v>3653</v>
      </c>
      <c r="AG52" s="252" t="n">
        <f aca="false">SUM(AQ22:AQ26,AK32:AK37,AK43:AK46)</f>
        <v>27</v>
      </c>
      <c r="AJ52" s="243"/>
      <c r="AK52" s="243"/>
      <c r="AL52" s="265"/>
      <c r="AM52" s="265"/>
      <c r="AN52" s="265"/>
      <c r="AO52" s="265"/>
      <c r="AP52" s="251"/>
      <c r="AT52" s="265"/>
      <c r="AU52" s="265"/>
      <c r="AV52" s="265"/>
      <c r="AW52" s="265"/>
      <c r="AX52" s="251"/>
    </row>
    <row r="53" customFormat="false" ht="8.25" hidden="false" customHeight="false" outlineLevel="0" collapsed="false">
      <c r="A53" s="265" t="s">
        <v>118</v>
      </c>
      <c r="B53" s="252" t="n">
        <f aca="false">SUM(D17)</f>
        <v>575</v>
      </c>
      <c r="C53" s="252" t="n">
        <f aca="false">SUM(E17)</f>
        <v>370</v>
      </c>
      <c r="D53" s="252" t="n">
        <f aca="false">SUM(G17)</f>
        <v>4041</v>
      </c>
      <c r="E53" s="252" t="n">
        <f aca="false">SUM(I17)</f>
        <v>24</v>
      </c>
      <c r="F53" s="250"/>
      <c r="J53" s="251" t="s">
        <v>815</v>
      </c>
      <c r="K53" s="251"/>
      <c r="L53" s="251"/>
      <c r="M53" s="251"/>
      <c r="N53" s="251" t="s">
        <v>51</v>
      </c>
      <c r="R53" s="251"/>
      <c r="S53" s="251"/>
      <c r="T53" s="251"/>
      <c r="U53" s="251"/>
      <c r="V53" s="251"/>
      <c r="AC53" s="265" t="s">
        <v>118</v>
      </c>
      <c r="AD53" s="252" t="n">
        <f aca="false">SUM(AF17)</f>
        <v>583</v>
      </c>
      <c r="AE53" s="252" t="n">
        <f aca="false">SUM(AG17)</f>
        <v>378</v>
      </c>
      <c r="AF53" s="252" t="n">
        <f aca="false">SUM(AI17)</f>
        <v>4072</v>
      </c>
      <c r="AG53" s="252" t="n">
        <f aca="false">SUM(AK17)</f>
        <v>27</v>
      </c>
      <c r="AH53" s="250"/>
      <c r="AL53" s="265"/>
      <c r="AM53" s="265"/>
      <c r="AN53" s="265"/>
      <c r="AO53" s="265"/>
      <c r="AP53" s="251"/>
      <c r="AT53" s="265"/>
      <c r="AU53" s="265"/>
      <c r="AV53" s="265"/>
      <c r="AW53" s="265"/>
      <c r="AX53" s="251"/>
    </row>
    <row r="54" customFormat="false" ht="8.25" hidden="false" customHeight="false" outlineLevel="0" collapsed="false">
      <c r="A54" s="265" t="s">
        <v>120</v>
      </c>
      <c r="B54" s="252"/>
      <c r="F54" s="250"/>
      <c r="J54" s="251" t="s">
        <v>816</v>
      </c>
      <c r="K54" s="251"/>
      <c r="L54" s="251"/>
      <c r="M54" s="251"/>
      <c r="N54" s="251" t="s">
        <v>51</v>
      </c>
      <c r="R54" s="251"/>
      <c r="S54" s="251"/>
      <c r="T54" s="251"/>
      <c r="U54" s="251"/>
      <c r="V54" s="251"/>
      <c r="AC54" s="265" t="s">
        <v>120</v>
      </c>
      <c r="AD54" s="251"/>
      <c r="AH54" s="250"/>
      <c r="AL54" s="265"/>
      <c r="AM54" s="265"/>
      <c r="AN54" s="265"/>
      <c r="AO54" s="265"/>
      <c r="AP54" s="251"/>
      <c r="AT54" s="265"/>
      <c r="AU54" s="265"/>
      <c r="AV54" s="265"/>
      <c r="AW54" s="265"/>
      <c r="AX54" s="251"/>
    </row>
    <row r="55" customFormat="false" ht="8.25" hidden="false" customHeight="false" outlineLevel="0" collapsed="false">
      <c r="J55" s="251" t="s">
        <v>817</v>
      </c>
      <c r="K55" s="251"/>
      <c r="L55" s="251"/>
      <c r="M55" s="251"/>
      <c r="N55" s="251" t="s">
        <v>51</v>
      </c>
      <c r="R55" s="251"/>
      <c r="S55" s="251"/>
      <c r="T55" s="251"/>
      <c r="U55" s="251"/>
      <c r="V55" s="251"/>
      <c r="AL55" s="265"/>
      <c r="AM55" s="265"/>
      <c r="AN55" s="265"/>
      <c r="AO55" s="265"/>
      <c r="AP55" s="251"/>
      <c r="AT55" s="265"/>
      <c r="AU55" s="265"/>
      <c r="AV55" s="265"/>
      <c r="AW55" s="265"/>
      <c r="AX55" s="251"/>
    </row>
    <row r="56" customFormat="false" ht="8.25" hidden="false" customHeight="false" outlineLevel="0" collapsed="false">
      <c r="A56" s="247"/>
      <c r="B56" s="250" t="s">
        <v>25</v>
      </c>
      <c r="C56" s="250" t="s">
        <v>28</v>
      </c>
      <c r="D56" s="250" t="s">
        <v>30</v>
      </c>
      <c r="J56" s="251" t="s">
        <v>818</v>
      </c>
      <c r="K56" s="251"/>
      <c r="L56" s="251"/>
      <c r="M56" s="251"/>
      <c r="N56" s="251" t="s">
        <v>130</v>
      </c>
      <c r="R56" s="265"/>
      <c r="S56" s="265"/>
      <c r="T56" s="265"/>
      <c r="U56" s="265"/>
      <c r="V56" s="251"/>
      <c r="AC56" s="247"/>
      <c r="AD56" s="250" t="s">
        <v>25</v>
      </c>
      <c r="AE56" s="250" t="s">
        <v>28</v>
      </c>
      <c r="AF56" s="250" t="s">
        <v>30</v>
      </c>
      <c r="AL56" s="265"/>
      <c r="AM56" s="265"/>
      <c r="AN56" s="265"/>
      <c r="AO56" s="265"/>
      <c r="AP56" s="251"/>
      <c r="AT56" s="265"/>
      <c r="AU56" s="265"/>
      <c r="AV56" s="265"/>
      <c r="AW56" s="265"/>
      <c r="AX56" s="251"/>
    </row>
    <row r="57" customFormat="false" ht="8.25" hidden="false" customHeight="false" outlineLevel="0" collapsed="false">
      <c r="A57" s="265" t="s">
        <v>125</v>
      </c>
      <c r="B57" s="252" t="n">
        <f aca="false">SUM(N14:N16,D22:D26,L32:L37,L43:L46)</f>
        <v>463</v>
      </c>
      <c r="C57" s="252" t="n">
        <f aca="false">SUM(O14:O16,E22:E26,M32:M37,M43:M46)</f>
        <v>1977</v>
      </c>
      <c r="D57" s="252" t="n">
        <f aca="false">SUM(Q14:Q16,G22:G26,O32:O37,O43:O46)</f>
        <v>11</v>
      </c>
      <c r="J57" s="251" t="s">
        <v>819</v>
      </c>
      <c r="K57" s="251"/>
      <c r="L57" s="251"/>
      <c r="M57" s="251"/>
      <c r="N57" s="251" t="s">
        <v>122</v>
      </c>
      <c r="R57" s="265"/>
      <c r="S57" s="265"/>
      <c r="T57" s="265"/>
      <c r="U57" s="265"/>
      <c r="V57" s="251"/>
      <c r="AC57" s="265" t="s">
        <v>125</v>
      </c>
      <c r="AD57" s="252" t="n">
        <f aca="false">SUM(AP14:AP16,AF22:AF26,AN32:AN37,AN43:AN46)</f>
        <v>421</v>
      </c>
      <c r="AE57" s="252" t="n">
        <f aca="false">SUM(AQ14:AQ16,AG22:AG26,AO32:AO37,AO43:AO46)</f>
        <v>2231</v>
      </c>
      <c r="AF57" s="252" t="n">
        <f aca="false">SUM(AS14:AS16,AI22:AI26,AQ32:AQ37,AQ43:AQ46)</f>
        <v>18</v>
      </c>
      <c r="AL57" s="265"/>
      <c r="AM57" s="265"/>
      <c r="AN57" s="265"/>
      <c r="AO57" s="265"/>
      <c r="AP57" s="251"/>
      <c r="AT57" s="265"/>
      <c r="AU57" s="265"/>
      <c r="AV57" s="265"/>
      <c r="AW57" s="265"/>
      <c r="AX57" s="251"/>
    </row>
    <row r="58" customFormat="false" ht="8.25" hidden="false" customHeight="false" outlineLevel="0" collapsed="false">
      <c r="A58" s="265" t="s">
        <v>120</v>
      </c>
      <c r="B58" s="252"/>
      <c r="J58" s="251" t="s">
        <v>820</v>
      </c>
      <c r="K58" s="251"/>
      <c r="L58" s="251"/>
      <c r="M58" s="251"/>
      <c r="N58" s="251" t="s">
        <v>122</v>
      </c>
      <c r="R58" s="265"/>
      <c r="S58" s="265"/>
      <c r="T58" s="265"/>
      <c r="U58" s="265"/>
      <c r="V58" s="251"/>
      <c r="AC58" s="265" t="s">
        <v>120</v>
      </c>
      <c r="AD58" s="251"/>
      <c r="AL58" s="265"/>
      <c r="AM58" s="265"/>
      <c r="AN58" s="265"/>
      <c r="AO58" s="265"/>
      <c r="AP58" s="251"/>
      <c r="AT58" s="265"/>
      <c r="AU58" s="265"/>
      <c r="AV58" s="265"/>
      <c r="AW58" s="265"/>
      <c r="AX58" s="251"/>
    </row>
    <row r="59" customFormat="false" ht="8.25" hidden="false" customHeight="false" outlineLevel="0" collapsed="false">
      <c r="J59" s="251" t="s">
        <v>821</v>
      </c>
      <c r="K59" s="251"/>
      <c r="L59" s="251"/>
      <c r="M59" s="251"/>
      <c r="N59" s="251" t="s">
        <v>122</v>
      </c>
      <c r="R59" s="265"/>
      <c r="S59" s="265"/>
      <c r="T59" s="265"/>
      <c r="U59" s="265"/>
      <c r="V59" s="251"/>
      <c r="AL59" s="265"/>
      <c r="AM59" s="265"/>
      <c r="AN59" s="265"/>
      <c r="AO59" s="265"/>
      <c r="AP59" s="251"/>
      <c r="AT59" s="265"/>
      <c r="AU59" s="265"/>
      <c r="AV59" s="265"/>
      <c r="AW59" s="265"/>
      <c r="AX59" s="251"/>
    </row>
    <row r="60" customFormat="false" ht="8.25" hidden="false" customHeight="false" outlineLevel="0" collapsed="false">
      <c r="B60" s="250" t="s">
        <v>16</v>
      </c>
      <c r="C60" s="250" t="s">
        <v>17</v>
      </c>
      <c r="J60" s="242" t="s">
        <v>822</v>
      </c>
      <c r="N60" s="242" t="s">
        <v>122</v>
      </c>
      <c r="AD60" s="250" t="s">
        <v>16</v>
      </c>
      <c r="AE60" s="250" t="s">
        <v>17</v>
      </c>
    </row>
    <row r="61" customFormat="false" ht="8.25" hidden="false" customHeight="false" outlineLevel="0" collapsed="false">
      <c r="A61" s="265" t="s">
        <v>131</v>
      </c>
      <c r="B61" s="249" t="n">
        <f aca="false">B57/(B53+B57)</f>
        <v>0.446050096339114</v>
      </c>
      <c r="C61" s="249" t="n">
        <f aca="false">B53/(B53+B57)</f>
        <v>0.553949903660886</v>
      </c>
      <c r="J61" s="242" t="s">
        <v>823</v>
      </c>
      <c r="N61" s="242" t="s">
        <v>122</v>
      </c>
      <c r="AC61" s="265" t="s">
        <v>131</v>
      </c>
      <c r="AD61" s="249" t="n">
        <f aca="false">AD57/(AD53+AD57)</f>
        <v>0.419322709163347</v>
      </c>
      <c r="AE61" s="249" t="n">
        <f aca="false">AD53/(AD53+AD57)</f>
        <v>0.580677290836653</v>
      </c>
      <c r="AL61" s="242" t="s">
        <v>132</v>
      </c>
    </row>
    <row r="62" customFormat="false" ht="8.25" hidden="false" customHeight="false" outlineLevel="0" collapsed="false">
      <c r="A62" s="265" t="s">
        <v>133</v>
      </c>
      <c r="B62" s="252"/>
      <c r="C62" s="251"/>
      <c r="J62" s="242" t="s">
        <v>824</v>
      </c>
      <c r="N62" s="242" t="s">
        <v>122</v>
      </c>
      <c r="AC62" s="265" t="s">
        <v>133</v>
      </c>
      <c r="AD62" s="251"/>
      <c r="AE62" s="251"/>
    </row>
    <row r="63" customFormat="false" ht="8.25" hidden="false" customHeight="false" outlineLevel="0" collapsed="false">
      <c r="J63" s="242" t="s">
        <v>132</v>
      </c>
    </row>
    <row r="72" customFormat="false" ht="8.25" hidden="false" customHeight="false" outlineLevel="0" collapsed="false">
      <c r="A72" s="244" t="s">
        <v>10</v>
      </c>
      <c r="B72" s="244"/>
      <c r="C72" s="244"/>
      <c r="D72" s="244"/>
      <c r="E72" s="244"/>
      <c r="F72" s="244"/>
      <c r="G72" s="244"/>
      <c r="H72" s="244"/>
      <c r="I72" s="244"/>
      <c r="J72" s="244"/>
      <c r="K72" s="244"/>
      <c r="L72" s="244"/>
      <c r="M72" s="244"/>
      <c r="N72" s="244"/>
      <c r="O72" s="244"/>
      <c r="P72" s="244"/>
      <c r="Q72" s="244"/>
      <c r="R72" s="244"/>
      <c r="S72" s="244"/>
      <c r="T72" s="244"/>
      <c r="U72" s="244"/>
      <c r="V72" s="244"/>
      <c r="W72" s="244"/>
    </row>
    <row r="73" customFormat="false" ht="8.25" hidden="false" customHeight="false" outlineLevel="0" collapsed="false">
      <c r="A73" s="245"/>
      <c r="B73" s="245"/>
      <c r="C73" s="245"/>
      <c r="D73" s="245"/>
      <c r="E73" s="245"/>
      <c r="F73" s="245"/>
      <c r="G73" s="245"/>
      <c r="H73" s="245"/>
      <c r="I73" s="245"/>
      <c r="J73" s="245"/>
      <c r="K73" s="245"/>
      <c r="L73" s="245"/>
      <c r="M73" s="245"/>
      <c r="N73" s="245"/>
      <c r="O73" s="245"/>
      <c r="P73" s="245"/>
      <c r="Q73" s="245"/>
      <c r="R73" s="245"/>
      <c r="S73" s="245"/>
      <c r="T73" s="245"/>
      <c r="U73" s="245"/>
      <c r="V73" s="245"/>
      <c r="W73" s="245"/>
      <c r="X73" s="245"/>
      <c r="Y73" s="245"/>
    </row>
    <row r="74" customFormat="false" ht="8.25" hidden="false" customHeight="false" outlineLevel="0" collapsed="false">
      <c r="H74" s="246" t="s">
        <v>11</v>
      </c>
      <c r="I74" s="246"/>
      <c r="J74" s="246"/>
      <c r="M74" s="246" t="s">
        <v>12</v>
      </c>
      <c r="N74" s="246"/>
      <c r="O74" s="246"/>
      <c r="S74" s="247" t="s">
        <v>13</v>
      </c>
    </row>
    <row r="75" customFormat="false" ht="8.25" hidden="false" customHeight="false" outlineLevel="0" collapsed="false">
      <c r="H75" s="246" t="s">
        <v>14</v>
      </c>
      <c r="I75" s="246"/>
      <c r="J75" s="246"/>
      <c r="M75" s="246" t="s">
        <v>15</v>
      </c>
      <c r="S75" s="248" t="s">
        <v>16</v>
      </c>
      <c r="T75" s="248" t="s">
        <v>17</v>
      </c>
    </row>
    <row r="76" customFormat="false" ht="8.25" hidden="false" customHeight="false" outlineLevel="0" collapsed="false">
      <c r="H76" s="246"/>
      <c r="I76" s="246"/>
      <c r="J76" s="246"/>
      <c r="S76" s="249" t="n">
        <f aca="false">(M86+C96+K107+K116)/(M86+C96+K107+C86)</f>
        <v>0.422562141491396</v>
      </c>
      <c r="T76" s="249" t="n">
        <f aca="false">C86/(C86+M86+C96+K107+K116)</f>
        <v>0.577437858508604</v>
      </c>
    </row>
    <row r="79" customFormat="false" ht="8.25" hidden="false" customHeight="false" outlineLevel="0" collapsed="false">
      <c r="A79" s="244" t="s">
        <v>11</v>
      </c>
      <c r="B79" s="244"/>
      <c r="C79" s="244"/>
      <c r="D79" s="244"/>
      <c r="E79" s="244"/>
      <c r="F79" s="244"/>
      <c r="G79" s="244"/>
      <c r="H79" s="244"/>
      <c r="I79" s="244"/>
      <c r="J79" s="244"/>
      <c r="K79" s="244"/>
      <c r="L79" s="244"/>
      <c r="M79" s="244"/>
      <c r="N79" s="244"/>
      <c r="O79" s="244"/>
      <c r="P79" s="244"/>
      <c r="Q79" s="244"/>
      <c r="R79" s="244"/>
      <c r="S79" s="244"/>
      <c r="T79" s="244"/>
      <c r="U79" s="244"/>
      <c r="V79" s="244"/>
      <c r="W79" s="244"/>
    </row>
    <row r="81" customFormat="false" ht="8.25" hidden="false" customHeight="false" outlineLevel="0" collapsed="false">
      <c r="C81" s="244" t="s">
        <v>18</v>
      </c>
      <c r="D81" s="244"/>
      <c r="E81" s="244"/>
      <c r="F81" s="244"/>
      <c r="G81" s="244"/>
      <c r="H81" s="244"/>
      <c r="I81" s="244"/>
      <c r="L81" s="244" t="s">
        <v>19</v>
      </c>
      <c r="M81" s="244"/>
      <c r="N81" s="244"/>
      <c r="O81" s="244"/>
      <c r="P81" s="244"/>
      <c r="R81" s="244" t="s">
        <v>20</v>
      </c>
      <c r="S81" s="244"/>
      <c r="T81" s="244"/>
      <c r="V81" s="244" t="s">
        <v>21</v>
      </c>
      <c r="W81" s="244"/>
    </row>
    <row r="82" customFormat="false" ht="8.25" hidden="false" customHeight="false" outlineLevel="0" collapsed="false">
      <c r="A82" s="250" t="s">
        <v>22</v>
      </c>
      <c r="B82" s="250" t="s">
        <v>24</v>
      </c>
      <c r="C82" s="250" t="s">
        <v>25</v>
      </c>
      <c r="D82" s="250" t="s">
        <v>26</v>
      </c>
      <c r="E82" s="250" t="s">
        <v>27</v>
      </c>
      <c r="F82" s="250" t="s">
        <v>28</v>
      </c>
      <c r="G82" s="250" t="s">
        <v>29</v>
      </c>
      <c r="H82" s="250" t="s">
        <v>30</v>
      </c>
      <c r="I82" s="250" t="s">
        <v>31</v>
      </c>
      <c r="J82" s="250" t="s">
        <v>32</v>
      </c>
      <c r="K82" s="250" t="s">
        <v>33</v>
      </c>
      <c r="M82" s="250" t="s">
        <v>34</v>
      </c>
      <c r="N82" s="250" t="s">
        <v>35</v>
      </c>
      <c r="O82" s="250" t="s">
        <v>36</v>
      </c>
      <c r="P82" s="250" t="s">
        <v>30</v>
      </c>
      <c r="Q82" s="250" t="s">
        <v>37</v>
      </c>
      <c r="R82" s="250"/>
      <c r="S82" s="250" t="s">
        <v>38</v>
      </c>
      <c r="T82" s="250" t="s">
        <v>39</v>
      </c>
      <c r="U82" s="250" t="s">
        <v>40</v>
      </c>
      <c r="V82" s="250"/>
      <c r="W82" s="250" t="s">
        <v>41</v>
      </c>
      <c r="X82" s="250"/>
      <c r="Y82" s="250"/>
    </row>
    <row r="83" customFormat="false" ht="8.25" hidden="false" customHeight="false" outlineLevel="0" collapsed="false">
      <c r="A83" s="251" t="s">
        <v>784</v>
      </c>
      <c r="B83" s="252" t="n">
        <v>17</v>
      </c>
      <c r="C83" s="252" t="n">
        <v>604</v>
      </c>
      <c r="D83" s="252" t="n">
        <v>365</v>
      </c>
      <c r="E83" s="249" t="n">
        <f aca="false">D83/C83</f>
        <v>0.604304635761589</v>
      </c>
      <c r="F83" s="252" t="n">
        <v>4521</v>
      </c>
      <c r="G83" s="253" t="n">
        <f aca="false">F83/C83</f>
        <v>7.48509933774835</v>
      </c>
      <c r="H83" s="252" t="n">
        <v>26</v>
      </c>
      <c r="I83" s="249" t="n">
        <f aca="false">H83/C83</f>
        <v>0.043046357615894</v>
      </c>
      <c r="J83" s="252" t="n">
        <v>6</v>
      </c>
      <c r="K83" s="249" t="n">
        <f aca="false">J83/C83</f>
        <v>0.00993377483443709</v>
      </c>
      <c r="M83" s="252" t="n">
        <v>48</v>
      </c>
      <c r="N83" s="252" t="n">
        <v>196</v>
      </c>
      <c r="O83" s="252" t="n">
        <f aca="false">N83/M83</f>
        <v>4.08333333333333</v>
      </c>
      <c r="P83" s="252" t="n">
        <v>1</v>
      </c>
      <c r="Q83" s="249" t="n">
        <f aca="false">P83/M83</f>
        <v>0.0208333333333333</v>
      </c>
      <c r="R83" s="243"/>
      <c r="S83" s="249" t="n">
        <f aca="false">(C83+M83)/($D$17+$N$17)</f>
        <v>1.03001579778831</v>
      </c>
      <c r="T83" s="249" t="n">
        <f aca="false">C83/($D$17)</f>
        <v>1.0504347826087</v>
      </c>
      <c r="U83" s="249" t="n">
        <f aca="false">M83/($N$17)</f>
        <v>0.827586206896552</v>
      </c>
      <c r="V83" s="254"/>
      <c r="W83" s="252" t="n">
        <f aca="false">(F83*0.05)+(H83*4)+(J83*-1)+(N83*0.1)+(P83*6)</f>
        <v>349.65</v>
      </c>
      <c r="X83" s="255" t="s">
        <v>42</v>
      </c>
      <c r="Y83" s="243"/>
      <c r="Z83" s="250"/>
    </row>
    <row r="84" customFormat="false" ht="8.25" hidden="false" customHeight="false" outlineLevel="0" collapsed="false">
      <c r="A84" s="251" t="s">
        <v>785</v>
      </c>
      <c r="B84" s="252"/>
      <c r="C84" s="252"/>
      <c r="D84" s="252"/>
      <c r="E84" s="249" t="e">
        <f aca="false">D84/C84</f>
        <v>#DIV/0!</v>
      </c>
      <c r="F84" s="252"/>
      <c r="G84" s="253" t="e">
        <f aca="false">F84/C84</f>
        <v>#DIV/0!</v>
      </c>
      <c r="H84" s="252"/>
      <c r="I84" s="249" t="e">
        <f aca="false">H84/C84</f>
        <v>#DIV/0!</v>
      </c>
      <c r="J84" s="252"/>
      <c r="K84" s="249" t="e">
        <f aca="false">J84/C84</f>
        <v>#DIV/0!</v>
      </c>
      <c r="M84" s="252"/>
      <c r="N84" s="252"/>
      <c r="O84" s="252" t="e">
        <f aca="false">N84/M84</f>
        <v>#DIV/0!</v>
      </c>
      <c r="P84" s="252"/>
      <c r="Q84" s="249" t="e">
        <f aca="false">P84/M84</f>
        <v>#DIV/0!</v>
      </c>
      <c r="R84" s="243"/>
      <c r="S84" s="249" t="n">
        <f aca="false">(C84+M84)/($D$17+$N$17)</f>
        <v>0</v>
      </c>
      <c r="T84" s="249" t="n">
        <f aca="false">C84/($D$17)</f>
        <v>0</v>
      </c>
      <c r="U84" s="249" t="n">
        <f aca="false">M84/($N$17)</f>
        <v>0</v>
      </c>
      <c r="V84" s="254"/>
      <c r="W84" s="252" t="n">
        <f aca="false">(F84*0.05)+(H84*4)+(J84*-1)+(N84*0.1)+(P84*6)</f>
        <v>0</v>
      </c>
      <c r="X84" s="255" t="n">
        <f aca="false">((F84*0.05)+(H84*4)+(J84*-1)+(N84*0.1)+(P84*6))*0.4</f>
        <v>0</v>
      </c>
      <c r="Y84" s="243"/>
      <c r="Z84" s="243"/>
    </row>
    <row r="85" customFormat="false" ht="8.25" hidden="false" customHeight="false" outlineLevel="0" collapsed="false">
      <c r="A85" s="251" t="s">
        <v>825</v>
      </c>
      <c r="B85" s="252"/>
      <c r="C85" s="252"/>
      <c r="D85" s="252"/>
      <c r="E85" s="249" t="e">
        <f aca="false">D85/C85</f>
        <v>#DIV/0!</v>
      </c>
      <c r="F85" s="252"/>
      <c r="G85" s="253" t="e">
        <f aca="false">F85/C85</f>
        <v>#DIV/0!</v>
      </c>
      <c r="H85" s="252"/>
      <c r="I85" s="249" t="e">
        <f aca="false">H85/C85</f>
        <v>#DIV/0!</v>
      </c>
      <c r="J85" s="252"/>
      <c r="K85" s="249" t="e">
        <f aca="false">J85/C85</f>
        <v>#DIV/0!</v>
      </c>
      <c r="M85" s="252"/>
      <c r="N85" s="252"/>
      <c r="O85" s="252" t="e">
        <f aca="false">N85/M85</f>
        <v>#DIV/0!</v>
      </c>
      <c r="P85" s="252"/>
      <c r="Q85" s="249" t="e">
        <f aca="false">P85/M85</f>
        <v>#DIV/0!</v>
      </c>
      <c r="R85" s="243"/>
      <c r="S85" s="249" t="n">
        <f aca="false">(C85+M85)/($D$17+$N$17)</f>
        <v>0</v>
      </c>
      <c r="T85" s="249" t="n">
        <f aca="false">C85/($D$17)</f>
        <v>0</v>
      </c>
      <c r="U85" s="249" t="n">
        <f aca="false">M85/($N$17)</f>
        <v>0</v>
      </c>
      <c r="V85" s="254"/>
      <c r="W85" s="252" t="n">
        <f aca="false">(F85*0.05)+(H85*4)+(J85*-1)+(N85*0.1)+(P85*6)</f>
        <v>0</v>
      </c>
      <c r="X85" s="255" t="n">
        <f aca="false">((F85*0.05)+(H85*4)+(J85*-1)+(N85*0.1)+(P85*6))*0.4</f>
        <v>0</v>
      </c>
      <c r="Y85" s="243"/>
      <c r="Z85" s="243"/>
    </row>
    <row r="86" customFormat="false" ht="8.25" hidden="false" customHeight="false" outlineLevel="0" collapsed="false">
      <c r="A86" s="250" t="s">
        <v>49</v>
      </c>
      <c r="B86" s="250"/>
      <c r="C86" s="250" t="n">
        <f aca="false">SUM(C83:C85)</f>
        <v>604</v>
      </c>
      <c r="D86" s="250" t="n">
        <f aca="false">SUM(D83:D85)</f>
        <v>365</v>
      </c>
      <c r="E86" s="250"/>
      <c r="F86" s="250" t="n">
        <f aca="false">SUM(F83:F85)</f>
        <v>4521</v>
      </c>
      <c r="G86" s="250"/>
      <c r="H86" s="250" t="n">
        <f aca="false">SUM(H83:H85)</f>
        <v>26</v>
      </c>
      <c r="I86" s="250"/>
      <c r="J86" s="250" t="n">
        <f aca="false">SUM(J83:J85)</f>
        <v>6</v>
      </c>
      <c r="K86" s="250"/>
      <c r="L86" s="247"/>
      <c r="M86" s="250" t="n">
        <f aca="false">SUM(M83:M85)</f>
        <v>48</v>
      </c>
      <c r="N86" s="250" t="n">
        <f aca="false">SUM(N83:N85)</f>
        <v>196</v>
      </c>
      <c r="O86" s="250"/>
      <c r="P86" s="250" t="n">
        <f aca="false">SUM(P83:P85)</f>
        <v>1</v>
      </c>
      <c r="Q86" s="250"/>
      <c r="R86" s="250"/>
      <c r="S86" s="256" t="n">
        <f aca="false">S83+S84+S85</f>
        <v>1.03001579778831</v>
      </c>
      <c r="T86" s="257" t="n">
        <f aca="false">C86/(C86+M86)</f>
        <v>0.92638036809816</v>
      </c>
      <c r="U86" s="257" t="n">
        <f aca="false">M86/(M86+C86)</f>
        <v>0.0736196319018405</v>
      </c>
      <c r="V86" s="254"/>
      <c r="W86" s="243"/>
      <c r="X86" s="243" t="n">
        <f aca="false">((F86*0.05)+(H86*4)+(J86*-1)+(N86*0.1)+(P86*6))*0.4</f>
        <v>139.86</v>
      </c>
      <c r="Y86" s="243"/>
      <c r="Z86" s="243"/>
    </row>
    <row r="87" customFormat="false" ht="8.25" hidden="false" customHeight="false" outlineLevel="0" collapsed="false">
      <c r="C87" s="243"/>
      <c r="D87" s="261"/>
      <c r="E87" s="243"/>
      <c r="F87" s="259"/>
      <c r="G87" s="243"/>
      <c r="H87" s="260"/>
      <c r="I87" s="243"/>
      <c r="J87" s="260"/>
      <c r="K87" s="243"/>
      <c r="L87" s="243"/>
      <c r="M87" s="243"/>
      <c r="N87" s="243"/>
      <c r="O87" s="243"/>
      <c r="P87" s="243"/>
      <c r="Q87" s="243"/>
      <c r="R87" s="243"/>
      <c r="Z87" s="243"/>
    </row>
    <row r="88" customFormat="false" ht="8.25" hidden="false" customHeight="false" outlineLevel="0" collapsed="false">
      <c r="C88" s="243"/>
      <c r="D88" s="261"/>
      <c r="E88" s="243"/>
      <c r="F88" s="259"/>
      <c r="G88" s="243"/>
      <c r="H88" s="260"/>
      <c r="I88" s="243"/>
      <c r="J88" s="260"/>
      <c r="K88" s="243"/>
      <c r="L88" s="243"/>
      <c r="M88" s="243"/>
      <c r="N88" s="243"/>
      <c r="O88" s="243"/>
      <c r="P88" s="243"/>
      <c r="Q88" s="243"/>
      <c r="R88" s="243"/>
    </row>
    <row r="89" customFormat="false" ht="8.25" hidden="false" customHeight="false" outlineLevel="0" collapsed="false">
      <c r="A89" s="244" t="s">
        <v>19</v>
      </c>
      <c r="B89" s="244"/>
      <c r="C89" s="244"/>
      <c r="D89" s="244"/>
      <c r="E89" s="244"/>
      <c r="F89" s="244"/>
      <c r="G89" s="244"/>
      <c r="H89" s="244" t="s">
        <v>50</v>
      </c>
      <c r="I89" s="244"/>
      <c r="J89" s="244"/>
      <c r="K89" s="244"/>
      <c r="L89" s="244"/>
      <c r="M89" s="244"/>
      <c r="N89" s="243"/>
      <c r="O89" s="243"/>
      <c r="R89" s="244" t="s">
        <v>20</v>
      </c>
      <c r="S89" s="244"/>
      <c r="T89" s="244"/>
      <c r="V89" s="244" t="s">
        <v>21</v>
      </c>
      <c r="W89" s="244"/>
      <c r="X89" s="245"/>
      <c r="Y89" s="245"/>
    </row>
    <row r="90" customFormat="false" ht="8.25" hidden="false" customHeight="false" outlineLevel="0" collapsed="false">
      <c r="A90" s="250" t="s">
        <v>51</v>
      </c>
      <c r="B90" s="250" t="s">
        <v>24</v>
      </c>
      <c r="C90" s="250" t="s">
        <v>25</v>
      </c>
      <c r="D90" s="250" t="s">
        <v>28</v>
      </c>
      <c r="E90" s="250" t="s">
        <v>29</v>
      </c>
      <c r="F90" s="250" t="s">
        <v>30</v>
      </c>
      <c r="G90" s="250" t="s">
        <v>31</v>
      </c>
      <c r="I90" s="250" t="s">
        <v>52</v>
      </c>
      <c r="J90" s="250" t="s">
        <v>53</v>
      </c>
      <c r="K90" s="250" t="s">
        <v>54</v>
      </c>
      <c r="L90" s="250" t="s">
        <v>55</v>
      </c>
      <c r="M90" s="250" t="s">
        <v>56</v>
      </c>
      <c r="N90" s="250" t="s">
        <v>30</v>
      </c>
      <c r="O90" s="250" t="s">
        <v>57</v>
      </c>
      <c r="R90" s="250" t="s">
        <v>51</v>
      </c>
      <c r="S90" s="250" t="s">
        <v>38</v>
      </c>
      <c r="T90" s="250" t="s">
        <v>39</v>
      </c>
      <c r="U90" s="250" t="s">
        <v>40</v>
      </c>
      <c r="W90" s="250" t="s">
        <v>41</v>
      </c>
      <c r="X90" s="250"/>
      <c r="Y90" s="250"/>
      <c r="Z90" s="245"/>
      <c r="AA90" s="245"/>
    </row>
    <row r="91" customFormat="false" ht="8.25" hidden="false" customHeight="false" outlineLevel="0" collapsed="false">
      <c r="A91" s="251" t="s">
        <v>826</v>
      </c>
      <c r="B91" s="262" t="n">
        <v>16</v>
      </c>
      <c r="C91" s="252" t="n">
        <v>251</v>
      </c>
      <c r="D91" s="252" t="n">
        <v>1126</v>
      </c>
      <c r="E91" s="252" t="n">
        <f aca="false">D91/C91</f>
        <v>4.48605577689243</v>
      </c>
      <c r="F91" s="252" t="n">
        <v>5</v>
      </c>
      <c r="G91" s="249" t="n">
        <f aca="false">F91/C91</f>
        <v>0.0199203187250996</v>
      </c>
      <c r="I91" s="249" t="n">
        <f aca="false">K91/J91</f>
        <v>0.75</v>
      </c>
      <c r="J91" s="252" t="n">
        <v>32</v>
      </c>
      <c r="K91" s="252" t="n">
        <v>24</v>
      </c>
      <c r="L91" s="252" t="n">
        <v>224</v>
      </c>
      <c r="M91" s="252" t="n">
        <f aca="false">L91/K91</f>
        <v>9.33333333333333</v>
      </c>
      <c r="N91" s="252" t="n">
        <v>1</v>
      </c>
      <c r="O91" s="249" t="n">
        <f aca="false">N91/K91</f>
        <v>0.0416666666666667</v>
      </c>
      <c r="R91" s="251" t="s">
        <v>827</v>
      </c>
      <c r="S91" s="249" t="n">
        <f aca="false">(C91+J91)/($D$27+$K$27+$N$17+$E$17+$L$38+$L$47)</f>
        <v>0.310989010989011</v>
      </c>
      <c r="T91" s="249" t="n">
        <f aca="false">J91/($K$27+$F$38+$F$47)</f>
        <v>0.0822622107969152</v>
      </c>
      <c r="U91" s="249" t="n">
        <f aca="false">C91/($D$27+$N$17+$L$38+$L$47)</f>
        <v>0.542116630669546</v>
      </c>
      <c r="W91" s="252" t="n">
        <f aca="false">(D91*0.1)+(F91*6)+(L91*0.1)+(N91*6)</f>
        <v>171</v>
      </c>
      <c r="X91" s="252" t="s">
        <v>58</v>
      </c>
      <c r="Y91" s="252" t="s">
        <v>59</v>
      </c>
      <c r="Z91" s="250"/>
      <c r="AA91" s="250"/>
    </row>
    <row r="92" customFormat="false" ht="8.25" hidden="false" customHeight="false" outlineLevel="0" collapsed="false">
      <c r="A92" s="251"/>
      <c r="B92" s="262" t="n">
        <v>1</v>
      </c>
      <c r="C92" s="252" t="n">
        <v>2</v>
      </c>
      <c r="D92" s="252" t="n">
        <v>4</v>
      </c>
      <c r="E92" s="252" t="n">
        <f aca="false">D92/C92</f>
        <v>2</v>
      </c>
      <c r="F92" s="252" t="n">
        <v>0</v>
      </c>
      <c r="G92" s="249" t="n">
        <f aca="false">F92/C92</f>
        <v>0</v>
      </c>
      <c r="I92" s="249" t="e">
        <f aca="false">K92/J92</f>
        <v>#DIV/0!</v>
      </c>
      <c r="J92" s="252" t="n">
        <v>0</v>
      </c>
      <c r="K92" s="252" t="n">
        <v>0</v>
      </c>
      <c r="L92" s="252" t="n">
        <v>0</v>
      </c>
      <c r="M92" s="252" t="e">
        <f aca="false">L92/K92</f>
        <v>#DIV/0!</v>
      </c>
      <c r="N92" s="252" t="n">
        <v>0</v>
      </c>
      <c r="O92" s="249" t="e">
        <f aca="false">N92/K92</f>
        <v>#DIV/0!</v>
      </c>
      <c r="R92" s="251"/>
      <c r="S92" s="249" t="n">
        <f aca="false">(C92+J92)/($D$27+$K$27+$N$17+$E$17+$L$38+$L$47)</f>
        <v>0.0021978021978022</v>
      </c>
      <c r="T92" s="249" t="n">
        <f aca="false">J92/($K$27+$F$38+$F$47)</f>
        <v>0</v>
      </c>
      <c r="U92" s="249" t="n">
        <f aca="false">C92/($D$27+$N$17+$L$38+$L$47)</f>
        <v>0.00431965442764579</v>
      </c>
      <c r="W92" s="252" t="n">
        <f aca="false">(D92*0.1)+(F92*6)+(L92*0.1)+(N92*6)</f>
        <v>0.4</v>
      </c>
      <c r="X92" s="252" t="n">
        <f aca="false">(D92*0.1)+(F92*6)+(K92*1)+(L92*0.1)+(N92*6)</f>
        <v>0.4</v>
      </c>
      <c r="Y92" s="252" t="n">
        <f aca="false">(D92*0.1)+(F92*6)+(K92*0.5)+(L92*0.1)+(N92*6)</f>
        <v>0.4</v>
      </c>
      <c r="Z92" s="243"/>
      <c r="AA92" s="243"/>
    </row>
    <row r="93" customFormat="false" ht="8.25" hidden="false" customHeight="false" outlineLevel="0" collapsed="false">
      <c r="A93" s="251" t="s">
        <v>459</v>
      </c>
      <c r="B93" s="262" t="n">
        <v>17</v>
      </c>
      <c r="C93" s="252" t="n">
        <v>112</v>
      </c>
      <c r="D93" s="252" t="n">
        <v>434</v>
      </c>
      <c r="E93" s="252" t="n">
        <f aca="false">D93/C93</f>
        <v>3.875</v>
      </c>
      <c r="F93" s="252" t="n">
        <v>2</v>
      </c>
      <c r="G93" s="249" t="n">
        <f aca="false">F93/C93</f>
        <v>0.0178571428571429</v>
      </c>
      <c r="I93" s="249" t="n">
        <f aca="false">K93/J93</f>
        <v>0.7</v>
      </c>
      <c r="J93" s="252" t="n">
        <v>20</v>
      </c>
      <c r="K93" s="252" t="n">
        <v>14</v>
      </c>
      <c r="L93" s="252" t="n">
        <v>82</v>
      </c>
      <c r="M93" s="252" t="n">
        <f aca="false">L93/K93</f>
        <v>5.85714285714286</v>
      </c>
      <c r="N93" s="252" t="n">
        <v>0</v>
      </c>
      <c r="O93" s="249" t="n">
        <f aca="false">N93/K93</f>
        <v>0</v>
      </c>
      <c r="R93" s="251"/>
      <c r="S93" s="249" t="n">
        <f aca="false">(C93+J93)/($D$27+$K$27+$N$17+$E$17+$L$38+$L$47)</f>
        <v>0.145054945054945</v>
      </c>
      <c r="T93" s="249" t="n">
        <f aca="false">J93/($K$27+$F$38+$F$47)</f>
        <v>0.051413881748072</v>
      </c>
      <c r="U93" s="249" t="n">
        <f aca="false">C93/($D$27+$N$17+$L$38+$L$47)</f>
        <v>0.241900647948164</v>
      </c>
      <c r="W93" s="252" t="n">
        <f aca="false">(D93*0.1)+(F93*6)+(L93*0.1)+(N93*6)</f>
        <v>63.6</v>
      </c>
      <c r="X93" s="252" t="n">
        <f aca="false">(D93*0.1)+(F93*6)+(K93*1)+(L93*0.1)+(N93*6)</f>
        <v>77.6</v>
      </c>
      <c r="Y93" s="252" t="n">
        <f aca="false">(D93*0.1)+(F93*6)+(K93*0.5)+(L93*0.1)+(N93*6)</f>
        <v>70.6</v>
      </c>
      <c r="Z93" s="243"/>
      <c r="AA93" s="243"/>
    </row>
    <row r="94" customFormat="false" ht="8.25" hidden="false" customHeight="false" outlineLevel="0" collapsed="false">
      <c r="A94" s="251" t="s">
        <v>458</v>
      </c>
      <c r="B94" s="262" t="n">
        <v>13</v>
      </c>
      <c r="C94" s="252" t="n">
        <v>9</v>
      </c>
      <c r="D94" s="252" t="n">
        <v>65</v>
      </c>
      <c r="E94" s="252" t="n">
        <f aca="false">D94/C94</f>
        <v>7.22222222222222</v>
      </c>
      <c r="F94" s="252" t="n">
        <v>0</v>
      </c>
      <c r="G94" s="249" t="n">
        <f aca="false">F94/C94</f>
        <v>0</v>
      </c>
      <c r="I94" s="249" t="n">
        <f aca="false">K94/J94</f>
        <v>0.75</v>
      </c>
      <c r="J94" s="252" t="n">
        <v>8</v>
      </c>
      <c r="K94" s="252" t="n">
        <v>6</v>
      </c>
      <c r="L94" s="252" t="n">
        <v>38</v>
      </c>
      <c r="M94" s="252" t="n">
        <f aca="false">L94/K94</f>
        <v>6.33333333333333</v>
      </c>
      <c r="N94" s="252" t="n">
        <v>0</v>
      </c>
      <c r="O94" s="249" t="n">
        <f aca="false">N94/K94</f>
        <v>0</v>
      </c>
      <c r="R94" s="251"/>
      <c r="S94" s="249" t="n">
        <f aca="false">(C94+J94)/($D$27+$K$27+$N$17+$E$17+$L$38+$L$47)</f>
        <v>0.0186813186813187</v>
      </c>
      <c r="T94" s="249" t="n">
        <f aca="false">J94/($K$27+$F$38+$F$47)</f>
        <v>0.0205655526992288</v>
      </c>
      <c r="U94" s="249" t="n">
        <f aca="false">C94/($D$27+$N$17+$L$38+$L$47)</f>
        <v>0.019438444924406</v>
      </c>
      <c r="W94" s="252" t="n">
        <f aca="false">(D94*0.1)+(F94*6)+(L94*0.1)+(N94*6)</f>
        <v>10.3</v>
      </c>
      <c r="X94" s="252" t="n">
        <f aca="false">(D94*0.1)+(F94*6)+(K94*1)+(L94*0.1)+(N94*6)</f>
        <v>16.3</v>
      </c>
      <c r="Y94" s="252" t="n">
        <f aca="false">(D94*0.1)+(F94*6)+(K94*0.5)+(L94*0.1)+(N94*6)</f>
        <v>13.3</v>
      </c>
      <c r="Z94" s="243"/>
      <c r="AA94" s="243"/>
    </row>
    <row r="95" customFormat="false" ht="8.25" hidden="false" customHeight="false" outlineLevel="0" collapsed="false">
      <c r="A95" s="251"/>
      <c r="B95" s="262" t="n">
        <v>0</v>
      </c>
      <c r="C95" s="252" t="n">
        <v>0</v>
      </c>
      <c r="D95" s="252" t="n">
        <v>0</v>
      </c>
      <c r="E95" s="252" t="e">
        <f aca="false">D95/C95</f>
        <v>#DIV/0!</v>
      </c>
      <c r="F95" s="252" t="n">
        <v>0</v>
      </c>
      <c r="G95" s="249" t="e">
        <f aca="false">F95/C95</f>
        <v>#DIV/0!</v>
      </c>
      <c r="I95" s="249" t="e">
        <f aca="false">K95/J95</f>
        <v>#DIV/0!</v>
      </c>
      <c r="J95" s="252" t="n">
        <v>0</v>
      </c>
      <c r="K95" s="252" t="n">
        <v>0</v>
      </c>
      <c r="L95" s="252" t="n">
        <v>0</v>
      </c>
      <c r="M95" s="252" t="e">
        <f aca="false">L95/K95</f>
        <v>#DIV/0!</v>
      </c>
      <c r="N95" s="252" t="n">
        <v>0</v>
      </c>
      <c r="O95" s="249" t="e">
        <f aca="false">N95/K95</f>
        <v>#DIV/0!</v>
      </c>
      <c r="R95" s="251"/>
      <c r="S95" s="249" t="n">
        <f aca="false">(C95+J95)/($D$27+$K$27+$N$17+$E$17+$L$38+$L$47)</f>
        <v>0</v>
      </c>
      <c r="T95" s="249" t="n">
        <f aca="false">J95/($K$27+$F$38+$F$47)</f>
        <v>0</v>
      </c>
      <c r="U95" s="249" t="n">
        <f aca="false">C95/($D$27+$N$17+$L$38+$L$47)</f>
        <v>0</v>
      </c>
      <c r="W95" s="252" t="n">
        <f aca="false">(D95*0.1)+(F95*6)+(L95*0.1)+(N95*6)</f>
        <v>0</v>
      </c>
      <c r="X95" s="252" t="n">
        <f aca="false">(D95*0.1)+(F95*6)+(K95*1)+(L95*0.1)+(N95*6)</f>
        <v>0</v>
      </c>
      <c r="Y95" s="252" t="n">
        <f aca="false">(D95*0.1)+(F95*6)+(K95*0.5)+(L95*0.1)+(N95*6)</f>
        <v>0</v>
      </c>
      <c r="Z95" s="243"/>
      <c r="AA95" s="243"/>
    </row>
    <row r="96" customFormat="false" ht="8.25" hidden="false" customHeight="false" outlineLevel="0" collapsed="false">
      <c r="A96" s="250" t="s">
        <v>49</v>
      </c>
      <c r="B96" s="250"/>
      <c r="C96" s="250" t="n">
        <f aca="false">SUM(C91:C95)</f>
        <v>374</v>
      </c>
      <c r="D96" s="250" t="n">
        <f aca="false">SUM(D91:D95)</f>
        <v>1629</v>
      </c>
      <c r="E96" s="250"/>
      <c r="F96" s="250" t="n">
        <f aca="false">SUM(F91:F95)</f>
        <v>7</v>
      </c>
      <c r="G96" s="250"/>
      <c r="H96" s="250"/>
      <c r="I96" s="250"/>
      <c r="J96" s="250" t="n">
        <f aca="false">SUM(J91:J95)</f>
        <v>60</v>
      </c>
      <c r="K96" s="250" t="n">
        <f aca="false">SUM(K91:K95)</f>
        <v>44</v>
      </c>
      <c r="L96" s="250" t="n">
        <f aca="false">SUM(L91:L95)</f>
        <v>344</v>
      </c>
      <c r="M96" s="250"/>
      <c r="N96" s="250" t="n">
        <f aca="false">SUM(N91:N95)</f>
        <v>1</v>
      </c>
      <c r="O96" s="250"/>
      <c r="X96" s="242" t="n">
        <f aca="false">(D96*0.1)+(F96*6)+(K96*1)+(L96*0.1)+(N96*6)</f>
        <v>289.3</v>
      </c>
      <c r="Y96" s="242" t="n">
        <f aca="false">(D96*0.1)+(F96*6)+(K96*0.5)+(L96*0.1)+(N96*6)</f>
        <v>267.3</v>
      </c>
      <c r="Z96" s="243"/>
      <c r="AA96" s="243"/>
    </row>
    <row r="97" customFormat="false" ht="8.25" hidden="false" customHeight="false" outlineLevel="0" collapsed="false">
      <c r="A97" s="250"/>
      <c r="C97" s="243"/>
      <c r="D97" s="243"/>
      <c r="E97" s="243"/>
      <c r="F97" s="243"/>
      <c r="G97" s="243"/>
      <c r="H97" s="250"/>
      <c r="I97" s="243"/>
      <c r="J97" s="243"/>
      <c r="K97" s="243"/>
      <c r="L97" s="243"/>
      <c r="M97" s="243"/>
      <c r="N97" s="243"/>
    </row>
    <row r="98" customFormat="false" ht="8.25" hidden="false" customHeight="false" outlineLevel="0" collapsed="false">
      <c r="C98" s="243"/>
      <c r="D98" s="243"/>
      <c r="E98" s="243"/>
      <c r="F98" s="243"/>
      <c r="G98" s="243"/>
      <c r="H98" s="243"/>
      <c r="I98" s="243"/>
      <c r="J98" s="243"/>
      <c r="K98" s="243"/>
      <c r="L98" s="243"/>
      <c r="M98" s="243"/>
    </row>
    <row r="99" customFormat="false" ht="8.25" hidden="false" customHeight="false" outlineLevel="0" collapsed="false">
      <c r="A99" s="244" t="s">
        <v>50</v>
      </c>
      <c r="B99" s="244"/>
      <c r="C99" s="244"/>
      <c r="D99" s="244"/>
      <c r="E99" s="244"/>
      <c r="F99" s="244"/>
      <c r="G99" s="244"/>
      <c r="H99" s="243"/>
      <c r="I99" s="243"/>
      <c r="J99" s="244" t="s">
        <v>19</v>
      </c>
      <c r="K99" s="244"/>
      <c r="L99" s="244"/>
      <c r="M99" s="244"/>
      <c r="N99" s="244"/>
      <c r="R99" s="244" t="s">
        <v>20</v>
      </c>
      <c r="S99" s="244"/>
      <c r="T99" s="244"/>
      <c r="V99" s="244" t="s">
        <v>21</v>
      </c>
      <c r="W99" s="244"/>
    </row>
    <row r="100" customFormat="false" ht="8.25" hidden="false" customHeight="false" outlineLevel="0" collapsed="false">
      <c r="A100" s="250" t="s">
        <v>74</v>
      </c>
      <c r="B100" s="250" t="s">
        <v>24</v>
      </c>
      <c r="C100" s="250" t="s">
        <v>52</v>
      </c>
      <c r="D100" s="250" t="s">
        <v>53</v>
      </c>
      <c r="E100" s="250" t="s">
        <v>54</v>
      </c>
      <c r="F100" s="250" t="s">
        <v>55</v>
      </c>
      <c r="G100" s="250" t="s">
        <v>56</v>
      </c>
      <c r="H100" s="250" t="s">
        <v>30</v>
      </c>
      <c r="I100" s="250" t="s">
        <v>57</v>
      </c>
      <c r="K100" s="250" t="s">
        <v>34</v>
      </c>
      <c r="L100" s="250" t="s">
        <v>35</v>
      </c>
      <c r="M100" s="250" t="s">
        <v>36</v>
      </c>
      <c r="N100" s="250" t="s">
        <v>75</v>
      </c>
      <c r="O100" s="250" t="s">
        <v>31</v>
      </c>
      <c r="R100" s="250" t="s">
        <v>74</v>
      </c>
      <c r="S100" s="250" t="s">
        <v>38</v>
      </c>
      <c r="T100" s="250" t="s">
        <v>39</v>
      </c>
      <c r="U100" s="250" t="s">
        <v>40</v>
      </c>
      <c r="W100" s="250" t="s">
        <v>41</v>
      </c>
      <c r="X100" s="250"/>
      <c r="Y100" s="250"/>
    </row>
    <row r="101" customFormat="false" ht="8.25" hidden="false" customHeight="false" outlineLevel="0" collapsed="false">
      <c r="A101" s="251" t="s">
        <v>828</v>
      </c>
      <c r="B101" s="252" t="n">
        <v>17</v>
      </c>
      <c r="C101" s="249" t="n">
        <f aca="false">E101/D101</f>
        <v>0.516666666666667</v>
      </c>
      <c r="D101" s="252" t="n">
        <v>120</v>
      </c>
      <c r="E101" s="252" t="n">
        <v>62</v>
      </c>
      <c r="F101" s="252" t="n">
        <v>643</v>
      </c>
      <c r="G101" s="252" t="n">
        <f aca="false">F101/E101</f>
        <v>10.3709677419355</v>
      </c>
      <c r="H101" s="252" t="n">
        <v>1</v>
      </c>
      <c r="I101" s="249" t="n">
        <f aca="false">H101/E101</f>
        <v>0.0161290322580645</v>
      </c>
      <c r="K101" s="252" t="n">
        <v>3</v>
      </c>
      <c r="L101" s="252" t="n">
        <v>20</v>
      </c>
      <c r="M101" s="263" t="n">
        <f aca="false">L101/K101</f>
        <v>6.66666666666667</v>
      </c>
      <c r="N101" s="252" t="n">
        <v>0</v>
      </c>
      <c r="O101" s="249" t="n">
        <f aca="false">N101/K101</f>
        <v>0</v>
      </c>
      <c r="R101" s="251" t="s">
        <v>829</v>
      </c>
      <c r="S101" s="264" t="n">
        <f aca="false">(D101+K101)/($D$27+$L$27+$N$17+$E$47+$L$47)</f>
        <v>0.189814814814815</v>
      </c>
      <c r="T101" s="264" t="n">
        <f aca="false">D101/($E$17)</f>
        <v>0.324324324324324</v>
      </c>
      <c r="U101" s="264" t="n">
        <f aca="false">K101/($N$17+$D$27+$L$38+$L$47)</f>
        <v>0.00647948164146868</v>
      </c>
      <c r="W101" s="252" t="n">
        <f aca="false">(F101*0.1)+(H101*6)+(L101*0.1)+(N101*6)</f>
        <v>72.3</v>
      </c>
      <c r="X101" s="252" t="s">
        <v>58</v>
      </c>
      <c r="Y101" s="252" t="s">
        <v>76</v>
      </c>
      <c r="Z101" s="250"/>
    </row>
    <row r="102" customFormat="false" ht="8.25" hidden="false" customHeight="false" outlineLevel="0" collapsed="false">
      <c r="A102" s="251" t="s">
        <v>796</v>
      </c>
      <c r="B102" s="252" t="n">
        <v>17</v>
      </c>
      <c r="C102" s="249" t="n">
        <f aca="false">E102/D102</f>
        <v>0.595419847328244</v>
      </c>
      <c r="D102" s="252" t="n">
        <v>131</v>
      </c>
      <c r="E102" s="252" t="n">
        <v>78</v>
      </c>
      <c r="F102" s="252" t="n">
        <v>1280</v>
      </c>
      <c r="G102" s="252" t="n">
        <f aca="false">F102/E102</f>
        <v>16.4102564102564</v>
      </c>
      <c r="H102" s="252" t="n">
        <v>8</v>
      </c>
      <c r="I102" s="249" t="n">
        <f aca="false">H102/E102</f>
        <v>0.102564102564103</v>
      </c>
      <c r="K102" s="252" t="n">
        <v>0</v>
      </c>
      <c r="L102" s="252" t="n">
        <v>0</v>
      </c>
      <c r="M102" s="263" t="e">
        <f aca="false">L102/K102</f>
        <v>#DIV/0!</v>
      </c>
      <c r="N102" s="252" t="n">
        <v>0</v>
      </c>
      <c r="O102" s="249" t="e">
        <f aca="false">N102/K102</f>
        <v>#DIV/0!</v>
      </c>
      <c r="R102" s="251" t="s">
        <v>797</v>
      </c>
      <c r="S102" s="264" t="n">
        <f aca="false">(D102+K102)/($D$27+$L$27+$N$17+$E$47+$L$47)</f>
        <v>0.202160493827161</v>
      </c>
      <c r="T102" s="264" t="n">
        <f aca="false">D102/($E$17)</f>
        <v>0.354054054054054</v>
      </c>
      <c r="U102" s="264" t="n">
        <f aca="false">K102/($N$17+$D$27+$L$38+$L$47)</f>
        <v>0</v>
      </c>
      <c r="W102" s="252" t="n">
        <f aca="false">(F102*0.1)+(H102*6)+(L102*0.1)+(N102*6)</f>
        <v>176</v>
      </c>
      <c r="X102" s="252" t="n">
        <f aca="false">(E102*1)+(F102*0.1)+(H102*6)+(L102*0.1)+(N102*6)</f>
        <v>254</v>
      </c>
      <c r="Y102" s="252" t="n">
        <f aca="false">(E102*0.5)+(F102*0.1)+(H102*6)+(L102*0.1)+(N102*6)</f>
        <v>215</v>
      </c>
      <c r="Z102" s="243"/>
    </row>
    <row r="103" customFormat="false" ht="8.25" hidden="false" customHeight="false" outlineLevel="0" collapsed="false">
      <c r="A103" s="251" t="s">
        <v>830</v>
      </c>
      <c r="B103" s="252" t="n">
        <v>14</v>
      </c>
      <c r="C103" s="249" t="n">
        <f aca="false">E103/D103</f>
        <v>0.652173913043478</v>
      </c>
      <c r="D103" s="252" t="n">
        <v>23</v>
      </c>
      <c r="E103" s="252" t="n">
        <v>15</v>
      </c>
      <c r="F103" s="252" t="n">
        <v>172</v>
      </c>
      <c r="G103" s="252" t="n">
        <f aca="false">F103/E103</f>
        <v>11.4666666666667</v>
      </c>
      <c r="H103" s="252" t="n">
        <v>0</v>
      </c>
      <c r="I103" s="249" t="n">
        <f aca="false">H103/E103</f>
        <v>0</v>
      </c>
      <c r="K103" s="252" t="n">
        <v>0</v>
      </c>
      <c r="L103" s="252" t="n">
        <v>0</v>
      </c>
      <c r="M103" s="263" t="e">
        <f aca="false">L103/K103</f>
        <v>#DIV/0!</v>
      </c>
      <c r="N103" s="252" t="n">
        <v>0</v>
      </c>
      <c r="O103" s="249" t="e">
        <f aca="false">N103/K103</f>
        <v>#DIV/0!</v>
      </c>
      <c r="R103" s="251" t="s">
        <v>831</v>
      </c>
      <c r="S103" s="264" t="n">
        <f aca="false">(D103+K103)/($D$27+$L$27+$N$17+$E$47+$L$47)</f>
        <v>0.0354938271604938</v>
      </c>
      <c r="T103" s="264" t="n">
        <f aca="false">D103/($E$17)</f>
        <v>0.0621621621621622</v>
      </c>
      <c r="U103" s="264" t="n">
        <f aca="false">K103/($N$17+$D$27+$L$38+$L$47)</f>
        <v>0</v>
      </c>
      <c r="W103" s="252" t="n">
        <f aca="false">(F103*0.1)+(H103*6)+(L103*0.1)+(N103*6)</f>
        <v>17.2</v>
      </c>
      <c r="X103" s="252" t="n">
        <f aca="false">(E103*1)+(F103*0.1)+(H103*6)+(L103*0.1)+(N103*6)</f>
        <v>32.2</v>
      </c>
      <c r="Y103" s="252" t="n">
        <f aca="false">(E103*0.5)+(F103*0.1)+(H103*6)+(L103*0.1)+(N103*6)</f>
        <v>24.7</v>
      </c>
      <c r="Z103" s="243"/>
    </row>
    <row r="104" customFormat="false" ht="8.25" hidden="false" customHeight="false" outlineLevel="0" collapsed="false">
      <c r="A104" s="251" t="s">
        <v>458</v>
      </c>
      <c r="B104" s="252" t="n">
        <v>13</v>
      </c>
      <c r="C104" s="249" t="n">
        <f aca="false">E104/D104</f>
        <v>0.555555555555556</v>
      </c>
      <c r="D104" s="252" t="n">
        <v>9</v>
      </c>
      <c r="E104" s="252" t="n">
        <v>5</v>
      </c>
      <c r="F104" s="252" t="n">
        <v>65</v>
      </c>
      <c r="G104" s="252" t="n">
        <f aca="false">F104/E104</f>
        <v>13</v>
      </c>
      <c r="H104" s="252" t="n">
        <v>0</v>
      </c>
      <c r="I104" s="249" t="n">
        <f aca="false">H104/E104</f>
        <v>0</v>
      </c>
      <c r="K104" s="252" t="n">
        <v>9</v>
      </c>
      <c r="L104" s="252" t="n">
        <v>65</v>
      </c>
      <c r="M104" s="263" t="n">
        <f aca="false">L104/K104</f>
        <v>7.22222222222222</v>
      </c>
      <c r="N104" s="252" t="n">
        <v>1</v>
      </c>
      <c r="O104" s="249" t="n">
        <f aca="false">N104/K104</f>
        <v>0.111111111111111</v>
      </c>
      <c r="R104" s="251"/>
      <c r="S104" s="264" t="n">
        <f aca="false">(D104+K104)/($D$27+$L$27+$N$17+$E$47+$L$47)</f>
        <v>0.0277777777777778</v>
      </c>
      <c r="T104" s="264" t="n">
        <f aca="false">D104/($E$17)</f>
        <v>0.0243243243243243</v>
      </c>
      <c r="U104" s="264" t="n">
        <f aca="false">K104/($N$17+$D$27+$L$38+$L$47)</f>
        <v>0.019438444924406</v>
      </c>
      <c r="W104" s="252" t="n">
        <f aca="false">(F104*0.1)+(H104*6)+(L104*0.1)+(N104*6)</f>
        <v>19</v>
      </c>
      <c r="X104" s="252" t="n">
        <f aca="false">(E104*1)+(F104*0.1)+(H104*6)+(L104*0.1)+(N104*6)</f>
        <v>24</v>
      </c>
      <c r="Y104" s="252" t="n">
        <f aca="false">(E104*0.5)+(F104*0.1)+(H104*6)+(L104*0.1)+(N104*6)</f>
        <v>21.5</v>
      </c>
      <c r="Z104" s="243"/>
    </row>
    <row r="105" customFormat="false" ht="8.25" hidden="false" customHeight="false" outlineLevel="0" collapsed="false">
      <c r="A105" s="251" t="s">
        <v>794</v>
      </c>
      <c r="B105" s="252" t="n">
        <v>16</v>
      </c>
      <c r="C105" s="249" t="n">
        <f aca="false">E105/D105</f>
        <v>0.622222222222222</v>
      </c>
      <c r="D105" s="252" t="n">
        <v>90</v>
      </c>
      <c r="E105" s="252" t="n">
        <v>56</v>
      </c>
      <c r="F105" s="252" t="n">
        <v>901</v>
      </c>
      <c r="G105" s="252" t="n">
        <f aca="false">F105/E105</f>
        <v>16.0892857142857</v>
      </c>
      <c r="H105" s="252" t="n">
        <v>5</v>
      </c>
      <c r="I105" s="249" t="n">
        <f aca="false">H105/E105</f>
        <v>0.0892857142857143</v>
      </c>
      <c r="K105" s="252" t="n">
        <v>8</v>
      </c>
      <c r="L105" s="252" t="n">
        <v>48</v>
      </c>
      <c r="M105" s="263" t="n">
        <f aca="false">L105/K105</f>
        <v>6</v>
      </c>
      <c r="N105" s="252" t="n">
        <v>1</v>
      </c>
      <c r="O105" s="249" t="n">
        <f aca="false">N105/K105</f>
        <v>0.125</v>
      </c>
      <c r="R105" s="251" t="s">
        <v>795</v>
      </c>
      <c r="S105" s="264" t="n">
        <f aca="false">(D105+K105)/($D$27+$L$27+$N$17+$E$47+$L$47)</f>
        <v>0.151234567901235</v>
      </c>
      <c r="T105" s="264" t="n">
        <f aca="false">D105/($E$17)</f>
        <v>0.243243243243243</v>
      </c>
      <c r="U105" s="264" t="n">
        <f aca="false">K105/($N$17+$D$27+$L$38+$L$47)</f>
        <v>0.0172786177105832</v>
      </c>
      <c r="W105" s="252" t="n">
        <f aca="false">(F105*0.1)+(H105*6)+(L105*0.1)+(N105*6)</f>
        <v>130.9</v>
      </c>
      <c r="X105" s="252" t="n">
        <f aca="false">(E105*1)+(F105*0.1)+(H105*6)+(L105*0.1)+(N105*6)</f>
        <v>186.9</v>
      </c>
      <c r="Y105" s="252" t="n">
        <f aca="false">(E105*0.5)+(F105*0.1)+(H105*6)+(L105*0.1)+(N105*6)</f>
        <v>158.9</v>
      </c>
      <c r="Z105" s="243"/>
    </row>
    <row r="106" customFormat="false" ht="8.25" hidden="false" customHeight="false" outlineLevel="0" collapsed="false">
      <c r="A106" s="251" t="s">
        <v>798</v>
      </c>
      <c r="B106" s="252" t="n">
        <v>13</v>
      </c>
      <c r="C106" s="249" t="n">
        <f aca="false">E106/D106</f>
        <v>0.559322033898305</v>
      </c>
      <c r="D106" s="252" t="n">
        <v>59</v>
      </c>
      <c r="E106" s="252" t="n">
        <v>33</v>
      </c>
      <c r="F106" s="252" t="n">
        <v>371</v>
      </c>
      <c r="G106" s="252" t="n">
        <f aca="false">F106/E106</f>
        <v>11.2424242424242</v>
      </c>
      <c r="H106" s="252" t="n">
        <v>0</v>
      </c>
      <c r="I106" s="249" t="n">
        <f aca="false">H106/E106</f>
        <v>0</v>
      </c>
      <c r="K106" s="252" t="n">
        <v>0</v>
      </c>
      <c r="L106" s="252" t="n">
        <v>0</v>
      </c>
      <c r="M106" s="263" t="e">
        <f aca="false">L106/K106</f>
        <v>#DIV/0!</v>
      </c>
      <c r="N106" s="252" t="n">
        <v>0</v>
      </c>
      <c r="O106" s="249" t="e">
        <f aca="false">N106/K106</f>
        <v>#DIV/0!</v>
      </c>
      <c r="R106" s="251" t="s">
        <v>799</v>
      </c>
      <c r="S106" s="264" t="n">
        <f aca="false">(D106+K106)/($D$27+$L$27+$N$17+$E$47+$L$47)</f>
        <v>0.0910493827160494</v>
      </c>
      <c r="T106" s="264" t="n">
        <f aca="false">D106/($E$17)</f>
        <v>0.159459459459459</v>
      </c>
      <c r="U106" s="264" t="n">
        <f aca="false">K106/($N$17+$D$27+$L$38+$L$47)</f>
        <v>0</v>
      </c>
      <c r="W106" s="252" t="n">
        <f aca="false">(F106*0.1)+(H106*6)+(L106*0.1)+(N106*6)</f>
        <v>37.1</v>
      </c>
      <c r="X106" s="252" t="n">
        <f aca="false">(E106*1)+(F106*0.1)+(H106*6)+(L106*0.1)+(N106*6)</f>
        <v>70.1</v>
      </c>
      <c r="Y106" s="252" t="n">
        <f aca="false">(E106*0.5)+(F106*0.1)+(H106*6)+(L106*0.1)+(N106*6)</f>
        <v>53.6</v>
      </c>
      <c r="Z106" s="243"/>
    </row>
    <row r="107" customFormat="false" ht="8.25" hidden="false" customHeight="false" outlineLevel="0" collapsed="false">
      <c r="A107" s="250" t="s">
        <v>49</v>
      </c>
      <c r="B107" s="250"/>
      <c r="C107" s="247"/>
      <c r="D107" s="250" t="n">
        <f aca="false">SUM(D101:D106)</f>
        <v>432</v>
      </c>
      <c r="E107" s="250" t="n">
        <f aca="false">SUM(E101:E106)</f>
        <v>249</v>
      </c>
      <c r="F107" s="250" t="n">
        <f aca="false">SUM(F101:F106)</f>
        <v>3432</v>
      </c>
      <c r="G107" s="250"/>
      <c r="H107" s="250" t="n">
        <f aca="false">SUM(H101:H106)</f>
        <v>14</v>
      </c>
      <c r="I107" s="250"/>
      <c r="J107" s="250"/>
      <c r="K107" s="250" t="n">
        <f aca="false">SUM(K101:K106)</f>
        <v>20</v>
      </c>
      <c r="L107" s="250" t="n">
        <f aca="false">SUM(L101:L106)</f>
        <v>133</v>
      </c>
      <c r="M107" s="250"/>
      <c r="N107" s="250" t="n">
        <f aca="false">SUM(N101:N106)</f>
        <v>2</v>
      </c>
      <c r="O107" s="250"/>
      <c r="X107" s="242" t="n">
        <f aca="false">(E107*1)+(F107*0.1)+(H107*6)+(L107*0.1)+(N107*6)</f>
        <v>701.5</v>
      </c>
      <c r="Y107" s="242" t="n">
        <f aca="false">(E107*0.5)+(F107*0.1)+(H107*6)+(L107*0.1)+(N107*6)</f>
        <v>577</v>
      </c>
      <c r="Z107" s="243"/>
    </row>
    <row r="108" customFormat="false" ht="8.25" hidden="false" customHeight="false" outlineLevel="0" collapsed="false">
      <c r="A108" s="250"/>
      <c r="C108" s="243"/>
      <c r="D108" s="243"/>
      <c r="E108" s="243"/>
      <c r="F108" s="243"/>
      <c r="G108" s="243"/>
      <c r="H108" s="243"/>
      <c r="I108" s="243"/>
      <c r="J108" s="243"/>
      <c r="K108" s="243"/>
      <c r="L108" s="243"/>
    </row>
    <row r="109" customFormat="false" ht="8.25" hidden="false" customHeight="false" outlineLevel="0" collapsed="false">
      <c r="A109" s="250"/>
      <c r="C109" s="243"/>
      <c r="D109" s="243"/>
      <c r="E109" s="243"/>
      <c r="F109" s="243"/>
      <c r="G109" s="243"/>
      <c r="H109" s="243"/>
      <c r="I109" s="243"/>
      <c r="J109" s="243"/>
      <c r="K109" s="243"/>
      <c r="L109" s="243"/>
    </row>
    <row r="110" customFormat="false" ht="8.25" hidden="false" customHeight="false" outlineLevel="0" collapsed="false">
      <c r="A110" s="244" t="s">
        <v>50</v>
      </c>
      <c r="B110" s="244"/>
      <c r="C110" s="244"/>
      <c r="D110" s="244"/>
      <c r="E110" s="244"/>
      <c r="F110" s="244"/>
      <c r="G110" s="244"/>
      <c r="H110" s="243"/>
      <c r="I110" s="243"/>
      <c r="J110" s="244" t="s">
        <v>19</v>
      </c>
      <c r="K110" s="244"/>
      <c r="L110" s="244"/>
      <c r="M110" s="244"/>
      <c r="N110" s="244"/>
      <c r="R110" s="244" t="s">
        <v>20</v>
      </c>
      <c r="S110" s="244"/>
      <c r="T110" s="244"/>
      <c r="V110" s="244" t="s">
        <v>21</v>
      </c>
      <c r="W110" s="244"/>
    </row>
    <row r="111" customFormat="false" ht="8.25" hidden="false" customHeight="false" outlineLevel="0" collapsed="false">
      <c r="A111" s="250" t="s">
        <v>95</v>
      </c>
      <c r="B111" s="250" t="s">
        <v>24</v>
      </c>
      <c r="C111" s="250" t="s">
        <v>52</v>
      </c>
      <c r="D111" s="250" t="s">
        <v>53</v>
      </c>
      <c r="E111" s="250" t="s">
        <v>54</v>
      </c>
      <c r="F111" s="250" t="s">
        <v>55</v>
      </c>
      <c r="G111" s="250" t="s">
        <v>56</v>
      </c>
      <c r="H111" s="250" t="s">
        <v>30</v>
      </c>
      <c r="I111" s="250" t="s">
        <v>57</v>
      </c>
      <c r="K111" s="250" t="s">
        <v>34</v>
      </c>
      <c r="L111" s="250" t="s">
        <v>35</v>
      </c>
      <c r="M111" s="250" t="s">
        <v>36</v>
      </c>
      <c r="N111" s="250" t="s">
        <v>96</v>
      </c>
      <c r="O111" s="250" t="s">
        <v>31</v>
      </c>
      <c r="R111" s="250" t="s">
        <v>95</v>
      </c>
      <c r="S111" s="250" t="s">
        <v>38</v>
      </c>
      <c r="T111" s="250" t="s">
        <v>39</v>
      </c>
      <c r="U111" s="250" t="s">
        <v>40</v>
      </c>
      <c r="W111" s="250" t="s">
        <v>41</v>
      </c>
      <c r="X111" s="250"/>
      <c r="Y111" s="250"/>
    </row>
    <row r="112" customFormat="false" ht="8.25" hidden="false" customHeight="false" outlineLevel="0" collapsed="false">
      <c r="A112" s="251" t="s">
        <v>832</v>
      </c>
      <c r="B112" s="252" t="n">
        <v>6</v>
      </c>
      <c r="C112" s="249" t="n">
        <f aca="false">E112/D112</f>
        <v>0.7</v>
      </c>
      <c r="D112" s="252" t="n">
        <v>10</v>
      </c>
      <c r="E112" s="252" t="n">
        <v>7</v>
      </c>
      <c r="F112" s="252" t="n">
        <v>70</v>
      </c>
      <c r="G112" s="252" t="n">
        <f aca="false">F112/E112</f>
        <v>10</v>
      </c>
      <c r="H112" s="252" t="n">
        <v>2</v>
      </c>
      <c r="I112" s="249" t="n">
        <f aca="false">H112/E112</f>
        <v>0.285714285714286</v>
      </c>
      <c r="K112" s="252"/>
      <c r="L112" s="252"/>
      <c r="M112" s="252" t="e">
        <f aca="false">L112/K112</f>
        <v>#DIV/0!</v>
      </c>
      <c r="N112" s="252" t="n">
        <v>0</v>
      </c>
      <c r="O112" s="249" t="e">
        <f aca="false">N112/K112</f>
        <v>#DIV/0!</v>
      </c>
      <c r="R112" s="251" t="s">
        <v>833</v>
      </c>
      <c r="S112" s="264" t="n">
        <f aca="false">(D112+K112)/($E$47+$L$47+$E$38+$L$38+$K$27+$D$27+$N$17)</f>
        <v>0.00963391136801541</v>
      </c>
      <c r="T112" s="264" t="n">
        <f aca="false">D112/($E$47+$E$38+$K$27)</f>
        <v>0.0173913043478261</v>
      </c>
      <c r="U112" s="264" t="n">
        <f aca="false">K112/($L$47+$L$38+$D$27+$N$17)</f>
        <v>0</v>
      </c>
      <c r="W112" s="252" t="n">
        <f aca="false">(F112*0.1)+(H112*6)+(L112*0.1)+(N112*6)</f>
        <v>19</v>
      </c>
      <c r="X112" s="252" t="s">
        <v>58</v>
      </c>
      <c r="Y112" s="252" t="s">
        <v>97</v>
      </c>
      <c r="Z112" s="250"/>
    </row>
    <row r="113" customFormat="false" ht="8.25" hidden="false" customHeight="false" outlineLevel="0" collapsed="false">
      <c r="A113" s="251" t="s">
        <v>834</v>
      </c>
      <c r="B113" s="252" t="n">
        <v>6</v>
      </c>
      <c r="C113" s="249" t="n">
        <v>0.06</v>
      </c>
      <c r="D113" s="252" t="n">
        <v>6</v>
      </c>
      <c r="E113" s="252" t="n">
        <v>5</v>
      </c>
      <c r="F113" s="252" t="n">
        <v>66</v>
      </c>
      <c r="G113" s="252" t="n">
        <f aca="false">F113/E113</f>
        <v>13.2</v>
      </c>
      <c r="H113" s="252" t="n">
        <v>0</v>
      </c>
      <c r="I113" s="249" t="n">
        <f aca="false">H113/E113</f>
        <v>0</v>
      </c>
      <c r="K113" s="252"/>
      <c r="L113" s="252"/>
      <c r="M113" s="252" t="e">
        <f aca="false">L113/K113</f>
        <v>#DIV/0!</v>
      </c>
      <c r="N113" s="252" t="n">
        <v>0</v>
      </c>
      <c r="O113" s="249" t="e">
        <f aca="false">N113/K113</f>
        <v>#DIV/0!</v>
      </c>
      <c r="R113" s="251" t="s">
        <v>835</v>
      </c>
      <c r="S113" s="264" t="n">
        <f aca="false">(D113+K113)/($E$47+$L$47+$E$38+$L$38+$K$27+$D$27+$N$17)</f>
        <v>0.00578034682080925</v>
      </c>
      <c r="T113" s="264" t="n">
        <f aca="false">D113/($E$47+$E$38+$K$27)</f>
        <v>0.0104347826086957</v>
      </c>
      <c r="U113" s="264" t="n">
        <f aca="false">K113/($L$47+$L$38+$D$27+$N$17)</f>
        <v>0</v>
      </c>
      <c r="W113" s="252" t="n">
        <f aca="false">(F113*0.1)+(H113*6)+(L113*0.1)+(N113*6)</f>
        <v>6.6</v>
      </c>
      <c r="X113" s="252" t="n">
        <f aca="false">(E113*1)+(F113*0.1)+(H113*6)+(L113*0.1)+(N113*6)</f>
        <v>11.6</v>
      </c>
      <c r="Y113" s="252" t="n">
        <f aca="false">(E113*0.5)+(F113*0.1)+(H113*6)+(L113*0.1)+(N113*6)</f>
        <v>9.1</v>
      </c>
      <c r="Z113" s="243"/>
    </row>
    <row r="114" customFormat="false" ht="8.25" hidden="false" customHeight="false" outlineLevel="0" collapsed="false">
      <c r="A114" s="251" t="s">
        <v>459</v>
      </c>
      <c r="B114" s="252" t="n">
        <v>17</v>
      </c>
      <c r="C114" s="249" t="n">
        <f aca="false">E114/D114</f>
        <v>0.625</v>
      </c>
      <c r="D114" s="252" t="n">
        <v>96</v>
      </c>
      <c r="E114" s="252" t="n">
        <v>60</v>
      </c>
      <c r="F114" s="252" t="n">
        <v>609</v>
      </c>
      <c r="G114" s="252" t="n">
        <f aca="false">F114/E114</f>
        <v>10.15</v>
      </c>
      <c r="H114" s="252" t="n">
        <v>9</v>
      </c>
      <c r="I114" s="249" t="n">
        <f aca="false">H114/E114</f>
        <v>0.15</v>
      </c>
      <c r="K114" s="252"/>
      <c r="L114" s="252"/>
      <c r="M114" s="252" t="e">
        <f aca="false">L114/K114</f>
        <v>#DIV/0!</v>
      </c>
      <c r="N114" s="252" t="n">
        <v>0</v>
      </c>
      <c r="O114" s="249" t="e">
        <f aca="false">N114/K114</f>
        <v>#DIV/0!</v>
      </c>
      <c r="R114" s="251"/>
      <c r="S114" s="264" t="n">
        <f aca="false">(D114+K114)/($E$47+$L$47+$E$38+$L$38+$K$27+$D$27+$N$17)</f>
        <v>0.092485549132948</v>
      </c>
      <c r="T114" s="264" t="n">
        <f aca="false">D114/($E$47+$E$38+$K$27)</f>
        <v>0.16695652173913</v>
      </c>
      <c r="U114" s="264" t="n">
        <f aca="false">K114/($L$47+$L$38+$D$27+$N$17)</f>
        <v>0</v>
      </c>
      <c r="W114" s="252" t="n">
        <f aca="false">(F114*0.1)+(H114*6)+(L114*0.1)+(N114*6)</f>
        <v>114.9</v>
      </c>
      <c r="X114" s="252" t="n">
        <f aca="false">(E114*1)+(F114*0.1)+(H114*6)+(L114*0.1)+(N114*6)</f>
        <v>174.9</v>
      </c>
      <c r="Y114" s="252" t="n">
        <f aca="false">(E114*0.5)+(F114*0.1)+(H114*6)+(L114*0.1)+(N114*6)</f>
        <v>144.9</v>
      </c>
      <c r="Z114" s="243"/>
    </row>
    <row r="115" customFormat="false" ht="8.25" hidden="false" customHeight="false" outlineLevel="0" collapsed="false">
      <c r="A115" s="251"/>
      <c r="B115" s="252"/>
      <c r="C115" s="249" t="e">
        <f aca="false">E115/D115</f>
        <v>#DIV/0!</v>
      </c>
      <c r="D115" s="252" t="n">
        <v>0</v>
      </c>
      <c r="E115" s="252" t="n">
        <v>0</v>
      </c>
      <c r="F115" s="252" t="n">
        <v>0</v>
      </c>
      <c r="G115" s="252" t="e">
        <f aca="false">F115/E115</f>
        <v>#DIV/0!</v>
      </c>
      <c r="H115" s="252" t="n">
        <v>0</v>
      </c>
      <c r="I115" s="249" t="e">
        <f aca="false">H115/E115</f>
        <v>#DIV/0!</v>
      </c>
      <c r="K115" s="252"/>
      <c r="L115" s="252"/>
      <c r="M115" s="252" t="e">
        <f aca="false">L115/K115</f>
        <v>#DIV/0!</v>
      </c>
      <c r="N115" s="252" t="n">
        <v>0</v>
      </c>
      <c r="O115" s="249" t="e">
        <f aca="false">N115/K115</f>
        <v>#DIV/0!</v>
      </c>
      <c r="R115" s="251"/>
      <c r="S115" s="264" t="n">
        <f aca="false">(D115+K115)/($E$47+$L$47+$E$38+$L$38+$K$27+$D$27+$N$17)</f>
        <v>0</v>
      </c>
      <c r="T115" s="264" t="n">
        <f aca="false">D115/($E$47+$E$38+$K$27)</f>
        <v>0</v>
      </c>
      <c r="U115" s="264" t="n">
        <f aca="false">K115/($L$47+$L$38+$D$27+$N$17)</f>
        <v>0</v>
      </c>
      <c r="W115" s="252" t="n">
        <f aca="false">(F115*0.1)+(H115*6)+(L115*0.1)+(N115*6)</f>
        <v>0</v>
      </c>
      <c r="X115" s="252" t="n">
        <f aca="false">(E115*1)+(F115*0.1)+(H115*6)+(L115*0.1)+(N115*6)</f>
        <v>0</v>
      </c>
      <c r="Y115" s="252" t="n">
        <f aca="false">(E115*0.5)+(F115*0.1)+(H115*6)+(L115*0.1)+(N115*6)</f>
        <v>0</v>
      </c>
      <c r="Z115" s="243"/>
    </row>
    <row r="116" customFormat="false" ht="8.25" hidden="false" customHeight="false" outlineLevel="0" collapsed="false">
      <c r="A116" s="250" t="s">
        <v>49</v>
      </c>
      <c r="B116" s="250"/>
      <c r="C116" s="247"/>
      <c r="D116" s="250" t="n">
        <f aca="false">SUM(D112:D115)</f>
        <v>112</v>
      </c>
      <c r="E116" s="250" t="n">
        <f aca="false">SUM(E112:E115)</f>
        <v>72</v>
      </c>
      <c r="F116" s="250" t="n">
        <f aca="false">SUM(F112:F115)</f>
        <v>745</v>
      </c>
      <c r="G116" s="250"/>
      <c r="H116" s="250" t="n">
        <f aca="false">SUM(H112:H115)</f>
        <v>11</v>
      </c>
      <c r="I116" s="250"/>
      <c r="J116" s="250"/>
      <c r="K116" s="250" t="n">
        <f aca="false">SUM(K112:K115)</f>
        <v>0</v>
      </c>
      <c r="L116" s="250" t="n">
        <f aca="false">SUM(L112:L115)</f>
        <v>0</v>
      </c>
      <c r="M116" s="250"/>
      <c r="N116" s="250" t="n">
        <f aca="false">SUM(N112:N115)</f>
        <v>0</v>
      </c>
      <c r="O116" s="247"/>
      <c r="Q116" s="254"/>
      <c r="S116" s="254"/>
      <c r="U116" s="243"/>
      <c r="V116" s="243"/>
      <c r="X116" s="242" t="n">
        <f aca="false">(E116*1)+(F116*0.1)+(H116*6)+(L116*0.1)+(N116*6)</f>
        <v>212.5</v>
      </c>
      <c r="Y116" s="242" t="n">
        <f aca="false">(E116*0.5)+(F116*0.1)+(H116*6)+(L116*0.1)+(N116*6)</f>
        <v>176.5</v>
      </c>
      <c r="Z116" s="243"/>
    </row>
    <row r="117" customFormat="false" ht="8.25" hidden="false" customHeight="false" outlineLevel="0" collapsed="false">
      <c r="H117" s="261"/>
      <c r="I117" s="243"/>
      <c r="J117" s="243"/>
      <c r="P117" s="254"/>
      <c r="Q117" s="254"/>
      <c r="R117" s="254"/>
      <c r="T117" s="243"/>
      <c r="U117" s="243"/>
    </row>
    <row r="118" customFormat="false" ht="8.25" hidden="false" customHeight="false" outlineLevel="0" collapsed="false">
      <c r="H118" s="261"/>
      <c r="I118" s="243"/>
      <c r="J118" s="243"/>
      <c r="P118" s="254"/>
      <c r="Q118" s="254"/>
      <c r="R118" s="254"/>
      <c r="T118" s="243"/>
      <c r="U118" s="243"/>
    </row>
    <row r="119" customFormat="false" ht="8.25" hidden="false" customHeight="false" outlineLevel="0" collapsed="false">
      <c r="A119" s="244" t="s">
        <v>109</v>
      </c>
      <c r="B119" s="244"/>
      <c r="C119" s="244"/>
      <c r="D119" s="244"/>
      <c r="E119" s="244"/>
      <c r="F119" s="244"/>
      <c r="G119" s="244"/>
      <c r="H119" s="261"/>
      <c r="I119" s="243"/>
      <c r="J119" s="244" t="s">
        <v>110</v>
      </c>
      <c r="K119" s="244"/>
      <c r="L119" s="244"/>
      <c r="M119" s="244"/>
      <c r="N119" s="244"/>
      <c r="P119" s="266"/>
      <c r="Q119" s="254"/>
      <c r="R119" s="244" t="s">
        <v>111</v>
      </c>
      <c r="S119" s="244"/>
      <c r="T119" s="244"/>
      <c r="U119" s="244"/>
      <c r="V119" s="244"/>
    </row>
    <row r="120" customFormat="false" ht="8.25" hidden="false" customHeight="false" outlineLevel="0" collapsed="false">
      <c r="A120" s="247"/>
      <c r="B120" s="250" t="s">
        <v>53</v>
      </c>
      <c r="C120" s="250" t="s">
        <v>112</v>
      </c>
      <c r="D120" s="250" t="s">
        <v>55</v>
      </c>
      <c r="E120" s="250" t="s">
        <v>30</v>
      </c>
      <c r="H120" s="243"/>
      <c r="I120" s="243"/>
      <c r="J120" s="267" t="s">
        <v>113</v>
      </c>
      <c r="K120" s="267"/>
      <c r="L120" s="267"/>
      <c r="M120" s="267"/>
      <c r="N120" s="247" t="s">
        <v>114</v>
      </c>
      <c r="R120" s="267" t="s">
        <v>113</v>
      </c>
      <c r="S120" s="267"/>
      <c r="T120" s="267"/>
      <c r="U120" s="267"/>
      <c r="V120" s="247" t="s">
        <v>114</v>
      </c>
    </row>
    <row r="121" customFormat="false" ht="8.25" hidden="false" customHeight="false" outlineLevel="0" collapsed="false">
      <c r="A121" s="265" t="s">
        <v>117</v>
      </c>
      <c r="B121" s="252" t="n">
        <f aca="false">SUM(J91:J95,D101:D106,D112:D115)</f>
        <v>604</v>
      </c>
      <c r="C121" s="252" t="n">
        <f aca="false">SUM(E112:E115,E101:E106,K91:K95)</f>
        <v>365</v>
      </c>
      <c r="D121" s="252" t="n">
        <f aca="false">SUM(F112:F115,F101:F106,L91:L95)</f>
        <v>4521</v>
      </c>
      <c r="E121" s="252" t="n">
        <f aca="false">SUM(N91:N95,H101:H106,H112:H115)</f>
        <v>26</v>
      </c>
      <c r="H121" s="243"/>
      <c r="I121" s="243"/>
      <c r="J121" s="251" t="s">
        <v>836</v>
      </c>
      <c r="K121" s="251"/>
      <c r="L121" s="251"/>
      <c r="M121" s="251"/>
      <c r="N121" s="251" t="s">
        <v>130</v>
      </c>
      <c r="R121" s="251"/>
      <c r="S121" s="251"/>
      <c r="T121" s="251"/>
      <c r="U121" s="251"/>
      <c r="V121" s="251"/>
    </row>
    <row r="122" customFormat="false" ht="8.25" hidden="false" customHeight="false" outlineLevel="0" collapsed="false">
      <c r="A122" s="265" t="s">
        <v>118</v>
      </c>
      <c r="B122" s="252" t="n">
        <f aca="false">SUM(C86)</f>
        <v>604</v>
      </c>
      <c r="C122" s="252" t="n">
        <f aca="false">SUM(D86)</f>
        <v>365</v>
      </c>
      <c r="D122" s="252" t="n">
        <f aca="false">SUM(F86)</f>
        <v>4521</v>
      </c>
      <c r="E122" s="252" t="n">
        <f aca="false">SUM(H86)</f>
        <v>26</v>
      </c>
      <c r="F122" s="250"/>
      <c r="J122" s="251" t="s">
        <v>837</v>
      </c>
      <c r="K122" s="251"/>
      <c r="L122" s="251"/>
      <c r="M122" s="251"/>
      <c r="N122" s="251" t="s">
        <v>122</v>
      </c>
      <c r="R122" s="251"/>
      <c r="S122" s="251"/>
      <c r="T122" s="251"/>
      <c r="U122" s="251"/>
      <c r="V122" s="251"/>
    </row>
    <row r="123" customFormat="false" ht="8.25" hidden="false" customHeight="false" outlineLevel="0" collapsed="false">
      <c r="A123" s="265" t="s">
        <v>120</v>
      </c>
      <c r="B123" s="252"/>
      <c r="F123" s="250"/>
      <c r="J123" s="251" t="s">
        <v>838</v>
      </c>
      <c r="K123" s="251"/>
      <c r="L123" s="251"/>
      <c r="M123" s="251"/>
      <c r="N123" s="251" t="s">
        <v>122</v>
      </c>
      <c r="R123" s="251"/>
      <c r="S123" s="251"/>
      <c r="T123" s="251"/>
      <c r="U123" s="251"/>
      <c r="V123" s="251"/>
    </row>
    <row r="124" customFormat="false" ht="8.25" hidden="false" customHeight="false" outlineLevel="0" collapsed="false">
      <c r="J124" s="251"/>
      <c r="K124" s="251"/>
      <c r="L124" s="251"/>
      <c r="M124" s="251"/>
      <c r="N124" s="251"/>
      <c r="R124" s="251"/>
      <c r="S124" s="251"/>
      <c r="T124" s="251"/>
      <c r="U124" s="251"/>
      <c r="V124" s="251"/>
    </row>
    <row r="125" customFormat="false" ht="8.25" hidden="false" customHeight="false" outlineLevel="0" collapsed="false">
      <c r="A125" s="247"/>
      <c r="B125" s="250" t="s">
        <v>25</v>
      </c>
      <c r="C125" s="250" t="s">
        <v>28</v>
      </c>
      <c r="D125" s="250" t="s">
        <v>30</v>
      </c>
      <c r="J125" s="251"/>
      <c r="K125" s="251"/>
      <c r="L125" s="251"/>
      <c r="M125" s="251"/>
      <c r="N125" s="251"/>
      <c r="R125" s="265"/>
      <c r="S125" s="265"/>
      <c r="T125" s="265"/>
      <c r="U125" s="265"/>
      <c r="V125" s="251"/>
    </row>
    <row r="126" customFormat="false" ht="8.25" hidden="false" customHeight="false" outlineLevel="0" collapsed="false">
      <c r="A126" s="265" t="s">
        <v>125</v>
      </c>
      <c r="B126" s="252" t="n">
        <f aca="false">SUM(M83:M85,C91:C95,K101:K106,K112:K115)</f>
        <v>442</v>
      </c>
      <c r="C126" s="252" t="n">
        <f aca="false">SUM(N83:N85,D91:D95,L101:L106,L112:L115)</f>
        <v>1958</v>
      </c>
      <c r="D126" s="252" t="n">
        <f aca="false">SUM(P83:P85,F91:F95,N101:N106,N112:N115)</f>
        <v>10</v>
      </c>
      <c r="J126" s="251" t="s">
        <v>839</v>
      </c>
      <c r="K126" s="251"/>
      <c r="L126" s="251"/>
      <c r="M126" s="251"/>
      <c r="N126" s="251" t="s">
        <v>122</v>
      </c>
      <c r="R126" s="265"/>
      <c r="S126" s="265"/>
      <c r="T126" s="265"/>
      <c r="U126" s="265"/>
      <c r="V126" s="251"/>
    </row>
    <row r="127" customFormat="false" ht="8.25" hidden="false" customHeight="false" outlineLevel="0" collapsed="false">
      <c r="A127" s="265" t="s">
        <v>120</v>
      </c>
      <c r="B127" s="252"/>
      <c r="J127" s="251"/>
      <c r="K127" s="251"/>
      <c r="L127" s="251"/>
      <c r="M127" s="251"/>
      <c r="N127" s="251"/>
      <c r="R127" s="265"/>
      <c r="S127" s="265"/>
      <c r="T127" s="265"/>
      <c r="U127" s="265"/>
      <c r="V127" s="251"/>
    </row>
    <row r="128" customFormat="false" ht="8.25" hidden="false" customHeight="false" outlineLevel="0" collapsed="false">
      <c r="J128" s="251"/>
      <c r="K128" s="251"/>
      <c r="L128" s="251"/>
      <c r="M128" s="251"/>
      <c r="N128" s="251"/>
      <c r="R128" s="265"/>
      <c r="S128" s="265"/>
      <c r="T128" s="265"/>
      <c r="U128" s="265"/>
      <c r="V128" s="251"/>
    </row>
    <row r="129" customFormat="false" ht="8.25" hidden="false" customHeight="false" outlineLevel="0" collapsed="false">
      <c r="B129" s="250" t="s">
        <v>16</v>
      </c>
      <c r="C129" s="250" t="s">
        <v>17</v>
      </c>
    </row>
    <row r="130" customFormat="false" ht="8.25" hidden="false" customHeight="false" outlineLevel="0" collapsed="false">
      <c r="A130" s="265" t="s">
        <v>131</v>
      </c>
      <c r="B130" s="249" t="n">
        <f aca="false">B126/(B122+B126)</f>
        <v>0.422562141491396</v>
      </c>
      <c r="C130" s="249" t="n">
        <f aca="false">B122/(B122+B126)</f>
        <v>0.577437858508604</v>
      </c>
    </row>
    <row r="131" customFormat="false" ht="8.25" hidden="false" customHeight="false" outlineLevel="0" collapsed="false">
      <c r="A131" s="265" t="s">
        <v>133</v>
      </c>
      <c r="B131" s="252"/>
      <c r="C131" s="251"/>
    </row>
    <row r="132" customFormat="false" ht="8.25" hidden="false" customHeight="false" outlineLevel="0" collapsed="false">
      <c r="J132" s="242" t="s">
        <v>132</v>
      </c>
    </row>
    <row r="141" customFormat="false" ht="8.25" hidden="false" customHeight="false" outlineLevel="0" collapsed="false">
      <c r="A141" s="244" t="s">
        <v>134</v>
      </c>
      <c r="B141" s="244"/>
      <c r="C141" s="244"/>
      <c r="D141" s="244"/>
      <c r="E141" s="244"/>
      <c r="F141" s="244"/>
      <c r="G141" s="244"/>
      <c r="H141" s="244"/>
      <c r="I141" s="244"/>
      <c r="J141" s="244"/>
      <c r="K141" s="244"/>
      <c r="L141" s="244"/>
      <c r="M141" s="244"/>
      <c r="N141" s="244"/>
      <c r="O141" s="244"/>
      <c r="P141" s="244"/>
      <c r="Q141" s="244"/>
      <c r="R141" s="244"/>
      <c r="S141" s="244"/>
      <c r="T141" s="244"/>
      <c r="U141" s="244"/>
      <c r="V141" s="244"/>
      <c r="W141" s="244"/>
    </row>
    <row r="142" customFormat="false" ht="8.25" hidden="false" customHeight="false" outlineLevel="0" collapsed="false">
      <c r="A142" s="245"/>
      <c r="B142" s="245"/>
      <c r="C142" s="245"/>
      <c r="D142" s="245"/>
      <c r="E142" s="245"/>
      <c r="F142" s="245"/>
      <c r="G142" s="245"/>
      <c r="H142" s="245"/>
      <c r="I142" s="245"/>
      <c r="J142" s="245"/>
      <c r="K142" s="245"/>
      <c r="L142" s="245"/>
      <c r="M142" s="245"/>
      <c r="N142" s="245"/>
      <c r="O142" s="245"/>
      <c r="P142" s="245"/>
      <c r="Q142" s="245"/>
      <c r="R142" s="245"/>
      <c r="S142" s="245"/>
      <c r="T142" s="245"/>
      <c r="U142" s="245"/>
      <c r="V142" s="245"/>
      <c r="W142" s="245"/>
    </row>
    <row r="143" customFormat="false" ht="8.25" hidden="false" customHeight="false" outlineLevel="0" collapsed="false">
      <c r="H143" s="246" t="s">
        <v>11</v>
      </c>
      <c r="I143" s="246"/>
      <c r="J143" s="246"/>
      <c r="M143" s="246" t="s">
        <v>12</v>
      </c>
      <c r="N143" s="246"/>
      <c r="O143" s="246"/>
    </row>
    <row r="144" customFormat="false" ht="8.25" hidden="false" customHeight="false" outlineLevel="0" collapsed="false">
      <c r="H144" s="246" t="s">
        <v>14</v>
      </c>
      <c r="I144" s="246"/>
      <c r="J144" s="246"/>
    </row>
    <row r="145" customFormat="false" ht="8.25" hidden="false" customHeight="false" outlineLevel="0" collapsed="false">
      <c r="H145" s="246"/>
      <c r="I145" s="246"/>
      <c r="J145" s="246"/>
    </row>
    <row r="146" customFormat="false" ht="8.25" hidden="false" customHeight="false" outlineLevel="0" collapsed="false">
      <c r="H146" s="246"/>
      <c r="I146" s="246"/>
      <c r="J146" s="246"/>
    </row>
    <row r="147" customFormat="false" ht="8.25" hidden="false" customHeight="false" outlineLevel="0" collapsed="false">
      <c r="D147" s="247" t="s">
        <v>135</v>
      </c>
      <c r="P147" s="247" t="s">
        <v>136</v>
      </c>
    </row>
    <row r="148" customFormat="false" ht="8.25" hidden="false" customHeight="false" outlineLevel="0" collapsed="false">
      <c r="A148" s="250" t="s">
        <v>137</v>
      </c>
      <c r="P148" s="247" t="s">
        <v>137</v>
      </c>
      <c r="S148" s="250" t="s">
        <v>138</v>
      </c>
    </row>
    <row r="149" customFormat="false" ht="8.25" hidden="false" customHeight="false" outlineLevel="0" collapsed="false">
      <c r="A149" s="265" t="s">
        <v>139</v>
      </c>
      <c r="B149" s="268" t="s">
        <v>140</v>
      </c>
      <c r="C149" s="268" t="s">
        <v>26</v>
      </c>
      <c r="D149" s="268" t="s">
        <v>27</v>
      </c>
      <c r="E149" s="268" t="s">
        <v>55</v>
      </c>
      <c r="F149" s="268" t="s">
        <v>30</v>
      </c>
      <c r="G149" s="268" t="s">
        <v>141</v>
      </c>
      <c r="H149" s="268" t="s">
        <v>34</v>
      </c>
      <c r="I149" s="268" t="s">
        <v>55</v>
      </c>
      <c r="J149" s="268" t="s">
        <v>142</v>
      </c>
      <c r="K149" s="268" t="s">
        <v>30</v>
      </c>
      <c r="L149" s="268" t="s">
        <v>41</v>
      </c>
      <c r="O149" s="268" t="s">
        <v>143</v>
      </c>
      <c r="P149" s="268" t="s">
        <v>144</v>
      </c>
      <c r="Q149" s="268" t="s">
        <v>145</v>
      </c>
      <c r="S149" s="248" t="s">
        <v>16</v>
      </c>
      <c r="T149" s="248" t="s">
        <v>17</v>
      </c>
    </row>
    <row r="150" customFormat="false" ht="8.25" hidden="false" customHeight="false" outlineLevel="0" collapsed="false">
      <c r="A150" s="251" t="s">
        <v>49</v>
      </c>
      <c r="B150" s="262" t="n">
        <f aca="false">AVERAGE(B160,B170)</f>
        <v>575</v>
      </c>
      <c r="C150" s="262" t="n">
        <f aca="false">AVERAGE(C160,C170)</f>
        <v>360</v>
      </c>
      <c r="D150" s="269" t="n">
        <f aca="false">C150/B150</f>
        <v>0.626086956521739</v>
      </c>
      <c r="E150" s="262" t="n">
        <f aca="false">AVERAGE(E160,E170)</f>
        <v>3947.5</v>
      </c>
      <c r="F150" s="262" t="n">
        <f aca="false">AVERAGE(F160,F170)</f>
        <v>22</v>
      </c>
      <c r="G150" s="262" t="n">
        <f aca="false">AVERAGE(G160,G170)</f>
        <v>10.5</v>
      </c>
      <c r="H150" s="262" t="n">
        <f aca="false">AVERAGE(H160,H170)</f>
        <v>58</v>
      </c>
      <c r="I150" s="262" t="n">
        <f aca="false">AVERAGE(I160,I170)</f>
        <v>256.5</v>
      </c>
      <c r="J150" s="270" t="n">
        <f aca="false">I150/H150</f>
        <v>4.42241379310345</v>
      </c>
      <c r="K150" s="262" t="n">
        <f aca="false">AVERAGE(K160,K170)</f>
        <v>1</v>
      </c>
      <c r="L150" s="252" t="n">
        <f aca="false">((E150*0.05)+(F150*4)+(G150*-1)+(I150*0.1)+(K150*6))</f>
        <v>306.525</v>
      </c>
      <c r="O150" s="269" t="n">
        <f aca="false">(B150+H150)/(B152+F152+B154+F154+B156+F156+B150+H150)</f>
        <v>0.405639218199295</v>
      </c>
      <c r="P150" s="249" t="n">
        <f aca="false">B150/(B150+F152+F154+F156)</f>
        <v>0.509751773049645</v>
      </c>
      <c r="Q150" s="249" t="n">
        <f aca="false">H150/(H150+B152+B154+B156)</f>
        <v>0.134104046242775</v>
      </c>
      <c r="S150" s="249" t="n">
        <f aca="false">(H150+B152+B154+B156)/(H150+B152+B154+B156+B150)</f>
        <v>0.429280397022333</v>
      </c>
      <c r="T150" s="249" t="n">
        <f aca="false">B150/(B150+H150+B152+B154+B156)</f>
        <v>0.570719602977667</v>
      </c>
    </row>
    <row r="151" customFormat="false" ht="8.25" hidden="false" customHeight="false" outlineLevel="0" collapsed="false">
      <c r="A151" s="265" t="s">
        <v>146</v>
      </c>
      <c r="B151" s="268" t="s">
        <v>34</v>
      </c>
      <c r="C151" s="268" t="s">
        <v>55</v>
      </c>
      <c r="D151" s="268" t="s">
        <v>142</v>
      </c>
      <c r="E151" s="268" t="s">
        <v>30</v>
      </c>
      <c r="F151" s="268" t="s">
        <v>53</v>
      </c>
      <c r="G151" s="268" t="s">
        <v>54</v>
      </c>
      <c r="H151" s="268" t="s">
        <v>55</v>
      </c>
      <c r="I151" s="268" t="s">
        <v>147</v>
      </c>
      <c r="J151" s="268" t="s">
        <v>30</v>
      </c>
      <c r="K151" s="268" t="s">
        <v>41</v>
      </c>
      <c r="L151" s="262" t="s">
        <v>148</v>
      </c>
      <c r="O151" s="248" t="s">
        <v>143</v>
      </c>
      <c r="P151" s="248" t="s">
        <v>145</v>
      </c>
      <c r="Q151" s="248" t="s">
        <v>149</v>
      </c>
    </row>
    <row r="152" customFormat="false" ht="8.25" hidden="false" customHeight="false" outlineLevel="0" collapsed="false">
      <c r="A152" s="251" t="s">
        <v>49</v>
      </c>
      <c r="B152" s="262" t="n">
        <f aca="false">AVERAGE(B162,B172)</f>
        <v>365.5</v>
      </c>
      <c r="C152" s="262" t="n">
        <f aca="false">AVERAGE(C162,C172)</f>
        <v>1395.5</v>
      </c>
      <c r="D152" s="270" t="n">
        <f aca="false">C152/B152</f>
        <v>3.81805745554036</v>
      </c>
      <c r="E152" s="262" t="n">
        <f aca="false">AVERAGE(E162,E172)</f>
        <v>6.5</v>
      </c>
      <c r="F152" s="262" t="n">
        <f aca="false">AVERAGE(F162,F172)</f>
        <v>107.5</v>
      </c>
      <c r="G152" s="262" t="n">
        <f aca="false">AVERAGE(G162,G172)</f>
        <v>76</v>
      </c>
      <c r="H152" s="262" t="n">
        <f aca="false">AVERAGE(H162,H172)</f>
        <v>455</v>
      </c>
      <c r="I152" s="270" t="n">
        <f aca="false">H152/G152</f>
        <v>5.98684210526316</v>
      </c>
      <c r="J152" s="262" t="n">
        <f aca="false">AVERAGE(J162,J172)</f>
        <v>2.5</v>
      </c>
      <c r="K152" s="252" t="n">
        <f aca="false">(C152*0.1)+(E152*6)+(H152*0.1)+(J152*6)</f>
        <v>239.05</v>
      </c>
      <c r="L152" s="252" t="n">
        <f aca="false">(C152*0.1)+(E152*6)+(G152*1)+(H152*0.1)+(J152*6)</f>
        <v>315.05</v>
      </c>
      <c r="O152" s="269" t="n">
        <f aca="false">(B152+F152)/(B152+F152+B154+F154+B156+F156+B150+H150)</f>
        <v>0.303107978212112</v>
      </c>
      <c r="P152" s="249" t="n">
        <f aca="false">B152/(H150+B152+B154+B156)</f>
        <v>0.845086705202312</v>
      </c>
      <c r="Q152" s="249" t="n">
        <f aca="false">F152/(F152+F154+F156)</f>
        <v>0.194394213381555</v>
      </c>
    </row>
    <row r="153" customFormat="false" ht="8.25" hidden="false" customHeight="false" outlineLevel="0" collapsed="false">
      <c r="A153" s="265" t="s">
        <v>150</v>
      </c>
      <c r="B153" s="268" t="s">
        <v>34</v>
      </c>
      <c r="C153" s="268" t="s">
        <v>55</v>
      </c>
      <c r="D153" s="268" t="s">
        <v>142</v>
      </c>
      <c r="E153" s="268" t="s">
        <v>30</v>
      </c>
      <c r="F153" s="268" t="s">
        <v>53</v>
      </c>
      <c r="G153" s="268" t="s">
        <v>54</v>
      </c>
      <c r="H153" s="268" t="s">
        <v>55</v>
      </c>
      <c r="I153" s="268" t="s">
        <v>147</v>
      </c>
      <c r="J153" s="268" t="s">
        <v>30</v>
      </c>
      <c r="K153" s="268" t="s">
        <v>41</v>
      </c>
      <c r="L153" s="262" t="s">
        <v>148</v>
      </c>
      <c r="O153" s="248" t="s">
        <v>143</v>
      </c>
      <c r="P153" s="248" t="s">
        <v>145</v>
      </c>
      <c r="Q153" s="248" t="s">
        <v>149</v>
      </c>
    </row>
    <row r="154" customFormat="false" ht="8.25" hidden="false" customHeight="false" outlineLevel="0" collapsed="false">
      <c r="A154" s="251" t="s">
        <v>49</v>
      </c>
      <c r="B154" s="262" t="n">
        <f aca="false">AVERAGE(B164,B174)</f>
        <v>9</v>
      </c>
      <c r="C154" s="262" t="n">
        <f aca="false">AVERAGE(C164,C174)</f>
        <v>33</v>
      </c>
      <c r="D154" s="262" t="n">
        <f aca="false">C154/B154</f>
        <v>3.66666666666667</v>
      </c>
      <c r="E154" s="262" t="n">
        <f aca="false">AVERAGE(E164,E174)</f>
        <v>0.5</v>
      </c>
      <c r="F154" s="262" t="n">
        <f aca="false">AVERAGE(F164,F174)</f>
        <v>320</v>
      </c>
      <c r="G154" s="262" t="n">
        <f aca="false">AVERAGE(G164,G174)</f>
        <v>194</v>
      </c>
      <c r="H154" s="262" t="n">
        <f aca="false">AVERAGE(H164,H174)</f>
        <v>2421</v>
      </c>
      <c r="I154" s="270" t="n">
        <f aca="false">H154/G154</f>
        <v>12.479381443299</v>
      </c>
      <c r="J154" s="262" t="n">
        <f aca="false">AVERAGE(J164,J174)</f>
        <v>13.5</v>
      </c>
      <c r="K154" s="252" t="n">
        <f aca="false">(C154*0.1)+(E154*6)+(H154*0.1)+(J154*6)</f>
        <v>329.4</v>
      </c>
      <c r="L154" s="252" t="n">
        <f aca="false">(C154*0.1)+(E154*6)+(G154*1)+(H154*0.1)+(J154*6)</f>
        <v>523.4</v>
      </c>
      <c r="O154" s="269" t="n">
        <f aca="false">(B154+F154)/(B152+F152+B154+F154+B156+F156+B150+H150)</f>
        <v>0.210829862223646</v>
      </c>
      <c r="P154" s="249" t="n">
        <f aca="false">B154/(B152+H150+B154+B156)</f>
        <v>0.0208092485549133</v>
      </c>
      <c r="Q154" s="249" t="n">
        <f aca="false">F154/(F154+F152+F156)</f>
        <v>0.578661844484629</v>
      </c>
    </row>
    <row r="155" customFormat="false" ht="8.25" hidden="false" customHeight="false" outlineLevel="0" collapsed="false">
      <c r="A155" s="265" t="s">
        <v>151</v>
      </c>
      <c r="B155" s="268" t="s">
        <v>34</v>
      </c>
      <c r="C155" s="268" t="s">
        <v>55</v>
      </c>
      <c r="D155" s="268" t="s">
        <v>142</v>
      </c>
      <c r="E155" s="268" t="s">
        <v>30</v>
      </c>
      <c r="F155" s="268" t="s">
        <v>53</v>
      </c>
      <c r="G155" s="268" t="s">
        <v>54</v>
      </c>
      <c r="H155" s="268" t="s">
        <v>55</v>
      </c>
      <c r="I155" s="268" t="s">
        <v>147</v>
      </c>
      <c r="J155" s="268" t="s">
        <v>30</v>
      </c>
      <c r="K155" s="268" t="s">
        <v>41</v>
      </c>
      <c r="L155" s="262" t="s">
        <v>148</v>
      </c>
      <c r="O155" s="248" t="s">
        <v>143</v>
      </c>
      <c r="P155" s="248" t="s">
        <v>145</v>
      </c>
      <c r="Q155" s="248" t="s">
        <v>149</v>
      </c>
    </row>
    <row r="156" customFormat="false" ht="8.25" hidden="false" customHeight="false" outlineLevel="0" collapsed="false">
      <c r="A156" s="251" t="s">
        <v>49</v>
      </c>
      <c r="B156" s="262" t="n">
        <f aca="false">AVERAGE(B166,B176)</f>
        <v>0</v>
      </c>
      <c r="C156" s="262" t="n">
        <f aca="false">AVERAGE(C166,C176)</f>
        <v>0</v>
      </c>
      <c r="D156" s="262" t="e">
        <f aca="false">C156/B156</f>
        <v>#DIV/0!</v>
      </c>
      <c r="E156" s="262" t="n">
        <f aca="false">AVERAGE(E166,E176)</f>
        <v>0</v>
      </c>
      <c r="F156" s="262" t="n">
        <f aca="false">AVERAGE(F166,F176)</f>
        <v>125.5</v>
      </c>
      <c r="G156" s="262" t="n">
        <f aca="false">AVERAGE(G166,G176)</f>
        <v>87.5</v>
      </c>
      <c r="H156" s="262" t="n">
        <f aca="false">AVERAGE(H166,H176)</f>
        <v>921</v>
      </c>
      <c r="I156" s="270" t="n">
        <f aca="false">H156/G156</f>
        <v>10.5257142857143</v>
      </c>
      <c r="J156" s="262" t="n">
        <f aca="false">AVERAGE(J166,J176)</f>
        <v>6</v>
      </c>
      <c r="K156" s="252" t="n">
        <f aca="false">(C156*0.1)+(E156*6)+(H156*0.1)+(J156*6)</f>
        <v>128.1</v>
      </c>
      <c r="L156" s="252" t="n">
        <f aca="false">(C156*0.1)+(E156*6)+(G156*1)+(H156*0.1)+(J156*6)</f>
        <v>215.6</v>
      </c>
      <c r="O156" s="269" t="n">
        <f aca="false">(B156+F156)/(B152+F152+B154+F154+B156+F156+B150+H150)</f>
        <v>0.0804229413649471</v>
      </c>
      <c r="P156" s="264" t="n">
        <f aca="false">B156/(B156+B154+B152+H150)</f>
        <v>0</v>
      </c>
      <c r="Q156" s="249" t="n">
        <f aca="false">F156/(F156+F154+F152)</f>
        <v>0.226943942133816</v>
      </c>
    </row>
    <row r="157" customFormat="false" ht="8.25" hidden="false" customHeight="false" outlineLevel="0" collapsed="false">
      <c r="B157" s="271"/>
      <c r="C157" s="271"/>
      <c r="D157" s="271"/>
      <c r="E157" s="271"/>
      <c r="F157" s="271"/>
      <c r="G157" s="271"/>
      <c r="H157" s="271"/>
      <c r="I157" s="271"/>
      <c r="J157" s="271"/>
      <c r="K157" s="271"/>
      <c r="L157" s="272"/>
      <c r="P157" s="247"/>
    </row>
    <row r="158" customFormat="false" ht="8.25" hidden="false" customHeight="false" outlineLevel="0" collapsed="false">
      <c r="A158" s="250" t="n">
        <v>2024</v>
      </c>
      <c r="P158" s="247" t="n">
        <v>2024</v>
      </c>
      <c r="S158" s="250" t="s">
        <v>138</v>
      </c>
    </row>
    <row r="159" customFormat="false" ht="8.25" hidden="false" customHeight="false" outlineLevel="0" collapsed="false">
      <c r="A159" s="265" t="s">
        <v>139</v>
      </c>
      <c r="B159" s="268" t="s">
        <v>140</v>
      </c>
      <c r="C159" s="268" t="s">
        <v>26</v>
      </c>
      <c r="D159" s="268" t="s">
        <v>27</v>
      </c>
      <c r="E159" s="268" t="s">
        <v>55</v>
      </c>
      <c r="F159" s="268" t="s">
        <v>30</v>
      </c>
      <c r="G159" s="268" t="s">
        <v>141</v>
      </c>
      <c r="H159" s="268" t="s">
        <v>34</v>
      </c>
      <c r="I159" s="268" t="s">
        <v>55</v>
      </c>
      <c r="J159" s="268" t="s">
        <v>142</v>
      </c>
      <c r="K159" s="268" t="s">
        <v>30</v>
      </c>
      <c r="L159" s="268" t="s">
        <v>41</v>
      </c>
      <c r="O159" s="268" t="s">
        <v>143</v>
      </c>
      <c r="P159" s="268" t="s">
        <v>144</v>
      </c>
      <c r="Q159" s="268" t="s">
        <v>145</v>
      </c>
      <c r="S159" s="248" t="s">
        <v>16</v>
      </c>
      <c r="T159" s="248" t="s">
        <v>17</v>
      </c>
    </row>
    <row r="160" customFormat="false" ht="8.25" hidden="false" customHeight="false" outlineLevel="0" collapsed="false">
      <c r="A160" s="251" t="s">
        <v>49</v>
      </c>
      <c r="B160" s="262" t="n">
        <v>568</v>
      </c>
      <c r="C160" s="262" t="n">
        <v>356</v>
      </c>
      <c r="D160" s="269" t="n">
        <f aca="false">C160/B160</f>
        <v>0.626760563380282</v>
      </c>
      <c r="E160" s="262" t="n">
        <v>3939</v>
      </c>
      <c r="F160" s="262" t="n">
        <v>20</v>
      </c>
      <c r="G160" s="262" t="n">
        <v>12</v>
      </c>
      <c r="H160" s="262" t="n">
        <v>55</v>
      </c>
      <c r="I160" s="262" t="n">
        <v>244</v>
      </c>
      <c r="J160" s="270" t="n">
        <f aca="false">I160/H160</f>
        <v>4.43636363636364</v>
      </c>
      <c r="K160" s="262" t="n">
        <v>0</v>
      </c>
      <c r="L160" s="252" t="n">
        <f aca="false">((E160*0.05)+(F160*4)+(G160*-1)+(I160*0.1)+(K160*6))</f>
        <v>289.35</v>
      </c>
      <c r="O160" s="269" t="n">
        <f aca="false">(B160+H160)/(B162+F162+B164+F164+B166+F166+B160+H160)</f>
        <v>0.407455853499019</v>
      </c>
      <c r="P160" s="249" t="n">
        <f aca="false">B160/(B160+F162+F164+F166)</f>
        <v>0.500440528634361</v>
      </c>
      <c r="Q160" s="249" t="n">
        <f aca="false">H160/(H160+B162+B164+B166)</f>
        <v>0.139593908629442</v>
      </c>
      <c r="S160" s="249" t="n">
        <f aca="false">(H160+B162+B164+B166)/(H160+B162+B164+B166+B160)</f>
        <v>0.40956340956341</v>
      </c>
      <c r="T160" s="249" t="n">
        <f aca="false">B160/(B160+H160+B162+B164+B166)</f>
        <v>0.590436590436591</v>
      </c>
    </row>
    <row r="161" customFormat="false" ht="8.25" hidden="false" customHeight="false" outlineLevel="0" collapsed="false">
      <c r="A161" s="265" t="s">
        <v>146</v>
      </c>
      <c r="B161" s="268" t="s">
        <v>34</v>
      </c>
      <c r="C161" s="268" t="s">
        <v>55</v>
      </c>
      <c r="D161" s="268" t="s">
        <v>142</v>
      </c>
      <c r="E161" s="268" t="s">
        <v>30</v>
      </c>
      <c r="F161" s="268" t="s">
        <v>53</v>
      </c>
      <c r="G161" s="268" t="s">
        <v>54</v>
      </c>
      <c r="H161" s="268" t="s">
        <v>55</v>
      </c>
      <c r="I161" s="268" t="s">
        <v>147</v>
      </c>
      <c r="J161" s="268" t="s">
        <v>30</v>
      </c>
      <c r="K161" s="268" t="s">
        <v>41</v>
      </c>
      <c r="L161" s="268" t="s">
        <v>148</v>
      </c>
      <c r="O161" s="248" t="s">
        <v>143</v>
      </c>
      <c r="P161" s="248" t="s">
        <v>145</v>
      </c>
      <c r="Q161" s="248" t="s">
        <v>149</v>
      </c>
    </row>
    <row r="162" customFormat="false" ht="8.25" hidden="false" customHeight="false" outlineLevel="0" collapsed="false">
      <c r="A162" s="251" t="s">
        <v>49</v>
      </c>
      <c r="B162" s="262" t="n">
        <v>332</v>
      </c>
      <c r="C162" s="262" t="n">
        <v>1260</v>
      </c>
      <c r="D162" s="270" t="n">
        <f aca="false">C162/B162</f>
        <v>3.79518072289157</v>
      </c>
      <c r="E162" s="262" t="n">
        <v>6</v>
      </c>
      <c r="F162" s="262" t="n">
        <v>142</v>
      </c>
      <c r="G162" s="262" t="n">
        <v>98</v>
      </c>
      <c r="H162" s="262" t="n">
        <v>525</v>
      </c>
      <c r="I162" s="270" t="n">
        <f aca="false">H162/G162</f>
        <v>5.35714285714286</v>
      </c>
      <c r="J162" s="262" t="n">
        <v>2</v>
      </c>
      <c r="K162" s="252" t="n">
        <f aca="false">(C162*0.1)+(E162*6)+(H162*0.1)+(J162*6)</f>
        <v>226.5</v>
      </c>
      <c r="L162" s="252" t="n">
        <f aca="false">(C162*0.1)+(E162*6)+(G162*1)+(H162*0.1)+(J162*6)</f>
        <v>324.5</v>
      </c>
      <c r="O162" s="269" t="n">
        <f aca="false">(B162+F162)/(B162+F162+B164+F164+B166+F166+B160+H160)</f>
        <v>0.310006540222368</v>
      </c>
      <c r="P162" s="249" t="n">
        <f aca="false">B162/(H160+B162+B164+B166)</f>
        <v>0.842639593908629</v>
      </c>
      <c r="Q162" s="249" t="n">
        <f aca="false">F162/(F162+F164+F166)</f>
        <v>0.250440917107584</v>
      </c>
    </row>
    <row r="163" customFormat="false" ht="8.25" hidden="false" customHeight="false" outlineLevel="0" collapsed="false">
      <c r="A163" s="265" t="s">
        <v>150</v>
      </c>
      <c r="B163" s="268" t="s">
        <v>34</v>
      </c>
      <c r="C163" s="268" t="s">
        <v>55</v>
      </c>
      <c r="D163" s="268" t="s">
        <v>142</v>
      </c>
      <c r="E163" s="268" t="s">
        <v>30</v>
      </c>
      <c r="F163" s="268" t="s">
        <v>53</v>
      </c>
      <c r="G163" s="268" t="s">
        <v>54</v>
      </c>
      <c r="H163" s="268" t="s">
        <v>55</v>
      </c>
      <c r="I163" s="268" t="s">
        <v>147</v>
      </c>
      <c r="J163" s="268" t="s">
        <v>30</v>
      </c>
      <c r="K163" s="268" t="s">
        <v>41</v>
      </c>
      <c r="L163" s="268" t="s">
        <v>148</v>
      </c>
      <c r="O163" s="248" t="s">
        <v>143</v>
      </c>
      <c r="P163" s="248" t="s">
        <v>145</v>
      </c>
      <c r="Q163" s="248" t="s">
        <v>149</v>
      </c>
    </row>
    <row r="164" customFormat="false" ht="8.25" hidden="false" customHeight="false" outlineLevel="0" collapsed="false">
      <c r="A164" s="251" t="s">
        <v>49</v>
      </c>
      <c r="B164" s="262" t="n">
        <v>7</v>
      </c>
      <c r="C164" s="262" t="n">
        <v>17</v>
      </c>
      <c r="D164" s="262" t="n">
        <f aca="false">C164/B164</f>
        <v>2.42857142857143</v>
      </c>
      <c r="E164" s="262" t="n">
        <v>0</v>
      </c>
      <c r="F164" s="262" t="n">
        <v>294</v>
      </c>
      <c r="G164" s="262" t="n">
        <v>176</v>
      </c>
      <c r="H164" s="262" t="n">
        <v>2154</v>
      </c>
      <c r="I164" s="270" t="n">
        <f aca="false">H164/G164</f>
        <v>12.2386363636364</v>
      </c>
      <c r="J164" s="262" t="n">
        <v>9</v>
      </c>
      <c r="K164" s="252" t="n">
        <f aca="false">(C164*0.1)+(E164*6)+(H164*0.1)+(J164*6)</f>
        <v>271.1</v>
      </c>
      <c r="L164" s="252" t="n">
        <f aca="false">(C164*0.1)+(E164*6)+(G164*1)+(H164*0.1)+(J164*6)</f>
        <v>447.1</v>
      </c>
      <c r="O164" s="269" t="n">
        <f aca="false">(B164+F164)/(B162+F162+B164+F164+B166+F166+B160+H160)</f>
        <v>0.196860693263571</v>
      </c>
      <c r="P164" s="249" t="n">
        <f aca="false">B164/(B162+H160+B164+B166)</f>
        <v>0.0177664974619289</v>
      </c>
      <c r="Q164" s="249" t="n">
        <f aca="false">F164/(F164+F162+F166)</f>
        <v>0.518518518518519</v>
      </c>
    </row>
    <row r="165" customFormat="false" ht="8.25" hidden="false" customHeight="false" outlineLevel="0" collapsed="false">
      <c r="A165" s="265" t="s">
        <v>151</v>
      </c>
      <c r="B165" s="268" t="s">
        <v>34</v>
      </c>
      <c r="C165" s="268" t="s">
        <v>55</v>
      </c>
      <c r="D165" s="268" t="s">
        <v>142</v>
      </c>
      <c r="E165" s="268" t="s">
        <v>30</v>
      </c>
      <c r="F165" s="268" t="s">
        <v>53</v>
      </c>
      <c r="G165" s="268" t="s">
        <v>54</v>
      </c>
      <c r="H165" s="268" t="s">
        <v>55</v>
      </c>
      <c r="I165" s="268" t="s">
        <v>147</v>
      </c>
      <c r="J165" s="268" t="s">
        <v>30</v>
      </c>
      <c r="K165" s="268" t="s">
        <v>41</v>
      </c>
      <c r="L165" s="268" t="s">
        <v>148</v>
      </c>
      <c r="O165" s="248" t="s">
        <v>143</v>
      </c>
      <c r="P165" s="248" t="s">
        <v>145</v>
      </c>
      <c r="Q165" s="248" t="s">
        <v>149</v>
      </c>
    </row>
    <row r="166" customFormat="false" ht="8.25" hidden="false" customHeight="false" outlineLevel="0" collapsed="false">
      <c r="A166" s="251" t="s">
        <v>49</v>
      </c>
      <c r="B166" s="262" t="n">
        <v>0</v>
      </c>
      <c r="C166" s="262" t="n">
        <v>0</v>
      </c>
      <c r="D166" s="262" t="e">
        <f aca="false">C166/B166</f>
        <v>#DIV/0!</v>
      </c>
      <c r="E166" s="262" t="n">
        <v>0</v>
      </c>
      <c r="F166" s="262" t="n">
        <v>131</v>
      </c>
      <c r="G166" s="262" t="n">
        <v>77</v>
      </c>
      <c r="H166" s="262" t="n">
        <v>959</v>
      </c>
      <c r="I166" s="270" t="n">
        <f aca="false">H166/G166</f>
        <v>12.4545454545455</v>
      </c>
      <c r="J166" s="262" t="n">
        <v>9</v>
      </c>
      <c r="K166" s="252" t="n">
        <f aca="false">(C166*0.1)+(E166*6)+(H166*0.1)+(J166*6)</f>
        <v>149.9</v>
      </c>
      <c r="L166" s="252" t="n">
        <f aca="false">(C166*0.1)+(E166*6)+(G166*1)+(H166*0.1)+(J166*6)</f>
        <v>226.9</v>
      </c>
      <c r="O166" s="269" t="n">
        <f aca="false">(B166+F166)/(B162+F162+B164+F164+B166+F166+B160+H160)</f>
        <v>0.0856769130150425</v>
      </c>
      <c r="P166" s="264" t="n">
        <f aca="false">B166/(B166+B164+B162+H160)</f>
        <v>0</v>
      </c>
      <c r="Q166" s="249" t="n">
        <f aca="false">F166/(F166+F164+F162)</f>
        <v>0.231040564373898</v>
      </c>
    </row>
    <row r="168" customFormat="false" ht="8.25" hidden="false" customHeight="false" outlineLevel="0" collapsed="false">
      <c r="A168" s="250" t="n">
        <v>2025</v>
      </c>
      <c r="P168" s="247" t="n">
        <v>2025</v>
      </c>
      <c r="S168" s="250" t="s">
        <v>138</v>
      </c>
    </row>
    <row r="169" customFormat="false" ht="8.25" hidden="false" customHeight="false" outlineLevel="0" collapsed="false">
      <c r="A169" s="265" t="s">
        <v>139</v>
      </c>
      <c r="B169" s="268" t="s">
        <v>140</v>
      </c>
      <c r="C169" s="268" t="s">
        <v>26</v>
      </c>
      <c r="D169" s="268" t="s">
        <v>27</v>
      </c>
      <c r="E169" s="268" t="s">
        <v>55</v>
      </c>
      <c r="F169" s="268" t="s">
        <v>30</v>
      </c>
      <c r="G169" s="268" t="s">
        <v>141</v>
      </c>
      <c r="H169" s="268" t="s">
        <v>34</v>
      </c>
      <c r="I169" s="268" t="s">
        <v>55</v>
      </c>
      <c r="J169" s="268" t="s">
        <v>142</v>
      </c>
      <c r="K169" s="268" t="s">
        <v>30</v>
      </c>
      <c r="L169" s="268" t="s">
        <v>41</v>
      </c>
      <c r="O169" s="268" t="s">
        <v>143</v>
      </c>
      <c r="P169" s="268" t="s">
        <v>144</v>
      </c>
      <c r="Q169" s="268" t="s">
        <v>145</v>
      </c>
      <c r="S169" s="248" t="s">
        <v>16</v>
      </c>
      <c r="T169" s="248" t="s">
        <v>17</v>
      </c>
    </row>
    <row r="170" customFormat="false" ht="8.25" hidden="false" customHeight="false" outlineLevel="0" collapsed="false">
      <c r="A170" s="251" t="s">
        <v>49</v>
      </c>
      <c r="B170" s="262" t="n">
        <v>582</v>
      </c>
      <c r="C170" s="262" t="n">
        <v>364</v>
      </c>
      <c r="D170" s="269" t="n">
        <f aca="false">C170/B170</f>
        <v>0.625429553264605</v>
      </c>
      <c r="E170" s="262" t="n">
        <v>3956</v>
      </c>
      <c r="F170" s="262" t="n">
        <v>24</v>
      </c>
      <c r="G170" s="262" t="n">
        <v>9</v>
      </c>
      <c r="H170" s="262" t="n">
        <v>61</v>
      </c>
      <c r="I170" s="262" t="n">
        <v>269</v>
      </c>
      <c r="J170" s="262" t="n">
        <f aca="false">I170/H170</f>
        <v>4.40983606557377</v>
      </c>
      <c r="K170" s="262" t="n">
        <v>2</v>
      </c>
      <c r="L170" s="252" t="n">
        <f aca="false">((E170*0.05)+(F170*4)+(G170*-1)+(I170*0.1)+(K170*6))</f>
        <v>323.7</v>
      </c>
      <c r="O170" s="269" t="n">
        <f aca="false">(B170+H170)/(B172+F172+B174+F174+B176+F176+B170+H170)</f>
        <v>0.403894472361809</v>
      </c>
      <c r="P170" s="249" t="n">
        <f aca="false">B170/(B170+F172+F174+F176)</f>
        <v>0.519179304192685</v>
      </c>
      <c r="Q170" s="249" t="n">
        <f aca="false">H170/(H170+B172+B174+B176)</f>
        <v>0.129511677282378</v>
      </c>
      <c r="S170" s="249" t="n">
        <f aca="false">(H170+B172+B174+B176)/(H170+B172+B174+B176+B170)</f>
        <v>0.447293447293447</v>
      </c>
      <c r="T170" s="249" t="n">
        <f aca="false">B170/(B170+H170+B172+B174+B176)</f>
        <v>0.552706552706553</v>
      </c>
    </row>
    <row r="171" customFormat="false" ht="8.25" hidden="false" customHeight="false" outlineLevel="0" collapsed="false">
      <c r="A171" s="265" t="s">
        <v>146</v>
      </c>
      <c r="B171" s="268" t="s">
        <v>34</v>
      </c>
      <c r="C171" s="268" t="s">
        <v>55</v>
      </c>
      <c r="D171" s="268" t="s">
        <v>142</v>
      </c>
      <c r="E171" s="268" t="s">
        <v>30</v>
      </c>
      <c r="F171" s="268" t="s">
        <v>53</v>
      </c>
      <c r="G171" s="268" t="s">
        <v>54</v>
      </c>
      <c r="H171" s="268" t="s">
        <v>55</v>
      </c>
      <c r="I171" s="268" t="s">
        <v>147</v>
      </c>
      <c r="J171" s="268" t="s">
        <v>30</v>
      </c>
      <c r="K171" s="268" t="s">
        <v>41</v>
      </c>
      <c r="L171" s="268" t="s">
        <v>148</v>
      </c>
      <c r="O171" s="248" t="s">
        <v>143</v>
      </c>
      <c r="P171" s="248" t="s">
        <v>145</v>
      </c>
      <c r="Q171" s="248" t="s">
        <v>149</v>
      </c>
    </row>
    <row r="172" customFormat="false" ht="8.25" hidden="false" customHeight="false" outlineLevel="0" collapsed="false">
      <c r="A172" s="251" t="s">
        <v>49</v>
      </c>
      <c r="B172" s="262" t="n">
        <v>399</v>
      </c>
      <c r="C172" s="262" t="n">
        <v>1531</v>
      </c>
      <c r="D172" s="270" t="n">
        <f aca="false">C172/B172</f>
        <v>3.83709273182957</v>
      </c>
      <c r="E172" s="262" t="n">
        <v>7</v>
      </c>
      <c r="F172" s="262" t="n">
        <v>73</v>
      </c>
      <c r="G172" s="262" t="n">
        <v>54</v>
      </c>
      <c r="H172" s="262" t="n">
        <v>385</v>
      </c>
      <c r="I172" s="270" t="n">
        <f aca="false">H172/G172</f>
        <v>7.12962962962963</v>
      </c>
      <c r="J172" s="262" t="n">
        <v>3</v>
      </c>
      <c r="K172" s="252" t="n">
        <f aca="false">(C172*0.1)+(E172*6)+(H172*0.1)+(J172*6)</f>
        <v>251.6</v>
      </c>
      <c r="L172" s="252" t="n">
        <f aca="false">(C172*0.1)+(E172*6)+(G172*1)+(H172*0.1)+(J172*6)</f>
        <v>305.6</v>
      </c>
      <c r="O172" s="269" t="n">
        <f aca="false">(B172+F172)/(B172+F172+B174+F174+B176+F176+B170+H170)</f>
        <v>0.296482412060302</v>
      </c>
      <c r="P172" s="249" t="n">
        <f aca="false">B172/(H170+B172+B174+B176)</f>
        <v>0.847133757961784</v>
      </c>
      <c r="Q172" s="249" t="n">
        <f aca="false">F172/(F172+F174+F176)</f>
        <v>0.13543599257885</v>
      </c>
    </row>
    <row r="173" customFormat="false" ht="8.25" hidden="false" customHeight="false" outlineLevel="0" collapsed="false">
      <c r="A173" s="265" t="s">
        <v>150</v>
      </c>
      <c r="B173" s="268" t="s">
        <v>34</v>
      </c>
      <c r="C173" s="268" t="s">
        <v>55</v>
      </c>
      <c r="D173" s="268" t="s">
        <v>142</v>
      </c>
      <c r="E173" s="268" t="s">
        <v>30</v>
      </c>
      <c r="F173" s="268" t="s">
        <v>53</v>
      </c>
      <c r="G173" s="268" t="s">
        <v>54</v>
      </c>
      <c r="H173" s="268" t="s">
        <v>55</v>
      </c>
      <c r="I173" s="268" t="s">
        <v>147</v>
      </c>
      <c r="J173" s="268" t="s">
        <v>30</v>
      </c>
      <c r="K173" s="268" t="s">
        <v>41</v>
      </c>
      <c r="L173" s="268" t="s">
        <v>148</v>
      </c>
      <c r="O173" s="248" t="s">
        <v>143</v>
      </c>
      <c r="P173" s="248" t="s">
        <v>145</v>
      </c>
      <c r="Q173" s="248" t="s">
        <v>149</v>
      </c>
    </row>
    <row r="174" customFormat="false" ht="8.25" hidden="false" customHeight="false" outlineLevel="0" collapsed="false">
      <c r="A174" s="251" t="s">
        <v>49</v>
      </c>
      <c r="B174" s="262" t="n">
        <v>11</v>
      </c>
      <c r="C174" s="262" t="n">
        <v>49</v>
      </c>
      <c r="D174" s="270" t="n">
        <f aca="false">C174/B174</f>
        <v>4.45454545454545</v>
      </c>
      <c r="E174" s="262" t="n">
        <v>1</v>
      </c>
      <c r="F174" s="262" t="n">
        <v>346</v>
      </c>
      <c r="G174" s="262" t="n">
        <v>212</v>
      </c>
      <c r="H174" s="262" t="n">
        <v>2688</v>
      </c>
      <c r="I174" s="270" t="n">
        <f aca="false">H174/G174</f>
        <v>12.6792452830189</v>
      </c>
      <c r="J174" s="262" t="n">
        <v>18</v>
      </c>
      <c r="K174" s="252" t="n">
        <f aca="false">(C174*0.1)+(E174*6)+(H174*0.1)+(J174*6)</f>
        <v>387.7</v>
      </c>
      <c r="L174" s="252" t="n">
        <f aca="false">(C174*0.1)+(E174*6)+(G174*1)+(H174*0.1)+(J174*6)</f>
        <v>599.7</v>
      </c>
      <c r="O174" s="269" t="n">
        <f aca="false">(B174+F174)/(B172+F172+B174+F174+B176+F176+B170+H170)</f>
        <v>0.224246231155779</v>
      </c>
      <c r="P174" s="249" t="n">
        <f aca="false">B174/(B172+H170+B174+B176)</f>
        <v>0.0233545647558386</v>
      </c>
      <c r="Q174" s="249" t="n">
        <f aca="false">F174/(F174+F172+F176)</f>
        <v>0.641929499072356</v>
      </c>
    </row>
    <row r="175" customFormat="false" ht="8.25" hidden="false" customHeight="false" outlineLevel="0" collapsed="false">
      <c r="A175" s="265" t="s">
        <v>151</v>
      </c>
      <c r="B175" s="268" t="s">
        <v>34</v>
      </c>
      <c r="C175" s="268" t="s">
        <v>55</v>
      </c>
      <c r="D175" s="268" t="s">
        <v>142</v>
      </c>
      <c r="E175" s="268" t="s">
        <v>30</v>
      </c>
      <c r="F175" s="268" t="s">
        <v>53</v>
      </c>
      <c r="G175" s="268" t="s">
        <v>54</v>
      </c>
      <c r="H175" s="268" t="s">
        <v>55</v>
      </c>
      <c r="I175" s="268" t="s">
        <v>147</v>
      </c>
      <c r="J175" s="268" t="s">
        <v>30</v>
      </c>
      <c r="K175" s="268" t="s">
        <v>41</v>
      </c>
      <c r="L175" s="268" t="s">
        <v>148</v>
      </c>
      <c r="O175" s="248" t="s">
        <v>143</v>
      </c>
      <c r="P175" s="248" t="s">
        <v>145</v>
      </c>
      <c r="Q175" s="248" t="s">
        <v>149</v>
      </c>
    </row>
    <row r="176" customFormat="false" ht="8.25" hidden="false" customHeight="false" outlineLevel="0" collapsed="false">
      <c r="A176" s="251" t="s">
        <v>49</v>
      </c>
      <c r="B176" s="262" t="n">
        <v>0</v>
      </c>
      <c r="C176" s="262" t="n">
        <v>0</v>
      </c>
      <c r="D176" s="262" t="e">
        <f aca="false">C176/B176</f>
        <v>#DIV/0!</v>
      </c>
      <c r="E176" s="262" t="n">
        <v>0</v>
      </c>
      <c r="F176" s="262" t="n">
        <v>120</v>
      </c>
      <c r="G176" s="262" t="n">
        <v>98</v>
      </c>
      <c r="H176" s="262" t="n">
        <v>883</v>
      </c>
      <c r="I176" s="270" t="n">
        <f aca="false">H176/G176</f>
        <v>9.01020408163265</v>
      </c>
      <c r="J176" s="262" t="n">
        <v>3</v>
      </c>
      <c r="K176" s="252" t="n">
        <f aca="false">(C176*0.1)+(E176*6)+(H176*0.1)+(J176*6)</f>
        <v>106.3</v>
      </c>
      <c r="L176" s="252" t="n">
        <f aca="false">(C176*0.1)+(E176*6)+(G176*1)+(H176*0.1)+(J176*6)</f>
        <v>204.3</v>
      </c>
      <c r="O176" s="269" t="n">
        <f aca="false">(B176+F176)/(B172+F172+B174+F174+B176+F176+B170+H170)</f>
        <v>0.0753768844221106</v>
      </c>
      <c r="P176" s="264" t="n">
        <f aca="false">B176/(B176+B174+B172+H170)</f>
        <v>0</v>
      </c>
      <c r="Q176" s="249" t="n">
        <f aca="false">F176/(F176+F174+F172)</f>
        <v>0.222634508348794</v>
      </c>
    </row>
  </sheetData>
  <mergeCells count="136">
    <mergeCell ref="A1:W1"/>
    <mergeCell ref="A3:W3"/>
    <mergeCell ref="AC3:AY3"/>
    <mergeCell ref="H5:J5"/>
    <mergeCell ref="M5:O5"/>
    <mergeCell ref="AJ5:AL5"/>
    <mergeCell ref="AO5:AQ5"/>
    <mergeCell ref="H6:J6"/>
    <mergeCell ref="AJ6:AL6"/>
    <mergeCell ref="H7:J7"/>
    <mergeCell ref="AJ7:AL7"/>
    <mergeCell ref="A10:W10"/>
    <mergeCell ref="AC10:AY10"/>
    <mergeCell ref="C12:I12"/>
    <mergeCell ref="N12:R12"/>
    <mergeCell ref="T12:V12"/>
    <mergeCell ref="X12:Y12"/>
    <mergeCell ref="AG12:AM12"/>
    <mergeCell ref="AP12:AT12"/>
    <mergeCell ref="AV12:AX12"/>
    <mergeCell ref="AZ12:BA12"/>
    <mergeCell ref="A20:G20"/>
    <mergeCell ref="H20:M20"/>
    <mergeCell ref="T20:V20"/>
    <mergeCell ref="X20:Y20"/>
    <mergeCell ref="AE20:AK20"/>
    <mergeCell ref="AL20:AQ20"/>
    <mergeCell ref="AV20:AX20"/>
    <mergeCell ref="AZ20:BA20"/>
    <mergeCell ref="A30:G30"/>
    <mergeCell ref="L30:P30"/>
    <mergeCell ref="T30:V30"/>
    <mergeCell ref="X30:Y30"/>
    <mergeCell ref="AE30:AK30"/>
    <mergeCell ref="AN30:AR30"/>
    <mergeCell ref="AV30:AX30"/>
    <mergeCell ref="AZ30:BA30"/>
    <mergeCell ref="A41:G41"/>
    <mergeCell ref="L41:P41"/>
    <mergeCell ref="T41:V41"/>
    <mergeCell ref="X41:Y41"/>
    <mergeCell ref="AE41:AK41"/>
    <mergeCell ref="AN41:AR41"/>
    <mergeCell ref="AV41:AX41"/>
    <mergeCell ref="AZ41:BA41"/>
    <mergeCell ref="A50:G50"/>
    <mergeCell ref="J50:N50"/>
    <mergeCell ref="R50:V50"/>
    <mergeCell ref="AC50:AI50"/>
    <mergeCell ref="AL50:AP50"/>
    <mergeCell ref="AT50:AX50"/>
    <mergeCell ref="J51:M51"/>
    <mergeCell ref="R51:U51"/>
    <mergeCell ref="AL51:AO51"/>
    <mergeCell ref="AT51:AW51"/>
    <mergeCell ref="J52:M52"/>
    <mergeCell ref="R52:U52"/>
    <mergeCell ref="AL52:AO52"/>
    <mergeCell ref="AT52:AW52"/>
    <mergeCell ref="J53:M53"/>
    <mergeCell ref="R53:U53"/>
    <mergeCell ref="AL53:AO53"/>
    <mergeCell ref="AT53:AW53"/>
    <mergeCell ref="J54:M54"/>
    <mergeCell ref="R54:U54"/>
    <mergeCell ref="AL54:AO54"/>
    <mergeCell ref="AT54:AW54"/>
    <mergeCell ref="J55:M55"/>
    <mergeCell ref="R55:U55"/>
    <mergeCell ref="AL55:AO55"/>
    <mergeCell ref="AT55:AW55"/>
    <mergeCell ref="J56:M56"/>
    <mergeCell ref="R56:U56"/>
    <mergeCell ref="AL56:AO56"/>
    <mergeCell ref="AT56:AW56"/>
    <mergeCell ref="J57:M57"/>
    <mergeCell ref="R57:U57"/>
    <mergeCell ref="AL57:AO57"/>
    <mergeCell ref="AT57:AW57"/>
    <mergeCell ref="J58:M58"/>
    <mergeCell ref="R58:U58"/>
    <mergeCell ref="AL58:AO58"/>
    <mergeCell ref="AT58:AW58"/>
    <mergeCell ref="J59:M59"/>
    <mergeCell ref="R59:U59"/>
    <mergeCell ref="AL59:AO59"/>
    <mergeCell ref="AT59:AW59"/>
    <mergeCell ref="A72:W72"/>
    <mergeCell ref="H74:J74"/>
    <mergeCell ref="M74:O74"/>
    <mergeCell ref="H75:J75"/>
    <mergeCell ref="H76:J76"/>
    <mergeCell ref="A79:W79"/>
    <mergeCell ref="C81:I81"/>
    <mergeCell ref="L81:P81"/>
    <mergeCell ref="R81:T81"/>
    <mergeCell ref="V81:W81"/>
    <mergeCell ref="A89:G89"/>
    <mergeCell ref="H89:M89"/>
    <mergeCell ref="R89:T89"/>
    <mergeCell ref="V89:W89"/>
    <mergeCell ref="A99:G99"/>
    <mergeCell ref="J99:N99"/>
    <mergeCell ref="R99:T99"/>
    <mergeCell ref="V99:W99"/>
    <mergeCell ref="A110:G110"/>
    <mergeCell ref="J110:N110"/>
    <mergeCell ref="R110:T110"/>
    <mergeCell ref="V110:W110"/>
    <mergeCell ref="A119:G119"/>
    <mergeCell ref="J119:N119"/>
    <mergeCell ref="R119:V119"/>
    <mergeCell ref="J120:M120"/>
    <mergeCell ref="R120:U120"/>
    <mergeCell ref="J121:M121"/>
    <mergeCell ref="R121:U121"/>
    <mergeCell ref="J122:M122"/>
    <mergeCell ref="R122:U122"/>
    <mergeCell ref="J123:M123"/>
    <mergeCell ref="R123:U123"/>
    <mergeCell ref="J124:M124"/>
    <mergeCell ref="R124:U124"/>
    <mergeCell ref="J125:M125"/>
    <mergeCell ref="R125:U125"/>
    <mergeCell ref="J126:M126"/>
    <mergeCell ref="R126:U126"/>
    <mergeCell ref="J127:M127"/>
    <mergeCell ref="R127:U127"/>
    <mergeCell ref="J128:M128"/>
    <mergeCell ref="R128:U128"/>
    <mergeCell ref="A141:W141"/>
    <mergeCell ref="H143:J143"/>
    <mergeCell ref="M143:O143"/>
    <mergeCell ref="H144:J144"/>
    <mergeCell ref="H145:J145"/>
    <mergeCell ref="H146:J146"/>
  </mergeCells>
  <hyperlinks>
    <hyperlink ref="H5" location="ARI!C9" display="RSP Projections: Year 1"/>
    <hyperlink ref="M5" location="ARI!AX11" display="Adjustable Projections: Year 1"/>
    <hyperlink ref="AJ5" location="ARI!C9" display="RSP Projections: Year 1"/>
    <hyperlink ref="AO5" location="ARI!AX11" display="Adjustable Projections: Year 1"/>
    <hyperlink ref="H6" location="ARI!A110" display="RSP Projections: Year 2"/>
    <hyperlink ref="M6" location="ARI!A170" display="Past Run/Pass Performances"/>
    <hyperlink ref="AJ6" location="ARI!A110" display="RSP Projections: Year 2"/>
    <hyperlink ref="H74" location="ARI!C9" display="RSP Projections: Year 1"/>
    <hyperlink ref="M74" location="ARI!AX11" display="Adjustable Projections: Year 1"/>
    <hyperlink ref="H75" location="ARI!A110" display="RSP Projections: Year 2"/>
    <hyperlink ref="M75" location="ARI!A170" display="Past Run/Pass Performances"/>
    <hyperlink ref="H143" location="ARI!C9" display="RSP Projections: Year 1"/>
    <hyperlink ref="M143" location="ARI!AX11" display="Adjustable Projections: Year 1"/>
    <hyperlink ref="H144" location="ARI!A90" display="RSP Projections: Year 2"/>
  </hyperlinks>
  <printOptions headings="false" gridLines="false" gridLinesSet="true" horizontalCentered="false" verticalCentered="false"/>
  <pageMargins left="0" right="0" top="0" bottom="0" header="0.511811023622047" footer="0.511811023622047"/>
  <pageSetup paperSize="1" scale="54"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B177"/>
  <sheetViews>
    <sheetView showFormulas="false" showGridLines="true" showRowColHeaders="true" showZeros="true" rightToLeft="false" tabSelected="false" showOutlineSymbols="true" defaultGridColor="true" view="normal" topLeftCell="A104" colorId="64" zoomScale="200" zoomScaleNormal="200" zoomScalePageLayoutView="100" workbookViewId="0">
      <selection pane="topLeft" activeCell="J132" activeCellId="0" sqref="J132"/>
    </sheetView>
  </sheetViews>
  <sheetFormatPr defaultColWidth="4.1484375" defaultRowHeight="8.25" customHeight="false" zeroHeight="false" outlineLevelRow="0" outlineLevelCol="0"/>
  <cols>
    <col collapsed="false" customWidth="true" hidden="false" outlineLevel="0" max="1" min="1" style="1" width="11"/>
    <col collapsed="false" customWidth="true" hidden="false" outlineLevel="0" max="2" min="2" style="2" width="4.29"/>
    <col collapsed="false" customWidth="true" hidden="false" outlineLevel="0" max="13" min="3" style="1" width="4.29"/>
    <col collapsed="false" customWidth="true" hidden="false" outlineLevel="0" max="15" min="14" style="1" width="4.42"/>
    <col collapsed="false" customWidth="true" hidden="false" outlineLevel="0" max="16" min="16" style="1" width="5.29"/>
    <col collapsed="false" customWidth="true" hidden="false" outlineLevel="0" max="17" min="17" style="1" width="4.42"/>
    <col collapsed="false" customWidth="true" hidden="false" outlineLevel="0" max="18" min="18" style="1" width="9.71"/>
    <col collapsed="false" customWidth="true" hidden="false" outlineLevel="0" max="19" min="19" style="1" width="5.42"/>
    <col collapsed="false" customWidth="true" hidden="false" outlineLevel="0" max="20" min="20" style="1" width="5.29"/>
    <col collapsed="false" customWidth="true" hidden="false" outlineLevel="0" max="21" min="21" style="1" width="4.86"/>
    <col collapsed="false" customWidth="true" hidden="false" outlineLevel="0" max="22" min="22" style="1" width="4.57"/>
    <col collapsed="false" customWidth="true" hidden="false" outlineLevel="0" max="23" min="23" style="1" width="4.29"/>
    <col collapsed="false" customWidth="true" hidden="false" outlineLevel="0" max="24" min="24" style="1" width="4.57"/>
    <col collapsed="false" customWidth="true" hidden="false" outlineLevel="0" max="25" min="25" style="1" width="4.86"/>
    <col collapsed="false" customWidth="true" hidden="false" outlineLevel="0" max="26" min="26" style="1" width="4.71"/>
    <col collapsed="false" customWidth="false" hidden="false" outlineLevel="0" max="29" min="27" style="1" width="4.14"/>
    <col collapsed="false" customWidth="true" hidden="false" outlineLevel="0" max="31" min="30" style="1" width="4.29"/>
    <col collapsed="false" customWidth="true" hidden="false" outlineLevel="0" max="32" min="32" style="1" width="4.57"/>
    <col collapsed="false" customWidth="true" hidden="false" outlineLevel="0" max="35" min="33" style="1" width="4.42"/>
    <col collapsed="false" customWidth="true" hidden="false" outlineLevel="0" max="36" min="36" style="1" width="5.29"/>
    <col collapsed="false" customWidth="true" hidden="false" outlineLevel="0" max="38" min="37" style="1" width="4.42"/>
    <col collapsed="false" customWidth="true" hidden="false" outlineLevel="0" max="45" min="39" style="1" width="4.29"/>
    <col collapsed="false" customWidth="false" hidden="false" outlineLevel="0" max="46" min="46" style="1" width="4.14"/>
    <col collapsed="false" customWidth="true" hidden="false" outlineLevel="0" max="47" min="47" style="1" width="5.86"/>
    <col collapsed="false" customWidth="true" hidden="false" outlineLevel="0" max="48" min="48" style="1" width="4.71"/>
    <col collapsed="false" customWidth="true" hidden="false" outlineLevel="0" max="49" min="49" style="1" width="4.57"/>
    <col collapsed="false" customWidth="false" hidden="false" outlineLevel="0" max="50" min="50" style="1" width="4.14"/>
    <col collapsed="false" customWidth="true" hidden="false" outlineLevel="0" max="52" min="51" style="1" width="4.29"/>
    <col collapsed="false" customWidth="false" hidden="false" outlineLevel="0" max="16384" min="53" style="1" width="4.14"/>
  </cols>
  <sheetData>
    <row r="1" customFormat="false" ht="8.25" hidden="false" customHeight="false" outlineLevel="0" collapsed="false">
      <c r="A1" s="153" t="s">
        <v>840</v>
      </c>
      <c r="B1" s="153"/>
      <c r="C1" s="153"/>
      <c r="D1" s="153"/>
      <c r="E1" s="153"/>
      <c r="F1" s="153"/>
      <c r="G1" s="153"/>
      <c r="H1" s="153"/>
      <c r="I1" s="153"/>
      <c r="J1" s="153"/>
      <c r="K1" s="153"/>
      <c r="L1" s="153"/>
      <c r="M1" s="153"/>
      <c r="N1" s="153"/>
      <c r="O1" s="153"/>
      <c r="P1" s="153"/>
      <c r="Q1" s="153"/>
      <c r="R1" s="153"/>
      <c r="S1" s="153"/>
      <c r="T1" s="153"/>
      <c r="U1" s="153"/>
      <c r="V1" s="153"/>
      <c r="W1" s="153"/>
    </row>
    <row r="2" customFormat="false" ht="8.25" hidden="false" customHeight="false" outlineLevel="0" collapsed="false">
      <c r="C2" s="154"/>
      <c r="D2" s="154"/>
      <c r="E2" s="154"/>
      <c r="F2" s="154"/>
      <c r="G2" s="154"/>
      <c r="H2" s="154"/>
      <c r="I2" s="154"/>
      <c r="J2" s="154"/>
      <c r="K2" s="154"/>
      <c r="L2" s="154"/>
      <c r="M2" s="154"/>
      <c r="N2" s="154"/>
    </row>
    <row r="3" customFormat="false" ht="8.25" hidden="false" customHeight="false" outlineLevel="0" collapsed="false">
      <c r="A3" s="153" t="s">
        <v>10</v>
      </c>
      <c r="B3" s="153"/>
      <c r="C3" s="153"/>
      <c r="D3" s="153"/>
      <c r="E3" s="153"/>
      <c r="F3" s="153"/>
      <c r="G3" s="153"/>
      <c r="H3" s="153"/>
      <c r="I3" s="153"/>
      <c r="J3" s="153"/>
      <c r="K3" s="153"/>
      <c r="L3" s="153"/>
      <c r="M3" s="153"/>
      <c r="N3" s="153"/>
      <c r="O3" s="153"/>
      <c r="P3" s="153"/>
      <c r="Q3" s="153"/>
      <c r="R3" s="153"/>
      <c r="S3" s="153"/>
      <c r="T3" s="153"/>
      <c r="U3" s="153"/>
      <c r="V3" s="153"/>
      <c r="W3" s="153"/>
      <c r="AC3" s="153" t="s">
        <v>10</v>
      </c>
      <c r="AD3" s="153"/>
      <c r="AE3" s="153"/>
      <c r="AF3" s="153"/>
      <c r="AG3" s="153"/>
      <c r="AH3" s="153"/>
      <c r="AI3" s="153"/>
      <c r="AJ3" s="153"/>
      <c r="AK3" s="153"/>
      <c r="AL3" s="153"/>
      <c r="AM3" s="153"/>
      <c r="AN3" s="153"/>
      <c r="AO3" s="153"/>
      <c r="AP3" s="153"/>
      <c r="AQ3" s="153"/>
      <c r="AR3" s="153"/>
      <c r="AS3" s="153"/>
      <c r="AT3" s="153"/>
      <c r="AU3" s="153"/>
      <c r="AV3" s="153"/>
      <c r="AW3" s="153"/>
      <c r="AX3" s="153"/>
      <c r="AY3" s="153"/>
    </row>
    <row r="4" customFormat="false" ht="8.25" hidden="false" customHeight="false" outlineLevel="0" collapsed="false">
      <c r="A4" s="154"/>
      <c r="B4" s="154"/>
      <c r="C4" s="154"/>
      <c r="D4" s="154"/>
      <c r="E4" s="154"/>
      <c r="F4" s="154"/>
      <c r="G4" s="154"/>
      <c r="H4" s="154"/>
      <c r="I4" s="154"/>
      <c r="J4" s="154"/>
      <c r="K4" s="154"/>
      <c r="L4" s="154"/>
      <c r="M4" s="154"/>
      <c r="N4" s="154"/>
      <c r="O4" s="154"/>
      <c r="P4" s="154"/>
      <c r="Q4" s="154"/>
      <c r="R4" s="154"/>
      <c r="S4" s="154"/>
      <c r="T4" s="154"/>
      <c r="U4" s="154"/>
      <c r="V4" s="154"/>
      <c r="W4" s="154"/>
      <c r="X4" s="154"/>
      <c r="Y4" s="154"/>
      <c r="Z4" s="154"/>
      <c r="AA4" s="154"/>
      <c r="AC4" s="154"/>
      <c r="AD4" s="154"/>
      <c r="AE4" s="154"/>
      <c r="AF4" s="154"/>
      <c r="AG4" s="154"/>
      <c r="AH4" s="154"/>
      <c r="AI4" s="154"/>
      <c r="AJ4" s="154"/>
      <c r="AK4" s="154"/>
      <c r="AL4" s="154"/>
      <c r="AM4" s="154"/>
      <c r="AN4" s="154"/>
      <c r="AO4" s="154"/>
      <c r="AP4" s="154"/>
      <c r="AQ4" s="154"/>
      <c r="AR4" s="154"/>
      <c r="AS4" s="154"/>
      <c r="AT4" s="154"/>
      <c r="AU4" s="154"/>
      <c r="AV4" s="154"/>
      <c r="AW4" s="154"/>
      <c r="AX4" s="154"/>
      <c r="AY4" s="154"/>
    </row>
    <row r="5" customFormat="false" ht="8.25" hidden="false" customHeight="false" outlineLevel="0" collapsed="false">
      <c r="H5" s="155" t="s">
        <v>11</v>
      </c>
      <c r="I5" s="155"/>
      <c r="J5" s="155"/>
      <c r="M5" s="155" t="s">
        <v>12</v>
      </c>
      <c r="N5" s="155"/>
      <c r="O5" s="155"/>
      <c r="S5" s="156" t="s">
        <v>13</v>
      </c>
      <c r="AJ5" s="155" t="s">
        <v>11</v>
      </c>
      <c r="AK5" s="155"/>
      <c r="AL5" s="155"/>
      <c r="AO5" s="155" t="s">
        <v>12</v>
      </c>
      <c r="AP5" s="155"/>
      <c r="AQ5" s="155"/>
    </row>
    <row r="6" customFormat="false" ht="8.25" hidden="false" customHeight="false" outlineLevel="0" collapsed="false">
      <c r="H6" s="155" t="s">
        <v>14</v>
      </c>
      <c r="I6" s="155"/>
      <c r="J6" s="155"/>
      <c r="M6" s="155" t="s">
        <v>15</v>
      </c>
      <c r="S6" s="157" t="s">
        <v>16</v>
      </c>
      <c r="T6" s="157" t="s">
        <v>17</v>
      </c>
      <c r="AJ6" s="155" t="s">
        <v>14</v>
      </c>
      <c r="AK6" s="155"/>
      <c r="AL6" s="155"/>
    </row>
    <row r="7" customFormat="false" ht="8.25" hidden="false" customHeight="false" outlineLevel="0" collapsed="false">
      <c r="H7" s="155"/>
      <c r="I7" s="155"/>
      <c r="J7" s="155"/>
      <c r="S7" s="158" t="n">
        <f aca="false">(N17+D27+L38+L47)/(N17+D27+L38+D17)</f>
        <v>0.47568710359408</v>
      </c>
      <c r="T7" s="158" t="n">
        <f aca="false">D17/(D17+N17+D27+L38+L47)</f>
        <v>0.52431289640592</v>
      </c>
      <c r="AJ7" s="155"/>
      <c r="AK7" s="155"/>
      <c r="AL7" s="155"/>
    </row>
    <row r="10" customFormat="false" ht="8.25" hidden="false" customHeight="false" outlineLevel="0" collapsed="false">
      <c r="A10" s="153" t="s">
        <v>11</v>
      </c>
      <c r="B10" s="153"/>
      <c r="C10" s="153"/>
      <c r="D10" s="153"/>
      <c r="E10" s="153"/>
      <c r="F10" s="153"/>
      <c r="G10" s="153"/>
      <c r="H10" s="153"/>
      <c r="I10" s="153"/>
      <c r="J10" s="153"/>
      <c r="K10" s="153"/>
      <c r="L10" s="153"/>
      <c r="M10" s="153"/>
      <c r="N10" s="153"/>
      <c r="O10" s="153"/>
      <c r="P10" s="153"/>
      <c r="Q10" s="153"/>
      <c r="R10" s="153"/>
      <c r="S10" s="153"/>
      <c r="T10" s="153"/>
      <c r="U10" s="153"/>
      <c r="V10" s="153"/>
      <c r="W10" s="153"/>
      <c r="AC10" s="153" t="s">
        <v>12</v>
      </c>
      <c r="AD10" s="153"/>
      <c r="AE10" s="153"/>
      <c r="AF10" s="153"/>
      <c r="AG10" s="153"/>
      <c r="AH10" s="153"/>
      <c r="AI10" s="153"/>
      <c r="AJ10" s="153"/>
      <c r="AK10" s="153"/>
      <c r="AL10" s="153"/>
      <c r="AM10" s="153"/>
      <c r="AN10" s="153"/>
      <c r="AO10" s="153"/>
      <c r="AP10" s="153"/>
      <c r="AQ10" s="153"/>
      <c r="AR10" s="153"/>
      <c r="AS10" s="153"/>
      <c r="AT10" s="153"/>
      <c r="AU10" s="153"/>
      <c r="AV10" s="153"/>
      <c r="AW10" s="153"/>
      <c r="AX10" s="153"/>
      <c r="AY10" s="153"/>
    </row>
    <row r="12" customFormat="false" ht="8.25" hidden="false" customHeight="false" outlineLevel="0" collapsed="false">
      <c r="C12" s="153" t="s">
        <v>18</v>
      </c>
      <c r="D12" s="153"/>
      <c r="E12" s="153"/>
      <c r="F12" s="153"/>
      <c r="G12" s="153"/>
      <c r="H12" s="153"/>
      <c r="I12" s="153"/>
      <c r="L12" s="153" t="s">
        <v>19</v>
      </c>
      <c r="M12" s="153"/>
      <c r="N12" s="153"/>
      <c r="O12" s="153"/>
      <c r="P12" s="153"/>
      <c r="R12" s="153" t="s">
        <v>20</v>
      </c>
      <c r="S12" s="153"/>
      <c r="T12" s="153"/>
      <c r="V12" s="153" t="s">
        <v>21</v>
      </c>
      <c r="W12" s="153"/>
      <c r="AE12" s="153" t="s">
        <v>18</v>
      </c>
      <c r="AF12" s="153"/>
      <c r="AG12" s="153"/>
      <c r="AH12" s="153"/>
      <c r="AI12" s="153"/>
      <c r="AJ12" s="153"/>
      <c r="AK12" s="153"/>
      <c r="AN12" s="153" t="s">
        <v>19</v>
      </c>
      <c r="AO12" s="153"/>
      <c r="AP12" s="153"/>
      <c r="AQ12" s="153"/>
      <c r="AR12" s="153"/>
      <c r="AT12" s="153" t="s">
        <v>20</v>
      </c>
      <c r="AU12" s="153"/>
      <c r="AV12" s="153"/>
      <c r="AX12" s="153" t="s">
        <v>21</v>
      </c>
      <c r="AY12" s="153"/>
    </row>
    <row r="13" customFormat="false" ht="8.25" hidden="false" customHeight="false" outlineLevel="0" collapsed="false">
      <c r="A13" s="159" t="s">
        <v>22</v>
      </c>
      <c r="B13" s="159" t="s">
        <v>23</v>
      </c>
      <c r="C13" s="159" t="s">
        <v>24</v>
      </c>
      <c r="D13" s="159" t="s">
        <v>25</v>
      </c>
      <c r="E13" s="159" t="s">
        <v>26</v>
      </c>
      <c r="F13" s="159" t="s">
        <v>27</v>
      </c>
      <c r="G13" s="159" t="s">
        <v>28</v>
      </c>
      <c r="H13" s="159" t="s">
        <v>29</v>
      </c>
      <c r="I13" s="159" t="s">
        <v>30</v>
      </c>
      <c r="J13" s="159" t="s">
        <v>31</v>
      </c>
      <c r="K13" s="159" t="s">
        <v>32</v>
      </c>
      <c r="L13" s="159" t="s">
        <v>33</v>
      </c>
      <c r="N13" s="159" t="s">
        <v>34</v>
      </c>
      <c r="O13" s="159" t="s">
        <v>35</v>
      </c>
      <c r="P13" s="159" t="s">
        <v>36</v>
      </c>
      <c r="Q13" s="159" t="s">
        <v>30</v>
      </c>
      <c r="R13" s="159" t="s">
        <v>37</v>
      </c>
      <c r="S13" s="159"/>
      <c r="T13" s="159" t="s">
        <v>38</v>
      </c>
      <c r="U13" s="159" t="s">
        <v>39</v>
      </c>
      <c r="V13" s="159" t="s">
        <v>40</v>
      </c>
      <c r="W13" s="159"/>
      <c r="X13" s="159" t="s">
        <v>41</v>
      </c>
      <c r="Y13" s="159" t="s">
        <v>42</v>
      </c>
      <c r="Z13" s="159"/>
      <c r="AA13" s="159"/>
      <c r="AD13" s="159" t="s">
        <v>22</v>
      </c>
      <c r="AE13" s="159" t="s">
        <v>24</v>
      </c>
      <c r="AF13" s="159" t="s">
        <v>25</v>
      </c>
      <c r="AG13" s="159" t="s">
        <v>26</v>
      </c>
      <c r="AH13" s="159" t="s">
        <v>27</v>
      </c>
      <c r="AI13" s="159" t="s">
        <v>28</v>
      </c>
      <c r="AJ13" s="159" t="s">
        <v>29</v>
      </c>
      <c r="AK13" s="159" t="s">
        <v>30</v>
      </c>
      <c r="AL13" s="159" t="s">
        <v>31</v>
      </c>
      <c r="AM13" s="159" t="s">
        <v>32</v>
      </c>
      <c r="AN13" s="159" t="s">
        <v>33</v>
      </c>
      <c r="AP13" s="159" t="s">
        <v>34</v>
      </c>
      <c r="AQ13" s="159" t="s">
        <v>35</v>
      </c>
      <c r="AR13" s="159" t="s">
        <v>36</v>
      </c>
      <c r="AS13" s="159" t="s">
        <v>30</v>
      </c>
      <c r="AT13" s="159" t="s">
        <v>37</v>
      </c>
      <c r="AU13" s="159"/>
      <c r="AV13" s="159" t="s">
        <v>38</v>
      </c>
      <c r="AW13" s="159" t="s">
        <v>39</v>
      </c>
      <c r="AX13" s="159" t="s">
        <v>40</v>
      </c>
      <c r="AY13" s="159"/>
      <c r="AZ13" s="159" t="s">
        <v>41</v>
      </c>
      <c r="BA13" s="159" t="s">
        <v>42</v>
      </c>
    </row>
    <row r="14" customFormat="false" ht="8.25" hidden="false" customHeight="false" outlineLevel="0" collapsed="false">
      <c r="A14" s="160" t="s">
        <v>841</v>
      </c>
      <c r="B14" s="161" t="n">
        <v>25</v>
      </c>
      <c r="C14" s="161" t="n">
        <v>5</v>
      </c>
      <c r="D14" s="161" t="n">
        <v>131</v>
      </c>
      <c r="E14" s="161" t="n">
        <v>85</v>
      </c>
      <c r="F14" s="158" t="n">
        <f aca="false">E14/D14</f>
        <v>0.648854961832061</v>
      </c>
      <c r="G14" s="161" t="n">
        <v>931</v>
      </c>
      <c r="H14" s="162" t="n">
        <f aca="false">G14/D14</f>
        <v>7.10687022900763</v>
      </c>
      <c r="I14" s="161" t="n">
        <v>9</v>
      </c>
      <c r="J14" s="158" t="n">
        <f aca="false">I14/D14</f>
        <v>0.0687022900763359</v>
      </c>
      <c r="K14" s="161" t="n">
        <v>3</v>
      </c>
      <c r="L14" s="158" t="n">
        <f aca="false">K14/D14</f>
        <v>0.0229007633587786</v>
      </c>
      <c r="N14" s="161" t="n">
        <v>30</v>
      </c>
      <c r="O14" s="161" t="n">
        <v>165</v>
      </c>
      <c r="P14" s="161" t="n">
        <f aca="false">O14/N14</f>
        <v>5.5</v>
      </c>
      <c r="Q14" s="161" t="n">
        <v>5</v>
      </c>
      <c r="R14" s="158" t="n">
        <f aca="false">Q14/N14</f>
        <v>0.166666666666667</v>
      </c>
      <c r="S14" s="2"/>
      <c r="T14" s="158" t="n">
        <f aca="false">(D14+N14)/($D$17+$N$17)</f>
        <v>0.295955882352941</v>
      </c>
      <c r="U14" s="158" t="n">
        <f aca="false">D14/($D$17)</f>
        <v>0.264112903225806</v>
      </c>
      <c r="V14" s="158" t="n">
        <f aca="false">N14/($N$17)</f>
        <v>0.625</v>
      </c>
      <c r="W14" s="163"/>
      <c r="X14" s="161" t="n">
        <f aca="false">($G14*('Scoring Format'!$B$2))+($I14*('Scoring Format'!$B$5))+($K14*('Scoring Format'!$B$8))+($O14*('Scoring Format'!$B$3))+($Q14*('Scoring Format'!$B$6))</f>
        <v>126.05</v>
      </c>
      <c r="Y14" s="164" t="n">
        <f aca="false">(($G14*('Scoring Format'!$B$2))+($I14*('Scoring Format'!$B$5))+($K14*('Scoring Format'!$B$8))+($O14*('Scoring Format'!$B$3))+($Q14*('Scoring Format'!$B$6)))*0.4</f>
        <v>50.42</v>
      </c>
      <c r="Z14" s="2"/>
      <c r="AA14" s="2"/>
      <c r="AD14" s="160" t="s">
        <v>44</v>
      </c>
      <c r="AE14" s="160"/>
      <c r="AF14" s="161" t="n">
        <v>583</v>
      </c>
      <c r="AG14" s="161" t="n">
        <v>378</v>
      </c>
      <c r="AH14" s="158" t="n">
        <f aca="false">AG14/AF14</f>
        <v>0.648370497427101</v>
      </c>
      <c r="AI14" s="161" t="n">
        <v>4072</v>
      </c>
      <c r="AJ14" s="162" t="n">
        <f aca="false">AI14/AF14</f>
        <v>6.98456260720412</v>
      </c>
      <c r="AK14" s="161" t="n">
        <v>27</v>
      </c>
      <c r="AL14" s="158" t="n">
        <f aca="false">AK14/AF14</f>
        <v>0.0463121783876501</v>
      </c>
      <c r="AM14" s="161" t="n">
        <v>11</v>
      </c>
      <c r="AN14" s="158" t="n">
        <f aca="false">AM14/AF14</f>
        <v>0.0188679245283019</v>
      </c>
      <c r="AP14" s="161" t="n">
        <v>100</v>
      </c>
      <c r="AQ14" s="161" t="n">
        <v>590</v>
      </c>
      <c r="AR14" s="161" t="n">
        <f aca="false">AQ14/AP14</f>
        <v>5.9</v>
      </c>
      <c r="AS14" s="161" t="n">
        <v>5</v>
      </c>
      <c r="AT14" s="158" t="n">
        <f aca="false">AS14/AP14</f>
        <v>0.05</v>
      </c>
      <c r="AU14" s="2"/>
      <c r="AV14" s="158" t="n">
        <f aca="false">(AF14+AP14)/(AF17+AP17)</f>
        <v>1</v>
      </c>
      <c r="AW14" s="158" t="n">
        <f aca="false">AF14/(AP14+AF14)</f>
        <v>0.853587115666179</v>
      </c>
      <c r="AX14" s="158" t="n">
        <f aca="false">AP14/(AF14+AP14)</f>
        <v>0.146412884333821</v>
      </c>
      <c r="AY14" s="163"/>
      <c r="AZ14" s="161" t="n">
        <f aca="false">((AI14*0.05)+(AK14*4)+(AM14*-1)+(AQ14*0.1)+(AS14*6))*0.55</f>
        <v>214.28</v>
      </c>
      <c r="BA14" s="164" t="n">
        <f aca="false">((AI14*0.05)+(AK14*4)+(AM14*-1)+(AQ14*0.1)+(AS14*6))*0.4</f>
        <v>155.84</v>
      </c>
    </row>
    <row r="15" customFormat="false" ht="8.25" hidden="false" customHeight="false" outlineLevel="0" collapsed="false">
      <c r="A15" s="160" t="s">
        <v>842</v>
      </c>
      <c r="B15" s="161" t="n">
        <v>30</v>
      </c>
      <c r="C15" s="161" t="n">
        <v>12</v>
      </c>
      <c r="D15" s="161" t="n">
        <v>365</v>
      </c>
      <c r="E15" s="161" t="n">
        <v>234</v>
      </c>
      <c r="F15" s="158" t="n">
        <f aca="false">E15/D15</f>
        <v>0.641095890410959</v>
      </c>
      <c r="G15" s="161" t="n">
        <v>2718</v>
      </c>
      <c r="H15" s="162" t="n">
        <f aca="false">G15/D15</f>
        <v>7.44657534246575</v>
      </c>
      <c r="I15" s="161" t="n">
        <v>17</v>
      </c>
      <c r="J15" s="158" t="n">
        <f aca="false">I15/D15</f>
        <v>0.0465753424657534</v>
      </c>
      <c r="K15" s="161" t="n">
        <v>12</v>
      </c>
      <c r="L15" s="158" t="n">
        <f aca="false">K15/D15</f>
        <v>0.0328767123287671</v>
      </c>
      <c r="N15" s="161" t="n">
        <v>18</v>
      </c>
      <c r="O15" s="161" t="n">
        <v>47</v>
      </c>
      <c r="P15" s="161" t="n">
        <f aca="false">O15/N15</f>
        <v>2.61111111111111</v>
      </c>
      <c r="Q15" s="161" t="n">
        <v>0</v>
      </c>
      <c r="R15" s="158" t="n">
        <f aca="false">Q15/N15</f>
        <v>0</v>
      </c>
      <c r="S15" s="2"/>
      <c r="T15" s="158" t="n">
        <f aca="false">(D15+N15)/($D$17+$N$17)</f>
        <v>0.704044117647059</v>
      </c>
      <c r="U15" s="158" t="n">
        <f aca="false">D15/($D$17)</f>
        <v>0.735887096774194</v>
      </c>
      <c r="V15" s="158" t="n">
        <f aca="false">N15/($N$17)</f>
        <v>0.375</v>
      </c>
      <c r="W15" s="163"/>
      <c r="X15" s="161" t="n">
        <f aca="false">($G15*('Scoring Format'!$B$2))+($I15*('Scoring Format'!$B$5))+($K15*('Scoring Format'!$B$8))+($O15*('Scoring Format'!$B$3))+($Q15*('Scoring Format'!$B$6))</f>
        <v>196.6</v>
      </c>
      <c r="Y15" s="164" t="n">
        <f aca="false">(($G15*('Scoring Format'!$B$2))+($I15*('Scoring Format'!$B$5))+($K15*('Scoring Format'!$B$8))+($O15*('Scoring Format'!$B$3))+($Q15*('Scoring Format'!$B$6)))*0.4</f>
        <v>78.64</v>
      </c>
      <c r="Z15" s="2"/>
      <c r="AA15" s="2"/>
      <c r="AD15" s="160" t="s">
        <v>46</v>
      </c>
      <c r="AE15" s="160"/>
      <c r="AF15" s="161" t="n">
        <v>0</v>
      </c>
      <c r="AG15" s="161" t="n">
        <v>0</v>
      </c>
      <c r="AH15" s="158" t="n">
        <v>0</v>
      </c>
      <c r="AI15" s="161" t="n">
        <v>0</v>
      </c>
      <c r="AJ15" s="162"/>
      <c r="AK15" s="161" t="n">
        <v>0</v>
      </c>
      <c r="AL15" s="158" t="e">
        <f aca="false">AK15/AF15</f>
        <v>#DIV/0!</v>
      </c>
      <c r="AM15" s="161" t="n">
        <v>0</v>
      </c>
      <c r="AN15" s="158" t="e">
        <f aca="false">AM15/AF15</f>
        <v>#DIV/0!</v>
      </c>
      <c r="AP15" s="161" t="n">
        <v>0</v>
      </c>
      <c r="AQ15" s="161" t="n">
        <v>0</v>
      </c>
      <c r="AR15" s="161"/>
      <c r="AS15" s="161" t="n">
        <v>0</v>
      </c>
      <c r="AT15" s="158" t="e">
        <f aca="false">AS15/AP15</f>
        <v>#DIV/0!</v>
      </c>
      <c r="AU15" s="2"/>
      <c r="AV15" s="158" t="e">
        <f aca="false">(AF15+AP15)/(AD18+AN18)</f>
        <v>#DIV/0!</v>
      </c>
      <c r="AW15" s="158" t="e">
        <f aca="false">AF15/(AP15+AF15)</f>
        <v>#DIV/0!</v>
      </c>
      <c r="AX15" s="158" t="e">
        <f aca="false">AP15/(AF15+AP15)</f>
        <v>#DIV/0!</v>
      </c>
      <c r="AY15" s="163"/>
      <c r="AZ15" s="161"/>
      <c r="BA15" s="164"/>
    </row>
    <row r="16" customFormat="false" ht="8.25" hidden="false" customHeight="false" outlineLevel="0" collapsed="false">
      <c r="A16" s="160" t="s">
        <v>843</v>
      </c>
      <c r="B16" s="161" t="n">
        <v>23</v>
      </c>
      <c r="C16" s="161" t="n">
        <v>0</v>
      </c>
      <c r="D16" s="161"/>
      <c r="E16" s="161"/>
      <c r="F16" s="158" t="e">
        <f aca="false">E16/D16</f>
        <v>#DIV/0!</v>
      </c>
      <c r="G16" s="161"/>
      <c r="H16" s="162" t="e">
        <f aca="false">G16/D16</f>
        <v>#DIV/0!</v>
      </c>
      <c r="I16" s="161"/>
      <c r="J16" s="158" t="e">
        <f aca="false">I16/D16</f>
        <v>#DIV/0!</v>
      </c>
      <c r="K16" s="161"/>
      <c r="L16" s="158" t="e">
        <f aca="false">K16/D16</f>
        <v>#DIV/0!</v>
      </c>
      <c r="N16" s="161"/>
      <c r="O16" s="161"/>
      <c r="P16" s="161" t="e">
        <f aca="false">O16/N16</f>
        <v>#DIV/0!</v>
      </c>
      <c r="Q16" s="161"/>
      <c r="R16" s="158" t="e">
        <f aca="false">Q16/N16</f>
        <v>#DIV/0!</v>
      </c>
      <c r="S16" s="2"/>
      <c r="T16" s="158" t="n">
        <f aca="false">(D16+N16)/($D$17+$N$17)</f>
        <v>0</v>
      </c>
      <c r="U16" s="158" t="n">
        <f aca="false">D16/($D$17)</f>
        <v>0</v>
      </c>
      <c r="V16" s="158" t="n">
        <f aca="false">N16/($N$17)</f>
        <v>0</v>
      </c>
      <c r="W16" s="163"/>
      <c r="X16" s="161" t="n">
        <f aca="false">($G16*('Scoring Format'!$B$2))+($I16*('Scoring Format'!$B$5))+($K16*('Scoring Format'!$B$8))+($O16*('Scoring Format'!$B$3))+($Q16*('Scoring Format'!$B$6))</f>
        <v>0</v>
      </c>
      <c r="Y16" s="164" t="n">
        <f aca="false">(($G16*('Scoring Format'!$B$2))+($I16*('Scoring Format'!$B$5))+($K16*('Scoring Format'!$B$8))+($O16*('Scoring Format'!$B$3))+($Q16*('Scoring Format'!$B$6)))*0.4</f>
        <v>0</v>
      </c>
      <c r="Z16" s="2"/>
      <c r="AA16" s="2"/>
      <c r="AD16" s="160" t="s">
        <v>157</v>
      </c>
      <c r="AE16" s="160"/>
      <c r="AF16" s="161"/>
      <c r="AG16" s="161"/>
      <c r="AH16" s="158" t="e">
        <f aca="false">AG16/AF16</f>
        <v>#DIV/0!</v>
      </c>
      <c r="AI16" s="161"/>
      <c r="AJ16" s="162" t="e">
        <f aca="false">AI16/AF16</f>
        <v>#DIV/0!</v>
      </c>
      <c r="AK16" s="161"/>
      <c r="AL16" s="158" t="e">
        <f aca="false">AK16/AF16</f>
        <v>#DIV/0!</v>
      </c>
      <c r="AM16" s="161"/>
      <c r="AN16" s="158" t="e">
        <f aca="false">AM16/AF16</f>
        <v>#DIV/0!</v>
      </c>
      <c r="AP16" s="161"/>
      <c r="AQ16" s="161"/>
      <c r="AR16" s="161" t="e">
        <f aca="false">AQ16/AP16</f>
        <v>#DIV/0!</v>
      </c>
      <c r="AS16" s="161"/>
      <c r="AT16" s="158" t="e">
        <f aca="false">AS16/AP16</f>
        <v>#DIV/0!</v>
      </c>
      <c r="AU16" s="2"/>
      <c r="AV16" s="158" t="e">
        <f aca="false">(AF16+AP16)/(AF20+AP20)</f>
        <v>#DIV/0!</v>
      </c>
      <c r="AW16" s="158" t="e">
        <f aca="false">AF16/(AP16+AF16)</f>
        <v>#DIV/0!</v>
      </c>
      <c r="AX16" s="158" t="e">
        <f aca="false">AP16/(AF16+AP16)</f>
        <v>#DIV/0!</v>
      </c>
      <c r="AY16" s="163"/>
      <c r="AZ16" s="161" t="n">
        <f aca="false">((AI16*0.05)+(AK16*4)+(AM16*-1)+(AQ16*0.1)+(AS16*6))*0.55</f>
        <v>0</v>
      </c>
      <c r="BA16" s="164" t="n">
        <f aca="false">((AI16*0.05)+(AK16*4)+(AM16*-1)+(AQ16*0.1)+(AS16*6))*0.4</f>
        <v>0</v>
      </c>
    </row>
    <row r="17" customFormat="false" ht="8.25" hidden="false" customHeight="false" outlineLevel="0" collapsed="false">
      <c r="A17" s="159" t="s">
        <v>49</v>
      </c>
      <c r="B17" s="159"/>
      <c r="C17" s="159"/>
      <c r="D17" s="159" t="n">
        <f aca="false">SUM(D14:D16)</f>
        <v>496</v>
      </c>
      <c r="E17" s="159" t="n">
        <f aca="false">SUM(E14:E16)</f>
        <v>319</v>
      </c>
      <c r="F17" s="159"/>
      <c r="G17" s="159" t="n">
        <f aca="false">SUM(G14:G16)</f>
        <v>3649</v>
      </c>
      <c r="H17" s="159"/>
      <c r="I17" s="159" t="n">
        <f aca="false">SUM(I14:I16)</f>
        <v>26</v>
      </c>
      <c r="J17" s="159"/>
      <c r="K17" s="159" t="n">
        <f aca="false">SUM(K14:K16)</f>
        <v>15</v>
      </c>
      <c r="L17" s="159"/>
      <c r="M17" s="156"/>
      <c r="N17" s="159" t="n">
        <f aca="false">SUM(N14:N16)</f>
        <v>48</v>
      </c>
      <c r="O17" s="159" t="n">
        <f aca="false">SUM(O14:O16)</f>
        <v>212</v>
      </c>
      <c r="P17" s="159"/>
      <c r="Q17" s="159" t="n">
        <f aca="false">SUM(Q14:Q16)</f>
        <v>5</v>
      </c>
      <c r="R17" s="159"/>
      <c r="S17" s="159"/>
      <c r="T17" s="165" t="n">
        <f aca="false">T14+T15+T16</f>
        <v>1</v>
      </c>
      <c r="U17" s="166" t="n">
        <f aca="false">D17/(D17+N17)</f>
        <v>0.911764705882353</v>
      </c>
      <c r="V17" s="166" t="n">
        <f aca="false">N17/(N17+D17)</f>
        <v>0.0882352941176471</v>
      </c>
      <c r="W17" s="163"/>
      <c r="X17" s="2"/>
      <c r="Y17" s="2"/>
      <c r="Z17" s="2"/>
      <c r="AA17" s="2"/>
      <c r="AD17" s="159" t="s">
        <v>49</v>
      </c>
      <c r="AE17" s="159"/>
      <c r="AF17" s="159" t="n">
        <f aca="false">SUM(AF14:AF16)</f>
        <v>583</v>
      </c>
      <c r="AG17" s="159" t="n">
        <f aca="false">SUM(AG14:AG16)</f>
        <v>378</v>
      </c>
      <c r="AH17" s="159"/>
      <c r="AI17" s="159" t="n">
        <f aca="false">SUM(AI14:AI16)</f>
        <v>4072</v>
      </c>
      <c r="AJ17" s="159"/>
      <c r="AK17" s="159" t="n">
        <f aca="false">SUM(AK14:AK16)</f>
        <v>27</v>
      </c>
      <c r="AL17" s="159"/>
      <c r="AM17" s="159" t="n">
        <f aca="false">SUM(AM14:AM16)</f>
        <v>11</v>
      </c>
      <c r="AN17" s="159"/>
      <c r="AO17" s="156"/>
      <c r="AP17" s="159" t="n">
        <f aca="false">SUM(AP14:AP16)</f>
        <v>100</v>
      </c>
      <c r="AQ17" s="159" t="n">
        <f aca="false">SUM(AQ14:AQ16)</f>
        <v>590</v>
      </c>
      <c r="AR17" s="159"/>
      <c r="AS17" s="159" t="n">
        <f aca="false">SUM(AS14:AS16)</f>
        <v>5</v>
      </c>
      <c r="AT17" s="159"/>
      <c r="AU17" s="159"/>
      <c r="AV17" s="165" t="e">
        <f aca="false">AV14+AV15+AV16</f>
        <v>#DIV/0!</v>
      </c>
      <c r="AW17" s="166" t="n">
        <f aca="false">AF17/(AF17+AP17)</f>
        <v>0.853587115666179</v>
      </c>
      <c r="AX17" s="166" t="n">
        <f aca="false">AP17/(AP17+AF17)</f>
        <v>0.146412884333821</v>
      </c>
      <c r="AY17" s="163"/>
      <c r="AZ17" s="2"/>
      <c r="BA17" s="2"/>
    </row>
    <row r="18" customFormat="false" ht="8.25" hidden="false" customHeight="false" outlineLevel="0" collapsed="false">
      <c r="C18" s="2"/>
      <c r="D18" s="167"/>
      <c r="E18" s="2"/>
      <c r="F18" s="168"/>
      <c r="G18" s="2"/>
      <c r="H18" s="169"/>
      <c r="I18" s="2"/>
      <c r="J18" s="169"/>
      <c r="K18" s="2"/>
      <c r="L18" s="2"/>
      <c r="M18" s="2"/>
      <c r="N18" s="2"/>
      <c r="O18" s="2"/>
      <c r="P18" s="2"/>
      <c r="Q18" s="2"/>
      <c r="R18" s="2"/>
      <c r="AD18" s="2"/>
      <c r="AE18" s="2"/>
      <c r="AF18" s="167"/>
      <c r="AG18" s="2"/>
      <c r="AH18" s="168"/>
      <c r="AI18" s="2"/>
      <c r="AJ18" s="169"/>
      <c r="AK18" s="2"/>
      <c r="AL18" s="169"/>
      <c r="AM18" s="2"/>
      <c r="AN18" s="2"/>
      <c r="AO18" s="2"/>
      <c r="AP18" s="2"/>
      <c r="AQ18" s="2"/>
      <c r="AR18" s="2"/>
      <c r="AS18" s="2"/>
      <c r="AT18" s="2"/>
    </row>
    <row r="19" customFormat="false" ht="8.25" hidden="false" customHeight="false" outlineLevel="0" collapsed="false">
      <c r="C19" s="2"/>
      <c r="D19" s="167"/>
      <c r="E19" s="2"/>
      <c r="F19" s="168"/>
      <c r="G19" s="2"/>
      <c r="H19" s="169"/>
      <c r="I19" s="2"/>
      <c r="J19" s="169"/>
      <c r="K19" s="2"/>
      <c r="L19" s="2"/>
      <c r="M19" s="2"/>
      <c r="N19" s="2"/>
      <c r="O19" s="2"/>
      <c r="P19" s="2"/>
      <c r="Q19" s="2"/>
      <c r="R19" s="2"/>
      <c r="AD19" s="2"/>
      <c r="AE19" s="2"/>
      <c r="AF19" s="167"/>
      <c r="AG19" s="2"/>
      <c r="AH19" s="168"/>
      <c r="AI19" s="2"/>
      <c r="AJ19" s="169"/>
      <c r="AK19" s="2"/>
      <c r="AL19" s="169"/>
      <c r="AM19" s="2"/>
      <c r="AN19" s="2"/>
      <c r="AO19" s="2"/>
      <c r="AP19" s="2"/>
      <c r="AQ19" s="2"/>
      <c r="AR19" s="2"/>
      <c r="AS19" s="2"/>
      <c r="AT19" s="2"/>
    </row>
    <row r="20" customFormat="false" ht="8.25" hidden="false" customHeight="false" outlineLevel="0" collapsed="false">
      <c r="A20" s="153" t="s">
        <v>19</v>
      </c>
      <c r="B20" s="153"/>
      <c r="C20" s="153"/>
      <c r="D20" s="153"/>
      <c r="E20" s="153"/>
      <c r="F20" s="153"/>
      <c r="G20" s="153"/>
      <c r="H20" s="153" t="s">
        <v>50</v>
      </c>
      <c r="I20" s="153"/>
      <c r="J20" s="153"/>
      <c r="K20" s="153"/>
      <c r="L20" s="153"/>
      <c r="M20" s="153"/>
      <c r="N20" s="2"/>
      <c r="O20" s="2"/>
      <c r="P20" s="2"/>
      <c r="Q20" s="2"/>
      <c r="T20" s="153" t="s">
        <v>20</v>
      </c>
      <c r="U20" s="153"/>
      <c r="V20" s="153"/>
      <c r="X20" s="153"/>
      <c r="Y20" s="153"/>
      <c r="Z20" s="154"/>
      <c r="AA20" s="154"/>
      <c r="AB20" s="154"/>
      <c r="AC20" s="154"/>
      <c r="AE20" s="153" t="s">
        <v>19</v>
      </c>
      <c r="AF20" s="153"/>
      <c r="AG20" s="153"/>
      <c r="AH20" s="153"/>
      <c r="AI20" s="153"/>
      <c r="AJ20" s="153"/>
      <c r="AK20" s="153"/>
      <c r="AL20" s="153" t="s">
        <v>50</v>
      </c>
      <c r="AM20" s="153"/>
      <c r="AN20" s="153"/>
      <c r="AO20" s="153"/>
      <c r="AP20" s="153"/>
      <c r="AQ20" s="153"/>
      <c r="AR20" s="2"/>
      <c r="AS20" s="2"/>
      <c r="AV20" s="153" t="s">
        <v>20</v>
      </c>
      <c r="AW20" s="153"/>
      <c r="AX20" s="153"/>
      <c r="AZ20" s="153" t="s">
        <v>21</v>
      </c>
      <c r="BA20" s="153"/>
      <c r="BB20" s="154"/>
    </row>
    <row r="21" customFormat="false" ht="8.25" hidden="false" customHeight="false" outlineLevel="0" collapsed="false">
      <c r="A21" s="159" t="s">
        <v>51</v>
      </c>
      <c r="B21" s="159" t="s">
        <v>23</v>
      </c>
      <c r="C21" s="159" t="s">
        <v>24</v>
      </c>
      <c r="D21" s="159" t="s">
        <v>25</v>
      </c>
      <c r="E21" s="159" t="s">
        <v>28</v>
      </c>
      <c r="F21" s="159" t="s">
        <v>29</v>
      </c>
      <c r="G21" s="159" t="s">
        <v>30</v>
      </c>
      <c r="H21" s="159" t="s">
        <v>31</v>
      </c>
      <c r="J21" s="159" t="s">
        <v>52</v>
      </c>
      <c r="K21" s="159" t="s">
        <v>53</v>
      </c>
      <c r="L21" s="159" t="s">
        <v>54</v>
      </c>
      <c r="M21" s="159" t="s">
        <v>55</v>
      </c>
      <c r="N21" s="159" t="s">
        <v>56</v>
      </c>
      <c r="O21" s="159" t="s">
        <v>30</v>
      </c>
      <c r="P21" s="159" t="s">
        <v>57</v>
      </c>
      <c r="S21" s="159" t="s">
        <v>51</v>
      </c>
      <c r="T21" s="159" t="s">
        <v>38</v>
      </c>
      <c r="U21" s="159" t="s">
        <v>39</v>
      </c>
      <c r="V21" s="159" t="s">
        <v>40</v>
      </c>
      <c r="X21" s="159" t="s">
        <v>41</v>
      </c>
      <c r="Y21" s="159" t="s">
        <v>58</v>
      </c>
      <c r="Z21" s="159" t="s">
        <v>59</v>
      </c>
      <c r="AA21" s="159"/>
      <c r="AB21" s="159"/>
      <c r="AC21" s="159"/>
      <c r="AD21" s="159" t="s">
        <v>51</v>
      </c>
      <c r="AE21" s="159" t="s">
        <v>24</v>
      </c>
      <c r="AF21" s="159" t="s">
        <v>25</v>
      </c>
      <c r="AG21" s="159" t="s">
        <v>28</v>
      </c>
      <c r="AH21" s="159" t="s">
        <v>29</v>
      </c>
      <c r="AI21" s="159" t="s">
        <v>30</v>
      </c>
      <c r="AJ21" s="159" t="s">
        <v>31</v>
      </c>
      <c r="AL21" s="159" t="s">
        <v>52</v>
      </c>
      <c r="AM21" s="159" t="s">
        <v>53</v>
      </c>
      <c r="AN21" s="159" t="s">
        <v>54</v>
      </c>
      <c r="AO21" s="159" t="s">
        <v>55</v>
      </c>
      <c r="AP21" s="159" t="s">
        <v>56</v>
      </c>
      <c r="AQ21" s="159" t="s">
        <v>30</v>
      </c>
      <c r="AR21" s="159" t="s">
        <v>57</v>
      </c>
      <c r="AV21" s="159" t="s">
        <v>38</v>
      </c>
      <c r="AW21" s="159" t="s">
        <v>39</v>
      </c>
      <c r="AX21" s="159" t="s">
        <v>40</v>
      </c>
      <c r="AZ21" s="159" t="s">
        <v>41</v>
      </c>
      <c r="BA21" s="159" t="s">
        <v>58</v>
      </c>
    </row>
    <row r="22" customFormat="false" ht="8.25" hidden="false" customHeight="false" outlineLevel="0" collapsed="false">
      <c r="A22" s="160" t="s">
        <v>844</v>
      </c>
      <c r="B22" s="161" t="n">
        <v>27</v>
      </c>
      <c r="C22" s="170" t="n">
        <v>14</v>
      </c>
      <c r="D22" s="161" t="n">
        <v>300</v>
      </c>
      <c r="E22" s="161" t="n">
        <v>1440</v>
      </c>
      <c r="F22" s="161" t="n">
        <f aca="false">E22/D22</f>
        <v>4.8</v>
      </c>
      <c r="G22" s="161" t="n">
        <v>11</v>
      </c>
      <c r="H22" s="158" t="n">
        <f aca="false">G22/D22</f>
        <v>0.0366666666666667</v>
      </c>
      <c r="J22" s="158" t="n">
        <f aca="false">L22/K22</f>
        <v>0.744186046511628</v>
      </c>
      <c r="K22" s="161" t="n">
        <v>43</v>
      </c>
      <c r="L22" s="161" t="n">
        <v>32</v>
      </c>
      <c r="M22" s="161" t="n">
        <v>267</v>
      </c>
      <c r="N22" s="161" t="n">
        <f aca="false">M22/L22</f>
        <v>8.34375</v>
      </c>
      <c r="O22" s="161" t="n">
        <v>1</v>
      </c>
      <c r="P22" s="158" t="n">
        <f aca="false">O22/L22</f>
        <v>0.03125</v>
      </c>
      <c r="S22" s="160" t="s">
        <v>845</v>
      </c>
      <c r="T22" s="158" t="n">
        <f aca="false">(D22+K22)/($D$27+$K$27+$N$17+$E$17+$L$38+$L$47)</f>
        <v>0.410287081339713</v>
      </c>
      <c r="U22" s="158" t="n">
        <f aca="false">K22/($K$27+$F$38+$F$47)</f>
        <v>0.128358208955224</v>
      </c>
      <c r="V22" s="158" t="n">
        <f aca="false">D22/($D$27+$N$17+$L$38+$L$47)</f>
        <v>0.666666666666667</v>
      </c>
      <c r="X22" s="161" t="n">
        <f aca="false">($E22*('Scoring Format'!$B$3))+($G22*('Scoring Format'!$B$6))+($M22*('Scoring Format'!$B$4))+($O22*('Scoring Format'!$B$7))</f>
        <v>242.7</v>
      </c>
      <c r="Y22" s="161" t="n">
        <f aca="false">($E22*('Scoring Format'!$B$3))+($G22*('Scoring Format'!$B$6))+(L22*1)+($M22*('Scoring Format'!$B$4))+($O22*('Scoring Format'!$B$7))</f>
        <v>274.7</v>
      </c>
      <c r="Z22" s="161" t="n">
        <f aca="false">($E22*('Scoring Format'!$B$3))+($G22*('Scoring Format'!$B$6))+(L22*0.5)+($M22*('Scoring Format'!$B$4))+($O22*('Scoring Format'!$B$7))</f>
        <v>258.7</v>
      </c>
      <c r="AA22" s="2"/>
      <c r="AB22" s="2"/>
      <c r="AC22" s="2"/>
      <c r="AD22" s="160" t="s">
        <v>61</v>
      </c>
      <c r="AE22" s="160"/>
      <c r="AF22" s="161" t="n">
        <v>200</v>
      </c>
      <c r="AG22" s="161" t="n">
        <v>1040</v>
      </c>
      <c r="AH22" s="161" t="n">
        <f aca="false">AG22/AF22</f>
        <v>5.2</v>
      </c>
      <c r="AI22" s="161" t="n">
        <v>7</v>
      </c>
      <c r="AJ22" s="158" t="n">
        <f aca="false">AI22/AF22</f>
        <v>0.035</v>
      </c>
      <c r="AL22" s="158" t="n">
        <f aca="false">AN22/AM22</f>
        <v>0.8</v>
      </c>
      <c r="AM22" s="161" t="n">
        <v>70</v>
      </c>
      <c r="AN22" s="161" t="n">
        <v>56</v>
      </c>
      <c r="AO22" s="161" t="n">
        <v>364</v>
      </c>
      <c r="AP22" s="161" t="n">
        <f aca="false">AO22/AN22</f>
        <v>6.5</v>
      </c>
      <c r="AQ22" s="161" t="n">
        <v>2</v>
      </c>
      <c r="AR22" s="158" t="n">
        <f aca="false">AQ22/AN22</f>
        <v>0.0357142857142857</v>
      </c>
      <c r="AV22" s="158" t="e">
        <f aca="false">(#ref!+AM22)/(#ref!+AM25)</f>
        <v>#NAME?</v>
      </c>
      <c r="AW22" s="158" t="e">
        <f aca="false">#ref!/(AM22+#ref!)</f>
        <v>#NAME?</v>
      </c>
      <c r="AX22" s="158" t="e">
        <f aca="false">AM22/(#ref!+AM22)</f>
        <v>#NAME?</v>
      </c>
      <c r="AZ22" s="161" t="e">
        <f aca="false">(#ref!*0.1)+(AF22*6)+(AL22*0.1)+(AN22*6)</f>
        <v>#NAME?</v>
      </c>
      <c r="BA22" s="161" t="e">
        <f aca="false">(#ref!*0.1)+(AF22*6)+(AK22*1)+(AL22*0.1)+(AN22*6)</f>
        <v>#NAME?</v>
      </c>
    </row>
    <row r="23" customFormat="false" ht="8.25" hidden="false" customHeight="false" outlineLevel="0" collapsed="false">
      <c r="A23" s="160" t="s">
        <v>846</v>
      </c>
      <c r="B23" s="161" t="n">
        <v>24</v>
      </c>
      <c r="C23" s="170" t="n">
        <v>12</v>
      </c>
      <c r="D23" s="161" t="n">
        <v>45</v>
      </c>
      <c r="E23" s="161" t="n">
        <v>170</v>
      </c>
      <c r="F23" s="161" t="n">
        <f aca="false">E23/D23</f>
        <v>3.77777777777778</v>
      </c>
      <c r="G23" s="161" t="n">
        <v>0</v>
      </c>
      <c r="H23" s="158" t="n">
        <f aca="false">G23/D23</f>
        <v>0</v>
      </c>
      <c r="J23" s="158" t="n">
        <f aca="false">L23/K23</f>
        <v>0.5</v>
      </c>
      <c r="K23" s="161" t="n">
        <v>2</v>
      </c>
      <c r="L23" s="161" t="n">
        <v>1</v>
      </c>
      <c r="M23" s="161" t="n">
        <v>10</v>
      </c>
      <c r="N23" s="161" t="n">
        <f aca="false">M23/L23</f>
        <v>10</v>
      </c>
      <c r="O23" s="161" t="n">
        <v>0</v>
      </c>
      <c r="P23" s="158" t="n">
        <f aca="false">O23/L23</f>
        <v>0</v>
      </c>
      <c r="S23" s="160" t="s">
        <v>847</v>
      </c>
      <c r="T23" s="158" t="n">
        <f aca="false">(D23+K23)/($D$27+$K$27+$N$17+$E$17+$L$38+$L$47)</f>
        <v>0.0562200956937799</v>
      </c>
      <c r="U23" s="158" t="n">
        <f aca="false">K23/($K$27+$F$38+$F$47)</f>
        <v>0.00597014925373134</v>
      </c>
      <c r="V23" s="158" t="n">
        <f aca="false">D23/($D$27+$N$17+$L$38+$L$47)</f>
        <v>0.1</v>
      </c>
      <c r="X23" s="161" t="n">
        <f aca="false">($E23*('Scoring Format'!$B$3))+($G23*('Scoring Format'!$B$6))+($M23*('Scoring Format'!$B$4))+($O23*('Scoring Format'!$B$7))</f>
        <v>18</v>
      </c>
      <c r="Y23" s="161" t="n">
        <f aca="false">($E23*('Scoring Format'!$B$3))+($G23*('Scoring Format'!$B$6))+(L23*1)+($M23*('Scoring Format'!$B$4))+($O23*('Scoring Format'!$B$7))</f>
        <v>19</v>
      </c>
      <c r="Z23" s="161" t="n">
        <f aca="false">($E23*('Scoring Format'!$B$3))+($G23*('Scoring Format'!$B$6))+(L23*0.5)+($M23*('Scoring Format'!$B$4))+($O23*('Scoring Format'!$B$7))</f>
        <v>18.5</v>
      </c>
      <c r="AA23" s="2"/>
      <c r="AB23" s="2"/>
      <c r="AC23" s="2"/>
      <c r="AD23" s="160" t="s">
        <v>64</v>
      </c>
      <c r="AE23" s="160"/>
      <c r="AF23" s="161" t="n">
        <v>96</v>
      </c>
      <c r="AG23" s="161" t="n">
        <v>445</v>
      </c>
      <c r="AH23" s="161" t="n">
        <f aca="false">AG23/AF23</f>
        <v>4.63541666666667</v>
      </c>
      <c r="AI23" s="161" t="n">
        <v>6</v>
      </c>
      <c r="AJ23" s="158" t="n">
        <f aca="false">AI23/AF23</f>
        <v>0.0625</v>
      </c>
      <c r="AL23" s="158" t="n">
        <f aca="false">AN23/AM23</f>
        <v>0.583333333333333</v>
      </c>
      <c r="AM23" s="161" t="n">
        <v>24</v>
      </c>
      <c r="AN23" s="161" t="n">
        <v>14</v>
      </c>
      <c r="AO23" s="161" t="n">
        <v>110</v>
      </c>
      <c r="AP23" s="161" t="n">
        <f aca="false">AO23/AN23</f>
        <v>7.85714285714286</v>
      </c>
      <c r="AQ23" s="161" t="n">
        <v>2</v>
      </c>
      <c r="AR23" s="158" t="n">
        <f aca="false">AQ23/AN23</f>
        <v>0.142857142857143</v>
      </c>
      <c r="AV23" s="158" t="e">
        <f aca="false">(#ref!+AM23)/(#ref!+AM26)</f>
        <v>#NAME?</v>
      </c>
      <c r="AW23" s="158" t="e">
        <f aca="false">#ref!/(AM23+#ref!)</f>
        <v>#NAME?</v>
      </c>
      <c r="AX23" s="158" t="e">
        <f aca="false">AM23/(#ref!+AM23)</f>
        <v>#NAME?</v>
      </c>
      <c r="AZ23" s="161" t="e">
        <f aca="false">(#ref!*0.1)+(AF23*6)+(AL23*0.1)+(AN23*6)</f>
        <v>#NAME?</v>
      </c>
      <c r="BA23" s="161" t="e">
        <f aca="false">(#ref!*0.1)+(AF23*6)+(AK23*1)+(AL23*0.1)+(AN23*6)</f>
        <v>#NAME?</v>
      </c>
    </row>
    <row r="24" customFormat="false" ht="8.25" hidden="false" customHeight="false" outlineLevel="0" collapsed="false">
      <c r="A24" s="160" t="s">
        <v>848</v>
      </c>
      <c r="B24" s="161" t="n">
        <v>25</v>
      </c>
      <c r="C24" s="170" t="n">
        <v>16</v>
      </c>
      <c r="D24" s="161" t="n">
        <v>10</v>
      </c>
      <c r="E24" s="161" t="n">
        <v>36</v>
      </c>
      <c r="F24" s="161" t="n">
        <f aca="false">E24/D24</f>
        <v>3.6</v>
      </c>
      <c r="G24" s="161" t="n">
        <v>0</v>
      </c>
      <c r="H24" s="158" t="n">
        <f aca="false">G24/D24</f>
        <v>0</v>
      </c>
      <c r="J24" s="158" t="n">
        <f aca="false">L24/K24</f>
        <v>0.882352941176471</v>
      </c>
      <c r="K24" s="161" t="n">
        <v>17</v>
      </c>
      <c r="L24" s="161" t="n">
        <v>15</v>
      </c>
      <c r="M24" s="161" t="n">
        <v>85</v>
      </c>
      <c r="N24" s="161" t="n">
        <f aca="false">M24/L24</f>
        <v>5.66666666666667</v>
      </c>
      <c r="O24" s="161" t="n">
        <v>0</v>
      </c>
      <c r="P24" s="158" t="n">
        <f aca="false">O24/L24</f>
        <v>0</v>
      </c>
      <c r="S24" s="160" t="s">
        <v>849</v>
      </c>
      <c r="T24" s="158" t="n">
        <f aca="false">(D24+K24)/($D$27+$K$27+$N$17+$E$17+$L$38+$L$47)</f>
        <v>0.0322966507177034</v>
      </c>
      <c r="U24" s="158" t="n">
        <f aca="false">K24/($K$27+$F$38+$F$47)</f>
        <v>0.0507462686567164</v>
      </c>
      <c r="V24" s="158" t="n">
        <f aca="false">D24/($D$27+$N$17+$L$38+$L$47)</f>
        <v>0.0222222222222222</v>
      </c>
      <c r="X24" s="161" t="n">
        <f aca="false">($E24*('Scoring Format'!$B$3))+($G24*('Scoring Format'!$B$6))+($M24*('Scoring Format'!$B$4))+($O24*('Scoring Format'!$B$7))</f>
        <v>12.1</v>
      </c>
      <c r="Y24" s="161" t="n">
        <f aca="false">($E24*('Scoring Format'!$B$3))+($G24*('Scoring Format'!$B$6))+(L24*1)+($M24*('Scoring Format'!$B$4))+($O24*('Scoring Format'!$B$7))</f>
        <v>27.1</v>
      </c>
      <c r="Z24" s="161" t="n">
        <f aca="false">($E24*('Scoring Format'!$B$3))+($G24*('Scoring Format'!$B$6))+(L24*0.5)+($M24*('Scoring Format'!$B$4))+($O24*('Scoring Format'!$B$7))</f>
        <v>19.6</v>
      </c>
      <c r="AA24" s="2"/>
      <c r="AB24" s="2"/>
      <c r="AC24" s="2"/>
      <c r="AD24" s="160" t="s">
        <v>67</v>
      </c>
      <c r="AE24" s="160"/>
      <c r="AF24" s="161" t="n">
        <v>8</v>
      </c>
      <c r="AG24" s="161" t="n">
        <v>28</v>
      </c>
      <c r="AH24" s="161" t="n">
        <f aca="false">AG24/AF24</f>
        <v>3.5</v>
      </c>
      <c r="AI24" s="161" t="n">
        <v>0</v>
      </c>
      <c r="AJ24" s="158" t="n">
        <f aca="false">AI24/AF24</f>
        <v>0</v>
      </c>
      <c r="AL24" s="158" t="n">
        <f aca="false">AN24/AM24</f>
        <v>0.5</v>
      </c>
      <c r="AM24" s="161" t="n">
        <v>4</v>
      </c>
      <c r="AN24" s="161" t="n">
        <v>2</v>
      </c>
      <c r="AO24" s="161" t="n">
        <v>17</v>
      </c>
      <c r="AP24" s="161" t="n">
        <f aca="false">AO24/AN24</f>
        <v>8.5</v>
      </c>
      <c r="AQ24" s="161" t="n">
        <v>0</v>
      </c>
      <c r="AR24" s="158" t="n">
        <f aca="false">AQ24/AN24</f>
        <v>0</v>
      </c>
      <c r="AV24" s="158" t="e">
        <f aca="false">(#ref!+AM24)/(#ref!+AM30)</f>
        <v>#NAME?</v>
      </c>
      <c r="AW24" s="158" t="e">
        <f aca="false">#ref!/(AM24+#ref!)</f>
        <v>#NAME?</v>
      </c>
      <c r="AX24" s="158" t="e">
        <f aca="false">AM24/(#ref!+AM24)</f>
        <v>#NAME?</v>
      </c>
      <c r="AZ24" s="161" t="e">
        <f aca="false">(#ref!*0.1)+(AF24*6)+(AL24*0.1)+(AN24*6)</f>
        <v>#NAME?</v>
      </c>
      <c r="BA24" s="161" t="e">
        <f aca="false">(#ref!*0.1)+(AF24*6)+(AK24*1)+(AL24*0.1)+(AN24*6)</f>
        <v>#NAME?</v>
      </c>
    </row>
    <row r="25" customFormat="false" ht="8.25" hidden="false" customHeight="false" outlineLevel="0" collapsed="false">
      <c r="A25" s="160" t="s">
        <v>850</v>
      </c>
      <c r="B25" s="161" t="n">
        <v>23</v>
      </c>
      <c r="C25" s="170" t="n">
        <v>16</v>
      </c>
      <c r="D25" s="161" t="n">
        <v>45</v>
      </c>
      <c r="E25" s="161"/>
      <c r="F25" s="161" t="n">
        <f aca="false">E25/D25</f>
        <v>0</v>
      </c>
      <c r="G25" s="161" t="n">
        <v>0</v>
      </c>
      <c r="H25" s="158" t="n">
        <f aca="false">G25/D25</f>
        <v>0</v>
      </c>
      <c r="J25" s="158" t="n">
        <f aca="false">L25/K25</f>
        <v>0.6</v>
      </c>
      <c r="K25" s="161" t="n">
        <v>5</v>
      </c>
      <c r="L25" s="161" t="n">
        <v>3</v>
      </c>
      <c r="M25" s="161" t="n">
        <v>15</v>
      </c>
      <c r="N25" s="161" t="n">
        <f aca="false">M25/L25</f>
        <v>5</v>
      </c>
      <c r="O25" s="161" t="n">
        <v>0</v>
      </c>
      <c r="P25" s="158" t="n">
        <f aca="false">O25/L25</f>
        <v>0</v>
      </c>
      <c r="S25" s="160" t="s">
        <v>851</v>
      </c>
      <c r="T25" s="158" t="n">
        <f aca="false">(D25+K25)/($D$27+$K$27+$N$17+$E$17+$L$38+$L$47)</f>
        <v>0.0598086124401914</v>
      </c>
      <c r="U25" s="158" t="n">
        <f aca="false">K25/($K$27+$F$38+$F$47)</f>
        <v>0.0149253731343284</v>
      </c>
      <c r="V25" s="158" t="n">
        <f aca="false">D25/($D$27+$N$17+$L$38+$L$47)</f>
        <v>0.1</v>
      </c>
      <c r="X25" s="161" t="n">
        <f aca="false">($E25*('Scoring Format'!$B$3))+($G25*('Scoring Format'!$B$6))+($M25*('Scoring Format'!$B$4))+($O25*('Scoring Format'!$B$7))</f>
        <v>1.5</v>
      </c>
      <c r="Y25" s="161" t="n">
        <f aca="false">($E25*('Scoring Format'!$B$3))+($G25*('Scoring Format'!$B$6))+(L25*1)+($M25*('Scoring Format'!$B$4))+($O25*('Scoring Format'!$B$7))</f>
        <v>4.5</v>
      </c>
      <c r="Z25" s="161" t="n">
        <f aca="false">($E25*('Scoring Format'!$B$3))+($G25*('Scoring Format'!$B$6))+(L25*0.5)+($M25*('Scoring Format'!$B$4))+($O25*('Scoring Format'!$B$7))</f>
        <v>3</v>
      </c>
      <c r="AA25" s="2"/>
      <c r="AB25" s="2"/>
      <c r="AC25" s="2"/>
      <c r="AD25" s="160" t="s">
        <v>70</v>
      </c>
      <c r="AE25" s="160"/>
      <c r="AF25" s="161"/>
      <c r="AG25" s="161"/>
      <c r="AH25" s="161" t="e">
        <f aca="false">AG25/AF25</f>
        <v>#DIV/0!</v>
      </c>
      <c r="AI25" s="161" t="n">
        <v>0</v>
      </c>
      <c r="AJ25" s="158" t="e">
        <f aca="false">AI25/AF25</f>
        <v>#DIV/0!</v>
      </c>
      <c r="AL25" s="158" t="e">
        <f aca="false">AN25/AM25</f>
        <v>#DIV/0!</v>
      </c>
      <c r="AM25" s="161"/>
      <c r="AN25" s="161"/>
      <c r="AO25" s="161"/>
      <c r="AP25" s="161" t="e">
        <f aca="false">AO25/AN25</f>
        <v>#DIV/0!</v>
      </c>
      <c r="AQ25" s="161" t="n">
        <v>0</v>
      </c>
      <c r="AR25" s="158" t="e">
        <f aca="false">AQ25/AN25</f>
        <v>#DIV/0!</v>
      </c>
      <c r="AV25" s="158" t="e">
        <f aca="false">(#ref!+AM25)/(#ref!+AM31)</f>
        <v>#NAME?</v>
      </c>
      <c r="AW25" s="158" t="e">
        <f aca="false">#ref!/(AM25+#ref!)</f>
        <v>#NAME?</v>
      </c>
      <c r="AX25" s="158" t="e">
        <f aca="false">AM25/(#ref!+AM25)</f>
        <v>#NAME?</v>
      </c>
      <c r="AZ25" s="161" t="e">
        <f aca="false">(#ref!*0.1)+(AF25*6)+(AL25*0.1)+(AN25*6)</f>
        <v>#NAME?</v>
      </c>
      <c r="BA25" s="161" t="e">
        <f aca="false">(#ref!*0.1)+(AF25*6)+(AK25*1)+(AL25*0.1)+(AN25*6)</f>
        <v>#NAME?</v>
      </c>
    </row>
    <row r="26" customFormat="false" ht="8.25" hidden="false" customHeight="false" outlineLevel="0" collapsed="false">
      <c r="A26" s="160"/>
      <c r="B26" s="161"/>
      <c r="C26" s="170"/>
      <c r="D26" s="161"/>
      <c r="E26" s="161"/>
      <c r="F26" s="161" t="e">
        <f aca="false">E26/D26</f>
        <v>#DIV/0!</v>
      </c>
      <c r="G26" s="161" t="n">
        <v>0</v>
      </c>
      <c r="H26" s="158" t="e">
        <f aca="false">G26/D26</f>
        <v>#DIV/0!</v>
      </c>
      <c r="J26" s="158" t="e">
        <f aca="false">L26/K26</f>
        <v>#DIV/0!</v>
      </c>
      <c r="K26" s="161"/>
      <c r="L26" s="161"/>
      <c r="M26" s="161"/>
      <c r="N26" s="161" t="e">
        <f aca="false">M26/L26</f>
        <v>#DIV/0!</v>
      </c>
      <c r="O26" s="161" t="n">
        <v>0</v>
      </c>
      <c r="P26" s="158" t="e">
        <f aca="false">O26/L26</f>
        <v>#DIV/0!</v>
      </c>
      <c r="S26" s="160"/>
      <c r="T26" s="158" t="n">
        <f aca="false">(D26+K26)/($D$27+$K$27+$N$17+$E$17+$L$38+$L$47)</f>
        <v>0</v>
      </c>
      <c r="U26" s="158" t="n">
        <f aca="false">K26/($K$27+$F$38+$F$47)</f>
        <v>0</v>
      </c>
      <c r="V26" s="158" t="n">
        <f aca="false">D26/($D$27+$N$17+$L$38+$L$47)</f>
        <v>0</v>
      </c>
      <c r="X26" s="161" t="n">
        <f aca="false">($E26*('Scoring Format'!$B$3))+($G26*('Scoring Format'!$B$6))+($M26*('Scoring Format'!$B$4))+($O26*('Scoring Format'!$B$7))</f>
        <v>0</v>
      </c>
      <c r="Y26" s="161" t="n">
        <f aca="false">($E26*('Scoring Format'!$B$3))+($G26*('Scoring Format'!$B$6))+(L26*1)+($M26*('Scoring Format'!$B$4))+($O26*('Scoring Format'!$B$7))</f>
        <v>0</v>
      </c>
      <c r="Z26" s="161" t="n">
        <f aca="false">($E26*('Scoring Format'!$B$3))+($G26*('Scoring Format'!$B$6))+(L26*0.5)+($M26*('Scoring Format'!$B$4))+($O26*('Scoring Format'!$B$7))</f>
        <v>0</v>
      </c>
      <c r="AA26" s="2"/>
      <c r="AB26" s="2"/>
      <c r="AC26" s="2"/>
      <c r="AD26" s="160" t="s">
        <v>164</v>
      </c>
      <c r="AE26" s="160"/>
      <c r="AF26" s="161"/>
      <c r="AG26" s="161"/>
      <c r="AH26" s="161" t="e">
        <f aca="false">AG26/AF26</f>
        <v>#DIV/0!</v>
      </c>
      <c r="AI26" s="161"/>
      <c r="AJ26" s="158" t="e">
        <f aca="false">AI26/AF26</f>
        <v>#DIV/0!</v>
      </c>
      <c r="AL26" s="158" t="e">
        <f aca="false">AN26/AM26</f>
        <v>#DIV/0!</v>
      </c>
      <c r="AM26" s="161"/>
      <c r="AN26" s="161"/>
      <c r="AO26" s="161"/>
      <c r="AP26" s="161"/>
      <c r="AQ26" s="161" t="n">
        <f aca="false">(AG26*0.1)+(AI26*6)+(AN26*0.1)+(AP26*6)</f>
        <v>0</v>
      </c>
      <c r="AR26" s="158" t="e">
        <f aca="false">AQ26/AN26</f>
        <v>#DIV/0!</v>
      </c>
      <c r="AV26" s="158" t="e">
        <f aca="false">(#ref!+AM26)/(#ref!+AM32)</f>
        <v>#NAME?</v>
      </c>
      <c r="AW26" s="158" t="e">
        <f aca="false">#ref!/(AM26+#ref!)</f>
        <v>#NAME?</v>
      </c>
      <c r="AX26" s="158" t="e">
        <f aca="false">AM26/(#ref!+AM26)</f>
        <v>#NAME?</v>
      </c>
      <c r="AZ26" s="161" t="e">
        <f aca="false">(#ref!*0.1)+(AF26*6)+(AJ26*1)+(AK26*0.1)+(AM26*6)</f>
        <v>#NAME?</v>
      </c>
      <c r="BA26" s="161" t="e">
        <f aca="false">(#ref!*0.1)+(AF26*6)+(AK26*1)+(AL26*0.1)+(AN26*6)</f>
        <v>#NAME?</v>
      </c>
    </row>
    <row r="27" customFormat="false" ht="8.25" hidden="false" customHeight="false" outlineLevel="0" collapsed="false">
      <c r="A27" s="159" t="s">
        <v>49</v>
      </c>
      <c r="B27" s="159"/>
      <c r="C27" s="159"/>
      <c r="D27" s="159" t="n">
        <f aca="false">SUM(D22:D26)</f>
        <v>400</v>
      </c>
      <c r="E27" s="159" t="n">
        <f aca="false">SUM(E22:E26)</f>
        <v>1646</v>
      </c>
      <c r="F27" s="159"/>
      <c r="G27" s="159" t="n">
        <f aca="false">SUM(G22:G26)</f>
        <v>11</v>
      </c>
      <c r="H27" s="159"/>
      <c r="I27" s="159"/>
      <c r="J27" s="159"/>
      <c r="K27" s="159" t="n">
        <f aca="false">SUM(K22:K26)</f>
        <v>67</v>
      </c>
      <c r="L27" s="159" t="n">
        <f aca="false">SUM(L22:L26)</f>
        <v>51</v>
      </c>
      <c r="M27" s="159" t="n">
        <f aca="false">SUM(M22:M26)</f>
        <v>377</v>
      </c>
      <c r="N27" s="159"/>
      <c r="O27" s="159" t="n">
        <f aca="false">SUM(O22:O26)</f>
        <v>1</v>
      </c>
      <c r="P27" s="159"/>
      <c r="AD27" s="159" t="s">
        <v>49</v>
      </c>
      <c r="AE27" s="159"/>
      <c r="AF27" s="159" t="n">
        <f aca="false">SUM(AF22:AF26)</f>
        <v>304</v>
      </c>
      <c r="AG27" s="159" t="n">
        <f aca="false">SUM(AG22:AG26)</f>
        <v>1513</v>
      </c>
      <c r="AH27" s="159"/>
      <c r="AI27" s="159" t="n">
        <f aca="false">SUM(AI22:AI26)</f>
        <v>13</v>
      </c>
      <c r="AJ27" s="159"/>
      <c r="AK27" s="159"/>
      <c r="AL27" s="159"/>
      <c r="AM27" s="159" t="n">
        <f aca="false">SUM(AM22:AM26)</f>
        <v>98</v>
      </c>
      <c r="AN27" s="159" t="n">
        <f aca="false">SUM(AN22:AN26)</f>
        <v>72</v>
      </c>
      <c r="AO27" s="159" t="n">
        <f aca="false">SUM(AO22:AO26)</f>
        <v>491</v>
      </c>
      <c r="AP27" s="159"/>
      <c r="AQ27" s="159" t="n">
        <f aca="false">SUM(AQ22:AQ26)</f>
        <v>4</v>
      </c>
      <c r="AR27" s="159"/>
    </row>
    <row r="28" customFormat="false" ht="8.25" hidden="false" customHeight="false" outlineLevel="0" collapsed="false">
      <c r="A28" s="159"/>
      <c r="C28" s="2"/>
      <c r="D28" s="2"/>
      <c r="E28" s="2"/>
      <c r="F28" s="2"/>
      <c r="G28" s="2"/>
      <c r="H28" s="159"/>
      <c r="I28" s="2"/>
      <c r="J28" s="2"/>
      <c r="K28" s="2"/>
      <c r="L28" s="2"/>
      <c r="M28" s="2"/>
      <c r="N28" s="2"/>
      <c r="AC28" s="159"/>
      <c r="AD28" s="2"/>
      <c r="AE28" s="2"/>
      <c r="AF28" s="2"/>
      <c r="AG28" s="2"/>
      <c r="AH28" s="2"/>
      <c r="AI28" s="2"/>
      <c r="AJ28" s="159"/>
      <c r="AK28" s="2"/>
      <c r="AL28" s="2"/>
      <c r="AM28" s="2"/>
      <c r="AN28" s="2"/>
      <c r="AO28" s="2"/>
      <c r="AP28" s="2"/>
    </row>
    <row r="29" customFormat="false" ht="8.25" hidden="false" customHeight="false" outlineLevel="0" collapsed="false">
      <c r="C29" s="2"/>
      <c r="D29" s="2"/>
      <c r="E29" s="2"/>
      <c r="F29" s="2"/>
      <c r="G29" s="2"/>
      <c r="H29" s="2"/>
      <c r="I29" s="2"/>
      <c r="J29" s="2"/>
      <c r="K29" s="2"/>
      <c r="L29" s="2"/>
      <c r="M29" s="2"/>
      <c r="AD29" s="2"/>
      <c r="AE29" s="2"/>
      <c r="AF29" s="2"/>
      <c r="AG29" s="2"/>
      <c r="AH29" s="2"/>
      <c r="AI29" s="2"/>
      <c r="AJ29" s="2"/>
      <c r="AK29" s="2"/>
      <c r="AL29" s="2"/>
      <c r="AM29" s="2"/>
      <c r="AN29" s="2"/>
      <c r="AO29" s="2"/>
    </row>
    <row r="30" customFormat="false" ht="8.25" hidden="false" customHeight="false" outlineLevel="0" collapsed="false">
      <c r="A30" s="153" t="s">
        <v>50</v>
      </c>
      <c r="B30" s="153"/>
      <c r="C30" s="153"/>
      <c r="D30" s="153"/>
      <c r="E30" s="153"/>
      <c r="F30" s="153"/>
      <c r="G30" s="153"/>
      <c r="H30" s="154"/>
      <c r="I30" s="154"/>
      <c r="J30" s="2"/>
      <c r="K30" s="2"/>
      <c r="L30" s="153" t="s">
        <v>19</v>
      </c>
      <c r="M30" s="153"/>
      <c r="N30" s="153"/>
      <c r="O30" s="153"/>
      <c r="P30" s="153"/>
      <c r="T30" s="153" t="s">
        <v>20</v>
      </c>
      <c r="U30" s="153"/>
      <c r="V30" s="153"/>
      <c r="X30" s="153"/>
      <c r="Y30" s="153"/>
      <c r="AE30" s="153" t="s">
        <v>50</v>
      </c>
      <c r="AF30" s="153"/>
      <c r="AG30" s="153"/>
      <c r="AH30" s="153"/>
      <c r="AI30" s="153"/>
      <c r="AJ30" s="153"/>
      <c r="AK30" s="153"/>
      <c r="AL30" s="2"/>
      <c r="AM30" s="2"/>
      <c r="AN30" s="153" t="s">
        <v>19</v>
      </c>
      <c r="AO30" s="153"/>
      <c r="AP30" s="153"/>
      <c r="AQ30" s="153"/>
      <c r="AR30" s="153"/>
      <c r="AV30" s="153" t="s">
        <v>20</v>
      </c>
      <c r="AW30" s="153"/>
      <c r="AX30" s="153"/>
      <c r="AZ30" s="153" t="s">
        <v>21</v>
      </c>
      <c r="BA30" s="153"/>
    </row>
    <row r="31" customFormat="false" ht="8.25" hidden="false" customHeight="false" outlineLevel="0" collapsed="false">
      <c r="A31" s="159" t="s">
        <v>74</v>
      </c>
      <c r="B31" s="159" t="s">
        <v>23</v>
      </c>
      <c r="C31" s="159" t="s">
        <v>24</v>
      </c>
      <c r="D31" s="159" t="s">
        <v>52</v>
      </c>
      <c r="E31" s="159" t="s">
        <v>53</v>
      </c>
      <c r="F31" s="159" t="s">
        <v>54</v>
      </c>
      <c r="G31" s="159" t="s">
        <v>55</v>
      </c>
      <c r="H31" s="159" t="s">
        <v>56</v>
      </c>
      <c r="I31" s="159" t="s">
        <v>30</v>
      </c>
      <c r="J31" s="159" t="s">
        <v>57</v>
      </c>
      <c r="L31" s="159" t="s">
        <v>34</v>
      </c>
      <c r="M31" s="159" t="s">
        <v>35</v>
      </c>
      <c r="N31" s="159" t="s">
        <v>36</v>
      </c>
      <c r="O31" s="159" t="s">
        <v>75</v>
      </c>
      <c r="P31" s="159" t="s">
        <v>31</v>
      </c>
      <c r="S31" s="159" t="s">
        <v>74</v>
      </c>
      <c r="T31" s="159" t="s">
        <v>38</v>
      </c>
      <c r="U31" s="159" t="s">
        <v>39</v>
      </c>
      <c r="V31" s="159" t="s">
        <v>40</v>
      </c>
      <c r="X31" s="159" t="s">
        <v>41</v>
      </c>
      <c r="Y31" s="159" t="s">
        <v>58</v>
      </c>
      <c r="Z31" s="159" t="s">
        <v>76</v>
      </c>
      <c r="AA31" s="159"/>
      <c r="AD31" s="159" t="s">
        <v>74</v>
      </c>
      <c r="AE31" s="159" t="s">
        <v>24</v>
      </c>
      <c r="AF31" s="159" t="s">
        <v>52</v>
      </c>
      <c r="AG31" s="159" t="s">
        <v>53</v>
      </c>
      <c r="AH31" s="159" t="s">
        <v>54</v>
      </c>
      <c r="AI31" s="159" t="s">
        <v>55</v>
      </c>
      <c r="AJ31" s="159" t="s">
        <v>56</v>
      </c>
      <c r="AK31" s="159" t="s">
        <v>30</v>
      </c>
      <c r="AL31" s="159" t="s">
        <v>57</v>
      </c>
      <c r="AN31" s="159" t="s">
        <v>34</v>
      </c>
      <c r="AO31" s="159" t="s">
        <v>35</v>
      </c>
      <c r="AP31" s="159" t="s">
        <v>36</v>
      </c>
      <c r="AQ31" s="159" t="s">
        <v>75</v>
      </c>
      <c r="AR31" s="159" t="s">
        <v>31</v>
      </c>
      <c r="AV31" s="159" t="s">
        <v>38</v>
      </c>
      <c r="AW31" s="159" t="s">
        <v>39</v>
      </c>
      <c r="AX31" s="159" t="s">
        <v>40</v>
      </c>
      <c r="AZ31" s="159" t="s">
        <v>41</v>
      </c>
      <c r="BA31" s="159" t="s">
        <v>58</v>
      </c>
    </row>
    <row r="32" customFormat="false" ht="8.25" hidden="false" customHeight="false" outlineLevel="0" collapsed="false">
      <c r="A32" s="160" t="s">
        <v>852</v>
      </c>
      <c r="B32" s="161" t="n">
        <v>29</v>
      </c>
      <c r="C32" s="161" t="n">
        <v>17</v>
      </c>
      <c r="D32" s="158" t="n">
        <f aca="false">F32/E32</f>
        <v>0.455882352941176</v>
      </c>
      <c r="E32" s="161" t="n">
        <v>68</v>
      </c>
      <c r="F32" s="161" t="n">
        <v>31</v>
      </c>
      <c r="G32" s="161" t="n">
        <v>427</v>
      </c>
      <c r="H32" s="161" t="n">
        <f aca="false">G32/F32</f>
        <v>13.7741935483871</v>
      </c>
      <c r="I32" s="161" t="n">
        <v>3</v>
      </c>
      <c r="J32" s="158" t="n">
        <f aca="false">I32/F32</f>
        <v>0.0967741935483871</v>
      </c>
      <c r="L32" s="161"/>
      <c r="M32" s="161"/>
      <c r="N32" s="171" t="e">
        <f aca="false">M32/L32</f>
        <v>#DIV/0!</v>
      </c>
      <c r="O32" s="161" t="n">
        <v>0</v>
      </c>
      <c r="P32" s="158" t="e">
        <f aca="false">O32/L32</f>
        <v>#DIV/0!</v>
      </c>
      <c r="S32" s="160" t="s">
        <v>853</v>
      </c>
      <c r="T32" s="172" t="n">
        <f aca="false">(E32+L32)/($D$27+$L$27+$N$17+$E$47+$L$47)</f>
        <v>0.11038961038961</v>
      </c>
      <c r="U32" s="172" t="n">
        <f aca="false">E32/($E$17)</f>
        <v>0.213166144200627</v>
      </c>
      <c r="V32" s="172" t="n">
        <f aca="false">L32/($N$17+$D$27+$L$38+$L$47)</f>
        <v>0</v>
      </c>
      <c r="X32" s="161" t="n">
        <f aca="false">($G32*('Scoring Format'!$B$4))+($I32*'Scoring Format'!$B$7)+($M32*('Scoring Format'!$B$3))+($O32*('Scoring Format'!$B$6))</f>
        <v>60.7</v>
      </c>
      <c r="Y32" s="161" t="n">
        <f aca="false">(F32*1)+(($G32*('Scoring Format'!$B$4))+($I32*'Scoring Format'!$B$7)+($M32*('Scoring Format'!$B$3))+($O32*('Scoring Format'!$B$6)))</f>
        <v>91.7</v>
      </c>
      <c r="Z32" s="161" t="n">
        <f aca="false">(F32*0.5)+(($G32*('Scoring Format'!$B$4))+($I32*'Scoring Format'!$B$7)+($M32*('Scoring Format'!$B$3))+($O32*('Scoring Format'!$B$6)))</f>
        <v>76.2</v>
      </c>
      <c r="AA32" s="2"/>
      <c r="AD32" s="160" t="s">
        <v>79</v>
      </c>
      <c r="AE32" s="160"/>
      <c r="AF32" s="158" t="n">
        <f aca="false">AH32/AG32</f>
        <v>0.607476635514019</v>
      </c>
      <c r="AG32" s="161" t="n">
        <v>107</v>
      </c>
      <c r="AH32" s="161" t="n">
        <v>65</v>
      </c>
      <c r="AI32" s="161" t="n">
        <v>710</v>
      </c>
      <c r="AJ32" s="161" t="n">
        <f aca="false">AI32/AH32</f>
        <v>10.9230769230769</v>
      </c>
      <c r="AK32" s="161" t="n">
        <v>6</v>
      </c>
      <c r="AL32" s="158" t="n">
        <f aca="false">AK32/AH32</f>
        <v>0.0923076923076923</v>
      </c>
      <c r="AN32" s="161" t="n">
        <v>0</v>
      </c>
      <c r="AO32" s="161" t="n">
        <v>0</v>
      </c>
      <c r="AP32" s="171" t="e">
        <f aca="false">AO32/AN32</f>
        <v>#DIV/0!</v>
      </c>
      <c r="AQ32" s="161" t="n">
        <v>0</v>
      </c>
      <c r="AR32" s="158" t="e">
        <f aca="false">AQ32/AN32</f>
        <v>#DIV/0!</v>
      </c>
      <c r="AV32" s="172" t="e">
        <f aca="false">(#ref!+AK32)/(#ref!+AK35)</f>
        <v>#NAME?</v>
      </c>
      <c r="AW32" s="172" t="e">
        <f aca="false">#ref!/(AK32+#ref!)</f>
        <v>#NAME?</v>
      </c>
      <c r="AX32" s="172" t="e">
        <f aca="false">AK32/(#ref!+AK32)</f>
        <v>#NAME?</v>
      </c>
      <c r="AZ32" s="161" t="n">
        <f aca="false">(AI32*0.1)+(AK32*6)+(AO32*0.1)+(AQ32*6)</f>
        <v>107</v>
      </c>
      <c r="BA32" s="161" t="n">
        <f aca="false">(AH32*1)+(AI32*0.1)+(AK32*6)+(AO32*0.1)+(AQ32*6)</f>
        <v>172</v>
      </c>
    </row>
    <row r="33" customFormat="false" ht="8.25" hidden="false" customHeight="false" outlineLevel="0" collapsed="false">
      <c r="A33" s="160" t="s">
        <v>854</v>
      </c>
      <c r="B33" s="161" t="n">
        <v>23</v>
      </c>
      <c r="C33" s="161" t="n">
        <v>17</v>
      </c>
      <c r="D33" s="158" t="n">
        <f aca="false">F33/E33</f>
        <v>0.533333333333333</v>
      </c>
      <c r="E33" s="161" t="n">
        <v>30</v>
      </c>
      <c r="F33" s="161" t="n">
        <v>16</v>
      </c>
      <c r="G33" s="161" t="n">
        <v>180</v>
      </c>
      <c r="H33" s="161" t="n">
        <f aca="false">G33/F33</f>
        <v>11.25</v>
      </c>
      <c r="I33" s="161" t="n">
        <v>2</v>
      </c>
      <c r="J33" s="158" t="n">
        <f aca="false">I33/F33</f>
        <v>0.125</v>
      </c>
      <c r="L33" s="161"/>
      <c r="M33" s="161"/>
      <c r="N33" s="171" t="e">
        <f aca="false">M33/L33</f>
        <v>#DIV/0!</v>
      </c>
      <c r="O33" s="161" t="n">
        <v>0</v>
      </c>
      <c r="P33" s="158" t="e">
        <f aca="false">O33/L33</f>
        <v>#DIV/0!</v>
      </c>
      <c r="S33" s="160" t="s">
        <v>855</v>
      </c>
      <c r="T33" s="172" t="n">
        <f aca="false">(E33+L33)/($D$27+$L$27+$N$17+$E$47+$L$47)</f>
        <v>0.0487012987012987</v>
      </c>
      <c r="U33" s="172" t="n">
        <f aca="false">E33/($E$17)</f>
        <v>0.0940438871473354</v>
      </c>
      <c r="V33" s="172" t="n">
        <f aca="false">L33/($N$17+$D$27+$L$38+$L$47)</f>
        <v>0</v>
      </c>
      <c r="X33" s="161" t="n">
        <f aca="false">($G33*('Scoring Format'!$B$4))+($I33*'Scoring Format'!$B$7)+($M33*('Scoring Format'!$B$3))+($O33*('Scoring Format'!$B$6))</f>
        <v>30</v>
      </c>
      <c r="Y33" s="161" t="n">
        <f aca="false">(F33*1)+(($G33*('Scoring Format'!$B$4))+($I33*'Scoring Format'!$B$7)+($M33*('Scoring Format'!$B$3))+($O33*('Scoring Format'!$B$6)))</f>
        <v>46</v>
      </c>
      <c r="Z33" s="161" t="n">
        <f aca="false">(F33*0.5)+(($G33*('Scoring Format'!$B$4))+($I33*'Scoring Format'!$B$7)+($M33*('Scoring Format'!$B$3))+($O33*('Scoring Format'!$B$6)))</f>
        <v>38</v>
      </c>
      <c r="AA33" s="2"/>
      <c r="AD33" s="160" t="s">
        <v>82</v>
      </c>
      <c r="AE33" s="160"/>
      <c r="AF33" s="158" t="n">
        <f aca="false">AH33/AG33</f>
        <v>0.633333333333333</v>
      </c>
      <c r="AG33" s="161" t="n">
        <v>120</v>
      </c>
      <c r="AH33" s="161" t="n">
        <v>76</v>
      </c>
      <c r="AI33" s="161" t="n">
        <v>892</v>
      </c>
      <c r="AJ33" s="161" t="n">
        <f aca="false">AI33/AH33</f>
        <v>11.7368421052632</v>
      </c>
      <c r="AK33" s="161" t="n">
        <v>5</v>
      </c>
      <c r="AL33" s="158" t="n">
        <f aca="false">AK33/AH33</f>
        <v>0.0657894736842105</v>
      </c>
      <c r="AN33" s="161" t="n">
        <v>12</v>
      </c>
      <c r="AO33" s="161" t="n">
        <v>108</v>
      </c>
      <c r="AP33" s="171" t="n">
        <f aca="false">AO33/AN33</f>
        <v>9</v>
      </c>
      <c r="AQ33" s="161" t="n">
        <v>0</v>
      </c>
      <c r="AR33" s="158" t="n">
        <f aca="false">AQ33/AN33</f>
        <v>0</v>
      </c>
      <c r="AV33" s="172" t="e">
        <f aca="false">(#ref!+AK33)/(#ref!+AK36)</f>
        <v>#NAME?</v>
      </c>
      <c r="AW33" s="172" t="e">
        <f aca="false">#ref!/(AK33+#ref!)</f>
        <v>#NAME?</v>
      </c>
      <c r="AX33" s="172" t="e">
        <f aca="false">AK33/(#ref!+AK33)</f>
        <v>#NAME?</v>
      </c>
      <c r="AZ33" s="161" t="n">
        <f aca="false">(AI33*0.1)+(AK33*6)+(AO33*0.1)+(AQ33*6)</f>
        <v>130</v>
      </c>
      <c r="BA33" s="161" t="n">
        <f aca="false">(AH33*1)+(AI33*0.1)+(AK33*6)+(AO33*0.1)+(AQ33*6)</f>
        <v>206</v>
      </c>
    </row>
    <row r="34" customFormat="false" ht="8.25" hidden="false" customHeight="false" outlineLevel="0" collapsed="false">
      <c r="A34" s="160" t="s">
        <v>856</v>
      </c>
      <c r="B34" s="161" t="n">
        <v>26</v>
      </c>
      <c r="C34" s="161" t="n">
        <v>17</v>
      </c>
      <c r="D34" s="158" t="n">
        <f aca="false">F34/E34</f>
        <v>0.636363636363636</v>
      </c>
      <c r="E34" s="161" t="n">
        <v>110</v>
      </c>
      <c r="F34" s="161" t="n">
        <v>70</v>
      </c>
      <c r="G34" s="161" t="n">
        <v>1170</v>
      </c>
      <c r="H34" s="161" t="n">
        <f aca="false">G34/F34</f>
        <v>16.7142857142857</v>
      </c>
      <c r="I34" s="161" t="n">
        <v>7</v>
      </c>
      <c r="J34" s="158" t="n">
        <f aca="false">I34/F34</f>
        <v>0.1</v>
      </c>
      <c r="L34" s="161" t="n">
        <v>0</v>
      </c>
      <c r="M34" s="161" t="n">
        <v>0</v>
      </c>
      <c r="N34" s="171" t="e">
        <f aca="false">M34/L34</f>
        <v>#DIV/0!</v>
      </c>
      <c r="O34" s="161" t="n">
        <v>0</v>
      </c>
      <c r="P34" s="158" t="e">
        <f aca="false">O34/L34</f>
        <v>#DIV/0!</v>
      </c>
      <c r="S34" s="160" t="s">
        <v>857</v>
      </c>
      <c r="T34" s="172" t="n">
        <f aca="false">(E34+L34)/($D$27+$L$27+$N$17+$E$47+$L$47)</f>
        <v>0.178571428571429</v>
      </c>
      <c r="U34" s="172" t="n">
        <f aca="false">E34/($E$17)</f>
        <v>0.344827586206897</v>
      </c>
      <c r="V34" s="172" t="n">
        <f aca="false">L34/($N$17+$D$27+$L$38+$L$47)</f>
        <v>0</v>
      </c>
      <c r="X34" s="161" t="n">
        <f aca="false">($G34*('Scoring Format'!$B$4))+($I34*'Scoring Format'!$B$7)+($M34*('Scoring Format'!$B$3))+($O34*('Scoring Format'!$B$6))</f>
        <v>159</v>
      </c>
      <c r="Y34" s="161" t="n">
        <f aca="false">(F34*1)+(($G34*('Scoring Format'!$B$4))+($I34*'Scoring Format'!$B$7)+($M34*('Scoring Format'!$B$3))+($O34*('Scoring Format'!$B$6)))</f>
        <v>229</v>
      </c>
      <c r="Z34" s="161" t="n">
        <f aca="false">(F34*0.5)+(($G34*('Scoring Format'!$B$4))+($I34*'Scoring Format'!$B$7)+($M34*('Scoring Format'!$B$3))+($O34*('Scoring Format'!$B$6)))</f>
        <v>194</v>
      </c>
      <c r="AA34" s="2"/>
      <c r="AD34" s="160" t="s">
        <v>85</v>
      </c>
      <c r="AE34" s="160"/>
      <c r="AF34" s="158" t="n">
        <f aca="false">AH34/AG34</f>
        <v>0.55</v>
      </c>
      <c r="AG34" s="161" t="n">
        <v>40</v>
      </c>
      <c r="AH34" s="161" t="n">
        <v>22</v>
      </c>
      <c r="AI34" s="161" t="n">
        <v>325</v>
      </c>
      <c r="AJ34" s="161" t="n">
        <f aca="false">AI34/AH34</f>
        <v>14.7727272727273</v>
      </c>
      <c r="AK34" s="161" t="n">
        <v>2</v>
      </c>
      <c r="AL34" s="158" t="n">
        <f aca="false">AK34/AH34</f>
        <v>0.0909090909090909</v>
      </c>
      <c r="AN34" s="161" t="n">
        <v>5</v>
      </c>
      <c r="AO34" s="161" t="n">
        <v>20</v>
      </c>
      <c r="AP34" s="171" t="n">
        <f aca="false">AO34/AN34</f>
        <v>4</v>
      </c>
      <c r="AQ34" s="161" t="n">
        <v>0</v>
      </c>
      <c r="AR34" s="158" t="n">
        <f aca="false">AQ34/AN34</f>
        <v>0</v>
      </c>
      <c r="AV34" s="172" t="e">
        <f aca="false">(#ref!+AK34)/(#ref!+AK37)</f>
        <v>#NAME?</v>
      </c>
      <c r="AW34" s="172" t="e">
        <f aca="false">#ref!/(AK34+#ref!)</f>
        <v>#NAME?</v>
      </c>
      <c r="AX34" s="172" t="e">
        <f aca="false">AK34/(#ref!+AK34)</f>
        <v>#NAME?</v>
      </c>
      <c r="AZ34" s="161" t="n">
        <f aca="false">(AI34*0.1)+(AK34*6)+(AO34*0.1)+(AQ34*6)</f>
        <v>46.5</v>
      </c>
      <c r="BA34" s="161" t="n">
        <f aca="false">(AH34*1)+(AI34*0.1)+(AK34*6)+(AO34*0.1)+(AQ34*6)</f>
        <v>68.5</v>
      </c>
    </row>
    <row r="35" customFormat="false" ht="8.25" hidden="false" customHeight="false" outlineLevel="0" collapsed="false">
      <c r="A35" s="160" t="s">
        <v>858</v>
      </c>
      <c r="B35" s="161" t="n">
        <v>25</v>
      </c>
      <c r="C35" s="161" t="n">
        <v>15</v>
      </c>
      <c r="D35" s="158" t="n">
        <f aca="false">F35/E35</f>
        <v>0.68421052631579</v>
      </c>
      <c r="E35" s="161" t="n">
        <v>95</v>
      </c>
      <c r="F35" s="161" t="n">
        <v>65</v>
      </c>
      <c r="G35" s="161" t="n">
        <v>650</v>
      </c>
      <c r="H35" s="161" t="n">
        <f aca="false">G35/F35</f>
        <v>10</v>
      </c>
      <c r="I35" s="161" t="n">
        <v>6</v>
      </c>
      <c r="J35" s="158" t="n">
        <f aca="false">I35/F35</f>
        <v>0.0923076923076923</v>
      </c>
      <c r="L35" s="161"/>
      <c r="M35" s="161"/>
      <c r="N35" s="171" t="e">
        <f aca="false">M35/L35</f>
        <v>#DIV/0!</v>
      </c>
      <c r="O35" s="161" t="n">
        <v>0</v>
      </c>
      <c r="P35" s="158" t="e">
        <f aca="false">O35/L35</f>
        <v>#DIV/0!</v>
      </c>
      <c r="S35" s="160" t="s">
        <v>859</v>
      </c>
      <c r="T35" s="172" t="n">
        <f aca="false">(E35+L35)/($D$27+$L$27+$N$17+$E$47+$L$47)</f>
        <v>0.154220779220779</v>
      </c>
      <c r="U35" s="172" t="n">
        <f aca="false">E35/($E$17)</f>
        <v>0.297805642633229</v>
      </c>
      <c r="V35" s="172" t="n">
        <f aca="false">L35/($N$17+$D$27+$L$38+$L$47)</f>
        <v>0</v>
      </c>
      <c r="X35" s="161" t="n">
        <f aca="false">($G35*('Scoring Format'!$B$4))+($I35*'Scoring Format'!$B$7)+($M35*('Scoring Format'!$B$3))+($O35*('Scoring Format'!$B$6))</f>
        <v>101</v>
      </c>
      <c r="Y35" s="161" t="n">
        <f aca="false">(F35*1)+(($G35*('Scoring Format'!$B$4))+($I35*'Scoring Format'!$B$7)+($M35*('Scoring Format'!$B$3))+($O35*('Scoring Format'!$B$6)))</f>
        <v>166</v>
      </c>
      <c r="Z35" s="161" t="n">
        <f aca="false">(F35*0.5)+(($G35*('Scoring Format'!$B$4))+($I35*'Scoring Format'!$B$7)+($M35*('Scoring Format'!$B$3))+($O35*('Scoring Format'!$B$6)))</f>
        <v>133.5</v>
      </c>
      <c r="AA35" s="2"/>
      <c r="AD35" s="160" t="s">
        <v>88</v>
      </c>
      <c r="AE35" s="160"/>
      <c r="AF35" s="158" t="n">
        <f aca="false">AH35/AG35</f>
        <v>0.662068965517241</v>
      </c>
      <c r="AG35" s="161" t="n">
        <v>145</v>
      </c>
      <c r="AH35" s="161" t="n">
        <v>96</v>
      </c>
      <c r="AI35" s="161" t="n">
        <v>1098</v>
      </c>
      <c r="AJ35" s="161" t="n">
        <f aca="false">AI35/AH35</f>
        <v>11.4375</v>
      </c>
      <c r="AK35" s="161" t="n">
        <v>7</v>
      </c>
      <c r="AL35" s="158" t="n">
        <f aca="false">AK35/AH35</f>
        <v>0.0729166666666667</v>
      </c>
      <c r="AN35" s="161" t="n">
        <v>0</v>
      </c>
      <c r="AO35" s="161" t="n">
        <v>0</v>
      </c>
      <c r="AP35" s="171" t="e">
        <f aca="false">AO35/AN35</f>
        <v>#DIV/0!</v>
      </c>
      <c r="AQ35" s="161" t="n">
        <v>0</v>
      </c>
      <c r="AR35" s="158" t="e">
        <f aca="false">AQ35/AN35</f>
        <v>#DIV/0!</v>
      </c>
      <c r="AV35" s="172" t="e">
        <f aca="false">(#ref!+AK35)/(#ref!+AK38)</f>
        <v>#NAME?</v>
      </c>
      <c r="AW35" s="172" t="e">
        <f aca="false">#ref!/(AK35+#ref!)</f>
        <v>#NAME?</v>
      </c>
      <c r="AX35" s="172" t="e">
        <f aca="false">AK35/(#ref!+AK35)</f>
        <v>#NAME?</v>
      </c>
      <c r="AZ35" s="161" t="n">
        <f aca="false">(AI35*0.1)+(AK35*6)+(AO35*0.1)+(AQ35*6)</f>
        <v>151.8</v>
      </c>
      <c r="BA35" s="161" t="n">
        <f aca="false">(AH35*1)+(AI35*0.1)+(AK35*6)+(AO35*0.1)+(AQ35*6)</f>
        <v>247.8</v>
      </c>
    </row>
    <row r="36" customFormat="false" ht="8.25" hidden="false" customHeight="false" outlineLevel="0" collapsed="false">
      <c r="A36" s="160" t="s">
        <v>860</v>
      </c>
      <c r="B36" s="161" t="n">
        <v>29</v>
      </c>
      <c r="C36" s="161" t="n">
        <v>14</v>
      </c>
      <c r="D36" s="158" t="n">
        <f aca="false">F36/E36</f>
        <v>0.5</v>
      </c>
      <c r="E36" s="161" t="n">
        <v>6</v>
      </c>
      <c r="F36" s="161" t="n">
        <v>3</v>
      </c>
      <c r="G36" s="161" t="n">
        <v>60</v>
      </c>
      <c r="H36" s="161" t="n">
        <f aca="false">G36/F36</f>
        <v>20</v>
      </c>
      <c r="I36" s="161" t="n">
        <v>1</v>
      </c>
      <c r="J36" s="158" t="n">
        <f aca="false">I36/F36</f>
        <v>0.333333333333333</v>
      </c>
      <c r="L36" s="161" t="n">
        <v>2</v>
      </c>
      <c r="M36" s="161" t="n">
        <v>21</v>
      </c>
      <c r="N36" s="171" t="n">
        <f aca="false">M36/L36</f>
        <v>10.5</v>
      </c>
      <c r="O36" s="161" t="n">
        <v>0</v>
      </c>
      <c r="P36" s="158" t="n">
        <f aca="false">O36/L36</f>
        <v>0</v>
      </c>
      <c r="S36" s="160" t="s">
        <v>861</v>
      </c>
      <c r="T36" s="172" t="n">
        <f aca="false">(E36+L36)/($D$27+$L$27+$N$17+$E$47+$L$47)</f>
        <v>0.012987012987013</v>
      </c>
      <c r="U36" s="172" t="n">
        <f aca="false">E36/($E$17)</f>
        <v>0.0188087774294671</v>
      </c>
      <c r="V36" s="172" t="n">
        <f aca="false">L36/($N$17+$D$27+$L$38+$L$47)</f>
        <v>0.00444444444444444</v>
      </c>
      <c r="X36" s="161" t="n">
        <f aca="false">($G36*('Scoring Format'!$B$4))+($I36*'Scoring Format'!$B$7)+($M36*('Scoring Format'!$B$3))+($O36*('Scoring Format'!$B$6))</f>
        <v>14.1</v>
      </c>
      <c r="Y36" s="161" t="n">
        <f aca="false">(F36*1)+(($G36*('Scoring Format'!$B$4))+($I36*'Scoring Format'!$B$7)+($M36*('Scoring Format'!$B$3))+($O36*('Scoring Format'!$B$6)))</f>
        <v>17.1</v>
      </c>
      <c r="Z36" s="161" t="n">
        <f aca="false">(F36*0.5)+(($G36*('Scoring Format'!$B$4))+($I36*'Scoring Format'!$B$7)+($M36*('Scoring Format'!$B$3))+($O36*('Scoring Format'!$B$6)))</f>
        <v>15.6</v>
      </c>
      <c r="AA36" s="2"/>
      <c r="AD36" s="160" t="s">
        <v>91</v>
      </c>
      <c r="AE36" s="160"/>
      <c r="AF36" s="158" t="n">
        <f aca="false">AH36/AG36</f>
        <v>0.6</v>
      </c>
      <c r="AG36" s="161" t="n">
        <v>10</v>
      </c>
      <c r="AH36" s="161" t="n">
        <v>6</v>
      </c>
      <c r="AI36" s="161" t="n">
        <v>100</v>
      </c>
      <c r="AJ36" s="161" t="n">
        <f aca="false">AI36/AH36</f>
        <v>16.6666666666667</v>
      </c>
      <c r="AK36" s="161" t="n">
        <v>0</v>
      </c>
      <c r="AL36" s="158" t="n">
        <f aca="false">AK36/AH36</f>
        <v>0</v>
      </c>
      <c r="AN36" s="161" t="n">
        <v>0</v>
      </c>
      <c r="AO36" s="161" t="n">
        <v>0</v>
      </c>
      <c r="AP36" s="171" t="e">
        <f aca="false">AO36/AN36</f>
        <v>#DIV/0!</v>
      </c>
      <c r="AQ36" s="161" t="n">
        <v>0</v>
      </c>
      <c r="AR36" s="158" t="e">
        <f aca="false">AQ36/AN36</f>
        <v>#DIV/0!</v>
      </c>
      <c r="AV36" s="172" t="e">
        <f aca="false">(#ref!+AK36)/(#ref!+AK41)</f>
        <v>#NAME?</v>
      </c>
      <c r="AW36" s="172" t="e">
        <f aca="false">#ref!/(AK36+#ref!)</f>
        <v>#NAME?</v>
      </c>
      <c r="AX36" s="172" t="e">
        <f aca="false">AK36/(#ref!+AK36)</f>
        <v>#NAME?</v>
      </c>
      <c r="AZ36" s="161" t="n">
        <f aca="false">(AI36*0.1)+(AK36*6)+(AO36*0.1)+(AQ36*6)</f>
        <v>10</v>
      </c>
      <c r="BA36" s="161" t="n">
        <f aca="false">(AH36*1)+(AI36*0.1)+(AK36*6)+(AO36*0.1)+(AQ36*6)</f>
        <v>16</v>
      </c>
    </row>
    <row r="37" customFormat="false" ht="8.25" hidden="false" customHeight="false" outlineLevel="0" collapsed="false">
      <c r="A37" s="160" t="s">
        <v>862</v>
      </c>
      <c r="B37" s="161" t="n">
        <v>25</v>
      </c>
      <c r="C37" s="161" t="n">
        <v>17</v>
      </c>
      <c r="D37" s="158" t="n">
        <f aca="false">F37/E37</f>
        <v>1</v>
      </c>
      <c r="E37" s="161" t="n">
        <v>3</v>
      </c>
      <c r="F37" s="161" t="n">
        <v>3</v>
      </c>
      <c r="G37" s="161" t="n">
        <v>12</v>
      </c>
      <c r="H37" s="161" t="n">
        <f aca="false">G37/F37</f>
        <v>4</v>
      </c>
      <c r="I37" s="161" t="n">
        <v>0</v>
      </c>
      <c r="J37" s="158" t="n">
        <f aca="false">I37/F37</f>
        <v>0</v>
      </c>
      <c r="L37" s="161"/>
      <c r="M37" s="161"/>
      <c r="N37" s="171" t="e">
        <f aca="false">M37/L37</f>
        <v>#DIV/0!</v>
      </c>
      <c r="O37" s="161" t="n">
        <v>0</v>
      </c>
      <c r="P37" s="158" t="e">
        <f aca="false">O37/L37</f>
        <v>#DIV/0!</v>
      </c>
      <c r="S37" s="160" t="s">
        <v>863</v>
      </c>
      <c r="T37" s="172" t="n">
        <f aca="false">(E37+L37)/($D$27+$L$27+$N$17+$E$47+$L$47)</f>
        <v>0.00487012987012987</v>
      </c>
      <c r="U37" s="172" t="n">
        <f aca="false">E37/($E$17)</f>
        <v>0.00940438871473354</v>
      </c>
      <c r="V37" s="172" t="n">
        <f aca="false">L37/($N$17+$D$27+$L$38+$L$47)</f>
        <v>0</v>
      </c>
      <c r="X37" s="161" t="n">
        <f aca="false">($G37*('Scoring Format'!$B$4))+($I37*'Scoring Format'!$B$7)+($M37*('Scoring Format'!$B$3))+($O37*('Scoring Format'!$B$6))</f>
        <v>1.2</v>
      </c>
      <c r="Y37" s="161" t="n">
        <f aca="false">(F37*1)+(($G37*('Scoring Format'!$B$4))+($I37*'Scoring Format'!$B$7)+($M37*('Scoring Format'!$B$3))+($O37*('Scoring Format'!$B$6)))</f>
        <v>4.2</v>
      </c>
      <c r="Z37" s="161" t="n">
        <f aca="false">(F37*0.5)+(($G37*('Scoring Format'!$B$4))+($I37*'Scoring Format'!$B$7)+($M37*('Scoring Format'!$B$3))+($O37*('Scoring Format'!$B$6)))</f>
        <v>2.7</v>
      </c>
      <c r="AA37" s="2"/>
      <c r="AD37" s="160" t="s">
        <v>94</v>
      </c>
      <c r="AE37" s="160"/>
      <c r="AF37" s="158" t="e">
        <f aca="false">AH37/AG37</f>
        <v>#DIV/0!</v>
      </c>
      <c r="AG37" s="161"/>
      <c r="AH37" s="161"/>
      <c r="AI37" s="161"/>
      <c r="AJ37" s="161"/>
      <c r="AK37" s="161"/>
      <c r="AL37" s="158" t="e">
        <f aca="false">AK37/AH37</f>
        <v>#DIV/0!</v>
      </c>
      <c r="AN37" s="161"/>
      <c r="AO37" s="161"/>
      <c r="AP37" s="171" t="e">
        <f aca="false">AO37/AN37</f>
        <v>#DIV/0!</v>
      </c>
      <c r="AQ37" s="161"/>
      <c r="AR37" s="158" t="e">
        <f aca="false">AQ37/AN37</f>
        <v>#DIV/0!</v>
      </c>
      <c r="AV37" s="172" t="e">
        <f aca="false">(#ref!+AK37)/(#ref!+AK42)</f>
        <v>#NAME?</v>
      </c>
      <c r="AW37" s="172" t="e">
        <f aca="false">#ref!/(AK37+#ref!)</f>
        <v>#NAME?</v>
      </c>
      <c r="AX37" s="172" t="e">
        <f aca="false">AK37/(#ref!+AK37)</f>
        <v>#NAME?</v>
      </c>
      <c r="AZ37" s="161"/>
      <c r="BA37" s="161"/>
    </row>
    <row r="38" customFormat="false" ht="8.25" hidden="false" customHeight="false" outlineLevel="0" collapsed="false">
      <c r="A38" s="159" t="s">
        <v>49</v>
      </c>
      <c r="B38" s="159"/>
      <c r="C38" s="159"/>
      <c r="D38" s="156"/>
      <c r="E38" s="159" t="n">
        <f aca="false">SUM(E32:E37)</f>
        <v>312</v>
      </c>
      <c r="F38" s="159" t="n">
        <f aca="false">SUM(F32:F37)</f>
        <v>188</v>
      </c>
      <c r="G38" s="159" t="n">
        <f aca="false">SUM(G32:G37)</f>
        <v>2499</v>
      </c>
      <c r="H38" s="159"/>
      <c r="I38" s="159" t="n">
        <f aca="false">SUM(I32:I37)</f>
        <v>19</v>
      </c>
      <c r="J38" s="159"/>
      <c r="K38" s="159"/>
      <c r="L38" s="159" t="n">
        <f aca="false">SUM(L32:L37)</f>
        <v>2</v>
      </c>
      <c r="M38" s="159" t="n">
        <f aca="false">SUM(M32:M37)</f>
        <v>21</v>
      </c>
      <c r="N38" s="159"/>
      <c r="O38" s="159" t="n">
        <f aca="false">SUM(O32:O37)</f>
        <v>0</v>
      </c>
      <c r="P38" s="159"/>
      <c r="AD38" s="159" t="s">
        <v>49</v>
      </c>
      <c r="AE38" s="159"/>
      <c r="AF38" s="156"/>
      <c r="AG38" s="159" t="n">
        <f aca="false">SUM(AG32:AG37)</f>
        <v>422</v>
      </c>
      <c r="AH38" s="159" t="n">
        <f aca="false">SUM(AH32:AH37)</f>
        <v>265</v>
      </c>
      <c r="AI38" s="159" t="n">
        <f aca="false">SUM(AI32:AI37)</f>
        <v>3125</v>
      </c>
      <c r="AJ38" s="159"/>
      <c r="AK38" s="159" t="n">
        <f aca="false">SUM(AK32:AK37)</f>
        <v>20</v>
      </c>
      <c r="AL38" s="159"/>
      <c r="AM38" s="159"/>
      <c r="AN38" s="159" t="n">
        <f aca="false">SUM(AN32:AN37)</f>
        <v>17</v>
      </c>
      <c r="AO38" s="159" t="n">
        <f aca="false">SUM(AO32:AO37)</f>
        <v>128</v>
      </c>
      <c r="AP38" s="159"/>
      <c r="AQ38" s="159" t="n">
        <f aca="false">SUM(AQ32:AQ37)</f>
        <v>0</v>
      </c>
      <c r="AR38" s="159"/>
    </row>
    <row r="39" customFormat="false" ht="8.25" hidden="false" customHeight="false" outlineLevel="0" collapsed="false">
      <c r="A39" s="159"/>
      <c r="C39" s="2"/>
      <c r="D39" s="2"/>
      <c r="E39" s="2"/>
      <c r="F39" s="2"/>
      <c r="G39" s="2"/>
      <c r="H39" s="2"/>
      <c r="I39" s="2"/>
      <c r="J39" s="2"/>
      <c r="K39" s="2"/>
      <c r="L39" s="2"/>
      <c r="AC39" s="159"/>
      <c r="AE39" s="2"/>
      <c r="AF39" s="2"/>
      <c r="AG39" s="2"/>
      <c r="AH39" s="2"/>
      <c r="AI39" s="2"/>
      <c r="AJ39" s="2"/>
      <c r="AK39" s="2"/>
      <c r="AL39" s="2"/>
      <c r="AM39" s="2"/>
      <c r="AN39" s="2"/>
    </row>
    <row r="40" customFormat="false" ht="8.25" hidden="false" customHeight="false" outlineLevel="0" collapsed="false">
      <c r="A40" s="159"/>
      <c r="C40" s="2"/>
      <c r="D40" s="2"/>
      <c r="E40" s="2"/>
      <c r="F40" s="2"/>
      <c r="G40" s="2"/>
      <c r="H40" s="2"/>
      <c r="I40" s="2"/>
      <c r="J40" s="2"/>
      <c r="K40" s="2"/>
      <c r="L40" s="2"/>
      <c r="AC40" s="159"/>
      <c r="AE40" s="2"/>
      <c r="AF40" s="2"/>
      <c r="AG40" s="2"/>
      <c r="AH40" s="2"/>
      <c r="AI40" s="2"/>
      <c r="AJ40" s="2"/>
      <c r="AK40" s="2"/>
      <c r="AL40" s="2"/>
      <c r="AM40" s="2"/>
      <c r="AN40" s="2"/>
    </row>
    <row r="41" customFormat="false" ht="8.25" hidden="false" customHeight="false" outlineLevel="0" collapsed="false">
      <c r="A41" s="153" t="s">
        <v>50</v>
      </c>
      <c r="B41" s="153"/>
      <c r="C41" s="153"/>
      <c r="D41" s="153"/>
      <c r="E41" s="153"/>
      <c r="F41" s="153"/>
      <c r="G41" s="153"/>
      <c r="H41" s="154"/>
      <c r="I41" s="154"/>
      <c r="J41" s="2"/>
      <c r="K41" s="2"/>
      <c r="L41" s="153" t="s">
        <v>19</v>
      </c>
      <c r="M41" s="153"/>
      <c r="N41" s="153"/>
      <c r="O41" s="153"/>
      <c r="P41" s="153"/>
      <c r="T41" s="153" t="s">
        <v>20</v>
      </c>
      <c r="U41" s="153"/>
      <c r="V41" s="153"/>
      <c r="X41" s="153"/>
      <c r="Y41" s="153"/>
      <c r="AE41" s="153" t="s">
        <v>50</v>
      </c>
      <c r="AF41" s="153"/>
      <c r="AG41" s="153"/>
      <c r="AH41" s="153"/>
      <c r="AI41" s="153"/>
      <c r="AJ41" s="153"/>
      <c r="AK41" s="153"/>
      <c r="AL41" s="2"/>
      <c r="AM41" s="2"/>
      <c r="AN41" s="153" t="s">
        <v>19</v>
      </c>
      <c r="AO41" s="153"/>
      <c r="AP41" s="153"/>
      <c r="AQ41" s="153"/>
      <c r="AR41" s="153"/>
      <c r="AV41" s="153" t="s">
        <v>20</v>
      </c>
      <c r="AW41" s="153"/>
      <c r="AX41" s="153"/>
      <c r="AZ41" s="153" t="s">
        <v>21</v>
      </c>
      <c r="BA41" s="153"/>
    </row>
    <row r="42" customFormat="false" ht="8.25" hidden="false" customHeight="false" outlineLevel="0" collapsed="false">
      <c r="A42" s="159" t="s">
        <v>95</v>
      </c>
      <c r="B42" s="159" t="s">
        <v>23</v>
      </c>
      <c r="C42" s="159" t="s">
        <v>24</v>
      </c>
      <c r="D42" s="159" t="s">
        <v>52</v>
      </c>
      <c r="E42" s="159" t="s">
        <v>53</v>
      </c>
      <c r="F42" s="159" t="s">
        <v>54</v>
      </c>
      <c r="G42" s="159" t="s">
        <v>55</v>
      </c>
      <c r="H42" s="159" t="s">
        <v>56</v>
      </c>
      <c r="I42" s="159" t="s">
        <v>30</v>
      </c>
      <c r="J42" s="159" t="s">
        <v>57</v>
      </c>
      <c r="L42" s="159" t="s">
        <v>34</v>
      </c>
      <c r="M42" s="159" t="s">
        <v>35</v>
      </c>
      <c r="N42" s="159" t="s">
        <v>36</v>
      </c>
      <c r="O42" s="159" t="s">
        <v>96</v>
      </c>
      <c r="P42" s="159" t="s">
        <v>31</v>
      </c>
      <c r="S42" s="159" t="s">
        <v>95</v>
      </c>
      <c r="T42" s="159" t="s">
        <v>38</v>
      </c>
      <c r="U42" s="159" t="s">
        <v>39</v>
      </c>
      <c r="V42" s="159" t="s">
        <v>40</v>
      </c>
      <c r="X42" s="159" t="s">
        <v>41</v>
      </c>
      <c r="Y42" s="159" t="s">
        <v>58</v>
      </c>
      <c r="Z42" s="159" t="s">
        <v>97</v>
      </c>
      <c r="AA42" s="159"/>
      <c r="AD42" s="159" t="s">
        <v>95</v>
      </c>
      <c r="AE42" s="159" t="s">
        <v>24</v>
      </c>
      <c r="AF42" s="159" t="s">
        <v>52</v>
      </c>
      <c r="AG42" s="159" t="s">
        <v>53</v>
      </c>
      <c r="AH42" s="159" t="s">
        <v>54</v>
      </c>
      <c r="AI42" s="159" t="s">
        <v>55</v>
      </c>
      <c r="AJ42" s="159" t="s">
        <v>56</v>
      </c>
      <c r="AK42" s="159" t="s">
        <v>30</v>
      </c>
      <c r="AL42" s="159" t="s">
        <v>57</v>
      </c>
      <c r="AN42" s="159" t="s">
        <v>34</v>
      </c>
      <c r="AO42" s="159" t="s">
        <v>35</v>
      </c>
      <c r="AP42" s="159" t="s">
        <v>36</v>
      </c>
      <c r="AQ42" s="159" t="s">
        <v>96</v>
      </c>
      <c r="AR42" s="159" t="s">
        <v>31</v>
      </c>
      <c r="AV42" s="159" t="s">
        <v>38</v>
      </c>
      <c r="AW42" s="159" t="s">
        <v>39</v>
      </c>
      <c r="AX42" s="159" t="s">
        <v>40</v>
      </c>
      <c r="AZ42" s="159" t="s">
        <v>41</v>
      </c>
      <c r="BA42" s="159" t="s">
        <v>58</v>
      </c>
    </row>
    <row r="43" customFormat="false" ht="8.25" hidden="false" customHeight="false" outlineLevel="0" collapsed="false">
      <c r="A43" s="160" t="s">
        <v>864</v>
      </c>
      <c r="B43" s="161" t="n">
        <v>27</v>
      </c>
      <c r="C43" s="161" t="n">
        <v>17</v>
      </c>
      <c r="D43" s="158" t="n">
        <f aca="false">F43/E43</f>
        <v>0.8</v>
      </c>
      <c r="E43" s="161" t="n">
        <v>5</v>
      </c>
      <c r="F43" s="161" t="n">
        <v>4</v>
      </c>
      <c r="G43" s="161" t="n">
        <v>28</v>
      </c>
      <c r="H43" s="161" t="n">
        <f aca="false">G43/F43</f>
        <v>7</v>
      </c>
      <c r="I43" s="161" t="n">
        <v>1</v>
      </c>
      <c r="J43" s="158" t="n">
        <f aca="false">I43/F43</f>
        <v>0.25</v>
      </c>
      <c r="L43" s="161" t="n">
        <v>0</v>
      </c>
      <c r="M43" s="161" t="n">
        <v>0</v>
      </c>
      <c r="N43" s="161" t="e">
        <f aca="false">M43/L43</f>
        <v>#DIV/0!</v>
      </c>
      <c r="O43" s="161" t="n">
        <v>0</v>
      </c>
      <c r="P43" s="158" t="e">
        <f aca="false">O43/L43</f>
        <v>#DIV/0!</v>
      </c>
      <c r="S43" s="160" t="s">
        <v>865</v>
      </c>
      <c r="T43" s="172" t="n">
        <f aca="false">(E43+L43)/($E$47+$L$47+$E$38+$L$38+$K$27+$D$27+$N$17)</f>
        <v>0.00528541226215645</v>
      </c>
      <c r="U43" s="172" t="n">
        <f aca="false">E43/($E$47+$E$38+$K$27)</f>
        <v>0.0100806451612903</v>
      </c>
      <c r="V43" s="172" t="n">
        <f aca="false">L43/($L$47+$L$38+$D$27+$N$17)</f>
        <v>0</v>
      </c>
      <c r="X43" s="161" t="n">
        <f aca="false">($G43*('Scoring Format'!$B$4))+($I43*'Scoring Format'!$B$7)+($M43*('Scoring Format'!$B$3))+($O43*('Scoring Format'!$B$6))</f>
        <v>8.8</v>
      </c>
      <c r="Y43" s="161" t="n">
        <f aca="false">(F43*1)+(($G43*('Scoring Format'!$B$4))+($I43*'Scoring Format'!$B$7)+($M43*('Scoring Format'!$B$3))+($O43*('Scoring Format'!$B$6)))</f>
        <v>12.8</v>
      </c>
      <c r="Z43" s="161" t="n">
        <f aca="false">(F43*0.5)+(($G43*('Scoring Format'!$B$4))+($I43*'Scoring Format'!$B$7)+($M43*('Scoring Format'!$B$3))+($O43*('Scoring Format'!$B$6)))</f>
        <v>10.8</v>
      </c>
      <c r="AA43" s="2"/>
      <c r="AD43" s="160" t="s">
        <v>100</v>
      </c>
      <c r="AE43" s="160"/>
      <c r="AF43" s="158" t="n">
        <f aca="false">AH43/AG43</f>
        <v>0.5625</v>
      </c>
      <c r="AG43" s="161" t="n">
        <v>16</v>
      </c>
      <c r="AH43" s="161" t="n">
        <v>9</v>
      </c>
      <c r="AI43" s="161" t="n">
        <v>108</v>
      </c>
      <c r="AJ43" s="161" t="n">
        <f aca="false">AI43/AH43</f>
        <v>12</v>
      </c>
      <c r="AK43" s="161" t="n">
        <v>1</v>
      </c>
      <c r="AL43" s="158" t="n">
        <f aca="false">AK43/AH43</f>
        <v>0.111111111111111</v>
      </c>
      <c r="AN43" s="161" t="n">
        <v>0</v>
      </c>
      <c r="AO43" s="161" t="n">
        <v>0</v>
      </c>
      <c r="AP43" s="161" t="n">
        <v>0</v>
      </c>
      <c r="AQ43" s="161" t="n">
        <v>0</v>
      </c>
      <c r="AR43" s="158" t="e">
        <f aca="false">AQ43/AN43</f>
        <v>#DIV/0!</v>
      </c>
      <c r="AV43" s="172" t="e">
        <f aca="false">(#ref!+AK43)/(#ref!+AK46)</f>
        <v>#NAME?</v>
      </c>
      <c r="AW43" s="172" t="e">
        <f aca="false">#ref!/(AK43+#ref!)</f>
        <v>#NAME?</v>
      </c>
      <c r="AX43" s="172" t="e">
        <f aca="false">AK43/(#ref!+AK43)</f>
        <v>#NAME?</v>
      </c>
      <c r="AZ43" s="161" t="n">
        <f aca="false">(AI43*0.1)+(AK43*6)+(AO43*0.1)+(AQ43*6)</f>
        <v>16.8</v>
      </c>
      <c r="BA43" s="161" t="n">
        <f aca="false">(AH43*1)+(AI43*0.1)+(AK43*6)+(AO43*0.1)+(AQ43*6)</f>
        <v>25.8</v>
      </c>
    </row>
    <row r="44" customFormat="false" ht="8.25" hidden="false" customHeight="false" outlineLevel="0" collapsed="false">
      <c r="A44" s="160" t="s">
        <v>866</v>
      </c>
      <c r="B44" s="161" t="n">
        <v>33</v>
      </c>
      <c r="C44" s="161" t="n">
        <v>17</v>
      </c>
      <c r="D44" s="158" t="n">
        <f aca="false">F44/E44</f>
        <v>0.7</v>
      </c>
      <c r="E44" s="161" t="n">
        <v>20</v>
      </c>
      <c r="F44" s="161" t="n">
        <v>14</v>
      </c>
      <c r="G44" s="161" t="n">
        <v>120</v>
      </c>
      <c r="H44" s="161" t="n">
        <f aca="false">G44/F44</f>
        <v>8.57142857142857</v>
      </c>
      <c r="I44" s="161" t="n">
        <v>1</v>
      </c>
      <c r="J44" s="158" t="n">
        <f aca="false">I44/F44</f>
        <v>0.0714285714285714</v>
      </c>
      <c r="L44" s="161" t="n">
        <v>0</v>
      </c>
      <c r="M44" s="161" t="n">
        <v>0</v>
      </c>
      <c r="N44" s="161" t="e">
        <f aca="false">M44/L44</f>
        <v>#DIV/0!</v>
      </c>
      <c r="O44" s="161" t="n">
        <v>0</v>
      </c>
      <c r="P44" s="158" t="e">
        <f aca="false">O44/L44</f>
        <v>#DIV/0!</v>
      </c>
      <c r="S44" s="160" t="s">
        <v>867</v>
      </c>
      <c r="T44" s="172" t="n">
        <f aca="false">(E44+L44)/($E$47+$L$47+$E$38+$L$38+$K$27+$D$27+$N$17)</f>
        <v>0.0211416490486258</v>
      </c>
      <c r="U44" s="172" t="n">
        <f aca="false">E44/($E$47+$E$38+$K$27)</f>
        <v>0.0403225806451613</v>
      </c>
      <c r="V44" s="172" t="n">
        <f aca="false">L44/($L$47+$L$38+$D$27+$N$17)</f>
        <v>0</v>
      </c>
      <c r="X44" s="161" t="n">
        <f aca="false">($G44*('Scoring Format'!$B$4))+($I44*'Scoring Format'!$B$7)+($M44*('Scoring Format'!$B$3))+($O44*('Scoring Format'!$B$6))</f>
        <v>18</v>
      </c>
      <c r="Y44" s="161" t="n">
        <f aca="false">(F44*1)+(($G44*('Scoring Format'!$B$4))+($I44*'Scoring Format'!$B$7)+($M44*('Scoring Format'!$B$3))+($O44*('Scoring Format'!$B$6)))</f>
        <v>32</v>
      </c>
      <c r="Z44" s="161" t="n">
        <f aca="false">(F44*0.5)+(($G44*('Scoring Format'!$B$4))+($I44*'Scoring Format'!$B$7)+($M44*('Scoring Format'!$B$3))+($O44*('Scoring Format'!$B$6)))</f>
        <v>25</v>
      </c>
      <c r="AA44" s="2"/>
      <c r="AD44" s="160" t="s">
        <v>103</v>
      </c>
      <c r="AE44" s="160"/>
      <c r="AF44" s="158" t="n">
        <f aca="false">AH44/AG44</f>
        <v>0.742857142857143</v>
      </c>
      <c r="AG44" s="161" t="n">
        <v>35</v>
      </c>
      <c r="AH44" s="161" t="n">
        <v>26</v>
      </c>
      <c r="AI44" s="161" t="n">
        <v>283</v>
      </c>
      <c r="AJ44" s="161" t="n">
        <f aca="false">AI44/AH44</f>
        <v>10.8846153846154</v>
      </c>
      <c r="AK44" s="161" t="n">
        <v>2</v>
      </c>
      <c r="AL44" s="158" t="n">
        <f aca="false">AK44/AH44</f>
        <v>0.0769230769230769</v>
      </c>
      <c r="AN44" s="161" t="n">
        <v>0</v>
      </c>
      <c r="AO44" s="161" t="n">
        <v>0</v>
      </c>
      <c r="AP44" s="161" t="n">
        <v>0</v>
      </c>
      <c r="AQ44" s="161" t="n">
        <v>0</v>
      </c>
      <c r="AR44" s="158" t="e">
        <f aca="false">AQ44/AN44</f>
        <v>#DIV/0!</v>
      </c>
      <c r="AV44" s="172" t="e">
        <f aca="false">(#ref!+AK44)/(#ref!+AK47)</f>
        <v>#NAME?</v>
      </c>
      <c r="AW44" s="172" t="e">
        <f aca="false">#ref!/(AK44+#ref!)</f>
        <v>#NAME?</v>
      </c>
      <c r="AX44" s="172" t="e">
        <f aca="false">AK44/(#ref!+AK44)</f>
        <v>#NAME?</v>
      </c>
      <c r="AZ44" s="161" t="n">
        <f aca="false">(AI44*0.1)+(AK44*6)+(AO44*0.1)+(AQ44*6)</f>
        <v>40.3</v>
      </c>
      <c r="BA44" s="161" t="n">
        <f aca="false">(AH44*1)+(AI44*0.1)+(AK44*6)+(AO44*0.1)+(AQ44*6)</f>
        <v>66.3</v>
      </c>
    </row>
    <row r="45" customFormat="false" ht="8.25" hidden="false" customHeight="false" outlineLevel="0" collapsed="false">
      <c r="A45" s="160" t="s">
        <v>868</v>
      </c>
      <c r="B45" s="161" t="n">
        <v>26</v>
      </c>
      <c r="C45" s="161" t="n">
        <v>17</v>
      </c>
      <c r="D45" s="158" t="n">
        <f aca="false">F45/E45</f>
        <v>0.677777777777778</v>
      </c>
      <c r="E45" s="161" t="n">
        <v>90</v>
      </c>
      <c r="F45" s="161" t="n">
        <v>61</v>
      </c>
      <c r="G45" s="161" t="n">
        <v>610</v>
      </c>
      <c r="H45" s="161" t="n">
        <f aca="false">G45/F45</f>
        <v>10</v>
      </c>
      <c r="I45" s="161" t="n">
        <v>4</v>
      </c>
      <c r="J45" s="158" t="n">
        <f aca="false">I45/F45</f>
        <v>0.0655737704918033</v>
      </c>
      <c r="L45" s="161" t="n">
        <v>0</v>
      </c>
      <c r="M45" s="161" t="n">
        <v>0</v>
      </c>
      <c r="N45" s="161" t="e">
        <f aca="false">M45/L45</f>
        <v>#DIV/0!</v>
      </c>
      <c r="O45" s="161" t="n">
        <v>0</v>
      </c>
      <c r="P45" s="158" t="e">
        <f aca="false">O45/L45</f>
        <v>#DIV/0!</v>
      </c>
      <c r="S45" s="160" t="s">
        <v>869</v>
      </c>
      <c r="T45" s="172" t="n">
        <f aca="false">(E45+L45)/($E$47+$L$47+$E$38+$L$38+$K$27+$D$27+$N$17)</f>
        <v>0.0951374207188161</v>
      </c>
      <c r="U45" s="172" t="n">
        <f aca="false">E45/($E$47+$E$38+$K$27)</f>
        <v>0.181451612903226</v>
      </c>
      <c r="V45" s="172" t="n">
        <f aca="false">L45/($L$47+$L$38+$D$27+$N$17)</f>
        <v>0</v>
      </c>
      <c r="X45" s="161" t="n">
        <f aca="false">($G45*('Scoring Format'!$B$4))+($I45*'Scoring Format'!$B$7)+($M45*('Scoring Format'!$B$3))+($O45*('Scoring Format'!$B$6))</f>
        <v>85</v>
      </c>
      <c r="Y45" s="161" t="n">
        <f aca="false">(F45*1)+(($G45*('Scoring Format'!$B$4))+($I45*'Scoring Format'!$B$7)+($M45*('Scoring Format'!$B$3))+($O45*('Scoring Format'!$B$6)))</f>
        <v>146</v>
      </c>
      <c r="Z45" s="161" t="n">
        <f aca="false">(F45*0.5)+(($G45*('Scoring Format'!$B$4))+($I45*'Scoring Format'!$B$7)+($M45*('Scoring Format'!$B$3))+($O45*('Scoring Format'!$B$6)))</f>
        <v>115.5</v>
      </c>
      <c r="AA45" s="2"/>
      <c r="AD45" s="160" t="s">
        <v>106</v>
      </c>
      <c r="AE45" s="160"/>
      <c r="AF45" s="158" t="n">
        <f aca="false">AH45/AG45</f>
        <v>0.5</v>
      </c>
      <c r="AG45" s="161" t="n">
        <v>12</v>
      </c>
      <c r="AH45" s="161" t="n">
        <v>6</v>
      </c>
      <c r="AI45" s="161" t="n">
        <v>65</v>
      </c>
      <c r="AJ45" s="161" t="n">
        <f aca="false">AI45/AH45</f>
        <v>10.8333333333333</v>
      </c>
      <c r="AK45" s="161" t="n">
        <v>0</v>
      </c>
      <c r="AL45" s="158" t="n">
        <f aca="false">AK45/AH45</f>
        <v>0</v>
      </c>
      <c r="AN45" s="161" t="n">
        <v>0</v>
      </c>
      <c r="AO45" s="161" t="n">
        <v>0</v>
      </c>
      <c r="AP45" s="161" t="n">
        <v>0</v>
      </c>
      <c r="AQ45" s="161" t="n">
        <v>0</v>
      </c>
      <c r="AR45" s="158" t="e">
        <f aca="false">AQ45/AN45</f>
        <v>#DIV/0!</v>
      </c>
      <c r="AV45" s="172" t="e">
        <f aca="false">(#ref!+AK45)/(#ref!+AI49)</f>
        <v>#NAME?</v>
      </c>
      <c r="AW45" s="172" t="e">
        <f aca="false">#ref!/(AK45+#ref!)</f>
        <v>#NAME?</v>
      </c>
      <c r="AX45" s="172" t="e">
        <f aca="false">AK45/(#ref!+AK45)</f>
        <v>#NAME?</v>
      </c>
      <c r="AZ45" s="161" t="n">
        <f aca="false">(AI45*0.1)+(AK45*6)+(AO45*0.1)+(AQ45*6)</f>
        <v>6.5</v>
      </c>
      <c r="BA45" s="161" t="n">
        <f aca="false">(AH45*1)+(AI45*0.1)+(AK45*6)+(AO45*0.1)+(AQ45*6)</f>
        <v>12.5</v>
      </c>
    </row>
    <row r="46" customFormat="false" ht="8.25" hidden="false" customHeight="false" outlineLevel="0" collapsed="false">
      <c r="A46" s="160" t="s">
        <v>870</v>
      </c>
      <c r="B46" s="161" t="n">
        <v>27</v>
      </c>
      <c r="C46" s="161" t="n">
        <v>5</v>
      </c>
      <c r="D46" s="158" t="n">
        <f aca="false">F46/E46</f>
        <v>0.5</v>
      </c>
      <c r="E46" s="161" t="n">
        <v>2</v>
      </c>
      <c r="F46" s="161" t="n">
        <v>1</v>
      </c>
      <c r="G46" s="161" t="n">
        <v>15</v>
      </c>
      <c r="H46" s="161" t="n">
        <f aca="false">G46/F46</f>
        <v>15</v>
      </c>
      <c r="I46" s="161" t="n">
        <v>0</v>
      </c>
      <c r="J46" s="158" t="n">
        <f aca="false">I46/F46</f>
        <v>0</v>
      </c>
      <c r="L46" s="161" t="n">
        <v>0</v>
      </c>
      <c r="M46" s="161" t="n">
        <v>0</v>
      </c>
      <c r="N46" s="161" t="e">
        <f aca="false">M46/L46</f>
        <v>#DIV/0!</v>
      </c>
      <c r="O46" s="161" t="n">
        <v>0</v>
      </c>
      <c r="P46" s="158" t="e">
        <f aca="false">O46/L46</f>
        <v>#DIV/0!</v>
      </c>
      <c r="S46" s="160" t="s">
        <v>871</v>
      </c>
      <c r="T46" s="172" t="n">
        <f aca="false">(E46+L46)/($E$47+$L$47+$E$38+$L$38+$K$27+$D$27+$N$17)</f>
        <v>0.00211416490486258</v>
      </c>
      <c r="U46" s="172" t="n">
        <f aca="false">E46/($E$47+$E$38+$K$27)</f>
        <v>0.00403225806451613</v>
      </c>
      <c r="V46" s="172" t="n">
        <f aca="false">L46/($L$47+$L$38+$D$27+$N$17)</f>
        <v>0</v>
      </c>
      <c r="X46" s="161" t="n">
        <f aca="false">($G46*('Scoring Format'!$B$4))+($I46*'Scoring Format'!$B$7)+($M46*('Scoring Format'!$B$3))+($O46*('Scoring Format'!$B$6))</f>
        <v>1.5</v>
      </c>
      <c r="Y46" s="161" t="n">
        <f aca="false">(F46*1)+(($G46*('Scoring Format'!$B$4))+($I46*'Scoring Format'!$B$7)+($M46*('Scoring Format'!$B$3))+($O46*('Scoring Format'!$B$6)))</f>
        <v>2.5</v>
      </c>
      <c r="Z46" s="161" t="n">
        <f aca="false">(F46*0.5)+(($G46*('Scoring Format'!$B$4))+($I46*'Scoring Format'!$B$7)+($M46*('Scoring Format'!$B$3))+($O46*('Scoring Format'!$B$6)))</f>
        <v>2</v>
      </c>
      <c r="AA46" s="2"/>
      <c r="AD46" s="160"/>
      <c r="AE46" s="160"/>
      <c r="AF46" s="158" t="e">
        <f aca="false">AH46/AG46</f>
        <v>#DIV/0!</v>
      </c>
      <c r="AG46" s="161"/>
      <c r="AH46" s="161"/>
      <c r="AI46" s="161"/>
      <c r="AJ46" s="161" t="e">
        <f aca="false">AI46/AH46</f>
        <v>#DIV/0!</v>
      </c>
      <c r="AK46" s="161"/>
      <c r="AL46" s="158" t="e">
        <f aca="false">AK46/AH46</f>
        <v>#DIV/0!</v>
      </c>
      <c r="AN46" s="161"/>
      <c r="AO46" s="161"/>
      <c r="AP46" s="161"/>
      <c r="AQ46" s="161" t="n">
        <v>0</v>
      </c>
      <c r="AR46" s="158" t="e">
        <f aca="false">AQ46/AN46</f>
        <v>#DIV/0!</v>
      </c>
      <c r="AV46" s="172" t="e">
        <f aca="false">(#ref!+AK46)/(#ref!+AI50)</f>
        <v>#NAME?</v>
      </c>
      <c r="AW46" s="172" t="e">
        <f aca="false">#ref!/(AK46+#ref!)</f>
        <v>#NAME?</v>
      </c>
      <c r="AX46" s="172" t="e">
        <f aca="false">AK46/(#ref!+AK46)</f>
        <v>#NAME?</v>
      </c>
      <c r="AZ46" s="161" t="n">
        <f aca="false">(AI46*0.1)+(AK46*6)+(AO46*0.1)+(AQ46*6)</f>
        <v>0</v>
      </c>
      <c r="BA46" s="161" t="n">
        <f aca="false">(AH46*1)+(AI46*0.1)+(AK46*6)+(AO46*0.1)+(AQ46*6)</f>
        <v>0</v>
      </c>
    </row>
    <row r="47" customFormat="false" ht="8.25" hidden="false" customHeight="false" outlineLevel="0" collapsed="false">
      <c r="A47" s="159" t="s">
        <v>49</v>
      </c>
      <c r="B47" s="159"/>
      <c r="C47" s="159"/>
      <c r="D47" s="156"/>
      <c r="E47" s="159" t="n">
        <f aca="false">SUM(E43:E46)</f>
        <v>117</v>
      </c>
      <c r="F47" s="159" t="n">
        <f aca="false">SUM(F43:F46)</f>
        <v>80</v>
      </c>
      <c r="G47" s="159" t="n">
        <f aca="false">SUM(G43:G46)</f>
        <v>773</v>
      </c>
      <c r="H47" s="159"/>
      <c r="I47" s="159" t="n">
        <f aca="false">SUM(I43:I46)</f>
        <v>6</v>
      </c>
      <c r="J47" s="159"/>
      <c r="K47" s="159"/>
      <c r="L47" s="159" t="n">
        <f aca="false">SUM(L43:L46)</f>
        <v>0</v>
      </c>
      <c r="M47" s="159" t="n">
        <f aca="false">SUM(M43:M46)</f>
        <v>0</v>
      </c>
      <c r="N47" s="159"/>
      <c r="O47" s="159" t="n">
        <f aca="false">SUM(O43:O46)</f>
        <v>0</v>
      </c>
      <c r="P47" s="156"/>
      <c r="R47" s="163"/>
      <c r="T47" s="163"/>
      <c r="V47" s="2"/>
      <c r="W47" s="2"/>
      <c r="AD47" s="159" t="s">
        <v>49</v>
      </c>
      <c r="AE47" s="159"/>
      <c r="AF47" s="156"/>
      <c r="AG47" s="159" t="n">
        <f aca="false">SUM(AG43:AG46)</f>
        <v>63</v>
      </c>
      <c r="AH47" s="159" t="n">
        <f aca="false">SUM(AH43:AH46)</f>
        <v>41</v>
      </c>
      <c r="AI47" s="159" t="n">
        <f aca="false">SUM(AI43:AI46)</f>
        <v>456</v>
      </c>
      <c r="AJ47" s="159"/>
      <c r="AK47" s="159" t="n">
        <f aca="false">SUM(AK43:AK46)</f>
        <v>3</v>
      </c>
      <c r="AL47" s="159"/>
      <c r="AM47" s="159"/>
      <c r="AN47" s="159" t="n">
        <f aca="false">SUM(AN43:AN46)</f>
        <v>0</v>
      </c>
      <c r="AO47" s="159" t="n">
        <f aca="false">SUM(AO43:AO46)</f>
        <v>0</v>
      </c>
      <c r="AP47" s="159"/>
      <c r="AQ47" s="159" t="n">
        <f aca="false">SUM(AQ43:AQ46)</f>
        <v>0</v>
      </c>
      <c r="AR47" s="156"/>
      <c r="AT47" s="163"/>
      <c r="AU47" s="163"/>
      <c r="AV47" s="163"/>
      <c r="AX47" s="2"/>
      <c r="AY47" s="2"/>
    </row>
    <row r="48" customFormat="false" ht="8.25" hidden="false" customHeight="false" outlineLevel="0" collapsed="false">
      <c r="H48" s="167"/>
      <c r="I48" s="2"/>
      <c r="J48" s="2"/>
      <c r="P48" s="163"/>
      <c r="Q48" s="163"/>
      <c r="R48" s="163"/>
      <c r="T48" s="2"/>
      <c r="U48" s="2"/>
      <c r="AJ48" s="167"/>
      <c r="AK48" s="2"/>
      <c r="AL48" s="2"/>
      <c r="AR48" s="163"/>
      <c r="AS48" s="163"/>
      <c r="AT48" s="163"/>
      <c r="AV48" s="2"/>
      <c r="AW48" s="2"/>
    </row>
    <row r="49" customFormat="false" ht="8.25" hidden="false" customHeight="false" outlineLevel="0" collapsed="false">
      <c r="H49" s="167"/>
      <c r="I49" s="2"/>
      <c r="J49" s="2"/>
      <c r="P49" s="163"/>
      <c r="Q49" s="163"/>
      <c r="R49" s="163"/>
      <c r="T49" s="2"/>
      <c r="U49" s="2"/>
      <c r="AJ49" s="167"/>
      <c r="AK49" s="2"/>
      <c r="AL49" s="2"/>
      <c r="AR49" s="163"/>
      <c r="AS49" s="163"/>
      <c r="AT49" s="163"/>
      <c r="AV49" s="2"/>
      <c r="AW49" s="2"/>
    </row>
    <row r="50" customFormat="false" ht="8.25" hidden="false" customHeight="false" outlineLevel="0" collapsed="false">
      <c r="A50" s="153" t="s">
        <v>109</v>
      </c>
      <c r="B50" s="153"/>
      <c r="C50" s="153"/>
      <c r="D50" s="153"/>
      <c r="E50" s="153"/>
      <c r="F50" s="153"/>
      <c r="G50" s="153"/>
      <c r="H50" s="167"/>
      <c r="I50" s="2"/>
      <c r="J50" s="153" t="s">
        <v>110</v>
      </c>
      <c r="K50" s="153"/>
      <c r="L50" s="153"/>
      <c r="M50" s="153"/>
      <c r="N50" s="153"/>
      <c r="P50" s="173"/>
      <c r="Q50" s="163"/>
      <c r="R50" s="153" t="s">
        <v>111</v>
      </c>
      <c r="S50" s="153"/>
      <c r="T50" s="153"/>
      <c r="U50" s="153"/>
      <c r="V50" s="153"/>
      <c r="AC50" s="153" t="s">
        <v>109</v>
      </c>
      <c r="AD50" s="153"/>
      <c r="AE50" s="153"/>
      <c r="AF50" s="153"/>
      <c r="AG50" s="153"/>
      <c r="AH50" s="153"/>
      <c r="AI50" s="153"/>
      <c r="AJ50" s="167"/>
      <c r="AK50" s="2"/>
      <c r="AL50" s="153" t="s">
        <v>110</v>
      </c>
      <c r="AM50" s="153"/>
      <c r="AN50" s="153"/>
      <c r="AO50" s="153"/>
      <c r="AP50" s="153"/>
      <c r="AR50" s="173"/>
      <c r="AS50" s="163"/>
      <c r="AT50" s="153" t="s">
        <v>111</v>
      </c>
      <c r="AU50" s="153"/>
      <c r="AV50" s="153"/>
      <c r="AW50" s="153"/>
      <c r="AX50" s="153"/>
    </row>
    <row r="51" customFormat="false" ht="8.25" hidden="false" customHeight="false" outlineLevel="0" collapsed="false">
      <c r="A51" s="156"/>
      <c r="B51" s="159" t="s">
        <v>53</v>
      </c>
      <c r="C51" s="159" t="s">
        <v>112</v>
      </c>
      <c r="D51" s="159" t="s">
        <v>55</v>
      </c>
      <c r="E51" s="159" t="s">
        <v>30</v>
      </c>
      <c r="H51" s="2"/>
      <c r="I51" s="2"/>
      <c r="J51" s="174" t="s">
        <v>113</v>
      </c>
      <c r="K51" s="174"/>
      <c r="L51" s="174"/>
      <c r="M51" s="174"/>
      <c r="N51" s="156" t="s">
        <v>114</v>
      </c>
      <c r="R51" s="174" t="s">
        <v>113</v>
      </c>
      <c r="S51" s="174"/>
      <c r="T51" s="174"/>
      <c r="U51" s="174"/>
      <c r="V51" s="156" t="s">
        <v>114</v>
      </c>
      <c r="AC51" s="156"/>
      <c r="AD51" s="159" t="s">
        <v>53</v>
      </c>
      <c r="AE51" s="159" t="s">
        <v>112</v>
      </c>
      <c r="AF51" s="159" t="s">
        <v>55</v>
      </c>
      <c r="AG51" s="159" t="s">
        <v>30</v>
      </c>
      <c r="AJ51" s="2"/>
      <c r="AK51" s="2"/>
      <c r="AL51" s="174" t="s">
        <v>113</v>
      </c>
      <c r="AM51" s="174"/>
      <c r="AN51" s="174"/>
      <c r="AO51" s="174"/>
      <c r="AP51" s="156" t="s">
        <v>114</v>
      </c>
      <c r="AT51" s="174" t="s">
        <v>113</v>
      </c>
      <c r="AU51" s="174"/>
      <c r="AV51" s="174"/>
      <c r="AW51" s="174"/>
      <c r="AX51" s="156" t="s">
        <v>114</v>
      </c>
    </row>
    <row r="52" customFormat="false" ht="8.25" hidden="false" customHeight="false" outlineLevel="0" collapsed="false">
      <c r="A52" s="175" t="s">
        <v>117</v>
      </c>
      <c r="B52" s="161" t="n">
        <f aca="false">SUM(K22:K26,E32:E37,E43:E46)</f>
        <v>496</v>
      </c>
      <c r="C52" s="161" t="n">
        <f aca="false">SUM(F43:F46,F32:F37,L22:L26)</f>
        <v>319</v>
      </c>
      <c r="D52" s="161" t="n">
        <f aca="false">SUM(G43:G46,G32:G37,M22:M26)</f>
        <v>3649</v>
      </c>
      <c r="E52" s="161" t="n">
        <f aca="false">SUM(O22:O26,I32:I37,I43:I46)</f>
        <v>26</v>
      </c>
      <c r="H52" s="2"/>
      <c r="I52" s="2"/>
      <c r="J52" s="160" t="s">
        <v>872</v>
      </c>
      <c r="K52" s="160"/>
      <c r="L52" s="160"/>
      <c r="M52" s="160"/>
      <c r="N52" s="160" t="s">
        <v>22</v>
      </c>
      <c r="R52" s="160"/>
      <c r="S52" s="160"/>
      <c r="T52" s="160"/>
      <c r="U52" s="160"/>
      <c r="V52" s="160"/>
      <c r="AC52" s="175" t="s">
        <v>117</v>
      </c>
      <c r="AD52" s="161" t="n">
        <f aca="false">SUM(AM22:AM26,AG32:AG37,AG43:AG46)</f>
        <v>583</v>
      </c>
      <c r="AE52" s="161" t="n">
        <f aca="false">SUM(AH43:AH46,AH32:AH37,AM22:AM26)</f>
        <v>404</v>
      </c>
      <c r="AF52" s="161" t="n">
        <f aca="false">SUM(AI43:AI46,AI32:AI37,AN22:AN26)</f>
        <v>3653</v>
      </c>
      <c r="AG52" s="161" t="n">
        <f aca="false">SUM(AQ22:AQ26,AK32:AK37,AK43:AK46)</f>
        <v>27</v>
      </c>
      <c r="AJ52" s="2"/>
      <c r="AK52" s="2"/>
      <c r="AL52" s="175"/>
      <c r="AM52" s="175"/>
      <c r="AN52" s="175"/>
      <c r="AO52" s="175"/>
      <c r="AP52" s="160"/>
      <c r="AT52" s="175"/>
      <c r="AU52" s="175"/>
      <c r="AV52" s="175"/>
      <c r="AW52" s="175"/>
      <c r="AX52" s="160"/>
    </row>
    <row r="53" customFormat="false" ht="8.25" hidden="false" customHeight="false" outlineLevel="0" collapsed="false">
      <c r="A53" s="175" t="s">
        <v>118</v>
      </c>
      <c r="B53" s="161" t="n">
        <f aca="false">SUM(D17)</f>
        <v>496</v>
      </c>
      <c r="C53" s="161" t="n">
        <f aca="false">SUM(E17)</f>
        <v>319</v>
      </c>
      <c r="D53" s="161" t="n">
        <f aca="false">SUM(G17)</f>
        <v>3649</v>
      </c>
      <c r="E53" s="161" t="n">
        <f aca="false">SUM(I17)</f>
        <v>26</v>
      </c>
      <c r="F53" s="159"/>
      <c r="J53" s="160" t="s">
        <v>873</v>
      </c>
      <c r="K53" s="160"/>
      <c r="L53" s="160"/>
      <c r="M53" s="160"/>
      <c r="N53" s="160" t="s">
        <v>51</v>
      </c>
      <c r="R53" s="160"/>
      <c r="S53" s="160"/>
      <c r="T53" s="160"/>
      <c r="U53" s="160"/>
      <c r="V53" s="160"/>
      <c r="AC53" s="175" t="s">
        <v>118</v>
      </c>
      <c r="AD53" s="161" t="n">
        <f aca="false">SUM(AF17)</f>
        <v>583</v>
      </c>
      <c r="AE53" s="161" t="n">
        <f aca="false">SUM(AG17)</f>
        <v>378</v>
      </c>
      <c r="AF53" s="161" t="n">
        <f aca="false">SUM(AI17)</f>
        <v>4072</v>
      </c>
      <c r="AG53" s="161" t="n">
        <f aca="false">SUM(AK17)</f>
        <v>27</v>
      </c>
      <c r="AH53" s="159"/>
      <c r="AL53" s="175"/>
      <c r="AM53" s="175"/>
      <c r="AN53" s="175"/>
      <c r="AO53" s="175"/>
      <c r="AP53" s="160"/>
      <c r="AT53" s="175"/>
      <c r="AU53" s="175"/>
      <c r="AV53" s="175"/>
      <c r="AW53" s="175"/>
      <c r="AX53" s="160"/>
    </row>
    <row r="54" customFormat="false" ht="8.25" hidden="false" customHeight="false" outlineLevel="0" collapsed="false">
      <c r="A54" s="175" t="s">
        <v>120</v>
      </c>
      <c r="B54" s="161"/>
      <c r="F54" s="159"/>
      <c r="J54" s="160" t="s">
        <v>874</v>
      </c>
      <c r="K54" s="160"/>
      <c r="L54" s="160"/>
      <c r="M54" s="160"/>
      <c r="N54" s="160" t="s">
        <v>122</v>
      </c>
      <c r="R54" s="160"/>
      <c r="S54" s="160"/>
      <c r="T54" s="160"/>
      <c r="U54" s="160"/>
      <c r="V54" s="160"/>
      <c r="AC54" s="175" t="s">
        <v>120</v>
      </c>
      <c r="AD54" s="160"/>
      <c r="AH54" s="159"/>
      <c r="AL54" s="175"/>
      <c r="AM54" s="175"/>
      <c r="AN54" s="175"/>
      <c r="AO54" s="175"/>
      <c r="AP54" s="160"/>
      <c r="AT54" s="175"/>
      <c r="AU54" s="175"/>
      <c r="AV54" s="175"/>
      <c r="AW54" s="175"/>
      <c r="AX54" s="160"/>
    </row>
    <row r="55" customFormat="false" ht="8.25" hidden="false" customHeight="false" outlineLevel="0" collapsed="false">
      <c r="J55" s="160" t="s">
        <v>875</v>
      </c>
      <c r="K55" s="160"/>
      <c r="L55" s="160"/>
      <c r="M55" s="160"/>
      <c r="N55" s="160" t="s">
        <v>122</v>
      </c>
      <c r="R55" s="175"/>
      <c r="S55" s="175"/>
      <c r="T55" s="175"/>
      <c r="U55" s="175"/>
      <c r="V55" s="160"/>
      <c r="AL55" s="175"/>
      <c r="AM55" s="175"/>
      <c r="AN55" s="175"/>
      <c r="AO55" s="175"/>
      <c r="AP55" s="160"/>
      <c r="AT55" s="175"/>
      <c r="AU55" s="175"/>
      <c r="AV55" s="175"/>
      <c r="AW55" s="175"/>
      <c r="AX55" s="160"/>
    </row>
    <row r="56" customFormat="false" ht="8.25" hidden="false" customHeight="false" outlineLevel="0" collapsed="false">
      <c r="A56" s="156"/>
      <c r="B56" s="159" t="s">
        <v>25</v>
      </c>
      <c r="C56" s="159" t="s">
        <v>28</v>
      </c>
      <c r="D56" s="159" t="s">
        <v>30</v>
      </c>
      <c r="J56" s="160" t="s">
        <v>876</v>
      </c>
      <c r="K56" s="160"/>
      <c r="L56" s="160"/>
      <c r="M56" s="160"/>
      <c r="N56" s="160" t="s">
        <v>130</v>
      </c>
      <c r="R56" s="175"/>
      <c r="S56" s="175"/>
      <c r="T56" s="175"/>
      <c r="U56" s="175"/>
      <c r="V56" s="160"/>
      <c r="AC56" s="156"/>
      <c r="AD56" s="159" t="s">
        <v>25</v>
      </c>
      <c r="AE56" s="159" t="s">
        <v>28</v>
      </c>
      <c r="AF56" s="159" t="s">
        <v>30</v>
      </c>
      <c r="AL56" s="175"/>
      <c r="AM56" s="175"/>
      <c r="AN56" s="175"/>
      <c r="AO56" s="175"/>
      <c r="AP56" s="160"/>
      <c r="AT56" s="175"/>
      <c r="AU56" s="175"/>
      <c r="AV56" s="175"/>
      <c r="AW56" s="175"/>
      <c r="AX56" s="160"/>
    </row>
    <row r="57" customFormat="false" ht="8.25" hidden="false" customHeight="false" outlineLevel="0" collapsed="false">
      <c r="A57" s="175" t="s">
        <v>125</v>
      </c>
      <c r="B57" s="161" t="n">
        <f aca="false">SUM(N14:N16,D22:D26,L32:L37,L43:L46)</f>
        <v>450</v>
      </c>
      <c r="C57" s="161" t="n">
        <f aca="false">SUM(O14:O16,E22:E26,M32:M37,M43:M46)</f>
        <v>1879</v>
      </c>
      <c r="D57" s="161" t="n">
        <f aca="false">SUM(Q14:Q16,G22:G26,O32:O37,O43:O46)</f>
        <v>16</v>
      </c>
      <c r="J57" s="160"/>
      <c r="K57" s="160"/>
      <c r="L57" s="160"/>
      <c r="M57" s="160"/>
      <c r="N57" s="160"/>
      <c r="R57" s="175"/>
      <c r="S57" s="175"/>
      <c r="T57" s="175"/>
      <c r="U57" s="175"/>
      <c r="V57" s="160"/>
      <c r="AC57" s="175" t="s">
        <v>125</v>
      </c>
      <c r="AD57" s="161" t="n">
        <f aca="false">SUM(AP14:AP16,AF22:AF26,AN32:AN37,AN43:AN46)</f>
        <v>421</v>
      </c>
      <c r="AE57" s="161" t="n">
        <f aca="false">SUM(AQ14:AQ16,AG22:AG26,AO32:AO37,AO43:AO46)</f>
        <v>2231</v>
      </c>
      <c r="AF57" s="161" t="n">
        <f aca="false">SUM(AS14:AS16,AI22:AI26,AQ32:AQ37,AQ43:AQ46)</f>
        <v>18</v>
      </c>
      <c r="AL57" s="175"/>
      <c r="AM57" s="175"/>
      <c r="AN57" s="175"/>
      <c r="AO57" s="175"/>
      <c r="AP57" s="160"/>
      <c r="AT57" s="175"/>
      <c r="AU57" s="175"/>
      <c r="AV57" s="175"/>
      <c r="AW57" s="175"/>
      <c r="AX57" s="160"/>
    </row>
    <row r="58" customFormat="false" ht="8.25" hidden="false" customHeight="false" outlineLevel="0" collapsed="false">
      <c r="A58" s="175" t="s">
        <v>120</v>
      </c>
      <c r="B58" s="161"/>
      <c r="J58" s="160"/>
      <c r="K58" s="160"/>
      <c r="L58" s="160"/>
      <c r="M58" s="160"/>
      <c r="N58" s="160"/>
      <c r="R58" s="175"/>
      <c r="S58" s="175"/>
      <c r="T58" s="175"/>
      <c r="U58" s="175"/>
      <c r="V58" s="160"/>
      <c r="AC58" s="175" t="s">
        <v>120</v>
      </c>
      <c r="AD58" s="160"/>
      <c r="AL58" s="175"/>
      <c r="AM58" s="175"/>
      <c r="AN58" s="175"/>
      <c r="AO58" s="175"/>
      <c r="AP58" s="160"/>
      <c r="AT58" s="175"/>
      <c r="AU58" s="175"/>
      <c r="AV58" s="175"/>
      <c r="AW58" s="175"/>
      <c r="AX58" s="160"/>
    </row>
    <row r="59" customFormat="false" ht="8.25" hidden="false" customHeight="false" outlineLevel="0" collapsed="false">
      <c r="J59" s="160"/>
      <c r="K59" s="160"/>
      <c r="L59" s="160"/>
      <c r="M59" s="160"/>
      <c r="N59" s="160"/>
      <c r="R59" s="175"/>
      <c r="S59" s="175"/>
      <c r="T59" s="175"/>
      <c r="U59" s="175"/>
      <c r="V59" s="160"/>
      <c r="AL59" s="175"/>
      <c r="AM59" s="175"/>
      <c r="AN59" s="175"/>
      <c r="AO59" s="175"/>
      <c r="AP59" s="160"/>
      <c r="AT59" s="175"/>
      <c r="AU59" s="175"/>
      <c r="AV59" s="175"/>
      <c r="AW59" s="175"/>
      <c r="AX59" s="160"/>
    </row>
    <row r="60" customFormat="false" ht="8.25" hidden="false" customHeight="false" outlineLevel="0" collapsed="false">
      <c r="B60" s="159" t="s">
        <v>16</v>
      </c>
      <c r="C60" s="159" t="s">
        <v>17</v>
      </c>
      <c r="AD60" s="159" t="s">
        <v>16</v>
      </c>
      <c r="AE60" s="159" t="s">
        <v>17</v>
      </c>
    </row>
    <row r="61" customFormat="false" ht="8.25" hidden="false" customHeight="false" outlineLevel="0" collapsed="false">
      <c r="A61" s="175" t="s">
        <v>131</v>
      </c>
      <c r="B61" s="158" t="n">
        <f aca="false">B57/(B53+B57)</f>
        <v>0.47568710359408</v>
      </c>
      <c r="C61" s="158" t="n">
        <f aca="false">B53/(B53+B57)</f>
        <v>0.52431289640592</v>
      </c>
      <c r="AC61" s="175" t="s">
        <v>131</v>
      </c>
      <c r="AD61" s="158" t="n">
        <f aca="false">AD57/(AD53+AD57)</f>
        <v>0.419322709163347</v>
      </c>
      <c r="AE61" s="158" t="n">
        <f aca="false">AD53/(AD53+AD57)</f>
        <v>0.580677290836653</v>
      </c>
      <c r="AL61" s="1" t="s">
        <v>132</v>
      </c>
    </row>
    <row r="62" customFormat="false" ht="8.25" hidden="false" customHeight="false" outlineLevel="0" collapsed="false">
      <c r="A62" s="175" t="s">
        <v>133</v>
      </c>
      <c r="B62" s="161"/>
      <c r="C62" s="160"/>
      <c r="AC62" s="175" t="s">
        <v>133</v>
      </c>
      <c r="AD62" s="160"/>
      <c r="AE62" s="160"/>
    </row>
    <row r="70" customFormat="false" ht="8.25" hidden="false" customHeight="false" outlineLevel="0" collapsed="false">
      <c r="J70" s="1" t="s">
        <v>132</v>
      </c>
    </row>
    <row r="74" customFormat="false" ht="8.25" hidden="false" customHeight="false" outlineLevel="0" collapsed="false">
      <c r="A74" s="153" t="s">
        <v>10</v>
      </c>
      <c r="B74" s="153"/>
      <c r="C74" s="153"/>
      <c r="D74" s="153"/>
      <c r="E74" s="153"/>
      <c r="F74" s="153"/>
      <c r="G74" s="153"/>
      <c r="H74" s="153"/>
      <c r="I74" s="153"/>
      <c r="J74" s="153"/>
      <c r="K74" s="153"/>
      <c r="L74" s="153"/>
      <c r="M74" s="153"/>
      <c r="N74" s="153"/>
      <c r="O74" s="153"/>
      <c r="P74" s="153"/>
      <c r="Q74" s="153"/>
      <c r="R74" s="153"/>
      <c r="S74" s="153"/>
      <c r="T74" s="153"/>
      <c r="U74" s="153"/>
      <c r="V74" s="153"/>
      <c r="W74" s="153"/>
    </row>
    <row r="75" customFormat="false" ht="8.25" hidden="false" customHeight="false" outlineLevel="0" collapsed="false">
      <c r="A75" s="154"/>
      <c r="B75" s="154"/>
      <c r="C75" s="154"/>
      <c r="D75" s="154"/>
      <c r="E75" s="154"/>
      <c r="F75" s="154"/>
      <c r="G75" s="154"/>
      <c r="H75" s="154"/>
      <c r="I75" s="154"/>
      <c r="J75" s="154"/>
      <c r="K75" s="154"/>
      <c r="L75" s="154"/>
      <c r="M75" s="154"/>
      <c r="N75" s="154"/>
      <c r="O75" s="154"/>
      <c r="P75" s="154"/>
      <c r="Q75" s="154"/>
      <c r="R75" s="154"/>
      <c r="S75" s="154"/>
      <c r="T75" s="154"/>
      <c r="U75" s="154"/>
      <c r="V75" s="154"/>
      <c r="W75" s="154"/>
    </row>
    <row r="76" customFormat="false" ht="8.25" hidden="false" customHeight="false" outlineLevel="0" collapsed="false">
      <c r="H76" s="155" t="s">
        <v>11</v>
      </c>
      <c r="I76" s="155"/>
      <c r="J76" s="155"/>
      <c r="M76" s="155" t="s">
        <v>12</v>
      </c>
      <c r="N76" s="155"/>
      <c r="O76" s="155"/>
      <c r="S76" s="156" t="s">
        <v>13</v>
      </c>
    </row>
    <row r="77" customFormat="false" ht="8.25" hidden="false" customHeight="false" outlineLevel="0" collapsed="false">
      <c r="H77" s="155" t="s">
        <v>14</v>
      </c>
      <c r="I77" s="155"/>
      <c r="J77" s="155"/>
      <c r="M77" s="155" t="s">
        <v>15</v>
      </c>
      <c r="S77" s="157" t="s">
        <v>16</v>
      </c>
      <c r="T77" s="157" t="s">
        <v>17</v>
      </c>
    </row>
    <row r="78" customFormat="false" ht="8.25" hidden="false" customHeight="false" outlineLevel="0" collapsed="false">
      <c r="H78" s="155"/>
      <c r="I78" s="155"/>
      <c r="J78" s="155"/>
      <c r="S78" s="158" t="n">
        <f aca="false">(M88+C98+K109+K118)/(M88+C98+K109+C88)</f>
        <v>0.435692921236291</v>
      </c>
      <c r="T78" s="158" t="n">
        <f aca="false">C88/(C88+M88+C98+K109+K118)</f>
        <v>0.564307078763709</v>
      </c>
    </row>
    <row r="81" customFormat="false" ht="8.25" hidden="false" customHeight="false" outlineLevel="0" collapsed="false">
      <c r="A81" s="153" t="s">
        <v>14</v>
      </c>
      <c r="B81" s="153"/>
      <c r="C81" s="153"/>
      <c r="D81" s="153"/>
      <c r="E81" s="153"/>
      <c r="F81" s="153"/>
      <c r="G81" s="153"/>
      <c r="H81" s="153"/>
      <c r="I81" s="153"/>
      <c r="J81" s="153"/>
      <c r="K81" s="153"/>
      <c r="L81" s="153"/>
      <c r="M81" s="153"/>
      <c r="N81" s="153"/>
      <c r="O81" s="153"/>
      <c r="P81" s="153"/>
      <c r="Q81" s="153"/>
      <c r="R81" s="153"/>
      <c r="S81" s="153"/>
      <c r="T81" s="153"/>
      <c r="U81" s="153"/>
      <c r="V81" s="153"/>
      <c r="W81" s="153"/>
    </row>
    <row r="83" customFormat="false" ht="8.25" hidden="false" customHeight="false" outlineLevel="0" collapsed="false">
      <c r="C83" s="153" t="s">
        <v>18</v>
      </c>
      <c r="D83" s="153"/>
      <c r="E83" s="153"/>
      <c r="F83" s="153"/>
      <c r="G83" s="153"/>
      <c r="H83" s="153"/>
      <c r="I83" s="153"/>
      <c r="L83" s="153" t="s">
        <v>19</v>
      </c>
      <c r="M83" s="153"/>
      <c r="N83" s="153"/>
      <c r="O83" s="153"/>
      <c r="P83" s="153"/>
      <c r="R83" s="153" t="s">
        <v>20</v>
      </c>
      <c r="S83" s="153"/>
      <c r="T83" s="153"/>
      <c r="V83" s="153" t="s">
        <v>21</v>
      </c>
      <c r="W83" s="153"/>
      <c r="X83" s="1" t="s">
        <v>42</v>
      </c>
    </row>
    <row r="84" customFormat="false" ht="8.25" hidden="false" customHeight="false" outlineLevel="0" collapsed="false">
      <c r="A84" s="159" t="s">
        <v>22</v>
      </c>
      <c r="B84" s="159" t="s">
        <v>24</v>
      </c>
      <c r="C84" s="159" t="s">
        <v>25</v>
      </c>
      <c r="D84" s="159" t="s">
        <v>26</v>
      </c>
      <c r="E84" s="159" t="s">
        <v>27</v>
      </c>
      <c r="F84" s="159" t="s">
        <v>28</v>
      </c>
      <c r="G84" s="159" t="s">
        <v>29</v>
      </c>
      <c r="H84" s="159" t="s">
        <v>30</v>
      </c>
      <c r="I84" s="159" t="s">
        <v>31</v>
      </c>
      <c r="J84" s="159" t="s">
        <v>32</v>
      </c>
      <c r="K84" s="159" t="s">
        <v>33</v>
      </c>
      <c r="M84" s="159" t="s">
        <v>34</v>
      </c>
      <c r="N84" s="159" t="s">
        <v>35</v>
      </c>
      <c r="O84" s="159" t="s">
        <v>36</v>
      </c>
      <c r="P84" s="159" t="s">
        <v>30</v>
      </c>
      <c r="Q84" s="159" t="s">
        <v>37</v>
      </c>
      <c r="R84" s="159"/>
      <c r="S84" s="159" t="s">
        <v>38</v>
      </c>
      <c r="T84" s="159" t="s">
        <v>39</v>
      </c>
      <c r="U84" s="159" t="s">
        <v>40</v>
      </c>
      <c r="V84" s="159"/>
      <c r="W84" s="159" t="s">
        <v>41</v>
      </c>
      <c r="X84" s="159" t="e">
        <f aca="false">((F84*0.05)+(H84*4)+(J84*-1)+(N84*0.1)+(P84*6))*0.4</f>
        <v>#VALUE!</v>
      </c>
      <c r="Y84" s="159"/>
      <c r="Z84" s="159"/>
    </row>
    <row r="85" customFormat="false" ht="8.25" hidden="false" customHeight="false" outlineLevel="0" collapsed="false">
      <c r="A85" s="175" t="s">
        <v>841</v>
      </c>
      <c r="B85" s="161" t="n">
        <v>17</v>
      </c>
      <c r="C85" s="161" t="n">
        <v>566</v>
      </c>
      <c r="D85" s="161" t="n">
        <v>281</v>
      </c>
      <c r="E85" s="158" t="n">
        <f aca="false">D85/C85</f>
        <v>0.496466431095406</v>
      </c>
      <c r="F85" s="161" t="n">
        <v>3332</v>
      </c>
      <c r="G85" s="162" t="n">
        <f aca="false">F85/C85</f>
        <v>5.886925795053</v>
      </c>
      <c r="H85" s="161" t="n">
        <v>21</v>
      </c>
      <c r="I85" s="158" t="n">
        <f aca="false">H85/C85</f>
        <v>0.0371024734982332</v>
      </c>
      <c r="J85" s="161" t="n">
        <v>16</v>
      </c>
      <c r="K85" s="158" t="n">
        <f aca="false">J85/C85</f>
        <v>0.0282685512367491</v>
      </c>
      <c r="M85" s="161" t="n">
        <v>90</v>
      </c>
      <c r="N85" s="161" t="n">
        <v>765</v>
      </c>
      <c r="O85" s="161" t="n">
        <f aca="false">N85/M85</f>
        <v>8.5</v>
      </c>
      <c r="P85" s="161" t="n">
        <v>7</v>
      </c>
      <c r="Q85" s="158" t="n">
        <f aca="false">P85/M85</f>
        <v>0.0777777777777778</v>
      </c>
      <c r="R85" s="2"/>
      <c r="S85" s="158" t="n">
        <f aca="false">(C85+M85)/($D$17+$N$17)</f>
        <v>1.20588235294118</v>
      </c>
      <c r="T85" s="158" t="n">
        <f aca="false">C85/($D$17)</f>
        <v>1.14112903225806</v>
      </c>
      <c r="U85" s="158" t="n">
        <f aca="false">M85/($N$17)</f>
        <v>1.875</v>
      </c>
      <c r="V85" s="163"/>
      <c r="W85" s="161" t="n">
        <f aca="false">(F85*0.05)+(H85*4)+(J85*-1)+(N85*0.1)+(P85*6)</f>
        <v>353.1</v>
      </c>
      <c r="X85" s="164" t="n">
        <f aca="false">((F85*0.05)+(H85*4)+(J85*-1)+(N85*0.1)+(P85*6))*0.4</f>
        <v>141.24</v>
      </c>
      <c r="Y85" s="2"/>
      <c r="Z85" s="2"/>
    </row>
    <row r="86" customFormat="false" ht="8.25" hidden="false" customHeight="false" outlineLevel="0" collapsed="false">
      <c r="A86" s="160"/>
      <c r="B86" s="161"/>
      <c r="C86" s="161"/>
      <c r="D86" s="161"/>
      <c r="E86" s="158" t="e">
        <f aca="false">D86/C86</f>
        <v>#DIV/0!</v>
      </c>
      <c r="F86" s="161"/>
      <c r="G86" s="162" t="e">
        <f aca="false">F86/C86</f>
        <v>#DIV/0!</v>
      </c>
      <c r="H86" s="161"/>
      <c r="I86" s="158" t="e">
        <f aca="false">H86/C86</f>
        <v>#DIV/0!</v>
      </c>
      <c r="J86" s="161"/>
      <c r="K86" s="158" t="e">
        <f aca="false">J86/C86</f>
        <v>#DIV/0!</v>
      </c>
      <c r="M86" s="161"/>
      <c r="N86" s="161"/>
      <c r="O86" s="161" t="e">
        <f aca="false">N86/M86</f>
        <v>#DIV/0!</v>
      </c>
      <c r="P86" s="161"/>
      <c r="Q86" s="158" t="e">
        <f aca="false">P86/M86</f>
        <v>#DIV/0!</v>
      </c>
      <c r="R86" s="2"/>
      <c r="S86" s="158" t="n">
        <f aca="false">(C86+M86)/($D$17+$N$17)</f>
        <v>0</v>
      </c>
      <c r="T86" s="158" t="n">
        <f aca="false">C86/($D$17)</f>
        <v>0</v>
      </c>
      <c r="U86" s="158" t="n">
        <f aca="false">M86/($N$17)</f>
        <v>0</v>
      </c>
      <c r="V86" s="163"/>
      <c r="W86" s="161" t="n">
        <f aca="false">(F86*0.05)+(H86*4)+(J86*-1)+(N86*0.1)+(P86*6)</f>
        <v>0</v>
      </c>
      <c r="X86" s="164" t="n">
        <f aca="false">((F86*0.05)+(H86*4)+(J86*-1)+(N86*0.1)+(P86*6))*0.4</f>
        <v>0</v>
      </c>
      <c r="Y86" s="2"/>
      <c r="Z86" s="2"/>
    </row>
    <row r="87" customFormat="false" ht="8.25" hidden="false" customHeight="false" outlineLevel="0" collapsed="false">
      <c r="A87" s="160" t="s">
        <v>877</v>
      </c>
      <c r="B87" s="161"/>
      <c r="C87" s="161"/>
      <c r="D87" s="161"/>
      <c r="E87" s="158" t="e">
        <f aca="false">D87/C87</f>
        <v>#DIV/0!</v>
      </c>
      <c r="F87" s="161"/>
      <c r="G87" s="162" t="e">
        <f aca="false">F87/C87</f>
        <v>#DIV/0!</v>
      </c>
      <c r="H87" s="161"/>
      <c r="I87" s="158" t="e">
        <f aca="false">H87/C87</f>
        <v>#DIV/0!</v>
      </c>
      <c r="J87" s="161"/>
      <c r="K87" s="158" t="e">
        <f aca="false">J87/C87</f>
        <v>#DIV/0!</v>
      </c>
      <c r="M87" s="161"/>
      <c r="N87" s="161"/>
      <c r="O87" s="161" t="e">
        <f aca="false">N87/M87</f>
        <v>#DIV/0!</v>
      </c>
      <c r="P87" s="161"/>
      <c r="Q87" s="158" t="e">
        <f aca="false">P87/M87</f>
        <v>#DIV/0!</v>
      </c>
      <c r="R87" s="2"/>
      <c r="S87" s="158" t="n">
        <f aca="false">(C87+M87)/($D$17+$N$17)</f>
        <v>0</v>
      </c>
      <c r="T87" s="158" t="n">
        <f aca="false">C87/($D$17)</f>
        <v>0</v>
      </c>
      <c r="U87" s="158" t="n">
        <f aca="false">M87/($N$17)</f>
        <v>0</v>
      </c>
      <c r="V87" s="163"/>
      <c r="W87" s="161" t="n">
        <f aca="false">(F87*0.05)+(H87*4)+(J87*-1)+(N87*0.1)+(P87*6)</f>
        <v>0</v>
      </c>
      <c r="X87" s="164"/>
      <c r="Y87" s="2"/>
      <c r="Z87" s="2"/>
    </row>
    <row r="88" customFormat="false" ht="8.25" hidden="false" customHeight="false" outlineLevel="0" collapsed="false">
      <c r="A88" s="159" t="s">
        <v>49</v>
      </c>
      <c r="B88" s="159"/>
      <c r="C88" s="159" t="n">
        <f aca="false">SUM(C85:C87)</f>
        <v>566</v>
      </c>
      <c r="D88" s="159" t="n">
        <f aca="false">SUM(D85:D87)</f>
        <v>281</v>
      </c>
      <c r="E88" s="159"/>
      <c r="F88" s="159" t="n">
        <f aca="false">SUM(F85:F87)</f>
        <v>3332</v>
      </c>
      <c r="G88" s="159"/>
      <c r="H88" s="159" t="n">
        <f aca="false">SUM(H85:H87)</f>
        <v>21</v>
      </c>
      <c r="I88" s="159"/>
      <c r="J88" s="159" t="n">
        <f aca="false">SUM(J85:J87)</f>
        <v>16</v>
      </c>
      <c r="K88" s="159"/>
      <c r="L88" s="156"/>
      <c r="M88" s="159" t="n">
        <f aca="false">SUM(M85:M87)</f>
        <v>90</v>
      </c>
      <c r="N88" s="159" t="n">
        <f aca="false">SUM(N85:N87)</f>
        <v>765</v>
      </c>
      <c r="O88" s="159"/>
      <c r="P88" s="159" t="n">
        <f aca="false">SUM(P85:P87)</f>
        <v>7</v>
      </c>
      <c r="Q88" s="159"/>
      <c r="R88" s="159"/>
      <c r="S88" s="165" t="n">
        <f aca="false">S85+S86+S87</f>
        <v>1.20588235294118</v>
      </c>
      <c r="T88" s="166" t="n">
        <f aca="false">C88/(C88+M88)</f>
        <v>0.862804878048781</v>
      </c>
      <c r="U88" s="166" t="n">
        <f aca="false">M88/(M88+C88)</f>
        <v>0.13719512195122</v>
      </c>
      <c r="V88" s="163"/>
      <c r="W88" s="2"/>
      <c r="X88" s="2"/>
      <c r="Y88" s="2"/>
      <c r="Z88" s="2"/>
    </row>
    <row r="89" customFormat="false" ht="8.25" hidden="false" customHeight="false" outlineLevel="0" collapsed="false">
      <c r="C89" s="2"/>
      <c r="D89" s="167"/>
      <c r="E89" s="2"/>
      <c r="F89" s="168"/>
      <c r="G89" s="2"/>
      <c r="H89" s="169"/>
      <c r="I89" s="2"/>
      <c r="J89" s="169"/>
      <c r="K89" s="2"/>
      <c r="L89" s="2"/>
      <c r="M89" s="2"/>
      <c r="N89" s="2"/>
      <c r="O89" s="2"/>
      <c r="P89" s="2"/>
      <c r="Q89" s="2"/>
      <c r="R89" s="2"/>
    </row>
    <row r="90" customFormat="false" ht="8.25" hidden="false" customHeight="false" outlineLevel="0" collapsed="false">
      <c r="C90" s="2"/>
      <c r="D90" s="167"/>
      <c r="E90" s="2"/>
      <c r="F90" s="168"/>
      <c r="G90" s="2"/>
      <c r="H90" s="169"/>
      <c r="I90" s="2"/>
      <c r="J90" s="169"/>
      <c r="K90" s="2"/>
      <c r="L90" s="2"/>
      <c r="M90" s="2"/>
      <c r="N90" s="2"/>
      <c r="O90" s="2"/>
      <c r="P90" s="2"/>
      <c r="Q90" s="2"/>
      <c r="R90" s="2"/>
    </row>
    <row r="91" customFormat="false" ht="8.25" hidden="false" customHeight="false" outlineLevel="0" collapsed="false">
      <c r="A91" s="153" t="s">
        <v>19</v>
      </c>
      <c r="B91" s="153"/>
      <c r="C91" s="153"/>
      <c r="D91" s="153"/>
      <c r="E91" s="153"/>
      <c r="F91" s="153"/>
      <c r="G91" s="153"/>
      <c r="H91" s="153" t="s">
        <v>50</v>
      </c>
      <c r="I91" s="153"/>
      <c r="J91" s="153"/>
      <c r="K91" s="153"/>
      <c r="L91" s="153"/>
      <c r="M91" s="153"/>
      <c r="N91" s="2"/>
      <c r="O91" s="2"/>
      <c r="R91" s="153" t="s">
        <v>20</v>
      </c>
      <c r="S91" s="153"/>
      <c r="T91" s="153"/>
      <c r="V91" s="153" t="s">
        <v>21</v>
      </c>
      <c r="W91" s="153"/>
      <c r="X91" s="154" t="s">
        <v>58</v>
      </c>
      <c r="Y91" s="154" t="s">
        <v>59</v>
      </c>
      <c r="Z91" s="154"/>
      <c r="AA91" s="154"/>
    </row>
    <row r="92" customFormat="false" ht="8.25" hidden="false" customHeight="false" outlineLevel="0" collapsed="false">
      <c r="A92" s="159" t="s">
        <v>51</v>
      </c>
      <c r="B92" s="159" t="s">
        <v>24</v>
      </c>
      <c r="C92" s="159" t="s">
        <v>25</v>
      </c>
      <c r="D92" s="159" t="s">
        <v>28</v>
      </c>
      <c r="E92" s="159" t="s">
        <v>29</v>
      </c>
      <c r="F92" s="159" t="s">
        <v>30</v>
      </c>
      <c r="G92" s="159" t="s">
        <v>31</v>
      </c>
      <c r="I92" s="159" t="s">
        <v>52</v>
      </c>
      <c r="J92" s="159" t="s">
        <v>53</v>
      </c>
      <c r="K92" s="159" t="s">
        <v>54</v>
      </c>
      <c r="L92" s="159" t="s">
        <v>55</v>
      </c>
      <c r="M92" s="159" t="s">
        <v>56</v>
      </c>
      <c r="N92" s="159" t="s">
        <v>30</v>
      </c>
      <c r="O92" s="159" t="s">
        <v>57</v>
      </c>
      <c r="R92" s="159" t="s">
        <v>51</v>
      </c>
      <c r="S92" s="159" t="s">
        <v>38</v>
      </c>
      <c r="T92" s="159" t="s">
        <v>39</v>
      </c>
      <c r="U92" s="159" t="s">
        <v>40</v>
      </c>
      <c r="W92" s="159" t="s">
        <v>41</v>
      </c>
      <c r="X92" s="159" t="e">
        <f aca="false">(D92*0.1)+(F92*6)+(K92*1)+(L92*0.1)+(N92*6)</f>
        <v>#VALUE!</v>
      </c>
      <c r="Y92" s="159" t="e">
        <f aca="false">(D92*0.1)+(F92*6)+(K92*0.5)+(L92*0.1)+(N92*6)</f>
        <v>#VALUE!</v>
      </c>
      <c r="Z92" s="159"/>
      <c r="AA92" s="159"/>
    </row>
    <row r="93" customFormat="false" ht="8.25" hidden="false" customHeight="false" outlineLevel="0" collapsed="false">
      <c r="A93" s="160" t="s">
        <v>844</v>
      </c>
      <c r="B93" s="170" t="n">
        <v>12</v>
      </c>
      <c r="C93" s="161" t="n">
        <v>210</v>
      </c>
      <c r="D93" s="161" t="n">
        <v>940</v>
      </c>
      <c r="E93" s="161" t="n">
        <f aca="false">D93/C93</f>
        <v>4.47619047619048</v>
      </c>
      <c r="F93" s="161" t="n">
        <v>9</v>
      </c>
      <c r="G93" s="158" t="n">
        <f aca="false">F93/C93</f>
        <v>0.0428571428571429</v>
      </c>
      <c r="I93" s="158" t="n">
        <f aca="false">K93/J93</f>
        <v>0.517241379310345</v>
      </c>
      <c r="J93" s="161" t="n">
        <v>29</v>
      </c>
      <c r="K93" s="161" t="n">
        <v>15</v>
      </c>
      <c r="L93" s="161" t="n">
        <v>126</v>
      </c>
      <c r="M93" s="161" t="n">
        <f aca="false">L93/K93</f>
        <v>8.4</v>
      </c>
      <c r="N93" s="161" t="n">
        <v>2</v>
      </c>
      <c r="O93" s="158" t="n">
        <f aca="false">N93/K93</f>
        <v>0.133333333333333</v>
      </c>
      <c r="R93" s="160" t="s">
        <v>845</v>
      </c>
      <c r="S93" s="158" t="n">
        <f aca="false">(C93+J93)/($D$27+$K$27+$N$17+$E$17+$L$38+$L$47)</f>
        <v>0.285885167464115</v>
      </c>
      <c r="T93" s="158" t="n">
        <f aca="false">J93/($K$27+$F$38+$F$47)</f>
        <v>0.0865671641791045</v>
      </c>
      <c r="U93" s="158" t="n">
        <f aca="false">C93/($D$27+$N$17+$L$38+$L$47)</f>
        <v>0.466666666666667</v>
      </c>
      <c r="W93" s="161" t="n">
        <f aca="false">(D93*0.1)+(F93*6)+(L93*0.1)+(N93*6)</f>
        <v>172.6</v>
      </c>
      <c r="X93" s="161" t="n">
        <f aca="false">(D93*0.1)+(F93*6)+(K93*1)+(L93*0.1)+(N93*6)</f>
        <v>187.6</v>
      </c>
      <c r="Y93" s="161" t="n">
        <f aca="false">(D93*0.1)+(F93*6)+(K93*0.5)+(L93*0.1)+(N93*6)</f>
        <v>180.1</v>
      </c>
      <c r="Z93" s="2"/>
      <c r="AA93" s="2"/>
    </row>
    <row r="94" customFormat="false" ht="8.25" hidden="false" customHeight="false" outlineLevel="0" collapsed="false">
      <c r="A94" s="160"/>
      <c r="B94" s="170" t="n">
        <v>6</v>
      </c>
      <c r="C94" s="161" t="n">
        <v>15</v>
      </c>
      <c r="D94" s="161" t="n">
        <v>60</v>
      </c>
      <c r="E94" s="161" t="n">
        <f aca="false">D94/C94</f>
        <v>4</v>
      </c>
      <c r="F94" s="161" t="n">
        <v>2</v>
      </c>
      <c r="G94" s="158" t="n">
        <f aca="false">F94/C94</f>
        <v>0.133333333333333</v>
      </c>
      <c r="I94" s="158" t="n">
        <f aca="false">K94/J94</f>
        <v>0.428571428571429</v>
      </c>
      <c r="J94" s="161" t="n">
        <v>7</v>
      </c>
      <c r="K94" s="161" t="n">
        <v>3</v>
      </c>
      <c r="L94" s="161" t="n">
        <v>35</v>
      </c>
      <c r="M94" s="161" t="n">
        <f aca="false">L94/K94</f>
        <v>11.6666666666667</v>
      </c>
      <c r="N94" s="161" t="n">
        <v>0</v>
      </c>
      <c r="O94" s="158" t="n">
        <f aca="false">N94/K94</f>
        <v>0</v>
      </c>
      <c r="R94" s="160"/>
      <c r="S94" s="158" t="n">
        <f aca="false">(C94+J94)/($D$27+$K$27+$N$17+$E$17+$L$38+$L$47)</f>
        <v>0.0263157894736842</v>
      </c>
      <c r="T94" s="158" t="n">
        <f aca="false">J94/($K$27+$F$38+$F$47)</f>
        <v>0.0208955223880597</v>
      </c>
      <c r="U94" s="158" t="n">
        <f aca="false">C94/($D$27+$N$17+$L$38+$L$47)</f>
        <v>0.0333333333333333</v>
      </c>
      <c r="W94" s="161" t="n">
        <f aca="false">(D94*0.1)+(F94*6)+(L94*0.1)+(N94*6)</f>
        <v>21.5</v>
      </c>
      <c r="X94" s="161" t="n">
        <f aca="false">(D94*0.1)+(F94*6)+(K94*1)+(L94*0.1)+(N94*6)</f>
        <v>24.5</v>
      </c>
      <c r="Y94" s="161" t="n">
        <f aca="false">(D94*0.1)+(F94*6)+(K94*0.5)+(L94*0.1)+(N94*6)</f>
        <v>23</v>
      </c>
      <c r="Z94" s="2"/>
      <c r="AA94" s="2"/>
    </row>
    <row r="95" customFormat="false" ht="8.25" hidden="false" customHeight="false" outlineLevel="0" collapsed="false">
      <c r="A95" s="160" t="s">
        <v>878</v>
      </c>
      <c r="B95" s="170" t="n">
        <v>14</v>
      </c>
      <c r="C95" s="161" t="n">
        <v>75</v>
      </c>
      <c r="D95" s="161" t="n">
        <v>355</v>
      </c>
      <c r="E95" s="161" t="n">
        <f aca="false">D95/C95</f>
        <v>4.73333333333333</v>
      </c>
      <c r="F95" s="161" t="n">
        <v>2</v>
      </c>
      <c r="G95" s="158" t="n">
        <f aca="false">F95/C95</f>
        <v>0.0266666666666667</v>
      </c>
      <c r="I95" s="158" t="n">
        <f aca="false">K95/J95</f>
        <v>0.4</v>
      </c>
      <c r="J95" s="161" t="n">
        <v>5</v>
      </c>
      <c r="K95" s="161" t="n">
        <v>2</v>
      </c>
      <c r="L95" s="161" t="n">
        <v>15</v>
      </c>
      <c r="M95" s="161" t="n">
        <f aca="false">L95/K95</f>
        <v>7.5</v>
      </c>
      <c r="N95" s="161" t="n">
        <v>0</v>
      </c>
      <c r="O95" s="158" t="n">
        <f aca="false">N95/K95</f>
        <v>0</v>
      </c>
      <c r="R95" s="160"/>
      <c r="S95" s="158" t="n">
        <f aca="false">(C95+J95)/($D$27+$K$27+$N$17+$E$17+$L$38+$L$47)</f>
        <v>0.0956937799043062</v>
      </c>
      <c r="T95" s="158" t="n">
        <f aca="false">J95/($K$27+$F$38+$F$47)</f>
        <v>0.0149253731343284</v>
      </c>
      <c r="U95" s="158" t="n">
        <f aca="false">C95/($D$27+$N$17+$L$38+$L$47)</f>
        <v>0.166666666666667</v>
      </c>
      <c r="W95" s="161" t="n">
        <f aca="false">(D95*0.1)+(F95*6)+(L95*0.1)+(N95*6)</f>
        <v>49</v>
      </c>
      <c r="X95" s="161" t="n">
        <f aca="false">(D95*0.1)+(F95*6)+(K95*1)+(L95*0.1)+(N95*6)</f>
        <v>51</v>
      </c>
      <c r="Y95" s="161" t="n">
        <f aca="false">(D95*0.1)+(F95*6)+(K95*0.5)+(L95*0.1)+(N95*6)</f>
        <v>50</v>
      </c>
      <c r="Z95" s="2"/>
      <c r="AA95" s="2"/>
    </row>
    <row r="96" customFormat="false" ht="8.25" hidden="false" customHeight="false" outlineLevel="0" collapsed="false">
      <c r="A96" s="160"/>
      <c r="B96" s="170" t="n">
        <v>6</v>
      </c>
      <c r="C96" s="161" t="n">
        <v>8</v>
      </c>
      <c r="D96" s="161" t="n">
        <v>26</v>
      </c>
      <c r="E96" s="161" t="n">
        <f aca="false">D96/C96</f>
        <v>3.25</v>
      </c>
      <c r="F96" s="161" t="n">
        <v>0</v>
      </c>
      <c r="G96" s="158" t="n">
        <f aca="false">F96/C96</f>
        <v>0</v>
      </c>
      <c r="I96" s="158" t="n">
        <f aca="false">K96/J96</f>
        <v>0.5</v>
      </c>
      <c r="J96" s="161" t="n">
        <v>6</v>
      </c>
      <c r="K96" s="161" t="n">
        <v>3</v>
      </c>
      <c r="L96" s="161" t="n">
        <v>20</v>
      </c>
      <c r="M96" s="161" t="n">
        <f aca="false">L96/K96</f>
        <v>6.66666666666667</v>
      </c>
      <c r="N96" s="161" t="n">
        <v>0</v>
      </c>
      <c r="O96" s="158" t="n">
        <f aca="false">N96/K96</f>
        <v>0</v>
      </c>
      <c r="R96" s="160" t="s">
        <v>879</v>
      </c>
      <c r="S96" s="158" t="n">
        <f aca="false">(C96+J96)/($D$27+$K$27+$N$17+$E$17+$L$38+$L$47)</f>
        <v>0.0167464114832536</v>
      </c>
      <c r="T96" s="158" t="n">
        <f aca="false">J96/($K$27+$F$38+$F$47)</f>
        <v>0.017910447761194</v>
      </c>
      <c r="U96" s="158" t="n">
        <f aca="false">C96/($D$27+$N$17+$L$38+$L$47)</f>
        <v>0.0177777777777778</v>
      </c>
      <c r="W96" s="161" t="n">
        <f aca="false">(D96*0.1)+(F96*6)+(L96*0.1)+(N96*6)</f>
        <v>4.6</v>
      </c>
      <c r="X96" s="161" t="n">
        <f aca="false">(D96*0.1)+(F96*6)+(K96*1)+(L96*0.1)+(N96*6)</f>
        <v>7.6</v>
      </c>
      <c r="Y96" s="161" t="n">
        <f aca="false">(D96*0.1)+(F96*6)+(K96*0.5)+(L96*0.1)+(N96*6)</f>
        <v>6.1</v>
      </c>
      <c r="Z96" s="2"/>
      <c r="AA96" s="2"/>
    </row>
    <row r="97" customFormat="false" ht="8.25" hidden="false" customHeight="false" outlineLevel="0" collapsed="false">
      <c r="A97" s="160" t="s">
        <v>880</v>
      </c>
      <c r="B97" s="170" t="n">
        <v>10</v>
      </c>
      <c r="C97" s="161" t="n">
        <v>28</v>
      </c>
      <c r="D97" s="161" t="n">
        <v>107</v>
      </c>
      <c r="E97" s="161" t="n">
        <f aca="false">D97/C97</f>
        <v>3.82142857142857</v>
      </c>
      <c r="F97" s="161" t="n">
        <v>0</v>
      </c>
      <c r="G97" s="158" t="n">
        <f aca="false">F97/C97</f>
        <v>0</v>
      </c>
      <c r="I97" s="158" t="n">
        <f aca="false">K97/J97</f>
        <v>0.428571428571429</v>
      </c>
      <c r="J97" s="161" t="n">
        <v>14</v>
      </c>
      <c r="K97" s="161" t="n">
        <v>6</v>
      </c>
      <c r="L97" s="161" t="n">
        <v>38</v>
      </c>
      <c r="M97" s="161" t="n">
        <f aca="false">L97/K97</f>
        <v>6.33333333333333</v>
      </c>
      <c r="N97" s="161" t="n">
        <v>0</v>
      </c>
      <c r="O97" s="158" t="n">
        <f aca="false">N97/K97</f>
        <v>0</v>
      </c>
      <c r="R97" s="160" t="s">
        <v>881</v>
      </c>
      <c r="S97" s="158" t="n">
        <f aca="false">(C97+J97)/($D$27+$K$27+$N$17+$E$17+$L$38+$L$47)</f>
        <v>0.0502392344497608</v>
      </c>
      <c r="T97" s="158" t="n">
        <f aca="false">J97/($K$27+$F$38+$F$47)</f>
        <v>0.0417910447761194</v>
      </c>
      <c r="U97" s="158" t="n">
        <f aca="false">C97/($D$27+$N$17+$L$38+$L$47)</f>
        <v>0.0622222222222222</v>
      </c>
      <c r="W97" s="161" t="n">
        <f aca="false">(D97*0.1)+(F97*6)+(L97*0.1)+(N97*6)</f>
        <v>14.5</v>
      </c>
      <c r="X97" s="161"/>
      <c r="Y97" s="161"/>
      <c r="Z97" s="2"/>
      <c r="AA97" s="2"/>
    </row>
    <row r="98" customFormat="false" ht="8.25" hidden="false" customHeight="false" outlineLevel="0" collapsed="false">
      <c r="A98" s="159" t="s">
        <v>49</v>
      </c>
      <c r="B98" s="159"/>
      <c r="C98" s="159" t="n">
        <f aca="false">SUM(C93:C97)</f>
        <v>336</v>
      </c>
      <c r="D98" s="159" t="n">
        <f aca="false">SUM(D93:D97)</f>
        <v>1488</v>
      </c>
      <c r="E98" s="159"/>
      <c r="F98" s="159" t="n">
        <f aca="false">SUM(F93:F97)</f>
        <v>13</v>
      </c>
      <c r="G98" s="159"/>
      <c r="H98" s="159"/>
      <c r="I98" s="159"/>
      <c r="J98" s="159" t="n">
        <f aca="false">SUM(J93:J97)</f>
        <v>61</v>
      </c>
      <c r="K98" s="159" t="n">
        <f aca="false">SUM(K93:K97)</f>
        <v>29</v>
      </c>
      <c r="L98" s="159" t="n">
        <f aca="false">SUM(L93:L97)</f>
        <v>234</v>
      </c>
      <c r="M98" s="159"/>
      <c r="N98" s="159" t="n">
        <f aca="false">SUM(N93:N97)</f>
        <v>2</v>
      </c>
      <c r="O98" s="159"/>
    </row>
    <row r="99" customFormat="false" ht="8.25" hidden="false" customHeight="false" outlineLevel="0" collapsed="false">
      <c r="A99" s="159"/>
      <c r="C99" s="2"/>
      <c r="D99" s="2"/>
      <c r="E99" s="2"/>
      <c r="F99" s="2"/>
      <c r="G99" s="2"/>
      <c r="H99" s="159"/>
      <c r="I99" s="2"/>
      <c r="J99" s="2"/>
      <c r="K99" s="2"/>
      <c r="L99" s="2"/>
      <c r="M99" s="2"/>
      <c r="N99" s="2"/>
    </row>
    <row r="100" customFormat="false" ht="8.25" hidden="false" customHeight="false" outlineLevel="0" collapsed="false">
      <c r="C100" s="2"/>
      <c r="D100" s="2"/>
      <c r="E100" s="2"/>
      <c r="F100" s="2"/>
      <c r="G100" s="2"/>
      <c r="H100" s="2"/>
      <c r="I100" s="2"/>
      <c r="J100" s="2"/>
      <c r="K100" s="2"/>
      <c r="L100" s="2"/>
      <c r="M100" s="2"/>
    </row>
    <row r="101" customFormat="false" ht="8.25" hidden="false" customHeight="false" outlineLevel="0" collapsed="false">
      <c r="A101" s="153" t="s">
        <v>50</v>
      </c>
      <c r="B101" s="153"/>
      <c r="C101" s="153"/>
      <c r="D101" s="153"/>
      <c r="E101" s="153"/>
      <c r="F101" s="153"/>
      <c r="G101" s="153"/>
      <c r="H101" s="2"/>
      <c r="I101" s="2"/>
      <c r="J101" s="153" t="s">
        <v>19</v>
      </c>
      <c r="K101" s="153"/>
      <c r="L101" s="153"/>
      <c r="M101" s="153"/>
      <c r="N101" s="153"/>
      <c r="R101" s="153" t="s">
        <v>20</v>
      </c>
      <c r="S101" s="153"/>
      <c r="T101" s="153"/>
      <c r="V101" s="153" t="s">
        <v>21</v>
      </c>
      <c r="W101" s="153"/>
      <c r="X101" s="1" t="s">
        <v>58</v>
      </c>
      <c r="Y101" s="1" t="s">
        <v>76</v>
      </c>
    </row>
    <row r="102" customFormat="false" ht="8.25" hidden="false" customHeight="false" outlineLevel="0" collapsed="false">
      <c r="A102" s="159" t="s">
        <v>74</v>
      </c>
      <c r="B102" s="159" t="s">
        <v>24</v>
      </c>
      <c r="C102" s="159" t="s">
        <v>52</v>
      </c>
      <c r="D102" s="159" t="s">
        <v>53</v>
      </c>
      <c r="E102" s="159" t="s">
        <v>54</v>
      </c>
      <c r="F102" s="159" t="s">
        <v>55</v>
      </c>
      <c r="G102" s="159" t="s">
        <v>56</v>
      </c>
      <c r="H102" s="159" t="s">
        <v>30</v>
      </c>
      <c r="I102" s="159" t="s">
        <v>57</v>
      </c>
      <c r="K102" s="159" t="s">
        <v>34</v>
      </c>
      <c r="L102" s="159" t="s">
        <v>35</v>
      </c>
      <c r="M102" s="159" t="s">
        <v>36</v>
      </c>
      <c r="N102" s="159" t="s">
        <v>75</v>
      </c>
      <c r="O102" s="159" t="s">
        <v>31</v>
      </c>
      <c r="R102" s="159" t="s">
        <v>74</v>
      </c>
      <c r="S102" s="159" t="s">
        <v>38</v>
      </c>
      <c r="T102" s="159" t="s">
        <v>39</v>
      </c>
      <c r="U102" s="159" t="s">
        <v>40</v>
      </c>
      <c r="W102" s="159" t="s">
        <v>41</v>
      </c>
      <c r="X102" s="159" t="e">
        <f aca="false">(E102*1)+(F102*0.1)+(H102*6)+(L102*0.1)+(N102*6)</f>
        <v>#VALUE!</v>
      </c>
      <c r="Y102" s="159" t="e">
        <f aca="false">(E102*0.5)+(F102*0.1)+(H102*6)+(L102*0.1)+(N102*6)</f>
        <v>#VALUE!</v>
      </c>
      <c r="Z102" s="159"/>
    </row>
    <row r="103" customFormat="false" ht="8.25" hidden="false" customHeight="false" outlineLevel="0" collapsed="false">
      <c r="A103" s="160" t="s">
        <v>858</v>
      </c>
      <c r="B103" s="161" t="n">
        <v>17</v>
      </c>
      <c r="C103" s="158" t="n">
        <f aca="false">E103/D103</f>
        <v>0.643478260869565</v>
      </c>
      <c r="D103" s="161" t="n">
        <v>115</v>
      </c>
      <c r="E103" s="161" t="n">
        <v>74</v>
      </c>
      <c r="F103" s="161" t="n">
        <v>954</v>
      </c>
      <c r="G103" s="161" t="n">
        <f aca="false">F103/E103</f>
        <v>12.8918918918919</v>
      </c>
      <c r="H103" s="161" t="n">
        <v>6</v>
      </c>
      <c r="I103" s="158" t="n">
        <f aca="false">H103/E103</f>
        <v>0.0810810810810811</v>
      </c>
      <c r="K103" s="161" t="n">
        <v>5</v>
      </c>
      <c r="L103" s="161" t="n">
        <v>30</v>
      </c>
      <c r="M103" s="171" t="n">
        <f aca="false">L103/K103</f>
        <v>6</v>
      </c>
      <c r="N103" s="161" t="n">
        <v>0</v>
      </c>
      <c r="O103" s="158" t="n">
        <f aca="false">N103/K103</f>
        <v>0</v>
      </c>
      <c r="R103" s="160" t="s">
        <v>859</v>
      </c>
      <c r="S103" s="172" t="n">
        <f aca="false">(D103+K103)/($D$27+$L$27+$N$17+$E$47+$L$47)</f>
        <v>0.194805194805195</v>
      </c>
      <c r="T103" s="172" t="n">
        <f aca="false">D103/($E$17)</f>
        <v>0.360501567398119</v>
      </c>
      <c r="U103" s="172" t="n">
        <f aca="false">K103/($N$17+$D$27+$L$38+$L$47)</f>
        <v>0.0111111111111111</v>
      </c>
      <c r="W103" s="161" t="n">
        <f aca="false">(F103*0.1)+(H103*6)+(L103*0.1)+(N103*6)</f>
        <v>134.4</v>
      </c>
      <c r="X103" s="161" t="n">
        <f aca="false">(E103*1)+(F103*0.1)+(H103*6)+(L103*0.1)+(N103*6)</f>
        <v>208.4</v>
      </c>
      <c r="Y103" s="161" t="n">
        <f aca="false">(E103*0.5)+(F103*0.1)+(H103*6)+(L103*0.1)+(N103*6)</f>
        <v>171.4</v>
      </c>
      <c r="Z103" s="2"/>
    </row>
    <row r="104" customFormat="false" ht="8.25" hidden="false" customHeight="false" outlineLevel="0" collapsed="false">
      <c r="A104" s="160"/>
      <c r="B104" s="161" t="n">
        <v>5</v>
      </c>
      <c r="C104" s="158" t="n">
        <f aca="false">E104/D104</f>
        <v>0.6</v>
      </c>
      <c r="D104" s="161" t="n">
        <v>5</v>
      </c>
      <c r="E104" s="161" t="n">
        <v>3</v>
      </c>
      <c r="F104" s="161" t="n">
        <v>48</v>
      </c>
      <c r="G104" s="161" t="n">
        <f aca="false">F104/E104</f>
        <v>16</v>
      </c>
      <c r="H104" s="161" t="n">
        <v>0</v>
      </c>
      <c r="I104" s="158" t="n">
        <f aca="false">H104/E104</f>
        <v>0</v>
      </c>
      <c r="K104" s="161"/>
      <c r="L104" s="161"/>
      <c r="M104" s="171" t="e">
        <f aca="false">L104/K104</f>
        <v>#DIV/0!</v>
      </c>
      <c r="N104" s="161" t="n">
        <v>0</v>
      </c>
      <c r="O104" s="158" t="e">
        <f aca="false">N104/K104</f>
        <v>#DIV/0!</v>
      </c>
      <c r="R104" s="160"/>
      <c r="S104" s="172" t="n">
        <f aca="false">(D104+K104)/($D$27+$L$27+$N$17+$E$47+$L$47)</f>
        <v>0.00811688311688312</v>
      </c>
      <c r="T104" s="172" t="n">
        <f aca="false">D104/($E$17)</f>
        <v>0.0156739811912226</v>
      </c>
      <c r="U104" s="172" t="n">
        <f aca="false">K104/($N$17+$D$27+$L$38+$L$47)</f>
        <v>0</v>
      </c>
      <c r="W104" s="161" t="n">
        <f aca="false">(F104*0.1)+(H104*6)+(L104*0.1)+(N104*6)</f>
        <v>4.8</v>
      </c>
      <c r="X104" s="161" t="n">
        <f aca="false">(E104*1)+(F104*0.1)+(H104*6)+(L104*0.1)+(N104*6)</f>
        <v>7.8</v>
      </c>
      <c r="Y104" s="161" t="n">
        <f aca="false">(E104*0.5)+(F104*0.1)+(H104*6)+(L104*0.1)+(N104*6)</f>
        <v>6.3</v>
      </c>
      <c r="Z104" s="2"/>
    </row>
    <row r="105" customFormat="false" ht="8.25" hidden="false" customHeight="false" outlineLevel="0" collapsed="false">
      <c r="A105" s="175" t="s">
        <v>459</v>
      </c>
      <c r="B105" s="161" t="n">
        <v>17</v>
      </c>
      <c r="C105" s="158" t="n">
        <f aca="false">E105/D105</f>
        <v>0.625</v>
      </c>
      <c r="D105" s="161" t="n">
        <v>80</v>
      </c>
      <c r="E105" s="161" t="n">
        <v>50</v>
      </c>
      <c r="F105" s="161" t="n">
        <v>760</v>
      </c>
      <c r="G105" s="161" t="n">
        <f aca="false">F105/E105</f>
        <v>15.2</v>
      </c>
      <c r="H105" s="161" t="n">
        <v>5</v>
      </c>
      <c r="I105" s="158" t="n">
        <f aca="false">H105/E105</f>
        <v>0.1</v>
      </c>
      <c r="K105" s="161"/>
      <c r="L105" s="161"/>
      <c r="M105" s="171" t="e">
        <f aca="false">L105/K105</f>
        <v>#DIV/0!</v>
      </c>
      <c r="N105" s="161" t="n">
        <v>0</v>
      </c>
      <c r="O105" s="158" t="e">
        <f aca="false">N105/K105</f>
        <v>#DIV/0!</v>
      </c>
      <c r="R105" s="160"/>
      <c r="S105" s="172" t="n">
        <f aca="false">(D105+K105)/($D$27+$L$27+$N$17+$E$47+$L$47)</f>
        <v>0.12987012987013</v>
      </c>
      <c r="T105" s="172" t="n">
        <f aca="false">D105/($E$17)</f>
        <v>0.250783699059561</v>
      </c>
      <c r="U105" s="172" t="n">
        <f aca="false">K105/($N$17+$D$27+$L$38+$L$47)</f>
        <v>0</v>
      </c>
      <c r="W105" s="161" t="n">
        <f aca="false">(F105*0.1)+(H105*6)+(L105*0.1)+(N105*6)</f>
        <v>106</v>
      </c>
      <c r="X105" s="161" t="n">
        <f aca="false">(E105*1)+(F105*0.1)+(H105*6)+(L105*0.1)+(N105*6)</f>
        <v>156</v>
      </c>
      <c r="Y105" s="161" t="n">
        <f aca="false">(E105*0.5)+(F105*0.1)+(H105*6)+(L105*0.1)+(N105*6)</f>
        <v>131</v>
      </c>
      <c r="Z105" s="2"/>
    </row>
    <row r="106" customFormat="false" ht="8.25" hidden="false" customHeight="false" outlineLevel="0" collapsed="false">
      <c r="A106" s="160"/>
      <c r="B106" s="161"/>
      <c r="C106" s="158" t="e">
        <f aca="false">E106/D106</f>
        <v>#DIV/0!</v>
      </c>
      <c r="D106" s="161"/>
      <c r="E106" s="161"/>
      <c r="F106" s="161"/>
      <c r="G106" s="161" t="e">
        <f aca="false">F106/E106</f>
        <v>#DIV/0!</v>
      </c>
      <c r="H106" s="161" t="n">
        <v>0</v>
      </c>
      <c r="I106" s="158" t="e">
        <f aca="false">H106/E106</f>
        <v>#DIV/0!</v>
      </c>
      <c r="K106" s="161"/>
      <c r="L106" s="161"/>
      <c r="M106" s="171" t="e">
        <f aca="false">L106/K106</f>
        <v>#DIV/0!</v>
      </c>
      <c r="N106" s="161" t="n">
        <v>0</v>
      </c>
      <c r="O106" s="158" t="e">
        <f aca="false">N106/K106</f>
        <v>#DIV/0!</v>
      </c>
      <c r="R106" s="160"/>
      <c r="S106" s="172" t="n">
        <f aca="false">(D106+K106)/($D$27+$L$27+$N$17+$E$47+$L$47)</f>
        <v>0</v>
      </c>
      <c r="T106" s="172" t="n">
        <f aca="false">D106/($E$17)</f>
        <v>0</v>
      </c>
      <c r="U106" s="172" t="n">
        <f aca="false">K106/($N$17+$D$27+$L$38+$L$47)</f>
        <v>0</v>
      </c>
      <c r="W106" s="161" t="n">
        <f aca="false">(F106*0.1)+(H106*6)+(L106*0.1)+(N106*6)</f>
        <v>0</v>
      </c>
      <c r="X106" s="161" t="n">
        <f aca="false">(E106*1)+(F106*0.1)+(H106*6)+(L106*0.1)+(N106*6)</f>
        <v>0</v>
      </c>
      <c r="Y106" s="161" t="n">
        <f aca="false">(E106*0.5)+(F106*0.1)+(H106*6)+(L106*0.1)+(N106*6)</f>
        <v>0</v>
      </c>
      <c r="Z106" s="2"/>
    </row>
    <row r="107" customFormat="false" ht="8.25" hidden="false" customHeight="false" outlineLevel="0" collapsed="false">
      <c r="A107" s="160" t="s">
        <v>882</v>
      </c>
      <c r="B107" s="161" t="n">
        <v>8</v>
      </c>
      <c r="C107" s="158" t="n">
        <f aca="false">E107/D107</f>
        <v>0.529411764705882</v>
      </c>
      <c r="D107" s="161" t="n">
        <v>17</v>
      </c>
      <c r="E107" s="161" t="n">
        <v>9</v>
      </c>
      <c r="F107" s="161" t="n">
        <v>97</v>
      </c>
      <c r="G107" s="161" t="n">
        <f aca="false">F107/E107</f>
        <v>10.7777777777778</v>
      </c>
      <c r="H107" s="161" t="n">
        <v>1</v>
      </c>
      <c r="I107" s="158" t="n">
        <f aca="false">H107/E107</f>
        <v>0.111111111111111</v>
      </c>
      <c r="K107" s="161" t="n">
        <v>1</v>
      </c>
      <c r="L107" s="161" t="n">
        <v>8</v>
      </c>
      <c r="M107" s="171" t="n">
        <f aca="false">L107/K107</f>
        <v>8</v>
      </c>
      <c r="N107" s="161" t="n">
        <v>0</v>
      </c>
      <c r="O107" s="158" t="n">
        <f aca="false">N107/K107</f>
        <v>0</v>
      </c>
      <c r="R107" s="160" t="s">
        <v>883</v>
      </c>
      <c r="S107" s="172" t="n">
        <f aca="false">(D107+K107)/($D$27+$L$27+$N$17+$E$47+$L$47)</f>
        <v>0.0292207792207792</v>
      </c>
      <c r="T107" s="172" t="n">
        <f aca="false">D107/($E$17)</f>
        <v>0.0532915360501567</v>
      </c>
      <c r="U107" s="172" t="n">
        <f aca="false">K107/($N$17+$D$27+$L$38+$L$47)</f>
        <v>0.00222222222222222</v>
      </c>
      <c r="W107" s="161" t="n">
        <f aca="false">(F107*0.1)+(H107*6)+(L107*0.1)+(N107*6)</f>
        <v>16.5</v>
      </c>
      <c r="X107" s="161" t="n">
        <f aca="false">(E107*1)+(F107*0.1)+(H107*6)+(L107*0.1)+(N107*6)</f>
        <v>25.5</v>
      </c>
      <c r="Y107" s="161" t="n">
        <f aca="false">(E107*0.5)+(F107*0.1)+(H107*6)+(L107*0.1)+(N107*6)</f>
        <v>21</v>
      </c>
      <c r="Z107" s="2"/>
    </row>
    <row r="108" customFormat="false" ht="8.25" hidden="false" customHeight="false" outlineLevel="0" collapsed="false">
      <c r="A108" s="160" t="s">
        <v>856</v>
      </c>
      <c r="B108" s="161" t="n">
        <v>16</v>
      </c>
      <c r="C108" s="158" t="n">
        <f aca="false">E108/D108</f>
        <v>0.62962962962963</v>
      </c>
      <c r="D108" s="161" t="n">
        <v>81</v>
      </c>
      <c r="E108" s="161" t="n">
        <v>51</v>
      </c>
      <c r="F108" s="161" t="n">
        <v>580</v>
      </c>
      <c r="G108" s="161" t="n">
        <f aca="false">F108/E108</f>
        <v>11.3725490196078</v>
      </c>
      <c r="H108" s="161" t="n">
        <v>3</v>
      </c>
      <c r="I108" s="158" t="n">
        <f aca="false">H108/E108</f>
        <v>0.0588235294117647</v>
      </c>
      <c r="K108" s="161" t="n">
        <v>5</v>
      </c>
      <c r="L108" s="161" t="n">
        <v>58</v>
      </c>
      <c r="M108" s="171" t="n">
        <f aca="false">L108/K108</f>
        <v>11.6</v>
      </c>
      <c r="N108" s="161" t="n">
        <v>0</v>
      </c>
      <c r="O108" s="158" t="n">
        <f aca="false">N108/K108</f>
        <v>0</v>
      </c>
      <c r="R108" s="160" t="s">
        <v>857</v>
      </c>
      <c r="S108" s="172" t="n">
        <f aca="false">(D108+K108)/($D$27+$L$27+$N$17+$E$47+$L$47)</f>
        <v>0.13961038961039</v>
      </c>
      <c r="T108" s="172" t="n">
        <f aca="false">D108/($E$17)</f>
        <v>0.253918495297806</v>
      </c>
      <c r="U108" s="172" t="n">
        <f aca="false">K108/($N$17+$D$27+$L$38+$L$47)</f>
        <v>0.0111111111111111</v>
      </c>
      <c r="W108" s="161" t="n">
        <f aca="false">(F108*0.1)+(H108*6)+(L108*0.1)+(N108*6)</f>
        <v>81.8</v>
      </c>
      <c r="X108" s="161"/>
      <c r="Y108" s="161"/>
      <c r="Z108" s="2"/>
    </row>
    <row r="109" customFormat="false" ht="8.25" hidden="false" customHeight="false" outlineLevel="0" collapsed="false">
      <c r="A109" s="159" t="s">
        <v>49</v>
      </c>
      <c r="B109" s="159"/>
      <c r="C109" s="156"/>
      <c r="D109" s="159" t="n">
        <f aca="false">SUM(D103:D108)</f>
        <v>298</v>
      </c>
      <c r="E109" s="159" t="n">
        <f aca="false">SUM(E103:E108)</f>
        <v>187</v>
      </c>
      <c r="F109" s="159" t="n">
        <f aca="false">SUM(F103:F108)</f>
        <v>2439</v>
      </c>
      <c r="G109" s="159"/>
      <c r="H109" s="159" t="n">
        <f aca="false">SUM(H103:H108)</f>
        <v>15</v>
      </c>
      <c r="I109" s="159"/>
      <c r="J109" s="159"/>
      <c r="K109" s="159" t="n">
        <f aca="false">SUM(K103:K108)</f>
        <v>11</v>
      </c>
      <c r="L109" s="159" t="n">
        <f aca="false">SUM(L103:L108)</f>
        <v>96</v>
      </c>
      <c r="M109" s="159"/>
      <c r="N109" s="159" t="n">
        <f aca="false">SUM(N103:N108)</f>
        <v>0</v>
      </c>
      <c r="O109" s="159"/>
    </row>
    <row r="110" customFormat="false" ht="8.25" hidden="false" customHeight="false" outlineLevel="0" collapsed="false">
      <c r="A110" s="159"/>
      <c r="C110" s="2"/>
      <c r="D110" s="2"/>
      <c r="E110" s="2"/>
      <c r="F110" s="2"/>
      <c r="G110" s="2"/>
      <c r="H110" s="2"/>
      <c r="I110" s="2"/>
      <c r="J110" s="2"/>
      <c r="K110" s="2"/>
      <c r="L110" s="2"/>
    </row>
    <row r="111" customFormat="false" ht="8.25" hidden="false" customHeight="false" outlineLevel="0" collapsed="false">
      <c r="A111" s="159"/>
      <c r="C111" s="2"/>
      <c r="D111" s="2"/>
      <c r="E111" s="2"/>
      <c r="F111" s="2"/>
      <c r="G111" s="2"/>
      <c r="H111" s="2"/>
      <c r="I111" s="2"/>
      <c r="J111" s="2"/>
      <c r="K111" s="2"/>
      <c r="L111" s="2"/>
    </row>
    <row r="112" customFormat="false" ht="8.25" hidden="false" customHeight="false" outlineLevel="0" collapsed="false">
      <c r="A112" s="153" t="s">
        <v>50</v>
      </c>
      <c r="B112" s="153"/>
      <c r="C112" s="153"/>
      <c r="D112" s="153"/>
      <c r="E112" s="153"/>
      <c r="F112" s="153"/>
      <c r="G112" s="153"/>
      <c r="H112" s="2"/>
      <c r="I112" s="2"/>
      <c r="J112" s="153" t="s">
        <v>19</v>
      </c>
      <c r="K112" s="153"/>
      <c r="L112" s="153"/>
      <c r="M112" s="153"/>
      <c r="N112" s="153"/>
      <c r="R112" s="153" t="s">
        <v>20</v>
      </c>
      <c r="S112" s="153"/>
      <c r="T112" s="153"/>
      <c r="V112" s="153" t="s">
        <v>21</v>
      </c>
      <c r="W112" s="153"/>
      <c r="X112" s="1" t="s">
        <v>58</v>
      </c>
      <c r="Y112" s="1" t="s">
        <v>97</v>
      </c>
    </row>
    <row r="113" customFormat="false" ht="8.25" hidden="false" customHeight="false" outlineLevel="0" collapsed="false">
      <c r="A113" s="159" t="s">
        <v>95</v>
      </c>
      <c r="B113" s="159" t="s">
        <v>24</v>
      </c>
      <c r="C113" s="159" t="s">
        <v>52</v>
      </c>
      <c r="D113" s="159" t="s">
        <v>53</v>
      </c>
      <c r="E113" s="159" t="s">
        <v>54</v>
      </c>
      <c r="F113" s="159" t="s">
        <v>55</v>
      </c>
      <c r="G113" s="159" t="s">
        <v>56</v>
      </c>
      <c r="H113" s="159" t="s">
        <v>30</v>
      </c>
      <c r="I113" s="159" t="s">
        <v>57</v>
      </c>
      <c r="K113" s="159" t="s">
        <v>34</v>
      </c>
      <c r="L113" s="159" t="s">
        <v>35</v>
      </c>
      <c r="M113" s="159" t="s">
        <v>36</v>
      </c>
      <c r="N113" s="159" t="s">
        <v>96</v>
      </c>
      <c r="O113" s="159" t="s">
        <v>31</v>
      </c>
      <c r="R113" s="159" t="s">
        <v>95</v>
      </c>
      <c r="S113" s="159" t="s">
        <v>38</v>
      </c>
      <c r="T113" s="159" t="s">
        <v>39</v>
      </c>
      <c r="U113" s="159" t="s">
        <v>40</v>
      </c>
      <c r="W113" s="159" t="s">
        <v>41</v>
      </c>
      <c r="X113" s="159" t="e">
        <f aca="false">(E113*1)+(F113*0.1)+(H113*6)+(L113*0.1)+(N113*6)</f>
        <v>#VALUE!</v>
      </c>
      <c r="Y113" s="159" t="e">
        <f aca="false">(E113*0.5)+(F113*0.1)+(H113*6)+(L113*0.1)+(N113*6)</f>
        <v>#VALUE!</v>
      </c>
      <c r="Z113" s="159"/>
    </row>
    <row r="114" customFormat="false" ht="8.25" hidden="false" customHeight="false" outlineLevel="0" collapsed="false">
      <c r="A114" s="160" t="s">
        <v>884</v>
      </c>
      <c r="B114" s="161" t="n">
        <v>10</v>
      </c>
      <c r="C114" s="158" t="n">
        <f aca="false">E114/D114</f>
        <v>0.625</v>
      </c>
      <c r="D114" s="161" t="n">
        <v>24</v>
      </c>
      <c r="E114" s="161" t="n">
        <v>15</v>
      </c>
      <c r="F114" s="161" t="n">
        <v>154</v>
      </c>
      <c r="G114" s="161" t="n">
        <f aca="false">F114/E114</f>
        <v>10.2666666666667</v>
      </c>
      <c r="H114" s="161" t="n">
        <v>3</v>
      </c>
      <c r="I114" s="158" t="n">
        <f aca="false">H114/E114</f>
        <v>0.2</v>
      </c>
      <c r="K114" s="161" t="n">
        <v>0</v>
      </c>
      <c r="L114" s="161" t="n">
        <v>0</v>
      </c>
      <c r="M114" s="161" t="e">
        <f aca="false">L114/K114</f>
        <v>#DIV/0!</v>
      </c>
      <c r="N114" s="161" t="n">
        <v>0</v>
      </c>
      <c r="O114" s="158" t="e">
        <f aca="false">N114/K114</f>
        <v>#DIV/0!</v>
      </c>
      <c r="R114" s="160" t="s">
        <v>885</v>
      </c>
      <c r="S114" s="172" t="n">
        <f aca="false">(D114+K114)/($E$47+$L$47+$E$38+$L$38+$K$27+$D$27+$N$17)</f>
        <v>0.025369978858351</v>
      </c>
      <c r="T114" s="172" t="n">
        <f aca="false">D114/($E$47+$E$38+$K$27)</f>
        <v>0.0483870967741936</v>
      </c>
      <c r="U114" s="172" t="n">
        <f aca="false">K114/($L$47+$L$38+$D$27+$N$17)</f>
        <v>0</v>
      </c>
      <c r="W114" s="161" t="n">
        <f aca="false">(F114*0.1)+(H114*6)+(L114*0.1)+(N114*6)</f>
        <v>33.4</v>
      </c>
      <c r="X114" s="161" t="n">
        <f aca="false">(E114*1)+(F114*0.1)+(H114*6)+(L114*0.1)+(N114*6)</f>
        <v>48.4</v>
      </c>
      <c r="Y114" s="161" t="n">
        <f aca="false">(E114*0.5)+(F114*0.1)+(H114*6)+(L114*0.1)+(N114*6)</f>
        <v>40.9</v>
      </c>
      <c r="Z114" s="2"/>
    </row>
    <row r="115" customFormat="false" ht="8.25" hidden="false" customHeight="false" outlineLevel="0" collapsed="false">
      <c r="A115" s="160" t="s">
        <v>866</v>
      </c>
      <c r="B115" s="161" t="n">
        <v>17</v>
      </c>
      <c r="C115" s="158" t="n">
        <f aca="false">E115/D115</f>
        <v>0.638888888888889</v>
      </c>
      <c r="D115" s="161" t="n">
        <v>36</v>
      </c>
      <c r="E115" s="161" t="n">
        <v>23</v>
      </c>
      <c r="F115" s="161" t="n">
        <v>253</v>
      </c>
      <c r="G115" s="161" t="n">
        <f aca="false">F115/E115</f>
        <v>11</v>
      </c>
      <c r="H115" s="161" t="n">
        <v>1</v>
      </c>
      <c r="I115" s="158" t="n">
        <f aca="false">H115/E115</f>
        <v>0.0434782608695652</v>
      </c>
      <c r="K115" s="161" t="n">
        <v>0</v>
      </c>
      <c r="L115" s="161" t="n">
        <v>0</v>
      </c>
      <c r="M115" s="161" t="e">
        <f aca="false">L115/K115</f>
        <v>#DIV/0!</v>
      </c>
      <c r="N115" s="161" t="n">
        <v>0</v>
      </c>
      <c r="O115" s="158" t="e">
        <f aca="false">N115/K115</f>
        <v>#DIV/0!</v>
      </c>
      <c r="R115" s="160" t="s">
        <v>867</v>
      </c>
      <c r="S115" s="172" t="n">
        <f aca="false">(D115+K115)/($E$47+$L$47+$E$38+$L$38+$K$27+$D$27+$N$17)</f>
        <v>0.0380549682875264</v>
      </c>
      <c r="T115" s="172" t="n">
        <f aca="false">D115/($E$47+$E$38+$K$27)</f>
        <v>0.0725806451612903</v>
      </c>
      <c r="U115" s="172" t="n">
        <f aca="false">K115/($L$47+$L$38+$D$27+$N$17)</f>
        <v>0</v>
      </c>
      <c r="W115" s="161" t="n">
        <f aca="false">(F115*0.1)+(H115*6)+(L115*0.1)+(N115*6)</f>
        <v>31.3</v>
      </c>
      <c r="X115" s="161" t="n">
        <f aca="false">(E115*1)+(F115*0.1)+(H115*6)+(L115*0.1)+(N115*6)</f>
        <v>54.3</v>
      </c>
      <c r="Y115" s="161" t="n">
        <f aca="false">(E115*0.5)+(F115*0.1)+(H115*6)+(L115*0.1)+(N115*6)</f>
        <v>42.8</v>
      </c>
      <c r="Z115" s="2"/>
    </row>
    <row r="116" customFormat="false" ht="8.25" hidden="false" customHeight="false" outlineLevel="0" collapsed="false">
      <c r="A116" s="160" t="s">
        <v>886</v>
      </c>
      <c r="B116" s="161" t="n">
        <v>14</v>
      </c>
      <c r="C116" s="158" t="n">
        <f aca="false">E116/D116</f>
        <v>0.5</v>
      </c>
      <c r="D116" s="161" t="n">
        <v>30</v>
      </c>
      <c r="E116" s="161" t="n">
        <v>15</v>
      </c>
      <c r="F116" s="161" t="n">
        <v>140</v>
      </c>
      <c r="G116" s="161" t="n">
        <f aca="false">F116/E116</f>
        <v>9.33333333333333</v>
      </c>
      <c r="H116" s="161" t="n">
        <v>0</v>
      </c>
      <c r="I116" s="158" t="n">
        <f aca="false">H116/E116</f>
        <v>0</v>
      </c>
      <c r="K116" s="161" t="n">
        <v>0</v>
      </c>
      <c r="L116" s="161" t="n">
        <v>0</v>
      </c>
      <c r="M116" s="161" t="e">
        <f aca="false">L116/K116</f>
        <v>#DIV/0!</v>
      </c>
      <c r="N116" s="161" t="n">
        <v>0</v>
      </c>
      <c r="O116" s="158" t="e">
        <f aca="false">N116/K116</f>
        <v>#DIV/0!</v>
      </c>
      <c r="R116" s="160" t="s">
        <v>887</v>
      </c>
      <c r="S116" s="172" t="n">
        <f aca="false">(D116+K116)/($E$47+$L$47+$E$38+$L$38+$K$27+$D$27+$N$17)</f>
        <v>0.0317124735729387</v>
      </c>
      <c r="T116" s="172" t="n">
        <f aca="false">D116/($E$47+$E$38+$K$27)</f>
        <v>0.0604838709677419</v>
      </c>
      <c r="U116" s="172" t="n">
        <f aca="false">K116/($L$47+$L$38+$D$27+$N$17)</f>
        <v>0</v>
      </c>
      <c r="W116" s="161" t="n">
        <f aca="false">(F116*0.1)+(H116*6)+(L116*0.1)+(N116*6)</f>
        <v>14</v>
      </c>
      <c r="X116" s="161" t="n">
        <f aca="false">(E116*1)+(F116*0.1)+(H116*6)+(L116*0.1)+(N116*6)</f>
        <v>29</v>
      </c>
      <c r="Y116" s="161" t="n">
        <f aca="false">(E116*0.5)+(F116*0.1)+(H116*6)+(L116*0.1)+(N116*6)</f>
        <v>21.5</v>
      </c>
      <c r="Z116" s="2"/>
    </row>
    <row r="117" customFormat="false" ht="8.25" hidden="false" customHeight="false" outlineLevel="0" collapsed="false">
      <c r="A117" s="160" t="s">
        <v>864</v>
      </c>
      <c r="B117" s="161" t="n">
        <v>10</v>
      </c>
      <c r="C117" s="158" t="n">
        <f aca="false">E117/D117</f>
        <v>0.875</v>
      </c>
      <c r="D117" s="161" t="n">
        <v>8</v>
      </c>
      <c r="E117" s="161" t="n">
        <v>7</v>
      </c>
      <c r="F117" s="161" t="n">
        <v>70</v>
      </c>
      <c r="G117" s="161" t="n">
        <f aca="false">F117/E117</f>
        <v>10</v>
      </c>
      <c r="H117" s="161" t="n">
        <v>0</v>
      </c>
      <c r="I117" s="158" t="n">
        <f aca="false">H117/E117</f>
        <v>0</v>
      </c>
      <c r="K117" s="161"/>
      <c r="L117" s="161"/>
      <c r="M117" s="161"/>
      <c r="N117" s="161" t="n">
        <v>0</v>
      </c>
      <c r="O117" s="158" t="e">
        <f aca="false">N117/K117</f>
        <v>#DIV/0!</v>
      </c>
      <c r="R117" s="160" t="s">
        <v>888</v>
      </c>
      <c r="S117" s="172" t="n">
        <f aca="false">(D117+K117)/($E$47+$L$47+$E$38+$L$38+$K$27+$D$27+$N$17)</f>
        <v>0.00845665961945032</v>
      </c>
      <c r="T117" s="172" t="n">
        <f aca="false">D117/($E$47+$E$38+$K$27)</f>
        <v>0.0161290322580645</v>
      </c>
      <c r="U117" s="172" t="n">
        <f aca="false">K117/($L$47+$L$38+$D$27+$N$17)</f>
        <v>0</v>
      </c>
      <c r="W117" s="161" t="n">
        <f aca="false">(F117*0.1)+(H117*6)+(L117*0.1)+(N117*6)</f>
        <v>7</v>
      </c>
      <c r="X117" s="161"/>
      <c r="Y117" s="161"/>
      <c r="Z117" s="2"/>
    </row>
    <row r="118" customFormat="false" ht="8.25" hidden="false" customHeight="false" outlineLevel="0" collapsed="false">
      <c r="A118" s="159" t="s">
        <v>49</v>
      </c>
      <c r="B118" s="159"/>
      <c r="C118" s="156"/>
      <c r="D118" s="159" t="n">
        <f aca="false">SUM(D114:D117)</f>
        <v>98</v>
      </c>
      <c r="E118" s="159" t="n">
        <f aca="false">SUM(E114:E117)</f>
        <v>60</v>
      </c>
      <c r="F118" s="159" t="n">
        <f aca="false">SUM(F114:F117)</f>
        <v>617</v>
      </c>
      <c r="G118" s="159"/>
      <c r="H118" s="159" t="n">
        <f aca="false">SUM(H114:H117)</f>
        <v>4</v>
      </c>
      <c r="I118" s="159"/>
      <c r="J118" s="159"/>
      <c r="K118" s="159" t="n">
        <f aca="false">SUM(K114:K117)</f>
        <v>0</v>
      </c>
      <c r="L118" s="159" t="n">
        <f aca="false">SUM(L114:L117)</f>
        <v>0</v>
      </c>
      <c r="M118" s="159"/>
      <c r="N118" s="159" t="n">
        <f aca="false">SUM(N114:N117)</f>
        <v>0</v>
      </c>
      <c r="O118" s="156"/>
      <c r="Q118" s="163"/>
      <c r="S118" s="163"/>
      <c r="U118" s="2"/>
      <c r="V118" s="2"/>
    </row>
    <row r="119" customFormat="false" ht="8.25" hidden="false" customHeight="false" outlineLevel="0" collapsed="false">
      <c r="H119" s="167"/>
      <c r="I119" s="2"/>
      <c r="J119" s="2"/>
      <c r="P119" s="163"/>
      <c r="Q119" s="163"/>
      <c r="R119" s="163"/>
      <c r="T119" s="2"/>
      <c r="U119" s="2"/>
    </row>
    <row r="120" customFormat="false" ht="8.25" hidden="false" customHeight="false" outlineLevel="0" collapsed="false">
      <c r="H120" s="167"/>
      <c r="I120" s="2"/>
      <c r="J120" s="2"/>
      <c r="P120" s="163"/>
      <c r="Q120" s="163"/>
      <c r="R120" s="163"/>
      <c r="T120" s="2"/>
      <c r="U120" s="2"/>
    </row>
    <row r="121" customFormat="false" ht="8.25" hidden="false" customHeight="false" outlineLevel="0" collapsed="false">
      <c r="A121" s="153" t="s">
        <v>109</v>
      </c>
      <c r="B121" s="153"/>
      <c r="C121" s="153"/>
      <c r="D121" s="153"/>
      <c r="E121" s="153"/>
      <c r="F121" s="153"/>
      <c r="G121" s="153"/>
      <c r="H121" s="167"/>
      <c r="I121" s="2"/>
      <c r="J121" s="153" t="s">
        <v>110</v>
      </c>
      <c r="K121" s="153"/>
      <c r="L121" s="153"/>
      <c r="M121" s="153"/>
      <c r="N121" s="153"/>
      <c r="P121" s="173"/>
      <c r="Q121" s="163"/>
      <c r="R121" s="153" t="s">
        <v>111</v>
      </c>
      <c r="S121" s="153"/>
      <c r="T121" s="153"/>
      <c r="U121" s="153"/>
      <c r="V121" s="153"/>
    </row>
    <row r="122" customFormat="false" ht="8.25" hidden="false" customHeight="false" outlineLevel="0" collapsed="false">
      <c r="A122" s="156"/>
      <c r="B122" s="159" t="s">
        <v>53</v>
      </c>
      <c r="C122" s="159" t="s">
        <v>112</v>
      </c>
      <c r="D122" s="159" t="s">
        <v>55</v>
      </c>
      <c r="E122" s="159" t="s">
        <v>30</v>
      </c>
      <c r="H122" s="2"/>
      <c r="I122" s="2"/>
      <c r="J122" s="344" t="s">
        <v>113</v>
      </c>
      <c r="K122" s="344"/>
      <c r="L122" s="344"/>
      <c r="M122" s="344"/>
      <c r="N122" s="156" t="s">
        <v>114</v>
      </c>
      <c r="R122" s="344" t="s">
        <v>113</v>
      </c>
      <c r="S122" s="344"/>
      <c r="T122" s="344"/>
      <c r="U122" s="344"/>
      <c r="V122" s="156" t="s">
        <v>114</v>
      </c>
    </row>
    <row r="123" customFormat="false" ht="8.25" hidden="false" customHeight="false" outlineLevel="0" collapsed="false">
      <c r="A123" s="175" t="s">
        <v>117</v>
      </c>
      <c r="B123" s="161" t="n">
        <f aca="false">SUM(J93:J97,D103:D108,D114:D117)</f>
        <v>457</v>
      </c>
      <c r="C123" s="161" t="n">
        <f aca="false">SUM(E114:E117,E103:E108,K93:K97)</f>
        <v>276</v>
      </c>
      <c r="D123" s="161" t="n">
        <f aca="false">SUM(F114:F117,F103:F108,L93:L97)</f>
        <v>3290</v>
      </c>
      <c r="E123" s="161" t="n">
        <f aca="false">SUM(N93:N97,H103:H108,H114:H117)</f>
        <v>21</v>
      </c>
      <c r="H123" s="2"/>
      <c r="I123" s="2"/>
      <c r="J123" s="160" t="s">
        <v>889</v>
      </c>
      <c r="K123" s="160"/>
      <c r="L123" s="160"/>
      <c r="M123" s="160"/>
      <c r="N123" s="160" t="s">
        <v>51</v>
      </c>
      <c r="R123" s="160" t="s">
        <v>890</v>
      </c>
      <c r="S123" s="160"/>
      <c r="T123" s="160"/>
      <c r="U123" s="160"/>
      <c r="V123" s="160" t="s">
        <v>122</v>
      </c>
    </row>
    <row r="124" customFormat="false" ht="8.25" hidden="false" customHeight="false" outlineLevel="0" collapsed="false">
      <c r="A124" s="175" t="s">
        <v>118</v>
      </c>
      <c r="B124" s="161" t="n">
        <f aca="false">SUM(C88)</f>
        <v>566</v>
      </c>
      <c r="C124" s="161" t="n">
        <f aca="false">SUM(D88)</f>
        <v>281</v>
      </c>
      <c r="D124" s="161" t="n">
        <f aca="false">SUM(F88)</f>
        <v>3332</v>
      </c>
      <c r="E124" s="161" t="n">
        <f aca="false">SUM(H88)</f>
        <v>21</v>
      </c>
      <c r="F124" s="159"/>
      <c r="J124" s="160" t="s">
        <v>891</v>
      </c>
      <c r="K124" s="160"/>
      <c r="L124" s="160"/>
      <c r="M124" s="160"/>
      <c r="N124" s="160" t="s">
        <v>51</v>
      </c>
      <c r="R124" s="160" t="s">
        <v>892</v>
      </c>
      <c r="S124" s="160"/>
      <c r="T124" s="160"/>
      <c r="U124" s="160"/>
      <c r="V124" s="160" t="s">
        <v>122</v>
      </c>
    </row>
    <row r="125" customFormat="false" ht="8.25" hidden="false" customHeight="false" outlineLevel="0" collapsed="false">
      <c r="A125" s="175" t="s">
        <v>120</v>
      </c>
      <c r="B125" s="161"/>
      <c r="F125" s="159"/>
      <c r="J125" s="160" t="s">
        <v>893</v>
      </c>
      <c r="K125" s="160"/>
      <c r="L125" s="160"/>
      <c r="M125" s="160"/>
      <c r="N125" s="160" t="s">
        <v>122</v>
      </c>
      <c r="R125" s="160"/>
      <c r="S125" s="160"/>
      <c r="T125" s="160"/>
      <c r="U125" s="160"/>
      <c r="V125" s="160"/>
    </row>
    <row r="126" customFormat="false" ht="8.25" hidden="false" customHeight="false" outlineLevel="0" collapsed="false">
      <c r="J126" s="160" t="s">
        <v>894</v>
      </c>
      <c r="K126" s="160"/>
      <c r="L126" s="160"/>
      <c r="M126" s="160"/>
      <c r="N126" s="160" t="s">
        <v>122</v>
      </c>
      <c r="R126" s="175"/>
      <c r="S126" s="175"/>
      <c r="T126" s="175"/>
      <c r="U126" s="175"/>
      <c r="V126" s="160"/>
    </row>
    <row r="127" customFormat="false" ht="8.25" hidden="false" customHeight="false" outlineLevel="0" collapsed="false">
      <c r="A127" s="156"/>
      <c r="B127" s="159" t="s">
        <v>25</v>
      </c>
      <c r="C127" s="159" t="s">
        <v>28</v>
      </c>
      <c r="D127" s="159" t="s">
        <v>30</v>
      </c>
      <c r="J127" s="160" t="s">
        <v>895</v>
      </c>
      <c r="K127" s="160"/>
      <c r="L127" s="160"/>
      <c r="M127" s="160"/>
      <c r="N127" s="160" t="s">
        <v>122</v>
      </c>
      <c r="R127" s="175"/>
      <c r="S127" s="175"/>
      <c r="T127" s="175"/>
      <c r="U127" s="175"/>
      <c r="V127" s="160"/>
    </row>
    <row r="128" customFormat="false" ht="8.25" hidden="false" customHeight="false" outlineLevel="0" collapsed="false">
      <c r="A128" s="175" t="s">
        <v>125</v>
      </c>
      <c r="B128" s="161" t="n">
        <f aca="false">SUM(M85:M87,C93:C97,K103:K108,K114:K117)</f>
        <v>437</v>
      </c>
      <c r="C128" s="161" t="n">
        <f aca="false">SUM(N85:N87,D93:D97,L103:L108,L114:L117)</f>
        <v>2349</v>
      </c>
      <c r="D128" s="161" t="n">
        <f aca="false">SUM(P85:P87,F93:F97,N103:N108,N114:N117)</f>
        <v>20</v>
      </c>
      <c r="J128" s="160" t="s">
        <v>896</v>
      </c>
      <c r="K128" s="160"/>
      <c r="L128" s="160"/>
      <c r="M128" s="160"/>
      <c r="N128" s="160" t="s">
        <v>122</v>
      </c>
      <c r="R128" s="175"/>
      <c r="S128" s="175"/>
      <c r="T128" s="175"/>
      <c r="U128" s="175"/>
      <c r="V128" s="160"/>
    </row>
    <row r="129" customFormat="false" ht="8.25" hidden="false" customHeight="false" outlineLevel="0" collapsed="false">
      <c r="A129" s="175" t="s">
        <v>120</v>
      </c>
      <c r="B129" s="161"/>
      <c r="J129" s="160" t="s">
        <v>897</v>
      </c>
      <c r="K129" s="160"/>
      <c r="L129" s="160"/>
      <c r="M129" s="160"/>
      <c r="N129" s="160" t="s">
        <v>122</v>
      </c>
      <c r="R129" s="175"/>
      <c r="S129" s="175"/>
      <c r="T129" s="175"/>
      <c r="U129" s="175"/>
      <c r="V129" s="160"/>
    </row>
    <row r="130" customFormat="false" ht="8.25" hidden="false" customHeight="false" outlineLevel="0" collapsed="false">
      <c r="J130" s="160" t="s">
        <v>898</v>
      </c>
      <c r="K130" s="160"/>
      <c r="L130" s="160"/>
      <c r="M130" s="160"/>
      <c r="N130" s="160" t="s">
        <v>130</v>
      </c>
      <c r="R130" s="175"/>
      <c r="S130" s="175"/>
      <c r="T130" s="175"/>
      <c r="U130" s="175"/>
      <c r="V130" s="160"/>
    </row>
    <row r="131" customFormat="false" ht="8.25" hidden="false" customHeight="false" outlineLevel="0" collapsed="false">
      <c r="B131" s="159" t="s">
        <v>16</v>
      </c>
      <c r="C131" s="159" t="s">
        <v>17</v>
      </c>
      <c r="J131" s="1" t="s">
        <v>899</v>
      </c>
      <c r="N131" s="1" t="s">
        <v>22</v>
      </c>
    </row>
    <row r="132" customFormat="false" ht="8.25" hidden="false" customHeight="false" outlineLevel="0" collapsed="false">
      <c r="A132" s="175" t="s">
        <v>131</v>
      </c>
      <c r="B132" s="158" t="n">
        <f aca="false">B128/(B124+B128)</f>
        <v>0.435692921236291</v>
      </c>
      <c r="C132" s="158" t="n">
        <f aca="false">B124/(B124+B128)</f>
        <v>0.564307078763709</v>
      </c>
    </row>
    <row r="133" customFormat="false" ht="8.25" hidden="false" customHeight="false" outlineLevel="0" collapsed="false">
      <c r="A133" s="175" t="s">
        <v>133</v>
      </c>
      <c r="B133" s="161"/>
      <c r="C133" s="160"/>
    </row>
    <row r="142" customFormat="false" ht="8.25" hidden="false" customHeight="false" outlineLevel="0" collapsed="false">
      <c r="A142" s="153" t="s">
        <v>134</v>
      </c>
      <c r="B142" s="153"/>
      <c r="C142" s="153"/>
      <c r="D142" s="153"/>
      <c r="E142" s="153"/>
      <c r="F142" s="153"/>
      <c r="G142" s="153"/>
      <c r="H142" s="153"/>
      <c r="I142" s="153"/>
      <c r="J142" s="153"/>
      <c r="K142" s="153"/>
      <c r="L142" s="153"/>
      <c r="M142" s="153"/>
      <c r="N142" s="153"/>
      <c r="O142" s="153"/>
      <c r="P142" s="153"/>
      <c r="Q142" s="153"/>
      <c r="R142" s="153"/>
      <c r="S142" s="153"/>
      <c r="T142" s="153"/>
      <c r="U142" s="153"/>
      <c r="V142" s="153"/>
      <c r="W142" s="153"/>
    </row>
    <row r="143" customFormat="false" ht="8.25" hidden="false" customHeight="false" outlineLevel="0" collapsed="false">
      <c r="A143" s="154"/>
      <c r="B143" s="154"/>
      <c r="C143" s="154"/>
      <c r="D143" s="154"/>
      <c r="E143" s="154"/>
      <c r="F143" s="154"/>
      <c r="G143" s="154"/>
      <c r="H143" s="154"/>
      <c r="I143" s="154"/>
      <c r="J143" s="154"/>
      <c r="K143" s="154"/>
      <c r="L143" s="154"/>
      <c r="M143" s="154"/>
      <c r="N143" s="154"/>
      <c r="O143" s="154"/>
      <c r="P143" s="154"/>
      <c r="Q143" s="154"/>
      <c r="R143" s="154"/>
      <c r="S143" s="154"/>
      <c r="T143" s="154"/>
      <c r="U143" s="154"/>
      <c r="V143" s="154"/>
      <c r="W143" s="154"/>
    </row>
    <row r="144" customFormat="false" ht="8.25" hidden="false" customHeight="false" outlineLevel="0" collapsed="false">
      <c r="H144" s="155" t="s">
        <v>11</v>
      </c>
      <c r="I144" s="155"/>
      <c r="J144" s="155"/>
      <c r="M144" s="155" t="s">
        <v>12</v>
      </c>
      <c r="N144" s="155"/>
      <c r="O144" s="155"/>
    </row>
    <row r="145" customFormat="false" ht="8.25" hidden="false" customHeight="false" outlineLevel="0" collapsed="false">
      <c r="H145" s="155" t="s">
        <v>14</v>
      </c>
      <c r="I145" s="155"/>
      <c r="J145" s="155"/>
    </row>
    <row r="146" customFormat="false" ht="8.25" hidden="false" customHeight="false" outlineLevel="0" collapsed="false">
      <c r="H146" s="155"/>
      <c r="I146" s="155"/>
      <c r="J146" s="155"/>
    </row>
    <row r="147" customFormat="false" ht="8.25" hidden="false" customHeight="false" outlineLevel="0" collapsed="false">
      <c r="H147" s="155"/>
      <c r="I147" s="155"/>
      <c r="J147" s="155"/>
    </row>
    <row r="148" customFormat="false" ht="8.25" hidden="false" customHeight="false" outlineLevel="0" collapsed="false">
      <c r="D148" s="156" t="s">
        <v>135</v>
      </c>
      <c r="P148" s="156" t="s">
        <v>136</v>
      </c>
    </row>
    <row r="149" customFormat="false" ht="8.25" hidden="false" customHeight="false" outlineLevel="0" collapsed="false">
      <c r="A149" s="159" t="s">
        <v>137</v>
      </c>
      <c r="P149" s="156" t="s">
        <v>137</v>
      </c>
      <c r="S149" s="159" t="s">
        <v>138</v>
      </c>
    </row>
    <row r="150" customFormat="false" ht="8.25" hidden="false" customHeight="false" outlineLevel="0" collapsed="false">
      <c r="A150" s="175" t="s">
        <v>139</v>
      </c>
      <c r="B150" s="176" t="s">
        <v>140</v>
      </c>
      <c r="C150" s="176" t="s">
        <v>26</v>
      </c>
      <c r="D150" s="176" t="s">
        <v>27</v>
      </c>
      <c r="E150" s="176" t="s">
        <v>55</v>
      </c>
      <c r="F150" s="176" t="s">
        <v>30</v>
      </c>
      <c r="G150" s="176" t="s">
        <v>141</v>
      </c>
      <c r="H150" s="176" t="s">
        <v>34</v>
      </c>
      <c r="I150" s="176" t="s">
        <v>55</v>
      </c>
      <c r="J150" s="176" t="s">
        <v>142</v>
      </c>
      <c r="K150" s="176" t="s">
        <v>30</v>
      </c>
      <c r="L150" s="176" t="s">
        <v>41</v>
      </c>
      <c r="O150" s="176" t="s">
        <v>143</v>
      </c>
      <c r="P150" s="176" t="s">
        <v>144</v>
      </c>
      <c r="Q150" s="176" t="s">
        <v>145</v>
      </c>
      <c r="S150" s="157" t="s">
        <v>16</v>
      </c>
      <c r="T150" s="157" t="s">
        <v>17</v>
      </c>
    </row>
    <row r="151" customFormat="false" ht="8.25" hidden="false" customHeight="false" outlineLevel="0" collapsed="false">
      <c r="A151" s="160" t="s">
        <v>49</v>
      </c>
      <c r="B151" s="170" t="n">
        <f aca="false">AVERAGE(B161,B171)</f>
        <v>543</v>
      </c>
      <c r="C151" s="170" t="n">
        <f aca="false">AVERAGE(C161,C171)</f>
        <v>321.5</v>
      </c>
      <c r="D151" s="177" t="n">
        <f aca="false">C151/B151</f>
        <v>0.592081031307551</v>
      </c>
      <c r="E151" s="170" t="n">
        <f aca="false">AVERAGE(E161,E171)</f>
        <v>3728.5</v>
      </c>
      <c r="F151" s="170" t="n">
        <f aca="false">AVERAGE(F161,F171)</f>
        <v>19</v>
      </c>
      <c r="G151" s="170" t="n">
        <f aca="false">AVERAGE(G161,G171)</f>
        <v>14.5</v>
      </c>
      <c r="H151" s="170" t="n">
        <f aca="false">AVERAGE(H161,H171)</f>
        <v>77</v>
      </c>
      <c r="I151" s="170" t="n">
        <f aca="false">AVERAGE(I161,I171)</f>
        <v>380.5</v>
      </c>
      <c r="J151" s="178" t="n">
        <f aca="false">I151/H151</f>
        <v>4.94155844155844</v>
      </c>
      <c r="K151" s="170" t="n">
        <f aca="false">AVERAGE(K161,K171)</f>
        <v>6.5</v>
      </c>
      <c r="L151" s="161" t="n">
        <f aca="false">((E151*0.05)+(F151*4)+(G151*-1)+(I151*0.1)+(K151*6))</f>
        <v>324.975</v>
      </c>
      <c r="O151" s="177" t="n">
        <f aca="false">(B151+H151)/(B153+F153+B155+F155+B157+F157+B151+H151)</f>
        <v>0.40064620355412</v>
      </c>
      <c r="P151" s="158" t="n">
        <f aca="false">B151/(B151+F153+F155+F157)</f>
        <v>0.512022630834512</v>
      </c>
      <c r="Q151" s="158" t="n">
        <f aca="false">H151/(H151+B153+B155+B157)</f>
        <v>0.158110882956879</v>
      </c>
      <c r="S151" s="158" t="n">
        <f aca="false">(H151+B153+B155+B157)/(H151+B153+B155+B157+B151)</f>
        <v>0.472815533980583</v>
      </c>
      <c r="T151" s="158" t="n">
        <f aca="false">B151/(B151+H151+B153+B155+B157)</f>
        <v>0.527184466019418</v>
      </c>
    </row>
    <row r="152" customFormat="false" ht="8.25" hidden="false" customHeight="false" outlineLevel="0" collapsed="false">
      <c r="A152" s="175" t="s">
        <v>146</v>
      </c>
      <c r="B152" s="176" t="s">
        <v>34</v>
      </c>
      <c r="C152" s="176" t="s">
        <v>55</v>
      </c>
      <c r="D152" s="176" t="s">
        <v>142</v>
      </c>
      <c r="E152" s="176" t="s">
        <v>30</v>
      </c>
      <c r="F152" s="176" t="s">
        <v>53</v>
      </c>
      <c r="G152" s="176" t="s">
        <v>54</v>
      </c>
      <c r="H152" s="176" t="s">
        <v>55</v>
      </c>
      <c r="I152" s="176" t="s">
        <v>147</v>
      </c>
      <c r="J152" s="176" t="s">
        <v>30</v>
      </c>
      <c r="K152" s="176" t="s">
        <v>41</v>
      </c>
      <c r="L152" s="170" t="s">
        <v>148</v>
      </c>
      <c r="O152" s="157" t="s">
        <v>143</v>
      </c>
      <c r="P152" s="157" t="s">
        <v>145</v>
      </c>
      <c r="Q152" s="157" t="s">
        <v>149</v>
      </c>
    </row>
    <row r="153" customFormat="false" ht="8.25" hidden="false" customHeight="false" outlineLevel="0" collapsed="false">
      <c r="A153" s="160" t="s">
        <v>49</v>
      </c>
      <c r="B153" s="170" t="n">
        <f aca="false">AVERAGE(B163,B173)</f>
        <v>403.5</v>
      </c>
      <c r="C153" s="170" t="n">
        <f aca="false">AVERAGE(C163,C173)</f>
        <v>1775</v>
      </c>
      <c r="D153" s="178" t="n">
        <f aca="false">C153/B153</f>
        <v>4.39900867410161</v>
      </c>
      <c r="E153" s="170" t="n">
        <f aca="false">AVERAGE(E163,E173)</f>
        <v>13</v>
      </c>
      <c r="F153" s="170" t="n">
        <f aca="false">AVERAGE(F163,F173)</f>
        <v>74</v>
      </c>
      <c r="G153" s="170" t="n">
        <f aca="false">AVERAGE(G163,G173)</f>
        <v>53.5</v>
      </c>
      <c r="H153" s="170" t="n">
        <f aca="false">AVERAGE(H163,H173)</f>
        <v>360</v>
      </c>
      <c r="I153" s="178" t="n">
        <f aca="false">H153/G153</f>
        <v>6.72897196261682</v>
      </c>
      <c r="J153" s="170" t="n">
        <f aca="false">AVERAGE(J163,J173)</f>
        <v>2.5</v>
      </c>
      <c r="K153" s="161" t="n">
        <f aca="false">(C153*0.1)+(E153*6)+(H153*0.1)+(J153*6)</f>
        <v>306.5</v>
      </c>
      <c r="L153" s="161" t="n">
        <f aca="false">(C153*0.1)+(E153*6)+(G153*1)+(H153*0.1)+(J153*6)</f>
        <v>360</v>
      </c>
      <c r="O153" s="177" t="n">
        <f aca="false">(B153+F153)/(B153+F153+B155+F155+B157+F157+B151+H151)</f>
        <v>0.308562197092084</v>
      </c>
      <c r="P153" s="158" t="n">
        <f aca="false">B153/(H151+B153+B155+B157)</f>
        <v>0.828542094455852</v>
      </c>
      <c r="Q153" s="158" t="n">
        <f aca="false">F153/(F153+F155+F157)</f>
        <v>0.142995169082126</v>
      </c>
    </row>
    <row r="154" customFormat="false" ht="8.25" hidden="false" customHeight="false" outlineLevel="0" collapsed="false">
      <c r="A154" s="175" t="s">
        <v>150</v>
      </c>
      <c r="B154" s="176" t="s">
        <v>34</v>
      </c>
      <c r="C154" s="176" t="s">
        <v>55</v>
      </c>
      <c r="D154" s="176" t="s">
        <v>142</v>
      </c>
      <c r="E154" s="176" t="s">
        <v>30</v>
      </c>
      <c r="F154" s="176" t="s">
        <v>53</v>
      </c>
      <c r="G154" s="176" t="s">
        <v>54</v>
      </c>
      <c r="H154" s="176" t="s">
        <v>55</v>
      </c>
      <c r="I154" s="176" t="s">
        <v>147</v>
      </c>
      <c r="J154" s="176" t="s">
        <v>30</v>
      </c>
      <c r="K154" s="176" t="s">
        <v>41</v>
      </c>
      <c r="L154" s="170" t="s">
        <v>148</v>
      </c>
      <c r="O154" s="157" t="s">
        <v>143</v>
      </c>
      <c r="P154" s="157" t="s">
        <v>145</v>
      </c>
      <c r="Q154" s="157" t="s">
        <v>149</v>
      </c>
    </row>
    <row r="155" customFormat="false" ht="8.25" hidden="false" customHeight="false" outlineLevel="0" collapsed="false">
      <c r="A155" s="160" t="s">
        <v>49</v>
      </c>
      <c r="B155" s="170" t="n">
        <f aca="false">AVERAGE(B165,B175)</f>
        <v>6.5</v>
      </c>
      <c r="C155" s="170" t="n">
        <f aca="false">AVERAGE(C165,C175)</f>
        <v>38.5</v>
      </c>
      <c r="D155" s="170" t="n">
        <f aca="false">C155/B155</f>
        <v>5.92307692307692</v>
      </c>
      <c r="E155" s="170" t="n">
        <f aca="false">AVERAGE(E165,E175)</f>
        <v>0</v>
      </c>
      <c r="F155" s="170" t="n">
        <f aca="false">AVERAGE(F165,F175)</f>
        <v>347.5</v>
      </c>
      <c r="G155" s="170" t="n">
        <f aca="false">AVERAGE(G165,G175)</f>
        <v>213.5</v>
      </c>
      <c r="H155" s="170" t="n">
        <f aca="false">AVERAGE(H165,H175)</f>
        <v>2662.5</v>
      </c>
      <c r="I155" s="178" t="n">
        <f aca="false">H155/G155</f>
        <v>12.4707259953162</v>
      </c>
      <c r="J155" s="170" t="n">
        <f aca="false">AVERAGE(J165,J175)</f>
        <v>12.5</v>
      </c>
      <c r="K155" s="161" t="n">
        <f aca="false">(C155*0.1)+(E155*6)+(H155*0.1)+(J155*6)</f>
        <v>345.1</v>
      </c>
      <c r="L155" s="161" t="n">
        <f aca="false">(C155*0.1)+(E155*6)+(G155*1)+(H155*0.1)+(J155*6)</f>
        <v>558.6</v>
      </c>
      <c r="O155" s="177" t="n">
        <f aca="false">(B155+F155)/(B153+F153+B155+F155+B157+F157+B151+H151)</f>
        <v>0.22875605815832</v>
      </c>
      <c r="P155" s="158" t="n">
        <f aca="false">B155/(B153+H151+B155+B157)</f>
        <v>0.013347022587269</v>
      </c>
      <c r="Q155" s="158" t="n">
        <f aca="false">F155/(F155+F153+F157)</f>
        <v>0.671497584541063</v>
      </c>
    </row>
    <row r="156" customFormat="false" ht="8.25" hidden="false" customHeight="false" outlineLevel="0" collapsed="false">
      <c r="A156" s="175" t="s">
        <v>151</v>
      </c>
      <c r="B156" s="176" t="s">
        <v>34</v>
      </c>
      <c r="C156" s="176" t="s">
        <v>55</v>
      </c>
      <c r="D156" s="176" t="s">
        <v>142</v>
      </c>
      <c r="E156" s="176" t="s">
        <v>30</v>
      </c>
      <c r="F156" s="176" t="s">
        <v>53</v>
      </c>
      <c r="G156" s="176" t="s">
        <v>54</v>
      </c>
      <c r="H156" s="176" t="s">
        <v>55</v>
      </c>
      <c r="I156" s="176" t="s">
        <v>147</v>
      </c>
      <c r="J156" s="176" t="s">
        <v>30</v>
      </c>
      <c r="K156" s="176" t="s">
        <v>41</v>
      </c>
      <c r="L156" s="170" t="s">
        <v>148</v>
      </c>
      <c r="O156" s="157" t="s">
        <v>143</v>
      </c>
      <c r="P156" s="157" t="s">
        <v>145</v>
      </c>
      <c r="Q156" s="157" t="s">
        <v>149</v>
      </c>
    </row>
    <row r="157" customFormat="false" ht="8.25" hidden="false" customHeight="false" outlineLevel="0" collapsed="false">
      <c r="A157" s="160" t="s">
        <v>49</v>
      </c>
      <c r="B157" s="170" t="n">
        <f aca="false">AVERAGE(B167,B177)</f>
        <v>0</v>
      </c>
      <c r="C157" s="170" t="n">
        <f aca="false">AVERAGE(C167,C177)</f>
        <v>0</v>
      </c>
      <c r="D157" s="170" t="e">
        <f aca="false">C157/B157</f>
        <v>#DIV/0!</v>
      </c>
      <c r="E157" s="170" t="n">
        <f aca="false">AVERAGE(E167,E177)</f>
        <v>0</v>
      </c>
      <c r="F157" s="170" t="n">
        <f aca="false">AVERAGE(F167,F177)</f>
        <v>96</v>
      </c>
      <c r="G157" s="170" t="n">
        <f aca="false">AVERAGE(G167,G177)</f>
        <v>54.5</v>
      </c>
      <c r="H157" s="170" t="n">
        <f aca="false">AVERAGE(H167,H177)</f>
        <v>675</v>
      </c>
      <c r="I157" s="178" t="n">
        <f aca="false">H157/G157</f>
        <v>12.3853211009174</v>
      </c>
      <c r="J157" s="170" t="n">
        <f aca="false">AVERAGE(J167,J177)</f>
        <v>4</v>
      </c>
      <c r="K157" s="161" t="n">
        <f aca="false">(C157*0.1)+(E157*6)+(H157*0.1)+(J157*6)</f>
        <v>91.5</v>
      </c>
      <c r="L157" s="161" t="n">
        <f aca="false">(C157*0.1)+(E157*6)+(G157*1)+(H157*0.1)+(J157*6)</f>
        <v>146</v>
      </c>
      <c r="O157" s="177" t="n">
        <f aca="false">(B157+F157)/(B153+F153+B155+F155+B157+F157+B151+H151)</f>
        <v>0.0620355411954766</v>
      </c>
      <c r="P157" s="172" t="n">
        <f aca="false">B157/(B157+B155+B153+H151)</f>
        <v>0</v>
      </c>
      <c r="Q157" s="158" t="n">
        <f aca="false">F157/(F157+F155+F153)</f>
        <v>0.185507246376812</v>
      </c>
    </row>
    <row r="158" customFormat="false" ht="8.25" hidden="false" customHeight="false" outlineLevel="0" collapsed="false">
      <c r="B158" s="179"/>
      <c r="C158" s="179"/>
      <c r="D158" s="179"/>
      <c r="E158" s="179"/>
      <c r="F158" s="179"/>
      <c r="G158" s="179"/>
      <c r="H158" s="179"/>
      <c r="I158" s="179"/>
      <c r="J158" s="179"/>
      <c r="K158" s="179"/>
      <c r="L158" s="180"/>
      <c r="P158" s="156"/>
    </row>
    <row r="159" customFormat="false" ht="8.25" hidden="false" customHeight="false" outlineLevel="0" collapsed="false">
      <c r="A159" s="159" t="n">
        <v>2024</v>
      </c>
      <c r="P159" s="156" t="n">
        <v>2024</v>
      </c>
      <c r="S159" s="159" t="s">
        <v>138</v>
      </c>
    </row>
    <row r="160" customFormat="false" ht="8.25" hidden="false" customHeight="false" outlineLevel="0" collapsed="false">
      <c r="A160" s="175" t="s">
        <v>139</v>
      </c>
      <c r="B160" s="176" t="s">
        <v>140</v>
      </c>
      <c r="C160" s="176" t="s">
        <v>26</v>
      </c>
      <c r="D160" s="176" t="s">
        <v>27</v>
      </c>
      <c r="E160" s="176" t="s">
        <v>55</v>
      </c>
      <c r="F160" s="176" t="s">
        <v>30</v>
      </c>
      <c r="G160" s="176" t="s">
        <v>141</v>
      </c>
      <c r="H160" s="176" t="s">
        <v>34</v>
      </c>
      <c r="I160" s="176" t="s">
        <v>55</v>
      </c>
      <c r="J160" s="176" t="s">
        <v>142</v>
      </c>
      <c r="K160" s="176" t="s">
        <v>30</v>
      </c>
      <c r="L160" s="176" t="s">
        <v>41</v>
      </c>
      <c r="O160" s="176" t="s">
        <v>143</v>
      </c>
      <c r="P160" s="176" t="s">
        <v>144</v>
      </c>
      <c r="Q160" s="176" t="s">
        <v>145</v>
      </c>
      <c r="S160" s="157" t="s">
        <v>16</v>
      </c>
      <c r="T160" s="157" t="s">
        <v>17</v>
      </c>
    </row>
    <row r="161" customFormat="false" ht="8.25" hidden="false" customHeight="false" outlineLevel="0" collapsed="false">
      <c r="A161" s="160" t="s">
        <v>49</v>
      </c>
      <c r="B161" s="170" t="n">
        <v>512</v>
      </c>
      <c r="C161" s="170" t="n">
        <v>288</v>
      </c>
      <c r="D161" s="177" t="n">
        <f aca="false">C161/B161</f>
        <v>0.5625</v>
      </c>
      <c r="E161" s="170" t="n">
        <v>3575</v>
      </c>
      <c r="F161" s="170" t="n">
        <v>20</v>
      </c>
      <c r="G161" s="170" t="n">
        <v>19</v>
      </c>
      <c r="H161" s="170" t="n">
        <v>95</v>
      </c>
      <c r="I161" s="170" t="n">
        <v>525</v>
      </c>
      <c r="J161" s="178" t="n">
        <f aca="false">I161/H161</f>
        <v>5.52631578947368</v>
      </c>
      <c r="K161" s="170" t="n">
        <v>6</v>
      </c>
      <c r="L161" s="161" t="n">
        <f aca="false">((E161*0.05)+(F161*4)+(G161*-1)+(I161*0.1)+(K161*6))</f>
        <v>328.25</v>
      </c>
      <c r="O161" s="177" t="n">
        <f aca="false">(B161+H161)/(B163+F163+B165+F165+B167+F167+B161+H161)</f>
        <v>0.404936624416278</v>
      </c>
      <c r="P161" s="158" t="n">
        <f aca="false">B161/(B161+F163+F165+F167)</f>
        <v>0.510468594217348</v>
      </c>
      <c r="Q161" s="158" t="n">
        <f aca="false">H161/(H161+B163+B165+B167)</f>
        <v>0.191532258064516</v>
      </c>
      <c r="S161" s="158" t="n">
        <f aca="false">(H161+B163+B165+B167)/(H161+B163+B165+B167+B161)</f>
        <v>0.492063492063492</v>
      </c>
      <c r="T161" s="158" t="n">
        <f aca="false">B161/(B161+H161+B163+B165+B167)</f>
        <v>0.507936507936508</v>
      </c>
    </row>
    <row r="162" customFormat="false" ht="8.25" hidden="false" customHeight="false" outlineLevel="0" collapsed="false">
      <c r="A162" s="175" t="s">
        <v>146</v>
      </c>
      <c r="B162" s="176" t="s">
        <v>34</v>
      </c>
      <c r="C162" s="176" t="s">
        <v>55</v>
      </c>
      <c r="D162" s="176" t="s">
        <v>142</v>
      </c>
      <c r="E162" s="176" t="s">
        <v>30</v>
      </c>
      <c r="F162" s="176" t="s">
        <v>53</v>
      </c>
      <c r="G162" s="176" t="s">
        <v>54</v>
      </c>
      <c r="H162" s="176" t="s">
        <v>55</v>
      </c>
      <c r="I162" s="176" t="s">
        <v>147</v>
      </c>
      <c r="J162" s="176" t="s">
        <v>30</v>
      </c>
      <c r="K162" s="176" t="s">
        <v>41</v>
      </c>
      <c r="L162" s="176" t="s">
        <v>148</v>
      </c>
      <c r="O162" s="157" t="s">
        <v>143</v>
      </c>
      <c r="P162" s="157" t="s">
        <v>145</v>
      </c>
      <c r="Q162" s="157" t="s">
        <v>149</v>
      </c>
    </row>
    <row r="163" customFormat="false" ht="8.25" hidden="false" customHeight="false" outlineLevel="0" collapsed="false">
      <c r="A163" s="160" t="s">
        <v>49</v>
      </c>
      <c r="B163" s="170" t="n">
        <v>391</v>
      </c>
      <c r="C163" s="170" t="n">
        <v>1743</v>
      </c>
      <c r="D163" s="178" t="n">
        <f aca="false">C163/B163</f>
        <v>4.45780051150895</v>
      </c>
      <c r="E163" s="170" t="n">
        <v>14</v>
      </c>
      <c r="F163" s="170" t="n">
        <v>65</v>
      </c>
      <c r="G163" s="170" t="n">
        <v>45</v>
      </c>
      <c r="H163" s="170" t="n">
        <v>296</v>
      </c>
      <c r="I163" s="178" t="n">
        <f aca="false">H163/G163</f>
        <v>6.57777777777778</v>
      </c>
      <c r="J163" s="170" t="n">
        <v>2</v>
      </c>
      <c r="K163" s="161" t="n">
        <f aca="false">(C163*0.1)+(E163*6)+(H163*0.1)+(J163*6)</f>
        <v>299.9</v>
      </c>
      <c r="L163" s="161" t="n">
        <f aca="false">(C163*0.1)+(E163*6)+(G163*1)+(H163*0.1)+(J163*6)</f>
        <v>344.9</v>
      </c>
      <c r="O163" s="177" t="n">
        <f aca="false">(B163+F163)/(B163+F163+B165+F165+B167+F167+B161+H161)</f>
        <v>0.304202801867912</v>
      </c>
      <c r="P163" s="158" t="n">
        <f aca="false">B163/(H161+B163+B165+B167)</f>
        <v>0.788306451612903</v>
      </c>
      <c r="Q163" s="158" t="n">
        <f aca="false">F163/(F163+F165+F167)</f>
        <v>0.132382892057026</v>
      </c>
    </row>
    <row r="164" customFormat="false" ht="8.25" hidden="false" customHeight="false" outlineLevel="0" collapsed="false">
      <c r="A164" s="175" t="s">
        <v>150</v>
      </c>
      <c r="B164" s="176" t="s">
        <v>34</v>
      </c>
      <c r="C164" s="176" t="s">
        <v>55</v>
      </c>
      <c r="D164" s="176" t="s">
        <v>142</v>
      </c>
      <c r="E164" s="176" t="s">
        <v>30</v>
      </c>
      <c r="F164" s="176" t="s">
        <v>53</v>
      </c>
      <c r="G164" s="176" t="s">
        <v>54</v>
      </c>
      <c r="H164" s="176" t="s">
        <v>55</v>
      </c>
      <c r="I164" s="176" t="s">
        <v>147</v>
      </c>
      <c r="J164" s="176" t="s">
        <v>30</v>
      </c>
      <c r="K164" s="176" t="s">
        <v>41</v>
      </c>
      <c r="L164" s="176" t="s">
        <v>148</v>
      </c>
      <c r="O164" s="157" t="s">
        <v>143</v>
      </c>
      <c r="P164" s="157" t="s">
        <v>145</v>
      </c>
      <c r="Q164" s="157" t="s">
        <v>149</v>
      </c>
    </row>
    <row r="165" customFormat="false" ht="8.25" hidden="false" customHeight="false" outlineLevel="0" collapsed="false">
      <c r="A165" s="160" t="s">
        <v>49</v>
      </c>
      <c r="B165" s="170" t="n">
        <v>10</v>
      </c>
      <c r="C165" s="170" t="n">
        <v>63</v>
      </c>
      <c r="D165" s="170" t="n">
        <f aca="false">C165/B165</f>
        <v>6.3</v>
      </c>
      <c r="E165" s="170" t="n">
        <v>0</v>
      </c>
      <c r="F165" s="170" t="n">
        <v>351</v>
      </c>
      <c r="G165" s="170" t="n">
        <v>204</v>
      </c>
      <c r="H165" s="170" t="n">
        <v>2750</v>
      </c>
      <c r="I165" s="178" t="n">
        <f aca="false">H165/G165</f>
        <v>13.4803921568627</v>
      </c>
      <c r="J165" s="170" t="n">
        <v>16</v>
      </c>
      <c r="K165" s="161" t="n">
        <f aca="false">(C165*0.1)+(E165*6)+(H165*0.1)+(J165*6)</f>
        <v>377.3</v>
      </c>
      <c r="L165" s="161" t="n">
        <f aca="false">(C165*0.1)+(E165*6)+(G165*1)+(H165*0.1)+(J165*6)</f>
        <v>581.3</v>
      </c>
      <c r="O165" s="177" t="n">
        <f aca="false">(B165+F165)/(B163+F163+B165+F165+B167+F167+B161+H161)</f>
        <v>0.24082721814543</v>
      </c>
      <c r="P165" s="158" t="n">
        <f aca="false">B165/(B163+H161+B165+B167)</f>
        <v>0.0201612903225806</v>
      </c>
      <c r="Q165" s="158" t="n">
        <f aca="false">F165/(F165+F163+F167)</f>
        <v>0.714867617107943</v>
      </c>
    </row>
    <row r="166" customFormat="false" ht="8.25" hidden="false" customHeight="false" outlineLevel="0" collapsed="false">
      <c r="A166" s="175" t="s">
        <v>151</v>
      </c>
      <c r="B166" s="176" t="s">
        <v>34</v>
      </c>
      <c r="C166" s="176" t="s">
        <v>55</v>
      </c>
      <c r="D166" s="176" t="s">
        <v>142</v>
      </c>
      <c r="E166" s="176" t="s">
        <v>30</v>
      </c>
      <c r="F166" s="176" t="s">
        <v>53</v>
      </c>
      <c r="G166" s="176" t="s">
        <v>54</v>
      </c>
      <c r="H166" s="176" t="s">
        <v>55</v>
      </c>
      <c r="I166" s="176" t="s">
        <v>147</v>
      </c>
      <c r="J166" s="176" t="s">
        <v>30</v>
      </c>
      <c r="K166" s="176" t="s">
        <v>41</v>
      </c>
      <c r="L166" s="176" t="s">
        <v>148</v>
      </c>
      <c r="O166" s="157" t="s">
        <v>143</v>
      </c>
      <c r="P166" s="157" t="s">
        <v>145</v>
      </c>
      <c r="Q166" s="157" t="s">
        <v>149</v>
      </c>
    </row>
    <row r="167" customFormat="false" ht="8.25" hidden="false" customHeight="false" outlineLevel="0" collapsed="false">
      <c r="A167" s="160" t="s">
        <v>49</v>
      </c>
      <c r="B167" s="170" t="n">
        <v>0</v>
      </c>
      <c r="C167" s="170" t="n">
        <v>0</v>
      </c>
      <c r="D167" s="170" t="e">
        <f aca="false">C167/B167</f>
        <v>#DIV/0!</v>
      </c>
      <c r="E167" s="170" t="n">
        <v>0</v>
      </c>
      <c r="F167" s="170" t="n">
        <v>75</v>
      </c>
      <c r="G167" s="170" t="n">
        <v>39</v>
      </c>
      <c r="H167" s="170" t="n">
        <v>467</v>
      </c>
      <c r="I167" s="178" t="n">
        <f aca="false">H167/G167</f>
        <v>11.974358974359</v>
      </c>
      <c r="J167" s="170" t="n">
        <v>2</v>
      </c>
      <c r="K167" s="161" t="n">
        <f aca="false">(C167*0.1)+(E167*6)+(H167*0.1)+(J167*6)</f>
        <v>58.7</v>
      </c>
      <c r="L167" s="161" t="n">
        <f aca="false">(C167*0.1)+(E167*6)+(G167*1)+(H167*0.1)+(J167*6)</f>
        <v>97.7</v>
      </c>
      <c r="O167" s="177" t="n">
        <f aca="false">(B167+F167)/(B163+F163+B165+F165+B167+F167+B161+H161)</f>
        <v>0.0500333555703803</v>
      </c>
      <c r="P167" s="172" t="n">
        <f aca="false">B167/(B167+B165+B163+H161)</f>
        <v>0</v>
      </c>
      <c r="Q167" s="158" t="n">
        <f aca="false">F167/(F167+F165+F163)</f>
        <v>0.152749490835031</v>
      </c>
    </row>
    <row r="169" customFormat="false" ht="8.25" hidden="false" customHeight="false" outlineLevel="0" collapsed="false">
      <c r="A169" s="159" t="n">
        <v>2025</v>
      </c>
      <c r="P169" s="156" t="n">
        <v>2025</v>
      </c>
      <c r="S169" s="159" t="s">
        <v>138</v>
      </c>
    </row>
    <row r="170" customFormat="false" ht="8.25" hidden="false" customHeight="false" outlineLevel="0" collapsed="false">
      <c r="A170" s="175" t="s">
        <v>139</v>
      </c>
      <c r="B170" s="176" t="s">
        <v>140</v>
      </c>
      <c r="C170" s="176" t="s">
        <v>26</v>
      </c>
      <c r="D170" s="176" t="s">
        <v>27</v>
      </c>
      <c r="E170" s="176" t="s">
        <v>55</v>
      </c>
      <c r="F170" s="176" t="s">
        <v>30</v>
      </c>
      <c r="G170" s="176" t="s">
        <v>141</v>
      </c>
      <c r="H170" s="176" t="s">
        <v>34</v>
      </c>
      <c r="I170" s="176" t="s">
        <v>55</v>
      </c>
      <c r="J170" s="176" t="s">
        <v>142</v>
      </c>
      <c r="K170" s="176" t="s">
        <v>30</v>
      </c>
      <c r="L170" s="176" t="s">
        <v>41</v>
      </c>
      <c r="O170" s="176" t="s">
        <v>143</v>
      </c>
      <c r="P170" s="176" t="s">
        <v>144</v>
      </c>
      <c r="Q170" s="176" t="s">
        <v>145</v>
      </c>
      <c r="S170" s="157" t="s">
        <v>16</v>
      </c>
      <c r="T170" s="157" t="s">
        <v>17</v>
      </c>
    </row>
    <row r="171" customFormat="false" ht="8.25" hidden="false" customHeight="false" outlineLevel="0" collapsed="false">
      <c r="A171" s="160" t="s">
        <v>49</v>
      </c>
      <c r="B171" s="170" t="n">
        <v>574</v>
      </c>
      <c r="C171" s="170" t="n">
        <v>355</v>
      </c>
      <c r="D171" s="177" t="n">
        <f aca="false">C171/B171</f>
        <v>0.618466898954704</v>
      </c>
      <c r="E171" s="170" t="n">
        <v>3882</v>
      </c>
      <c r="F171" s="170" t="n">
        <v>18</v>
      </c>
      <c r="G171" s="170" t="n">
        <v>10</v>
      </c>
      <c r="H171" s="170" t="n">
        <v>59</v>
      </c>
      <c r="I171" s="170" t="n">
        <v>236</v>
      </c>
      <c r="J171" s="170" t="n">
        <f aca="false">I171/H171</f>
        <v>4</v>
      </c>
      <c r="K171" s="170" t="n">
        <v>7</v>
      </c>
      <c r="L171" s="161" t="n">
        <f aca="false">((E171*0.05)+(F171*4)+(G171*-1)+(I171*0.1)+(K171*6))</f>
        <v>321.7</v>
      </c>
      <c r="O171" s="177" t="n">
        <f aca="false">(B171+H171)/(B173+F173+B175+F175+B177+F177+B171+H171)</f>
        <v>0.396616541353384</v>
      </c>
      <c r="P171" s="158" t="n">
        <f aca="false">B171/(B171+F173+F175+F177)</f>
        <v>0.513416815742397</v>
      </c>
      <c r="Q171" s="158" t="n">
        <f aca="false">H171/(H171+B173+B175+B177)</f>
        <v>0.123430962343096</v>
      </c>
      <c r="S171" s="158" t="n">
        <f aca="false">(H171+B173+B175+B177)/(H171+B173+B175+B177+B171)</f>
        <v>0.454372623574145</v>
      </c>
      <c r="T171" s="158" t="n">
        <f aca="false">B171/(B171+H171+B173+B175+B177)</f>
        <v>0.545627376425856</v>
      </c>
    </row>
    <row r="172" customFormat="false" ht="8.25" hidden="false" customHeight="false" outlineLevel="0" collapsed="false">
      <c r="A172" s="175" t="s">
        <v>146</v>
      </c>
      <c r="B172" s="176" t="s">
        <v>34</v>
      </c>
      <c r="C172" s="176" t="s">
        <v>55</v>
      </c>
      <c r="D172" s="176" t="s">
        <v>142</v>
      </c>
      <c r="E172" s="176" t="s">
        <v>30</v>
      </c>
      <c r="F172" s="176" t="s">
        <v>53</v>
      </c>
      <c r="G172" s="176" t="s">
        <v>54</v>
      </c>
      <c r="H172" s="176" t="s">
        <v>55</v>
      </c>
      <c r="I172" s="176" t="s">
        <v>147</v>
      </c>
      <c r="J172" s="176" t="s">
        <v>30</v>
      </c>
      <c r="K172" s="176" t="s">
        <v>41</v>
      </c>
      <c r="L172" s="176" t="s">
        <v>148</v>
      </c>
      <c r="O172" s="157" t="s">
        <v>143</v>
      </c>
      <c r="P172" s="157" t="s">
        <v>145</v>
      </c>
      <c r="Q172" s="157" t="s">
        <v>149</v>
      </c>
    </row>
    <row r="173" customFormat="false" ht="8.25" hidden="false" customHeight="false" outlineLevel="0" collapsed="false">
      <c r="A173" s="160" t="s">
        <v>49</v>
      </c>
      <c r="B173" s="170" t="n">
        <v>416</v>
      </c>
      <c r="C173" s="170" t="n">
        <v>1807</v>
      </c>
      <c r="D173" s="178" t="n">
        <f aca="false">C173/B173</f>
        <v>4.34375</v>
      </c>
      <c r="E173" s="170" t="n">
        <v>12</v>
      </c>
      <c r="F173" s="170" t="n">
        <v>83</v>
      </c>
      <c r="G173" s="170" t="n">
        <v>62</v>
      </c>
      <c r="H173" s="170" t="n">
        <v>424</v>
      </c>
      <c r="I173" s="178" t="n">
        <f aca="false">H173/G173</f>
        <v>6.83870967741936</v>
      </c>
      <c r="J173" s="170" t="n">
        <v>3</v>
      </c>
      <c r="K173" s="161" t="n">
        <f aca="false">(C173*0.1)+(E173*6)+(H173*0.1)+(J173*6)</f>
        <v>313.1</v>
      </c>
      <c r="L173" s="161" t="n">
        <f aca="false">(C173*0.1)+(E173*6)+(G173*1)+(H173*0.1)+(J173*6)</f>
        <v>375.1</v>
      </c>
      <c r="O173" s="177" t="n">
        <f aca="false">(B173+F173)/(B173+F173+B175+F175+B177+F177+B171+H171)</f>
        <v>0.31265664160401</v>
      </c>
      <c r="P173" s="158" t="n">
        <f aca="false">B173/(H171+B173+B175+B177)</f>
        <v>0.870292887029289</v>
      </c>
      <c r="Q173" s="158" t="n">
        <f aca="false">F173/(F173+F175+F177)</f>
        <v>0.152573529411765</v>
      </c>
    </row>
    <row r="174" customFormat="false" ht="8.25" hidden="false" customHeight="false" outlineLevel="0" collapsed="false">
      <c r="A174" s="175" t="s">
        <v>150</v>
      </c>
      <c r="B174" s="176" t="s">
        <v>34</v>
      </c>
      <c r="C174" s="176" t="s">
        <v>55</v>
      </c>
      <c r="D174" s="176" t="s">
        <v>142</v>
      </c>
      <c r="E174" s="176" t="s">
        <v>30</v>
      </c>
      <c r="F174" s="176" t="s">
        <v>53</v>
      </c>
      <c r="G174" s="176" t="s">
        <v>54</v>
      </c>
      <c r="H174" s="176" t="s">
        <v>55</v>
      </c>
      <c r="I174" s="176" t="s">
        <v>147</v>
      </c>
      <c r="J174" s="176" t="s">
        <v>30</v>
      </c>
      <c r="K174" s="176" t="s">
        <v>41</v>
      </c>
      <c r="L174" s="176" t="s">
        <v>148</v>
      </c>
      <c r="O174" s="157" t="s">
        <v>143</v>
      </c>
      <c r="P174" s="157" t="s">
        <v>145</v>
      </c>
      <c r="Q174" s="157" t="s">
        <v>149</v>
      </c>
    </row>
    <row r="175" customFormat="false" ht="8.25" hidden="false" customHeight="false" outlineLevel="0" collapsed="false">
      <c r="A175" s="160" t="s">
        <v>49</v>
      </c>
      <c r="B175" s="170" t="n">
        <v>3</v>
      </c>
      <c r="C175" s="170" t="n">
        <v>14</v>
      </c>
      <c r="D175" s="178" t="n">
        <f aca="false">C175/B175</f>
        <v>4.66666666666667</v>
      </c>
      <c r="E175" s="170" t="n">
        <v>0</v>
      </c>
      <c r="F175" s="170" t="n">
        <v>344</v>
      </c>
      <c r="G175" s="170" t="n">
        <v>223</v>
      </c>
      <c r="H175" s="170" t="n">
        <v>2575</v>
      </c>
      <c r="I175" s="178" t="n">
        <f aca="false">H175/G175</f>
        <v>11.5470852017937</v>
      </c>
      <c r="J175" s="170" t="n">
        <v>9</v>
      </c>
      <c r="K175" s="161" t="n">
        <f aca="false">(C175*0.1)+(E175*6)+(H175*0.1)+(J175*6)</f>
        <v>312.9</v>
      </c>
      <c r="L175" s="161" t="n">
        <f aca="false">(C175*0.1)+(E175*6)+(G175*1)+(H175*0.1)+(J175*6)</f>
        <v>535.9</v>
      </c>
      <c r="O175" s="177" t="n">
        <f aca="false">(B175+F175)/(B173+F173+B175+F175+B177+F177+B171+H171)</f>
        <v>0.217418546365915</v>
      </c>
      <c r="P175" s="158" t="n">
        <f aca="false">B175/(B173+H171+B175+B177)</f>
        <v>0.00627615062761506</v>
      </c>
      <c r="Q175" s="158" t="n">
        <f aca="false">F175/(F175+F173+F177)</f>
        <v>0.632352941176471</v>
      </c>
    </row>
    <row r="176" customFormat="false" ht="8.25" hidden="false" customHeight="false" outlineLevel="0" collapsed="false">
      <c r="A176" s="175" t="s">
        <v>151</v>
      </c>
      <c r="B176" s="176" t="s">
        <v>34</v>
      </c>
      <c r="C176" s="176" t="s">
        <v>55</v>
      </c>
      <c r="D176" s="176" t="s">
        <v>142</v>
      </c>
      <c r="E176" s="176" t="s">
        <v>30</v>
      </c>
      <c r="F176" s="176" t="s">
        <v>53</v>
      </c>
      <c r="G176" s="176" t="s">
        <v>54</v>
      </c>
      <c r="H176" s="176" t="s">
        <v>55</v>
      </c>
      <c r="I176" s="176" t="s">
        <v>147</v>
      </c>
      <c r="J176" s="176" t="s">
        <v>30</v>
      </c>
      <c r="K176" s="176" t="s">
        <v>41</v>
      </c>
      <c r="L176" s="176" t="s">
        <v>148</v>
      </c>
      <c r="O176" s="157" t="s">
        <v>143</v>
      </c>
      <c r="P176" s="157" t="s">
        <v>145</v>
      </c>
      <c r="Q176" s="157" t="s">
        <v>149</v>
      </c>
    </row>
    <row r="177" customFormat="false" ht="8.25" hidden="false" customHeight="false" outlineLevel="0" collapsed="false">
      <c r="A177" s="160" t="s">
        <v>49</v>
      </c>
      <c r="B177" s="170" t="n">
        <v>0</v>
      </c>
      <c r="C177" s="170" t="n">
        <v>0</v>
      </c>
      <c r="D177" s="170" t="e">
        <f aca="false">C177/B177</f>
        <v>#DIV/0!</v>
      </c>
      <c r="E177" s="170" t="n">
        <v>0</v>
      </c>
      <c r="F177" s="170" t="n">
        <v>117</v>
      </c>
      <c r="G177" s="170" t="n">
        <v>70</v>
      </c>
      <c r="H177" s="170" t="n">
        <v>883</v>
      </c>
      <c r="I177" s="178" t="n">
        <f aca="false">H177/G177</f>
        <v>12.6142857142857</v>
      </c>
      <c r="J177" s="170" t="n">
        <v>6</v>
      </c>
      <c r="K177" s="161" t="n">
        <f aca="false">(C177*0.1)+(E177*6)+(H177*0.1)+(J177*6)</f>
        <v>124.3</v>
      </c>
      <c r="L177" s="161" t="n">
        <f aca="false">(C177*0.1)+(E177*6)+(G177*1)+(H177*0.1)+(J177*6)</f>
        <v>194.3</v>
      </c>
      <c r="O177" s="177" t="n">
        <f aca="false">(B177+F177)/(B173+F173+B175+F175+B177+F177+B171+H171)</f>
        <v>0.0733082706766917</v>
      </c>
      <c r="P177" s="172" t="n">
        <f aca="false">B177/(B177+B175+B173+H171)</f>
        <v>0</v>
      </c>
      <c r="Q177" s="158" t="n">
        <f aca="false">F177/(F177+F175+F173)</f>
        <v>0.215073529411765</v>
      </c>
    </row>
  </sheetData>
  <mergeCells count="136">
    <mergeCell ref="A1:W1"/>
    <mergeCell ref="A3:W3"/>
    <mergeCell ref="AC3:AY3"/>
    <mergeCell ref="H5:J5"/>
    <mergeCell ref="M5:O5"/>
    <mergeCell ref="AJ5:AL5"/>
    <mergeCell ref="AO5:AQ5"/>
    <mergeCell ref="H6:J6"/>
    <mergeCell ref="AJ6:AL6"/>
    <mergeCell ref="H7:J7"/>
    <mergeCell ref="AJ7:AL7"/>
    <mergeCell ref="A10:W10"/>
    <mergeCell ref="AC10:AY10"/>
    <mergeCell ref="C12:I12"/>
    <mergeCell ref="L12:P12"/>
    <mergeCell ref="R12:T12"/>
    <mergeCell ref="V12:W12"/>
    <mergeCell ref="AE12:AK12"/>
    <mergeCell ref="AN12:AR12"/>
    <mergeCell ref="AT12:AV12"/>
    <mergeCell ref="AX12:AY12"/>
    <mergeCell ref="A20:G20"/>
    <mergeCell ref="H20:M20"/>
    <mergeCell ref="T20:V20"/>
    <mergeCell ref="X20:Y20"/>
    <mergeCell ref="AE20:AK20"/>
    <mergeCell ref="AL20:AQ20"/>
    <mergeCell ref="AV20:AX20"/>
    <mergeCell ref="AZ20:BA20"/>
    <mergeCell ref="A30:G30"/>
    <mergeCell ref="L30:P30"/>
    <mergeCell ref="T30:V30"/>
    <mergeCell ref="X30:Y30"/>
    <mergeCell ref="AE30:AK30"/>
    <mergeCell ref="AN30:AR30"/>
    <mergeCell ref="AV30:AX30"/>
    <mergeCell ref="AZ30:BA30"/>
    <mergeCell ref="A41:G41"/>
    <mergeCell ref="L41:P41"/>
    <mergeCell ref="T41:V41"/>
    <mergeCell ref="X41:Y41"/>
    <mergeCell ref="AE41:AK41"/>
    <mergeCell ref="AN41:AR41"/>
    <mergeCell ref="AV41:AX41"/>
    <mergeCell ref="AZ41:BA41"/>
    <mergeCell ref="A50:G50"/>
    <mergeCell ref="J50:N50"/>
    <mergeCell ref="R50:V50"/>
    <mergeCell ref="AC50:AI50"/>
    <mergeCell ref="AL50:AP50"/>
    <mergeCell ref="AT50:AX50"/>
    <mergeCell ref="J51:M51"/>
    <mergeCell ref="R51:U51"/>
    <mergeCell ref="AL51:AO51"/>
    <mergeCell ref="AT51:AW51"/>
    <mergeCell ref="J52:M52"/>
    <mergeCell ref="R52:U52"/>
    <mergeCell ref="AL52:AO52"/>
    <mergeCell ref="AT52:AW52"/>
    <mergeCell ref="J53:M53"/>
    <mergeCell ref="R53:U53"/>
    <mergeCell ref="AL53:AO53"/>
    <mergeCell ref="AT53:AW53"/>
    <mergeCell ref="J54:M54"/>
    <mergeCell ref="R54:U54"/>
    <mergeCell ref="AL54:AO54"/>
    <mergeCell ref="AT54:AW54"/>
    <mergeCell ref="J55:M55"/>
    <mergeCell ref="R55:U55"/>
    <mergeCell ref="AL55:AO55"/>
    <mergeCell ref="AT55:AW55"/>
    <mergeCell ref="J56:M56"/>
    <mergeCell ref="R56:U56"/>
    <mergeCell ref="AL56:AO56"/>
    <mergeCell ref="AT56:AW56"/>
    <mergeCell ref="J57:M57"/>
    <mergeCell ref="R57:U57"/>
    <mergeCell ref="AL57:AO57"/>
    <mergeCell ref="AT57:AW57"/>
    <mergeCell ref="J58:M58"/>
    <mergeCell ref="R58:U58"/>
    <mergeCell ref="AL58:AO58"/>
    <mergeCell ref="AT58:AW58"/>
    <mergeCell ref="J59:M59"/>
    <mergeCell ref="R59:U59"/>
    <mergeCell ref="AL59:AO59"/>
    <mergeCell ref="AT59:AW59"/>
    <mergeCell ref="A74:W74"/>
    <mergeCell ref="H76:J76"/>
    <mergeCell ref="M76:O76"/>
    <mergeCell ref="H77:J77"/>
    <mergeCell ref="H78:J78"/>
    <mergeCell ref="A81:W81"/>
    <mergeCell ref="C83:I83"/>
    <mergeCell ref="L83:P83"/>
    <mergeCell ref="R83:T83"/>
    <mergeCell ref="V83:W83"/>
    <mergeCell ref="A91:G91"/>
    <mergeCell ref="H91:M91"/>
    <mergeCell ref="R91:T91"/>
    <mergeCell ref="V91:W91"/>
    <mergeCell ref="A101:G101"/>
    <mergeCell ref="J101:N101"/>
    <mergeCell ref="R101:T101"/>
    <mergeCell ref="V101:W101"/>
    <mergeCell ref="A112:G112"/>
    <mergeCell ref="J112:N112"/>
    <mergeCell ref="R112:T112"/>
    <mergeCell ref="V112:W112"/>
    <mergeCell ref="A121:G121"/>
    <mergeCell ref="J121:N121"/>
    <mergeCell ref="R121:V121"/>
    <mergeCell ref="J122:M122"/>
    <mergeCell ref="R122:U122"/>
    <mergeCell ref="J123:M123"/>
    <mergeCell ref="R123:U123"/>
    <mergeCell ref="J124:M124"/>
    <mergeCell ref="R124:U124"/>
    <mergeCell ref="J125:M125"/>
    <mergeCell ref="R125:U125"/>
    <mergeCell ref="J126:M126"/>
    <mergeCell ref="R126:U126"/>
    <mergeCell ref="J127:M127"/>
    <mergeCell ref="R127:U127"/>
    <mergeCell ref="J128:M128"/>
    <mergeCell ref="R128:U128"/>
    <mergeCell ref="J129:M129"/>
    <mergeCell ref="R129:U129"/>
    <mergeCell ref="J130:M130"/>
    <mergeCell ref="R130:U130"/>
    <mergeCell ref="A142:W142"/>
    <mergeCell ref="H144:J144"/>
    <mergeCell ref="M144:O144"/>
    <mergeCell ref="H145:J145"/>
    <mergeCell ref="H146:J146"/>
    <mergeCell ref="H147:J147"/>
  </mergeCells>
  <hyperlinks>
    <hyperlink ref="H5" location="ARI!C9" display="RSP Projections: Year 1"/>
    <hyperlink ref="M5" location="ARI!AX11" display="Adjustable Projections: Year 1"/>
    <hyperlink ref="AJ5" location="ARI!C9" display="RSP Projections: Year 1"/>
    <hyperlink ref="AO5" location="ARI!AX11" display="Adjustable Projections: Year 1"/>
    <hyperlink ref="H6" location="ARI!A110" display="RSP Projections: Year 2"/>
    <hyperlink ref="M6" location="ARI!A170" display="Past Run/Pass Performances"/>
    <hyperlink ref="AJ6" location="ARI!A110" display="RSP Projections: Year 2"/>
    <hyperlink ref="H76" location="ARI!C9" display="RSP Projections: Year 1"/>
    <hyperlink ref="M76" location="ARI!AX11" display="Adjustable Projections: Year 1"/>
    <hyperlink ref="H77" location="ARI!A110" display="RSP Projections: Year 2"/>
    <hyperlink ref="M77" location="ARI!A170" display="Past Run/Pass Performances"/>
    <hyperlink ref="H144" location="ARI!C9" display="RSP Projections: Year 1"/>
    <hyperlink ref="M144" location="ARI!AX11" display="Adjustable Projections: Year 1"/>
    <hyperlink ref="H145" location="ARI!A90" display="RSP Projections: Year 2"/>
  </hyperlinks>
  <printOptions headings="false" gridLines="false" gridLinesSet="true" horizontalCentered="false" verticalCentered="false"/>
  <pageMargins left="0" right="0" top="0" bottom="0" header="0.511811023622047" footer="0.511811023622047"/>
  <pageSetup paperSize="1" scale="54"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B176"/>
  <sheetViews>
    <sheetView showFormulas="false" showGridLines="true" showRowColHeaders="true" showZeros="true" rightToLeft="false" tabSelected="false" showOutlineSymbols="true" defaultGridColor="true" view="normal" topLeftCell="A22" colorId="64" zoomScale="200" zoomScaleNormal="200" zoomScalePageLayoutView="100" workbookViewId="0">
      <selection pane="topLeft" activeCell="G14" activeCellId="0" sqref="G14"/>
    </sheetView>
  </sheetViews>
  <sheetFormatPr defaultColWidth="4.71484375" defaultRowHeight="8.25" customHeight="false" zeroHeight="false" outlineLevelRow="0" outlineLevelCol="0"/>
  <cols>
    <col collapsed="false" customWidth="true" hidden="false" outlineLevel="0" max="1" min="1" style="121" width="14"/>
    <col collapsed="false" customWidth="true" hidden="false" outlineLevel="0" max="14" min="2" style="121" width="3.42"/>
    <col collapsed="false" customWidth="true" hidden="false" outlineLevel="0" max="15" min="15" style="121" width="4.86"/>
    <col collapsed="false" customWidth="true" hidden="false" outlineLevel="0" max="16" min="16" style="121" width="7"/>
    <col collapsed="false" customWidth="true" hidden="false" outlineLevel="0" max="17" min="17" style="121" width="5.14"/>
    <col collapsed="false" customWidth="true" hidden="false" outlineLevel="0" max="18" min="18" style="121" width="11.43"/>
    <col collapsed="false" customWidth="true" hidden="false" outlineLevel="0" max="19" min="19" style="121" width="5.29"/>
    <col collapsed="false" customWidth="true" hidden="false" outlineLevel="0" max="20" min="20" style="121" width="5.42"/>
    <col collapsed="false" customWidth="true" hidden="false" outlineLevel="0" max="21" min="21" style="121" width="5.14"/>
    <col collapsed="false" customWidth="true" hidden="false" outlineLevel="0" max="22" min="22" style="121" width="5"/>
    <col collapsed="false" customWidth="true" hidden="false" outlineLevel="0" max="23" min="23" style="121" width="4.86"/>
    <col collapsed="false" customWidth="true" hidden="false" outlineLevel="0" max="24" min="24" style="121" width="5.14"/>
    <col collapsed="false" customWidth="true" hidden="false" outlineLevel="0" max="26" min="25" style="121" width="5"/>
    <col collapsed="false" customWidth="false" hidden="false" outlineLevel="0" max="29" min="27" style="121" width="4.71"/>
    <col collapsed="false" customWidth="true" hidden="false" outlineLevel="0" max="31" min="30" style="121" width="4.86"/>
    <col collapsed="false" customWidth="true" hidden="false" outlineLevel="0" max="33" min="32" style="121" width="5"/>
    <col collapsed="false" customWidth="true" hidden="false" outlineLevel="0" max="34" min="34" style="121" width="5.86"/>
    <col collapsed="false" customWidth="true" hidden="false" outlineLevel="0" max="36" min="35" style="121" width="5"/>
    <col collapsed="false" customWidth="true" hidden="false" outlineLevel="0" max="45" min="37" style="121" width="4.86"/>
    <col collapsed="false" customWidth="false" hidden="false" outlineLevel="0" max="46" min="46" style="121" width="4.71"/>
    <col collapsed="false" customWidth="true" hidden="false" outlineLevel="0" max="47" min="47" style="121" width="5.86"/>
    <col collapsed="false" customWidth="true" hidden="false" outlineLevel="0" max="49" min="48" style="121" width="4.86"/>
    <col collapsed="false" customWidth="false" hidden="false" outlineLevel="0" max="50" min="50" style="121" width="4.71"/>
    <col collapsed="false" customWidth="true" hidden="false" outlineLevel="0" max="52" min="51" style="121" width="4.86"/>
    <col collapsed="false" customWidth="false" hidden="false" outlineLevel="0" max="16384" min="53" style="121" width="4.71"/>
  </cols>
  <sheetData>
    <row r="1" customFormat="false" ht="8.25" hidden="false" customHeight="false" outlineLevel="0" collapsed="false">
      <c r="A1" s="123" t="s">
        <v>900</v>
      </c>
      <c r="B1" s="123"/>
      <c r="C1" s="123"/>
      <c r="D1" s="123"/>
      <c r="E1" s="123"/>
      <c r="F1" s="123"/>
      <c r="G1" s="123"/>
      <c r="H1" s="123"/>
      <c r="I1" s="123"/>
      <c r="J1" s="123"/>
      <c r="K1" s="123"/>
      <c r="L1" s="123"/>
      <c r="M1" s="123"/>
      <c r="N1" s="123"/>
      <c r="O1" s="123"/>
      <c r="P1" s="123"/>
      <c r="Q1" s="123"/>
      <c r="R1" s="123"/>
      <c r="S1" s="123"/>
      <c r="T1" s="123"/>
      <c r="U1" s="123"/>
      <c r="V1" s="123"/>
      <c r="W1" s="123"/>
    </row>
    <row r="2" customFormat="false" ht="8.25" hidden="false" customHeight="false" outlineLevel="0" collapsed="false">
      <c r="C2" s="124"/>
      <c r="D2" s="124"/>
      <c r="E2" s="124"/>
      <c r="F2" s="124"/>
      <c r="G2" s="124"/>
      <c r="H2" s="124"/>
      <c r="I2" s="124"/>
      <c r="J2" s="124"/>
      <c r="K2" s="124"/>
      <c r="L2" s="124"/>
      <c r="M2" s="124"/>
      <c r="N2" s="124"/>
    </row>
    <row r="3" customFormat="false" ht="8.25" hidden="false" customHeight="false" outlineLevel="0" collapsed="false">
      <c r="A3" s="123" t="s">
        <v>10</v>
      </c>
      <c r="B3" s="123"/>
      <c r="C3" s="123"/>
      <c r="D3" s="123"/>
      <c r="E3" s="123"/>
      <c r="F3" s="123"/>
      <c r="G3" s="123"/>
      <c r="H3" s="123"/>
      <c r="I3" s="123"/>
      <c r="J3" s="123"/>
      <c r="K3" s="123"/>
      <c r="L3" s="123"/>
      <c r="M3" s="123"/>
      <c r="N3" s="123"/>
      <c r="O3" s="123"/>
      <c r="P3" s="123"/>
      <c r="Q3" s="123"/>
      <c r="R3" s="123"/>
      <c r="S3" s="123"/>
      <c r="T3" s="123"/>
      <c r="U3" s="123"/>
      <c r="V3" s="123"/>
      <c r="W3" s="123"/>
      <c r="AC3" s="123" t="s">
        <v>10</v>
      </c>
      <c r="AD3" s="123"/>
      <c r="AE3" s="123"/>
      <c r="AF3" s="123"/>
      <c r="AG3" s="123"/>
      <c r="AH3" s="123"/>
      <c r="AI3" s="123"/>
      <c r="AJ3" s="123"/>
      <c r="AK3" s="123"/>
      <c r="AL3" s="123"/>
      <c r="AM3" s="123"/>
      <c r="AN3" s="123"/>
      <c r="AO3" s="123"/>
      <c r="AP3" s="123"/>
      <c r="AQ3" s="123"/>
      <c r="AR3" s="123"/>
      <c r="AS3" s="123"/>
      <c r="AT3" s="123"/>
      <c r="AU3" s="123"/>
      <c r="AV3" s="123"/>
      <c r="AW3" s="123"/>
      <c r="AX3" s="123"/>
      <c r="AY3" s="123"/>
    </row>
    <row r="4" customFormat="false" ht="8.25" hidden="false" customHeight="false" outlineLevel="0" collapsed="false">
      <c r="A4" s="124"/>
      <c r="B4" s="124"/>
      <c r="C4" s="124"/>
      <c r="D4" s="124"/>
      <c r="E4" s="124"/>
      <c r="F4" s="124"/>
      <c r="G4" s="124"/>
      <c r="H4" s="124"/>
      <c r="I4" s="124"/>
      <c r="J4" s="124"/>
      <c r="K4" s="124"/>
      <c r="L4" s="124"/>
      <c r="M4" s="124"/>
      <c r="N4" s="124"/>
      <c r="O4" s="124"/>
      <c r="P4" s="124"/>
      <c r="Q4" s="124"/>
      <c r="R4" s="124"/>
      <c r="S4" s="124"/>
      <c r="T4" s="124"/>
      <c r="U4" s="124"/>
      <c r="V4" s="124"/>
      <c r="W4" s="124"/>
      <c r="X4" s="124"/>
      <c r="Y4" s="124"/>
      <c r="Z4" s="124"/>
      <c r="AA4" s="124"/>
      <c r="AC4" s="124"/>
      <c r="AD4" s="124"/>
      <c r="AE4" s="124"/>
      <c r="AF4" s="124"/>
      <c r="AG4" s="124"/>
      <c r="AH4" s="124"/>
      <c r="AI4" s="124"/>
      <c r="AJ4" s="124"/>
      <c r="AK4" s="124"/>
      <c r="AL4" s="124"/>
      <c r="AM4" s="124"/>
      <c r="AN4" s="124"/>
      <c r="AO4" s="124"/>
      <c r="AP4" s="124"/>
      <c r="AQ4" s="124"/>
      <c r="AR4" s="124"/>
      <c r="AS4" s="124"/>
      <c r="AT4" s="124"/>
      <c r="AU4" s="124"/>
      <c r="AV4" s="124"/>
      <c r="AW4" s="124"/>
      <c r="AX4" s="124"/>
      <c r="AY4" s="124"/>
    </row>
    <row r="5" customFormat="false" ht="8.25" hidden="false" customHeight="false" outlineLevel="0" collapsed="false">
      <c r="H5" s="125" t="s">
        <v>11</v>
      </c>
      <c r="I5" s="125"/>
      <c r="J5" s="125"/>
      <c r="M5" s="125" t="s">
        <v>12</v>
      </c>
      <c r="N5" s="125"/>
      <c r="O5" s="125"/>
      <c r="S5" s="126" t="s">
        <v>13</v>
      </c>
      <c r="AJ5" s="125" t="s">
        <v>11</v>
      </c>
      <c r="AK5" s="125"/>
      <c r="AL5" s="125"/>
      <c r="AO5" s="125" t="s">
        <v>12</v>
      </c>
      <c r="AP5" s="125"/>
      <c r="AQ5" s="125"/>
    </row>
    <row r="6" customFormat="false" ht="8.25" hidden="false" customHeight="false" outlineLevel="0" collapsed="false">
      <c r="H6" s="125" t="s">
        <v>14</v>
      </c>
      <c r="I6" s="125"/>
      <c r="J6" s="125"/>
      <c r="M6" s="125" t="s">
        <v>15</v>
      </c>
      <c r="S6" s="127" t="s">
        <v>16</v>
      </c>
      <c r="T6" s="127" t="s">
        <v>17</v>
      </c>
      <c r="AJ6" s="125" t="s">
        <v>14</v>
      </c>
      <c r="AK6" s="125"/>
      <c r="AL6" s="125"/>
    </row>
    <row r="7" customFormat="false" ht="8.25" hidden="false" customHeight="false" outlineLevel="0" collapsed="false">
      <c r="H7" s="125"/>
      <c r="I7" s="125"/>
      <c r="J7" s="125"/>
      <c r="S7" s="128" t="n">
        <f aca="false">(N17+D27+L38+L47)/(N17+D27+L38+D17)</f>
        <v>0.440922190201729</v>
      </c>
      <c r="T7" s="128" t="n">
        <f aca="false">D17/(D17+N17+D27+L38+L47)</f>
        <v>0.559077809798271</v>
      </c>
      <c r="AJ7" s="125"/>
      <c r="AK7" s="125"/>
      <c r="AL7" s="125"/>
    </row>
    <row r="10" customFormat="false" ht="8.25" hidden="false" customHeight="false" outlineLevel="0" collapsed="false">
      <c r="A10" s="123" t="s">
        <v>11</v>
      </c>
      <c r="B10" s="123"/>
      <c r="C10" s="123"/>
      <c r="D10" s="123"/>
      <c r="E10" s="123"/>
      <c r="F10" s="123"/>
      <c r="G10" s="123"/>
      <c r="H10" s="123"/>
      <c r="I10" s="123"/>
      <c r="J10" s="123"/>
      <c r="K10" s="123"/>
      <c r="L10" s="123"/>
      <c r="M10" s="123"/>
      <c r="N10" s="123"/>
      <c r="O10" s="123"/>
      <c r="P10" s="123"/>
      <c r="Q10" s="123"/>
      <c r="R10" s="123"/>
      <c r="S10" s="123"/>
      <c r="T10" s="123"/>
      <c r="U10" s="123"/>
      <c r="V10" s="123"/>
      <c r="W10" s="123"/>
      <c r="AC10" s="123" t="s">
        <v>12</v>
      </c>
      <c r="AD10" s="123"/>
      <c r="AE10" s="123"/>
      <c r="AF10" s="123"/>
      <c r="AG10" s="123"/>
      <c r="AH10" s="123"/>
      <c r="AI10" s="123"/>
      <c r="AJ10" s="123"/>
      <c r="AK10" s="123"/>
      <c r="AL10" s="123"/>
      <c r="AM10" s="123"/>
      <c r="AN10" s="123"/>
      <c r="AO10" s="123"/>
      <c r="AP10" s="123"/>
      <c r="AQ10" s="123"/>
      <c r="AR10" s="123"/>
      <c r="AS10" s="123"/>
      <c r="AT10" s="123"/>
      <c r="AU10" s="123"/>
      <c r="AV10" s="123"/>
      <c r="AW10" s="123"/>
      <c r="AX10" s="123"/>
      <c r="AY10" s="123"/>
    </row>
    <row r="12" customFormat="false" ht="8.25" hidden="false" customHeight="false" outlineLevel="0" collapsed="false">
      <c r="C12" s="123" t="s">
        <v>18</v>
      </c>
      <c r="D12" s="123"/>
      <c r="E12" s="123"/>
      <c r="F12" s="123"/>
      <c r="G12" s="123"/>
      <c r="H12" s="123"/>
      <c r="I12" s="123"/>
      <c r="J12" s="124"/>
      <c r="K12" s="124"/>
      <c r="N12" s="123" t="s">
        <v>19</v>
      </c>
      <c r="O12" s="123"/>
      <c r="P12" s="123"/>
      <c r="Q12" s="123"/>
      <c r="R12" s="123"/>
      <c r="T12" s="123" t="s">
        <v>20</v>
      </c>
      <c r="U12" s="123"/>
      <c r="V12" s="123"/>
      <c r="X12" s="123"/>
      <c r="Y12" s="123"/>
      <c r="AG12" s="123" t="s">
        <v>18</v>
      </c>
      <c r="AH12" s="123"/>
      <c r="AI12" s="123"/>
      <c r="AJ12" s="123"/>
      <c r="AK12" s="123"/>
      <c r="AL12" s="123"/>
      <c r="AM12" s="123"/>
      <c r="AP12" s="123" t="s">
        <v>19</v>
      </c>
      <c r="AQ12" s="123"/>
      <c r="AR12" s="123"/>
      <c r="AS12" s="123"/>
      <c r="AT12" s="123"/>
      <c r="AV12" s="123" t="s">
        <v>20</v>
      </c>
      <c r="AW12" s="123"/>
      <c r="AX12" s="123"/>
      <c r="AZ12" s="123" t="s">
        <v>21</v>
      </c>
      <c r="BA12" s="123"/>
    </row>
    <row r="13" customFormat="false" ht="8.25" hidden="false" customHeight="false" outlineLevel="0" collapsed="false">
      <c r="A13" s="129" t="s">
        <v>22</v>
      </c>
      <c r="B13" s="129" t="s">
        <v>23</v>
      </c>
      <c r="C13" s="129" t="s">
        <v>24</v>
      </c>
      <c r="D13" s="129" t="s">
        <v>25</v>
      </c>
      <c r="E13" s="129" t="s">
        <v>26</v>
      </c>
      <c r="F13" s="129" t="s">
        <v>27</v>
      </c>
      <c r="G13" s="129" t="s">
        <v>28</v>
      </c>
      <c r="H13" s="129" t="s">
        <v>29</v>
      </c>
      <c r="I13" s="129" t="s">
        <v>30</v>
      </c>
      <c r="J13" s="129" t="s">
        <v>31</v>
      </c>
      <c r="K13" s="129" t="s">
        <v>32</v>
      </c>
      <c r="L13" s="129" t="s">
        <v>33</v>
      </c>
      <c r="N13" s="129" t="s">
        <v>34</v>
      </c>
      <c r="O13" s="129" t="s">
        <v>35</v>
      </c>
      <c r="P13" s="129" t="s">
        <v>36</v>
      </c>
      <c r="Q13" s="129" t="s">
        <v>30</v>
      </c>
      <c r="R13" s="129" t="s">
        <v>37</v>
      </c>
      <c r="S13" s="129"/>
      <c r="T13" s="129" t="s">
        <v>38</v>
      </c>
      <c r="U13" s="129" t="s">
        <v>39</v>
      </c>
      <c r="V13" s="129" t="s">
        <v>40</v>
      </c>
      <c r="W13" s="129"/>
      <c r="X13" s="129" t="s">
        <v>41</v>
      </c>
      <c r="Y13" s="129" t="s">
        <v>42</v>
      </c>
      <c r="Z13" s="129"/>
      <c r="AA13" s="129"/>
      <c r="AD13" s="129" t="s">
        <v>22</v>
      </c>
      <c r="AE13" s="129" t="s">
        <v>24</v>
      </c>
      <c r="AF13" s="129" t="s">
        <v>25</v>
      </c>
      <c r="AG13" s="129" t="s">
        <v>26</v>
      </c>
      <c r="AH13" s="129" t="s">
        <v>27</v>
      </c>
      <c r="AI13" s="129" t="s">
        <v>28</v>
      </c>
      <c r="AJ13" s="129" t="s">
        <v>29</v>
      </c>
      <c r="AK13" s="129" t="s">
        <v>30</v>
      </c>
      <c r="AL13" s="129" t="s">
        <v>31</v>
      </c>
      <c r="AM13" s="129" t="s">
        <v>32</v>
      </c>
      <c r="AN13" s="129" t="s">
        <v>33</v>
      </c>
      <c r="AP13" s="129" t="s">
        <v>34</v>
      </c>
      <c r="AQ13" s="129" t="s">
        <v>35</v>
      </c>
      <c r="AR13" s="129" t="s">
        <v>36</v>
      </c>
      <c r="AS13" s="129" t="s">
        <v>30</v>
      </c>
      <c r="AT13" s="129" t="s">
        <v>37</v>
      </c>
      <c r="AU13" s="129"/>
      <c r="AV13" s="129" t="s">
        <v>38</v>
      </c>
      <c r="AW13" s="129" t="s">
        <v>39</v>
      </c>
      <c r="AX13" s="129" t="s">
        <v>40</v>
      </c>
      <c r="AY13" s="129"/>
      <c r="AZ13" s="129" t="s">
        <v>41</v>
      </c>
      <c r="BA13" s="129" t="s">
        <v>42</v>
      </c>
    </row>
    <row r="14" customFormat="false" ht="8.25" hidden="false" customHeight="false" outlineLevel="0" collapsed="false">
      <c r="A14" s="130" t="s">
        <v>901</v>
      </c>
      <c r="B14" s="131" t="n">
        <v>27</v>
      </c>
      <c r="C14" s="131" t="n">
        <v>17</v>
      </c>
      <c r="D14" s="131" t="n">
        <v>582</v>
      </c>
      <c r="E14" s="131" t="n">
        <v>382</v>
      </c>
      <c r="F14" s="128" t="n">
        <f aca="false">E14/D14</f>
        <v>0.656357388316151</v>
      </c>
      <c r="G14" s="131" t="n">
        <v>4290</v>
      </c>
      <c r="H14" s="132" t="n">
        <f aca="false">G14/D14</f>
        <v>7.37113402061856</v>
      </c>
      <c r="I14" s="131" t="n">
        <v>28</v>
      </c>
      <c r="J14" s="128" t="n">
        <f aca="false">I14/D14</f>
        <v>0.0481099656357388</v>
      </c>
      <c r="K14" s="131" t="n">
        <v>12</v>
      </c>
      <c r="L14" s="128" t="n">
        <f aca="false">K14/D14</f>
        <v>0.0206185567010309</v>
      </c>
      <c r="N14" s="131" t="n">
        <v>68</v>
      </c>
      <c r="O14" s="131" t="n">
        <v>291</v>
      </c>
      <c r="P14" s="131" t="n">
        <f aca="false">O14/N14</f>
        <v>4.27941176470588</v>
      </c>
      <c r="Q14" s="131" t="n">
        <v>5</v>
      </c>
      <c r="R14" s="128" t="n">
        <f aca="false">Q14/N14</f>
        <v>0.0735294117647059</v>
      </c>
      <c r="S14" s="122"/>
      <c r="T14" s="128" t="n">
        <f aca="false">(D14+N14)/($D$17+$N$17)</f>
        <v>1</v>
      </c>
      <c r="U14" s="128" t="n">
        <f aca="false">D14/($D$17)</f>
        <v>1</v>
      </c>
      <c r="V14" s="128" t="n">
        <f aca="false">N14/($N$17)</f>
        <v>1</v>
      </c>
      <c r="W14" s="133"/>
      <c r="X14" s="131" t="n">
        <f aca="false">($G14*('Scoring Format'!$B$2))+($I14*('Scoring Format'!$B$5))+($K14*('Scoring Format'!$B$8))+($O14*('Scoring Format'!$B$3))+($Q14*('Scoring Format'!$B$6))</f>
        <v>373.6</v>
      </c>
      <c r="Y14" s="134" t="n">
        <f aca="false">(($G14*('Scoring Format'!$B$2))+($I14*('Scoring Format'!$B$5))+($K14*('Scoring Format'!$B$8))+($O14*('Scoring Format'!$B$3))+($Q14*('Scoring Format'!$B$6)))*0.4</f>
        <v>149.44</v>
      </c>
      <c r="Z14" s="122"/>
      <c r="AA14" s="122"/>
      <c r="AD14" s="130" t="s">
        <v>44</v>
      </c>
      <c r="AE14" s="130"/>
      <c r="AF14" s="131" t="n">
        <v>583</v>
      </c>
      <c r="AG14" s="131" t="n">
        <v>378</v>
      </c>
      <c r="AH14" s="128" t="n">
        <f aca="false">AG14/AF14</f>
        <v>0.648370497427101</v>
      </c>
      <c r="AI14" s="131" t="n">
        <v>4072</v>
      </c>
      <c r="AJ14" s="132" t="n">
        <f aca="false">AI14/AF14</f>
        <v>6.98456260720412</v>
      </c>
      <c r="AK14" s="131" t="n">
        <v>27</v>
      </c>
      <c r="AL14" s="128" t="n">
        <f aca="false">AK14/AF14</f>
        <v>0.0463121783876501</v>
      </c>
      <c r="AM14" s="131" t="n">
        <v>11</v>
      </c>
      <c r="AN14" s="128" t="n">
        <f aca="false">AM14/AF14</f>
        <v>0.0188679245283019</v>
      </c>
      <c r="AP14" s="131" t="n">
        <v>100</v>
      </c>
      <c r="AQ14" s="131" t="n">
        <v>590</v>
      </c>
      <c r="AR14" s="131" t="n">
        <f aca="false">AQ14/AP14</f>
        <v>5.9</v>
      </c>
      <c r="AS14" s="131" t="n">
        <v>5</v>
      </c>
      <c r="AT14" s="128" t="n">
        <f aca="false">AS14/AP14</f>
        <v>0.05</v>
      </c>
      <c r="AU14" s="122"/>
      <c r="AV14" s="128" t="n">
        <f aca="false">(AF14+AP14)/(AF17+AP17)</f>
        <v>1</v>
      </c>
      <c r="AW14" s="128" t="n">
        <f aca="false">AF14/(AP14+AF14)</f>
        <v>0.853587115666179</v>
      </c>
      <c r="AX14" s="128" t="n">
        <f aca="false">AP14/(AF14+AP14)</f>
        <v>0.146412884333821</v>
      </c>
      <c r="AY14" s="133"/>
      <c r="AZ14" s="131" t="n">
        <f aca="false">((AI14*0.05)+(AK14*4)+(AM14*-1)+(AQ14*0.1)+(AS14*6))*0.55</f>
        <v>214.28</v>
      </c>
      <c r="BA14" s="134" t="n">
        <f aca="false">((AI14*0.05)+(AK14*4)+(AM14*-1)+(AQ14*0.1)+(AS14*6))*0.4</f>
        <v>155.84</v>
      </c>
    </row>
    <row r="15" customFormat="false" ht="8.25" hidden="false" customHeight="false" outlineLevel="0" collapsed="false">
      <c r="A15" s="130" t="s">
        <v>902</v>
      </c>
      <c r="B15" s="131" t="n">
        <v>31</v>
      </c>
      <c r="C15" s="131" t="n">
        <v>0</v>
      </c>
      <c r="D15" s="131" t="n">
        <v>0</v>
      </c>
      <c r="E15" s="131" t="n">
        <v>0</v>
      </c>
      <c r="F15" s="128" t="e">
        <f aca="false">E15/D15</f>
        <v>#DIV/0!</v>
      </c>
      <c r="G15" s="131"/>
      <c r="H15" s="132" t="e">
        <f aca="false">G15/D15</f>
        <v>#DIV/0!</v>
      </c>
      <c r="I15" s="131" t="n">
        <v>0</v>
      </c>
      <c r="J15" s="128" t="e">
        <f aca="false">I15/D15</f>
        <v>#DIV/0!</v>
      </c>
      <c r="K15" s="131" t="n">
        <v>0</v>
      </c>
      <c r="L15" s="128" t="e">
        <f aca="false">K15/D15</f>
        <v>#DIV/0!</v>
      </c>
      <c r="N15" s="131"/>
      <c r="O15" s="131"/>
      <c r="P15" s="131" t="e">
        <f aca="false">O15/N15</f>
        <v>#DIV/0!</v>
      </c>
      <c r="Q15" s="131" t="n">
        <v>0</v>
      </c>
      <c r="R15" s="128" t="e">
        <f aca="false">Q15/N15</f>
        <v>#DIV/0!</v>
      </c>
      <c r="S15" s="122"/>
      <c r="T15" s="128" t="n">
        <f aca="false">(D15+N15)/($D$17+$N$17)</f>
        <v>0</v>
      </c>
      <c r="U15" s="128" t="n">
        <f aca="false">D15/($D$17)</f>
        <v>0</v>
      </c>
      <c r="V15" s="128" t="n">
        <f aca="false">N15/($N$17)</f>
        <v>0</v>
      </c>
      <c r="W15" s="133"/>
      <c r="X15" s="131" t="n">
        <f aca="false">($G15*('Scoring Format'!$B$2))+($I15*('Scoring Format'!$B$5))+($K15*('Scoring Format'!$B$8))+($O15*('Scoring Format'!$B$3))+($Q15*('Scoring Format'!$B$6))</f>
        <v>0</v>
      </c>
      <c r="Y15" s="134" t="n">
        <f aca="false">(($G15*('Scoring Format'!$B$2))+($I15*('Scoring Format'!$B$5))+($K15*('Scoring Format'!$B$8))+($O15*('Scoring Format'!$B$3))+($Q15*('Scoring Format'!$B$6)))*0.4</f>
        <v>0</v>
      </c>
      <c r="Z15" s="122"/>
      <c r="AA15" s="122"/>
      <c r="AD15" s="130" t="s">
        <v>46</v>
      </c>
      <c r="AE15" s="130"/>
      <c r="AF15" s="131" t="n">
        <v>0</v>
      </c>
      <c r="AG15" s="131" t="n">
        <v>0</v>
      </c>
      <c r="AH15" s="128" t="n">
        <v>0</v>
      </c>
      <c r="AI15" s="131" t="n">
        <v>0</v>
      </c>
      <c r="AJ15" s="132"/>
      <c r="AK15" s="131" t="n">
        <v>0</v>
      </c>
      <c r="AL15" s="128" t="e">
        <f aca="false">AK15/AF15</f>
        <v>#DIV/0!</v>
      </c>
      <c r="AM15" s="131" t="n">
        <v>0</v>
      </c>
      <c r="AN15" s="128" t="e">
        <f aca="false">AM15/AF15</f>
        <v>#DIV/0!</v>
      </c>
      <c r="AP15" s="131" t="n">
        <v>0</v>
      </c>
      <c r="AQ15" s="131" t="n">
        <v>0</v>
      </c>
      <c r="AR15" s="131"/>
      <c r="AS15" s="131" t="n">
        <v>0</v>
      </c>
      <c r="AT15" s="128" t="e">
        <f aca="false">AS15/AP15</f>
        <v>#DIV/0!</v>
      </c>
      <c r="AU15" s="122"/>
      <c r="AV15" s="128" t="e">
        <f aca="false">(AF15+AP15)/(AD18+AN18)</f>
        <v>#DIV/0!</v>
      </c>
      <c r="AW15" s="128" t="e">
        <f aca="false">AF15/(AP15+AF15)</f>
        <v>#DIV/0!</v>
      </c>
      <c r="AX15" s="128" t="e">
        <f aca="false">AP15/(AF15+AP15)</f>
        <v>#DIV/0!</v>
      </c>
      <c r="AY15" s="133"/>
      <c r="AZ15" s="131"/>
      <c r="BA15" s="134"/>
    </row>
    <row r="16" customFormat="false" ht="8.25" hidden="false" customHeight="false" outlineLevel="0" collapsed="false">
      <c r="A16" s="130"/>
      <c r="B16" s="131"/>
      <c r="C16" s="131"/>
      <c r="D16" s="131"/>
      <c r="E16" s="131"/>
      <c r="F16" s="128" t="e">
        <f aca="false">E16/D16</f>
        <v>#DIV/0!</v>
      </c>
      <c r="G16" s="131"/>
      <c r="H16" s="132" t="e">
        <f aca="false">G16/D16</f>
        <v>#DIV/0!</v>
      </c>
      <c r="I16" s="131" t="n">
        <v>0</v>
      </c>
      <c r="J16" s="128" t="e">
        <f aca="false">I16/D16</f>
        <v>#DIV/0!</v>
      </c>
      <c r="K16" s="131" t="n">
        <v>0</v>
      </c>
      <c r="L16" s="128" t="e">
        <f aca="false">K16/D16</f>
        <v>#DIV/0!</v>
      </c>
      <c r="N16" s="131" t="n">
        <v>0</v>
      </c>
      <c r="O16" s="131" t="n">
        <v>0</v>
      </c>
      <c r="P16" s="131" t="e">
        <f aca="false">O16/N16</f>
        <v>#DIV/0!</v>
      </c>
      <c r="Q16" s="131" t="n">
        <v>0</v>
      </c>
      <c r="R16" s="128" t="e">
        <f aca="false">Q16/N16</f>
        <v>#DIV/0!</v>
      </c>
      <c r="S16" s="122"/>
      <c r="T16" s="128" t="n">
        <f aca="false">(D16+N16)/($D$17+$N$17)</f>
        <v>0</v>
      </c>
      <c r="U16" s="128" t="n">
        <f aca="false">D16/($D$17)</f>
        <v>0</v>
      </c>
      <c r="V16" s="128" t="n">
        <f aca="false">N16/($N$17)</f>
        <v>0</v>
      </c>
      <c r="W16" s="133"/>
      <c r="X16" s="131" t="n">
        <f aca="false">($G16*('Scoring Format'!$B$2))+($I16*('Scoring Format'!$B$5))+($K16*('Scoring Format'!$B$8))+($O16*('Scoring Format'!$B$3))+($Q16*('Scoring Format'!$B$6))</f>
        <v>0</v>
      </c>
      <c r="Y16" s="134" t="n">
        <f aca="false">(($G16*('Scoring Format'!$B$2))+($I16*('Scoring Format'!$B$5))+($K16*('Scoring Format'!$B$8))+($O16*('Scoring Format'!$B$3))+($Q16*('Scoring Format'!$B$6)))*0.4</f>
        <v>0</v>
      </c>
      <c r="Z16" s="122"/>
      <c r="AA16" s="122"/>
      <c r="AD16" s="130" t="s">
        <v>157</v>
      </c>
      <c r="AE16" s="130"/>
      <c r="AF16" s="131"/>
      <c r="AG16" s="131"/>
      <c r="AH16" s="128" t="e">
        <f aca="false">AG16/AF16</f>
        <v>#DIV/0!</v>
      </c>
      <c r="AI16" s="131"/>
      <c r="AJ16" s="132" t="e">
        <f aca="false">AI16/AF16</f>
        <v>#DIV/0!</v>
      </c>
      <c r="AK16" s="131"/>
      <c r="AL16" s="128" t="e">
        <f aca="false">AK16/AF16</f>
        <v>#DIV/0!</v>
      </c>
      <c r="AM16" s="131"/>
      <c r="AN16" s="128" t="e">
        <f aca="false">AM16/AF16</f>
        <v>#DIV/0!</v>
      </c>
      <c r="AP16" s="131"/>
      <c r="AQ16" s="131"/>
      <c r="AR16" s="131" t="e">
        <f aca="false">AQ16/AP16</f>
        <v>#DIV/0!</v>
      </c>
      <c r="AS16" s="131"/>
      <c r="AT16" s="128" t="e">
        <f aca="false">AS16/AP16</f>
        <v>#DIV/0!</v>
      </c>
      <c r="AU16" s="122"/>
      <c r="AV16" s="128" t="e">
        <f aca="false">(AF16+AP16)/(AF20+AP20)</f>
        <v>#DIV/0!</v>
      </c>
      <c r="AW16" s="128" t="e">
        <f aca="false">AF16/(AP16+AF16)</f>
        <v>#DIV/0!</v>
      </c>
      <c r="AX16" s="128" t="e">
        <f aca="false">AP16/(AF16+AP16)</f>
        <v>#DIV/0!</v>
      </c>
      <c r="AY16" s="133"/>
      <c r="AZ16" s="131" t="n">
        <f aca="false">((AI16*0.05)+(AK16*4)+(AM16*-1)+(AQ16*0.1)+(AS16*6))*0.55</f>
        <v>0</v>
      </c>
      <c r="BA16" s="134" t="n">
        <f aca="false">((AI16*0.05)+(AK16*4)+(AM16*-1)+(AQ16*0.1)+(AS16*6))*0.4</f>
        <v>0</v>
      </c>
    </row>
    <row r="17" customFormat="false" ht="8.25" hidden="false" customHeight="false" outlineLevel="0" collapsed="false">
      <c r="A17" s="129" t="s">
        <v>49</v>
      </c>
      <c r="B17" s="129"/>
      <c r="C17" s="129"/>
      <c r="D17" s="129" t="n">
        <f aca="false">SUM(D14:D16)</f>
        <v>582</v>
      </c>
      <c r="E17" s="129" t="n">
        <f aca="false">SUM(E14:E16)</f>
        <v>382</v>
      </c>
      <c r="F17" s="129"/>
      <c r="G17" s="129" t="n">
        <f aca="false">SUM(G14:G16)</f>
        <v>4290</v>
      </c>
      <c r="H17" s="129"/>
      <c r="I17" s="129" t="n">
        <f aca="false">SUM(I14:I16)</f>
        <v>28</v>
      </c>
      <c r="J17" s="129"/>
      <c r="K17" s="129" t="n">
        <f aca="false">SUM(K14:K16)</f>
        <v>12</v>
      </c>
      <c r="L17" s="129"/>
      <c r="M17" s="126"/>
      <c r="N17" s="129" t="n">
        <f aca="false">SUM(N14:N16)</f>
        <v>68</v>
      </c>
      <c r="O17" s="129" t="n">
        <f aca="false">SUM(O14:O16)</f>
        <v>291</v>
      </c>
      <c r="P17" s="129"/>
      <c r="Q17" s="129" t="n">
        <f aca="false">SUM(Q14:Q16)</f>
        <v>5</v>
      </c>
      <c r="R17" s="129"/>
      <c r="S17" s="129"/>
      <c r="T17" s="135" t="n">
        <f aca="false">T14+T15+T16</f>
        <v>1</v>
      </c>
      <c r="U17" s="136" t="n">
        <f aca="false">D17/(D17+N17)</f>
        <v>0.895384615384615</v>
      </c>
      <c r="V17" s="136" t="n">
        <f aca="false">N17/(N17+D17)</f>
        <v>0.104615384615385</v>
      </c>
      <c r="W17" s="133"/>
      <c r="X17" s="122"/>
      <c r="Y17" s="122"/>
      <c r="Z17" s="122"/>
      <c r="AA17" s="122"/>
      <c r="AD17" s="129" t="s">
        <v>49</v>
      </c>
      <c r="AE17" s="129"/>
      <c r="AF17" s="129" t="n">
        <f aca="false">SUM(AF14:AF16)</f>
        <v>583</v>
      </c>
      <c r="AG17" s="129" t="n">
        <f aca="false">SUM(AG14:AG16)</f>
        <v>378</v>
      </c>
      <c r="AH17" s="129"/>
      <c r="AI17" s="129" t="n">
        <f aca="false">SUM(AI14:AI16)</f>
        <v>4072</v>
      </c>
      <c r="AJ17" s="129"/>
      <c r="AK17" s="129" t="n">
        <f aca="false">SUM(AK14:AK16)</f>
        <v>27</v>
      </c>
      <c r="AL17" s="129"/>
      <c r="AM17" s="129" t="n">
        <f aca="false">SUM(AM14:AM16)</f>
        <v>11</v>
      </c>
      <c r="AN17" s="129"/>
      <c r="AO17" s="126"/>
      <c r="AP17" s="129" t="n">
        <f aca="false">SUM(AP14:AP16)</f>
        <v>100</v>
      </c>
      <c r="AQ17" s="129" t="n">
        <f aca="false">SUM(AQ14:AQ16)</f>
        <v>590</v>
      </c>
      <c r="AR17" s="129"/>
      <c r="AS17" s="129" t="n">
        <f aca="false">SUM(AS14:AS16)</f>
        <v>5</v>
      </c>
      <c r="AT17" s="129"/>
      <c r="AU17" s="129"/>
      <c r="AV17" s="135" t="e">
        <f aca="false">AV14+AV15+AV16</f>
        <v>#DIV/0!</v>
      </c>
      <c r="AW17" s="136" t="n">
        <f aca="false">AF17/(AF17+AP17)</f>
        <v>0.853587115666179</v>
      </c>
      <c r="AX17" s="136" t="n">
        <f aca="false">AP17/(AP17+AF17)</f>
        <v>0.146412884333821</v>
      </c>
      <c r="AY17" s="133"/>
      <c r="AZ17" s="122"/>
      <c r="BA17" s="122"/>
    </row>
    <row r="18" customFormat="false" ht="8.25" hidden="false" customHeight="false" outlineLevel="0" collapsed="false">
      <c r="B18" s="122"/>
      <c r="C18" s="122"/>
      <c r="D18" s="137"/>
      <c r="E18" s="122"/>
      <c r="F18" s="138"/>
      <c r="G18" s="122"/>
      <c r="H18" s="139"/>
      <c r="I18" s="122"/>
      <c r="J18" s="139"/>
      <c r="K18" s="122"/>
      <c r="L18" s="122"/>
      <c r="M18" s="122"/>
      <c r="N18" s="122"/>
      <c r="O18" s="122"/>
      <c r="P18" s="122"/>
      <c r="Q18" s="122"/>
      <c r="R18" s="122"/>
      <c r="AD18" s="122"/>
      <c r="AE18" s="122"/>
      <c r="AF18" s="137"/>
      <c r="AG18" s="122"/>
      <c r="AH18" s="138"/>
      <c r="AI18" s="122"/>
      <c r="AJ18" s="139"/>
      <c r="AK18" s="122"/>
      <c r="AL18" s="139"/>
      <c r="AM18" s="122"/>
      <c r="AN18" s="122"/>
      <c r="AO18" s="122"/>
      <c r="AP18" s="122"/>
      <c r="AQ18" s="122"/>
      <c r="AR18" s="122"/>
      <c r="AS18" s="122"/>
      <c r="AT18" s="122"/>
    </row>
    <row r="19" customFormat="false" ht="8.25" hidden="false" customHeight="false" outlineLevel="0" collapsed="false">
      <c r="B19" s="122"/>
      <c r="C19" s="122"/>
      <c r="D19" s="137"/>
      <c r="E19" s="122"/>
      <c r="F19" s="138"/>
      <c r="G19" s="122"/>
      <c r="H19" s="139"/>
      <c r="I19" s="122"/>
      <c r="J19" s="139"/>
      <c r="K19" s="122"/>
      <c r="L19" s="122"/>
      <c r="M19" s="122"/>
      <c r="N19" s="122"/>
      <c r="O19" s="122"/>
      <c r="P19" s="122"/>
      <c r="Q19" s="122"/>
      <c r="R19" s="122"/>
      <c r="AD19" s="122"/>
      <c r="AE19" s="122"/>
      <c r="AF19" s="137"/>
      <c r="AG19" s="122"/>
      <c r="AH19" s="138"/>
      <c r="AI19" s="122"/>
      <c r="AJ19" s="139"/>
      <c r="AK19" s="122"/>
      <c r="AL19" s="139"/>
      <c r="AM19" s="122"/>
      <c r="AN19" s="122"/>
      <c r="AO19" s="122"/>
      <c r="AP19" s="122"/>
      <c r="AQ19" s="122"/>
      <c r="AR19" s="122"/>
      <c r="AS19" s="122"/>
      <c r="AT19" s="122"/>
    </row>
    <row r="20" customFormat="false" ht="8.25" hidden="false" customHeight="false" outlineLevel="0" collapsed="false">
      <c r="A20" s="123" t="s">
        <v>19</v>
      </c>
      <c r="B20" s="123"/>
      <c r="C20" s="123"/>
      <c r="D20" s="123"/>
      <c r="E20" s="123"/>
      <c r="F20" s="123"/>
      <c r="G20" s="123"/>
      <c r="H20" s="123" t="s">
        <v>50</v>
      </c>
      <c r="I20" s="123"/>
      <c r="J20" s="123"/>
      <c r="K20" s="123"/>
      <c r="L20" s="123"/>
      <c r="M20" s="123"/>
      <c r="N20" s="122"/>
      <c r="O20" s="122"/>
      <c r="P20" s="122"/>
      <c r="Q20" s="122"/>
      <c r="T20" s="123" t="s">
        <v>20</v>
      </c>
      <c r="U20" s="123"/>
      <c r="V20" s="123"/>
      <c r="X20" s="123"/>
      <c r="Y20" s="123"/>
      <c r="Z20" s="124"/>
      <c r="AA20" s="124"/>
      <c r="AB20" s="124"/>
      <c r="AC20" s="124"/>
      <c r="AE20" s="123" t="s">
        <v>19</v>
      </c>
      <c r="AF20" s="123"/>
      <c r="AG20" s="123"/>
      <c r="AH20" s="123"/>
      <c r="AI20" s="123"/>
      <c r="AJ20" s="123"/>
      <c r="AK20" s="123"/>
      <c r="AL20" s="123" t="s">
        <v>50</v>
      </c>
      <c r="AM20" s="123"/>
      <c r="AN20" s="123"/>
      <c r="AO20" s="123"/>
      <c r="AP20" s="123"/>
      <c r="AQ20" s="123"/>
      <c r="AR20" s="122"/>
      <c r="AS20" s="122"/>
      <c r="AV20" s="123" t="s">
        <v>20</v>
      </c>
      <c r="AW20" s="123"/>
      <c r="AX20" s="123"/>
      <c r="AZ20" s="123" t="s">
        <v>21</v>
      </c>
      <c r="BA20" s="123"/>
      <c r="BB20" s="124"/>
    </row>
    <row r="21" customFormat="false" ht="8.25" hidden="false" customHeight="false" outlineLevel="0" collapsed="false">
      <c r="A21" s="129" t="s">
        <v>51</v>
      </c>
      <c r="B21" s="129" t="s">
        <v>23</v>
      </c>
      <c r="C21" s="129" t="s">
        <v>24</v>
      </c>
      <c r="D21" s="129" t="s">
        <v>25</v>
      </c>
      <c r="E21" s="129" t="s">
        <v>28</v>
      </c>
      <c r="F21" s="129" t="s">
        <v>29</v>
      </c>
      <c r="G21" s="129" t="s">
        <v>30</v>
      </c>
      <c r="H21" s="129" t="s">
        <v>31</v>
      </c>
      <c r="J21" s="129" t="s">
        <v>52</v>
      </c>
      <c r="K21" s="129" t="s">
        <v>53</v>
      </c>
      <c r="L21" s="129" t="s">
        <v>54</v>
      </c>
      <c r="M21" s="129" t="s">
        <v>55</v>
      </c>
      <c r="N21" s="129" t="s">
        <v>56</v>
      </c>
      <c r="O21" s="129" t="s">
        <v>30</v>
      </c>
      <c r="P21" s="129" t="s">
        <v>57</v>
      </c>
      <c r="S21" s="129" t="s">
        <v>51</v>
      </c>
      <c r="T21" s="129" t="s">
        <v>38</v>
      </c>
      <c r="U21" s="129" t="s">
        <v>39</v>
      </c>
      <c r="V21" s="129" t="s">
        <v>40</v>
      </c>
      <c r="X21" s="129" t="s">
        <v>41</v>
      </c>
      <c r="Y21" s="129" t="s">
        <v>58</v>
      </c>
      <c r="Z21" s="129" t="s">
        <v>59</v>
      </c>
      <c r="AA21" s="129"/>
      <c r="AB21" s="129"/>
      <c r="AC21" s="129"/>
      <c r="AD21" s="129" t="s">
        <v>51</v>
      </c>
      <c r="AE21" s="129" t="s">
        <v>24</v>
      </c>
      <c r="AF21" s="129" t="s">
        <v>25</v>
      </c>
      <c r="AG21" s="129" t="s">
        <v>28</v>
      </c>
      <c r="AH21" s="129" t="s">
        <v>29</v>
      </c>
      <c r="AI21" s="129" t="s">
        <v>30</v>
      </c>
      <c r="AJ21" s="129" t="s">
        <v>31</v>
      </c>
      <c r="AL21" s="129" t="s">
        <v>52</v>
      </c>
      <c r="AM21" s="129" t="s">
        <v>53</v>
      </c>
      <c r="AN21" s="129" t="s">
        <v>54</v>
      </c>
      <c r="AO21" s="129" t="s">
        <v>55</v>
      </c>
      <c r="AP21" s="129" t="s">
        <v>56</v>
      </c>
      <c r="AQ21" s="129" t="s">
        <v>30</v>
      </c>
      <c r="AR21" s="129" t="s">
        <v>57</v>
      </c>
      <c r="AV21" s="129" t="s">
        <v>38</v>
      </c>
      <c r="AW21" s="129" t="s">
        <v>39</v>
      </c>
      <c r="AX21" s="129" t="s">
        <v>40</v>
      </c>
      <c r="AZ21" s="129" t="s">
        <v>41</v>
      </c>
      <c r="BA21" s="129" t="s">
        <v>58</v>
      </c>
    </row>
    <row r="22" customFormat="false" ht="8.25" hidden="false" customHeight="false" outlineLevel="0" collapsed="false">
      <c r="A22" s="130" t="s">
        <v>903</v>
      </c>
      <c r="B22" s="131" t="n">
        <v>32</v>
      </c>
      <c r="C22" s="140" t="n">
        <v>17</v>
      </c>
      <c r="D22" s="131" t="n">
        <v>17</v>
      </c>
      <c r="E22" s="131" t="n">
        <v>70</v>
      </c>
      <c r="F22" s="131" t="n">
        <f aca="false">E22/D22</f>
        <v>4.11764705882353</v>
      </c>
      <c r="G22" s="131" t="n">
        <v>0</v>
      </c>
      <c r="H22" s="128" t="n">
        <f aca="false">G22/D22</f>
        <v>0</v>
      </c>
      <c r="J22" s="128" t="n">
        <f aca="false">L22/K22</f>
        <v>0.8125</v>
      </c>
      <c r="K22" s="131" t="n">
        <v>16</v>
      </c>
      <c r="L22" s="131" t="n">
        <v>13</v>
      </c>
      <c r="M22" s="131" t="n">
        <v>90</v>
      </c>
      <c r="N22" s="131" t="n">
        <f aca="false">M22/L22</f>
        <v>6.92307692307692</v>
      </c>
      <c r="O22" s="131" t="n">
        <v>1</v>
      </c>
      <c r="P22" s="128" t="n">
        <f aca="false">O22/L22</f>
        <v>0.0769230769230769</v>
      </c>
      <c r="S22" s="130" t="s">
        <v>904</v>
      </c>
      <c r="T22" s="128" t="n">
        <f aca="false">(D22+K22)/($D$27+$K$27+$N$17+$E$17+$L$38+$L$47)</f>
        <v>0.0358306188925081</v>
      </c>
      <c r="U22" s="128" t="n">
        <f aca="false">K22/($K$27+$F$38+$F$47)</f>
        <v>0.0401002506265664</v>
      </c>
      <c r="V22" s="128" t="n">
        <f aca="false">D22/($D$27+$N$17+$L$38+$L$47)</f>
        <v>0.037037037037037</v>
      </c>
      <c r="X22" s="131" t="n">
        <f aca="false">($E22*('Scoring Format'!$B$3))+($G22*('Scoring Format'!$B$6))+($M22*('Scoring Format'!$B$4))+($O22*('Scoring Format'!$B$7))</f>
        <v>22</v>
      </c>
      <c r="Y22" s="131" t="n">
        <f aca="false">($E22*('Scoring Format'!$B$3))+($G22*('Scoring Format'!$B$6))+(L22*1)+($M22*('Scoring Format'!$B$4))+($O22*('Scoring Format'!$B$7))</f>
        <v>35</v>
      </c>
      <c r="Z22" s="131" t="n">
        <f aca="false">($E22*('Scoring Format'!$B$3))+($G22*('Scoring Format'!$B$6))+(L22*0.5)+($M22*('Scoring Format'!$B$4))+($O22*('Scoring Format'!$B$7))</f>
        <v>28.5</v>
      </c>
      <c r="AA22" s="122"/>
      <c r="AB22" s="122"/>
      <c r="AC22" s="122"/>
      <c r="AD22" s="130" t="s">
        <v>61</v>
      </c>
      <c r="AE22" s="130"/>
      <c r="AF22" s="131" t="n">
        <v>200</v>
      </c>
      <c r="AG22" s="131" t="n">
        <v>1040</v>
      </c>
      <c r="AH22" s="131" t="n">
        <f aca="false">AG22/AF22</f>
        <v>5.2</v>
      </c>
      <c r="AI22" s="131" t="n">
        <v>7</v>
      </c>
      <c r="AJ22" s="128" t="n">
        <f aca="false">AI22/AF22</f>
        <v>0.035</v>
      </c>
      <c r="AL22" s="128" t="n">
        <f aca="false">AN22/AM22</f>
        <v>0.8</v>
      </c>
      <c r="AM22" s="131" t="n">
        <v>70</v>
      </c>
      <c r="AN22" s="131" t="n">
        <v>56</v>
      </c>
      <c r="AO22" s="131" t="n">
        <v>364</v>
      </c>
      <c r="AP22" s="131" t="n">
        <f aca="false">AO22/AN22</f>
        <v>6.5</v>
      </c>
      <c r="AQ22" s="131" t="n">
        <v>2</v>
      </c>
      <c r="AR22" s="128" t="n">
        <f aca="false">AQ22/AN22</f>
        <v>0.0357142857142857</v>
      </c>
      <c r="AV22" s="128" t="e">
        <f aca="false">(#ref!+AM22)/(#ref!+AM25)</f>
        <v>#NAME?</v>
      </c>
      <c r="AW22" s="128" t="e">
        <f aca="false">#ref!/(AM22+#ref!)</f>
        <v>#NAME?</v>
      </c>
      <c r="AX22" s="128" t="e">
        <f aca="false">AM22/(#ref!+AM22)</f>
        <v>#NAME?</v>
      </c>
      <c r="AZ22" s="131" t="e">
        <f aca="false">(#ref!*0.1)+(AF22*6)+(AL22*0.1)+(AN22*6)</f>
        <v>#NAME?</v>
      </c>
      <c r="BA22" s="131" t="e">
        <f aca="false">(#ref!*0.1)+(AF22*6)+(AK22*1)+(AL22*0.1)+(AN22*6)</f>
        <v>#NAME?</v>
      </c>
    </row>
    <row r="23" customFormat="false" ht="8.25" hidden="false" customHeight="false" outlineLevel="0" collapsed="false">
      <c r="A23" s="130" t="s">
        <v>905</v>
      </c>
      <c r="B23" s="131" t="n">
        <v>25</v>
      </c>
      <c r="C23" s="140" t="n">
        <v>17</v>
      </c>
      <c r="D23" s="131" t="n">
        <v>168</v>
      </c>
      <c r="E23" s="131" t="n">
        <v>756</v>
      </c>
      <c r="F23" s="131" t="n">
        <f aca="false">E23/D23</f>
        <v>4.5</v>
      </c>
      <c r="G23" s="131" t="n">
        <v>6</v>
      </c>
      <c r="H23" s="128" t="n">
        <f aca="false">G23/D23</f>
        <v>0.0357142857142857</v>
      </c>
      <c r="J23" s="128" t="n">
        <f aca="false">L23/K23</f>
        <v>0.75</v>
      </c>
      <c r="K23" s="131" t="n">
        <v>16</v>
      </c>
      <c r="L23" s="131" t="n">
        <v>12</v>
      </c>
      <c r="M23" s="131" t="n">
        <v>65</v>
      </c>
      <c r="N23" s="131" t="n">
        <f aca="false">M23/L23</f>
        <v>5.41666666666667</v>
      </c>
      <c r="O23" s="131" t="n">
        <v>0</v>
      </c>
      <c r="P23" s="128" t="n">
        <f aca="false">O23/L23</f>
        <v>0</v>
      </c>
      <c r="S23" s="130" t="s">
        <v>906</v>
      </c>
      <c r="T23" s="128" t="n">
        <f aca="false">(D23+K23)/($D$27+$K$27+$N$17+$E$17+$L$38+$L$47)</f>
        <v>0.199782844733985</v>
      </c>
      <c r="U23" s="128" t="n">
        <f aca="false">K23/($K$27+$F$38+$F$47)</f>
        <v>0.0401002506265664</v>
      </c>
      <c r="V23" s="128" t="n">
        <f aca="false">D23/($D$27+$N$17+$L$38+$L$47)</f>
        <v>0.366013071895425</v>
      </c>
      <c r="X23" s="131" t="n">
        <f aca="false">($E23*('Scoring Format'!$B$3))+($G23*('Scoring Format'!$B$6))+($M23*('Scoring Format'!$B$4))+($O23*('Scoring Format'!$B$7))</f>
        <v>118.1</v>
      </c>
      <c r="Y23" s="131" t="n">
        <f aca="false">($E23*('Scoring Format'!$B$3))+($G23*('Scoring Format'!$B$6))+(L23*1)+($M23*('Scoring Format'!$B$4))+($O23*('Scoring Format'!$B$7))</f>
        <v>130.1</v>
      </c>
      <c r="Z23" s="131" t="n">
        <f aca="false">($E23*('Scoring Format'!$B$3))+($G23*('Scoring Format'!$B$6))+(L23*0.5)+($M23*('Scoring Format'!$B$4))+($O23*('Scoring Format'!$B$7))</f>
        <v>124.1</v>
      </c>
      <c r="AA23" s="122"/>
      <c r="AB23" s="122"/>
      <c r="AC23" s="122"/>
      <c r="AD23" s="130" t="s">
        <v>64</v>
      </c>
      <c r="AE23" s="130"/>
      <c r="AF23" s="131" t="n">
        <v>96</v>
      </c>
      <c r="AG23" s="131" t="n">
        <v>445</v>
      </c>
      <c r="AH23" s="131" t="n">
        <f aca="false">AG23/AF23</f>
        <v>4.63541666666667</v>
      </c>
      <c r="AI23" s="131" t="n">
        <v>6</v>
      </c>
      <c r="AJ23" s="128" t="n">
        <f aca="false">AI23/AF23</f>
        <v>0.0625</v>
      </c>
      <c r="AL23" s="128" t="n">
        <f aca="false">AN23/AM23</f>
        <v>0.583333333333333</v>
      </c>
      <c r="AM23" s="131" t="n">
        <v>24</v>
      </c>
      <c r="AN23" s="131" t="n">
        <v>14</v>
      </c>
      <c r="AO23" s="131" t="n">
        <v>110</v>
      </c>
      <c r="AP23" s="131" t="n">
        <f aca="false">AO23/AN23</f>
        <v>7.85714285714286</v>
      </c>
      <c r="AQ23" s="131" t="n">
        <v>2</v>
      </c>
      <c r="AR23" s="128" t="n">
        <f aca="false">AQ23/AN23</f>
        <v>0.142857142857143</v>
      </c>
      <c r="AV23" s="128" t="e">
        <f aca="false">(#ref!+AM23)/(#ref!+AM26)</f>
        <v>#NAME?</v>
      </c>
      <c r="AW23" s="128" t="e">
        <f aca="false">#ref!/(AM23+#ref!)</f>
        <v>#NAME?</v>
      </c>
      <c r="AX23" s="128" t="e">
        <f aca="false">AM23/(#ref!+AM23)</f>
        <v>#NAME?</v>
      </c>
      <c r="AZ23" s="131" t="e">
        <f aca="false">(#ref!*0.1)+(AF23*6)+(AL23*0.1)+(AN23*6)</f>
        <v>#NAME?</v>
      </c>
      <c r="BA23" s="131" t="e">
        <f aca="false">(#ref!*0.1)+(AF23*6)+(AK23*1)+(AL23*0.1)+(AN23*6)</f>
        <v>#NAME?</v>
      </c>
    </row>
    <row r="24" customFormat="false" ht="8.25" hidden="false" customHeight="false" outlineLevel="0" collapsed="false">
      <c r="A24" s="130" t="s">
        <v>907</v>
      </c>
      <c r="B24" s="131" t="n">
        <v>22</v>
      </c>
      <c r="C24" s="140" t="n">
        <v>17</v>
      </c>
      <c r="D24" s="131" t="n">
        <v>26</v>
      </c>
      <c r="E24" s="131" t="n">
        <v>104</v>
      </c>
      <c r="F24" s="131" t="n">
        <f aca="false">E24/D24</f>
        <v>4</v>
      </c>
      <c r="G24" s="131" t="n">
        <v>0</v>
      </c>
      <c r="H24" s="128" t="n">
        <f aca="false">G24/D24</f>
        <v>0</v>
      </c>
      <c r="J24" s="128" t="n">
        <f aca="false">L24/K24</f>
        <v>0.791666666666667</v>
      </c>
      <c r="K24" s="131" t="n">
        <v>24</v>
      </c>
      <c r="L24" s="131" t="n">
        <v>19</v>
      </c>
      <c r="M24" s="131" t="n">
        <v>115</v>
      </c>
      <c r="N24" s="131" t="n">
        <f aca="false">M24/L24</f>
        <v>6.05263157894737</v>
      </c>
      <c r="O24" s="131" t="n">
        <v>0</v>
      </c>
      <c r="P24" s="128" t="n">
        <f aca="false">O24/L24</f>
        <v>0</v>
      </c>
      <c r="S24" s="130" t="s">
        <v>908</v>
      </c>
      <c r="T24" s="128" t="n">
        <f aca="false">(D24+K24)/($D$27+$K$27+$N$17+$E$17+$L$38+$L$47)</f>
        <v>0.0542888165038002</v>
      </c>
      <c r="U24" s="128" t="n">
        <f aca="false">K24/($K$27+$F$38+$F$47)</f>
        <v>0.0601503759398496</v>
      </c>
      <c r="V24" s="128" t="n">
        <f aca="false">D24/($D$27+$N$17+$L$38+$L$47)</f>
        <v>0.0566448801742919</v>
      </c>
      <c r="X24" s="131" t="n">
        <f aca="false">($E24*('Scoring Format'!$B$3))+($G24*('Scoring Format'!$B$6))+($M24*('Scoring Format'!$B$4))+($O24*('Scoring Format'!$B$7))</f>
        <v>21.9</v>
      </c>
      <c r="Y24" s="131" t="n">
        <f aca="false">($E24*('Scoring Format'!$B$3))+($G24*('Scoring Format'!$B$6))+(L24*1)+($M24*('Scoring Format'!$B$4))+($O24*('Scoring Format'!$B$7))</f>
        <v>40.9</v>
      </c>
      <c r="Z24" s="131" t="n">
        <f aca="false">($E24*('Scoring Format'!$B$3))+($G24*('Scoring Format'!$B$6))+(L24*0.5)+($M24*('Scoring Format'!$B$4))+($O24*('Scoring Format'!$B$7))</f>
        <v>31.4</v>
      </c>
      <c r="AA24" s="122"/>
      <c r="AB24" s="122"/>
      <c r="AC24" s="122"/>
      <c r="AD24" s="130" t="s">
        <v>67</v>
      </c>
      <c r="AE24" s="130"/>
      <c r="AF24" s="131" t="n">
        <v>8</v>
      </c>
      <c r="AG24" s="131" t="n">
        <v>28</v>
      </c>
      <c r="AH24" s="131" t="n">
        <f aca="false">AG24/AF24</f>
        <v>3.5</v>
      </c>
      <c r="AI24" s="131" t="n">
        <v>0</v>
      </c>
      <c r="AJ24" s="128" t="n">
        <f aca="false">AI24/AF24</f>
        <v>0</v>
      </c>
      <c r="AL24" s="128" t="n">
        <f aca="false">AN24/AM24</f>
        <v>0.5</v>
      </c>
      <c r="AM24" s="131" t="n">
        <v>4</v>
      </c>
      <c r="AN24" s="131" t="n">
        <v>2</v>
      </c>
      <c r="AO24" s="131" t="n">
        <v>17</v>
      </c>
      <c r="AP24" s="131" t="n">
        <f aca="false">AO24/AN24</f>
        <v>8.5</v>
      </c>
      <c r="AQ24" s="131" t="n">
        <v>0</v>
      </c>
      <c r="AR24" s="128" t="n">
        <f aca="false">AQ24/AN24</f>
        <v>0</v>
      </c>
      <c r="AV24" s="128" t="e">
        <f aca="false">(#ref!+AM24)/(#ref!+AM30)</f>
        <v>#NAME?</v>
      </c>
      <c r="AW24" s="128" t="e">
        <f aca="false">#ref!/(AM24+#ref!)</f>
        <v>#NAME?</v>
      </c>
      <c r="AX24" s="128" t="e">
        <f aca="false">AM24/(#ref!+AM24)</f>
        <v>#NAME?</v>
      </c>
      <c r="AZ24" s="131" t="e">
        <f aca="false">(#ref!*0.1)+(AF24*6)+(AL24*0.1)+(AN24*6)</f>
        <v>#NAME?</v>
      </c>
      <c r="BA24" s="131" t="e">
        <f aca="false">(#ref!*0.1)+(AF24*6)+(AK24*1)+(AL24*0.1)+(AN24*6)</f>
        <v>#NAME?</v>
      </c>
    </row>
    <row r="25" customFormat="false" ht="8.25" hidden="false" customHeight="false" outlineLevel="0" collapsed="false">
      <c r="A25" s="130" t="s">
        <v>909</v>
      </c>
      <c r="B25" s="131" t="n">
        <v>24</v>
      </c>
      <c r="C25" s="140" t="n">
        <v>17</v>
      </c>
      <c r="D25" s="131" t="n">
        <v>153</v>
      </c>
      <c r="E25" s="131" t="n">
        <v>643</v>
      </c>
      <c r="F25" s="131" t="n">
        <f aca="false">E25/D25</f>
        <v>4.20261437908497</v>
      </c>
      <c r="G25" s="131" t="n">
        <v>6</v>
      </c>
      <c r="H25" s="128" t="n">
        <f aca="false">G25/D25</f>
        <v>0.0392156862745098</v>
      </c>
      <c r="J25" s="128" t="n">
        <f aca="false">L25/K25</f>
        <v>0.791666666666667</v>
      </c>
      <c r="K25" s="131" t="n">
        <v>24</v>
      </c>
      <c r="L25" s="131" t="n">
        <v>19</v>
      </c>
      <c r="M25" s="131" t="n">
        <v>150</v>
      </c>
      <c r="N25" s="131" t="n">
        <f aca="false">M25/L25</f>
        <v>7.89473684210526</v>
      </c>
      <c r="O25" s="131" t="n">
        <v>3</v>
      </c>
      <c r="P25" s="128" t="n">
        <f aca="false">O25/L25</f>
        <v>0.157894736842105</v>
      </c>
      <c r="S25" s="130" t="s">
        <v>910</v>
      </c>
      <c r="T25" s="128" t="n">
        <f aca="false">(D25+K25)/($D$27+$K$27+$N$17+$E$17+$L$38+$L$47)</f>
        <v>0.192182410423453</v>
      </c>
      <c r="U25" s="128" t="n">
        <f aca="false">K25/($K$27+$F$38+$F$47)</f>
        <v>0.0601503759398496</v>
      </c>
      <c r="V25" s="128" t="n">
        <f aca="false">D25/($D$27+$N$17+$L$38+$L$47)</f>
        <v>0.333333333333333</v>
      </c>
      <c r="X25" s="131" t="n">
        <f aca="false">($E25*('Scoring Format'!$B$3))+($G25*('Scoring Format'!$B$6))+($M25*('Scoring Format'!$B$4))+($O25*('Scoring Format'!$B$7))</f>
        <v>133.3</v>
      </c>
      <c r="Y25" s="131" t="n">
        <f aca="false">($E25*('Scoring Format'!$B$3))+($G25*('Scoring Format'!$B$6))+(L25*1)+($M25*('Scoring Format'!$B$4))+($O25*('Scoring Format'!$B$7))</f>
        <v>152.3</v>
      </c>
      <c r="Z25" s="131" t="n">
        <f aca="false">($E25*('Scoring Format'!$B$3))+($G25*('Scoring Format'!$B$6))+(L25*0.5)+($M25*('Scoring Format'!$B$4))+($O25*('Scoring Format'!$B$7))</f>
        <v>142.8</v>
      </c>
      <c r="AA25" s="122"/>
      <c r="AB25" s="122"/>
      <c r="AC25" s="122"/>
      <c r="AD25" s="130" t="s">
        <v>70</v>
      </c>
      <c r="AE25" s="130"/>
      <c r="AF25" s="131"/>
      <c r="AG25" s="131"/>
      <c r="AH25" s="131" t="e">
        <f aca="false">AG25/AF25</f>
        <v>#DIV/0!</v>
      </c>
      <c r="AI25" s="131" t="n">
        <v>0</v>
      </c>
      <c r="AJ25" s="128" t="e">
        <f aca="false">AI25/AF25</f>
        <v>#DIV/0!</v>
      </c>
      <c r="AL25" s="128" t="e">
        <f aca="false">AN25/AM25</f>
        <v>#DIV/0!</v>
      </c>
      <c r="AM25" s="131"/>
      <c r="AN25" s="131"/>
      <c r="AO25" s="131"/>
      <c r="AP25" s="131" t="e">
        <f aca="false">AO25/AN25</f>
        <v>#DIV/0!</v>
      </c>
      <c r="AQ25" s="131" t="n">
        <v>0</v>
      </c>
      <c r="AR25" s="128" t="e">
        <f aca="false">AQ25/AN25</f>
        <v>#DIV/0!</v>
      </c>
      <c r="AV25" s="128" t="e">
        <f aca="false">(#ref!+AM25)/(#ref!+AM31)</f>
        <v>#NAME?</v>
      </c>
      <c r="AW25" s="128" t="e">
        <f aca="false">#ref!/(AM25+#ref!)</f>
        <v>#NAME?</v>
      </c>
      <c r="AX25" s="128" t="e">
        <f aca="false">AM25/(#ref!+AM25)</f>
        <v>#NAME?</v>
      </c>
      <c r="AZ25" s="131" t="e">
        <f aca="false">(#ref!*0.1)+(AF25*6)+(AL25*0.1)+(AN25*6)</f>
        <v>#NAME?</v>
      </c>
      <c r="BA25" s="131" t="e">
        <f aca="false">(#ref!*0.1)+(AF25*6)+(AK25*1)+(AL25*0.1)+(AN25*6)</f>
        <v>#NAME?</v>
      </c>
    </row>
    <row r="26" customFormat="false" ht="8.25" hidden="false" customHeight="false" outlineLevel="0" collapsed="false">
      <c r="A26" s="130" t="s">
        <v>911</v>
      </c>
      <c r="B26" s="131" t="n">
        <v>24</v>
      </c>
      <c r="C26" s="140" t="n">
        <v>17</v>
      </c>
      <c r="D26" s="131" t="n">
        <v>9</v>
      </c>
      <c r="E26" s="131" t="n">
        <v>32</v>
      </c>
      <c r="F26" s="131" t="n">
        <f aca="false">E26/D26</f>
        <v>3.55555555555556</v>
      </c>
      <c r="G26" s="131" t="n">
        <v>0</v>
      </c>
      <c r="H26" s="128" t="n">
        <f aca="false">G26/D26</f>
        <v>0</v>
      </c>
      <c r="J26" s="128" t="e">
        <f aca="false">L26/K26</f>
        <v>#DIV/0!</v>
      </c>
      <c r="K26" s="131" t="n">
        <v>0</v>
      </c>
      <c r="L26" s="131" t="n">
        <v>0</v>
      </c>
      <c r="M26" s="131" t="n">
        <v>0</v>
      </c>
      <c r="N26" s="131" t="e">
        <f aca="false">M26/L26</f>
        <v>#DIV/0!</v>
      </c>
      <c r="O26" s="131" t="n">
        <v>0</v>
      </c>
      <c r="P26" s="128" t="e">
        <f aca="false">O26/L26</f>
        <v>#DIV/0!</v>
      </c>
      <c r="S26" s="130" t="s">
        <v>912</v>
      </c>
      <c r="T26" s="128" t="n">
        <f aca="false">(D26+K26)/($D$27+$K$27+$N$17+$E$17+$L$38+$L$47)</f>
        <v>0.00977198697068404</v>
      </c>
      <c r="U26" s="128" t="n">
        <f aca="false">K26/($K$27+$F$38+$F$47)</f>
        <v>0</v>
      </c>
      <c r="V26" s="128" t="n">
        <f aca="false">D26/($D$27+$N$17+$L$38+$L$47)</f>
        <v>0.0196078431372549</v>
      </c>
      <c r="X26" s="131" t="n">
        <f aca="false">($E26*('Scoring Format'!$B$3))+($G26*('Scoring Format'!$B$6))+($M26*('Scoring Format'!$B$4))+($O26*('Scoring Format'!$B$7))</f>
        <v>3.2</v>
      </c>
      <c r="Y26" s="131" t="n">
        <f aca="false">($E26*('Scoring Format'!$B$3))+($G26*('Scoring Format'!$B$6))+(L26*1)+($M26*('Scoring Format'!$B$4))+($O26*('Scoring Format'!$B$7))</f>
        <v>3.2</v>
      </c>
      <c r="Z26" s="131" t="n">
        <f aca="false">($E26*('Scoring Format'!$B$3))+($G26*('Scoring Format'!$B$6))+(L26*0.5)+($M26*('Scoring Format'!$B$4))+($O26*('Scoring Format'!$B$7))</f>
        <v>3.2</v>
      </c>
      <c r="AA26" s="122"/>
      <c r="AB26" s="122"/>
      <c r="AC26" s="122"/>
      <c r="AD26" s="130" t="s">
        <v>164</v>
      </c>
      <c r="AE26" s="130"/>
      <c r="AF26" s="131"/>
      <c r="AG26" s="131"/>
      <c r="AH26" s="131" t="e">
        <f aca="false">AG26/AF26</f>
        <v>#DIV/0!</v>
      </c>
      <c r="AI26" s="131"/>
      <c r="AJ26" s="128" t="e">
        <f aca="false">AI26/AF26</f>
        <v>#DIV/0!</v>
      </c>
      <c r="AL26" s="128" t="e">
        <f aca="false">AN26/AM26</f>
        <v>#DIV/0!</v>
      </c>
      <c r="AM26" s="131"/>
      <c r="AN26" s="131"/>
      <c r="AO26" s="131"/>
      <c r="AP26" s="131"/>
      <c r="AQ26" s="131" t="n">
        <f aca="false">(AG26*0.1)+(AI26*6)+(AN26*0.1)+(AP26*6)</f>
        <v>0</v>
      </c>
      <c r="AR26" s="128" t="e">
        <f aca="false">AQ26/AN26</f>
        <v>#DIV/0!</v>
      </c>
      <c r="AV26" s="128" t="e">
        <f aca="false">(#ref!+AM26)/(#ref!+AM32)</f>
        <v>#NAME?</v>
      </c>
      <c r="AW26" s="128" t="e">
        <f aca="false">#ref!/(AM26+#ref!)</f>
        <v>#NAME?</v>
      </c>
      <c r="AX26" s="128" t="e">
        <f aca="false">AM26/(#ref!+AM26)</f>
        <v>#NAME?</v>
      </c>
      <c r="AZ26" s="131" t="e">
        <f aca="false">(#ref!*0.1)+(AF26*6)+(AJ26*1)+(AK26*0.1)+(AM26*6)</f>
        <v>#NAME?</v>
      </c>
      <c r="BA26" s="131" t="e">
        <f aca="false">(#ref!*0.1)+(AF26*6)+(AK26*1)+(AL26*0.1)+(AN26*6)</f>
        <v>#NAME?</v>
      </c>
    </row>
    <row r="27" customFormat="false" ht="8.25" hidden="false" customHeight="false" outlineLevel="0" collapsed="false">
      <c r="A27" s="129" t="s">
        <v>49</v>
      </c>
      <c r="B27" s="129"/>
      <c r="C27" s="129"/>
      <c r="D27" s="129" t="n">
        <f aca="false">SUM(D22:D26)</f>
        <v>373</v>
      </c>
      <c r="E27" s="129" t="n">
        <f aca="false">SUM(E22:E26)</f>
        <v>1605</v>
      </c>
      <c r="F27" s="129"/>
      <c r="G27" s="129" t="n">
        <f aca="false">SUM(G22:G26)</f>
        <v>12</v>
      </c>
      <c r="H27" s="129"/>
      <c r="I27" s="129"/>
      <c r="J27" s="129"/>
      <c r="K27" s="129" t="n">
        <f aca="false">SUM(K22:K26)</f>
        <v>80</v>
      </c>
      <c r="L27" s="129" t="n">
        <f aca="false">SUM(L22:L26)</f>
        <v>63</v>
      </c>
      <c r="M27" s="129" t="n">
        <f aca="false">SUM(M22:M26)</f>
        <v>420</v>
      </c>
      <c r="N27" s="129"/>
      <c r="O27" s="129" t="n">
        <f aca="false">SUM(O22:O26)</f>
        <v>4</v>
      </c>
      <c r="P27" s="129"/>
      <c r="AD27" s="129" t="s">
        <v>49</v>
      </c>
      <c r="AE27" s="129"/>
      <c r="AF27" s="129" t="n">
        <f aca="false">SUM(AF22:AF26)</f>
        <v>304</v>
      </c>
      <c r="AG27" s="129" t="n">
        <f aca="false">SUM(AG22:AG26)</f>
        <v>1513</v>
      </c>
      <c r="AH27" s="129"/>
      <c r="AI27" s="129" t="n">
        <f aca="false">SUM(AI22:AI26)</f>
        <v>13</v>
      </c>
      <c r="AJ27" s="129"/>
      <c r="AK27" s="129"/>
      <c r="AL27" s="129"/>
      <c r="AM27" s="129" t="n">
        <f aca="false">SUM(AM22:AM26)</f>
        <v>98</v>
      </c>
      <c r="AN27" s="129" t="n">
        <f aca="false">SUM(AN22:AN26)</f>
        <v>72</v>
      </c>
      <c r="AO27" s="129" t="n">
        <f aca="false">SUM(AO22:AO26)</f>
        <v>491</v>
      </c>
      <c r="AP27" s="129"/>
      <c r="AQ27" s="129" t="n">
        <f aca="false">SUM(AQ22:AQ26)</f>
        <v>4</v>
      </c>
      <c r="AR27" s="129"/>
    </row>
    <row r="28" customFormat="false" ht="8.25" hidden="false" customHeight="false" outlineLevel="0" collapsed="false">
      <c r="A28" s="129"/>
      <c r="B28" s="122"/>
      <c r="C28" s="122"/>
      <c r="D28" s="122" t="n">
        <v>373</v>
      </c>
      <c r="E28" s="122" t="n">
        <v>1541</v>
      </c>
      <c r="F28" s="122"/>
      <c r="G28" s="122" t="n">
        <v>12</v>
      </c>
      <c r="H28" s="129"/>
      <c r="I28" s="122"/>
      <c r="J28" s="122"/>
      <c r="K28" s="122"/>
      <c r="L28" s="122"/>
      <c r="M28" s="122"/>
      <c r="N28" s="122"/>
      <c r="AC28" s="129"/>
      <c r="AD28" s="122"/>
      <c r="AE28" s="122"/>
      <c r="AF28" s="122"/>
      <c r="AG28" s="122"/>
      <c r="AH28" s="122"/>
      <c r="AI28" s="122"/>
      <c r="AJ28" s="129"/>
      <c r="AK28" s="122"/>
      <c r="AL28" s="122"/>
      <c r="AM28" s="122"/>
      <c r="AN28" s="122"/>
      <c r="AO28" s="122"/>
      <c r="AP28" s="122"/>
    </row>
    <row r="29" customFormat="false" ht="8.25" hidden="false" customHeight="false" outlineLevel="0" collapsed="false">
      <c r="B29" s="122"/>
      <c r="C29" s="122"/>
      <c r="D29" s="122"/>
      <c r="E29" s="122"/>
      <c r="F29" s="122"/>
      <c r="G29" s="122"/>
      <c r="H29" s="122"/>
      <c r="I29" s="122"/>
      <c r="J29" s="122"/>
      <c r="K29" s="122"/>
      <c r="L29" s="122"/>
      <c r="M29" s="122"/>
      <c r="AD29" s="122"/>
      <c r="AE29" s="122"/>
      <c r="AF29" s="122"/>
      <c r="AG29" s="122"/>
      <c r="AH29" s="122"/>
      <c r="AI29" s="122"/>
      <c r="AJ29" s="122"/>
      <c r="AK29" s="122"/>
      <c r="AL29" s="122"/>
      <c r="AM29" s="122"/>
      <c r="AN29" s="122"/>
      <c r="AO29" s="122"/>
    </row>
    <row r="30" customFormat="false" ht="8.25" hidden="false" customHeight="false" outlineLevel="0" collapsed="false">
      <c r="A30" s="123" t="s">
        <v>50</v>
      </c>
      <c r="B30" s="123"/>
      <c r="C30" s="123"/>
      <c r="D30" s="123"/>
      <c r="E30" s="123"/>
      <c r="F30" s="123"/>
      <c r="G30" s="123"/>
      <c r="H30" s="124"/>
      <c r="I30" s="124"/>
      <c r="J30" s="122"/>
      <c r="K30" s="122"/>
      <c r="L30" s="123" t="s">
        <v>19</v>
      </c>
      <c r="M30" s="123"/>
      <c r="N30" s="123"/>
      <c r="O30" s="123"/>
      <c r="P30" s="123"/>
      <c r="T30" s="123" t="s">
        <v>20</v>
      </c>
      <c r="U30" s="123"/>
      <c r="V30" s="123"/>
      <c r="X30" s="123"/>
      <c r="Y30" s="123"/>
      <c r="AE30" s="123" t="s">
        <v>50</v>
      </c>
      <c r="AF30" s="123"/>
      <c r="AG30" s="123"/>
      <c r="AH30" s="123"/>
      <c r="AI30" s="123"/>
      <c r="AJ30" s="123"/>
      <c r="AK30" s="123"/>
      <c r="AL30" s="122"/>
      <c r="AM30" s="122"/>
      <c r="AN30" s="123" t="s">
        <v>19</v>
      </c>
      <c r="AO30" s="123"/>
      <c r="AP30" s="123"/>
      <c r="AQ30" s="123"/>
      <c r="AR30" s="123"/>
      <c r="AV30" s="123" t="s">
        <v>20</v>
      </c>
      <c r="AW30" s="123"/>
      <c r="AX30" s="123"/>
      <c r="AZ30" s="123" t="s">
        <v>21</v>
      </c>
      <c r="BA30" s="123"/>
    </row>
    <row r="31" customFormat="false" ht="8.25" hidden="false" customHeight="false" outlineLevel="0" collapsed="false">
      <c r="A31" s="129" t="s">
        <v>74</v>
      </c>
      <c r="B31" s="129" t="s">
        <v>23</v>
      </c>
      <c r="C31" s="129" t="s">
        <v>24</v>
      </c>
      <c r="D31" s="129" t="s">
        <v>52</v>
      </c>
      <c r="E31" s="129" t="s">
        <v>53</v>
      </c>
      <c r="F31" s="129" t="s">
        <v>54</v>
      </c>
      <c r="G31" s="129" t="s">
        <v>55</v>
      </c>
      <c r="H31" s="129" t="s">
        <v>56</v>
      </c>
      <c r="I31" s="129" t="s">
        <v>30</v>
      </c>
      <c r="J31" s="129" t="s">
        <v>57</v>
      </c>
      <c r="L31" s="129" t="s">
        <v>34</v>
      </c>
      <c r="M31" s="129" t="s">
        <v>35</v>
      </c>
      <c r="N31" s="129" t="s">
        <v>36</v>
      </c>
      <c r="O31" s="129" t="s">
        <v>75</v>
      </c>
      <c r="P31" s="129" t="s">
        <v>31</v>
      </c>
      <c r="S31" s="129" t="s">
        <v>74</v>
      </c>
      <c r="T31" s="129" t="s">
        <v>38</v>
      </c>
      <c r="U31" s="129" t="s">
        <v>39</v>
      </c>
      <c r="V31" s="129" t="s">
        <v>40</v>
      </c>
      <c r="X31" s="129" t="s">
        <v>41</v>
      </c>
      <c r="Y31" s="129" t="s">
        <v>58</v>
      </c>
      <c r="Z31" s="129" t="s">
        <v>76</v>
      </c>
      <c r="AA31" s="129"/>
      <c r="AD31" s="129" t="s">
        <v>74</v>
      </c>
      <c r="AE31" s="129" t="s">
        <v>24</v>
      </c>
      <c r="AF31" s="129" t="s">
        <v>52</v>
      </c>
      <c r="AG31" s="129" t="s">
        <v>53</v>
      </c>
      <c r="AH31" s="129" t="s">
        <v>54</v>
      </c>
      <c r="AI31" s="129" t="s">
        <v>55</v>
      </c>
      <c r="AJ31" s="129" t="s">
        <v>56</v>
      </c>
      <c r="AK31" s="129" t="s">
        <v>30</v>
      </c>
      <c r="AL31" s="129" t="s">
        <v>57</v>
      </c>
      <c r="AN31" s="129" t="s">
        <v>34</v>
      </c>
      <c r="AO31" s="129" t="s">
        <v>35</v>
      </c>
      <c r="AP31" s="129" t="s">
        <v>36</v>
      </c>
      <c r="AQ31" s="129" t="s">
        <v>75</v>
      </c>
      <c r="AR31" s="129" t="s">
        <v>31</v>
      </c>
      <c r="AV31" s="129" t="s">
        <v>38</v>
      </c>
      <c r="AW31" s="129" t="s">
        <v>39</v>
      </c>
      <c r="AX31" s="129" t="s">
        <v>40</v>
      </c>
      <c r="AZ31" s="129" t="s">
        <v>41</v>
      </c>
      <c r="BA31" s="129" t="s">
        <v>58</v>
      </c>
    </row>
    <row r="32" customFormat="false" ht="8.25" hidden="false" customHeight="false" outlineLevel="0" collapsed="false">
      <c r="A32" s="130" t="s">
        <v>913</v>
      </c>
      <c r="B32" s="131" t="n">
        <v>23</v>
      </c>
      <c r="C32" s="131" t="n">
        <v>12</v>
      </c>
      <c r="D32" s="128" t="n">
        <f aca="false">F32/E32</f>
        <v>0.623376623376623</v>
      </c>
      <c r="E32" s="131" t="n">
        <v>77</v>
      </c>
      <c r="F32" s="131" t="n">
        <v>48</v>
      </c>
      <c r="G32" s="131" t="n">
        <v>523</v>
      </c>
      <c r="H32" s="131" t="n">
        <f aca="false">G32/F32</f>
        <v>10.8958333333333</v>
      </c>
      <c r="I32" s="131" t="n">
        <v>2</v>
      </c>
      <c r="J32" s="128" t="n">
        <f aca="false">I32/F32</f>
        <v>0.0416666666666667</v>
      </c>
      <c r="L32" s="131" t="n">
        <v>3</v>
      </c>
      <c r="M32" s="131" t="n">
        <v>25</v>
      </c>
      <c r="N32" s="142" t="n">
        <f aca="false">M32/L32</f>
        <v>8.33333333333333</v>
      </c>
      <c r="O32" s="131" t="n">
        <v>0</v>
      </c>
      <c r="P32" s="128" t="n">
        <f aca="false">O32/L32</f>
        <v>0</v>
      </c>
      <c r="S32" s="130" t="s">
        <v>914</v>
      </c>
      <c r="T32" s="143" t="n">
        <f aca="false">(E32+L32)/($D$27+$L$27+$N$17+$E$47+$L$47)</f>
        <v>0.132890365448505</v>
      </c>
      <c r="U32" s="143" t="n">
        <f aca="false">E32/($E$17)</f>
        <v>0.201570680628272</v>
      </c>
      <c r="V32" s="143" t="n">
        <f aca="false">L32/($N$17+$D$27+$L$38+$L$47)</f>
        <v>0.0065359477124183</v>
      </c>
      <c r="X32" s="131" t="n">
        <f aca="false">($G32*('Scoring Format'!$B$4))+($I32*'Scoring Format'!$B$7)+($M32*('Scoring Format'!$B$3))+($O32*('Scoring Format'!$B$6))</f>
        <v>66.8</v>
      </c>
      <c r="Y32" s="131" t="n">
        <f aca="false">(F32*1)+(($G32*('Scoring Format'!$B$4))+($I32*'Scoring Format'!$B$7)+($M32*('Scoring Format'!$B$3))+($O32*('Scoring Format'!$B$6)))</f>
        <v>114.8</v>
      </c>
      <c r="Z32" s="131" t="n">
        <f aca="false">(F32*0.5)+(($G32*('Scoring Format'!$B$4))+($I32*'Scoring Format'!$B$7)+($M32*('Scoring Format'!$B$3))+($O32*('Scoring Format'!$B$6)))</f>
        <v>90.8</v>
      </c>
      <c r="AA32" s="122"/>
      <c r="AD32" s="130" t="s">
        <v>79</v>
      </c>
      <c r="AE32" s="130"/>
      <c r="AF32" s="128" t="n">
        <f aca="false">AH32/AG32</f>
        <v>0.607476635514019</v>
      </c>
      <c r="AG32" s="131" t="n">
        <v>107</v>
      </c>
      <c r="AH32" s="131" t="n">
        <v>65</v>
      </c>
      <c r="AI32" s="131" t="n">
        <v>710</v>
      </c>
      <c r="AJ32" s="131" t="n">
        <f aca="false">AI32/AH32</f>
        <v>10.9230769230769</v>
      </c>
      <c r="AK32" s="131" t="n">
        <v>6</v>
      </c>
      <c r="AL32" s="128" t="n">
        <f aca="false">AK32/AH32</f>
        <v>0.0923076923076923</v>
      </c>
      <c r="AN32" s="131" t="n">
        <v>0</v>
      </c>
      <c r="AO32" s="131" t="n">
        <v>0</v>
      </c>
      <c r="AP32" s="142" t="e">
        <f aca="false">AO32/AN32</f>
        <v>#DIV/0!</v>
      </c>
      <c r="AQ32" s="131" t="n">
        <v>0</v>
      </c>
      <c r="AR32" s="128" t="e">
        <f aca="false">AQ32/AN32</f>
        <v>#DIV/0!</v>
      </c>
      <c r="AV32" s="143" t="e">
        <f aca="false">(#ref!+AK32)/(#ref!+AK35)</f>
        <v>#NAME?</v>
      </c>
      <c r="AW32" s="143" t="e">
        <f aca="false">#ref!/(AK32+#ref!)</f>
        <v>#NAME?</v>
      </c>
      <c r="AX32" s="143" t="e">
        <f aca="false">AK32/(#ref!+AK32)</f>
        <v>#NAME?</v>
      </c>
      <c r="AZ32" s="131" t="n">
        <f aca="false">(AI32*0.1)+(AK32*6)+(AO32*0.1)+(AQ32*6)</f>
        <v>107</v>
      </c>
      <c r="BA32" s="131" t="n">
        <f aca="false">(AH32*1)+(AI32*0.1)+(AK32*6)+(AO32*0.1)+(AQ32*6)</f>
        <v>172</v>
      </c>
    </row>
    <row r="33" customFormat="false" ht="8.25" hidden="false" customHeight="false" outlineLevel="0" collapsed="false">
      <c r="A33" s="130" t="s">
        <v>915</v>
      </c>
      <c r="B33" s="131" t="n">
        <v>29</v>
      </c>
      <c r="C33" s="131" t="n">
        <v>17</v>
      </c>
      <c r="D33" s="128" t="n">
        <f aca="false">F33/E33</f>
        <v>0.666666666666667</v>
      </c>
      <c r="E33" s="131" t="n">
        <v>120</v>
      </c>
      <c r="F33" s="131" t="n">
        <v>80</v>
      </c>
      <c r="G33" s="131" t="n">
        <v>939</v>
      </c>
      <c r="H33" s="131" t="n">
        <f aca="false">G33/F33</f>
        <v>11.7375</v>
      </c>
      <c r="I33" s="131" t="n">
        <v>6</v>
      </c>
      <c r="J33" s="128" t="n">
        <f aca="false">I33/F33</f>
        <v>0.075</v>
      </c>
      <c r="L33" s="131" t="n">
        <v>4</v>
      </c>
      <c r="M33" s="131" t="n">
        <v>20</v>
      </c>
      <c r="N33" s="142" t="n">
        <f aca="false">M33/L33</f>
        <v>5</v>
      </c>
      <c r="O33" s="131" t="n">
        <v>0</v>
      </c>
      <c r="P33" s="128" t="n">
        <f aca="false">O33/L33</f>
        <v>0</v>
      </c>
      <c r="S33" s="130" t="s">
        <v>916</v>
      </c>
      <c r="T33" s="143" t="n">
        <f aca="false">(E33+L33)/($D$27+$L$27+$N$17+$E$47+$L$47)</f>
        <v>0.205980066445183</v>
      </c>
      <c r="U33" s="143" t="n">
        <f aca="false">E33/($E$17)</f>
        <v>0.31413612565445</v>
      </c>
      <c r="V33" s="143" t="n">
        <f aca="false">L33/($N$17+$D$27+$L$38+$L$47)</f>
        <v>0.00871459694989107</v>
      </c>
      <c r="X33" s="131" t="n">
        <f aca="false">($G33*('Scoring Format'!$B$4))+($I33*'Scoring Format'!$B$7)+($M33*('Scoring Format'!$B$3))+($O33*('Scoring Format'!$B$6))</f>
        <v>131.9</v>
      </c>
      <c r="Y33" s="131" t="n">
        <f aca="false">(F33*1)+(($G33*('Scoring Format'!$B$4))+($I33*'Scoring Format'!$B$7)+($M33*('Scoring Format'!$B$3))+($O33*('Scoring Format'!$B$6)))</f>
        <v>211.9</v>
      </c>
      <c r="Z33" s="131" t="n">
        <f aca="false">(F33*0.5)+(($G33*('Scoring Format'!$B$4))+($I33*'Scoring Format'!$B$7)+($M33*('Scoring Format'!$B$3))+($O33*('Scoring Format'!$B$6)))</f>
        <v>171.9</v>
      </c>
      <c r="AA33" s="122"/>
      <c r="AD33" s="130" t="s">
        <v>82</v>
      </c>
      <c r="AE33" s="130"/>
      <c r="AF33" s="128" t="n">
        <f aca="false">AH33/AG33</f>
        <v>0.633333333333333</v>
      </c>
      <c r="AG33" s="131" t="n">
        <v>120</v>
      </c>
      <c r="AH33" s="131" t="n">
        <v>76</v>
      </c>
      <c r="AI33" s="131" t="n">
        <v>892</v>
      </c>
      <c r="AJ33" s="131" t="n">
        <f aca="false">AI33/AH33</f>
        <v>11.7368421052632</v>
      </c>
      <c r="AK33" s="131" t="n">
        <v>5</v>
      </c>
      <c r="AL33" s="128" t="n">
        <f aca="false">AK33/AH33</f>
        <v>0.0657894736842105</v>
      </c>
      <c r="AN33" s="131" t="n">
        <v>12</v>
      </c>
      <c r="AO33" s="131" t="n">
        <v>108</v>
      </c>
      <c r="AP33" s="142" t="n">
        <f aca="false">AO33/AN33</f>
        <v>9</v>
      </c>
      <c r="AQ33" s="131" t="n">
        <v>0</v>
      </c>
      <c r="AR33" s="128" t="n">
        <f aca="false">AQ33/AN33</f>
        <v>0</v>
      </c>
      <c r="AV33" s="143" t="e">
        <f aca="false">(#ref!+AK33)/(#ref!+AK36)</f>
        <v>#NAME?</v>
      </c>
      <c r="AW33" s="143" t="e">
        <f aca="false">#ref!/(AK33+#ref!)</f>
        <v>#NAME?</v>
      </c>
      <c r="AX33" s="143" t="e">
        <f aca="false">AK33/(#ref!+AK33)</f>
        <v>#NAME?</v>
      </c>
      <c r="AZ33" s="131" t="n">
        <f aca="false">(AI33*0.1)+(AK33*6)+(AO33*0.1)+(AQ33*6)</f>
        <v>130</v>
      </c>
      <c r="BA33" s="131" t="n">
        <f aca="false">(AH33*1)+(AI33*0.1)+(AK33*6)+(AO33*0.1)+(AQ33*6)</f>
        <v>206</v>
      </c>
    </row>
    <row r="34" customFormat="false" ht="8.25" hidden="false" customHeight="false" outlineLevel="0" collapsed="false">
      <c r="A34" s="130" t="s">
        <v>917</v>
      </c>
      <c r="B34" s="131" t="n">
        <v>24</v>
      </c>
      <c r="C34" s="131" t="n">
        <v>17</v>
      </c>
      <c r="D34" s="128" t="n">
        <f aca="false">F34/E34</f>
        <v>0.6</v>
      </c>
      <c r="E34" s="131" t="n">
        <v>90</v>
      </c>
      <c r="F34" s="131" t="n">
        <v>54</v>
      </c>
      <c r="G34" s="131" t="n">
        <v>797</v>
      </c>
      <c r="H34" s="131" t="n">
        <f aca="false">G34/F34</f>
        <v>14.7592592592593</v>
      </c>
      <c r="I34" s="131" t="n">
        <v>4</v>
      </c>
      <c r="J34" s="128" t="n">
        <f aca="false">I34/F34</f>
        <v>0.0740740740740741</v>
      </c>
      <c r="L34" s="131" t="n">
        <v>4</v>
      </c>
      <c r="M34" s="131" t="n">
        <v>35</v>
      </c>
      <c r="N34" s="142" t="n">
        <f aca="false">M34/L34</f>
        <v>8.75</v>
      </c>
      <c r="O34" s="131" t="n">
        <v>0</v>
      </c>
      <c r="P34" s="128" t="n">
        <f aca="false">O34/L34</f>
        <v>0</v>
      </c>
      <c r="S34" s="130" t="s">
        <v>918</v>
      </c>
      <c r="T34" s="143" t="n">
        <f aca="false">(E34+L34)/($D$27+$L$27+$N$17+$E$47+$L$47)</f>
        <v>0.156146179401993</v>
      </c>
      <c r="U34" s="143" t="n">
        <f aca="false">E34/($E$17)</f>
        <v>0.235602094240838</v>
      </c>
      <c r="V34" s="143" t="n">
        <f aca="false">L34/($N$17+$D$27+$L$38+$L$47)</f>
        <v>0.00871459694989107</v>
      </c>
      <c r="X34" s="131" t="n">
        <f aca="false">($G34*('Scoring Format'!$B$4))+($I34*'Scoring Format'!$B$7)+($M34*('Scoring Format'!$B$3))+($O34*('Scoring Format'!$B$6))</f>
        <v>107.2</v>
      </c>
      <c r="Y34" s="131" t="n">
        <f aca="false">(F34*1)+(($G34*('Scoring Format'!$B$4))+($I34*'Scoring Format'!$B$7)+($M34*('Scoring Format'!$B$3))+($O34*('Scoring Format'!$B$6)))</f>
        <v>161.2</v>
      </c>
      <c r="Z34" s="131" t="n">
        <f aca="false">(F34*0.5)+(($G34*('Scoring Format'!$B$4))+($I34*'Scoring Format'!$B$7)+($M34*('Scoring Format'!$B$3))+($O34*('Scoring Format'!$B$6)))</f>
        <v>134.2</v>
      </c>
      <c r="AA34" s="122"/>
      <c r="AD34" s="130" t="s">
        <v>85</v>
      </c>
      <c r="AE34" s="130"/>
      <c r="AF34" s="128" t="n">
        <f aca="false">AH34/AG34</f>
        <v>0.55</v>
      </c>
      <c r="AG34" s="131" t="n">
        <v>40</v>
      </c>
      <c r="AH34" s="131" t="n">
        <v>22</v>
      </c>
      <c r="AI34" s="131" t="n">
        <v>325</v>
      </c>
      <c r="AJ34" s="131" t="n">
        <f aca="false">AI34/AH34</f>
        <v>14.7727272727273</v>
      </c>
      <c r="AK34" s="131" t="n">
        <v>2</v>
      </c>
      <c r="AL34" s="128" t="n">
        <f aca="false">AK34/AH34</f>
        <v>0.0909090909090909</v>
      </c>
      <c r="AN34" s="131" t="n">
        <v>5</v>
      </c>
      <c r="AO34" s="131" t="n">
        <v>20</v>
      </c>
      <c r="AP34" s="142" t="n">
        <f aca="false">AO34/AN34</f>
        <v>4</v>
      </c>
      <c r="AQ34" s="131" t="n">
        <v>0</v>
      </c>
      <c r="AR34" s="128" t="n">
        <f aca="false">AQ34/AN34</f>
        <v>0</v>
      </c>
      <c r="AV34" s="143" t="e">
        <f aca="false">(#ref!+AK34)/(#ref!+AK37)</f>
        <v>#NAME?</v>
      </c>
      <c r="AW34" s="143" t="e">
        <f aca="false">#ref!/(AK34+#ref!)</f>
        <v>#NAME?</v>
      </c>
      <c r="AX34" s="143" t="e">
        <f aca="false">AK34/(#ref!+AK34)</f>
        <v>#NAME?</v>
      </c>
      <c r="AZ34" s="131" t="n">
        <f aca="false">(AI34*0.1)+(AK34*6)+(AO34*0.1)+(AQ34*6)</f>
        <v>46.5</v>
      </c>
      <c r="BA34" s="131" t="n">
        <f aca="false">(AH34*1)+(AI34*0.1)+(AK34*6)+(AO34*0.1)+(AQ34*6)</f>
        <v>68.5</v>
      </c>
    </row>
    <row r="35" customFormat="false" ht="8.25" hidden="false" customHeight="false" outlineLevel="0" collapsed="false">
      <c r="A35" s="130" t="s">
        <v>919</v>
      </c>
      <c r="B35" s="131" t="n">
        <v>24</v>
      </c>
      <c r="C35" s="131" t="n">
        <v>17</v>
      </c>
      <c r="D35" s="128" t="n">
        <f aca="false">F35/E35</f>
        <v>0.606837606837607</v>
      </c>
      <c r="E35" s="131" t="n">
        <v>117</v>
      </c>
      <c r="F35" s="131" t="n">
        <v>71</v>
      </c>
      <c r="G35" s="131" t="n">
        <v>956</v>
      </c>
      <c r="H35" s="131" t="n">
        <f aca="false">G35/F35</f>
        <v>13.4647887323944</v>
      </c>
      <c r="I35" s="131" t="n">
        <v>7</v>
      </c>
      <c r="J35" s="128" t="n">
        <f aca="false">I35/F35</f>
        <v>0.0985915492957746</v>
      </c>
      <c r="L35" s="131" t="n">
        <v>7</v>
      </c>
      <c r="M35" s="131" t="n">
        <v>20</v>
      </c>
      <c r="N35" s="142" t="n">
        <f aca="false">M35/L35</f>
        <v>2.85714285714286</v>
      </c>
      <c r="O35" s="131" t="n">
        <v>0</v>
      </c>
      <c r="P35" s="128" t="n">
        <f aca="false">O35/L35</f>
        <v>0</v>
      </c>
      <c r="S35" s="130" t="s">
        <v>920</v>
      </c>
      <c r="T35" s="143" t="n">
        <f aca="false">(E35+L35)/($D$27+$L$27+$N$17+$E$47+$L$47)</f>
        <v>0.205980066445183</v>
      </c>
      <c r="U35" s="143" t="n">
        <f aca="false">E35/($E$17)</f>
        <v>0.306282722513089</v>
      </c>
      <c r="V35" s="143" t="n">
        <f aca="false">L35/($N$17+$D$27+$L$38+$L$47)</f>
        <v>0.0152505446623094</v>
      </c>
      <c r="X35" s="131" t="n">
        <f aca="false">($G35*('Scoring Format'!$B$4))+($I35*'Scoring Format'!$B$7)+($M35*('Scoring Format'!$B$3))+($O35*('Scoring Format'!$B$6))</f>
        <v>139.6</v>
      </c>
      <c r="Y35" s="131" t="n">
        <f aca="false">(F35*1)+(($G35*('Scoring Format'!$B$4))+($I35*'Scoring Format'!$B$7)+($M35*('Scoring Format'!$B$3))+($O35*('Scoring Format'!$B$6)))</f>
        <v>210.6</v>
      </c>
      <c r="Z35" s="131" t="n">
        <f aca="false">(F35*0.5)+(($G35*('Scoring Format'!$B$4))+($I35*'Scoring Format'!$B$7)+($M35*('Scoring Format'!$B$3))+($O35*('Scoring Format'!$B$6)))</f>
        <v>175.1</v>
      </c>
      <c r="AA35" s="122"/>
      <c r="AD35" s="130" t="s">
        <v>88</v>
      </c>
      <c r="AE35" s="130"/>
      <c r="AF35" s="128" t="n">
        <f aca="false">AH35/AG35</f>
        <v>0.662068965517241</v>
      </c>
      <c r="AG35" s="131" t="n">
        <v>145</v>
      </c>
      <c r="AH35" s="131" t="n">
        <v>96</v>
      </c>
      <c r="AI35" s="131" t="n">
        <v>1098</v>
      </c>
      <c r="AJ35" s="131" t="n">
        <f aca="false">AI35/AH35</f>
        <v>11.4375</v>
      </c>
      <c r="AK35" s="131" t="n">
        <v>7</v>
      </c>
      <c r="AL35" s="128" t="n">
        <f aca="false">AK35/AH35</f>
        <v>0.0729166666666667</v>
      </c>
      <c r="AN35" s="131" t="n">
        <v>0</v>
      </c>
      <c r="AO35" s="131" t="n">
        <v>0</v>
      </c>
      <c r="AP35" s="142" t="e">
        <f aca="false">AO35/AN35</f>
        <v>#DIV/0!</v>
      </c>
      <c r="AQ35" s="131" t="n">
        <v>0</v>
      </c>
      <c r="AR35" s="128" t="e">
        <f aca="false">AQ35/AN35</f>
        <v>#DIV/0!</v>
      </c>
      <c r="AV35" s="143" t="e">
        <f aca="false">(#ref!+AK35)/(#ref!+AK38)</f>
        <v>#NAME?</v>
      </c>
      <c r="AW35" s="143" t="e">
        <f aca="false">#ref!/(AK35+#ref!)</f>
        <v>#NAME?</v>
      </c>
      <c r="AX35" s="143" t="e">
        <f aca="false">AK35/(#ref!+AK35)</f>
        <v>#NAME?</v>
      </c>
      <c r="AZ35" s="131" t="n">
        <f aca="false">(AI35*0.1)+(AK35*6)+(AO35*0.1)+(AQ35*6)</f>
        <v>151.8</v>
      </c>
      <c r="BA35" s="131" t="n">
        <f aca="false">(AH35*1)+(AI35*0.1)+(AK35*6)+(AO35*0.1)+(AQ35*6)</f>
        <v>247.8</v>
      </c>
    </row>
    <row r="36" customFormat="false" ht="8.25" hidden="false" customHeight="false" outlineLevel="0" collapsed="false">
      <c r="A36" s="130" t="s">
        <v>921</v>
      </c>
      <c r="B36" s="131" t="n">
        <v>23</v>
      </c>
      <c r="C36" s="131" t="n">
        <v>5</v>
      </c>
      <c r="D36" s="128" t="e">
        <f aca="false">F36/E36</f>
        <v>#DIV/0!</v>
      </c>
      <c r="E36" s="131"/>
      <c r="F36" s="131"/>
      <c r="G36" s="131"/>
      <c r="H36" s="131" t="e">
        <f aca="false">G36/F36</f>
        <v>#DIV/0!</v>
      </c>
      <c r="I36" s="131" t="n">
        <v>0</v>
      </c>
      <c r="J36" s="128" t="e">
        <f aca="false">I36/F36</f>
        <v>#DIV/0!</v>
      </c>
      <c r="L36" s="131" t="n">
        <v>0</v>
      </c>
      <c r="M36" s="131" t="n">
        <v>0</v>
      </c>
      <c r="N36" s="142" t="e">
        <f aca="false">M36/L36</f>
        <v>#DIV/0!</v>
      </c>
      <c r="O36" s="131" t="n">
        <v>0</v>
      </c>
      <c r="P36" s="128" t="e">
        <f aca="false">O36/L36</f>
        <v>#DIV/0!</v>
      </c>
      <c r="S36" s="130" t="s">
        <v>922</v>
      </c>
      <c r="T36" s="143" t="n">
        <f aca="false">(E36+L36)/($D$27+$L$27+$N$17+$E$47+$L$47)</f>
        <v>0</v>
      </c>
      <c r="U36" s="143" t="n">
        <f aca="false">E36/($E$17)</f>
        <v>0</v>
      </c>
      <c r="V36" s="143" t="n">
        <f aca="false">L36/($N$17+$D$27+$L$38+$L$47)</f>
        <v>0</v>
      </c>
      <c r="X36" s="131" t="n">
        <f aca="false">($G36*('Scoring Format'!$B$4))+($I36*'Scoring Format'!$B$7)+($M36*('Scoring Format'!$B$3))+($O36*('Scoring Format'!$B$6))</f>
        <v>0</v>
      </c>
      <c r="Y36" s="131" t="n">
        <f aca="false">(F36*1)+(($G36*('Scoring Format'!$B$4))+($I36*'Scoring Format'!$B$7)+($M36*('Scoring Format'!$B$3))+($O36*('Scoring Format'!$B$6)))</f>
        <v>0</v>
      </c>
      <c r="Z36" s="131" t="n">
        <f aca="false">(F36*0.5)+(($G36*('Scoring Format'!$B$4))+($I36*'Scoring Format'!$B$7)+($M36*('Scoring Format'!$B$3))+($O36*('Scoring Format'!$B$6)))</f>
        <v>0</v>
      </c>
      <c r="AA36" s="122"/>
      <c r="AD36" s="130" t="s">
        <v>91</v>
      </c>
      <c r="AE36" s="130"/>
      <c r="AF36" s="128" t="n">
        <f aca="false">AH36/AG36</f>
        <v>0.6</v>
      </c>
      <c r="AG36" s="131" t="n">
        <v>10</v>
      </c>
      <c r="AH36" s="131" t="n">
        <v>6</v>
      </c>
      <c r="AI36" s="131" t="n">
        <v>100</v>
      </c>
      <c r="AJ36" s="131" t="n">
        <f aca="false">AI36/AH36</f>
        <v>16.6666666666667</v>
      </c>
      <c r="AK36" s="131" t="n">
        <v>0</v>
      </c>
      <c r="AL36" s="128" t="n">
        <f aca="false">AK36/AH36</f>
        <v>0</v>
      </c>
      <c r="AN36" s="131" t="n">
        <v>0</v>
      </c>
      <c r="AO36" s="131" t="n">
        <v>0</v>
      </c>
      <c r="AP36" s="142" t="e">
        <f aca="false">AO36/AN36</f>
        <v>#DIV/0!</v>
      </c>
      <c r="AQ36" s="131" t="n">
        <v>0</v>
      </c>
      <c r="AR36" s="128" t="e">
        <f aca="false">AQ36/AN36</f>
        <v>#DIV/0!</v>
      </c>
      <c r="AV36" s="143" t="e">
        <f aca="false">(#ref!+AK36)/(#ref!+AK41)</f>
        <v>#NAME?</v>
      </c>
      <c r="AW36" s="143" t="e">
        <f aca="false">#ref!/(AK36+#ref!)</f>
        <v>#NAME?</v>
      </c>
      <c r="AX36" s="143" t="e">
        <f aca="false">AK36/(#ref!+AK36)</f>
        <v>#NAME?</v>
      </c>
      <c r="AZ36" s="131" t="n">
        <f aca="false">(AI36*0.1)+(AK36*6)+(AO36*0.1)+(AQ36*6)</f>
        <v>10</v>
      </c>
      <c r="BA36" s="131" t="n">
        <f aca="false">(AH36*1)+(AI36*0.1)+(AK36*6)+(AO36*0.1)+(AQ36*6)</f>
        <v>16</v>
      </c>
    </row>
    <row r="37" customFormat="false" ht="8.25" hidden="false" customHeight="false" outlineLevel="0" collapsed="false">
      <c r="A37" s="130" t="s">
        <v>923</v>
      </c>
      <c r="B37" s="131" t="n">
        <v>28</v>
      </c>
      <c r="C37" s="131" t="n">
        <v>5</v>
      </c>
      <c r="D37" s="128" t="e">
        <f aca="false">F37/E37</f>
        <v>#DIV/0!</v>
      </c>
      <c r="E37" s="131"/>
      <c r="F37" s="131"/>
      <c r="G37" s="131"/>
      <c r="H37" s="131" t="e">
        <f aca="false">G37/F37</f>
        <v>#DIV/0!</v>
      </c>
      <c r="I37" s="131" t="n">
        <v>0</v>
      </c>
      <c r="J37" s="128" t="e">
        <f aca="false">I37/F37</f>
        <v>#DIV/0!</v>
      </c>
      <c r="L37" s="131" t="n">
        <v>0</v>
      </c>
      <c r="M37" s="131" t="n">
        <v>0</v>
      </c>
      <c r="N37" s="142" t="e">
        <f aca="false">M37/L37</f>
        <v>#DIV/0!</v>
      </c>
      <c r="O37" s="131" t="n">
        <v>0</v>
      </c>
      <c r="P37" s="128" t="e">
        <f aca="false">O37/L37</f>
        <v>#DIV/0!</v>
      </c>
      <c r="S37" s="130" t="s">
        <v>924</v>
      </c>
      <c r="T37" s="143" t="n">
        <f aca="false">(E37+L37)/($D$27+$L$27+$N$17+$E$47+$L$47)</f>
        <v>0</v>
      </c>
      <c r="U37" s="143" t="n">
        <f aca="false">E37/($E$17)</f>
        <v>0</v>
      </c>
      <c r="V37" s="143" t="n">
        <f aca="false">L37/($N$17+$D$27+$L$38+$L$47)</f>
        <v>0</v>
      </c>
      <c r="X37" s="131" t="n">
        <f aca="false">($G37*('Scoring Format'!$B$4))+($I37*'Scoring Format'!$B$7)+($M37*('Scoring Format'!$B$3))+($O37*('Scoring Format'!$B$6))</f>
        <v>0</v>
      </c>
      <c r="Y37" s="131" t="n">
        <f aca="false">(F37*1)+(($G37*('Scoring Format'!$B$4))+($I37*'Scoring Format'!$B$7)+($M37*('Scoring Format'!$B$3))+($O37*('Scoring Format'!$B$6)))</f>
        <v>0</v>
      </c>
      <c r="Z37" s="131" t="n">
        <f aca="false">(F37*0.5)+(($G37*('Scoring Format'!$B$4))+($I37*'Scoring Format'!$B$7)+($M37*('Scoring Format'!$B$3))+($O37*('Scoring Format'!$B$6)))</f>
        <v>0</v>
      </c>
      <c r="AA37" s="122"/>
      <c r="AD37" s="130" t="s">
        <v>94</v>
      </c>
      <c r="AE37" s="130"/>
      <c r="AF37" s="128" t="e">
        <f aca="false">AH37/AG37</f>
        <v>#DIV/0!</v>
      </c>
      <c r="AG37" s="131"/>
      <c r="AH37" s="131"/>
      <c r="AI37" s="131"/>
      <c r="AJ37" s="131"/>
      <c r="AK37" s="131"/>
      <c r="AL37" s="128" t="e">
        <f aca="false">AK37/AH37</f>
        <v>#DIV/0!</v>
      </c>
      <c r="AN37" s="131"/>
      <c r="AO37" s="131"/>
      <c r="AP37" s="142" t="e">
        <f aca="false">AO37/AN37</f>
        <v>#DIV/0!</v>
      </c>
      <c r="AQ37" s="131"/>
      <c r="AR37" s="128" t="e">
        <f aca="false">AQ37/AN37</f>
        <v>#DIV/0!</v>
      </c>
      <c r="AV37" s="143" t="e">
        <f aca="false">(#ref!+AK37)/(#ref!+AK42)</f>
        <v>#NAME?</v>
      </c>
      <c r="AW37" s="143" t="e">
        <f aca="false">#ref!/(AK37+#ref!)</f>
        <v>#NAME?</v>
      </c>
      <c r="AX37" s="143" t="e">
        <f aca="false">AK37/(#ref!+AK37)</f>
        <v>#NAME?</v>
      </c>
      <c r="AZ37" s="131"/>
      <c r="BA37" s="131"/>
    </row>
    <row r="38" customFormat="false" ht="8.25" hidden="false" customHeight="false" outlineLevel="0" collapsed="false">
      <c r="A38" s="129" t="s">
        <v>49</v>
      </c>
      <c r="B38" s="129"/>
      <c r="C38" s="129"/>
      <c r="D38" s="126"/>
      <c r="E38" s="129" t="n">
        <f aca="false">SUM(E32:E37)</f>
        <v>404</v>
      </c>
      <c r="F38" s="129" t="n">
        <f aca="false">SUM(F32:F37)</f>
        <v>253</v>
      </c>
      <c r="G38" s="129" t="n">
        <f aca="false">SUM(G32:G37)</f>
        <v>3215</v>
      </c>
      <c r="H38" s="129"/>
      <c r="I38" s="129" t="n">
        <f aca="false">SUM(I32:I37)</f>
        <v>19</v>
      </c>
      <c r="J38" s="129"/>
      <c r="K38" s="129"/>
      <c r="L38" s="129" t="n">
        <f aca="false">SUM(L32:L37)</f>
        <v>18</v>
      </c>
      <c r="M38" s="129" t="n">
        <f aca="false">SUM(M32:M37)</f>
        <v>100</v>
      </c>
      <c r="N38" s="129"/>
      <c r="O38" s="129" t="n">
        <f aca="false">SUM(O32:O37)</f>
        <v>0</v>
      </c>
      <c r="P38" s="129"/>
      <c r="AD38" s="129" t="s">
        <v>49</v>
      </c>
      <c r="AE38" s="129"/>
      <c r="AF38" s="126"/>
      <c r="AG38" s="129" t="n">
        <f aca="false">SUM(AG32:AG37)</f>
        <v>422</v>
      </c>
      <c r="AH38" s="129" t="n">
        <f aca="false">SUM(AH32:AH37)</f>
        <v>265</v>
      </c>
      <c r="AI38" s="129" t="n">
        <f aca="false">SUM(AI32:AI37)</f>
        <v>3125</v>
      </c>
      <c r="AJ38" s="129"/>
      <c r="AK38" s="129" t="n">
        <f aca="false">SUM(AK32:AK37)</f>
        <v>20</v>
      </c>
      <c r="AL38" s="129"/>
      <c r="AM38" s="129"/>
      <c r="AN38" s="129" t="n">
        <f aca="false">SUM(AN32:AN37)</f>
        <v>17</v>
      </c>
      <c r="AO38" s="129" t="n">
        <f aca="false">SUM(AO32:AO37)</f>
        <v>128</v>
      </c>
      <c r="AP38" s="129"/>
      <c r="AQ38" s="129" t="n">
        <f aca="false">SUM(AQ32:AQ37)</f>
        <v>0</v>
      </c>
      <c r="AR38" s="129"/>
    </row>
    <row r="39" customFormat="false" ht="8.25" hidden="false" customHeight="false" outlineLevel="0" collapsed="false">
      <c r="A39" s="129"/>
      <c r="C39" s="122"/>
      <c r="D39" s="122"/>
      <c r="E39" s="122"/>
      <c r="F39" s="122"/>
      <c r="G39" s="122"/>
      <c r="H39" s="122"/>
      <c r="I39" s="122"/>
      <c r="J39" s="122"/>
      <c r="K39" s="122"/>
      <c r="L39" s="122"/>
      <c r="AC39" s="129"/>
      <c r="AE39" s="122"/>
      <c r="AF39" s="122"/>
      <c r="AG39" s="122"/>
      <c r="AH39" s="122"/>
      <c r="AI39" s="122"/>
      <c r="AJ39" s="122"/>
      <c r="AK39" s="122"/>
      <c r="AL39" s="122"/>
      <c r="AM39" s="122"/>
      <c r="AN39" s="122"/>
    </row>
    <row r="40" customFormat="false" ht="8.25" hidden="false" customHeight="false" outlineLevel="0" collapsed="false">
      <c r="A40" s="129"/>
      <c r="C40" s="122"/>
      <c r="D40" s="122"/>
      <c r="E40" s="122"/>
      <c r="F40" s="122"/>
      <c r="G40" s="122"/>
      <c r="H40" s="122"/>
      <c r="I40" s="122"/>
      <c r="J40" s="122"/>
      <c r="K40" s="122"/>
      <c r="L40" s="122"/>
      <c r="AC40" s="129"/>
      <c r="AE40" s="122"/>
      <c r="AF40" s="122"/>
      <c r="AG40" s="122"/>
      <c r="AH40" s="122"/>
      <c r="AI40" s="122"/>
      <c r="AJ40" s="122"/>
      <c r="AK40" s="122"/>
      <c r="AL40" s="122"/>
      <c r="AM40" s="122"/>
      <c r="AN40" s="122"/>
    </row>
    <row r="41" customFormat="false" ht="8.25" hidden="false" customHeight="false" outlineLevel="0" collapsed="false">
      <c r="A41" s="123" t="s">
        <v>50</v>
      </c>
      <c r="B41" s="123"/>
      <c r="C41" s="123"/>
      <c r="D41" s="123"/>
      <c r="E41" s="123"/>
      <c r="F41" s="123"/>
      <c r="G41" s="123"/>
      <c r="H41" s="124"/>
      <c r="I41" s="124"/>
      <c r="J41" s="122"/>
      <c r="K41" s="122"/>
      <c r="L41" s="123" t="s">
        <v>19</v>
      </c>
      <c r="M41" s="123"/>
      <c r="N41" s="123"/>
      <c r="O41" s="123"/>
      <c r="P41" s="123"/>
      <c r="T41" s="123" t="s">
        <v>20</v>
      </c>
      <c r="U41" s="123"/>
      <c r="V41" s="123"/>
      <c r="X41" s="123"/>
      <c r="Y41" s="123"/>
      <c r="AE41" s="123" t="s">
        <v>50</v>
      </c>
      <c r="AF41" s="123"/>
      <c r="AG41" s="123"/>
      <c r="AH41" s="123"/>
      <c r="AI41" s="123"/>
      <c r="AJ41" s="123"/>
      <c r="AK41" s="123"/>
      <c r="AL41" s="122"/>
      <c r="AM41" s="122"/>
      <c r="AN41" s="123" t="s">
        <v>19</v>
      </c>
      <c r="AO41" s="123"/>
      <c r="AP41" s="123"/>
      <c r="AQ41" s="123"/>
      <c r="AR41" s="123"/>
      <c r="AV41" s="123" t="s">
        <v>20</v>
      </c>
      <c r="AW41" s="123"/>
      <c r="AX41" s="123"/>
      <c r="AZ41" s="123" t="s">
        <v>21</v>
      </c>
      <c r="BA41" s="123"/>
    </row>
    <row r="42" customFormat="false" ht="8.25" hidden="false" customHeight="false" outlineLevel="0" collapsed="false">
      <c r="A42" s="129" t="s">
        <v>95</v>
      </c>
      <c r="B42" s="129" t="s">
        <v>23</v>
      </c>
      <c r="C42" s="129" t="s">
        <v>24</v>
      </c>
      <c r="D42" s="129" t="s">
        <v>52</v>
      </c>
      <c r="E42" s="129" t="s">
        <v>53</v>
      </c>
      <c r="F42" s="129" t="s">
        <v>54</v>
      </c>
      <c r="G42" s="129" t="s">
        <v>55</v>
      </c>
      <c r="H42" s="129" t="s">
        <v>56</v>
      </c>
      <c r="I42" s="129" t="s">
        <v>30</v>
      </c>
      <c r="J42" s="129" t="s">
        <v>57</v>
      </c>
      <c r="L42" s="129" t="s">
        <v>34</v>
      </c>
      <c r="M42" s="129" t="s">
        <v>35</v>
      </c>
      <c r="N42" s="129" t="s">
        <v>36</v>
      </c>
      <c r="O42" s="129" t="s">
        <v>96</v>
      </c>
      <c r="P42" s="129" t="s">
        <v>31</v>
      </c>
      <c r="S42" s="129" t="s">
        <v>95</v>
      </c>
      <c r="T42" s="129" t="s">
        <v>38</v>
      </c>
      <c r="U42" s="129" t="s">
        <v>39</v>
      </c>
      <c r="V42" s="129" t="s">
        <v>40</v>
      </c>
      <c r="X42" s="129" t="s">
        <v>41</v>
      </c>
      <c r="Y42" s="129" t="s">
        <v>58</v>
      </c>
      <c r="Z42" s="129" t="s">
        <v>97</v>
      </c>
      <c r="AA42" s="129"/>
      <c r="AD42" s="129" t="s">
        <v>95</v>
      </c>
      <c r="AE42" s="129" t="s">
        <v>24</v>
      </c>
      <c r="AF42" s="129" t="s">
        <v>52</v>
      </c>
      <c r="AG42" s="129" t="s">
        <v>53</v>
      </c>
      <c r="AH42" s="129" t="s">
        <v>54</v>
      </c>
      <c r="AI42" s="129" t="s">
        <v>55</v>
      </c>
      <c r="AJ42" s="129" t="s">
        <v>56</v>
      </c>
      <c r="AK42" s="129" t="s">
        <v>30</v>
      </c>
      <c r="AL42" s="129" t="s">
        <v>57</v>
      </c>
      <c r="AN42" s="129" t="s">
        <v>34</v>
      </c>
      <c r="AO42" s="129" t="s">
        <v>35</v>
      </c>
      <c r="AP42" s="129" t="s">
        <v>36</v>
      </c>
      <c r="AQ42" s="129" t="s">
        <v>96</v>
      </c>
      <c r="AR42" s="129" t="s">
        <v>31</v>
      </c>
      <c r="AV42" s="129" t="s">
        <v>38</v>
      </c>
      <c r="AW42" s="129" t="s">
        <v>39</v>
      </c>
      <c r="AX42" s="129" t="s">
        <v>40</v>
      </c>
      <c r="AZ42" s="129" t="s">
        <v>41</v>
      </c>
      <c r="BA42" s="129" t="s">
        <v>58</v>
      </c>
    </row>
    <row r="43" customFormat="false" ht="8.25" hidden="false" customHeight="false" outlineLevel="0" collapsed="false">
      <c r="A43" s="130" t="s">
        <v>925</v>
      </c>
      <c r="B43" s="131" t="n">
        <v>24</v>
      </c>
      <c r="C43" s="131" t="n">
        <v>12</v>
      </c>
      <c r="D43" s="128" t="n">
        <f aca="false">F43/E43</f>
        <v>0.526315789473684</v>
      </c>
      <c r="E43" s="131" t="n">
        <v>19</v>
      </c>
      <c r="F43" s="131" t="n">
        <v>10</v>
      </c>
      <c r="G43" s="131" t="n">
        <v>80</v>
      </c>
      <c r="H43" s="131" t="n">
        <f aca="false">G43/F43</f>
        <v>8</v>
      </c>
      <c r="I43" s="131" t="n">
        <v>1</v>
      </c>
      <c r="J43" s="128" t="n">
        <f aca="false">I43/F43</f>
        <v>0.1</v>
      </c>
      <c r="L43" s="131" t="n">
        <v>0</v>
      </c>
      <c r="M43" s="131" t="n">
        <v>0</v>
      </c>
      <c r="N43" s="131" t="n">
        <v>0</v>
      </c>
      <c r="O43" s="131" t="n">
        <v>0</v>
      </c>
      <c r="P43" s="128" t="e">
        <f aca="false">O43/L43</f>
        <v>#DIV/0!</v>
      </c>
      <c r="S43" s="130" t="s">
        <v>926</v>
      </c>
      <c r="T43" s="143" t="n">
        <f aca="false">(E43+L43)/($E$47+$L$47+$E$38+$L$38+$K$27+$D$27+$N$17)</f>
        <v>0.0182516810758886</v>
      </c>
      <c r="U43" s="143" t="n">
        <f aca="false">E43/($E$47+$E$38+$K$27)</f>
        <v>0.0326460481099656</v>
      </c>
      <c r="V43" s="143" t="n">
        <f aca="false">L43/($L$47+$L$38+$D$27+$N$17)</f>
        <v>0</v>
      </c>
      <c r="X43" s="131" t="n">
        <f aca="false">($G43*('Scoring Format'!$B$4))+($I43*'Scoring Format'!$B$7)+($M43*('Scoring Format'!$B$3))+($O43*('Scoring Format'!$B$6))</f>
        <v>14</v>
      </c>
      <c r="Y43" s="131" t="n">
        <f aca="false">(F43*1)+(($G43*('Scoring Format'!$B$4))+($I43*'Scoring Format'!$B$7)+($M43*('Scoring Format'!$B$3))+($O43*('Scoring Format'!$B$6)))</f>
        <v>24</v>
      </c>
      <c r="Z43" s="131" t="n">
        <f aca="false">(F43*0.5)+(($G43*('Scoring Format'!$B$4))+($I43*'Scoring Format'!$B$7)+($M43*('Scoring Format'!$B$3))+($O43*('Scoring Format'!$B$6)))</f>
        <v>19</v>
      </c>
      <c r="AA43" s="122"/>
      <c r="AD43" s="130" t="s">
        <v>100</v>
      </c>
      <c r="AE43" s="130"/>
      <c r="AF43" s="128" t="n">
        <f aca="false">AH43/AG43</f>
        <v>0.5625</v>
      </c>
      <c r="AG43" s="131" t="n">
        <v>16</v>
      </c>
      <c r="AH43" s="131" t="n">
        <v>9</v>
      </c>
      <c r="AI43" s="131" t="n">
        <v>108</v>
      </c>
      <c r="AJ43" s="131" t="n">
        <f aca="false">AI43/AH43</f>
        <v>12</v>
      </c>
      <c r="AK43" s="131" t="n">
        <v>1</v>
      </c>
      <c r="AL43" s="128" t="n">
        <f aca="false">AK43/AH43</f>
        <v>0.111111111111111</v>
      </c>
      <c r="AN43" s="131" t="n">
        <v>0</v>
      </c>
      <c r="AO43" s="131" t="n">
        <v>0</v>
      </c>
      <c r="AP43" s="131" t="n">
        <v>0</v>
      </c>
      <c r="AQ43" s="131" t="n">
        <v>0</v>
      </c>
      <c r="AR43" s="128" t="e">
        <f aca="false">AQ43/AN43</f>
        <v>#DIV/0!</v>
      </c>
      <c r="AV43" s="143" t="e">
        <f aca="false">(#ref!+AK43)/(#ref!+AK46)</f>
        <v>#NAME?</v>
      </c>
      <c r="AW43" s="143" t="e">
        <f aca="false">#ref!/(AK43+#ref!)</f>
        <v>#NAME?</v>
      </c>
      <c r="AX43" s="143" t="e">
        <f aca="false">AK43/(#ref!+AK43)</f>
        <v>#NAME?</v>
      </c>
      <c r="AZ43" s="131" t="n">
        <f aca="false">(AI43*0.1)+(AK43*6)+(AO43*0.1)+(AQ43*6)</f>
        <v>16.8</v>
      </c>
      <c r="BA43" s="131" t="n">
        <f aca="false">(AH43*1)+(AI43*0.1)+(AK43*6)+(AO43*0.1)+(AQ43*6)</f>
        <v>25.8</v>
      </c>
    </row>
    <row r="44" customFormat="false" ht="8.25" hidden="false" customHeight="false" outlineLevel="0" collapsed="false">
      <c r="A44" s="130" t="s">
        <v>927</v>
      </c>
      <c r="B44" s="131" t="n">
        <v>28</v>
      </c>
      <c r="C44" s="131" t="n">
        <v>17</v>
      </c>
      <c r="D44" s="128" t="n">
        <f aca="false">F44/E44</f>
        <v>0.647058823529412</v>
      </c>
      <c r="E44" s="131" t="n">
        <v>17</v>
      </c>
      <c r="F44" s="131" t="n">
        <v>11</v>
      </c>
      <c r="G44" s="131" t="n">
        <v>79</v>
      </c>
      <c r="H44" s="131" t="n">
        <f aca="false">G44/F44</f>
        <v>7.18181818181818</v>
      </c>
      <c r="I44" s="131" t="n">
        <v>0</v>
      </c>
      <c r="J44" s="128" t="n">
        <f aca="false">I44/F44</f>
        <v>0</v>
      </c>
      <c r="L44" s="131" t="n">
        <v>0</v>
      </c>
      <c r="M44" s="131" t="n">
        <v>0</v>
      </c>
      <c r="N44" s="131" t="n">
        <v>0</v>
      </c>
      <c r="O44" s="131" t="n">
        <v>0</v>
      </c>
      <c r="P44" s="128" t="e">
        <f aca="false">O44/L44</f>
        <v>#DIV/0!</v>
      </c>
      <c r="S44" s="130" t="s">
        <v>928</v>
      </c>
      <c r="T44" s="143" t="n">
        <f aca="false">(E44+L44)/($E$47+$L$47+$E$38+$L$38+$K$27+$D$27+$N$17)</f>
        <v>0.0163304514889529</v>
      </c>
      <c r="U44" s="143" t="n">
        <f aca="false">E44/($E$47+$E$38+$K$27)</f>
        <v>0.0292096219931271</v>
      </c>
      <c r="V44" s="143" t="n">
        <f aca="false">L44/($L$47+$L$38+$D$27+$N$17)</f>
        <v>0</v>
      </c>
      <c r="X44" s="131" t="n">
        <f aca="false">($G44*('Scoring Format'!$B$4))+($I44*'Scoring Format'!$B$7)+($M44*('Scoring Format'!$B$3))+($O44*('Scoring Format'!$B$6))</f>
        <v>7.9</v>
      </c>
      <c r="Y44" s="131" t="n">
        <f aca="false">(F44*1)+(($G44*('Scoring Format'!$B$4))+($I44*'Scoring Format'!$B$7)+($M44*('Scoring Format'!$B$3))+($O44*('Scoring Format'!$B$6)))</f>
        <v>18.9</v>
      </c>
      <c r="Z44" s="131" t="n">
        <f aca="false">(F44*0.5)+(($G44*('Scoring Format'!$B$4))+($I44*'Scoring Format'!$B$7)+($M44*('Scoring Format'!$B$3))+($O44*('Scoring Format'!$B$6)))</f>
        <v>13.4</v>
      </c>
      <c r="AA44" s="122"/>
      <c r="AD44" s="130" t="s">
        <v>103</v>
      </c>
      <c r="AE44" s="130"/>
      <c r="AF44" s="128" t="n">
        <f aca="false">AH44/AG44</f>
        <v>0.742857142857143</v>
      </c>
      <c r="AG44" s="131" t="n">
        <v>35</v>
      </c>
      <c r="AH44" s="131" t="n">
        <v>26</v>
      </c>
      <c r="AI44" s="131" t="n">
        <v>283</v>
      </c>
      <c r="AJ44" s="131" t="n">
        <f aca="false">AI44/AH44</f>
        <v>10.8846153846154</v>
      </c>
      <c r="AK44" s="131" t="n">
        <v>2</v>
      </c>
      <c r="AL44" s="128" t="n">
        <f aca="false">AK44/AH44</f>
        <v>0.0769230769230769</v>
      </c>
      <c r="AN44" s="131" t="n">
        <v>0</v>
      </c>
      <c r="AO44" s="131" t="n">
        <v>0</v>
      </c>
      <c r="AP44" s="131" t="n">
        <v>0</v>
      </c>
      <c r="AQ44" s="131" t="n">
        <v>0</v>
      </c>
      <c r="AR44" s="128" t="e">
        <f aca="false">AQ44/AN44</f>
        <v>#DIV/0!</v>
      </c>
      <c r="AV44" s="143" t="e">
        <f aca="false">(#ref!+AK44)/(#ref!+AK47)</f>
        <v>#NAME?</v>
      </c>
      <c r="AW44" s="143" t="e">
        <f aca="false">#ref!/(AK44+#ref!)</f>
        <v>#NAME?</v>
      </c>
      <c r="AX44" s="143" t="e">
        <f aca="false">AK44/(#ref!+AK44)</f>
        <v>#NAME?</v>
      </c>
      <c r="AZ44" s="131" t="n">
        <f aca="false">(AI44*0.1)+(AK44*6)+(AO44*0.1)+(AQ44*6)</f>
        <v>40.3</v>
      </c>
      <c r="BA44" s="131" t="n">
        <f aca="false">(AH44*1)+(AI44*0.1)+(AK44*6)+(AO44*0.1)+(AQ44*6)</f>
        <v>66.3</v>
      </c>
    </row>
    <row r="45" customFormat="false" ht="8.25" hidden="false" customHeight="false" outlineLevel="0" collapsed="false">
      <c r="A45" s="130" t="s">
        <v>929</v>
      </c>
      <c r="B45" s="131" t="n">
        <v>26</v>
      </c>
      <c r="C45" s="131" t="n">
        <v>11</v>
      </c>
      <c r="D45" s="128" t="n">
        <f aca="false">F45/E45</f>
        <v>0.75</v>
      </c>
      <c r="E45" s="131" t="n">
        <v>56</v>
      </c>
      <c r="F45" s="131" t="n">
        <v>42</v>
      </c>
      <c r="G45" s="131" t="n">
        <v>466</v>
      </c>
      <c r="H45" s="131" t="n">
        <f aca="false">G45/F45</f>
        <v>11.0952380952381</v>
      </c>
      <c r="I45" s="131" t="n">
        <v>3</v>
      </c>
      <c r="J45" s="128" t="n">
        <f aca="false">I45/F45</f>
        <v>0.0714285714285714</v>
      </c>
      <c r="L45" s="131" t="n">
        <v>0</v>
      </c>
      <c r="M45" s="131" t="n">
        <v>0</v>
      </c>
      <c r="N45" s="131" t="n">
        <v>0</v>
      </c>
      <c r="O45" s="131" t="n">
        <v>0</v>
      </c>
      <c r="P45" s="128" t="e">
        <f aca="false">O45/L45</f>
        <v>#DIV/0!</v>
      </c>
      <c r="S45" s="130" t="s">
        <v>930</v>
      </c>
      <c r="T45" s="143" t="n">
        <f aca="false">(E45+L45)/($E$47+$L$47+$E$38+$L$38+$K$27+$D$27+$N$17)</f>
        <v>0.0537944284341979</v>
      </c>
      <c r="U45" s="143" t="n">
        <f aca="false">E45/($E$47+$E$38+$K$27)</f>
        <v>0.0962199312714777</v>
      </c>
      <c r="V45" s="143" t="n">
        <f aca="false">L45/($L$47+$L$38+$D$27+$N$17)</f>
        <v>0</v>
      </c>
      <c r="X45" s="131" t="n">
        <f aca="false">($G45*('Scoring Format'!$B$4))+($I45*'Scoring Format'!$B$7)+($M45*('Scoring Format'!$B$3))+($O45*('Scoring Format'!$B$6))</f>
        <v>64.6</v>
      </c>
      <c r="Y45" s="131" t="n">
        <f aca="false">(F45*1)+(($G45*('Scoring Format'!$B$4))+($I45*'Scoring Format'!$B$7)+($M45*('Scoring Format'!$B$3))+($O45*('Scoring Format'!$B$6)))</f>
        <v>106.6</v>
      </c>
      <c r="Z45" s="131" t="n">
        <f aca="false">(F45*0.5)+(($G45*('Scoring Format'!$B$4))+($I45*'Scoring Format'!$B$7)+($M45*('Scoring Format'!$B$3))+($O45*('Scoring Format'!$B$6)))</f>
        <v>85.6</v>
      </c>
      <c r="AA45" s="122"/>
      <c r="AD45" s="130" t="s">
        <v>106</v>
      </c>
      <c r="AE45" s="130"/>
      <c r="AF45" s="128" t="n">
        <f aca="false">AH45/AG45</f>
        <v>0.5</v>
      </c>
      <c r="AG45" s="131" t="n">
        <v>12</v>
      </c>
      <c r="AH45" s="131" t="n">
        <v>6</v>
      </c>
      <c r="AI45" s="131" t="n">
        <v>65</v>
      </c>
      <c r="AJ45" s="131" t="n">
        <f aca="false">AI45/AH45</f>
        <v>10.8333333333333</v>
      </c>
      <c r="AK45" s="131" t="n">
        <v>0</v>
      </c>
      <c r="AL45" s="128" t="n">
        <f aca="false">AK45/AH45</f>
        <v>0</v>
      </c>
      <c r="AN45" s="131" t="n">
        <v>0</v>
      </c>
      <c r="AO45" s="131" t="n">
        <v>0</v>
      </c>
      <c r="AP45" s="131" t="n">
        <v>0</v>
      </c>
      <c r="AQ45" s="131" t="n">
        <v>0</v>
      </c>
      <c r="AR45" s="128" t="e">
        <f aca="false">AQ45/AN45</f>
        <v>#DIV/0!</v>
      </c>
      <c r="AV45" s="143" t="e">
        <f aca="false">(#ref!+AK45)/(#ref!+AI49)</f>
        <v>#NAME?</v>
      </c>
      <c r="AW45" s="143" t="e">
        <f aca="false">#ref!/(AK45+#ref!)</f>
        <v>#NAME?</v>
      </c>
      <c r="AX45" s="143" t="e">
        <f aca="false">AK45/(#ref!+AK45)</f>
        <v>#NAME?</v>
      </c>
      <c r="AZ45" s="131" t="n">
        <f aca="false">(AI45*0.1)+(AK45*6)+(AO45*0.1)+(AQ45*6)</f>
        <v>6.5</v>
      </c>
      <c r="BA45" s="131" t="n">
        <f aca="false">(AH45*1)+(AI45*0.1)+(AK45*6)+(AO45*0.1)+(AQ45*6)</f>
        <v>12.5</v>
      </c>
    </row>
    <row r="46" customFormat="false" ht="8.25" hidden="false" customHeight="false" outlineLevel="0" collapsed="false">
      <c r="A46" s="130" t="s">
        <v>931</v>
      </c>
      <c r="B46" s="127" t="n">
        <v>23</v>
      </c>
      <c r="C46" s="131" t="n">
        <v>8</v>
      </c>
      <c r="D46" s="128" t="n">
        <f aca="false">F46/E46</f>
        <v>0.5</v>
      </c>
      <c r="E46" s="131" t="n">
        <v>6</v>
      </c>
      <c r="F46" s="131" t="n">
        <v>3</v>
      </c>
      <c r="G46" s="131" t="n">
        <v>30</v>
      </c>
      <c r="H46" s="131" t="n">
        <f aca="false">G46/F46</f>
        <v>10</v>
      </c>
      <c r="I46" s="131" t="n">
        <v>1</v>
      </c>
      <c r="J46" s="128" t="n">
        <f aca="false">I46/F46</f>
        <v>0.333333333333333</v>
      </c>
      <c r="L46" s="131"/>
      <c r="M46" s="131"/>
      <c r="N46" s="131" t="e">
        <f aca="false">M46/L46</f>
        <v>#DIV/0!</v>
      </c>
      <c r="O46" s="131"/>
      <c r="P46" s="128" t="e">
        <f aca="false">O46/L46</f>
        <v>#DIV/0!</v>
      </c>
      <c r="S46" s="130" t="s">
        <v>932</v>
      </c>
      <c r="T46" s="143" t="n">
        <f aca="false">(E46+L46)/($E$47+$L$47+$E$38+$L$38+$K$27+$D$27+$N$17)</f>
        <v>0.00576368876080692</v>
      </c>
      <c r="U46" s="143" t="n">
        <f aca="false">E46/($E$47+$E$38+$K$27)</f>
        <v>0.0103092783505155</v>
      </c>
      <c r="V46" s="143" t="n">
        <f aca="false">L46/($L$47+$L$38+$D$27+$N$17)</f>
        <v>0</v>
      </c>
      <c r="X46" s="131" t="n">
        <f aca="false">($G46*('Scoring Format'!$B$4))+($I46*'Scoring Format'!$B$7)+($M46*('Scoring Format'!$B$3))+($O46*('Scoring Format'!$B$6))</f>
        <v>9</v>
      </c>
      <c r="Y46" s="131" t="n">
        <f aca="false">(F46*1)+(($G46*('Scoring Format'!$B$4))+($I46*'Scoring Format'!$B$7)+($M46*('Scoring Format'!$B$3))+($O46*('Scoring Format'!$B$6)))</f>
        <v>12</v>
      </c>
      <c r="Z46" s="131" t="n">
        <f aca="false">(F46*0.5)+(($G46*('Scoring Format'!$B$4))+($I46*'Scoring Format'!$B$7)+($M46*('Scoring Format'!$B$3))+($O46*('Scoring Format'!$B$6)))</f>
        <v>10.5</v>
      </c>
      <c r="AA46" s="122"/>
      <c r="AD46" s="130"/>
      <c r="AE46" s="130"/>
      <c r="AF46" s="128" t="e">
        <f aca="false">AH46/AG46</f>
        <v>#DIV/0!</v>
      </c>
      <c r="AG46" s="131"/>
      <c r="AH46" s="131"/>
      <c r="AI46" s="131"/>
      <c r="AJ46" s="131" t="e">
        <f aca="false">AI46/AH46</f>
        <v>#DIV/0!</v>
      </c>
      <c r="AK46" s="131"/>
      <c r="AL46" s="128" t="e">
        <f aca="false">AK46/AH46</f>
        <v>#DIV/0!</v>
      </c>
      <c r="AN46" s="131"/>
      <c r="AO46" s="131"/>
      <c r="AP46" s="131"/>
      <c r="AQ46" s="131" t="n">
        <v>0</v>
      </c>
      <c r="AR46" s="128" t="e">
        <f aca="false">AQ46/AN46</f>
        <v>#DIV/0!</v>
      </c>
      <c r="AV46" s="143" t="e">
        <f aca="false">(#ref!+AK46)/(#ref!+AI50)</f>
        <v>#NAME?</v>
      </c>
      <c r="AW46" s="143" t="e">
        <f aca="false">#ref!/(AK46+#ref!)</f>
        <v>#NAME?</v>
      </c>
      <c r="AX46" s="143" t="e">
        <f aca="false">AK46/(#ref!+AK46)</f>
        <v>#NAME?</v>
      </c>
      <c r="AZ46" s="131" t="n">
        <f aca="false">(AI46*0.1)+(AK46*6)+(AO46*0.1)+(AQ46*6)</f>
        <v>0</v>
      </c>
      <c r="BA46" s="131" t="n">
        <f aca="false">(AH46*1)+(AI46*0.1)+(AK46*6)+(AO46*0.1)+(AQ46*6)</f>
        <v>0</v>
      </c>
    </row>
    <row r="47" customFormat="false" ht="8.25" hidden="false" customHeight="false" outlineLevel="0" collapsed="false">
      <c r="A47" s="129" t="s">
        <v>49</v>
      </c>
      <c r="B47" s="129"/>
      <c r="C47" s="129"/>
      <c r="D47" s="126"/>
      <c r="E47" s="129" t="n">
        <f aca="false">SUM(E43:E46)</f>
        <v>98</v>
      </c>
      <c r="F47" s="129" t="n">
        <f aca="false">SUM(F43:F46)</f>
        <v>66</v>
      </c>
      <c r="G47" s="129" t="n">
        <f aca="false">SUM(G43:G46)</f>
        <v>655</v>
      </c>
      <c r="H47" s="129"/>
      <c r="I47" s="129" t="n">
        <f aca="false">SUM(I43:I46)</f>
        <v>5</v>
      </c>
      <c r="J47" s="129"/>
      <c r="K47" s="129"/>
      <c r="L47" s="129" t="n">
        <f aca="false">SUM(L43:L46)</f>
        <v>0</v>
      </c>
      <c r="M47" s="129" t="n">
        <f aca="false">SUM(M43:M46)</f>
        <v>0</v>
      </c>
      <c r="N47" s="129"/>
      <c r="O47" s="129" t="n">
        <f aca="false">SUM(O43:O46)</f>
        <v>0</v>
      </c>
      <c r="P47" s="126"/>
      <c r="R47" s="133"/>
      <c r="T47" s="133"/>
      <c r="V47" s="122"/>
      <c r="W47" s="122"/>
      <c r="AD47" s="129" t="s">
        <v>49</v>
      </c>
      <c r="AE47" s="129"/>
      <c r="AF47" s="126"/>
      <c r="AG47" s="129" t="n">
        <f aca="false">SUM(AG43:AG46)</f>
        <v>63</v>
      </c>
      <c r="AH47" s="129" t="n">
        <f aca="false">SUM(AH43:AH46)</f>
        <v>41</v>
      </c>
      <c r="AI47" s="129" t="n">
        <f aca="false">SUM(AI43:AI46)</f>
        <v>456</v>
      </c>
      <c r="AJ47" s="129"/>
      <c r="AK47" s="129" t="n">
        <f aca="false">SUM(AK43:AK46)</f>
        <v>3</v>
      </c>
      <c r="AL47" s="129"/>
      <c r="AM47" s="129"/>
      <c r="AN47" s="129" t="n">
        <f aca="false">SUM(AN43:AN46)</f>
        <v>0</v>
      </c>
      <c r="AO47" s="129" t="n">
        <f aca="false">SUM(AO43:AO46)</f>
        <v>0</v>
      </c>
      <c r="AP47" s="129"/>
      <c r="AQ47" s="129" t="n">
        <f aca="false">SUM(AQ43:AQ46)</f>
        <v>0</v>
      </c>
      <c r="AR47" s="126"/>
      <c r="AT47" s="133"/>
      <c r="AU47" s="133"/>
      <c r="AV47" s="133"/>
      <c r="AX47" s="122"/>
      <c r="AY47" s="122"/>
    </row>
    <row r="48" customFormat="false" ht="8.25" hidden="false" customHeight="false" outlineLevel="0" collapsed="false">
      <c r="H48" s="137"/>
      <c r="I48" s="122"/>
      <c r="J48" s="122"/>
      <c r="P48" s="133"/>
      <c r="Q48" s="133"/>
      <c r="R48" s="133"/>
      <c r="T48" s="122"/>
      <c r="U48" s="122"/>
      <c r="AJ48" s="137"/>
      <c r="AK48" s="122"/>
      <c r="AL48" s="122"/>
      <c r="AR48" s="133"/>
      <c r="AS48" s="133"/>
      <c r="AT48" s="133"/>
      <c r="AV48" s="122"/>
      <c r="AW48" s="122"/>
    </row>
    <row r="49" customFormat="false" ht="8.25" hidden="false" customHeight="false" outlineLevel="0" collapsed="false">
      <c r="H49" s="137"/>
      <c r="I49" s="122"/>
      <c r="J49" s="122"/>
      <c r="P49" s="133"/>
      <c r="Q49" s="133"/>
      <c r="R49" s="133"/>
      <c r="T49" s="122"/>
      <c r="U49" s="122"/>
      <c r="AJ49" s="137"/>
      <c r="AK49" s="122"/>
      <c r="AL49" s="122"/>
      <c r="AR49" s="133"/>
      <c r="AS49" s="133"/>
      <c r="AT49" s="133"/>
      <c r="AV49" s="122"/>
      <c r="AW49" s="122"/>
    </row>
    <row r="50" customFormat="false" ht="8.25" hidden="false" customHeight="false" outlineLevel="0" collapsed="false">
      <c r="A50" s="123" t="s">
        <v>109</v>
      </c>
      <c r="B50" s="123"/>
      <c r="C50" s="123"/>
      <c r="D50" s="123"/>
      <c r="E50" s="123"/>
      <c r="F50" s="123"/>
      <c r="G50" s="123"/>
      <c r="H50" s="137"/>
      <c r="I50" s="122"/>
      <c r="J50" s="123" t="s">
        <v>110</v>
      </c>
      <c r="K50" s="123"/>
      <c r="L50" s="123"/>
      <c r="M50" s="123"/>
      <c r="N50" s="123"/>
      <c r="P50" s="145"/>
      <c r="Q50" s="133"/>
      <c r="R50" s="123" t="s">
        <v>111</v>
      </c>
      <c r="S50" s="123"/>
      <c r="T50" s="123"/>
      <c r="U50" s="123"/>
      <c r="V50" s="123"/>
      <c r="AC50" s="123" t="s">
        <v>109</v>
      </c>
      <c r="AD50" s="123"/>
      <c r="AE50" s="123"/>
      <c r="AF50" s="123"/>
      <c r="AG50" s="123"/>
      <c r="AH50" s="123"/>
      <c r="AI50" s="123"/>
      <c r="AJ50" s="137"/>
      <c r="AK50" s="122"/>
      <c r="AL50" s="123" t="s">
        <v>110</v>
      </c>
      <c r="AM50" s="123"/>
      <c r="AN50" s="123"/>
      <c r="AO50" s="123"/>
      <c r="AP50" s="123"/>
      <c r="AR50" s="145"/>
      <c r="AS50" s="133"/>
      <c r="AT50" s="123" t="s">
        <v>111</v>
      </c>
      <c r="AU50" s="123"/>
      <c r="AV50" s="123"/>
      <c r="AW50" s="123"/>
      <c r="AX50" s="123"/>
    </row>
    <row r="51" customFormat="false" ht="8.25" hidden="false" customHeight="false" outlineLevel="0" collapsed="false">
      <c r="A51" s="126"/>
      <c r="B51" s="129" t="s">
        <v>53</v>
      </c>
      <c r="C51" s="129" t="s">
        <v>112</v>
      </c>
      <c r="D51" s="129" t="s">
        <v>55</v>
      </c>
      <c r="E51" s="129" t="s">
        <v>30</v>
      </c>
      <c r="H51" s="122"/>
      <c r="I51" s="122"/>
      <c r="J51" s="146" t="s">
        <v>113</v>
      </c>
      <c r="K51" s="146"/>
      <c r="L51" s="146"/>
      <c r="M51" s="146"/>
      <c r="N51" s="126" t="s">
        <v>114</v>
      </c>
      <c r="R51" s="146" t="s">
        <v>113</v>
      </c>
      <c r="S51" s="146"/>
      <c r="T51" s="146"/>
      <c r="U51" s="146"/>
      <c r="V51" s="126" t="s">
        <v>114</v>
      </c>
      <c r="AC51" s="126"/>
      <c r="AD51" s="129" t="s">
        <v>53</v>
      </c>
      <c r="AE51" s="129" t="s">
        <v>112</v>
      </c>
      <c r="AF51" s="129" t="s">
        <v>55</v>
      </c>
      <c r="AG51" s="129" t="s">
        <v>30</v>
      </c>
      <c r="AJ51" s="122"/>
      <c r="AK51" s="122"/>
      <c r="AL51" s="146" t="s">
        <v>113</v>
      </c>
      <c r="AM51" s="146"/>
      <c r="AN51" s="146"/>
      <c r="AO51" s="146"/>
      <c r="AP51" s="126" t="s">
        <v>114</v>
      </c>
      <c r="AT51" s="146" t="s">
        <v>113</v>
      </c>
      <c r="AU51" s="146"/>
      <c r="AV51" s="146"/>
      <c r="AW51" s="146"/>
      <c r="AX51" s="126" t="s">
        <v>114</v>
      </c>
    </row>
    <row r="52" customFormat="false" ht="8.25" hidden="false" customHeight="false" outlineLevel="0" collapsed="false">
      <c r="A52" s="141" t="s">
        <v>117</v>
      </c>
      <c r="B52" s="131" t="n">
        <f aca="false">SUM(K22:K26,E32:E37,E43:E46)</f>
        <v>582</v>
      </c>
      <c r="C52" s="131" t="n">
        <f aca="false">SUM(F43:F46,F32:F37,L22:L26)</f>
        <v>382</v>
      </c>
      <c r="D52" s="131" t="n">
        <f aca="false">SUM(G43:G46,G32:G37,M22:M26)</f>
        <v>4290</v>
      </c>
      <c r="E52" s="131" t="n">
        <f aca="false">SUM(O22:O26,I32:I37,I43:I46)</f>
        <v>28</v>
      </c>
      <c r="H52" s="122"/>
      <c r="I52" s="122"/>
      <c r="J52" s="130" t="s">
        <v>933</v>
      </c>
      <c r="K52" s="130"/>
      <c r="L52" s="130"/>
      <c r="M52" s="130"/>
      <c r="N52" s="130" t="s">
        <v>22</v>
      </c>
      <c r="R52" s="130"/>
      <c r="S52" s="130"/>
      <c r="T52" s="130"/>
      <c r="U52" s="130"/>
      <c r="V52" s="130"/>
      <c r="AC52" s="141" t="s">
        <v>117</v>
      </c>
      <c r="AD52" s="131" t="n">
        <f aca="false">SUM(AM22:AM26,AG32:AG37,AG43:AG46)</f>
        <v>583</v>
      </c>
      <c r="AE52" s="131" t="n">
        <f aca="false">SUM(AH43:AH46,AH32:AH37,AM22:AM26)</f>
        <v>404</v>
      </c>
      <c r="AF52" s="131" t="n">
        <f aca="false">SUM(AI43:AI46,AI32:AI37,AN22:AN26)</f>
        <v>3653</v>
      </c>
      <c r="AG52" s="131" t="n">
        <f aca="false">SUM(AQ22:AQ26,AK32:AK37,AK43:AK46)</f>
        <v>27</v>
      </c>
      <c r="AJ52" s="122"/>
      <c r="AK52" s="122"/>
      <c r="AL52" s="141"/>
      <c r="AM52" s="141"/>
      <c r="AN52" s="141"/>
      <c r="AO52" s="141"/>
      <c r="AP52" s="130"/>
      <c r="AT52" s="141"/>
      <c r="AU52" s="141"/>
      <c r="AV52" s="141"/>
      <c r="AW52" s="141"/>
      <c r="AX52" s="130"/>
    </row>
    <row r="53" customFormat="false" ht="8.25" hidden="false" customHeight="false" outlineLevel="0" collapsed="false">
      <c r="A53" s="141" t="s">
        <v>118</v>
      </c>
      <c r="B53" s="131" t="n">
        <f aca="false">SUM(D17)</f>
        <v>582</v>
      </c>
      <c r="C53" s="131" t="n">
        <f aca="false">SUM(E17)</f>
        <v>382</v>
      </c>
      <c r="D53" s="131" t="n">
        <f aca="false">SUM(G17)</f>
        <v>4290</v>
      </c>
      <c r="E53" s="131" t="n">
        <f aca="false">SUM(I17)</f>
        <v>28</v>
      </c>
      <c r="F53" s="129"/>
      <c r="J53" s="130" t="s">
        <v>934</v>
      </c>
      <c r="K53" s="130"/>
      <c r="L53" s="130"/>
      <c r="M53" s="130"/>
      <c r="N53" s="130" t="s">
        <v>22</v>
      </c>
      <c r="R53" s="130"/>
      <c r="S53" s="130"/>
      <c r="T53" s="130"/>
      <c r="U53" s="130"/>
      <c r="V53" s="130"/>
      <c r="AC53" s="141" t="s">
        <v>118</v>
      </c>
      <c r="AD53" s="131" t="n">
        <f aca="false">SUM(AF17)</f>
        <v>583</v>
      </c>
      <c r="AE53" s="131" t="n">
        <f aca="false">SUM(AG17)</f>
        <v>378</v>
      </c>
      <c r="AF53" s="131" t="n">
        <f aca="false">SUM(AI17)</f>
        <v>4072</v>
      </c>
      <c r="AG53" s="131" t="n">
        <f aca="false">SUM(AK17)</f>
        <v>27</v>
      </c>
      <c r="AH53" s="129"/>
      <c r="AL53" s="141"/>
      <c r="AM53" s="141"/>
      <c r="AN53" s="141"/>
      <c r="AO53" s="141"/>
      <c r="AP53" s="130"/>
      <c r="AT53" s="141"/>
      <c r="AU53" s="141"/>
      <c r="AV53" s="141"/>
      <c r="AW53" s="141"/>
      <c r="AX53" s="130"/>
    </row>
    <row r="54" customFormat="false" ht="8.25" hidden="false" customHeight="false" outlineLevel="0" collapsed="false">
      <c r="A54" s="141" t="s">
        <v>120</v>
      </c>
      <c r="B54" s="130"/>
      <c r="F54" s="129"/>
      <c r="J54" s="130" t="s">
        <v>935</v>
      </c>
      <c r="K54" s="130"/>
      <c r="L54" s="130"/>
      <c r="M54" s="130"/>
      <c r="N54" s="130" t="s">
        <v>51</v>
      </c>
      <c r="R54" s="141"/>
      <c r="S54" s="141"/>
      <c r="T54" s="141"/>
      <c r="U54" s="141"/>
      <c r="V54" s="130"/>
      <c r="AC54" s="141" t="s">
        <v>120</v>
      </c>
      <c r="AD54" s="130"/>
      <c r="AH54" s="129"/>
      <c r="AL54" s="141"/>
      <c r="AM54" s="141"/>
      <c r="AN54" s="141"/>
      <c r="AO54" s="141"/>
      <c r="AP54" s="130"/>
      <c r="AT54" s="141"/>
      <c r="AU54" s="141"/>
      <c r="AV54" s="141"/>
      <c r="AW54" s="141"/>
      <c r="AX54" s="130"/>
    </row>
    <row r="55" customFormat="false" ht="8.25" hidden="false" customHeight="false" outlineLevel="0" collapsed="false">
      <c r="J55" s="130" t="s">
        <v>936</v>
      </c>
      <c r="K55" s="130"/>
      <c r="L55" s="130"/>
      <c r="M55" s="130"/>
      <c r="N55" s="130" t="s">
        <v>130</v>
      </c>
      <c r="R55" s="141"/>
      <c r="S55" s="141"/>
      <c r="T55" s="141"/>
      <c r="U55" s="141"/>
      <c r="V55" s="130"/>
      <c r="AL55" s="141"/>
      <c r="AM55" s="141"/>
      <c r="AN55" s="141"/>
      <c r="AO55" s="141"/>
      <c r="AP55" s="130"/>
      <c r="AT55" s="141"/>
      <c r="AU55" s="141"/>
      <c r="AV55" s="141"/>
      <c r="AW55" s="141"/>
      <c r="AX55" s="130"/>
    </row>
    <row r="56" customFormat="false" ht="8.25" hidden="false" customHeight="false" outlineLevel="0" collapsed="false">
      <c r="A56" s="126"/>
      <c r="B56" s="129" t="s">
        <v>25</v>
      </c>
      <c r="C56" s="129" t="s">
        <v>28</v>
      </c>
      <c r="D56" s="129" t="s">
        <v>30</v>
      </c>
      <c r="J56" s="130" t="s">
        <v>937</v>
      </c>
      <c r="K56" s="130"/>
      <c r="L56" s="130"/>
      <c r="M56" s="130"/>
      <c r="N56" s="130" t="s">
        <v>122</v>
      </c>
      <c r="R56" s="141"/>
      <c r="S56" s="141"/>
      <c r="T56" s="141"/>
      <c r="U56" s="141"/>
      <c r="V56" s="130"/>
      <c r="AC56" s="126"/>
      <c r="AD56" s="129" t="s">
        <v>25</v>
      </c>
      <c r="AE56" s="129" t="s">
        <v>28</v>
      </c>
      <c r="AF56" s="129" t="s">
        <v>30</v>
      </c>
      <c r="AL56" s="141"/>
      <c r="AM56" s="141"/>
      <c r="AN56" s="141"/>
      <c r="AO56" s="141"/>
      <c r="AP56" s="130"/>
      <c r="AT56" s="141"/>
      <c r="AU56" s="141"/>
      <c r="AV56" s="141"/>
      <c r="AW56" s="141"/>
      <c r="AX56" s="130"/>
    </row>
    <row r="57" customFormat="false" ht="8.25" hidden="false" customHeight="false" outlineLevel="0" collapsed="false">
      <c r="A57" s="141" t="s">
        <v>125</v>
      </c>
      <c r="B57" s="131" t="n">
        <f aca="false">SUM(N14:N16,D22:D26,L32:L37,L43:L46)</f>
        <v>459</v>
      </c>
      <c r="C57" s="131" t="n">
        <f aca="false">SUM(O14:O16,E22:E26,M32:M37,M43:M46)</f>
        <v>1996</v>
      </c>
      <c r="D57" s="131" t="n">
        <f aca="false">SUM(Q14:Q16,G22:G26,O32:O37,O43:O46)</f>
        <v>17</v>
      </c>
      <c r="J57" s="130" t="s">
        <v>938</v>
      </c>
      <c r="K57" s="130"/>
      <c r="L57" s="130"/>
      <c r="M57" s="130"/>
      <c r="N57" s="130" t="s">
        <v>122</v>
      </c>
      <c r="R57" s="141"/>
      <c r="S57" s="141"/>
      <c r="T57" s="141"/>
      <c r="U57" s="141"/>
      <c r="V57" s="130"/>
      <c r="AC57" s="141" t="s">
        <v>125</v>
      </c>
      <c r="AD57" s="131" t="n">
        <f aca="false">SUM(AP14:AP16,AF22:AF26,AN32:AN37,AN43:AN46)</f>
        <v>421</v>
      </c>
      <c r="AE57" s="131" t="n">
        <f aca="false">SUM(AQ14:AQ16,AG22:AG26,AO32:AO37,AO43:AO46)</f>
        <v>2231</v>
      </c>
      <c r="AF57" s="131" t="n">
        <f aca="false">SUM(AS14:AS16,AI22:AI26,AQ32:AQ37,AQ43:AQ46)</f>
        <v>18</v>
      </c>
      <c r="AL57" s="141"/>
      <c r="AM57" s="141"/>
      <c r="AN57" s="141"/>
      <c r="AO57" s="141"/>
      <c r="AP57" s="130"/>
      <c r="AT57" s="141"/>
      <c r="AU57" s="141"/>
      <c r="AV57" s="141"/>
      <c r="AW57" s="141"/>
      <c r="AX57" s="130"/>
    </row>
    <row r="58" customFormat="false" ht="8.25" hidden="false" customHeight="false" outlineLevel="0" collapsed="false">
      <c r="A58" s="141" t="s">
        <v>120</v>
      </c>
      <c r="B58" s="130"/>
      <c r="J58" s="130" t="s">
        <v>939</v>
      </c>
      <c r="K58" s="130"/>
      <c r="L58" s="130"/>
      <c r="M58" s="130"/>
      <c r="N58" s="130" t="s">
        <v>122</v>
      </c>
      <c r="R58" s="141"/>
      <c r="S58" s="141"/>
      <c r="T58" s="141"/>
      <c r="U58" s="141"/>
      <c r="V58" s="130"/>
      <c r="AC58" s="141" t="s">
        <v>120</v>
      </c>
      <c r="AD58" s="130"/>
      <c r="AL58" s="141"/>
      <c r="AM58" s="141"/>
      <c r="AN58" s="141"/>
      <c r="AO58" s="141"/>
      <c r="AP58" s="130"/>
      <c r="AT58" s="141"/>
      <c r="AU58" s="141"/>
      <c r="AV58" s="141"/>
      <c r="AW58" s="141"/>
      <c r="AX58" s="130"/>
    </row>
    <row r="59" customFormat="false" ht="8.25" hidden="false" customHeight="false" outlineLevel="0" collapsed="false">
      <c r="J59" s="130" t="s">
        <v>940</v>
      </c>
      <c r="K59" s="130"/>
      <c r="L59" s="130"/>
      <c r="M59" s="130"/>
      <c r="N59" s="130" t="s">
        <v>130</v>
      </c>
      <c r="R59" s="141"/>
      <c r="S59" s="141"/>
      <c r="T59" s="141"/>
      <c r="U59" s="141"/>
      <c r="V59" s="130"/>
      <c r="AL59" s="141"/>
      <c r="AM59" s="141"/>
      <c r="AN59" s="141"/>
      <c r="AO59" s="141"/>
      <c r="AP59" s="130"/>
      <c r="AT59" s="141"/>
      <c r="AU59" s="141"/>
      <c r="AV59" s="141"/>
      <c r="AW59" s="141"/>
      <c r="AX59" s="130"/>
    </row>
    <row r="60" customFormat="false" ht="8.25" hidden="false" customHeight="false" outlineLevel="0" collapsed="false">
      <c r="B60" s="129" t="s">
        <v>16</v>
      </c>
      <c r="C60" s="129" t="s">
        <v>17</v>
      </c>
      <c r="J60" s="121" t="s">
        <v>941</v>
      </c>
      <c r="N60" s="121" t="s">
        <v>51</v>
      </c>
      <c r="AD60" s="129" t="s">
        <v>16</v>
      </c>
      <c r="AE60" s="129" t="s">
        <v>17</v>
      </c>
    </row>
    <row r="61" customFormat="false" ht="8.25" hidden="false" customHeight="false" outlineLevel="0" collapsed="false">
      <c r="A61" s="141" t="s">
        <v>131</v>
      </c>
      <c r="B61" s="128" t="n">
        <f aca="false">B57/(B53+B57)</f>
        <v>0.440922190201729</v>
      </c>
      <c r="C61" s="128" t="n">
        <f aca="false">B53/(B53+B57)</f>
        <v>0.559077809798271</v>
      </c>
      <c r="J61" s="121" t="s">
        <v>132</v>
      </c>
      <c r="AC61" s="141" t="s">
        <v>131</v>
      </c>
      <c r="AD61" s="128" t="n">
        <f aca="false">AD57/(AD53+AD57)</f>
        <v>0.419322709163347</v>
      </c>
      <c r="AE61" s="128" t="n">
        <f aca="false">AD53/(AD53+AD57)</f>
        <v>0.580677290836653</v>
      </c>
      <c r="AL61" s="121" t="s">
        <v>132</v>
      </c>
    </row>
    <row r="62" customFormat="false" ht="8.25" hidden="false" customHeight="false" outlineLevel="0" collapsed="false">
      <c r="A62" s="141" t="s">
        <v>133</v>
      </c>
      <c r="B62" s="130"/>
      <c r="C62" s="130"/>
      <c r="AC62" s="141" t="s">
        <v>133</v>
      </c>
      <c r="AD62" s="130"/>
      <c r="AE62" s="130"/>
    </row>
    <row r="73" customFormat="false" ht="8.25" hidden="false" customHeight="false" outlineLevel="0" collapsed="false">
      <c r="A73" s="123" t="s">
        <v>10</v>
      </c>
      <c r="B73" s="123"/>
      <c r="C73" s="123"/>
      <c r="D73" s="123"/>
      <c r="E73" s="123"/>
      <c r="F73" s="123"/>
      <c r="G73" s="123"/>
      <c r="H73" s="123"/>
      <c r="I73" s="123"/>
      <c r="J73" s="123"/>
      <c r="K73" s="123"/>
      <c r="L73" s="123"/>
      <c r="M73" s="123"/>
      <c r="N73" s="123"/>
      <c r="O73" s="123"/>
      <c r="P73" s="123"/>
      <c r="Q73" s="123"/>
      <c r="R73" s="123"/>
      <c r="S73" s="123"/>
      <c r="T73" s="123"/>
      <c r="U73" s="123"/>
      <c r="V73" s="123"/>
      <c r="W73" s="123"/>
    </row>
    <row r="74" customFormat="false" ht="8.25" hidden="false" customHeight="false" outlineLevel="0" collapsed="false">
      <c r="A74" s="124"/>
      <c r="B74" s="124"/>
      <c r="C74" s="124"/>
      <c r="D74" s="124"/>
      <c r="E74" s="124"/>
      <c r="F74" s="124"/>
      <c r="G74" s="124"/>
      <c r="H74" s="124"/>
      <c r="I74" s="124"/>
      <c r="J74" s="124"/>
      <c r="K74" s="124"/>
      <c r="L74" s="124"/>
      <c r="M74" s="124"/>
      <c r="N74" s="124"/>
      <c r="O74" s="124"/>
      <c r="P74" s="124"/>
      <c r="Q74" s="124"/>
      <c r="R74" s="124"/>
      <c r="S74" s="124"/>
      <c r="T74" s="124"/>
      <c r="U74" s="124"/>
      <c r="V74" s="124"/>
      <c r="W74" s="124"/>
    </row>
    <row r="75" customFormat="false" ht="8.25" hidden="false" customHeight="false" outlineLevel="0" collapsed="false">
      <c r="H75" s="125" t="s">
        <v>11</v>
      </c>
      <c r="I75" s="125"/>
      <c r="J75" s="125"/>
      <c r="M75" s="125" t="s">
        <v>12</v>
      </c>
      <c r="N75" s="125"/>
      <c r="O75" s="125"/>
      <c r="S75" s="126" t="s">
        <v>13</v>
      </c>
    </row>
    <row r="76" customFormat="false" ht="8.25" hidden="false" customHeight="false" outlineLevel="0" collapsed="false">
      <c r="H76" s="125" t="s">
        <v>14</v>
      </c>
      <c r="I76" s="125"/>
      <c r="J76" s="125"/>
      <c r="M76" s="125" t="s">
        <v>15</v>
      </c>
      <c r="S76" s="127" t="s">
        <v>16</v>
      </c>
      <c r="T76" s="127" t="s">
        <v>17</v>
      </c>
    </row>
    <row r="77" customFormat="false" ht="8.25" hidden="false" customHeight="false" outlineLevel="0" collapsed="false">
      <c r="H77" s="125"/>
      <c r="I77" s="125"/>
      <c r="J77" s="125"/>
      <c r="S77" s="128" t="n">
        <f aca="false">(M87+C97+K108+K117)/(M87+C97+K108+C87)</f>
        <v>0.415506958250497</v>
      </c>
      <c r="T77" s="128" t="n">
        <f aca="false">C87/(C87+M87+C97+K108+K117)</f>
        <v>0.584493041749503</v>
      </c>
    </row>
    <row r="80" customFormat="false" ht="8.25" hidden="false" customHeight="false" outlineLevel="0" collapsed="false">
      <c r="A80" s="123" t="s">
        <v>14</v>
      </c>
      <c r="B80" s="123"/>
      <c r="C80" s="123"/>
      <c r="D80" s="123"/>
      <c r="E80" s="123"/>
      <c r="F80" s="123"/>
      <c r="G80" s="123"/>
      <c r="H80" s="123"/>
      <c r="I80" s="123"/>
      <c r="J80" s="123"/>
      <c r="K80" s="123"/>
      <c r="L80" s="123"/>
      <c r="M80" s="123"/>
      <c r="N80" s="123"/>
      <c r="O80" s="123"/>
      <c r="P80" s="123"/>
      <c r="Q80" s="123"/>
      <c r="R80" s="123"/>
      <c r="S80" s="123"/>
      <c r="T80" s="123"/>
      <c r="U80" s="123"/>
      <c r="V80" s="123"/>
      <c r="W80" s="123"/>
    </row>
    <row r="82" customFormat="false" ht="8.25" hidden="false" customHeight="false" outlineLevel="0" collapsed="false">
      <c r="C82" s="123" t="s">
        <v>18</v>
      </c>
      <c r="D82" s="123"/>
      <c r="E82" s="123"/>
      <c r="F82" s="123"/>
      <c r="G82" s="123"/>
      <c r="H82" s="123"/>
      <c r="I82" s="123"/>
      <c r="L82" s="123" t="s">
        <v>19</v>
      </c>
      <c r="M82" s="123"/>
      <c r="N82" s="123"/>
      <c r="O82" s="123"/>
      <c r="P82" s="123"/>
      <c r="R82" s="123" t="s">
        <v>20</v>
      </c>
      <c r="S82" s="123"/>
      <c r="T82" s="123"/>
      <c r="V82" s="123" t="s">
        <v>21</v>
      </c>
      <c r="W82" s="123"/>
    </row>
    <row r="83" customFormat="false" ht="8.25" hidden="false" customHeight="false" outlineLevel="0" collapsed="false">
      <c r="A83" s="129" t="s">
        <v>22</v>
      </c>
      <c r="B83" s="129" t="s">
        <v>24</v>
      </c>
      <c r="C83" s="129" t="s">
        <v>25</v>
      </c>
      <c r="D83" s="129" t="s">
        <v>26</v>
      </c>
      <c r="E83" s="129" t="s">
        <v>27</v>
      </c>
      <c r="F83" s="129" t="s">
        <v>28</v>
      </c>
      <c r="G83" s="129" t="s">
        <v>29</v>
      </c>
      <c r="H83" s="129" t="s">
        <v>30</v>
      </c>
      <c r="I83" s="129" t="s">
        <v>31</v>
      </c>
      <c r="J83" s="129" t="s">
        <v>32</v>
      </c>
      <c r="K83" s="129" t="s">
        <v>33</v>
      </c>
      <c r="M83" s="129" t="s">
        <v>34</v>
      </c>
      <c r="N83" s="129" t="s">
        <v>35</v>
      </c>
      <c r="O83" s="129" t="s">
        <v>36</v>
      </c>
      <c r="P83" s="129" t="s">
        <v>30</v>
      </c>
      <c r="Q83" s="129" t="s">
        <v>37</v>
      </c>
      <c r="R83" s="129"/>
      <c r="S83" s="129" t="s">
        <v>38</v>
      </c>
      <c r="T83" s="129" t="s">
        <v>39</v>
      </c>
      <c r="U83" s="129" t="s">
        <v>40</v>
      </c>
      <c r="V83" s="129"/>
      <c r="W83" s="129" t="s">
        <v>41</v>
      </c>
      <c r="X83" s="129" t="s">
        <v>42</v>
      </c>
      <c r="Y83" s="129"/>
      <c r="Z83" s="129"/>
    </row>
    <row r="84" customFormat="false" ht="8.25" hidden="false" customHeight="false" outlineLevel="0" collapsed="false">
      <c r="A84" s="130" t="s">
        <v>901</v>
      </c>
      <c r="B84" s="131" t="n">
        <v>17</v>
      </c>
      <c r="C84" s="131" t="n">
        <v>588</v>
      </c>
      <c r="D84" s="131" t="n">
        <v>393</v>
      </c>
      <c r="E84" s="128" t="n">
        <f aca="false">D84/C84</f>
        <v>0.668367346938776</v>
      </c>
      <c r="F84" s="131" t="n">
        <v>4285</v>
      </c>
      <c r="G84" s="132" t="n">
        <f aca="false">F84/C84</f>
        <v>7.2874149659864</v>
      </c>
      <c r="H84" s="131" t="n">
        <v>31</v>
      </c>
      <c r="I84" s="128" t="n">
        <f aca="false">H84/C84</f>
        <v>0.0527210884353742</v>
      </c>
      <c r="J84" s="131" t="n">
        <v>8</v>
      </c>
      <c r="K84" s="128" t="n">
        <f aca="false">J84/C84</f>
        <v>0.0136054421768707</v>
      </c>
      <c r="M84" s="131" t="n">
        <v>64</v>
      </c>
      <c r="N84" s="131" t="n">
        <v>288</v>
      </c>
      <c r="O84" s="131" t="n">
        <f aca="false">N84/M84</f>
        <v>4.5</v>
      </c>
      <c r="P84" s="131" t="n">
        <v>4</v>
      </c>
      <c r="Q84" s="128" t="n">
        <f aca="false">P84/M84</f>
        <v>0.0625</v>
      </c>
      <c r="R84" s="122"/>
      <c r="S84" s="128" t="n">
        <f aca="false">(C84+M84)/($D$17+$N$17)</f>
        <v>1.00307692307692</v>
      </c>
      <c r="T84" s="128" t="n">
        <f aca="false">C84/($D$17)</f>
        <v>1.01030927835052</v>
      </c>
      <c r="U84" s="128" t="n">
        <f aca="false">M84/($N$17)</f>
        <v>0.941176470588235</v>
      </c>
      <c r="V84" s="133"/>
      <c r="W84" s="131" t="n">
        <f aca="false">(F84*0.05)+(H84*4)+(J84*-1)+(N84*0.1)+(P84*6)</f>
        <v>383.05</v>
      </c>
      <c r="X84" s="134" t="n">
        <f aca="false">((F84*0.05)+(H84*4)+(J84*-1)+(N84*0.1)+(P84*6))*0.4</f>
        <v>153.22</v>
      </c>
      <c r="Y84" s="122"/>
      <c r="Z84" s="122"/>
    </row>
    <row r="85" customFormat="false" ht="8.25" hidden="false" customHeight="false" outlineLevel="0" collapsed="false">
      <c r="A85" s="130" t="s">
        <v>942</v>
      </c>
      <c r="B85" s="131"/>
      <c r="C85" s="131"/>
      <c r="D85" s="131"/>
      <c r="E85" s="128" t="e">
        <f aca="false">D85/C85</f>
        <v>#DIV/0!</v>
      </c>
      <c r="F85" s="131"/>
      <c r="G85" s="132" t="e">
        <f aca="false">F85/C85</f>
        <v>#DIV/0!</v>
      </c>
      <c r="H85" s="131"/>
      <c r="I85" s="128" t="e">
        <f aca="false">H85/C85</f>
        <v>#DIV/0!</v>
      </c>
      <c r="J85" s="131"/>
      <c r="K85" s="128" t="e">
        <f aca="false">J85/C85</f>
        <v>#DIV/0!</v>
      </c>
      <c r="M85" s="131"/>
      <c r="N85" s="131"/>
      <c r="O85" s="131" t="e">
        <f aca="false">N85/M85</f>
        <v>#DIV/0!</v>
      </c>
      <c r="P85" s="131"/>
      <c r="Q85" s="128" t="e">
        <f aca="false">P85/M85</f>
        <v>#DIV/0!</v>
      </c>
      <c r="R85" s="122"/>
      <c r="S85" s="128" t="n">
        <f aca="false">(C85+M85)/($D$17+$N$17)</f>
        <v>0</v>
      </c>
      <c r="T85" s="128" t="n">
        <f aca="false">C85/($D$17)</f>
        <v>0</v>
      </c>
      <c r="U85" s="128" t="n">
        <f aca="false">M85/($N$17)</f>
        <v>0</v>
      </c>
      <c r="V85" s="133"/>
      <c r="W85" s="131" t="n">
        <f aca="false">(F85*0.05)+(H85*4)+(J85*-1)+(N85*0.1)+(P85*6)</f>
        <v>0</v>
      </c>
      <c r="X85" s="134" t="n">
        <f aca="false">((F85*0.05)+(H85*4)+(J85*-1)+(N85*0.1)+(P85*6))*0.4</f>
        <v>0</v>
      </c>
      <c r="Y85" s="122"/>
      <c r="Z85" s="122"/>
    </row>
    <row r="86" customFormat="false" ht="8.25" hidden="false" customHeight="false" outlineLevel="0" collapsed="false">
      <c r="A86" s="130"/>
      <c r="B86" s="131"/>
      <c r="C86" s="131"/>
      <c r="D86" s="131"/>
      <c r="E86" s="128" t="e">
        <f aca="false">D86/C86</f>
        <v>#DIV/0!</v>
      </c>
      <c r="F86" s="131"/>
      <c r="G86" s="132" t="e">
        <f aca="false">F86/C86</f>
        <v>#DIV/0!</v>
      </c>
      <c r="H86" s="131"/>
      <c r="I86" s="128" t="e">
        <f aca="false">H86/C86</f>
        <v>#DIV/0!</v>
      </c>
      <c r="J86" s="131"/>
      <c r="K86" s="128" t="e">
        <f aca="false">J86/C86</f>
        <v>#DIV/0!</v>
      </c>
      <c r="M86" s="131"/>
      <c r="N86" s="131"/>
      <c r="O86" s="131" t="e">
        <f aca="false">N86/M86</f>
        <v>#DIV/0!</v>
      </c>
      <c r="P86" s="131"/>
      <c r="Q86" s="128" t="e">
        <f aca="false">P86/M86</f>
        <v>#DIV/0!</v>
      </c>
      <c r="R86" s="122"/>
      <c r="S86" s="128" t="n">
        <f aca="false">(C86+M86)/($D$17+$N$17)</f>
        <v>0</v>
      </c>
      <c r="T86" s="128" t="n">
        <f aca="false">C86/($D$17)</f>
        <v>0</v>
      </c>
      <c r="U86" s="128" t="n">
        <f aca="false">M86/($N$17)</f>
        <v>0</v>
      </c>
      <c r="V86" s="133"/>
      <c r="W86" s="131" t="n">
        <f aca="false">(F86*0.05)+(H86*4)+(J86*-1)+(N86*0.1)+(P86*6)</f>
        <v>0</v>
      </c>
      <c r="X86" s="134" t="n">
        <f aca="false">((F86*0.05)+(H86*4)+(J86*-1)+(N86*0.1)+(P86*6))*0.4</f>
        <v>0</v>
      </c>
      <c r="Y86" s="122"/>
      <c r="Z86" s="122"/>
    </row>
    <row r="87" customFormat="false" ht="8.25" hidden="false" customHeight="false" outlineLevel="0" collapsed="false">
      <c r="A87" s="129" t="s">
        <v>49</v>
      </c>
      <c r="B87" s="129"/>
      <c r="C87" s="129" t="n">
        <f aca="false">SUM(C84:C86)</f>
        <v>588</v>
      </c>
      <c r="D87" s="129" t="n">
        <f aca="false">SUM(D84:D86)</f>
        <v>393</v>
      </c>
      <c r="E87" s="129"/>
      <c r="F87" s="129" t="n">
        <f aca="false">SUM(F84:F86)</f>
        <v>4285</v>
      </c>
      <c r="G87" s="129"/>
      <c r="H87" s="129" t="n">
        <f aca="false">SUM(H84:H86)</f>
        <v>31</v>
      </c>
      <c r="I87" s="129"/>
      <c r="J87" s="129" t="n">
        <f aca="false">SUM(J84:J86)</f>
        <v>8</v>
      </c>
      <c r="K87" s="129"/>
      <c r="L87" s="126"/>
      <c r="M87" s="129" t="n">
        <f aca="false">SUM(M84:M86)</f>
        <v>64</v>
      </c>
      <c r="N87" s="129" t="n">
        <f aca="false">SUM(N84:N86)</f>
        <v>288</v>
      </c>
      <c r="O87" s="129"/>
      <c r="P87" s="129" t="n">
        <f aca="false">SUM(P84:P86)</f>
        <v>4</v>
      </c>
      <c r="Q87" s="129"/>
      <c r="R87" s="129"/>
      <c r="S87" s="135" t="n">
        <f aca="false">S84+S85+S86</f>
        <v>1.00307692307692</v>
      </c>
      <c r="T87" s="136" t="n">
        <f aca="false">C87/(C87+M87)</f>
        <v>0.901840490797546</v>
      </c>
      <c r="U87" s="136" t="n">
        <f aca="false">M87/(M87+C87)</f>
        <v>0.098159509202454</v>
      </c>
      <c r="V87" s="133"/>
      <c r="W87" s="122"/>
      <c r="X87" s="122"/>
      <c r="Y87" s="122"/>
      <c r="Z87" s="122"/>
    </row>
    <row r="88" customFormat="false" ht="8.25" hidden="false" customHeight="false" outlineLevel="0" collapsed="false">
      <c r="B88" s="122"/>
      <c r="C88" s="122"/>
      <c r="D88" s="137"/>
      <c r="E88" s="122"/>
      <c r="F88" s="138"/>
      <c r="G88" s="122"/>
      <c r="H88" s="139"/>
      <c r="I88" s="122"/>
      <c r="J88" s="139"/>
      <c r="K88" s="122"/>
      <c r="L88" s="122"/>
      <c r="M88" s="122"/>
      <c r="N88" s="122"/>
      <c r="O88" s="122"/>
      <c r="P88" s="122"/>
      <c r="Q88" s="122"/>
      <c r="R88" s="122"/>
    </row>
    <row r="89" customFormat="false" ht="8.25" hidden="false" customHeight="false" outlineLevel="0" collapsed="false">
      <c r="B89" s="122"/>
      <c r="C89" s="122"/>
      <c r="D89" s="137"/>
      <c r="E89" s="122"/>
      <c r="F89" s="138"/>
      <c r="G89" s="122"/>
      <c r="H89" s="139"/>
      <c r="I89" s="122"/>
      <c r="J89" s="139"/>
      <c r="K89" s="122"/>
      <c r="L89" s="122"/>
      <c r="M89" s="122"/>
      <c r="N89" s="122"/>
      <c r="O89" s="122"/>
      <c r="P89" s="122"/>
      <c r="Q89" s="122"/>
      <c r="R89" s="122"/>
    </row>
    <row r="90" customFormat="false" ht="8.25" hidden="false" customHeight="false" outlineLevel="0" collapsed="false">
      <c r="A90" s="123" t="s">
        <v>19</v>
      </c>
      <c r="B90" s="123"/>
      <c r="C90" s="123"/>
      <c r="D90" s="123"/>
      <c r="E90" s="123"/>
      <c r="F90" s="123"/>
      <c r="G90" s="123"/>
      <c r="H90" s="123" t="s">
        <v>50</v>
      </c>
      <c r="I90" s="123"/>
      <c r="J90" s="123"/>
      <c r="K90" s="123"/>
      <c r="L90" s="123"/>
      <c r="M90" s="123"/>
      <c r="N90" s="122"/>
      <c r="O90" s="122"/>
      <c r="R90" s="123" t="s">
        <v>20</v>
      </c>
      <c r="S90" s="123"/>
      <c r="T90" s="123"/>
      <c r="V90" s="123" t="s">
        <v>21</v>
      </c>
      <c r="W90" s="123"/>
      <c r="X90" s="124"/>
      <c r="Y90" s="124"/>
      <c r="Z90" s="124"/>
      <c r="AA90" s="124"/>
    </row>
    <row r="91" customFormat="false" ht="8.25" hidden="false" customHeight="false" outlineLevel="0" collapsed="false">
      <c r="A91" s="129" t="s">
        <v>51</v>
      </c>
      <c r="B91" s="129" t="s">
        <v>24</v>
      </c>
      <c r="C91" s="129" t="s">
        <v>25</v>
      </c>
      <c r="D91" s="129" t="s">
        <v>28</v>
      </c>
      <c r="E91" s="129" t="s">
        <v>29</v>
      </c>
      <c r="F91" s="129" t="s">
        <v>30</v>
      </c>
      <c r="G91" s="129" t="s">
        <v>31</v>
      </c>
      <c r="I91" s="129" t="s">
        <v>52</v>
      </c>
      <c r="J91" s="129" t="s">
        <v>53</v>
      </c>
      <c r="K91" s="129" t="s">
        <v>54</v>
      </c>
      <c r="L91" s="129" t="s">
        <v>55</v>
      </c>
      <c r="M91" s="129" t="s">
        <v>56</v>
      </c>
      <c r="N91" s="129" t="s">
        <v>30</v>
      </c>
      <c r="O91" s="129" t="s">
        <v>57</v>
      </c>
      <c r="R91" s="129" t="s">
        <v>51</v>
      </c>
      <c r="S91" s="129" t="s">
        <v>38</v>
      </c>
      <c r="T91" s="129" t="s">
        <v>39</v>
      </c>
      <c r="U91" s="129" t="s">
        <v>40</v>
      </c>
      <c r="W91" s="129" t="s">
        <v>41</v>
      </c>
      <c r="X91" s="129" t="s">
        <v>58</v>
      </c>
      <c r="Y91" s="129" t="s">
        <v>59</v>
      </c>
      <c r="Z91" s="129"/>
      <c r="AA91" s="129"/>
    </row>
    <row r="92" customFormat="false" ht="8.25" hidden="false" customHeight="false" outlineLevel="0" collapsed="false">
      <c r="A92" s="141" t="s">
        <v>943</v>
      </c>
      <c r="B92" s="140" t="n">
        <v>17</v>
      </c>
      <c r="C92" s="131" t="n">
        <v>190</v>
      </c>
      <c r="D92" s="131" t="n">
        <v>1000</v>
      </c>
      <c r="E92" s="131" t="n">
        <f aca="false">D92/C92</f>
        <v>5.26315789473684</v>
      </c>
      <c r="F92" s="131" t="n">
        <v>5</v>
      </c>
      <c r="G92" s="128" t="n">
        <f aca="false">F92/C92</f>
        <v>0.0263157894736842</v>
      </c>
      <c r="I92" s="128" t="n">
        <f aca="false">K92/J92</f>
        <v>0.745454545454546</v>
      </c>
      <c r="J92" s="131" t="n">
        <v>55</v>
      </c>
      <c r="K92" s="131" t="n">
        <v>41</v>
      </c>
      <c r="L92" s="131" t="n">
        <v>360</v>
      </c>
      <c r="M92" s="131" t="n">
        <f aca="false">L92/K92</f>
        <v>8.78048780487805</v>
      </c>
      <c r="N92" s="131" t="n">
        <v>1</v>
      </c>
      <c r="O92" s="128" t="n">
        <f aca="false">N92/K92</f>
        <v>0.024390243902439</v>
      </c>
      <c r="R92" s="130" t="s">
        <v>944</v>
      </c>
      <c r="S92" s="128" t="n">
        <f aca="false">(C92+J92)/($D$27+$K$27+$N$17+$E$17+$L$38+$L$47)</f>
        <v>0.266015200868621</v>
      </c>
      <c r="T92" s="128" t="n">
        <f aca="false">J92/($K$27+$F$38+$F$47)</f>
        <v>0.137844611528822</v>
      </c>
      <c r="U92" s="128" t="n">
        <f aca="false">C92/($D$27+$N$17+$L$38+$L$47)</f>
        <v>0.413943355119826</v>
      </c>
      <c r="W92" s="131" t="n">
        <f aca="false">(D92*0.1)+(F92*6)+(L92*0.1)+(N92*6)</f>
        <v>172</v>
      </c>
      <c r="X92" s="131" t="n">
        <f aca="false">(D92*0.1)+(F92*6)+(K92*1)+(L92*0.1)+(N92*6)</f>
        <v>213</v>
      </c>
      <c r="Y92" s="131" t="n">
        <f aca="false">(D92*0.1)+(F92*6)+(K92*0.5)+(L92*0.1)+(N92*6)</f>
        <v>192.5</v>
      </c>
      <c r="Z92" s="122"/>
      <c r="AA92" s="122"/>
    </row>
    <row r="93" customFormat="false" ht="8.25" hidden="false" customHeight="false" outlineLevel="0" collapsed="false">
      <c r="A93" s="130" t="s">
        <v>945</v>
      </c>
      <c r="B93" s="140"/>
      <c r="C93" s="131"/>
      <c r="D93" s="131"/>
      <c r="E93" s="131" t="e">
        <f aca="false">D93/C93</f>
        <v>#DIV/0!</v>
      </c>
      <c r="F93" s="131"/>
      <c r="G93" s="128" t="e">
        <f aca="false">F93/C93</f>
        <v>#DIV/0!</v>
      </c>
      <c r="I93" s="128" t="e">
        <f aca="false">K93/J93</f>
        <v>#DIV/0!</v>
      </c>
      <c r="J93" s="131" t="n">
        <v>0</v>
      </c>
      <c r="K93" s="131" t="n">
        <v>0</v>
      </c>
      <c r="L93" s="131" t="n">
        <v>0</v>
      </c>
      <c r="M93" s="131" t="e">
        <f aca="false">L93/K93</f>
        <v>#DIV/0!</v>
      </c>
      <c r="N93" s="131" t="n">
        <v>0</v>
      </c>
      <c r="O93" s="128" t="e">
        <f aca="false">N93/K93</f>
        <v>#DIV/0!</v>
      </c>
      <c r="R93" s="130" t="s">
        <v>946</v>
      </c>
      <c r="S93" s="128" t="n">
        <f aca="false">(C93+J93)/($D$27+$K$27+$N$17+$E$17+$L$38+$L$47)</f>
        <v>0</v>
      </c>
      <c r="T93" s="128" t="n">
        <f aca="false">J93/($K$27+$F$38+$F$47)</f>
        <v>0</v>
      </c>
      <c r="U93" s="128" t="n">
        <f aca="false">C93/($D$27+$N$17+$L$38+$L$47)</f>
        <v>0</v>
      </c>
      <c r="W93" s="131" t="n">
        <f aca="false">(D93*0.1)+(F93*6)+(L93*0.1)+(N93*6)</f>
        <v>0</v>
      </c>
      <c r="X93" s="131" t="n">
        <f aca="false">(D93*0.1)+(F93*6)+(K93*1)+(L93*0.1)+(N93*6)</f>
        <v>0</v>
      </c>
      <c r="Y93" s="131" t="n">
        <f aca="false">(D93*0.1)+(F93*6)+(K93*0.5)+(L93*0.1)+(N93*6)</f>
        <v>0</v>
      </c>
      <c r="Z93" s="122"/>
      <c r="AA93" s="122"/>
    </row>
    <row r="94" customFormat="false" ht="8.25" hidden="false" customHeight="false" outlineLevel="0" collapsed="false">
      <c r="A94" s="130" t="s">
        <v>947</v>
      </c>
      <c r="B94" s="140" t="n">
        <v>0</v>
      </c>
      <c r="C94" s="131" t="n">
        <v>0</v>
      </c>
      <c r="D94" s="131" t="n">
        <v>0</v>
      </c>
      <c r="E94" s="131" t="e">
        <f aca="false">D94/C94</f>
        <v>#DIV/0!</v>
      </c>
      <c r="F94" s="131" t="n">
        <v>0</v>
      </c>
      <c r="G94" s="128" t="e">
        <f aca="false">F94/C94</f>
        <v>#DIV/0!</v>
      </c>
      <c r="I94" s="128" t="e">
        <f aca="false">K94/J94</f>
        <v>#DIV/0!</v>
      </c>
      <c r="J94" s="131" t="n">
        <v>0</v>
      </c>
      <c r="K94" s="131" t="n">
        <v>0</v>
      </c>
      <c r="L94" s="131" t="n">
        <v>0</v>
      </c>
      <c r="M94" s="131" t="e">
        <f aca="false">L94/K94</f>
        <v>#DIV/0!</v>
      </c>
      <c r="N94" s="131" t="n">
        <v>0</v>
      </c>
      <c r="O94" s="128" t="e">
        <f aca="false">N94/K94</f>
        <v>#DIV/0!</v>
      </c>
      <c r="R94" s="130" t="s">
        <v>948</v>
      </c>
      <c r="S94" s="128" t="n">
        <f aca="false">(C94+J94)/($D$27+$K$27+$N$17+$E$17+$L$38+$L$47)</f>
        <v>0</v>
      </c>
      <c r="T94" s="128" t="n">
        <f aca="false">J94/($K$27+$F$38+$F$47)</f>
        <v>0</v>
      </c>
      <c r="U94" s="128" t="n">
        <f aca="false">C94/($D$27+$N$17+$L$38+$L$47)</f>
        <v>0</v>
      </c>
      <c r="W94" s="131" t="n">
        <f aca="false">(D94*0.1)+(F94*6)+(L94*0.1)+(N94*6)</f>
        <v>0</v>
      </c>
      <c r="X94" s="131" t="n">
        <f aca="false">(D94*0.1)+(F94*6)+(K94*1)+(L94*0.1)+(N94*6)</f>
        <v>0</v>
      </c>
      <c r="Y94" s="131" t="n">
        <f aca="false">(D94*0.1)+(F94*6)+(K94*0.5)+(L94*0.1)+(N94*6)</f>
        <v>0</v>
      </c>
      <c r="Z94" s="122"/>
      <c r="AA94" s="122"/>
    </row>
    <row r="95" customFormat="false" ht="8.25" hidden="false" customHeight="false" outlineLevel="0" collapsed="false">
      <c r="A95" s="141"/>
      <c r="B95" s="140"/>
      <c r="C95" s="131"/>
      <c r="D95" s="131"/>
      <c r="E95" s="131" t="e">
        <f aca="false">D95/C95</f>
        <v>#DIV/0!</v>
      </c>
      <c r="F95" s="131"/>
      <c r="G95" s="128" t="e">
        <f aca="false">F95/C95</f>
        <v>#DIV/0!</v>
      </c>
      <c r="I95" s="128" t="e">
        <f aca="false">K95/J95</f>
        <v>#DIV/0!</v>
      </c>
      <c r="J95" s="131"/>
      <c r="K95" s="131"/>
      <c r="L95" s="131"/>
      <c r="M95" s="131" t="e">
        <f aca="false">L95/K95</f>
        <v>#DIV/0!</v>
      </c>
      <c r="N95" s="131"/>
      <c r="O95" s="128" t="e">
        <f aca="false">N95/K95</f>
        <v>#DIV/0!</v>
      </c>
      <c r="R95" s="130"/>
      <c r="S95" s="128" t="n">
        <f aca="false">(C95+J95)/($D$27+$K$27+$N$17+$E$17+$L$38+$L$47)</f>
        <v>0</v>
      </c>
      <c r="T95" s="128" t="n">
        <f aca="false">J95/($K$27+$F$38+$F$47)</f>
        <v>0</v>
      </c>
      <c r="U95" s="128" t="n">
        <f aca="false">C95/($D$27+$N$17+$L$38+$L$47)</f>
        <v>0</v>
      </c>
      <c r="W95" s="131" t="n">
        <f aca="false">(D95*0.1)+(F95*6)+(L95*0.1)+(N95*6)</f>
        <v>0</v>
      </c>
      <c r="X95" s="131" t="n">
        <f aca="false">(D95*0.1)+(F95*6)+(K95*1)+(L95*0.1)+(N95*6)</f>
        <v>0</v>
      </c>
      <c r="Y95" s="131" t="n">
        <f aca="false">(D95*0.1)+(F95*6)+(K95*0.5)+(L95*0.1)+(N95*6)</f>
        <v>0</v>
      </c>
      <c r="Z95" s="122"/>
      <c r="AA95" s="122"/>
    </row>
    <row r="96" customFormat="false" ht="8.25" hidden="false" customHeight="false" outlineLevel="0" collapsed="false">
      <c r="A96" s="141" t="s">
        <v>949</v>
      </c>
      <c r="B96" s="140" t="n">
        <v>17</v>
      </c>
      <c r="C96" s="131" t="n">
        <v>152</v>
      </c>
      <c r="D96" s="131" t="n">
        <v>623</v>
      </c>
      <c r="E96" s="131" t="n">
        <f aca="false">D96/C96</f>
        <v>4.09868421052632</v>
      </c>
      <c r="F96" s="131" t="n">
        <v>6</v>
      </c>
      <c r="G96" s="128" t="n">
        <f aca="false">F96/C96</f>
        <v>0.0394736842105263</v>
      </c>
      <c r="I96" s="128" t="n">
        <f aca="false">K96/J96</f>
        <v>0.666666666666667</v>
      </c>
      <c r="J96" s="131" t="n">
        <v>36</v>
      </c>
      <c r="K96" s="131" t="n">
        <v>24</v>
      </c>
      <c r="L96" s="131" t="n">
        <v>152</v>
      </c>
      <c r="M96" s="131" t="n">
        <f aca="false">L96/K96</f>
        <v>6.33333333333333</v>
      </c>
      <c r="N96" s="131" t="n">
        <v>2</v>
      </c>
      <c r="O96" s="128" t="n">
        <f aca="false">N96/K96</f>
        <v>0.0833333333333333</v>
      </c>
      <c r="R96" s="130" t="s">
        <v>950</v>
      </c>
      <c r="S96" s="128" t="n">
        <f aca="false">(C96+J96)/($D$27+$K$27+$N$17+$E$17+$L$38+$L$47)</f>
        <v>0.204125950054289</v>
      </c>
      <c r="T96" s="128" t="n">
        <f aca="false">J96/($K$27+$F$38+$F$47)</f>
        <v>0.0902255639097744</v>
      </c>
      <c r="U96" s="128" t="n">
        <f aca="false">C96/($D$27+$N$17+$L$38+$L$47)</f>
        <v>0.331154684095861</v>
      </c>
      <c r="W96" s="131" t="n">
        <f aca="false">(D96*0.1)+(F96*6)+(L96*0.1)+(N96*6)</f>
        <v>125.5</v>
      </c>
      <c r="X96" s="131" t="n">
        <f aca="false">(D96*0.1)+(F96*6)+(K96*1)+(L96*0.1)+(N96*6)</f>
        <v>149.5</v>
      </c>
      <c r="Y96" s="131" t="n">
        <f aca="false">(D96*0.1)+(F96*6)+(K96*0.5)+(L96*0.1)+(N96*6)</f>
        <v>137.5</v>
      </c>
      <c r="Z96" s="122"/>
      <c r="AA96" s="122"/>
    </row>
    <row r="97" customFormat="false" ht="8.25" hidden="false" customHeight="false" outlineLevel="0" collapsed="false">
      <c r="A97" s="129" t="s">
        <v>49</v>
      </c>
      <c r="B97" s="129"/>
      <c r="C97" s="129" t="n">
        <f aca="false">SUM(C92:C96)</f>
        <v>342</v>
      </c>
      <c r="D97" s="129" t="n">
        <f aca="false">SUM(D92:D96)</f>
        <v>1623</v>
      </c>
      <c r="E97" s="129"/>
      <c r="F97" s="129" t="n">
        <f aca="false">SUM(F92:F96)</f>
        <v>11</v>
      </c>
      <c r="G97" s="129"/>
      <c r="H97" s="129"/>
      <c r="I97" s="129"/>
      <c r="J97" s="129" t="n">
        <f aca="false">SUM(J92:J96)</f>
        <v>91</v>
      </c>
      <c r="K97" s="129" t="n">
        <f aca="false">SUM(K92:K96)</f>
        <v>65</v>
      </c>
      <c r="L97" s="129" t="n">
        <f aca="false">SUM(L92:L96)</f>
        <v>512</v>
      </c>
      <c r="M97" s="129"/>
      <c r="N97" s="129" t="n">
        <f aca="false">SUM(N92:N96)</f>
        <v>3</v>
      </c>
      <c r="O97" s="129"/>
    </row>
    <row r="98" customFormat="false" ht="8.25" hidden="false" customHeight="false" outlineLevel="0" collapsed="false">
      <c r="A98" s="129"/>
      <c r="B98" s="122"/>
      <c r="C98" s="122"/>
      <c r="D98" s="122"/>
      <c r="E98" s="122"/>
      <c r="F98" s="122"/>
      <c r="G98" s="122"/>
      <c r="H98" s="129"/>
      <c r="I98" s="122"/>
      <c r="J98" s="122"/>
      <c r="K98" s="122"/>
      <c r="L98" s="122"/>
      <c r="M98" s="122"/>
      <c r="N98" s="122"/>
    </row>
    <row r="99" customFormat="false" ht="8.25" hidden="false" customHeight="false" outlineLevel="0" collapsed="false">
      <c r="B99" s="122"/>
      <c r="C99" s="122"/>
      <c r="D99" s="122"/>
      <c r="E99" s="122"/>
      <c r="F99" s="122"/>
      <c r="G99" s="122"/>
      <c r="H99" s="122"/>
      <c r="I99" s="122"/>
      <c r="J99" s="122"/>
      <c r="K99" s="122"/>
      <c r="L99" s="122"/>
      <c r="M99" s="122"/>
    </row>
    <row r="100" customFormat="false" ht="8.25" hidden="false" customHeight="false" outlineLevel="0" collapsed="false">
      <c r="A100" s="123" t="s">
        <v>50</v>
      </c>
      <c r="B100" s="123"/>
      <c r="C100" s="123"/>
      <c r="D100" s="123"/>
      <c r="E100" s="123"/>
      <c r="F100" s="123"/>
      <c r="G100" s="123"/>
      <c r="H100" s="122"/>
      <c r="I100" s="122"/>
      <c r="J100" s="123" t="s">
        <v>19</v>
      </c>
      <c r="K100" s="123"/>
      <c r="L100" s="123"/>
      <c r="M100" s="123"/>
      <c r="N100" s="123"/>
      <c r="R100" s="123" t="s">
        <v>20</v>
      </c>
      <c r="S100" s="123"/>
      <c r="T100" s="123"/>
      <c r="V100" s="123" t="s">
        <v>21</v>
      </c>
      <c r="W100" s="123"/>
    </row>
    <row r="101" customFormat="false" ht="8.25" hidden="false" customHeight="false" outlineLevel="0" collapsed="false">
      <c r="A101" s="129" t="s">
        <v>74</v>
      </c>
      <c r="B101" s="129" t="s">
        <v>24</v>
      </c>
      <c r="C101" s="129" t="s">
        <v>52</v>
      </c>
      <c r="D101" s="129" t="s">
        <v>53</v>
      </c>
      <c r="E101" s="129" t="s">
        <v>54</v>
      </c>
      <c r="F101" s="129" t="s">
        <v>55</v>
      </c>
      <c r="G101" s="129" t="s">
        <v>56</v>
      </c>
      <c r="H101" s="129" t="s">
        <v>30</v>
      </c>
      <c r="I101" s="129" t="s">
        <v>57</v>
      </c>
      <c r="K101" s="129" t="s">
        <v>34</v>
      </c>
      <c r="L101" s="129" t="s">
        <v>35</v>
      </c>
      <c r="M101" s="129" t="s">
        <v>36</v>
      </c>
      <c r="N101" s="129" t="s">
        <v>75</v>
      </c>
      <c r="O101" s="129" t="s">
        <v>31</v>
      </c>
      <c r="R101" s="129" t="s">
        <v>74</v>
      </c>
      <c r="S101" s="129" t="s">
        <v>38</v>
      </c>
      <c r="T101" s="129" t="s">
        <v>39</v>
      </c>
      <c r="U101" s="129" t="s">
        <v>40</v>
      </c>
      <c r="W101" s="129" t="s">
        <v>41</v>
      </c>
      <c r="X101" s="129" t="s">
        <v>58</v>
      </c>
      <c r="Y101" s="129" t="s">
        <v>76</v>
      </c>
      <c r="Z101" s="129"/>
    </row>
    <row r="102" customFormat="false" ht="8.25" hidden="false" customHeight="false" outlineLevel="0" collapsed="false">
      <c r="A102" s="130" t="s">
        <v>951</v>
      </c>
      <c r="B102" s="131" t="n">
        <v>17</v>
      </c>
      <c r="C102" s="128" t="n">
        <f aca="false">E102/D102</f>
        <v>0.630769230769231</v>
      </c>
      <c r="D102" s="131" t="n">
        <v>130</v>
      </c>
      <c r="E102" s="131" t="n">
        <v>82</v>
      </c>
      <c r="F102" s="131" t="n">
        <v>1100</v>
      </c>
      <c r="G102" s="131" t="n">
        <f aca="false">F102/E102</f>
        <v>13.4146341463415</v>
      </c>
      <c r="H102" s="131" t="n">
        <v>8</v>
      </c>
      <c r="I102" s="128" t="n">
        <f aca="false">H102/E102</f>
        <v>0.0975609756097561</v>
      </c>
      <c r="K102" s="131" t="n">
        <v>7</v>
      </c>
      <c r="L102" s="131" t="n">
        <v>28</v>
      </c>
      <c r="M102" s="142" t="n">
        <f aca="false">L102/K102</f>
        <v>4</v>
      </c>
      <c r="N102" s="131" t="n">
        <v>0</v>
      </c>
      <c r="O102" s="128" t="n">
        <f aca="false">N102/K102</f>
        <v>0</v>
      </c>
      <c r="R102" s="130" t="s">
        <v>952</v>
      </c>
      <c r="S102" s="143" t="n">
        <f aca="false">(D102+K102)/($D$27+$L$27+$N$17+$E$47+$L$47)</f>
        <v>0.227574750830565</v>
      </c>
      <c r="T102" s="143" t="n">
        <f aca="false">D102/($E$17)</f>
        <v>0.340314136125655</v>
      </c>
      <c r="U102" s="143" t="n">
        <f aca="false">K102/($N$17+$D$27+$L$38+$L$47)</f>
        <v>0.0152505446623094</v>
      </c>
      <c r="W102" s="131" t="n">
        <f aca="false">(F102*0.1)+(H102*6)+(L102*0.1)+(N102*6)</f>
        <v>160.8</v>
      </c>
      <c r="X102" s="131" t="n">
        <f aca="false">(E102*1)+(F102*0.1)+(H102*6)+(L102*0.1)+(N102*6)</f>
        <v>242.8</v>
      </c>
      <c r="Y102" s="131" t="n">
        <f aca="false">(E102*0.5)+(F102*0.1)+(H102*6)+(L102*0.1)+(N102*6)</f>
        <v>201.8</v>
      </c>
      <c r="Z102" s="122"/>
    </row>
    <row r="103" customFormat="false" ht="8.25" hidden="false" customHeight="false" outlineLevel="0" collapsed="false">
      <c r="A103" s="130" t="s">
        <v>953</v>
      </c>
      <c r="B103" s="131" t="n">
        <v>14</v>
      </c>
      <c r="C103" s="128" t="n">
        <f aca="false">E103/D103</f>
        <v>0.652173913043478</v>
      </c>
      <c r="D103" s="131" t="n">
        <v>115</v>
      </c>
      <c r="E103" s="131" t="n">
        <v>75</v>
      </c>
      <c r="F103" s="131" t="n">
        <v>1000</v>
      </c>
      <c r="G103" s="131" t="n">
        <f aca="false">F103/E103</f>
        <v>13.3333333333333</v>
      </c>
      <c r="H103" s="131" t="n">
        <v>8</v>
      </c>
      <c r="I103" s="128" t="n">
        <f aca="false">H103/E103</f>
        <v>0.106666666666667</v>
      </c>
      <c r="K103" s="131"/>
      <c r="L103" s="131"/>
      <c r="M103" s="142" t="e">
        <f aca="false">L103/K103</f>
        <v>#DIV/0!</v>
      </c>
      <c r="N103" s="131" t="n">
        <v>0</v>
      </c>
      <c r="O103" s="128" t="e">
        <f aca="false">N103/K103</f>
        <v>#DIV/0!</v>
      </c>
      <c r="R103" s="130" t="s">
        <v>954</v>
      </c>
      <c r="S103" s="143" t="n">
        <f aca="false">(D103+K103)/($D$27+$L$27+$N$17+$E$47+$L$47)</f>
        <v>0.191029900332226</v>
      </c>
      <c r="T103" s="143" t="n">
        <f aca="false">D103/($E$17)</f>
        <v>0.301047120418848</v>
      </c>
      <c r="U103" s="143" t="n">
        <f aca="false">K103/($N$17+$D$27+$L$38+$L$47)</f>
        <v>0</v>
      </c>
      <c r="W103" s="131" t="n">
        <f aca="false">(F103*0.1)+(H103*6)+(L103*0.1)+(N103*6)</f>
        <v>148</v>
      </c>
      <c r="X103" s="131" t="n">
        <f aca="false">(E103*1)+(F103*0.1)+(H103*6)+(L103*0.1)+(N103*6)</f>
        <v>223</v>
      </c>
      <c r="Y103" s="131" t="n">
        <f aca="false">(E103*0.5)+(F103*0.1)+(H103*6)+(L103*0.1)+(N103*6)</f>
        <v>185.5</v>
      </c>
      <c r="Z103" s="122"/>
    </row>
    <row r="104" customFormat="false" ht="8.25" hidden="false" customHeight="false" outlineLevel="0" collapsed="false">
      <c r="A104" s="130" t="s">
        <v>955</v>
      </c>
      <c r="B104" s="131" t="n">
        <v>16</v>
      </c>
      <c r="C104" s="128" t="n">
        <f aca="false">E104/D104</f>
        <v>0.611111111111111</v>
      </c>
      <c r="D104" s="131" t="n">
        <v>90</v>
      </c>
      <c r="E104" s="131" t="n">
        <v>55</v>
      </c>
      <c r="F104" s="131" t="n">
        <v>550</v>
      </c>
      <c r="G104" s="131" t="n">
        <f aca="false">F104/E104</f>
        <v>10</v>
      </c>
      <c r="H104" s="131" t="n">
        <v>4</v>
      </c>
      <c r="I104" s="128" t="n">
        <f aca="false">H104/E104</f>
        <v>0.0727272727272727</v>
      </c>
      <c r="K104" s="131" t="n">
        <v>5</v>
      </c>
      <c r="L104" s="131" t="n">
        <v>22</v>
      </c>
      <c r="M104" s="142" t="n">
        <f aca="false">L104/K104</f>
        <v>4.4</v>
      </c>
      <c r="N104" s="131" t="n">
        <v>0</v>
      </c>
      <c r="O104" s="128" t="n">
        <f aca="false">N104/K104</f>
        <v>0</v>
      </c>
      <c r="R104" s="130" t="s">
        <v>956</v>
      </c>
      <c r="S104" s="143" t="n">
        <f aca="false">(D104+K104)/($D$27+$L$27+$N$17+$E$47+$L$47)</f>
        <v>0.1578073089701</v>
      </c>
      <c r="T104" s="143" t="n">
        <f aca="false">D104/($E$17)</f>
        <v>0.235602094240838</v>
      </c>
      <c r="U104" s="143" t="n">
        <f aca="false">K104/($N$17+$D$27+$L$38+$L$47)</f>
        <v>0.0108932461873638</v>
      </c>
      <c r="W104" s="131" t="n">
        <f aca="false">(F104*0.1)+(H104*6)+(L104*0.1)+(N104*6)</f>
        <v>81.2</v>
      </c>
      <c r="X104" s="131" t="n">
        <f aca="false">(E104*1)+(F104*0.1)+(H104*6)+(L104*0.1)+(N104*6)</f>
        <v>136.2</v>
      </c>
      <c r="Y104" s="131" t="n">
        <f aca="false">(E104*0.5)+(F104*0.1)+(H104*6)+(L104*0.1)+(N104*6)</f>
        <v>108.7</v>
      </c>
      <c r="Z104" s="122"/>
    </row>
    <row r="105" customFormat="false" ht="8.25" hidden="false" customHeight="false" outlineLevel="0" collapsed="false">
      <c r="A105" s="130" t="s">
        <v>919</v>
      </c>
      <c r="B105" s="131" t="n">
        <v>14</v>
      </c>
      <c r="C105" s="128" t="n">
        <f aca="false">E105/D105</f>
        <v>0.755555555555556</v>
      </c>
      <c r="D105" s="131" t="n">
        <v>45</v>
      </c>
      <c r="E105" s="131" t="n">
        <v>34</v>
      </c>
      <c r="F105" s="131" t="n">
        <v>278</v>
      </c>
      <c r="G105" s="131" t="n">
        <f aca="false">F105/E105</f>
        <v>8.17647058823529</v>
      </c>
      <c r="H105" s="131" t="n">
        <v>2</v>
      </c>
      <c r="I105" s="128" t="n">
        <f aca="false">H105/E105</f>
        <v>0.0588235294117647</v>
      </c>
      <c r="K105" s="131"/>
      <c r="L105" s="131"/>
      <c r="M105" s="142" t="e">
        <f aca="false">L105/K105</f>
        <v>#DIV/0!</v>
      </c>
      <c r="N105" s="131"/>
      <c r="O105" s="128" t="e">
        <f aca="false">N105/K105</f>
        <v>#DIV/0!</v>
      </c>
      <c r="R105" s="130"/>
      <c r="S105" s="143" t="n">
        <f aca="false">(D105+K105)/($D$27+$L$27+$N$17+$E$47+$L$47)</f>
        <v>0.0747508305647841</v>
      </c>
      <c r="T105" s="143" t="n">
        <f aca="false">D105/($E$17)</f>
        <v>0.117801047120419</v>
      </c>
      <c r="U105" s="143" t="n">
        <f aca="false">K105/($N$17+$D$27+$L$38+$L$47)</f>
        <v>0</v>
      </c>
      <c r="W105" s="131" t="n">
        <f aca="false">(F105*0.1)+(H105*6)+(L105*0.1)+(N105*6)</f>
        <v>39.8</v>
      </c>
      <c r="X105" s="131" t="n">
        <f aca="false">(E105*1)+(F105*0.1)+(H105*6)+(L105*0.1)+(N105*6)</f>
        <v>73.8</v>
      </c>
      <c r="Y105" s="131" t="n">
        <f aca="false">(E105*0.5)+(F105*0.1)+(H105*6)+(L105*0.1)+(N105*6)</f>
        <v>56.8</v>
      </c>
      <c r="Z105" s="122"/>
    </row>
    <row r="106" customFormat="false" ht="8.25" hidden="false" customHeight="false" outlineLevel="0" collapsed="false">
      <c r="A106" s="130"/>
      <c r="B106" s="131"/>
      <c r="C106" s="128" t="e">
        <f aca="false">E106/D106</f>
        <v>#DIV/0!</v>
      </c>
      <c r="D106" s="131"/>
      <c r="E106" s="131"/>
      <c r="F106" s="131"/>
      <c r="G106" s="131" t="e">
        <f aca="false">F106/E106</f>
        <v>#DIV/0!</v>
      </c>
      <c r="H106" s="131"/>
      <c r="I106" s="128" t="e">
        <f aca="false">H106/E106</f>
        <v>#DIV/0!</v>
      </c>
      <c r="K106" s="131"/>
      <c r="L106" s="131"/>
      <c r="M106" s="142" t="e">
        <f aca="false">L106/K106</f>
        <v>#DIV/0!</v>
      </c>
      <c r="N106" s="131" t="n">
        <v>0</v>
      </c>
      <c r="O106" s="128" t="e">
        <f aca="false">N106/K106</f>
        <v>#DIV/0!</v>
      </c>
      <c r="R106" s="130"/>
      <c r="S106" s="143" t="n">
        <f aca="false">(D106+K106)/($D$27+$L$27+$N$17+$E$47+$L$47)</f>
        <v>0</v>
      </c>
      <c r="T106" s="143" t="n">
        <f aca="false">D106/($E$17)</f>
        <v>0</v>
      </c>
      <c r="U106" s="143" t="n">
        <f aca="false">K106/($N$17+$D$27+$L$38+$L$47)</f>
        <v>0</v>
      </c>
      <c r="W106" s="131" t="n">
        <f aca="false">(F106*0.1)+(H106*6)+(L106*0.1)+(N106*6)</f>
        <v>0</v>
      </c>
      <c r="X106" s="131" t="n">
        <f aca="false">(E106*1)+(F106*0.1)+(H106*6)+(L106*0.1)+(N106*6)</f>
        <v>0</v>
      </c>
      <c r="Y106" s="131" t="n">
        <f aca="false">(E106*0.5)+(F106*0.1)+(H106*6)+(L106*0.1)+(N106*6)</f>
        <v>0</v>
      </c>
      <c r="Z106" s="122"/>
    </row>
    <row r="107" customFormat="false" ht="8.25" hidden="false" customHeight="false" outlineLevel="0" collapsed="false">
      <c r="A107" s="130"/>
      <c r="B107" s="131"/>
      <c r="C107" s="128" t="e">
        <f aca="false">E107/D107</f>
        <v>#DIV/0!</v>
      </c>
      <c r="D107" s="131"/>
      <c r="E107" s="131"/>
      <c r="F107" s="131"/>
      <c r="G107" s="131" t="e">
        <f aca="false">F107/E107</f>
        <v>#DIV/0!</v>
      </c>
      <c r="H107" s="131"/>
      <c r="I107" s="128" t="e">
        <f aca="false">H107/E107</f>
        <v>#DIV/0!</v>
      </c>
      <c r="K107" s="131"/>
      <c r="L107" s="131"/>
      <c r="M107" s="142" t="e">
        <f aca="false">L107/K107</f>
        <v>#DIV/0!</v>
      </c>
      <c r="N107" s="131"/>
      <c r="O107" s="128" t="e">
        <f aca="false">N107/K107</f>
        <v>#DIV/0!</v>
      </c>
      <c r="R107" s="130" t="s">
        <v>920</v>
      </c>
      <c r="S107" s="143" t="n">
        <f aca="false">(D107+K107)/($D$27+$L$27+$N$17+$E$47+$L$47)</f>
        <v>0</v>
      </c>
      <c r="T107" s="143" t="n">
        <f aca="false">D107/($E$17)</f>
        <v>0</v>
      </c>
      <c r="U107" s="143" t="n">
        <f aca="false">K107/($N$17+$D$27+$L$38+$L$47)</f>
        <v>0</v>
      </c>
      <c r="W107" s="131" t="n">
        <f aca="false">(F107*0.1)+(H107*6)+(L107*0.1)+(N107*6)</f>
        <v>0</v>
      </c>
      <c r="X107" s="131" t="n">
        <f aca="false">(E107*1)+(F107*0.1)+(H107*6)+(L107*0.1)+(N107*6)</f>
        <v>0</v>
      </c>
      <c r="Y107" s="131" t="n">
        <f aca="false">(E107*0.5)+(F107*0.1)+(H107*6)+(L107*0.1)+(N107*6)</f>
        <v>0</v>
      </c>
      <c r="Z107" s="122"/>
    </row>
    <row r="108" customFormat="false" ht="8.25" hidden="false" customHeight="false" outlineLevel="0" collapsed="false">
      <c r="A108" s="129" t="s">
        <v>49</v>
      </c>
      <c r="B108" s="129"/>
      <c r="C108" s="126"/>
      <c r="D108" s="129" t="n">
        <f aca="false">SUM(D102:D107)</f>
        <v>380</v>
      </c>
      <c r="E108" s="129" t="n">
        <f aca="false">SUM(E102:E107)</f>
        <v>246</v>
      </c>
      <c r="F108" s="129" t="n">
        <f aca="false">SUM(F102:F107)</f>
        <v>2928</v>
      </c>
      <c r="G108" s="129"/>
      <c r="H108" s="129" t="n">
        <f aca="false">SUM(H102:H107)</f>
        <v>22</v>
      </c>
      <c r="I108" s="129"/>
      <c r="J108" s="129"/>
      <c r="K108" s="129" t="n">
        <f aca="false">SUM(K102:K107)</f>
        <v>12</v>
      </c>
      <c r="L108" s="129" t="n">
        <f aca="false">SUM(L102:L107)</f>
        <v>50</v>
      </c>
      <c r="M108" s="129"/>
      <c r="N108" s="129" t="n">
        <f aca="false">SUM(N102:N107)</f>
        <v>0</v>
      </c>
      <c r="O108" s="129"/>
    </row>
    <row r="109" customFormat="false" ht="8.25" hidden="false" customHeight="false" outlineLevel="0" collapsed="false">
      <c r="A109" s="129" t="s">
        <v>957</v>
      </c>
      <c r="C109" s="122"/>
      <c r="D109" s="122"/>
      <c r="E109" s="122"/>
      <c r="F109" s="122"/>
      <c r="G109" s="122"/>
      <c r="H109" s="122"/>
      <c r="I109" s="122"/>
      <c r="J109" s="122"/>
      <c r="K109" s="122"/>
      <c r="L109" s="122"/>
    </row>
    <row r="110" customFormat="false" ht="8.25" hidden="false" customHeight="false" outlineLevel="0" collapsed="false">
      <c r="A110" s="129"/>
      <c r="C110" s="122"/>
      <c r="D110" s="122"/>
      <c r="E110" s="122"/>
      <c r="F110" s="122"/>
      <c r="G110" s="122"/>
      <c r="H110" s="122"/>
      <c r="I110" s="122"/>
      <c r="J110" s="122"/>
      <c r="K110" s="122"/>
      <c r="L110" s="122"/>
    </row>
    <row r="111" customFormat="false" ht="8.25" hidden="false" customHeight="false" outlineLevel="0" collapsed="false">
      <c r="A111" s="123" t="s">
        <v>50</v>
      </c>
      <c r="B111" s="123"/>
      <c r="C111" s="123"/>
      <c r="D111" s="123"/>
      <c r="E111" s="123"/>
      <c r="F111" s="123"/>
      <c r="G111" s="123"/>
      <c r="H111" s="122"/>
      <c r="I111" s="122"/>
      <c r="J111" s="123" t="s">
        <v>19</v>
      </c>
      <c r="K111" s="123"/>
      <c r="L111" s="123"/>
      <c r="M111" s="123"/>
      <c r="N111" s="123"/>
      <c r="R111" s="123" t="s">
        <v>20</v>
      </c>
      <c r="S111" s="123"/>
      <c r="T111" s="123"/>
      <c r="V111" s="123" t="s">
        <v>21</v>
      </c>
      <c r="W111" s="123"/>
    </row>
    <row r="112" customFormat="false" ht="8.25" hidden="false" customHeight="false" outlineLevel="0" collapsed="false">
      <c r="A112" s="129" t="s">
        <v>95</v>
      </c>
      <c r="B112" s="129" t="s">
        <v>24</v>
      </c>
      <c r="C112" s="129" t="s">
        <v>52</v>
      </c>
      <c r="D112" s="129" t="s">
        <v>53</v>
      </c>
      <c r="E112" s="129" t="s">
        <v>54</v>
      </c>
      <c r="F112" s="129" t="s">
        <v>55</v>
      </c>
      <c r="G112" s="129" t="s">
        <v>56</v>
      </c>
      <c r="H112" s="129" t="s">
        <v>30</v>
      </c>
      <c r="I112" s="129" t="s">
        <v>57</v>
      </c>
      <c r="K112" s="129" t="s">
        <v>34</v>
      </c>
      <c r="L112" s="129" t="s">
        <v>35</v>
      </c>
      <c r="M112" s="129" t="s">
        <v>36</v>
      </c>
      <c r="N112" s="129" t="s">
        <v>96</v>
      </c>
      <c r="O112" s="129" t="s">
        <v>31</v>
      </c>
      <c r="R112" s="129" t="s">
        <v>95</v>
      </c>
      <c r="S112" s="129" t="s">
        <v>38</v>
      </c>
      <c r="T112" s="129" t="s">
        <v>39</v>
      </c>
      <c r="U112" s="129" t="s">
        <v>40</v>
      </c>
      <c r="W112" s="129" t="s">
        <v>41</v>
      </c>
      <c r="X112" s="129" t="s">
        <v>58</v>
      </c>
      <c r="Y112" s="129" t="s">
        <v>97</v>
      </c>
      <c r="Z112" s="129"/>
    </row>
    <row r="113" customFormat="false" ht="8.25" hidden="false" customHeight="false" outlineLevel="0" collapsed="false">
      <c r="A113" s="130" t="s">
        <v>958</v>
      </c>
      <c r="B113" s="131" t="n">
        <v>17</v>
      </c>
      <c r="C113" s="128" t="n">
        <f aca="false">E113/D113</f>
        <v>0.714285714285714</v>
      </c>
      <c r="D113" s="131" t="n">
        <v>105</v>
      </c>
      <c r="E113" s="131" t="n">
        <v>75</v>
      </c>
      <c r="F113" s="131" t="n">
        <v>775</v>
      </c>
      <c r="G113" s="131" t="n">
        <f aca="false">F113/E113</f>
        <v>10.3333333333333</v>
      </c>
      <c r="H113" s="131" t="n">
        <v>6</v>
      </c>
      <c r="I113" s="128" t="n">
        <f aca="false">H113/E113</f>
        <v>0.08</v>
      </c>
      <c r="K113" s="131" t="n">
        <v>0</v>
      </c>
      <c r="L113" s="131" t="n">
        <v>0</v>
      </c>
      <c r="M113" s="131" t="n">
        <v>0</v>
      </c>
      <c r="N113" s="131" t="n">
        <v>0</v>
      </c>
      <c r="O113" s="128" t="e">
        <f aca="false">N113/K113</f>
        <v>#DIV/0!</v>
      </c>
      <c r="R113" s="130" t="s">
        <v>959</v>
      </c>
      <c r="S113" s="143" t="n">
        <f aca="false">(D113+K113)/($E$47+$L$47+$E$38+$L$38+$K$27+$D$27+$N$17)</f>
        <v>0.100864553314121</v>
      </c>
      <c r="T113" s="143" t="n">
        <f aca="false">D113/($E$47+$E$38+$K$27)</f>
        <v>0.180412371134021</v>
      </c>
      <c r="U113" s="143" t="n">
        <f aca="false">K113/($L$47+$L$38+$D$27+$N$17)</f>
        <v>0</v>
      </c>
      <c r="W113" s="131" t="n">
        <f aca="false">(F113*0.1)+(H113*6)+(L113*0.1)+(N113*6)</f>
        <v>113.5</v>
      </c>
      <c r="X113" s="131" t="n">
        <f aca="false">(E113*1)+(F113*0.1)+(H113*6)+(L113*0.1)+(N113*6)</f>
        <v>188.5</v>
      </c>
      <c r="Y113" s="131" t="n">
        <f aca="false">(E113*0.5)+(F113*0.1)+(H113*6)+(L113*0.1)+(N113*6)</f>
        <v>151</v>
      </c>
      <c r="Z113" s="122"/>
    </row>
    <row r="114" customFormat="false" ht="8.25" hidden="false" customHeight="false" outlineLevel="0" collapsed="false">
      <c r="A114" s="130" t="s">
        <v>960</v>
      </c>
      <c r="B114" s="131" t="n">
        <v>12</v>
      </c>
      <c r="C114" s="128" t="n">
        <f aca="false">E114/D114</f>
        <v>0.5</v>
      </c>
      <c r="D114" s="131" t="n">
        <v>4</v>
      </c>
      <c r="E114" s="131" t="n">
        <v>2</v>
      </c>
      <c r="F114" s="131" t="n">
        <v>20</v>
      </c>
      <c r="G114" s="131" t="n">
        <f aca="false">F114/E114</f>
        <v>10</v>
      </c>
      <c r="H114" s="131" t="n">
        <v>0</v>
      </c>
      <c r="I114" s="128" t="n">
        <f aca="false">H114/E114</f>
        <v>0</v>
      </c>
      <c r="K114" s="131" t="n">
        <v>0</v>
      </c>
      <c r="L114" s="131" t="n">
        <v>0</v>
      </c>
      <c r="M114" s="131" t="n">
        <v>0</v>
      </c>
      <c r="N114" s="131" t="n">
        <v>0</v>
      </c>
      <c r="O114" s="128" t="e">
        <f aca="false">N114/K114</f>
        <v>#DIV/0!</v>
      </c>
      <c r="R114" s="130" t="s">
        <v>961</v>
      </c>
      <c r="S114" s="143" t="n">
        <f aca="false">(D114+K114)/($E$47+$L$47+$E$38+$L$38+$K$27+$D$27+$N$17)</f>
        <v>0.00384245917387128</v>
      </c>
      <c r="T114" s="143" t="n">
        <f aca="false">D114/($E$47+$E$38+$K$27)</f>
        <v>0.00687285223367698</v>
      </c>
      <c r="U114" s="143" t="n">
        <f aca="false">K114/($L$47+$L$38+$D$27+$N$17)</f>
        <v>0</v>
      </c>
      <c r="W114" s="131" t="n">
        <f aca="false">(F114*0.1)+(H114*6)+(L114*0.1)+(N114*6)</f>
        <v>2</v>
      </c>
      <c r="X114" s="131" t="n">
        <f aca="false">(E114*1)+(F114*0.1)+(H114*6)+(L114*0.1)+(N114*6)</f>
        <v>4</v>
      </c>
      <c r="Y114" s="131" t="n">
        <f aca="false">(E114*0.5)+(F114*0.1)+(H114*6)+(L114*0.1)+(N114*6)</f>
        <v>3</v>
      </c>
      <c r="Z114" s="122"/>
    </row>
    <row r="115" customFormat="false" ht="8.25" hidden="false" customHeight="false" outlineLevel="0" collapsed="false">
      <c r="A115" s="130" t="s">
        <v>929</v>
      </c>
      <c r="B115" s="131" t="n">
        <v>12</v>
      </c>
      <c r="C115" s="128" t="n">
        <f aca="false">E115/D115</f>
        <v>0.625</v>
      </c>
      <c r="D115" s="131" t="n">
        <v>8</v>
      </c>
      <c r="E115" s="131" t="n">
        <v>5</v>
      </c>
      <c r="F115" s="131" t="n">
        <v>50</v>
      </c>
      <c r="G115" s="131" t="n">
        <f aca="false">F115/E115</f>
        <v>10</v>
      </c>
      <c r="H115" s="131" t="n">
        <v>0</v>
      </c>
      <c r="I115" s="128" t="n">
        <f aca="false">H115/E115</f>
        <v>0</v>
      </c>
      <c r="K115" s="131" t="n">
        <v>0</v>
      </c>
      <c r="L115" s="131" t="n">
        <v>0</v>
      </c>
      <c r="M115" s="131" t="n">
        <v>0</v>
      </c>
      <c r="N115" s="131" t="n">
        <v>0</v>
      </c>
      <c r="O115" s="128" t="e">
        <f aca="false">N115/K115</f>
        <v>#DIV/0!</v>
      </c>
      <c r="R115" s="130" t="s">
        <v>930</v>
      </c>
      <c r="S115" s="143" t="n">
        <f aca="false">(D115+K115)/($E$47+$L$47+$E$38+$L$38+$K$27+$D$27+$N$17)</f>
        <v>0.00768491834774256</v>
      </c>
      <c r="T115" s="143" t="n">
        <f aca="false">D115/($E$47+$E$38+$K$27)</f>
        <v>0.013745704467354</v>
      </c>
      <c r="U115" s="143" t="n">
        <f aca="false">K115/($L$47+$L$38+$D$27+$N$17)</f>
        <v>0</v>
      </c>
      <c r="W115" s="131" t="n">
        <f aca="false">(F115*0.1)+(H115*6)+(L115*0.1)+(N115*6)</f>
        <v>5</v>
      </c>
      <c r="X115" s="131" t="n">
        <f aca="false">(E115*1)+(F115*0.1)+(H115*6)+(L115*0.1)+(N115*6)</f>
        <v>10</v>
      </c>
      <c r="Y115" s="131" t="n">
        <f aca="false">(E115*0.5)+(F115*0.1)+(H115*6)+(L115*0.1)+(N115*6)</f>
        <v>7.5</v>
      </c>
      <c r="Z115" s="122"/>
    </row>
    <row r="116" customFormat="false" ht="8.25" hidden="false" customHeight="false" outlineLevel="0" collapsed="false">
      <c r="A116" s="141"/>
      <c r="B116" s="131"/>
      <c r="C116" s="128" t="e">
        <f aca="false">E116/D116</f>
        <v>#DIV/0!</v>
      </c>
      <c r="D116" s="131"/>
      <c r="E116" s="131"/>
      <c r="F116" s="131"/>
      <c r="G116" s="131" t="e">
        <f aca="false">F116/E116</f>
        <v>#DIV/0!</v>
      </c>
      <c r="H116" s="131"/>
      <c r="I116" s="128" t="e">
        <f aca="false">H116/E116</f>
        <v>#DIV/0!</v>
      </c>
      <c r="K116" s="131"/>
      <c r="L116" s="131"/>
      <c r="M116" s="131" t="e">
        <f aca="false">L116/K116</f>
        <v>#DIV/0!</v>
      </c>
      <c r="N116" s="131"/>
      <c r="O116" s="128" t="e">
        <f aca="false">N116/K116</f>
        <v>#DIV/0!</v>
      </c>
      <c r="R116" s="130"/>
      <c r="S116" s="143" t="n">
        <f aca="false">(D116+K116)/($E$47+$L$47+$E$38+$L$38+$K$27+$D$27+$N$17)</f>
        <v>0</v>
      </c>
      <c r="T116" s="143" t="n">
        <f aca="false">D116/($E$47+$E$38+$K$27)</f>
        <v>0</v>
      </c>
      <c r="U116" s="143" t="n">
        <f aca="false">K116/($L$47+$L$38+$D$27+$N$17)</f>
        <v>0</v>
      </c>
      <c r="W116" s="131" t="n">
        <f aca="false">(F116*0.1)+(H116*6)+(L116*0.1)+(N116*6)</f>
        <v>0</v>
      </c>
      <c r="X116" s="131" t="n">
        <f aca="false">(E116*1)+(F116*0.1)+(H116*6)+(L116*0.1)+(N116*6)</f>
        <v>0</v>
      </c>
      <c r="Y116" s="131" t="n">
        <f aca="false">(E116*0.5)+(F116*0.1)+(H116*6)+(L116*0.1)+(N116*6)</f>
        <v>0</v>
      </c>
      <c r="Z116" s="122"/>
    </row>
    <row r="117" customFormat="false" ht="8.25" hidden="false" customHeight="false" outlineLevel="0" collapsed="false">
      <c r="A117" s="129" t="s">
        <v>49</v>
      </c>
      <c r="B117" s="129"/>
      <c r="C117" s="126"/>
      <c r="D117" s="129" t="n">
        <f aca="false">SUM(D113:D116)</f>
        <v>117</v>
      </c>
      <c r="E117" s="129" t="n">
        <f aca="false">SUM(E113:E116)</f>
        <v>82</v>
      </c>
      <c r="F117" s="129" t="n">
        <f aca="false">SUM(F113:F116)</f>
        <v>845</v>
      </c>
      <c r="G117" s="129"/>
      <c r="H117" s="129" t="n">
        <f aca="false">SUM(H113:H116)</f>
        <v>6</v>
      </c>
      <c r="I117" s="129"/>
      <c r="J117" s="129"/>
      <c r="K117" s="129" t="n">
        <f aca="false">SUM(K113:K116)</f>
        <v>0</v>
      </c>
      <c r="L117" s="129" t="n">
        <f aca="false">SUM(L113:L116)</f>
        <v>0</v>
      </c>
      <c r="M117" s="129"/>
      <c r="N117" s="129" t="n">
        <f aca="false">SUM(N113:N116)</f>
        <v>0</v>
      </c>
      <c r="O117" s="126"/>
      <c r="Q117" s="133"/>
      <c r="S117" s="133"/>
      <c r="U117" s="122"/>
      <c r="V117" s="122"/>
    </row>
    <row r="118" customFormat="false" ht="8.25" hidden="false" customHeight="false" outlineLevel="0" collapsed="false">
      <c r="H118" s="137"/>
      <c r="I118" s="122"/>
      <c r="J118" s="122"/>
      <c r="P118" s="133"/>
      <c r="Q118" s="133"/>
      <c r="R118" s="133"/>
      <c r="T118" s="122"/>
      <c r="U118" s="122"/>
    </row>
    <row r="119" customFormat="false" ht="8.25" hidden="false" customHeight="false" outlineLevel="0" collapsed="false">
      <c r="H119" s="137"/>
      <c r="I119" s="122"/>
      <c r="J119" s="122"/>
      <c r="P119" s="133"/>
      <c r="Q119" s="133"/>
      <c r="R119" s="133"/>
      <c r="T119" s="122"/>
      <c r="U119" s="122"/>
    </row>
    <row r="120" customFormat="false" ht="8.25" hidden="false" customHeight="false" outlineLevel="0" collapsed="false">
      <c r="A120" s="123" t="s">
        <v>109</v>
      </c>
      <c r="B120" s="123"/>
      <c r="C120" s="123"/>
      <c r="D120" s="123"/>
      <c r="E120" s="123"/>
      <c r="F120" s="123"/>
      <c r="G120" s="123"/>
      <c r="H120" s="137"/>
      <c r="I120" s="122"/>
      <c r="J120" s="123" t="s">
        <v>110</v>
      </c>
      <c r="K120" s="123"/>
      <c r="L120" s="123"/>
      <c r="M120" s="123"/>
      <c r="N120" s="123"/>
      <c r="P120" s="145"/>
      <c r="Q120" s="133"/>
      <c r="R120" s="123" t="s">
        <v>111</v>
      </c>
      <c r="S120" s="123"/>
      <c r="T120" s="123"/>
      <c r="U120" s="123"/>
      <c r="V120" s="123"/>
    </row>
    <row r="121" customFormat="false" ht="8.25" hidden="false" customHeight="false" outlineLevel="0" collapsed="false">
      <c r="A121" s="126"/>
      <c r="B121" s="129" t="s">
        <v>53</v>
      </c>
      <c r="C121" s="129" t="s">
        <v>112</v>
      </c>
      <c r="D121" s="129" t="s">
        <v>55</v>
      </c>
      <c r="E121" s="129" t="s">
        <v>30</v>
      </c>
      <c r="H121" s="122"/>
      <c r="I121" s="122"/>
      <c r="J121" s="146" t="s">
        <v>113</v>
      </c>
      <c r="K121" s="146"/>
      <c r="L121" s="146"/>
      <c r="M121" s="146"/>
      <c r="N121" s="126" t="s">
        <v>114</v>
      </c>
      <c r="R121" s="146" t="s">
        <v>113</v>
      </c>
      <c r="S121" s="146"/>
      <c r="T121" s="146"/>
      <c r="U121" s="146"/>
      <c r="V121" s="126" t="s">
        <v>114</v>
      </c>
    </row>
    <row r="122" customFormat="false" ht="8.25" hidden="false" customHeight="false" outlineLevel="0" collapsed="false">
      <c r="A122" s="141" t="s">
        <v>117</v>
      </c>
      <c r="B122" s="131" t="n">
        <f aca="false">SUM(J92:J96,D102:D107,D113:D116)</f>
        <v>588</v>
      </c>
      <c r="C122" s="131" t="n">
        <f aca="false">SUM(E113:E116,E102:E107,K92:K96)</f>
        <v>393</v>
      </c>
      <c r="D122" s="131" t="n">
        <f aca="false">SUM(F113:F116,F102:F107,L92:L96)</f>
        <v>4285</v>
      </c>
      <c r="E122" s="131" t="n">
        <f aca="false">SUM(N92:N96,H102:H107,H113:H116)</f>
        <v>31</v>
      </c>
      <c r="H122" s="122"/>
      <c r="I122" s="122"/>
      <c r="J122" s="130" t="s">
        <v>962</v>
      </c>
      <c r="K122" s="130"/>
      <c r="L122" s="130"/>
      <c r="M122" s="130"/>
      <c r="N122" s="130" t="s">
        <v>51</v>
      </c>
      <c r="R122" s="130"/>
      <c r="S122" s="130"/>
      <c r="T122" s="130"/>
      <c r="U122" s="130"/>
      <c r="V122" s="130"/>
    </row>
    <row r="123" customFormat="false" ht="8.25" hidden="false" customHeight="false" outlineLevel="0" collapsed="false">
      <c r="A123" s="141" t="s">
        <v>118</v>
      </c>
      <c r="B123" s="131" t="n">
        <f aca="false">SUM(C87)</f>
        <v>588</v>
      </c>
      <c r="C123" s="131" t="n">
        <f aca="false">SUM(D87)</f>
        <v>393</v>
      </c>
      <c r="D123" s="131" t="n">
        <f aca="false">SUM(F87)</f>
        <v>4285</v>
      </c>
      <c r="E123" s="131" t="n">
        <f aca="false">SUM(H87)</f>
        <v>31</v>
      </c>
      <c r="F123" s="129"/>
      <c r="J123" s="130" t="s">
        <v>963</v>
      </c>
      <c r="K123" s="130"/>
      <c r="L123" s="130"/>
      <c r="M123" s="130"/>
      <c r="N123" s="130" t="s">
        <v>22</v>
      </c>
      <c r="R123" s="130"/>
      <c r="S123" s="130"/>
      <c r="T123" s="130"/>
      <c r="U123" s="130"/>
      <c r="V123" s="130"/>
    </row>
    <row r="124" customFormat="false" ht="8.25" hidden="false" customHeight="false" outlineLevel="0" collapsed="false">
      <c r="A124" s="141" t="s">
        <v>120</v>
      </c>
      <c r="B124" s="130"/>
      <c r="F124" s="129"/>
      <c r="J124" s="130" t="s">
        <v>964</v>
      </c>
      <c r="K124" s="130"/>
      <c r="L124" s="130"/>
      <c r="M124" s="130"/>
      <c r="N124" s="130" t="s">
        <v>130</v>
      </c>
      <c r="R124" s="141"/>
      <c r="S124" s="141"/>
      <c r="T124" s="141"/>
      <c r="U124" s="141"/>
      <c r="V124" s="130"/>
    </row>
    <row r="125" customFormat="false" ht="8.25" hidden="false" customHeight="false" outlineLevel="0" collapsed="false">
      <c r="J125" s="130" t="s">
        <v>965</v>
      </c>
      <c r="K125" s="130"/>
      <c r="L125" s="130"/>
      <c r="M125" s="130"/>
      <c r="N125" s="130" t="s">
        <v>122</v>
      </c>
      <c r="R125" s="141"/>
      <c r="S125" s="141"/>
      <c r="T125" s="141"/>
      <c r="U125" s="141"/>
      <c r="V125" s="130"/>
    </row>
    <row r="126" customFormat="false" ht="8.25" hidden="false" customHeight="false" outlineLevel="0" collapsed="false">
      <c r="A126" s="126"/>
      <c r="B126" s="129" t="s">
        <v>25</v>
      </c>
      <c r="C126" s="129" t="s">
        <v>28</v>
      </c>
      <c r="D126" s="129" t="s">
        <v>30</v>
      </c>
      <c r="J126" s="130" t="s">
        <v>966</v>
      </c>
      <c r="K126" s="130"/>
      <c r="L126" s="130"/>
      <c r="M126" s="130"/>
      <c r="N126" s="130" t="s">
        <v>122</v>
      </c>
      <c r="R126" s="141"/>
      <c r="S126" s="141"/>
      <c r="T126" s="141"/>
      <c r="U126" s="141"/>
      <c r="V126" s="130"/>
    </row>
    <row r="127" customFormat="false" ht="8.25" hidden="false" customHeight="false" outlineLevel="0" collapsed="false">
      <c r="A127" s="141" t="s">
        <v>125</v>
      </c>
      <c r="B127" s="131" t="n">
        <f aca="false">SUM(M84:M86,C92:C96,K102:K107,K113:K116)</f>
        <v>418</v>
      </c>
      <c r="C127" s="131" t="n">
        <f aca="false">SUM(N84:N86,D92:D96,L102:L107,L113:L116)</f>
        <v>1961</v>
      </c>
      <c r="D127" s="131" t="n">
        <f aca="false">SUM(P84:P86,F92:F96,N102:N107,N113:N116)</f>
        <v>15</v>
      </c>
      <c r="J127" s="130"/>
      <c r="K127" s="130"/>
      <c r="L127" s="130"/>
      <c r="M127" s="130"/>
      <c r="N127" s="130"/>
      <c r="R127" s="141"/>
      <c r="S127" s="141"/>
      <c r="T127" s="141"/>
      <c r="U127" s="141"/>
      <c r="V127" s="130"/>
    </row>
    <row r="128" customFormat="false" ht="8.25" hidden="false" customHeight="false" outlineLevel="0" collapsed="false">
      <c r="A128" s="141" t="s">
        <v>120</v>
      </c>
      <c r="B128" s="130"/>
      <c r="J128" s="130"/>
      <c r="K128" s="130"/>
      <c r="L128" s="130"/>
      <c r="M128" s="130"/>
      <c r="N128" s="130"/>
      <c r="R128" s="141"/>
      <c r="S128" s="141"/>
      <c r="T128" s="141"/>
      <c r="U128" s="141"/>
      <c r="V128" s="130"/>
    </row>
    <row r="129" customFormat="false" ht="8.25" hidden="false" customHeight="false" outlineLevel="0" collapsed="false">
      <c r="J129" s="130"/>
      <c r="K129" s="130"/>
      <c r="L129" s="130"/>
      <c r="M129" s="130"/>
      <c r="N129" s="130"/>
      <c r="R129" s="141"/>
      <c r="S129" s="141"/>
      <c r="T129" s="141"/>
      <c r="U129" s="141"/>
      <c r="V129" s="130"/>
    </row>
    <row r="130" customFormat="false" ht="8.25" hidden="false" customHeight="false" outlineLevel="0" collapsed="false">
      <c r="B130" s="129" t="s">
        <v>16</v>
      </c>
      <c r="C130" s="129" t="s">
        <v>17</v>
      </c>
    </row>
    <row r="131" customFormat="false" ht="8.25" hidden="false" customHeight="false" outlineLevel="0" collapsed="false">
      <c r="A131" s="141" t="s">
        <v>131</v>
      </c>
      <c r="B131" s="128" t="n">
        <f aca="false">B127/(B123+B127)</f>
        <v>0.415506958250497</v>
      </c>
      <c r="C131" s="128" t="n">
        <f aca="false">B123/(B123+B127)</f>
        <v>0.584493041749503</v>
      </c>
      <c r="J131" s="121" t="s">
        <v>132</v>
      </c>
    </row>
    <row r="132" customFormat="false" ht="8.25" hidden="false" customHeight="false" outlineLevel="0" collapsed="false">
      <c r="A132" s="141" t="s">
        <v>133</v>
      </c>
      <c r="B132" s="130"/>
      <c r="C132" s="130"/>
    </row>
    <row r="141" customFormat="false" ht="8.25" hidden="false" customHeight="false" outlineLevel="0" collapsed="false">
      <c r="A141" s="123" t="s">
        <v>134</v>
      </c>
      <c r="B141" s="123"/>
      <c r="C141" s="123"/>
      <c r="D141" s="123"/>
      <c r="E141" s="123"/>
      <c r="F141" s="123"/>
      <c r="G141" s="123"/>
      <c r="H141" s="123"/>
      <c r="I141" s="123"/>
      <c r="J141" s="123"/>
      <c r="K141" s="123"/>
      <c r="L141" s="123"/>
      <c r="M141" s="123"/>
      <c r="N141" s="123"/>
      <c r="O141" s="123"/>
      <c r="P141" s="123"/>
      <c r="Q141" s="123"/>
      <c r="R141" s="123"/>
      <c r="S141" s="123"/>
      <c r="T141" s="123"/>
      <c r="U141" s="123"/>
      <c r="V141" s="123"/>
      <c r="W141" s="123"/>
    </row>
    <row r="142" customFormat="false" ht="8.25" hidden="false" customHeight="false" outlineLevel="0" collapsed="false">
      <c r="A142" s="124"/>
      <c r="B142" s="124"/>
      <c r="C142" s="124"/>
      <c r="D142" s="124"/>
      <c r="E142" s="124"/>
      <c r="F142" s="124"/>
      <c r="G142" s="124"/>
      <c r="H142" s="124"/>
      <c r="I142" s="124"/>
      <c r="J142" s="124"/>
      <c r="K142" s="124"/>
      <c r="L142" s="124"/>
      <c r="M142" s="124"/>
      <c r="N142" s="124"/>
      <c r="O142" s="124"/>
      <c r="P142" s="124"/>
      <c r="Q142" s="124"/>
      <c r="R142" s="124"/>
      <c r="S142" s="124"/>
      <c r="T142" s="124"/>
      <c r="U142" s="124"/>
      <c r="V142" s="124"/>
      <c r="W142" s="124"/>
    </row>
    <row r="143" customFormat="false" ht="8.25" hidden="false" customHeight="false" outlineLevel="0" collapsed="false">
      <c r="H143" s="125" t="s">
        <v>11</v>
      </c>
      <c r="I143" s="125"/>
      <c r="J143" s="125"/>
      <c r="M143" s="125" t="s">
        <v>12</v>
      </c>
      <c r="N143" s="125"/>
      <c r="O143" s="125"/>
    </row>
    <row r="144" customFormat="false" ht="8.25" hidden="false" customHeight="false" outlineLevel="0" collapsed="false">
      <c r="H144" s="125" t="s">
        <v>14</v>
      </c>
      <c r="I144" s="125"/>
      <c r="J144" s="125"/>
    </row>
    <row r="145" customFormat="false" ht="8.25" hidden="false" customHeight="false" outlineLevel="0" collapsed="false">
      <c r="H145" s="125"/>
      <c r="I145" s="125"/>
      <c r="J145" s="125"/>
    </row>
    <row r="146" customFormat="false" ht="8.25" hidden="false" customHeight="false" outlineLevel="0" collapsed="false">
      <c r="H146" s="125"/>
      <c r="I146" s="125"/>
      <c r="J146" s="125"/>
    </row>
    <row r="147" customFormat="false" ht="8.25" hidden="false" customHeight="false" outlineLevel="0" collapsed="false">
      <c r="D147" s="126" t="s">
        <v>135</v>
      </c>
      <c r="P147" s="126" t="s">
        <v>136</v>
      </c>
    </row>
    <row r="148" customFormat="false" ht="8.25" hidden="false" customHeight="false" outlineLevel="0" collapsed="false">
      <c r="A148" s="129" t="s">
        <v>137</v>
      </c>
      <c r="P148" s="126" t="s">
        <v>137</v>
      </c>
      <c r="S148" s="129" t="s">
        <v>138</v>
      </c>
    </row>
    <row r="149" customFormat="false" ht="8.25" hidden="false" customHeight="false" outlineLevel="0" collapsed="false">
      <c r="A149" s="141" t="s">
        <v>139</v>
      </c>
      <c r="B149" s="147" t="s">
        <v>140</v>
      </c>
      <c r="C149" s="147" t="s">
        <v>26</v>
      </c>
      <c r="D149" s="147" t="s">
        <v>27</v>
      </c>
      <c r="E149" s="147" t="s">
        <v>55</v>
      </c>
      <c r="F149" s="147" t="s">
        <v>30</v>
      </c>
      <c r="G149" s="147" t="s">
        <v>141</v>
      </c>
      <c r="H149" s="147" t="s">
        <v>34</v>
      </c>
      <c r="I149" s="147" t="s">
        <v>55</v>
      </c>
      <c r="J149" s="147" t="s">
        <v>142</v>
      </c>
      <c r="K149" s="147" t="s">
        <v>30</v>
      </c>
      <c r="L149" s="147" t="s">
        <v>41</v>
      </c>
      <c r="O149" s="147" t="s">
        <v>143</v>
      </c>
      <c r="P149" s="147" t="s">
        <v>144</v>
      </c>
      <c r="Q149" s="147" t="s">
        <v>145</v>
      </c>
      <c r="S149" s="127" t="s">
        <v>16</v>
      </c>
      <c r="T149" s="127" t="s">
        <v>17</v>
      </c>
    </row>
    <row r="150" customFormat="false" ht="8.25" hidden="false" customHeight="false" outlineLevel="0" collapsed="false">
      <c r="A150" s="130" t="s">
        <v>49</v>
      </c>
      <c r="B150" s="140" t="n">
        <f aca="false">AVERAGE(B160,B170)</f>
        <v>554.5</v>
      </c>
      <c r="C150" s="140" t="n">
        <f aca="false">AVERAGE(C160,C170)</f>
        <v>343.5</v>
      </c>
      <c r="D150" s="148" t="n">
        <f aca="false">C150/B150</f>
        <v>0.619477006311993</v>
      </c>
      <c r="E150" s="140" t="n">
        <f aca="false">AVERAGE(E160,E170)</f>
        <v>3870.5</v>
      </c>
      <c r="F150" s="140" t="n">
        <f aca="false">AVERAGE(F160,F170)</f>
        <v>24</v>
      </c>
      <c r="G150" s="140" t="n">
        <f aca="false">AVERAGE(G160,G170)</f>
        <v>13.5</v>
      </c>
      <c r="H150" s="140" t="n">
        <f aca="false">AVERAGE(H160,H170)</f>
        <v>74</v>
      </c>
      <c r="I150" s="140" t="n">
        <f aca="false">AVERAGE(I160,I170)</f>
        <v>281</v>
      </c>
      <c r="J150" s="149" t="n">
        <f aca="false">I150/H150</f>
        <v>3.7972972972973</v>
      </c>
      <c r="K150" s="140" t="n">
        <f aca="false">AVERAGE(K160,K170)</f>
        <v>6.5</v>
      </c>
      <c r="L150" s="131" t="n">
        <f aca="false">((E150*0.05)+(F150*4)+(G150*-1)+(I150*0.1)+(K150*6))</f>
        <v>343.125</v>
      </c>
      <c r="O150" s="148" t="n">
        <f aca="false">(B150+H150)/(B152+F152+B154+F154+B156+F156+B150+H150)</f>
        <v>0.465555555555556</v>
      </c>
      <c r="P150" s="128" t="n">
        <f aca="false">B150/(B150+F152+F154+F156)</f>
        <v>0.525094696969697</v>
      </c>
      <c r="Q150" s="128" t="n">
        <f aca="false">H150/(H150+B152+B154+B156)</f>
        <v>0.251700680272109</v>
      </c>
      <c r="S150" s="128" t="n">
        <f aca="false">(H150+B152+B154+B156)/(H150+B152+B154+B156+B150)</f>
        <v>0.346493812610489</v>
      </c>
      <c r="T150" s="128" t="n">
        <f aca="false">B150/(B150+H150+B152+B154+B156)</f>
        <v>0.653506187389511</v>
      </c>
    </row>
    <row r="151" customFormat="false" ht="8.25" hidden="false" customHeight="false" outlineLevel="0" collapsed="false">
      <c r="A151" s="141" t="s">
        <v>146</v>
      </c>
      <c r="B151" s="147" t="s">
        <v>34</v>
      </c>
      <c r="C151" s="147" t="s">
        <v>55</v>
      </c>
      <c r="D151" s="147" t="s">
        <v>142</v>
      </c>
      <c r="E151" s="147" t="s">
        <v>30</v>
      </c>
      <c r="F151" s="147" t="s">
        <v>53</v>
      </c>
      <c r="G151" s="147" t="s">
        <v>54</v>
      </c>
      <c r="H151" s="147" t="s">
        <v>55</v>
      </c>
      <c r="I151" s="147" t="s">
        <v>147</v>
      </c>
      <c r="J151" s="147" t="s">
        <v>30</v>
      </c>
      <c r="K151" s="147" t="s">
        <v>41</v>
      </c>
      <c r="L151" s="140" t="s">
        <v>148</v>
      </c>
      <c r="O151" s="127" t="s">
        <v>143</v>
      </c>
      <c r="P151" s="127" t="s">
        <v>145</v>
      </c>
      <c r="Q151" s="127" t="s">
        <v>149</v>
      </c>
    </row>
    <row r="152" customFormat="false" ht="8.25" hidden="false" customHeight="false" outlineLevel="0" collapsed="false">
      <c r="A152" s="130" t="s">
        <v>49</v>
      </c>
      <c r="B152" s="140" t="n">
        <f aca="false">AVERAGE(B162,B172)</f>
        <v>204</v>
      </c>
      <c r="C152" s="140" t="n">
        <f aca="false">AVERAGE(C162,C172)</f>
        <v>1504</v>
      </c>
      <c r="D152" s="149" t="n">
        <f aca="false">C152/B152</f>
        <v>7.37254901960784</v>
      </c>
      <c r="E152" s="140" t="n">
        <f aca="false">AVERAGE(E162,E172)</f>
        <v>10.5</v>
      </c>
      <c r="F152" s="140" t="n">
        <f aca="false">AVERAGE(F162,F172)</f>
        <v>80.5</v>
      </c>
      <c r="G152" s="140" t="n">
        <f aca="false">AVERAGE(G162,G172)</f>
        <v>57</v>
      </c>
      <c r="H152" s="140" t="n">
        <f aca="false">AVERAGE(H162,H172)</f>
        <v>364.5</v>
      </c>
      <c r="I152" s="149" t="n">
        <f aca="false">H152/G152</f>
        <v>6.39473684210526</v>
      </c>
      <c r="J152" s="140" t="n">
        <f aca="false">AVERAGE(J162,J172)</f>
        <v>4</v>
      </c>
      <c r="K152" s="131" t="n">
        <f aca="false">(C152*0.1)+(E152*6)+(H152*0.1)+(J152*6)</f>
        <v>273.85</v>
      </c>
      <c r="L152" s="131" t="n">
        <f aca="false">(C152*0.1)+(E152*6)+(G152*1)+(H152*0.1)+(J152*6)</f>
        <v>330.85</v>
      </c>
      <c r="O152" s="148" t="n">
        <f aca="false">(B152+F152)/(B152+F152+B154+F154+B156+F156+B150+H150)</f>
        <v>0.210740740740741</v>
      </c>
      <c r="P152" s="128" t="n">
        <f aca="false">B152/(H150+B152+B154+B156)</f>
        <v>0.693877551020408</v>
      </c>
      <c r="Q152" s="128" t="n">
        <f aca="false">F152/(F152+F154+F156)</f>
        <v>0.160518444666002</v>
      </c>
    </row>
    <row r="153" customFormat="false" ht="8.25" hidden="false" customHeight="false" outlineLevel="0" collapsed="false">
      <c r="A153" s="141" t="s">
        <v>150</v>
      </c>
      <c r="B153" s="147" t="s">
        <v>34</v>
      </c>
      <c r="C153" s="147" t="s">
        <v>55</v>
      </c>
      <c r="D153" s="147" t="s">
        <v>142</v>
      </c>
      <c r="E153" s="147" t="s">
        <v>30</v>
      </c>
      <c r="F153" s="147" t="s">
        <v>53</v>
      </c>
      <c r="G153" s="147" t="s">
        <v>54</v>
      </c>
      <c r="H153" s="147" t="s">
        <v>55</v>
      </c>
      <c r="I153" s="147" t="s">
        <v>147</v>
      </c>
      <c r="J153" s="147" t="s">
        <v>30</v>
      </c>
      <c r="K153" s="147" t="s">
        <v>41</v>
      </c>
      <c r="L153" s="140" t="s">
        <v>148</v>
      </c>
      <c r="O153" s="127" t="s">
        <v>143</v>
      </c>
      <c r="P153" s="127" t="s">
        <v>145</v>
      </c>
      <c r="Q153" s="127" t="s">
        <v>149</v>
      </c>
    </row>
    <row r="154" customFormat="false" ht="8.25" hidden="false" customHeight="false" outlineLevel="0" collapsed="false">
      <c r="A154" s="130" t="s">
        <v>49</v>
      </c>
      <c r="B154" s="140" t="n">
        <f aca="false">AVERAGE(B164,B174)</f>
        <v>16</v>
      </c>
      <c r="C154" s="140" t="n">
        <f aca="false">AVERAGE(C164,C174)</f>
        <v>57.5</v>
      </c>
      <c r="D154" s="140" t="n">
        <f aca="false">C154/B154</f>
        <v>3.59375</v>
      </c>
      <c r="E154" s="140" t="n">
        <f aca="false">AVERAGE(E164,E174)</f>
        <v>1</v>
      </c>
      <c r="F154" s="140" t="n">
        <f aca="false">AVERAGE(F164,F174)</f>
        <v>333.5</v>
      </c>
      <c r="G154" s="140" t="n">
        <f aca="false">AVERAGE(G164,G174)</f>
        <v>199</v>
      </c>
      <c r="H154" s="140" t="n">
        <f aca="false">AVERAGE(H164,H174)</f>
        <v>2635.5</v>
      </c>
      <c r="I154" s="149" t="n">
        <f aca="false">H154/G154</f>
        <v>13.2437185929648</v>
      </c>
      <c r="J154" s="140" t="n">
        <f aca="false">AVERAGE(J164,J174)</f>
        <v>15.5</v>
      </c>
      <c r="K154" s="131" t="n">
        <f aca="false">(C154*0.1)+(E154*6)+(H154*0.1)+(J154*6)</f>
        <v>368.3</v>
      </c>
      <c r="L154" s="131" t="n">
        <f aca="false">(C154*0.1)+(E154*6)+(G154*1)+(H154*0.1)+(J154*6)</f>
        <v>567.3</v>
      </c>
      <c r="O154" s="148" t="n">
        <f aca="false">(B154+F154)/(B152+F152+B154+F154+B156+F156+B150+H150)</f>
        <v>0.258888888888889</v>
      </c>
      <c r="P154" s="128" t="n">
        <f aca="false">B154/(B152+H150+B154+B156)</f>
        <v>0.054421768707483</v>
      </c>
      <c r="Q154" s="128" t="n">
        <f aca="false">F154/(F154+F152+F156)</f>
        <v>0.665004985044865</v>
      </c>
    </row>
    <row r="155" customFormat="false" ht="8.25" hidden="false" customHeight="false" outlineLevel="0" collapsed="false">
      <c r="A155" s="141" t="s">
        <v>151</v>
      </c>
      <c r="B155" s="147" t="s">
        <v>34</v>
      </c>
      <c r="C155" s="147" t="s">
        <v>55</v>
      </c>
      <c r="D155" s="147" t="s">
        <v>142</v>
      </c>
      <c r="E155" s="147" t="s">
        <v>30</v>
      </c>
      <c r="F155" s="147" t="s">
        <v>53</v>
      </c>
      <c r="G155" s="147" t="s">
        <v>54</v>
      </c>
      <c r="H155" s="147" t="s">
        <v>55</v>
      </c>
      <c r="I155" s="147" t="s">
        <v>147</v>
      </c>
      <c r="J155" s="147" t="s">
        <v>30</v>
      </c>
      <c r="K155" s="147" t="s">
        <v>41</v>
      </c>
      <c r="L155" s="140" t="s">
        <v>148</v>
      </c>
      <c r="O155" s="127" t="s">
        <v>143</v>
      </c>
      <c r="P155" s="127" t="s">
        <v>145</v>
      </c>
      <c r="Q155" s="127" t="s">
        <v>149</v>
      </c>
    </row>
    <row r="156" customFormat="false" ht="8.25" hidden="false" customHeight="false" outlineLevel="0" collapsed="false">
      <c r="A156" s="130" t="s">
        <v>49</v>
      </c>
      <c r="B156" s="140" t="n">
        <f aca="false">AVERAGE(B166,B176)</f>
        <v>0</v>
      </c>
      <c r="C156" s="140" t="n">
        <f aca="false">AVERAGE(C166,C176)</f>
        <v>0</v>
      </c>
      <c r="D156" s="140" t="e">
        <f aca="false">C156/B156</f>
        <v>#DIV/0!</v>
      </c>
      <c r="E156" s="140" t="n">
        <f aca="false">AVERAGE(E166,E176)</f>
        <v>0</v>
      </c>
      <c r="F156" s="140" t="n">
        <f aca="false">AVERAGE(G166,G176)</f>
        <v>87.5</v>
      </c>
      <c r="G156" s="140" t="n">
        <f aca="false">AVERAGE(H166,H176)</f>
        <v>824</v>
      </c>
      <c r="H156" s="140" t="n">
        <f aca="false">AVERAGE(I166,I176)</f>
        <v>9.61878861133495</v>
      </c>
      <c r="I156" s="149" t="n">
        <f aca="false">H156/G156</f>
        <v>0.0116732871496783</v>
      </c>
      <c r="J156" s="140" t="n">
        <f aca="false">AVERAGE(J166,J176)</f>
        <v>4.5</v>
      </c>
      <c r="K156" s="131" t="n">
        <f aca="false">(C156*0.1)+(E156*6)+(H156*0.1)+(J156*6)</f>
        <v>27.9618788611335</v>
      </c>
      <c r="L156" s="131" t="n">
        <f aca="false">(C156*0.1)+(E156*6)+(G156*1)+(H156*0.1)+(J156*6)</f>
        <v>851.961878861134</v>
      </c>
      <c r="O156" s="148" t="n">
        <f aca="false">(B156+F156)/(B152+F152+B154+F154+B156+F156+B150+H150)</f>
        <v>0.0648148148148148</v>
      </c>
      <c r="P156" s="143" t="n">
        <f aca="false">B156/(B156+B154+B152+H150)</f>
        <v>0</v>
      </c>
      <c r="Q156" s="128" t="n">
        <f aca="false">F156/(F156+F154+F152)</f>
        <v>0.174476570289133</v>
      </c>
    </row>
    <row r="157" customFormat="false" ht="8.25" hidden="false" customHeight="false" outlineLevel="0" collapsed="false">
      <c r="B157" s="151"/>
      <c r="C157" s="151"/>
      <c r="D157" s="151"/>
      <c r="E157" s="151"/>
      <c r="F157" s="151"/>
      <c r="G157" s="151"/>
      <c r="H157" s="151"/>
      <c r="I157" s="151"/>
      <c r="J157" s="151"/>
      <c r="K157" s="151"/>
      <c r="L157" s="152"/>
      <c r="P157" s="126"/>
    </row>
    <row r="158" customFormat="false" ht="8.25" hidden="false" customHeight="false" outlineLevel="0" collapsed="false">
      <c r="A158" s="129" t="n">
        <v>2024</v>
      </c>
      <c r="P158" s="126" t="n">
        <v>2024</v>
      </c>
      <c r="S158" s="129" t="s">
        <v>138</v>
      </c>
    </row>
    <row r="159" customFormat="false" ht="8.25" hidden="false" customHeight="false" outlineLevel="0" collapsed="false">
      <c r="A159" s="141" t="s">
        <v>139</v>
      </c>
      <c r="B159" s="147" t="s">
        <v>140</v>
      </c>
      <c r="C159" s="147" t="s">
        <v>26</v>
      </c>
      <c r="D159" s="147" t="s">
        <v>27</v>
      </c>
      <c r="E159" s="147" t="s">
        <v>55</v>
      </c>
      <c r="F159" s="147" t="s">
        <v>30</v>
      </c>
      <c r="G159" s="147" t="s">
        <v>141</v>
      </c>
      <c r="H159" s="147" t="s">
        <v>34</v>
      </c>
      <c r="I159" s="147" t="s">
        <v>55</v>
      </c>
      <c r="J159" s="147" t="s">
        <v>142</v>
      </c>
      <c r="K159" s="147" t="s">
        <v>30</v>
      </c>
      <c r="L159" s="147" t="s">
        <v>41</v>
      </c>
      <c r="O159" s="147" t="s">
        <v>143</v>
      </c>
      <c r="P159" s="147" t="s">
        <v>144</v>
      </c>
      <c r="Q159" s="147" t="s">
        <v>145</v>
      </c>
      <c r="S159" s="127" t="s">
        <v>16</v>
      </c>
      <c r="T159" s="127" t="s">
        <v>17</v>
      </c>
    </row>
    <row r="160" customFormat="false" ht="8.25" hidden="false" customHeight="false" outlineLevel="0" collapsed="false">
      <c r="A160" s="130" t="s">
        <v>49</v>
      </c>
      <c r="B160" s="140" t="n">
        <v>546</v>
      </c>
      <c r="C160" s="140" t="n">
        <v>343</v>
      </c>
      <c r="D160" s="148" t="n">
        <f aca="false">C160/B160</f>
        <v>0.628205128205128</v>
      </c>
      <c r="E160" s="140" t="n">
        <v>3715</v>
      </c>
      <c r="F160" s="140" t="n">
        <v>19</v>
      </c>
      <c r="G160" s="140" t="n">
        <v>15</v>
      </c>
      <c r="H160" s="140" t="n">
        <v>54</v>
      </c>
      <c r="I160" s="140" t="n">
        <v>211</v>
      </c>
      <c r="J160" s="149" t="n">
        <f aca="false">I160/H160</f>
        <v>3.90740740740741</v>
      </c>
      <c r="K160" s="140" t="n">
        <v>4</v>
      </c>
      <c r="L160" s="131" t="n">
        <f aca="false">((E160*0.05)+(F160*4)+(G160*-1)+(I160*0.1)+(K160*6))</f>
        <v>291.85</v>
      </c>
      <c r="O160" s="148" t="n">
        <f aca="false">(B160+H160)/(B162+F162+B164+F164+B166+F166+B160+H160)</f>
        <v>0.51413881748072</v>
      </c>
      <c r="P160" s="128" t="n">
        <f aca="false">B160/(B160+F162+F164+F166)</f>
        <v>0.51123595505618</v>
      </c>
      <c r="Q160" s="128" t="n">
        <f aca="false">H160/(H160+B162+B164+B166)</f>
        <v>0.545454545454545</v>
      </c>
      <c r="S160" s="128" t="n">
        <f aca="false">(H160+B162+B164+B166)/(H160+B162+B164+B166+B160)</f>
        <v>0.153488372093023</v>
      </c>
      <c r="T160" s="128" t="n">
        <f aca="false">B160/(B160+H160+B162+B164+B166)</f>
        <v>0.846511627906977</v>
      </c>
    </row>
    <row r="161" customFormat="false" ht="8.25" hidden="false" customHeight="false" outlineLevel="0" collapsed="false">
      <c r="A161" s="141" t="s">
        <v>146</v>
      </c>
      <c r="B161" s="147" t="s">
        <v>34</v>
      </c>
      <c r="C161" s="147" t="s">
        <v>55</v>
      </c>
      <c r="D161" s="147" t="s">
        <v>142</v>
      </c>
      <c r="E161" s="147" t="s">
        <v>30</v>
      </c>
      <c r="F161" s="147" t="s">
        <v>53</v>
      </c>
      <c r="G161" s="147" t="s">
        <v>54</v>
      </c>
      <c r="H161" s="147" t="s">
        <v>55</v>
      </c>
      <c r="I161" s="147" t="s">
        <v>147</v>
      </c>
      <c r="J161" s="147" t="s">
        <v>30</v>
      </c>
      <c r="K161" s="147" t="s">
        <v>41</v>
      </c>
      <c r="L161" s="147" t="s">
        <v>148</v>
      </c>
      <c r="O161" s="127" t="s">
        <v>143</v>
      </c>
      <c r="P161" s="127" t="s">
        <v>145</v>
      </c>
      <c r="Q161" s="127" t="s">
        <v>149</v>
      </c>
    </row>
    <row r="162" customFormat="false" ht="8.25" hidden="false" customHeight="false" outlineLevel="0" collapsed="false">
      <c r="A162" s="130" t="s">
        <v>49</v>
      </c>
      <c r="B162" s="140" t="n">
        <v>35</v>
      </c>
      <c r="C162" s="140" t="n">
        <v>1467</v>
      </c>
      <c r="D162" s="149" t="n">
        <f aca="false">C162/B162</f>
        <v>41.9142857142857</v>
      </c>
      <c r="E162" s="140" t="n">
        <v>9</v>
      </c>
      <c r="F162" s="140" t="n">
        <v>83</v>
      </c>
      <c r="G162" s="140" t="n">
        <v>58</v>
      </c>
      <c r="H162" s="140" t="n">
        <v>304</v>
      </c>
      <c r="I162" s="149" t="n">
        <f aca="false">H162/G162</f>
        <v>5.24137931034483</v>
      </c>
      <c r="J162" s="140" t="n">
        <v>0</v>
      </c>
      <c r="K162" s="131" t="n">
        <f aca="false">(C162*0.1)+(E162*6)+(H162*0.1)+(J162*6)</f>
        <v>231.1</v>
      </c>
      <c r="L162" s="131" t="n">
        <f aca="false">(C162*0.1)+(E162*6)+(G162*1)+(H162*0.1)+(J162*6)</f>
        <v>289.1</v>
      </c>
      <c r="O162" s="148" t="n">
        <f aca="false">(B162+F162)/(B162+F162+B164+F164+B166+F166+B160+H160)</f>
        <v>0.101113967437875</v>
      </c>
      <c r="P162" s="128" t="n">
        <f aca="false">B162/(H160+B162+B164+B166)</f>
        <v>0.353535353535354</v>
      </c>
      <c r="Q162" s="128" t="n">
        <f aca="false">F162/(F162+F164+F166)</f>
        <v>0.159003831417625</v>
      </c>
    </row>
    <row r="163" customFormat="false" ht="8.25" hidden="false" customHeight="false" outlineLevel="0" collapsed="false">
      <c r="A163" s="141" t="s">
        <v>150</v>
      </c>
      <c r="B163" s="147" t="s">
        <v>34</v>
      </c>
      <c r="C163" s="147" t="s">
        <v>55</v>
      </c>
      <c r="D163" s="147" t="s">
        <v>142</v>
      </c>
      <c r="E163" s="147" t="s">
        <v>30</v>
      </c>
      <c r="F163" s="147" t="s">
        <v>53</v>
      </c>
      <c r="G163" s="147" t="s">
        <v>54</v>
      </c>
      <c r="H163" s="147" t="s">
        <v>55</v>
      </c>
      <c r="I163" s="147" t="s">
        <v>147</v>
      </c>
      <c r="J163" s="147" t="s">
        <v>30</v>
      </c>
      <c r="K163" s="147" t="s">
        <v>41</v>
      </c>
      <c r="L163" s="147" t="s">
        <v>148</v>
      </c>
      <c r="O163" s="127" t="s">
        <v>143</v>
      </c>
      <c r="P163" s="127" t="s">
        <v>145</v>
      </c>
      <c r="Q163" s="127" t="s">
        <v>149</v>
      </c>
    </row>
    <row r="164" customFormat="false" ht="8.25" hidden="false" customHeight="false" outlineLevel="0" collapsed="false">
      <c r="A164" s="130" t="s">
        <v>49</v>
      </c>
      <c r="B164" s="140" t="n">
        <v>10</v>
      </c>
      <c r="C164" s="140" t="n">
        <v>51</v>
      </c>
      <c r="D164" s="140" t="n">
        <f aca="false">C164/B164</f>
        <v>5.1</v>
      </c>
      <c r="E164" s="140" t="n">
        <v>1</v>
      </c>
      <c r="F164" s="140" t="n">
        <v>302</v>
      </c>
      <c r="G164" s="140" t="n">
        <v>183</v>
      </c>
      <c r="H164" s="140" t="n">
        <v>2461</v>
      </c>
      <c r="I164" s="149" t="n">
        <f aca="false">H164/G164</f>
        <v>13.448087431694</v>
      </c>
      <c r="J164" s="140" t="n">
        <v>16</v>
      </c>
      <c r="K164" s="131" t="n">
        <f aca="false">(C164*0.1)+(E164*6)+(H164*0.1)+(J164*6)</f>
        <v>353.2</v>
      </c>
      <c r="L164" s="131" t="n">
        <f aca="false">(C164*0.1)+(E164*6)+(G164*1)+(H164*0.1)+(J164*6)</f>
        <v>536.2</v>
      </c>
      <c r="O164" s="148" t="n">
        <f aca="false">(B164+F164)/(B162+F162+B164+F164+B166+F166+B160+H160)</f>
        <v>0.267352185089974</v>
      </c>
      <c r="P164" s="128" t="n">
        <f aca="false">B164/(B162+H160+B164+B166)</f>
        <v>0.101010101010101</v>
      </c>
      <c r="Q164" s="128" t="n">
        <f aca="false">F164/(F164+F162+F166)</f>
        <v>0.578544061302682</v>
      </c>
    </row>
    <row r="165" customFormat="false" ht="8.25" hidden="false" customHeight="false" outlineLevel="0" collapsed="false">
      <c r="A165" s="141" t="s">
        <v>151</v>
      </c>
      <c r="B165" s="147" t="s">
        <v>34</v>
      </c>
      <c r="C165" s="147" t="s">
        <v>55</v>
      </c>
      <c r="D165" s="147" t="s">
        <v>142</v>
      </c>
      <c r="E165" s="147" t="s">
        <v>30</v>
      </c>
      <c r="F165" s="147" t="s">
        <v>53</v>
      </c>
      <c r="G165" s="147" t="s">
        <v>54</v>
      </c>
      <c r="H165" s="147" t="s">
        <v>55</v>
      </c>
      <c r="I165" s="147" t="s">
        <v>147</v>
      </c>
      <c r="J165" s="147" t="s">
        <v>30</v>
      </c>
      <c r="K165" s="147" t="s">
        <v>41</v>
      </c>
      <c r="L165" s="147" t="s">
        <v>148</v>
      </c>
      <c r="O165" s="127" t="s">
        <v>143</v>
      </c>
      <c r="P165" s="127" t="s">
        <v>145</v>
      </c>
      <c r="Q165" s="127" t="s">
        <v>149</v>
      </c>
    </row>
    <row r="166" customFormat="false" ht="8.25" hidden="false" customHeight="false" outlineLevel="0" collapsed="false">
      <c r="A166" s="130" t="s">
        <v>49</v>
      </c>
      <c r="B166" s="140" t="n">
        <v>0</v>
      </c>
      <c r="C166" s="140" t="n">
        <v>0</v>
      </c>
      <c r="D166" s="140" t="e">
        <f aca="false">C166/B166</f>
        <v>#DIV/0!</v>
      </c>
      <c r="E166" s="140" t="n">
        <v>0</v>
      </c>
      <c r="F166" s="140" t="n">
        <v>137</v>
      </c>
      <c r="G166" s="140" t="n">
        <v>102</v>
      </c>
      <c r="H166" s="140" t="n">
        <v>857</v>
      </c>
      <c r="I166" s="149" t="n">
        <f aca="false">H166/G166</f>
        <v>8.40196078431373</v>
      </c>
      <c r="J166" s="140" t="n">
        <v>3</v>
      </c>
      <c r="K166" s="131" t="n">
        <f aca="false">(C166*0.1)+(E166*6)+(H166*0.1)+(J166*6)</f>
        <v>103.7</v>
      </c>
      <c r="L166" s="131" t="n">
        <f aca="false">(C166*0.1)+(E166*6)+(G166*1)+(H166*0.1)+(J166*6)</f>
        <v>205.7</v>
      </c>
      <c r="O166" s="148" t="n">
        <f aca="false">(B166+F166)/(B162+F162+B164+F164+B166+F166+B160+H160)</f>
        <v>0.117395029991431</v>
      </c>
      <c r="P166" s="143" t="n">
        <f aca="false">B166/(B166+B164+B162+H160)</f>
        <v>0</v>
      </c>
      <c r="Q166" s="128" t="n">
        <f aca="false">F166/(F166+F164+F162)</f>
        <v>0.262452107279694</v>
      </c>
    </row>
    <row r="168" customFormat="false" ht="8.25" hidden="false" customHeight="false" outlineLevel="0" collapsed="false">
      <c r="A168" s="129" t="n">
        <v>2025</v>
      </c>
      <c r="P168" s="126" t="n">
        <v>2025</v>
      </c>
      <c r="S168" s="129" t="s">
        <v>138</v>
      </c>
    </row>
    <row r="169" customFormat="false" ht="8.25" hidden="false" customHeight="false" outlineLevel="0" collapsed="false">
      <c r="A169" s="141" t="s">
        <v>139</v>
      </c>
      <c r="B169" s="147" t="s">
        <v>140</v>
      </c>
      <c r="C169" s="147" t="s">
        <v>26</v>
      </c>
      <c r="D169" s="147" t="s">
        <v>27</v>
      </c>
      <c r="E169" s="147" t="s">
        <v>55</v>
      </c>
      <c r="F169" s="147" t="s">
        <v>30</v>
      </c>
      <c r="G169" s="147" t="s">
        <v>141</v>
      </c>
      <c r="H169" s="147" t="s">
        <v>34</v>
      </c>
      <c r="I169" s="147" t="s">
        <v>55</v>
      </c>
      <c r="J169" s="147" t="s">
        <v>142</v>
      </c>
      <c r="K169" s="147" t="s">
        <v>30</v>
      </c>
      <c r="L169" s="147" t="s">
        <v>41</v>
      </c>
      <c r="O169" s="147" t="s">
        <v>143</v>
      </c>
      <c r="P169" s="147" t="s">
        <v>144</v>
      </c>
      <c r="Q169" s="147" t="s">
        <v>145</v>
      </c>
      <c r="S169" s="127" t="s">
        <v>16</v>
      </c>
      <c r="T169" s="127" t="s">
        <v>17</v>
      </c>
    </row>
    <row r="170" customFormat="false" ht="8.25" hidden="false" customHeight="false" outlineLevel="0" collapsed="false">
      <c r="A170" s="130" t="s">
        <v>49</v>
      </c>
      <c r="B170" s="140" t="n">
        <v>563</v>
      </c>
      <c r="C170" s="140" t="n">
        <v>344</v>
      </c>
      <c r="D170" s="148" t="n">
        <f aca="false">C170/B170</f>
        <v>0.61101243339254</v>
      </c>
      <c r="E170" s="140" t="n">
        <v>4026</v>
      </c>
      <c r="F170" s="140" t="n">
        <v>29</v>
      </c>
      <c r="G170" s="140" t="n">
        <v>12</v>
      </c>
      <c r="H170" s="140" t="n">
        <v>94</v>
      </c>
      <c r="I170" s="140" t="n">
        <v>351</v>
      </c>
      <c r="J170" s="140" t="n">
        <f aca="false">I170/H170</f>
        <v>3.73404255319149</v>
      </c>
      <c r="K170" s="140" t="n">
        <v>9</v>
      </c>
      <c r="L170" s="131" t="n">
        <f aca="false">((E170*0.05)+(F170*4)+(G170*-1)+(I170*0.1)+(K170*6))</f>
        <v>394.4</v>
      </c>
      <c r="O170" s="148" t="n">
        <f aca="false">(B170+H170)/(B172+F172+B174+F174+B176+F176+B170+H170)</f>
        <v>0.408074534161491</v>
      </c>
      <c r="P170" s="128" t="n">
        <f aca="false">B170/(B170+F172+F174+F176)</f>
        <v>0.502230151650312</v>
      </c>
      <c r="Q170" s="128" t="n">
        <f aca="false">H170/(H170+B172+B174+B176)</f>
        <v>0.192229038854806</v>
      </c>
      <c r="S170" s="128" t="n">
        <f aca="false">(H170+B172+B174+B176)/(H170+B172+B174+B176+B170)</f>
        <v>0.464828897338403</v>
      </c>
      <c r="T170" s="128" t="n">
        <f aca="false">B170/(B170+H170+B172+B174+B176)</f>
        <v>0.535171102661597</v>
      </c>
    </row>
    <row r="171" customFormat="false" ht="8.25" hidden="false" customHeight="false" outlineLevel="0" collapsed="false">
      <c r="A171" s="141" t="s">
        <v>146</v>
      </c>
      <c r="B171" s="147" t="s">
        <v>34</v>
      </c>
      <c r="C171" s="147" t="s">
        <v>55</v>
      </c>
      <c r="D171" s="147" t="s">
        <v>142</v>
      </c>
      <c r="E171" s="147" t="s">
        <v>30</v>
      </c>
      <c r="F171" s="147" t="s">
        <v>53</v>
      </c>
      <c r="G171" s="147" t="s">
        <v>54</v>
      </c>
      <c r="H171" s="147" t="s">
        <v>55</v>
      </c>
      <c r="I171" s="147" t="s">
        <v>147</v>
      </c>
      <c r="J171" s="147" t="s">
        <v>30</v>
      </c>
      <c r="K171" s="147" t="s">
        <v>41</v>
      </c>
      <c r="L171" s="147" t="s">
        <v>148</v>
      </c>
      <c r="O171" s="127" t="s">
        <v>143</v>
      </c>
      <c r="P171" s="127" t="s">
        <v>145</v>
      </c>
      <c r="Q171" s="127" t="s">
        <v>149</v>
      </c>
    </row>
    <row r="172" customFormat="false" ht="8.25" hidden="false" customHeight="false" outlineLevel="0" collapsed="false">
      <c r="A172" s="130" t="s">
        <v>49</v>
      </c>
      <c r="B172" s="140" t="n">
        <v>373</v>
      </c>
      <c r="C172" s="140" t="n">
        <v>1541</v>
      </c>
      <c r="D172" s="149" t="n">
        <f aca="false">C172/B172</f>
        <v>4.1313672922252</v>
      </c>
      <c r="E172" s="140" t="n">
        <v>12</v>
      </c>
      <c r="F172" s="140" t="n">
        <v>78</v>
      </c>
      <c r="G172" s="140" t="n">
        <v>56</v>
      </c>
      <c r="H172" s="140" t="n">
        <v>425</v>
      </c>
      <c r="I172" s="149" t="n">
        <f aca="false">H172/G172</f>
        <v>7.58928571428571</v>
      </c>
      <c r="J172" s="140" t="n">
        <v>8</v>
      </c>
      <c r="K172" s="131" t="n">
        <f aca="false">(C172*0.1)+(E172*6)+(H172*0.1)+(J172*6)</f>
        <v>316.6</v>
      </c>
      <c r="L172" s="131" t="n">
        <f aca="false">(C172*0.1)+(E172*6)+(G172*1)+(H172*0.1)+(J172*6)</f>
        <v>372.6</v>
      </c>
      <c r="O172" s="148" t="n">
        <f aca="false">(B172+F172)/(B172+F172+B174+F174+B176+F176+B170+H170)</f>
        <v>0.280124223602484</v>
      </c>
      <c r="P172" s="128" t="n">
        <f aca="false">B172/(H170+B172+B174+B176)</f>
        <v>0.76278118609407</v>
      </c>
      <c r="Q172" s="128" t="n">
        <f aca="false">F172/(F172+F174+F176)</f>
        <v>0.139784946236559</v>
      </c>
    </row>
    <row r="173" customFormat="false" ht="8.25" hidden="false" customHeight="false" outlineLevel="0" collapsed="false">
      <c r="A173" s="141" t="s">
        <v>150</v>
      </c>
      <c r="B173" s="147" t="s">
        <v>34</v>
      </c>
      <c r="C173" s="147" t="s">
        <v>55</v>
      </c>
      <c r="D173" s="147" t="s">
        <v>142</v>
      </c>
      <c r="E173" s="147" t="s">
        <v>30</v>
      </c>
      <c r="F173" s="147" t="s">
        <v>53</v>
      </c>
      <c r="G173" s="147" t="s">
        <v>54</v>
      </c>
      <c r="H173" s="147" t="s">
        <v>55</v>
      </c>
      <c r="I173" s="147" t="s">
        <v>147</v>
      </c>
      <c r="J173" s="147" t="s">
        <v>30</v>
      </c>
      <c r="K173" s="147" t="s">
        <v>41</v>
      </c>
      <c r="L173" s="147" t="s">
        <v>148</v>
      </c>
      <c r="O173" s="127" t="s">
        <v>143</v>
      </c>
      <c r="P173" s="127" t="s">
        <v>145</v>
      </c>
      <c r="Q173" s="127" t="s">
        <v>149</v>
      </c>
    </row>
    <row r="174" customFormat="false" ht="8.25" hidden="false" customHeight="false" outlineLevel="0" collapsed="false">
      <c r="A174" s="130" t="s">
        <v>49</v>
      </c>
      <c r="B174" s="140" t="n">
        <v>22</v>
      </c>
      <c r="C174" s="140" t="n">
        <v>64</v>
      </c>
      <c r="D174" s="149" t="n">
        <f aca="false">C174/B174</f>
        <v>2.90909090909091</v>
      </c>
      <c r="E174" s="140" t="n">
        <v>1</v>
      </c>
      <c r="F174" s="140" t="n">
        <v>365</v>
      </c>
      <c r="G174" s="140" t="n">
        <v>215</v>
      </c>
      <c r="H174" s="140" t="n">
        <v>2810</v>
      </c>
      <c r="I174" s="149" t="n">
        <f aca="false">H174/G174</f>
        <v>13.0697674418605</v>
      </c>
      <c r="J174" s="140" t="n">
        <v>15</v>
      </c>
      <c r="K174" s="131" t="n">
        <f aca="false">(C174*0.1)+(E174*6)+(H174*0.1)+(J174*6)</f>
        <v>383.4</v>
      </c>
      <c r="L174" s="131" t="n">
        <f aca="false">(C174*0.1)+(E174*6)+(G174*1)+(H174*0.1)+(J174*6)</f>
        <v>598.4</v>
      </c>
      <c r="O174" s="148" t="n">
        <f aca="false">(B174+F174)/(B172+F172+B174+F174+B176+F176+B170+H170)</f>
        <v>0.240372670807453</v>
      </c>
      <c r="P174" s="128" t="n">
        <f aca="false">B174/(B172+H170+B174+B176)</f>
        <v>0.0449897750511247</v>
      </c>
      <c r="Q174" s="128" t="n">
        <f aca="false">F174/(F174+F172+F176)</f>
        <v>0.654121863799283</v>
      </c>
    </row>
    <row r="175" customFormat="false" ht="8.25" hidden="false" customHeight="false" outlineLevel="0" collapsed="false">
      <c r="A175" s="141" t="s">
        <v>151</v>
      </c>
      <c r="B175" s="147" t="s">
        <v>34</v>
      </c>
      <c r="C175" s="147" t="s">
        <v>55</v>
      </c>
      <c r="D175" s="147" t="s">
        <v>142</v>
      </c>
      <c r="E175" s="147" t="s">
        <v>30</v>
      </c>
      <c r="F175" s="147" t="s">
        <v>53</v>
      </c>
      <c r="G175" s="147" t="s">
        <v>54</v>
      </c>
      <c r="H175" s="147" t="s">
        <v>55</v>
      </c>
      <c r="I175" s="147" t="s">
        <v>147</v>
      </c>
      <c r="J175" s="147" t="s">
        <v>30</v>
      </c>
      <c r="K175" s="147" t="s">
        <v>41</v>
      </c>
      <c r="L175" s="147" t="s">
        <v>148</v>
      </c>
      <c r="O175" s="127" t="s">
        <v>143</v>
      </c>
      <c r="P175" s="127" t="s">
        <v>145</v>
      </c>
      <c r="Q175" s="127" t="s">
        <v>149</v>
      </c>
    </row>
    <row r="176" customFormat="false" ht="8.25" hidden="false" customHeight="false" outlineLevel="0" collapsed="false">
      <c r="A176" s="130" t="s">
        <v>49</v>
      </c>
      <c r="B176" s="140" t="n">
        <v>0</v>
      </c>
      <c r="C176" s="140" t="n">
        <v>0</v>
      </c>
      <c r="D176" s="140" t="e">
        <f aca="false">C176/B176</f>
        <v>#DIV/0!</v>
      </c>
      <c r="E176" s="140" t="n">
        <v>0</v>
      </c>
      <c r="F176" s="140" t="n">
        <v>115</v>
      </c>
      <c r="G176" s="140" t="n">
        <v>73</v>
      </c>
      <c r="H176" s="140" t="n">
        <v>791</v>
      </c>
      <c r="I176" s="149" t="n">
        <f aca="false">H176/G176</f>
        <v>10.8356164383562</v>
      </c>
      <c r="J176" s="140" t="n">
        <v>6</v>
      </c>
      <c r="K176" s="131" t="n">
        <f aca="false">(C176*0.1)+(E176*6)+(H176*0.1)+(J176*6)</f>
        <v>115.1</v>
      </c>
      <c r="L176" s="131" t="n">
        <f aca="false">(C176*0.1)+(E176*6)+(G176*1)+(H176*0.1)+(J176*6)</f>
        <v>188.1</v>
      </c>
      <c r="O176" s="148" t="n">
        <f aca="false">(B176+F176)/(B172+F172+B174+F174+B176+F176+B170+H170)</f>
        <v>0.0714285714285714</v>
      </c>
      <c r="P176" s="143" t="n">
        <f aca="false">B176/(B176+B174+B172+H170)</f>
        <v>0</v>
      </c>
      <c r="Q176" s="128" t="n">
        <f aca="false">F176/(F176+F174+F172)</f>
        <v>0.206093189964158</v>
      </c>
    </row>
  </sheetData>
  <mergeCells count="136">
    <mergeCell ref="A1:W1"/>
    <mergeCell ref="A3:W3"/>
    <mergeCell ref="AC3:AY3"/>
    <mergeCell ref="H5:J5"/>
    <mergeCell ref="M5:O5"/>
    <mergeCell ref="AJ5:AL5"/>
    <mergeCell ref="AO5:AQ5"/>
    <mergeCell ref="H6:J6"/>
    <mergeCell ref="AJ6:AL6"/>
    <mergeCell ref="H7:J7"/>
    <mergeCell ref="AJ7:AL7"/>
    <mergeCell ref="A10:W10"/>
    <mergeCell ref="AC10:AY10"/>
    <mergeCell ref="C12:I12"/>
    <mergeCell ref="N12:R12"/>
    <mergeCell ref="T12:V12"/>
    <mergeCell ref="X12:Y12"/>
    <mergeCell ref="AG12:AM12"/>
    <mergeCell ref="AP12:AT12"/>
    <mergeCell ref="AV12:AX12"/>
    <mergeCell ref="AZ12:BA12"/>
    <mergeCell ref="A20:G20"/>
    <mergeCell ref="H20:M20"/>
    <mergeCell ref="T20:V20"/>
    <mergeCell ref="X20:Y20"/>
    <mergeCell ref="AE20:AK20"/>
    <mergeCell ref="AL20:AQ20"/>
    <mergeCell ref="AV20:AX20"/>
    <mergeCell ref="AZ20:BA20"/>
    <mergeCell ref="A30:G30"/>
    <mergeCell ref="L30:P30"/>
    <mergeCell ref="T30:V30"/>
    <mergeCell ref="X30:Y30"/>
    <mergeCell ref="AE30:AK30"/>
    <mergeCell ref="AN30:AR30"/>
    <mergeCell ref="AV30:AX30"/>
    <mergeCell ref="AZ30:BA30"/>
    <mergeCell ref="A41:G41"/>
    <mergeCell ref="L41:P41"/>
    <mergeCell ref="T41:V41"/>
    <mergeCell ref="X41:Y41"/>
    <mergeCell ref="AE41:AK41"/>
    <mergeCell ref="AN41:AR41"/>
    <mergeCell ref="AV41:AX41"/>
    <mergeCell ref="AZ41:BA41"/>
    <mergeCell ref="A50:G50"/>
    <mergeCell ref="J50:N50"/>
    <mergeCell ref="R50:V50"/>
    <mergeCell ref="AC50:AI50"/>
    <mergeCell ref="AL50:AP50"/>
    <mergeCell ref="AT50:AX50"/>
    <mergeCell ref="J51:M51"/>
    <mergeCell ref="R51:U51"/>
    <mergeCell ref="AL51:AO51"/>
    <mergeCell ref="AT51:AW51"/>
    <mergeCell ref="J52:M52"/>
    <mergeCell ref="R52:U52"/>
    <mergeCell ref="AL52:AO52"/>
    <mergeCell ref="AT52:AW52"/>
    <mergeCell ref="J53:M53"/>
    <mergeCell ref="R53:U53"/>
    <mergeCell ref="AL53:AO53"/>
    <mergeCell ref="AT53:AW53"/>
    <mergeCell ref="J54:M54"/>
    <mergeCell ref="R54:U54"/>
    <mergeCell ref="AL54:AO54"/>
    <mergeCell ref="AT54:AW54"/>
    <mergeCell ref="J55:M55"/>
    <mergeCell ref="R55:U55"/>
    <mergeCell ref="AL55:AO55"/>
    <mergeCell ref="AT55:AW55"/>
    <mergeCell ref="J56:M56"/>
    <mergeCell ref="R56:U56"/>
    <mergeCell ref="AL56:AO56"/>
    <mergeCell ref="AT56:AW56"/>
    <mergeCell ref="J57:M57"/>
    <mergeCell ref="R57:U57"/>
    <mergeCell ref="AL57:AO57"/>
    <mergeCell ref="AT57:AW57"/>
    <mergeCell ref="J58:M58"/>
    <mergeCell ref="R58:U58"/>
    <mergeCell ref="AL58:AO58"/>
    <mergeCell ref="AT58:AW58"/>
    <mergeCell ref="J59:M59"/>
    <mergeCell ref="R59:U59"/>
    <mergeCell ref="AL59:AO59"/>
    <mergeCell ref="AT59:AW59"/>
    <mergeCell ref="A73:W73"/>
    <mergeCell ref="H75:J75"/>
    <mergeCell ref="M75:O75"/>
    <mergeCell ref="H76:J76"/>
    <mergeCell ref="H77:J77"/>
    <mergeCell ref="A80:W80"/>
    <mergeCell ref="C82:I82"/>
    <mergeCell ref="L82:P82"/>
    <mergeCell ref="R82:T82"/>
    <mergeCell ref="V82:W82"/>
    <mergeCell ref="A90:G90"/>
    <mergeCell ref="H90:M90"/>
    <mergeCell ref="R90:T90"/>
    <mergeCell ref="V90:W90"/>
    <mergeCell ref="A100:G100"/>
    <mergeCell ref="J100:N100"/>
    <mergeCell ref="R100:T100"/>
    <mergeCell ref="V100:W100"/>
    <mergeCell ref="A111:G111"/>
    <mergeCell ref="J111:N111"/>
    <mergeCell ref="R111:T111"/>
    <mergeCell ref="V111:W111"/>
    <mergeCell ref="A120:G120"/>
    <mergeCell ref="J120:N120"/>
    <mergeCell ref="R120:V120"/>
    <mergeCell ref="J121:M121"/>
    <mergeCell ref="R121:U121"/>
    <mergeCell ref="J122:M122"/>
    <mergeCell ref="R122:U122"/>
    <mergeCell ref="J123:M123"/>
    <mergeCell ref="R123:U123"/>
    <mergeCell ref="J124:M124"/>
    <mergeCell ref="R124:U124"/>
    <mergeCell ref="J125:M125"/>
    <mergeCell ref="R125:U125"/>
    <mergeCell ref="J126:M126"/>
    <mergeCell ref="R126:U126"/>
    <mergeCell ref="J127:M127"/>
    <mergeCell ref="R127:U127"/>
    <mergeCell ref="J128:M128"/>
    <mergeCell ref="R128:U128"/>
    <mergeCell ref="J129:M129"/>
    <mergeCell ref="R129:U129"/>
    <mergeCell ref="A141:W141"/>
    <mergeCell ref="H143:J143"/>
    <mergeCell ref="M143:O143"/>
    <mergeCell ref="H144:J144"/>
    <mergeCell ref="H145:J145"/>
    <mergeCell ref="H146:J146"/>
  </mergeCells>
  <hyperlinks>
    <hyperlink ref="H5" location="ARI!C9" display="RSP Projections: Year 1"/>
    <hyperlink ref="M5" location="ARI!AX11" display="Adjustable Projections: Year 1"/>
    <hyperlink ref="AJ5" location="ARI!C9" display="RSP Projections: Year 1"/>
    <hyperlink ref="AO5" location="ARI!AX11" display="Adjustable Projections: Year 1"/>
    <hyperlink ref="H6" location="ARI!A110" display="RSP Projections: Year 2"/>
    <hyperlink ref="M6" location="ARI!A170" display="Past Run/Pass Performances"/>
    <hyperlink ref="AJ6" location="ARI!A110" display="RSP Projections: Year 2"/>
    <hyperlink ref="H75" location="ARI!C9" display="RSP Projections: Year 1"/>
    <hyperlink ref="M75" location="ARI!AX11" display="Adjustable Projections: Year 1"/>
    <hyperlink ref="H76" location="ARI!A110" display="RSP Projections: Year 2"/>
    <hyperlink ref="M76" location="ARI!A170" display="Past Run/Pass Performances"/>
    <hyperlink ref="H143" location="ARI!C9" display="RSP Projections: Year 1"/>
    <hyperlink ref="M143" location="ARI!AX11" display="Adjustable Projections: Year 1"/>
    <hyperlink ref="H144" location="ARI!A90" display="RSP Projections: Year 2"/>
  </hyperlinks>
  <printOptions headings="false" gridLines="false" gridLinesSet="true" horizontalCentered="false" verticalCentered="false"/>
  <pageMargins left="0" right="0" top="0" bottom="0" header="0.511811023622047" footer="0.511811023622047"/>
  <pageSetup paperSize="1" scale="54" fitToWidth="1" fitToHeight="1"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B176"/>
  <sheetViews>
    <sheetView showFormulas="false" showGridLines="true" showRowColHeaders="true" showZeros="true" rightToLeft="false" tabSelected="false" showOutlineSymbols="true" defaultGridColor="true" view="normal" topLeftCell="A1" colorId="64" zoomScale="200" zoomScaleNormal="200" zoomScalePageLayoutView="100" workbookViewId="0">
      <selection pane="topLeft" activeCell="G14" activeCellId="0" sqref="G14"/>
    </sheetView>
  </sheetViews>
  <sheetFormatPr defaultColWidth="6.42578125" defaultRowHeight="8.25" customHeight="false" zeroHeight="false" outlineLevelRow="0" outlineLevelCol="0"/>
  <cols>
    <col collapsed="false" customWidth="true" hidden="false" outlineLevel="0" max="1" min="1" style="181" width="12.29"/>
    <col collapsed="false" customWidth="true" hidden="false" outlineLevel="0" max="2" min="2" style="182" width="3.57"/>
    <col collapsed="false" customWidth="true" hidden="false" outlineLevel="0" max="14" min="3" style="181" width="3.57"/>
    <col collapsed="false" customWidth="true" hidden="false" outlineLevel="0" max="15" min="15" style="181" width="4.71"/>
    <col collapsed="false" customWidth="true" hidden="false" outlineLevel="0" max="16" min="16" style="181" width="4.14"/>
    <col collapsed="false" customWidth="true" hidden="false" outlineLevel="0" max="17" min="17" style="181" width="3.57"/>
    <col collapsed="false" customWidth="true" hidden="false" outlineLevel="0" max="18" min="18" style="181" width="7.57"/>
    <col collapsed="false" customWidth="false" hidden="false" outlineLevel="0" max="16384" min="19" style="181" width="6.43"/>
  </cols>
  <sheetData>
    <row r="1" customFormat="false" ht="8.25" hidden="false" customHeight="false" outlineLevel="0" collapsed="false">
      <c r="A1" s="183" t="s">
        <v>967</v>
      </c>
      <c r="B1" s="183"/>
      <c r="C1" s="183"/>
      <c r="D1" s="183"/>
      <c r="E1" s="183"/>
      <c r="F1" s="183"/>
      <c r="G1" s="183"/>
      <c r="H1" s="183"/>
      <c r="I1" s="183"/>
      <c r="J1" s="183"/>
      <c r="K1" s="183"/>
      <c r="L1" s="183"/>
      <c r="M1" s="183"/>
      <c r="N1" s="183"/>
      <c r="O1" s="183"/>
      <c r="P1" s="183"/>
      <c r="Q1" s="183"/>
      <c r="R1" s="183"/>
      <c r="S1" s="183"/>
      <c r="T1" s="183"/>
      <c r="U1" s="183"/>
      <c r="V1" s="183"/>
      <c r="W1" s="183"/>
    </row>
    <row r="2" customFormat="false" ht="8.25" hidden="false" customHeight="false" outlineLevel="0" collapsed="false">
      <c r="C2" s="184"/>
      <c r="D2" s="184"/>
      <c r="E2" s="184"/>
      <c r="F2" s="184"/>
      <c r="G2" s="184"/>
      <c r="H2" s="184"/>
      <c r="I2" s="184"/>
      <c r="J2" s="184"/>
      <c r="K2" s="184"/>
      <c r="L2" s="184"/>
      <c r="M2" s="184"/>
      <c r="N2" s="184"/>
    </row>
    <row r="3" customFormat="false" ht="8.25" hidden="false" customHeight="false" outlineLevel="0" collapsed="false">
      <c r="A3" s="183" t="s">
        <v>10</v>
      </c>
      <c r="B3" s="183"/>
      <c r="C3" s="183"/>
      <c r="D3" s="183"/>
      <c r="E3" s="183"/>
      <c r="F3" s="183"/>
      <c r="G3" s="183"/>
      <c r="H3" s="183"/>
      <c r="I3" s="183"/>
      <c r="J3" s="183"/>
      <c r="K3" s="183"/>
      <c r="L3" s="183"/>
      <c r="M3" s="183"/>
      <c r="N3" s="183"/>
      <c r="O3" s="183"/>
      <c r="P3" s="183"/>
      <c r="Q3" s="183"/>
      <c r="R3" s="183"/>
      <c r="S3" s="183"/>
      <c r="T3" s="183"/>
      <c r="U3" s="183"/>
      <c r="V3" s="183"/>
      <c r="W3" s="183"/>
      <c r="AC3" s="183" t="s">
        <v>10</v>
      </c>
      <c r="AD3" s="183"/>
      <c r="AE3" s="183"/>
      <c r="AF3" s="183"/>
      <c r="AG3" s="183"/>
      <c r="AH3" s="183"/>
      <c r="AI3" s="183"/>
      <c r="AJ3" s="183"/>
      <c r="AK3" s="183"/>
      <c r="AL3" s="183"/>
      <c r="AM3" s="183"/>
      <c r="AN3" s="183"/>
      <c r="AO3" s="183"/>
      <c r="AP3" s="183"/>
      <c r="AQ3" s="183"/>
      <c r="AR3" s="183"/>
      <c r="AS3" s="183"/>
      <c r="AT3" s="183"/>
      <c r="AU3" s="183"/>
      <c r="AV3" s="183"/>
      <c r="AW3" s="183"/>
      <c r="AX3" s="183"/>
      <c r="AY3" s="183"/>
    </row>
    <row r="4" customFormat="false" ht="8.25" hidden="false" customHeight="false" outlineLevel="0" collapsed="false">
      <c r="A4" s="184"/>
      <c r="B4" s="184"/>
      <c r="C4" s="184"/>
      <c r="D4" s="184"/>
      <c r="E4" s="184"/>
      <c r="F4" s="184"/>
      <c r="G4" s="184"/>
      <c r="H4" s="184"/>
      <c r="I4" s="184"/>
      <c r="J4" s="184"/>
      <c r="K4" s="184"/>
      <c r="L4" s="184"/>
      <c r="M4" s="184"/>
      <c r="N4" s="184"/>
      <c r="O4" s="184"/>
      <c r="P4" s="184"/>
      <c r="Q4" s="184"/>
      <c r="R4" s="184"/>
      <c r="S4" s="184"/>
      <c r="T4" s="184"/>
      <c r="U4" s="184"/>
      <c r="V4" s="184"/>
      <c r="W4" s="184"/>
      <c r="X4" s="184"/>
      <c r="Y4" s="184"/>
      <c r="Z4" s="184"/>
      <c r="AA4" s="184"/>
      <c r="AC4" s="184"/>
      <c r="AD4" s="184"/>
      <c r="AE4" s="184"/>
      <c r="AF4" s="184"/>
      <c r="AG4" s="184"/>
      <c r="AH4" s="184"/>
      <c r="AI4" s="184"/>
      <c r="AJ4" s="184"/>
      <c r="AK4" s="184"/>
      <c r="AL4" s="184"/>
      <c r="AM4" s="184"/>
      <c r="AN4" s="184"/>
      <c r="AO4" s="184"/>
      <c r="AP4" s="184"/>
      <c r="AQ4" s="184"/>
      <c r="AR4" s="184"/>
      <c r="AS4" s="184"/>
      <c r="AT4" s="184"/>
      <c r="AU4" s="184"/>
      <c r="AV4" s="184"/>
      <c r="AW4" s="184"/>
      <c r="AX4" s="184"/>
      <c r="AY4" s="184"/>
    </row>
    <row r="5" customFormat="false" ht="8.25" hidden="false" customHeight="false" outlineLevel="0" collapsed="false">
      <c r="H5" s="185" t="s">
        <v>11</v>
      </c>
      <c r="I5" s="185"/>
      <c r="J5" s="185"/>
      <c r="M5" s="185" t="s">
        <v>12</v>
      </c>
      <c r="N5" s="185"/>
      <c r="O5" s="185"/>
      <c r="S5" s="186" t="s">
        <v>13</v>
      </c>
      <c r="AJ5" s="185" t="s">
        <v>11</v>
      </c>
      <c r="AK5" s="185"/>
      <c r="AL5" s="185"/>
      <c r="AO5" s="185" t="s">
        <v>12</v>
      </c>
      <c r="AP5" s="185"/>
      <c r="AQ5" s="185"/>
    </row>
    <row r="6" customFormat="false" ht="8.25" hidden="false" customHeight="false" outlineLevel="0" collapsed="false">
      <c r="H6" s="185" t="s">
        <v>14</v>
      </c>
      <c r="I6" s="185"/>
      <c r="J6" s="185"/>
      <c r="M6" s="185" t="s">
        <v>15</v>
      </c>
      <c r="S6" s="187" t="s">
        <v>16</v>
      </c>
      <c r="T6" s="187" t="s">
        <v>17</v>
      </c>
      <c r="AJ6" s="185" t="s">
        <v>14</v>
      </c>
      <c r="AK6" s="185"/>
      <c r="AL6" s="185"/>
    </row>
    <row r="7" customFormat="false" ht="8.25" hidden="false" customHeight="false" outlineLevel="0" collapsed="false">
      <c r="H7" s="185"/>
      <c r="I7" s="185"/>
      <c r="J7" s="185"/>
      <c r="S7" s="188" t="n">
        <f aca="false">(N17+D27+L38+L47)/(N17+D27+L38+D17)</f>
        <v>0.454368932038835</v>
      </c>
      <c r="T7" s="188" t="n">
        <f aca="false">D17/(D17+N17+D27+L38+L47)</f>
        <v>0.545631067961165</v>
      </c>
      <c r="AJ7" s="185"/>
      <c r="AK7" s="185"/>
      <c r="AL7" s="185"/>
    </row>
    <row r="8" customFormat="false" ht="8.25" hidden="false" customHeight="false" outlineLevel="0" collapsed="false">
      <c r="S8" s="181" t="s">
        <v>968</v>
      </c>
    </row>
    <row r="10" customFormat="false" ht="8.25" hidden="false" customHeight="false" outlineLevel="0" collapsed="false">
      <c r="A10" s="183" t="s">
        <v>11</v>
      </c>
      <c r="B10" s="183"/>
      <c r="C10" s="183"/>
      <c r="D10" s="183"/>
      <c r="E10" s="183"/>
      <c r="F10" s="183"/>
      <c r="G10" s="183"/>
      <c r="H10" s="183"/>
      <c r="I10" s="183"/>
      <c r="J10" s="183"/>
      <c r="K10" s="183"/>
      <c r="L10" s="183"/>
      <c r="M10" s="183"/>
      <c r="N10" s="183"/>
      <c r="O10" s="183"/>
      <c r="P10" s="183"/>
      <c r="Q10" s="183"/>
      <c r="R10" s="183"/>
      <c r="S10" s="183"/>
      <c r="T10" s="183"/>
      <c r="U10" s="183"/>
      <c r="V10" s="183"/>
      <c r="W10" s="183"/>
      <c r="AC10" s="183" t="s">
        <v>12</v>
      </c>
      <c r="AD10" s="183"/>
      <c r="AE10" s="183"/>
      <c r="AF10" s="183"/>
      <c r="AG10" s="183"/>
      <c r="AH10" s="183"/>
      <c r="AI10" s="183"/>
      <c r="AJ10" s="183"/>
      <c r="AK10" s="183"/>
      <c r="AL10" s="183"/>
      <c r="AM10" s="183"/>
      <c r="AN10" s="183"/>
      <c r="AO10" s="183"/>
      <c r="AP10" s="183"/>
      <c r="AQ10" s="183"/>
      <c r="AR10" s="183"/>
      <c r="AS10" s="183"/>
      <c r="AT10" s="183"/>
      <c r="AU10" s="183"/>
      <c r="AV10" s="183"/>
      <c r="AW10" s="183"/>
      <c r="AX10" s="183"/>
      <c r="AY10" s="183"/>
    </row>
    <row r="12" customFormat="false" ht="8.25" hidden="false" customHeight="false" outlineLevel="0" collapsed="false">
      <c r="C12" s="183" t="s">
        <v>18</v>
      </c>
      <c r="D12" s="183"/>
      <c r="E12" s="183"/>
      <c r="F12" s="183"/>
      <c r="G12" s="183"/>
      <c r="H12" s="183"/>
      <c r="I12" s="183"/>
      <c r="J12" s="184"/>
      <c r="K12" s="184"/>
      <c r="N12" s="183" t="s">
        <v>19</v>
      </c>
      <c r="O12" s="183"/>
      <c r="P12" s="183"/>
      <c r="Q12" s="183"/>
      <c r="R12" s="183"/>
      <c r="T12" s="183" t="s">
        <v>20</v>
      </c>
      <c r="U12" s="183"/>
      <c r="V12" s="183"/>
      <c r="X12" s="183"/>
      <c r="Y12" s="183"/>
      <c r="AG12" s="183" t="s">
        <v>18</v>
      </c>
      <c r="AH12" s="183"/>
      <c r="AI12" s="183"/>
      <c r="AJ12" s="183"/>
      <c r="AK12" s="183"/>
      <c r="AL12" s="183"/>
      <c r="AM12" s="183"/>
      <c r="AP12" s="183" t="s">
        <v>19</v>
      </c>
      <c r="AQ12" s="183"/>
      <c r="AR12" s="183"/>
      <c r="AS12" s="183"/>
      <c r="AT12" s="183"/>
      <c r="AV12" s="183" t="s">
        <v>20</v>
      </c>
      <c r="AW12" s="183"/>
      <c r="AX12" s="183"/>
      <c r="AZ12" s="183" t="s">
        <v>21</v>
      </c>
      <c r="BA12" s="183"/>
    </row>
    <row r="13" customFormat="false" ht="8.25" hidden="false" customHeight="false" outlineLevel="0" collapsed="false">
      <c r="A13" s="189" t="s">
        <v>22</v>
      </c>
      <c r="B13" s="189" t="s">
        <v>23</v>
      </c>
      <c r="C13" s="189" t="s">
        <v>24</v>
      </c>
      <c r="D13" s="189" t="s">
        <v>25</v>
      </c>
      <c r="E13" s="189" t="s">
        <v>26</v>
      </c>
      <c r="F13" s="189" t="s">
        <v>27</v>
      </c>
      <c r="G13" s="189" t="s">
        <v>28</v>
      </c>
      <c r="H13" s="189" t="s">
        <v>29</v>
      </c>
      <c r="I13" s="189" t="s">
        <v>30</v>
      </c>
      <c r="J13" s="189" t="s">
        <v>31</v>
      </c>
      <c r="K13" s="189" t="s">
        <v>32</v>
      </c>
      <c r="L13" s="189" t="s">
        <v>33</v>
      </c>
      <c r="N13" s="189" t="s">
        <v>34</v>
      </c>
      <c r="O13" s="189" t="s">
        <v>35</v>
      </c>
      <c r="P13" s="189" t="s">
        <v>36</v>
      </c>
      <c r="Q13" s="189" t="s">
        <v>30</v>
      </c>
      <c r="R13" s="189" t="s">
        <v>37</v>
      </c>
      <c r="S13" s="189"/>
      <c r="T13" s="189" t="s">
        <v>38</v>
      </c>
      <c r="U13" s="189" t="s">
        <v>39</v>
      </c>
      <c r="V13" s="189" t="s">
        <v>40</v>
      </c>
      <c r="W13" s="189"/>
      <c r="X13" s="189" t="s">
        <v>41</v>
      </c>
      <c r="Y13" s="189" t="s">
        <v>42</v>
      </c>
      <c r="Z13" s="189"/>
      <c r="AA13" s="189"/>
      <c r="AD13" s="189" t="s">
        <v>22</v>
      </c>
      <c r="AE13" s="189" t="s">
        <v>24</v>
      </c>
      <c r="AF13" s="189" t="s">
        <v>25</v>
      </c>
      <c r="AG13" s="189" t="s">
        <v>26</v>
      </c>
      <c r="AH13" s="189" t="s">
        <v>27</v>
      </c>
      <c r="AI13" s="189" t="s">
        <v>28</v>
      </c>
      <c r="AJ13" s="189" t="s">
        <v>29</v>
      </c>
      <c r="AK13" s="189" t="s">
        <v>30</v>
      </c>
      <c r="AL13" s="189" t="s">
        <v>31</v>
      </c>
      <c r="AM13" s="189" t="s">
        <v>32</v>
      </c>
      <c r="AN13" s="189" t="s">
        <v>33</v>
      </c>
      <c r="AP13" s="189" t="s">
        <v>34</v>
      </c>
      <c r="AQ13" s="189" t="s">
        <v>35</v>
      </c>
      <c r="AR13" s="189" t="s">
        <v>36</v>
      </c>
      <c r="AS13" s="189" t="s">
        <v>30</v>
      </c>
      <c r="AT13" s="189" t="s">
        <v>37</v>
      </c>
      <c r="AU13" s="189"/>
      <c r="AV13" s="189" t="s">
        <v>38</v>
      </c>
      <c r="AW13" s="189" t="s">
        <v>39</v>
      </c>
      <c r="AX13" s="189" t="s">
        <v>40</v>
      </c>
      <c r="AY13" s="189"/>
      <c r="AZ13" s="189" t="s">
        <v>41</v>
      </c>
      <c r="BA13" s="189" t="s">
        <v>42</v>
      </c>
    </row>
    <row r="14" customFormat="false" ht="8.25" hidden="false" customHeight="false" outlineLevel="0" collapsed="false">
      <c r="A14" s="190" t="s">
        <v>969</v>
      </c>
      <c r="B14" s="191" t="n">
        <v>31</v>
      </c>
      <c r="C14" s="191" t="n">
        <v>15</v>
      </c>
      <c r="D14" s="191" t="n">
        <v>517</v>
      </c>
      <c r="E14" s="191" t="n">
        <v>344</v>
      </c>
      <c r="F14" s="188" t="n">
        <f aca="false">E14/D14</f>
        <v>0.665377176015474</v>
      </c>
      <c r="G14" s="191" t="n">
        <v>3857</v>
      </c>
      <c r="H14" s="192" t="n">
        <f aca="false">G14/D14</f>
        <v>7.46034816247582</v>
      </c>
      <c r="I14" s="191" t="n">
        <v>24</v>
      </c>
      <c r="J14" s="188" t="n">
        <f aca="false">I14/D14</f>
        <v>0.04642166344294</v>
      </c>
      <c r="K14" s="191" t="n">
        <v>11</v>
      </c>
      <c r="L14" s="188" t="n">
        <f aca="false">K14/D14</f>
        <v>0.0212765957446809</v>
      </c>
      <c r="N14" s="191" t="n">
        <v>43</v>
      </c>
      <c r="O14" s="191" t="n">
        <v>200</v>
      </c>
      <c r="P14" s="191" t="n">
        <f aca="false">O14/N14</f>
        <v>4.65116279069768</v>
      </c>
      <c r="Q14" s="191" t="n">
        <v>2</v>
      </c>
      <c r="R14" s="188" t="n">
        <f aca="false">Q14/N14</f>
        <v>0.0465116279069767</v>
      </c>
      <c r="S14" s="182"/>
      <c r="T14" s="188" t="n">
        <f aca="false">(D14+N14)/($D$17+$N$17)</f>
        <v>0.901771336553945</v>
      </c>
      <c r="U14" s="188" t="n">
        <f aca="false">D14/($D$17)</f>
        <v>0.919928825622776</v>
      </c>
      <c r="V14" s="188" t="n">
        <f aca="false">N14/($N$17)</f>
        <v>0.728813559322034</v>
      </c>
      <c r="W14" s="193"/>
      <c r="X14" s="191" t="n">
        <f aca="false">($G14*('Scoring Format'!$B$2))+($I14*('Scoring Format'!$B$5))+($K14*('Scoring Format'!$B$8))+($O14*('Scoring Format'!$B$3))+($Q14*('Scoring Format'!$B$6))</f>
        <v>309.85</v>
      </c>
      <c r="Y14" s="194" t="n">
        <f aca="false">(($G14*('Scoring Format'!$B$2))+($I14*('Scoring Format'!$B$5))+($K14*('Scoring Format'!$B$8))+($O14*('Scoring Format'!$B$3))+($Q14*('Scoring Format'!$B$6)))*0.4</f>
        <v>123.94</v>
      </c>
      <c r="Z14" s="182"/>
      <c r="AA14" s="182"/>
      <c r="AD14" s="190" t="s">
        <v>44</v>
      </c>
      <c r="AE14" s="190"/>
      <c r="AF14" s="191" t="n">
        <v>583</v>
      </c>
      <c r="AG14" s="191" t="n">
        <v>378</v>
      </c>
      <c r="AH14" s="188" t="n">
        <f aca="false">AG14/AF14</f>
        <v>0.648370497427101</v>
      </c>
      <c r="AI14" s="191" t="n">
        <v>4072</v>
      </c>
      <c r="AJ14" s="192" t="n">
        <f aca="false">AI14/AF14</f>
        <v>6.98456260720412</v>
      </c>
      <c r="AK14" s="191" t="n">
        <v>27</v>
      </c>
      <c r="AL14" s="188" t="n">
        <f aca="false">AK14/AF14</f>
        <v>0.0463121783876501</v>
      </c>
      <c r="AM14" s="191" t="n">
        <v>11</v>
      </c>
      <c r="AN14" s="188" t="n">
        <f aca="false">AM14/AF14</f>
        <v>0.0188679245283019</v>
      </c>
      <c r="AP14" s="191" t="n">
        <v>100</v>
      </c>
      <c r="AQ14" s="191" t="n">
        <v>590</v>
      </c>
      <c r="AR14" s="191" t="n">
        <f aca="false">AQ14/AP14</f>
        <v>5.9</v>
      </c>
      <c r="AS14" s="191" t="n">
        <v>5</v>
      </c>
      <c r="AT14" s="188" t="n">
        <f aca="false">AS14/AP14</f>
        <v>0.05</v>
      </c>
      <c r="AU14" s="182"/>
      <c r="AV14" s="188" t="n">
        <f aca="false">(AF14+AP14)/(AF17+AP17)</f>
        <v>1</v>
      </c>
      <c r="AW14" s="188" t="n">
        <f aca="false">AF14/(AP14+AF14)</f>
        <v>0.853587115666179</v>
      </c>
      <c r="AX14" s="188" t="n">
        <f aca="false">AP14/(AF14+AP14)</f>
        <v>0.146412884333821</v>
      </c>
      <c r="AY14" s="193"/>
      <c r="AZ14" s="191" t="n">
        <f aca="false">((AI14*0.05)+(AK14*4)+(AM14*-1)+(AQ14*0.1)+(AS14*6))*0.55</f>
        <v>214.28</v>
      </c>
      <c r="BA14" s="194" t="n">
        <f aca="false">((AI14*0.05)+(AK14*4)+(AM14*-1)+(AQ14*0.1)+(AS14*6))*0.4</f>
        <v>155.84</v>
      </c>
    </row>
    <row r="15" customFormat="false" ht="8.25" hidden="false" customHeight="false" outlineLevel="0" collapsed="false">
      <c r="A15" s="190" t="s">
        <v>970</v>
      </c>
      <c r="B15" s="191" t="n">
        <v>27</v>
      </c>
      <c r="C15" s="191" t="n">
        <v>2</v>
      </c>
      <c r="D15" s="191" t="n">
        <v>45</v>
      </c>
      <c r="E15" s="191" t="n">
        <v>27</v>
      </c>
      <c r="F15" s="188" t="n">
        <f aca="false">E15/D15</f>
        <v>0.6</v>
      </c>
      <c r="G15" s="191" t="n">
        <v>310</v>
      </c>
      <c r="H15" s="192" t="n">
        <f aca="false">G15/D15</f>
        <v>6.88888888888889</v>
      </c>
      <c r="I15" s="191" t="n">
        <v>2</v>
      </c>
      <c r="J15" s="188" t="n">
        <f aca="false">I15/D15</f>
        <v>0.0444444444444444</v>
      </c>
      <c r="K15" s="191" t="n">
        <v>0</v>
      </c>
      <c r="L15" s="188" t="n">
        <f aca="false">K15/D15</f>
        <v>0</v>
      </c>
      <c r="N15" s="191" t="n">
        <v>16</v>
      </c>
      <c r="O15" s="191" t="n">
        <v>95</v>
      </c>
      <c r="P15" s="191" t="n">
        <f aca="false">O15/N15</f>
        <v>5.9375</v>
      </c>
      <c r="Q15" s="191" t="n">
        <v>1</v>
      </c>
      <c r="R15" s="188" t="n">
        <f aca="false">Q15/N15</f>
        <v>0.0625</v>
      </c>
      <c r="S15" s="182"/>
      <c r="T15" s="188" t="n">
        <f aca="false">(D15+N15)/($D$17+$N$17)</f>
        <v>0.0982286634460548</v>
      </c>
      <c r="U15" s="188" t="n">
        <f aca="false">D15/($D$17)</f>
        <v>0.0800711743772242</v>
      </c>
      <c r="V15" s="188" t="n">
        <f aca="false">N15/($N$17)</f>
        <v>0.271186440677966</v>
      </c>
      <c r="W15" s="193"/>
      <c r="X15" s="191" t="n">
        <f aca="false">($G15*('Scoring Format'!$B$2))+($I15*('Scoring Format'!$B$5))+($K15*('Scoring Format'!$B$8))+($O15*('Scoring Format'!$B$3))+($Q15*('Scoring Format'!$B$6))</f>
        <v>39</v>
      </c>
      <c r="Y15" s="194" t="n">
        <f aca="false">(($G15*('Scoring Format'!$B$2))+($I15*('Scoring Format'!$B$5))+($K15*('Scoring Format'!$B$8))+($O15*('Scoring Format'!$B$3))+($Q15*('Scoring Format'!$B$6)))*0.4</f>
        <v>15.6</v>
      </c>
      <c r="Z15" s="182"/>
      <c r="AA15" s="182"/>
      <c r="AD15" s="190" t="s">
        <v>46</v>
      </c>
      <c r="AE15" s="190"/>
      <c r="AF15" s="191" t="n">
        <v>0</v>
      </c>
      <c r="AG15" s="191" t="n">
        <v>0</v>
      </c>
      <c r="AH15" s="188" t="n">
        <v>0</v>
      </c>
      <c r="AI15" s="191" t="n">
        <v>0</v>
      </c>
      <c r="AJ15" s="192"/>
      <c r="AK15" s="191" t="n">
        <v>0</v>
      </c>
      <c r="AL15" s="188" t="e">
        <f aca="false">AK15/AF15</f>
        <v>#DIV/0!</v>
      </c>
      <c r="AM15" s="191" t="n">
        <v>0</v>
      </c>
      <c r="AN15" s="188" t="e">
        <f aca="false">AM15/AF15</f>
        <v>#DIV/0!</v>
      </c>
      <c r="AP15" s="191" t="n">
        <v>0</v>
      </c>
      <c r="AQ15" s="191" t="n">
        <v>0</v>
      </c>
      <c r="AR15" s="191"/>
      <c r="AS15" s="191" t="n">
        <v>0</v>
      </c>
      <c r="AT15" s="188" t="e">
        <f aca="false">AS15/AP15</f>
        <v>#DIV/0!</v>
      </c>
      <c r="AU15" s="182"/>
      <c r="AV15" s="188" t="e">
        <f aca="false">(AF15+AP15)/(AD18+AN18)</f>
        <v>#DIV/0!</v>
      </c>
      <c r="AW15" s="188" t="e">
        <f aca="false">AF15/(AP15+AF15)</f>
        <v>#DIV/0!</v>
      </c>
      <c r="AX15" s="188" t="e">
        <f aca="false">AP15/(AF15+AP15)</f>
        <v>#DIV/0!</v>
      </c>
      <c r="AY15" s="193"/>
      <c r="AZ15" s="191"/>
      <c r="BA15" s="194"/>
    </row>
    <row r="16" customFormat="false" ht="8.25" hidden="false" customHeight="false" outlineLevel="0" collapsed="false">
      <c r="A16" s="190" t="s">
        <v>971</v>
      </c>
      <c r="B16" s="191" t="n">
        <v>24</v>
      </c>
      <c r="C16" s="191"/>
      <c r="D16" s="191"/>
      <c r="E16" s="191"/>
      <c r="F16" s="188" t="e">
        <f aca="false">E16/D16</f>
        <v>#DIV/0!</v>
      </c>
      <c r="G16" s="191"/>
      <c r="H16" s="192" t="e">
        <f aca="false">G16/D16</f>
        <v>#DIV/0!</v>
      </c>
      <c r="I16" s="191"/>
      <c r="J16" s="188" t="e">
        <f aca="false">I16/D16</f>
        <v>#DIV/0!</v>
      </c>
      <c r="K16" s="191"/>
      <c r="L16" s="188" t="e">
        <f aca="false">K16/D16</f>
        <v>#DIV/0!</v>
      </c>
      <c r="N16" s="191"/>
      <c r="O16" s="191"/>
      <c r="P16" s="191" t="e">
        <f aca="false">O16/N16</f>
        <v>#DIV/0!</v>
      </c>
      <c r="Q16" s="191"/>
      <c r="R16" s="188" t="e">
        <f aca="false">Q16/N16</f>
        <v>#DIV/0!</v>
      </c>
      <c r="S16" s="182"/>
      <c r="T16" s="188" t="n">
        <f aca="false">(D16+N16)/($D$17+$N$17)</f>
        <v>0</v>
      </c>
      <c r="U16" s="188" t="n">
        <f aca="false">D16/($D$17)</f>
        <v>0</v>
      </c>
      <c r="V16" s="188" t="n">
        <f aca="false">N16/($N$17)</f>
        <v>0</v>
      </c>
      <c r="W16" s="193"/>
      <c r="X16" s="191" t="n">
        <f aca="false">($G16*('Scoring Format'!$B$2))+($I16*('Scoring Format'!$B$5))+($K16*('Scoring Format'!$B$8))+($O16*('Scoring Format'!$B$3))+($Q16*('Scoring Format'!$B$6))</f>
        <v>0</v>
      </c>
      <c r="Y16" s="194" t="n">
        <f aca="false">(($G16*('Scoring Format'!$B$2))+($I16*('Scoring Format'!$B$5))+($K16*('Scoring Format'!$B$8))+($O16*('Scoring Format'!$B$3))+($Q16*('Scoring Format'!$B$6)))*0.4</f>
        <v>0</v>
      </c>
      <c r="Z16" s="182"/>
      <c r="AA16" s="182"/>
      <c r="AD16" s="190" t="s">
        <v>157</v>
      </c>
      <c r="AE16" s="190"/>
      <c r="AF16" s="191"/>
      <c r="AG16" s="191"/>
      <c r="AH16" s="188" t="e">
        <f aca="false">AG16/AF16</f>
        <v>#DIV/0!</v>
      </c>
      <c r="AI16" s="191"/>
      <c r="AJ16" s="192" t="e">
        <f aca="false">AI16/AF16</f>
        <v>#DIV/0!</v>
      </c>
      <c r="AK16" s="191"/>
      <c r="AL16" s="188" t="e">
        <f aca="false">AK16/AF16</f>
        <v>#DIV/0!</v>
      </c>
      <c r="AM16" s="191"/>
      <c r="AN16" s="188" t="e">
        <f aca="false">AM16/AF16</f>
        <v>#DIV/0!</v>
      </c>
      <c r="AP16" s="191"/>
      <c r="AQ16" s="191"/>
      <c r="AR16" s="191" t="e">
        <f aca="false">AQ16/AP16</f>
        <v>#DIV/0!</v>
      </c>
      <c r="AS16" s="191"/>
      <c r="AT16" s="188" t="e">
        <f aca="false">AS16/AP16</f>
        <v>#DIV/0!</v>
      </c>
      <c r="AU16" s="182"/>
      <c r="AV16" s="188" t="e">
        <f aca="false">(AF16+AP16)/(AF20+AP20)</f>
        <v>#DIV/0!</v>
      </c>
      <c r="AW16" s="188" t="e">
        <f aca="false">AF16/(AP16+AF16)</f>
        <v>#DIV/0!</v>
      </c>
      <c r="AX16" s="188" t="e">
        <f aca="false">AP16/(AF16+AP16)</f>
        <v>#DIV/0!</v>
      </c>
      <c r="AY16" s="193"/>
      <c r="AZ16" s="191" t="n">
        <f aca="false">((AI16*0.05)+(AK16*4)+(AM16*-1)+(AQ16*0.1)+(AS16*6))*0.55</f>
        <v>0</v>
      </c>
      <c r="BA16" s="194" t="n">
        <f aca="false">((AI16*0.05)+(AK16*4)+(AM16*-1)+(AQ16*0.1)+(AS16*6))*0.4</f>
        <v>0</v>
      </c>
    </row>
    <row r="17" customFormat="false" ht="8.25" hidden="false" customHeight="false" outlineLevel="0" collapsed="false">
      <c r="A17" s="189" t="s">
        <v>49</v>
      </c>
      <c r="B17" s="189"/>
      <c r="C17" s="189"/>
      <c r="D17" s="189" t="n">
        <f aca="false">SUM(D14:D16)</f>
        <v>562</v>
      </c>
      <c r="E17" s="189" t="n">
        <f aca="false">SUM(E14:E16)</f>
        <v>371</v>
      </c>
      <c r="F17" s="189"/>
      <c r="G17" s="189" t="n">
        <f aca="false">SUM(G14:G16)</f>
        <v>4167</v>
      </c>
      <c r="H17" s="189"/>
      <c r="I17" s="189" t="n">
        <f aca="false">SUM(I14:I16)</f>
        <v>26</v>
      </c>
      <c r="J17" s="189"/>
      <c r="K17" s="189" t="n">
        <f aca="false">SUM(K14:K16)</f>
        <v>11</v>
      </c>
      <c r="L17" s="189"/>
      <c r="M17" s="186"/>
      <c r="N17" s="189" t="n">
        <f aca="false">SUM(N14:N16)</f>
        <v>59</v>
      </c>
      <c r="O17" s="189" t="n">
        <f aca="false">SUM(O14:O16)</f>
        <v>295</v>
      </c>
      <c r="P17" s="189"/>
      <c r="Q17" s="189" t="n">
        <f aca="false">SUM(Q14:Q16)</f>
        <v>3</v>
      </c>
      <c r="R17" s="189"/>
      <c r="S17" s="189"/>
      <c r="T17" s="195" t="n">
        <f aca="false">T14+T15+T16</f>
        <v>1</v>
      </c>
      <c r="U17" s="196" t="n">
        <f aca="false">D17/(D17+N17)</f>
        <v>0.904991948470209</v>
      </c>
      <c r="V17" s="196" t="n">
        <f aca="false">N17/(N17+D17)</f>
        <v>0.0950080515297907</v>
      </c>
      <c r="W17" s="193"/>
      <c r="X17" s="182"/>
      <c r="Y17" s="182"/>
      <c r="Z17" s="182"/>
      <c r="AA17" s="182"/>
      <c r="AD17" s="189" t="s">
        <v>49</v>
      </c>
      <c r="AE17" s="189"/>
      <c r="AF17" s="189" t="n">
        <f aca="false">SUM(AF14:AF16)</f>
        <v>583</v>
      </c>
      <c r="AG17" s="189" t="n">
        <f aca="false">SUM(AG14:AG16)</f>
        <v>378</v>
      </c>
      <c r="AH17" s="189"/>
      <c r="AI17" s="189" t="n">
        <f aca="false">SUM(AI14:AI16)</f>
        <v>4072</v>
      </c>
      <c r="AJ17" s="189"/>
      <c r="AK17" s="189" t="n">
        <f aca="false">SUM(AK14:AK16)</f>
        <v>27</v>
      </c>
      <c r="AL17" s="189"/>
      <c r="AM17" s="189" t="n">
        <f aca="false">SUM(AM14:AM16)</f>
        <v>11</v>
      </c>
      <c r="AN17" s="189"/>
      <c r="AO17" s="186"/>
      <c r="AP17" s="189" t="n">
        <f aca="false">SUM(AP14:AP16)</f>
        <v>100</v>
      </c>
      <c r="AQ17" s="189" t="n">
        <f aca="false">SUM(AQ14:AQ16)</f>
        <v>590</v>
      </c>
      <c r="AR17" s="189"/>
      <c r="AS17" s="189" t="n">
        <f aca="false">SUM(AS14:AS16)</f>
        <v>5</v>
      </c>
      <c r="AT17" s="189"/>
      <c r="AU17" s="189"/>
      <c r="AV17" s="195" t="e">
        <f aca="false">AV14+AV15+AV16</f>
        <v>#DIV/0!</v>
      </c>
      <c r="AW17" s="196" t="n">
        <f aca="false">AF17/(AF17+AP17)</f>
        <v>0.853587115666179</v>
      </c>
      <c r="AX17" s="196" t="n">
        <f aca="false">AP17/(AP17+AF17)</f>
        <v>0.146412884333821</v>
      </c>
      <c r="AY17" s="193"/>
      <c r="AZ17" s="182"/>
      <c r="BA17" s="182"/>
    </row>
    <row r="18" customFormat="false" ht="8.25" hidden="false" customHeight="false" outlineLevel="0" collapsed="false">
      <c r="C18" s="182"/>
      <c r="D18" s="197"/>
      <c r="E18" s="182"/>
      <c r="F18" s="198"/>
      <c r="G18" s="182"/>
      <c r="H18" s="199"/>
      <c r="I18" s="182"/>
      <c r="J18" s="199"/>
      <c r="K18" s="182"/>
      <c r="L18" s="182"/>
      <c r="M18" s="182"/>
      <c r="N18" s="182"/>
      <c r="O18" s="182"/>
      <c r="P18" s="182"/>
      <c r="Q18" s="182"/>
      <c r="R18" s="182"/>
      <c r="AD18" s="182"/>
      <c r="AE18" s="182"/>
      <c r="AF18" s="197"/>
      <c r="AG18" s="182"/>
      <c r="AH18" s="198"/>
      <c r="AI18" s="182"/>
      <c r="AJ18" s="199"/>
      <c r="AK18" s="182"/>
      <c r="AL18" s="199"/>
      <c r="AM18" s="182"/>
      <c r="AN18" s="182"/>
      <c r="AO18" s="182"/>
      <c r="AP18" s="182"/>
      <c r="AQ18" s="182"/>
      <c r="AR18" s="182"/>
      <c r="AS18" s="182"/>
      <c r="AT18" s="182"/>
    </row>
    <row r="19" customFormat="false" ht="8.25" hidden="false" customHeight="false" outlineLevel="0" collapsed="false">
      <c r="C19" s="182"/>
      <c r="D19" s="197"/>
      <c r="E19" s="182"/>
      <c r="F19" s="198"/>
      <c r="G19" s="182"/>
      <c r="H19" s="199"/>
      <c r="I19" s="182"/>
      <c r="J19" s="199"/>
      <c r="K19" s="182"/>
      <c r="L19" s="182"/>
      <c r="M19" s="182"/>
      <c r="N19" s="182"/>
      <c r="O19" s="182"/>
      <c r="P19" s="182"/>
      <c r="Q19" s="182"/>
      <c r="R19" s="182"/>
      <c r="AD19" s="182"/>
      <c r="AE19" s="182"/>
      <c r="AF19" s="197"/>
      <c r="AG19" s="182"/>
      <c r="AH19" s="198"/>
      <c r="AI19" s="182"/>
      <c r="AJ19" s="199"/>
      <c r="AK19" s="182"/>
      <c r="AL19" s="199"/>
      <c r="AM19" s="182"/>
      <c r="AN19" s="182"/>
      <c r="AO19" s="182"/>
      <c r="AP19" s="182"/>
      <c r="AQ19" s="182"/>
      <c r="AR19" s="182"/>
      <c r="AS19" s="182"/>
      <c r="AT19" s="182"/>
    </row>
    <row r="20" customFormat="false" ht="8.25" hidden="false" customHeight="false" outlineLevel="0" collapsed="false">
      <c r="A20" s="183" t="s">
        <v>19</v>
      </c>
      <c r="B20" s="183"/>
      <c r="C20" s="183"/>
      <c r="D20" s="183"/>
      <c r="E20" s="183"/>
      <c r="F20" s="183"/>
      <c r="G20" s="183"/>
      <c r="H20" s="183" t="s">
        <v>50</v>
      </c>
      <c r="I20" s="183"/>
      <c r="J20" s="183"/>
      <c r="K20" s="183"/>
      <c r="L20" s="183"/>
      <c r="M20" s="183"/>
      <c r="N20" s="182"/>
      <c r="O20" s="182"/>
      <c r="P20" s="182"/>
      <c r="Q20" s="182"/>
      <c r="T20" s="183" t="s">
        <v>20</v>
      </c>
      <c r="U20" s="183"/>
      <c r="V20" s="183"/>
      <c r="X20" s="183"/>
      <c r="Y20" s="183"/>
      <c r="Z20" s="184"/>
      <c r="AA20" s="184"/>
      <c r="AB20" s="184"/>
      <c r="AC20" s="184"/>
      <c r="AE20" s="183" t="s">
        <v>19</v>
      </c>
      <c r="AF20" s="183"/>
      <c r="AG20" s="183"/>
      <c r="AH20" s="183"/>
      <c r="AI20" s="183"/>
      <c r="AJ20" s="183"/>
      <c r="AK20" s="183"/>
      <c r="AL20" s="183" t="s">
        <v>50</v>
      </c>
      <c r="AM20" s="183"/>
      <c r="AN20" s="183"/>
      <c r="AO20" s="183"/>
      <c r="AP20" s="183"/>
      <c r="AQ20" s="183"/>
      <c r="AR20" s="182"/>
      <c r="AS20" s="182"/>
      <c r="AV20" s="183" t="s">
        <v>20</v>
      </c>
      <c r="AW20" s="183"/>
      <c r="AX20" s="183"/>
      <c r="AZ20" s="183" t="s">
        <v>21</v>
      </c>
      <c r="BA20" s="183"/>
      <c r="BB20" s="184"/>
    </row>
    <row r="21" customFormat="false" ht="8.25" hidden="false" customHeight="false" outlineLevel="0" collapsed="false">
      <c r="A21" s="189" t="s">
        <v>51</v>
      </c>
      <c r="B21" s="189" t="s">
        <v>23</v>
      </c>
      <c r="C21" s="189" t="s">
        <v>24</v>
      </c>
      <c r="D21" s="189" t="s">
        <v>25</v>
      </c>
      <c r="E21" s="189" t="s">
        <v>28</v>
      </c>
      <c r="F21" s="189" t="s">
        <v>29</v>
      </c>
      <c r="G21" s="189" t="s">
        <v>30</v>
      </c>
      <c r="H21" s="189" t="s">
        <v>31</v>
      </c>
      <c r="J21" s="189" t="s">
        <v>52</v>
      </c>
      <c r="K21" s="189" t="s">
        <v>53</v>
      </c>
      <c r="L21" s="189" t="s">
        <v>54</v>
      </c>
      <c r="M21" s="189" t="s">
        <v>55</v>
      </c>
      <c r="N21" s="189" t="s">
        <v>56</v>
      </c>
      <c r="O21" s="189" t="s">
        <v>30</v>
      </c>
      <c r="P21" s="189" t="s">
        <v>57</v>
      </c>
      <c r="S21" s="189" t="s">
        <v>51</v>
      </c>
      <c r="T21" s="189" t="s">
        <v>38</v>
      </c>
      <c r="U21" s="189" t="s">
        <v>39</v>
      </c>
      <c r="V21" s="189" t="s">
        <v>40</v>
      </c>
      <c r="X21" s="189" t="s">
        <v>41</v>
      </c>
      <c r="Y21" s="189" t="s">
        <v>58</v>
      </c>
      <c r="Z21" s="189" t="s">
        <v>59</v>
      </c>
      <c r="AA21" s="189"/>
      <c r="AB21" s="189"/>
      <c r="AC21" s="189"/>
      <c r="AD21" s="189" t="s">
        <v>51</v>
      </c>
      <c r="AE21" s="189" t="s">
        <v>24</v>
      </c>
      <c r="AF21" s="189" t="s">
        <v>25</v>
      </c>
      <c r="AG21" s="189" t="s">
        <v>28</v>
      </c>
      <c r="AH21" s="189" t="s">
        <v>29</v>
      </c>
      <c r="AI21" s="189" t="s">
        <v>30</v>
      </c>
      <c r="AJ21" s="189" t="s">
        <v>31</v>
      </c>
      <c r="AL21" s="189" t="s">
        <v>52</v>
      </c>
      <c r="AM21" s="189" t="s">
        <v>53</v>
      </c>
      <c r="AN21" s="189" t="s">
        <v>54</v>
      </c>
      <c r="AO21" s="189" t="s">
        <v>55</v>
      </c>
      <c r="AP21" s="189" t="s">
        <v>56</v>
      </c>
      <c r="AQ21" s="189" t="s">
        <v>30</v>
      </c>
      <c r="AR21" s="189" t="s">
        <v>57</v>
      </c>
      <c r="AV21" s="189" t="s">
        <v>38</v>
      </c>
      <c r="AW21" s="189" t="s">
        <v>39</v>
      </c>
      <c r="AX21" s="189" t="s">
        <v>40</v>
      </c>
      <c r="AZ21" s="189" t="s">
        <v>41</v>
      </c>
      <c r="BA21" s="189" t="s">
        <v>58</v>
      </c>
    </row>
    <row r="22" customFormat="false" ht="8.25" hidden="false" customHeight="false" outlineLevel="0" collapsed="false">
      <c r="A22" s="190" t="s">
        <v>972</v>
      </c>
      <c r="B22" s="191" t="n">
        <v>23</v>
      </c>
      <c r="C22" s="200" t="n">
        <v>17</v>
      </c>
      <c r="D22" s="191" t="n">
        <v>24</v>
      </c>
      <c r="E22" s="191" t="n">
        <v>94</v>
      </c>
      <c r="F22" s="191" t="n">
        <f aca="false">E22/D22</f>
        <v>3.91666666666667</v>
      </c>
      <c r="G22" s="191" t="n">
        <v>0</v>
      </c>
      <c r="H22" s="188" t="n">
        <f aca="false">G22/D22</f>
        <v>0</v>
      </c>
      <c r="J22" s="188" t="n">
        <f aca="false">L22/K22</f>
        <v>0.6</v>
      </c>
      <c r="K22" s="191" t="n">
        <v>5</v>
      </c>
      <c r="L22" s="191" t="n">
        <v>3</v>
      </c>
      <c r="M22" s="191" t="n">
        <v>27</v>
      </c>
      <c r="N22" s="191" t="n">
        <f aca="false">M22/L22</f>
        <v>9</v>
      </c>
      <c r="O22" s="191" t="n">
        <v>1</v>
      </c>
      <c r="P22" s="188" t="n">
        <f aca="false">O22/L22</f>
        <v>0.333333333333333</v>
      </c>
      <c r="S22" s="190" t="s">
        <v>973</v>
      </c>
      <c r="T22" s="188" t="n">
        <f aca="false">(D22+K22)/($D$27+$K$27+$N$17+$E$17+$L$38+$L$47)</f>
        <v>0.0317982456140351</v>
      </c>
      <c r="U22" s="188" t="n">
        <f aca="false">K22/($K$27+$F$38+$F$47)</f>
        <v>0.012853470437018</v>
      </c>
      <c r="V22" s="188" t="n">
        <f aca="false">D22/($D$27+$N$17+$L$38+$L$47)</f>
        <v>0.0512820512820513</v>
      </c>
      <c r="X22" s="191" t="n">
        <f aca="false">($E22*('Scoring Format'!$B$3))+($G22*('Scoring Format'!$B$6))+($M22*('Scoring Format'!$B$4))+($O22*('Scoring Format'!$B$7))</f>
        <v>18.1</v>
      </c>
      <c r="Y22" s="191" t="n">
        <f aca="false">($E22*('Scoring Format'!$B$3))+($G22*('Scoring Format'!$B$6))+(L22*1)+($M22*('Scoring Format'!$B$4))+($O22*('Scoring Format'!$B$7))</f>
        <v>21.1</v>
      </c>
      <c r="Z22" s="191" t="n">
        <f aca="false">($E22*('Scoring Format'!$B$3))+($G22*('Scoring Format'!$B$6))+(L22*0.5)+($M22*('Scoring Format'!$B$4))+($O22*('Scoring Format'!$B$7))</f>
        <v>19.6</v>
      </c>
      <c r="AA22" s="182"/>
      <c r="AB22" s="182"/>
      <c r="AC22" s="182"/>
      <c r="AD22" s="190" t="s">
        <v>61</v>
      </c>
      <c r="AE22" s="190"/>
      <c r="AF22" s="191" t="n">
        <v>200</v>
      </c>
      <c r="AG22" s="191" t="n">
        <v>1040</v>
      </c>
      <c r="AH22" s="191" t="n">
        <f aca="false">AG22/AF22</f>
        <v>5.2</v>
      </c>
      <c r="AI22" s="191" t="n">
        <v>7</v>
      </c>
      <c r="AJ22" s="188" t="n">
        <f aca="false">AI22/AF22</f>
        <v>0.035</v>
      </c>
      <c r="AL22" s="188" t="n">
        <f aca="false">AN22/AM22</f>
        <v>0.8</v>
      </c>
      <c r="AM22" s="191" t="n">
        <v>70</v>
      </c>
      <c r="AN22" s="191" t="n">
        <v>56</v>
      </c>
      <c r="AO22" s="191" t="n">
        <v>364</v>
      </c>
      <c r="AP22" s="191" t="n">
        <f aca="false">AO22/AN22</f>
        <v>6.5</v>
      </c>
      <c r="AQ22" s="191" t="n">
        <v>2</v>
      </c>
      <c r="AR22" s="188" t="n">
        <f aca="false">AQ22/AN22</f>
        <v>0.0357142857142857</v>
      </c>
      <c r="AV22" s="188" t="e">
        <f aca="false">(#ref!+AM22)/(#ref!+AM25)</f>
        <v>#NAME?</v>
      </c>
      <c r="AW22" s="188" t="e">
        <f aca="false">#ref!/(AM22+#ref!)</f>
        <v>#NAME?</v>
      </c>
      <c r="AX22" s="188" t="e">
        <f aca="false">AM22/(#ref!+AM22)</f>
        <v>#NAME?</v>
      </c>
      <c r="AZ22" s="191" t="e">
        <f aca="false">(#ref!*0.1)+(AF22*6)+(AL22*0.1)+(AN22*6)</f>
        <v>#NAME?</v>
      </c>
      <c r="BA22" s="191" t="e">
        <f aca="false">(#ref!*0.1)+(AF22*6)+(AK22*1)+(AL22*0.1)+(AN22*6)</f>
        <v>#NAME?</v>
      </c>
    </row>
    <row r="23" customFormat="false" ht="8.25" hidden="false" customHeight="false" outlineLevel="0" collapsed="false">
      <c r="A23" s="190" t="s">
        <v>974</v>
      </c>
      <c r="B23" s="191" t="n">
        <v>25</v>
      </c>
      <c r="C23" s="200" t="n">
        <v>15</v>
      </c>
      <c r="D23" s="191" t="n">
        <v>225</v>
      </c>
      <c r="E23" s="191" t="n">
        <v>1005</v>
      </c>
      <c r="F23" s="191" t="n">
        <f aca="false">E23/D23</f>
        <v>4.46666666666667</v>
      </c>
      <c r="G23" s="191" t="n">
        <v>8</v>
      </c>
      <c r="H23" s="188" t="n">
        <f aca="false">G23/D23</f>
        <v>0.0355555555555556</v>
      </c>
      <c r="J23" s="188" t="n">
        <f aca="false">L23/K23</f>
        <v>0.794871794871795</v>
      </c>
      <c r="K23" s="191" t="n">
        <v>39</v>
      </c>
      <c r="L23" s="191" t="n">
        <v>31</v>
      </c>
      <c r="M23" s="191" t="n">
        <v>238</v>
      </c>
      <c r="N23" s="191" t="n">
        <f aca="false">M23/L23</f>
        <v>7.67741935483871</v>
      </c>
      <c r="O23" s="191" t="n">
        <v>1</v>
      </c>
      <c r="P23" s="188" t="n">
        <f aca="false">O23/L23</f>
        <v>0.032258064516129</v>
      </c>
      <c r="S23" s="190" t="s">
        <v>975</v>
      </c>
      <c r="T23" s="188" t="n">
        <f aca="false">(D23+K23)/($D$27+$K$27+$N$17+$E$17+$L$38+$L$47)</f>
        <v>0.289473684210526</v>
      </c>
      <c r="U23" s="188" t="n">
        <f aca="false">K23/($K$27+$F$38+$F$47)</f>
        <v>0.10025706940874</v>
      </c>
      <c r="V23" s="188" t="n">
        <f aca="false">D23/($D$27+$N$17+$L$38+$L$47)</f>
        <v>0.480769230769231</v>
      </c>
      <c r="X23" s="191" t="n">
        <f aca="false">($E23*('Scoring Format'!$B$3))+($G23*('Scoring Format'!$B$6))+($M23*('Scoring Format'!$B$4))+($O23*('Scoring Format'!$B$7))</f>
        <v>178.3</v>
      </c>
      <c r="Y23" s="191" t="n">
        <f aca="false">($E23*('Scoring Format'!$B$3))+($G23*('Scoring Format'!$B$6))+(L23*1)+($M23*('Scoring Format'!$B$4))+($O23*('Scoring Format'!$B$7))</f>
        <v>209.3</v>
      </c>
      <c r="Z23" s="191" t="n">
        <f aca="false">($E23*('Scoring Format'!$B$3))+($G23*('Scoring Format'!$B$6))+(L23*0.5)+($M23*('Scoring Format'!$B$4))+($O23*('Scoring Format'!$B$7))</f>
        <v>193.8</v>
      </c>
      <c r="AA23" s="182"/>
      <c r="AB23" s="182"/>
      <c r="AC23" s="182"/>
      <c r="AD23" s="190" t="s">
        <v>64</v>
      </c>
      <c r="AE23" s="190"/>
      <c r="AF23" s="191" t="n">
        <v>96</v>
      </c>
      <c r="AG23" s="191" t="n">
        <v>445</v>
      </c>
      <c r="AH23" s="191" t="n">
        <f aca="false">AG23/AF23</f>
        <v>4.63541666666667</v>
      </c>
      <c r="AI23" s="191" t="n">
        <v>6</v>
      </c>
      <c r="AJ23" s="188" t="n">
        <f aca="false">AI23/AF23</f>
        <v>0.0625</v>
      </c>
      <c r="AL23" s="188" t="n">
        <f aca="false">AN23/AM23</f>
        <v>0.583333333333333</v>
      </c>
      <c r="AM23" s="191" t="n">
        <v>24</v>
      </c>
      <c r="AN23" s="191" t="n">
        <v>14</v>
      </c>
      <c r="AO23" s="191" t="n">
        <v>110</v>
      </c>
      <c r="AP23" s="191" t="n">
        <f aca="false">AO23/AN23</f>
        <v>7.85714285714286</v>
      </c>
      <c r="AQ23" s="191" t="n">
        <v>2</v>
      </c>
      <c r="AR23" s="188" t="n">
        <f aca="false">AQ23/AN23</f>
        <v>0.142857142857143</v>
      </c>
      <c r="AV23" s="188" t="e">
        <f aca="false">(#ref!+AM23)/(#ref!+AM26)</f>
        <v>#NAME?</v>
      </c>
      <c r="AW23" s="188" t="e">
        <f aca="false">#ref!/(AM23+#ref!)</f>
        <v>#NAME?</v>
      </c>
      <c r="AX23" s="188" t="e">
        <f aca="false">AM23/(#ref!+AM23)</f>
        <v>#NAME?</v>
      </c>
      <c r="AZ23" s="191" t="e">
        <f aca="false">(#ref!*0.1)+(AF23*6)+(AL23*0.1)+(AN23*6)</f>
        <v>#NAME?</v>
      </c>
      <c r="BA23" s="191" t="e">
        <f aca="false">(#ref!*0.1)+(AF23*6)+(AK23*1)+(AL23*0.1)+(AN23*6)</f>
        <v>#NAME?</v>
      </c>
    </row>
    <row r="24" customFormat="false" ht="8.25" hidden="false" customHeight="false" outlineLevel="0" collapsed="false">
      <c r="A24" s="190" t="s">
        <v>976</v>
      </c>
      <c r="B24" s="191" t="n">
        <v>22</v>
      </c>
      <c r="C24" s="200" t="n">
        <v>17</v>
      </c>
      <c r="D24" s="191" t="n">
        <v>77</v>
      </c>
      <c r="E24" s="191" t="n">
        <v>335</v>
      </c>
      <c r="F24" s="191" t="n">
        <f aca="false">E24/D24</f>
        <v>4.35064935064935</v>
      </c>
      <c r="G24" s="191" t="n">
        <v>2</v>
      </c>
      <c r="H24" s="188" t="n">
        <f aca="false">G24/D24</f>
        <v>0.025974025974026</v>
      </c>
      <c r="J24" s="188" t="n">
        <f aca="false">L24/K24</f>
        <v>0.7</v>
      </c>
      <c r="K24" s="191" t="n">
        <v>10</v>
      </c>
      <c r="L24" s="191" t="n">
        <v>7</v>
      </c>
      <c r="M24" s="191" t="n">
        <v>36</v>
      </c>
      <c r="N24" s="191" t="n">
        <f aca="false">M24/L24</f>
        <v>5.14285714285714</v>
      </c>
      <c r="O24" s="191" t="n">
        <v>0</v>
      </c>
      <c r="P24" s="188" t="n">
        <f aca="false">O24/L24</f>
        <v>0</v>
      </c>
      <c r="S24" s="190" t="s">
        <v>977</v>
      </c>
      <c r="T24" s="188" t="n">
        <f aca="false">(D24+K24)/($D$27+$K$27+$N$17+$E$17+$L$38+$L$47)</f>
        <v>0.0953947368421053</v>
      </c>
      <c r="U24" s="188" t="n">
        <f aca="false">K24/($K$27+$F$38+$F$47)</f>
        <v>0.025706940874036</v>
      </c>
      <c r="V24" s="188" t="n">
        <f aca="false">D24/($D$27+$N$17+$L$38+$L$47)</f>
        <v>0.164529914529915</v>
      </c>
      <c r="X24" s="191" t="n">
        <f aca="false">($E24*('Scoring Format'!$B$3))+($G24*('Scoring Format'!$B$6))+($M24*('Scoring Format'!$B$4))+($O24*('Scoring Format'!$B$7))</f>
        <v>49.1</v>
      </c>
      <c r="Y24" s="191" t="n">
        <f aca="false">($E24*('Scoring Format'!$B$3))+($G24*('Scoring Format'!$B$6))+(L24*1)+($M24*('Scoring Format'!$B$4))+($O24*('Scoring Format'!$B$7))</f>
        <v>56.1</v>
      </c>
      <c r="Z24" s="191" t="n">
        <f aca="false">($E24*('Scoring Format'!$B$3))+($G24*('Scoring Format'!$B$6))+(L24*0.5)+($M24*('Scoring Format'!$B$4))+($O24*('Scoring Format'!$B$7))</f>
        <v>52.6</v>
      </c>
      <c r="AA24" s="182"/>
      <c r="AB24" s="182"/>
      <c r="AC24" s="182"/>
      <c r="AD24" s="190" t="s">
        <v>67</v>
      </c>
      <c r="AE24" s="190"/>
      <c r="AF24" s="191" t="n">
        <v>8</v>
      </c>
      <c r="AG24" s="191" t="n">
        <v>28</v>
      </c>
      <c r="AH24" s="191" t="n">
        <f aca="false">AG24/AF24</f>
        <v>3.5</v>
      </c>
      <c r="AI24" s="191" t="n">
        <v>0</v>
      </c>
      <c r="AJ24" s="188" t="n">
        <f aca="false">AI24/AF24</f>
        <v>0</v>
      </c>
      <c r="AL24" s="188" t="n">
        <f aca="false">AN24/AM24</f>
        <v>0.5</v>
      </c>
      <c r="AM24" s="191" t="n">
        <v>4</v>
      </c>
      <c r="AN24" s="191" t="n">
        <v>2</v>
      </c>
      <c r="AO24" s="191" t="n">
        <v>17</v>
      </c>
      <c r="AP24" s="191" t="n">
        <f aca="false">AO24/AN24</f>
        <v>8.5</v>
      </c>
      <c r="AQ24" s="191" t="n">
        <v>0</v>
      </c>
      <c r="AR24" s="188" t="n">
        <f aca="false">AQ24/AN24</f>
        <v>0</v>
      </c>
      <c r="AV24" s="188" t="e">
        <f aca="false">(#ref!+AM24)/(#ref!+AM30)</f>
        <v>#NAME?</v>
      </c>
      <c r="AW24" s="188" t="e">
        <f aca="false">#ref!/(AM24+#ref!)</f>
        <v>#NAME?</v>
      </c>
      <c r="AX24" s="188" t="e">
        <f aca="false">AM24/(#ref!+AM24)</f>
        <v>#NAME?</v>
      </c>
      <c r="AZ24" s="191" t="e">
        <f aca="false">(#ref!*0.1)+(AF24*6)+(AL24*0.1)+(AN24*6)</f>
        <v>#NAME?</v>
      </c>
      <c r="BA24" s="191" t="e">
        <f aca="false">(#ref!*0.1)+(AF24*6)+(AK24*1)+(AL24*0.1)+(AN24*6)</f>
        <v>#NAME?</v>
      </c>
    </row>
    <row r="25" customFormat="false" ht="8.25" hidden="false" customHeight="false" outlineLevel="0" collapsed="false">
      <c r="A25" s="190" t="s">
        <v>978</v>
      </c>
      <c r="B25" s="191" t="n">
        <v>27</v>
      </c>
      <c r="C25" s="200" t="n">
        <v>17</v>
      </c>
      <c r="D25" s="191" t="n">
        <v>55</v>
      </c>
      <c r="E25" s="191" t="n">
        <v>250</v>
      </c>
      <c r="F25" s="191" t="n">
        <f aca="false">E25/D25</f>
        <v>4.54545454545455</v>
      </c>
      <c r="G25" s="191" t="n">
        <v>1</v>
      </c>
      <c r="H25" s="188" t="n">
        <f aca="false">G25/D25</f>
        <v>0.0181818181818182</v>
      </c>
      <c r="J25" s="188" t="n">
        <f aca="false">L25/K25</f>
        <v>0.736842105263158</v>
      </c>
      <c r="K25" s="191" t="n">
        <v>19</v>
      </c>
      <c r="L25" s="191" t="n">
        <v>14</v>
      </c>
      <c r="M25" s="191" t="n">
        <v>114</v>
      </c>
      <c r="N25" s="191" t="n">
        <f aca="false">M25/L25</f>
        <v>8.14285714285714</v>
      </c>
      <c r="O25" s="191" t="n">
        <v>1</v>
      </c>
      <c r="P25" s="188" t="n">
        <f aca="false">O25/L25</f>
        <v>0.0714285714285714</v>
      </c>
      <c r="S25" s="190" t="s">
        <v>979</v>
      </c>
      <c r="T25" s="188" t="n">
        <f aca="false">(D25+K25)/($D$27+$K$27+$N$17+$E$17+$L$38+$L$47)</f>
        <v>0.081140350877193</v>
      </c>
      <c r="U25" s="188" t="n">
        <f aca="false">K25/($K$27+$F$38+$F$47)</f>
        <v>0.0488431876606684</v>
      </c>
      <c r="V25" s="188" t="n">
        <f aca="false">D25/($D$27+$N$17+$L$38+$L$47)</f>
        <v>0.117521367521368</v>
      </c>
      <c r="X25" s="191" t="n">
        <f aca="false">($E25*('Scoring Format'!$B$3))+($G25*('Scoring Format'!$B$6))+($M25*('Scoring Format'!$B$4))+($O25*('Scoring Format'!$B$7))</f>
        <v>48.4</v>
      </c>
      <c r="Y25" s="191" t="n">
        <f aca="false">($E25*('Scoring Format'!$B$3))+($G25*('Scoring Format'!$B$6))+(L25*1)+($M25*('Scoring Format'!$B$4))+($O25*('Scoring Format'!$B$7))</f>
        <v>62.4</v>
      </c>
      <c r="Z25" s="191" t="n">
        <f aca="false">($E25*('Scoring Format'!$B$3))+($G25*('Scoring Format'!$B$6))+(L25*0.5)+($M25*('Scoring Format'!$B$4))+($O25*('Scoring Format'!$B$7))</f>
        <v>55.4</v>
      </c>
      <c r="AA25" s="182"/>
      <c r="AB25" s="182"/>
      <c r="AC25" s="182"/>
      <c r="AD25" s="190" t="s">
        <v>70</v>
      </c>
      <c r="AE25" s="190"/>
      <c r="AF25" s="191"/>
      <c r="AG25" s="191"/>
      <c r="AH25" s="191" t="e">
        <f aca="false">AG25/AF25</f>
        <v>#DIV/0!</v>
      </c>
      <c r="AI25" s="191" t="n">
        <v>0</v>
      </c>
      <c r="AJ25" s="188" t="e">
        <f aca="false">AI25/AF25</f>
        <v>#DIV/0!</v>
      </c>
      <c r="AL25" s="188" t="e">
        <f aca="false">AN25/AM25</f>
        <v>#DIV/0!</v>
      </c>
      <c r="AM25" s="191"/>
      <c r="AN25" s="191"/>
      <c r="AO25" s="191"/>
      <c r="AP25" s="191" t="e">
        <f aca="false">AO25/AN25</f>
        <v>#DIV/0!</v>
      </c>
      <c r="AQ25" s="191" t="n">
        <v>0</v>
      </c>
      <c r="AR25" s="188" t="e">
        <f aca="false">AQ25/AN25</f>
        <v>#DIV/0!</v>
      </c>
      <c r="AV25" s="188" t="e">
        <f aca="false">(#ref!+AM25)/(#ref!+AM31)</f>
        <v>#NAME?</v>
      </c>
      <c r="AW25" s="188" t="e">
        <f aca="false">#ref!/(AM25+#ref!)</f>
        <v>#NAME?</v>
      </c>
      <c r="AX25" s="188" t="e">
        <f aca="false">AM25/(#ref!+AM25)</f>
        <v>#NAME?</v>
      </c>
      <c r="AZ25" s="191" t="e">
        <f aca="false">(#ref!*0.1)+(AF25*6)+(AL25*0.1)+(AN25*6)</f>
        <v>#NAME?</v>
      </c>
      <c r="BA25" s="191" t="e">
        <f aca="false">(#ref!*0.1)+(AF25*6)+(AK25*1)+(AL25*0.1)+(AN25*6)</f>
        <v>#NAME?</v>
      </c>
    </row>
    <row r="26" customFormat="false" ht="8.25" hidden="false" customHeight="false" outlineLevel="0" collapsed="false">
      <c r="A26" s="190" t="s">
        <v>980</v>
      </c>
      <c r="B26" s="191" t="n">
        <v>23</v>
      </c>
      <c r="C26" s="200"/>
      <c r="D26" s="191"/>
      <c r="E26" s="191"/>
      <c r="F26" s="191" t="e">
        <f aca="false">E26/D26</f>
        <v>#DIV/0!</v>
      </c>
      <c r="G26" s="191" t="n">
        <v>0</v>
      </c>
      <c r="H26" s="188" t="e">
        <f aca="false">G26/D26</f>
        <v>#DIV/0!</v>
      </c>
      <c r="J26" s="188" t="e">
        <f aca="false">L26/K26</f>
        <v>#DIV/0!</v>
      </c>
      <c r="K26" s="191"/>
      <c r="L26" s="191"/>
      <c r="M26" s="191"/>
      <c r="N26" s="191" t="e">
        <f aca="false">M26/L26</f>
        <v>#DIV/0!</v>
      </c>
      <c r="O26" s="191"/>
      <c r="P26" s="188" t="e">
        <f aca="false">O26/L26</f>
        <v>#DIV/0!</v>
      </c>
      <c r="S26" s="190" t="s">
        <v>981</v>
      </c>
      <c r="T26" s="188" t="n">
        <f aca="false">(D26+K26)/($D$27+$K$27+$N$17+$E$17+$L$38+$L$47)</f>
        <v>0</v>
      </c>
      <c r="U26" s="188" t="n">
        <f aca="false">K26/($K$27+$F$38+$F$47)</f>
        <v>0</v>
      </c>
      <c r="V26" s="188" t="n">
        <f aca="false">D26/($D$27+$N$17+$L$38+$L$47)</f>
        <v>0</v>
      </c>
      <c r="X26" s="191" t="n">
        <f aca="false">($E26*('Scoring Format'!$B$3))+($G26*('Scoring Format'!$B$6))+($M26*('Scoring Format'!$B$4))+($O26*('Scoring Format'!$B$7))</f>
        <v>0</v>
      </c>
      <c r="Y26" s="191" t="n">
        <f aca="false">($E26*('Scoring Format'!$B$3))+($G26*('Scoring Format'!$B$6))+(L26*1)+($M26*('Scoring Format'!$B$4))+($O26*('Scoring Format'!$B$7))</f>
        <v>0</v>
      </c>
      <c r="Z26" s="191" t="n">
        <f aca="false">($E26*('Scoring Format'!$B$3))+($G26*('Scoring Format'!$B$6))+(L26*0.5)+($M26*('Scoring Format'!$B$4))+($O26*('Scoring Format'!$B$7))</f>
        <v>0</v>
      </c>
      <c r="AA26" s="182"/>
      <c r="AB26" s="182"/>
      <c r="AC26" s="182"/>
      <c r="AD26" s="190" t="s">
        <v>164</v>
      </c>
      <c r="AE26" s="190"/>
      <c r="AF26" s="191"/>
      <c r="AG26" s="191"/>
      <c r="AH26" s="191" t="e">
        <f aca="false">AG26/AF26</f>
        <v>#DIV/0!</v>
      </c>
      <c r="AI26" s="191"/>
      <c r="AJ26" s="188" t="e">
        <f aca="false">AI26/AF26</f>
        <v>#DIV/0!</v>
      </c>
      <c r="AL26" s="188" t="e">
        <f aca="false">AN26/AM26</f>
        <v>#DIV/0!</v>
      </c>
      <c r="AM26" s="191"/>
      <c r="AN26" s="191"/>
      <c r="AO26" s="191"/>
      <c r="AP26" s="191"/>
      <c r="AQ26" s="191" t="n">
        <f aca="false">(AG26*0.1)+(AI26*6)+(AN26*0.1)+(AP26*6)</f>
        <v>0</v>
      </c>
      <c r="AR26" s="188" t="e">
        <f aca="false">AQ26/AN26</f>
        <v>#DIV/0!</v>
      </c>
      <c r="AV26" s="188" t="e">
        <f aca="false">(#ref!+AM26)/(#ref!+AM32)</f>
        <v>#NAME?</v>
      </c>
      <c r="AW26" s="188" t="e">
        <f aca="false">#ref!/(AM26+#ref!)</f>
        <v>#NAME?</v>
      </c>
      <c r="AX26" s="188" t="e">
        <f aca="false">AM26/(#ref!+AM26)</f>
        <v>#NAME?</v>
      </c>
      <c r="AZ26" s="191" t="e">
        <f aca="false">(#ref!*0.1)+(AF26*6)+(AJ26*1)+(AK26*0.1)+(AM26*6)</f>
        <v>#NAME?</v>
      </c>
      <c r="BA26" s="191" t="e">
        <f aca="false">(#ref!*0.1)+(AF26*6)+(AK26*1)+(AL26*0.1)+(AN26*6)</f>
        <v>#NAME?</v>
      </c>
    </row>
    <row r="27" customFormat="false" ht="8.25" hidden="false" customHeight="false" outlineLevel="0" collapsed="false">
      <c r="A27" s="189" t="s">
        <v>49</v>
      </c>
      <c r="B27" s="189"/>
      <c r="C27" s="189"/>
      <c r="D27" s="189" t="n">
        <f aca="false">SUM(D22:D26)</f>
        <v>381</v>
      </c>
      <c r="E27" s="189" t="n">
        <f aca="false">SUM(E22:E26)</f>
        <v>1684</v>
      </c>
      <c r="F27" s="189"/>
      <c r="G27" s="189" t="n">
        <f aca="false">SUM(G22:G26)</f>
        <v>11</v>
      </c>
      <c r="H27" s="189"/>
      <c r="I27" s="189"/>
      <c r="J27" s="189"/>
      <c r="K27" s="189" t="n">
        <f aca="false">SUM(K22:K26)</f>
        <v>73</v>
      </c>
      <c r="L27" s="189" t="n">
        <f aca="false">SUM(L22:L26)</f>
        <v>55</v>
      </c>
      <c r="M27" s="189" t="n">
        <f aca="false">SUM(M22:M26)</f>
        <v>415</v>
      </c>
      <c r="N27" s="189"/>
      <c r="O27" s="189" t="n">
        <f aca="false">SUM(O22:O26)</f>
        <v>3</v>
      </c>
      <c r="P27" s="189"/>
      <c r="AD27" s="189" t="s">
        <v>49</v>
      </c>
      <c r="AE27" s="189"/>
      <c r="AF27" s="189" t="n">
        <f aca="false">SUM(AF22:AF26)</f>
        <v>304</v>
      </c>
      <c r="AG27" s="189" t="n">
        <f aca="false">SUM(AG22:AG26)</f>
        <v>1513</v>
      </c>
      <c r="AH27" s="189"/>
      <c r="AI27" s="189" t="n">
        <f aca="false">SUM(AI22:AI26)</f>
        <v>13</v>
      </c>
      <c r="AJ27" s="189"/>
      <c r="AK27" s="189"/>
      <c r="AL27" s="189"/>
      <c r="AM27" s="189" t="n">
        <f aca="false">SUM(AM22:AM26)</f>
        <v>98</v>
      </c>
      <c r="AN27" s="189" t="n">
        <f aca="false">SUM(AN22:AN26)</f>
        <v>72</v>
      </c>
      <c r="AO27" s="189" t="n">
        <f aca="false">SUM(AO22:AO26)</f>
        <v>491</v>
      </c>
      <c r="AP27" s="189"/>
      <c r="AQ27" s="189" t="n">
        <f aca="false">SUM(AQ22:AQ26)</f>
        <v>4</v>
      </c>
      <c r="AR27" s="189"/>
    </row>
    <row r="28" customFormat="false" ht="8.25" hidden="false" customHeight="false" outlineLevel="0" collapsed="false">
      <c r="A28" s="189"/>
      <c r="C28" s="182"/>
      <c r="D28" s="182" t="n">
        <v>359</v>
      </c>
      <c r="E28" s="182" t="n">
        <v>1313</v>
      </c>
      <c r="F28" s="182"/>
      <c r="G28" s="182" t="n">
        <v>9</v>
      </c>
      <c r="H28" s="189"/>
      <c r="I28" s="182"/>
      <c r="J28" s="182"/>
      <c r="K28" s="182"/>
      <c r="L28" s="182"/>
      <c r="M28" s="182"/>
      <c r="N28" s="182"/>
      <c r="AC28" s="189"/>
      <c r="AD28" s="182"/>
      <c r="AE28" s="182"/>
      <c r="AF28" s="182"/>
      <c r="AG28" s="182"/>
      <c r="AH28" s="182"/>
      <c r="AI28" s="182"/>
      <c r="AJ28" s="189"/>
      <c r="AK28" s="182"/>
      <c r="AL28" s="182"/>
      <c r="AM28" s="182"/>
      <c r="AN28" s="182"/>
      <c r="AO28" s="182"/>
      <c r="AP28" s="182"/>
    </row>
    <row r="29" customFormat="false" ht="8.25" hidden="false" customHeight="false" outlineLevel="0" collapsed="false">
      <c r="C29" s="182"/>
      <c r="D29" s="182"/>
      <c r="E29" s="182"/>
      <c r="F29" s="182"/>
      <c r="G29" s="182"/>
      <c r="H29" s="182"/>
      <c r="I29" s="182"/>
      <c r="J29" s="182"/>
      <c r="K29" s="182"/>
      <c r="L29" s="182"/>
      <c r="M29" s="182"/>
      <c r="AD29" s="182"/>
      <c r="AE29" s="182"/>
      <c r="AF29" s="182"/>
      <c r="AG29" s="182"/>
      <c r="AH29" s="182"/>
      <c r="AI29" s="182"/>
      <c r="AJ29" s="182"/>
      <c r="AK29" s="182"/>
      <c r="AL29" s="182"/>
      <c r="AM29" s="182"/>
      <c r="AN29" s="182"/>
      <c r="AO29" s="182"/>
    </row>
    <row r="30" customFormat="false" ht="8.25" hidden="false" customHeight="false" outlineLevel="0" collapsed="false">
      <c r="A30" s="183" t="s">
        <v>50</v>
      </c>
      <c r="B30" s="183"/>
      <c r="C30" s="183"/>
      <c r="D30" s="183"/>
      <c r="E30" s="183"/>
      <c r="F30" s="183"/>
      <c r="G30" s="183"/>
      <c r="H30" s="184"/>
      <c r="I30" s="184"/>
      <c r="J30" s="182"/>
      <c r="K30" s="182"/>
      <c r="L30" s="183" t="s">
        <v>19</v>
      </c>
      <c r="M30" s="183"/>
      <c r="N30" s="183"/>
      <c r="O30" s="183"/>
      <c r="P30" s="183"/>
      <c r="T30" s="183" t="s">
        <v>20</v>
      </c>
      <c r="U30" s="183"/>
      <c r="V30" s="183"/>
      <c r="X30" s="183"/>
      <c r="Y30" s="183"/>
      <c r="AE30" s="183" t="s">
        <v>50</v>
      </c>
      <c r="AF30" s="183"/>
      <c r="AG30" s="183"/>
      <c r="AH30" s="183"/>
      <c r="AI30" s="183"/>
      <c r="AJ30" s="183"/>
      <c r="AK30" s="183"/>
      <c r="AL30" s="182"/>
      <c r="AM30" s="182"/>
      <c r="AN30" s="183" t="s">
        <v>19</v>
      </c>
      <c r="AO30" s="183"/>
      <c r="AP30" s="183"/>
      <c r="AQ30" s="183"/>
      <c r="AR30" s="183"/>
      <c r="AV30" s="183" t="s">
        <v>20</v>
      </c>
      <c r="AW30" s="183"/>
      <c r="AX30" s="183"/>
      <c r="AZ30" s="183" t="s">
        <v>21</v>
      </c>
      <c r="BA30" s="183"/>
    </row>
    <row r="31" customFormat="false" ht="8.25" hidden="false" customHeight="false" outlineLevel="0" collapsed="false">
      <c r="A31" s="189" t="s">
        <v>74</v>
      </c>
      <c r="B31" s="189" t="s">
        <v>23</v>
      </c>
      <c r="C31" s="189" t="s">
        <v>24</v>
      </c>
      <c r="D31" s="189" t="s">
        <v>52</v>
      </c>
      <c r="E31" s="189" t="s">
        <v>53</v>
      </c>
      <c r="F31" s="189" t="s">
        <v>54</v>
      </c>
      <c r="G31" s="189" t="s">
        <v>55</v>
      </c>
      <c r="H31" s="189" t="s">
        <v>56</v>
      </c>
      <c r="I31" s="189" t="s">
        <v>30</v>
      </c>
      <c r="J31" s="189" t="s">
        <v>57</v>
      </c>
      <c r="L31" s="189" t="s">
        <v>34</v>
      </c>
      <c r="M31" s="189" t="s">
        <v>35</v>
      </c>
      <c r="N31" s="189" t="s">
        <v>36</v>
      </c>
      <c r="O31" s="189" t="s">
        <v>75</v>
      </c>
      <c r="P31" s="189" t="s">
        <v>31</v>
      </c>
      <c r="S31" s="189" t="s">
        <v>74</v>
      </c>
      <c r="T31" s="189" t="s">
        <v>38</v>
      </c>
      <c r="U31" s="189" t="s">
        <v>39</v>
      </c>
      <c r="V31" s="189" t="s">
        <v>40</v>
      </c>
      <c r="X31" s="189" t="s">
        <v>41</v>
      </c>
      <c r="Y31" s="189" t="s">
        <v>58</v>
      </c>
      <c r="Z31" s="189" t="s">
        <v>76</v>
      </c>
      <c r="AA31" s="189"/>
      <c r="AD31" s="189" t="s">
        <v>74</v>
      </c>
      <c r="AE31" s="189" t="s">
        <v>24</v>
      </c>
      <c r="AF31" s="189" t="s">
        <v>52</v>
      </c>
      <c r="AG31" s="189" t="s">
        <v>53</v>
      </c>
      <c r="AH31" s="189" t="s">
        <v>54</v>
      </c>
      <c r="AI31" s="189" t="s">
        <v>55</v>
      </c>
      <c r="AJ31" s="189" t="s">
        <v>56</v>
      </c>
      <c r="AK31" s="189" t="s">
        <v>30</v>
      </c>
      <c r="AL31" s="189" t="s">
        <v>57</v>
      </c>
      <c r="AN31" s="189" t="s">
        <v>34</v>
      </c>
      <c r="AO31" s="189" t="s">
        <v>35</v>
      </c>
      <c r="AP31" s="189" t="s">
        <v>36</v>
      </c>
      <c r="AQ31" s="189" t="s">
        <v>75</v>
      </c>
      <c r="AR31" s="189" t="s">
        <v>31</v>
      </c>
      <c r="AV31" s="189" t="s">
        <v>38</v>
      </c>
      <c r="AW31" s="189" t="s">
        <v>39</v>
      </c>
      <c r="AX31" s="189" t="s">
        <v>40</v>
      </c>
      <c r="AZ31" s="189" t="s">
        <v>41</v>
      </c>
      <c r="BA31" s="189" t="s">
        <v>58</v>
      </c>
    </row>
    <row r="32" customFormat="false" ht="8.25" hidden="false" customHeight="false" outlineLevel="0" collapsed="false">
      <c r="A32" s="190" t="s">
        <v>982</v>
      </c>
      <c r="B32" s="191" t="n">
        <v>23</v>
      </c>
      <c r="C32" s="191" t="n">
        <v>16</v>
      </c>
      <c r="D32" s="188" t="n">
        <f aca="false">F32/E32</f>
        <v>0.590909090909091</v>
      </c>
      <c r="E32" s="191" t="n">
        <v>88</v>
      </c>
      <c r="F32" s="191" t="n">
        <v>52</v>
      </c>
      <c r="G32" s="191" t="n">
        <v>660</v>
      </c>
      <c r="H32" s="191" t="n">
        <f aca="false">G32/F32</f>
        <v>12.6923076923077</v>
      </c>
      <c r="I32" s="191" t="n">
        <v>5</v>
      </c>
      <c r="J32" s="188" t="n">
        <f aca="false">I32/F32</f>
        <v>0.0961538461538462</v>
      </c>
      <c r="L32" s="191" t="n">
        <v>16</v>
      </c>
      <c r="M32" s="191" t="n">
        <v>99</v>
      </c>
      <c r="N32" s="201" t="n">
        <f aca="false">M32/L32</f>
        <v>6.1875</v>
      </c>
      <c r="O32" s="191" t="n">
        <v>1</v>
      </c>
      <c r="P32" s="188" t="n">
        <f aca="false">O32/L32</f>
        <v>0.0625</v>
      </c>
      <c r="S32" s="190" t="s">
        <v>983</v>
      </c>
      <c r="T32" s="202" t="n">
        <f aca="false">(E32+L32)/($D$27+$L$27+$N$17+$E$47+$L$47)</f>
        <v>0.162246489859594</v>
      </c>
      <c r="U32" s="202" t="n">
        <f aca="false">E32/($E$17)</f>
        <v>0.237196765498652</v>
      </c>
      <c r="V32" s="202" t="n">
        <f aca="false">L32/($N$17+$D$27+$L$38+$L$47)</f>
        <v>0.0341880341880342</v>
      </c>
      <c r="X32" s="191" t="n">
        <f aca="false">($G32*('Scoring Format'!$B$4))+($I32*'Scoring Format'!$B$7)+($M32*('Scoring Format'!$B$3))+($O32*('Scoring Format'!$B$6))</f>
        <v>111.9</v>
      </c>
      <c r="Y32" s="191" t="n">
        <f aca="false">(F32*1)+(($G32*('Scoring Format'!$B$4))+($I32*'Scoring Format'!$B$7)+($M32*('Scoring Format'!$B$3))+($O32*('Scoring Format'!$B$6)))</f>
        <v>163.9</v>
      </c>
      <c r="Z32" s="191" t="n">
        <f aca="false">(F32*0.5)+(($G32*('Scoring Format'!$B$4))+($I32*'Scoring Format'!$B$7)+($M32*('Scoring Format'!$B$3))+($O32*('Scoring Format'!$B$6)))</f>
        <v>137.9</v>
      </c>
      <c r="AA32" s="182"/>
      <c r="AD32" s="190" t="s">
        <v>79</v>
      </c>
      <c r="AE32" s="190"/>
      <c r="AF32" s="188" t="n">
        <f aca="false">AH32/AG32</f>
        <v>0.607476635514019</v>
      </c>
      <c r="AG32" s="191" t="n">
        <v>107</v>
      </c>
      <c r="AH32" s="191" t="n">
        <v>65</v>
      </c>
      <c r="AI32" s="191" t="n">
        <v>710</v>
      </c>
      <c r="AJ32" s="191" t="n">
        <f aca="false">AI32/AH32</f>
        <v>10.9230769230769</v>
      </c>
      <c r="AK32" s="191" t="n">
        <v>6</v>
      </c>
      <c r="AL32" s="188" t="n">
        <f aca="false">AK32/AH32</f>
        <v>0.0923076923076923</v>
      </c>
      <c r="AN32" s="191" t="n">
        <v>0</v>
      </c>
      <c r="AO32" s="191" t="n">
        <v>0</v>
      </c>
      <c r="AP32" s="201" t="e">
        <f aca="false">AO32/AN32</f>
        <v>#DIV/0!</v>
      </c>
      <c r="AQ32" s="191" t="n">
        <v>0</v>
      </c>
      <c r="AR32" s="188" t="e">
        <f aca="false">AQ32/AN32</f>
        <v>#DIV/0!</v>
      </c>
      <c r="AV32" s="202" t="e">
        <f aca="false">(#ref!+AK32)/(#ref!+AK35)</f>
        <v>#NAME?</v>
      </c>
      <c r="AW32" s="202" t="e">
        <f aca="false">#ref!/(AK32+#ref!)</f>
        <v>#NAME?</v>
      </c>
      <c r="AX32" s="202" t="e">
        <f aca="false">AK32/(#ref!+AK32)</f>
        <v>#NAME?</v>
      </c>
      <c r="AZ32" s="191" t="n">
        <f aca="false">(AI32*0.1)+(AK32*6)+(AO32*0.1)+(AQ32*6)</f>
        <v>107</v>
      </c>
      <c r="BA32" s="191" t="n">
        <f aca="false">(AH32*1)+(AI32*0.1)+(AK32*6)+(AO32*0.1)+(AQ32*6)</f>
        <v>172</v>
      </c>
    </row>
    <row r="33" customFormat="false" ht="8.25" hidden="false" customHeight="false" outlineLevel="0" collapsed="false">
      <c r="A33" s="190" t="s">
        <v>984</v>
      </c>
      <c r="B33" s="191" t="n">
        <v>25</v>
      </c>
      <c r="C33" s="191" t="n">
        <v>16</v>
      </c>
      <c r="D33" s="188" t="n">
        <f aca="false">F33/E33</f>
        <v>0.5</v>
      </c>
      <c r="E33" s="191" t="n">
        <v>64</v>
      </c>
      <c r="F33" s="191" t="n">
        <v>32</v>
      </c>
      <c r="G33" s="191" t="n">
        <v>540</v>
      </c>
      <c r="H33" s="191" t="n">
        <f aca="false">G33/F33</f>
        <v>16.875</v>
      </c>
      <c r="I33" s="191" t="n">
        <v>5</v>
      </c>
      <c r="J33" s="188" t="n">
        <f aca="false">I33/F33</f>
        <v>0.15625</v>
      </c>
      <c r="L33" s="191" t="n">
        <v>0</v>
      </c>
      <c r="M33" s="191" t="n">
        <v>0</v>
      </c>
      <c r="N33" s="201" t="e">
        <f aca="false">M33/L33</f>
        <v>#DIV/0!</v>
      </c>
      <c r="O33" s="191" t="n">
        <v>0</v>
      </c>
      <c r="P33" s="188" t="e">
        <f aca="false">O33/L33</f>
        <v>#DIV/0!</v>
      </c>
      <c r="S33" s="190" t="s">
        <v>985</v>
      </c>
      <c r="T33" s="202" t="n">
        <f aca="false">(E33+L33)/($D$27+$L$27+$N$17+$E$47+$L$47)</f>
        <v>0.0998439937597504</v>
      </c>
      <c r="U33" s="202" t="n">
        <f aca="false">E33/($E$17)</f>
        <v>0.172506738544474</v>
      </c>
      <c r="V33" s="202" t="n">
        <f aca="false">L33/($N$17+$D$27+$L$38+$L$47)</f>
        <v>0</v>
      </c>
      <c r="X33" s="191" t="n">
        <f aca="false">($G33*('Scoring Format'!$B$4))+($I33*'Scoring Format'!$B$7)+($M33*('Scoring Format'!$B$3))+($O33*('Scoring Format'!$B$6))</f>
        <v>84</v>
      </c>
      <c r="Y33" s="191" t="n">
        <f aca="false">(F33*1)+(($G33*('Scoring Format'!$B$4))+($I33*'Scoring Format'!$B$7)+($M33*('Scoring Format'!$B$3))+($O33*('Scoring Format'!$B$6)))</f>
        <v>116</v>
      </c>
      <c r="Z33" s="191" t="n">
        <f aca="false">(F33*0.5)+(($G33*('Scoring Format'!$B$4))+($I33*'Scoring Format'!$B$7)+($M33*('Scoring Format'!$B$3))+($O33*('Scoring Format'!$B$6)))</f>
        <v>100</v>
      </c>
      <c r="AA33" s="182"/>
      <c r="AD33" s="190" t="s">
        <v>82</v>
      </c>
      <c r="AE33" s="190"/>
      <c r="AF33" s="188" t="n">
        <f aca="false">AH33/AG33</f>
        <v>0.633333333333333</v>
      </c>
      <c r="AG33" s="191" t="n">
        <v>120</v>
      </c>
      <c r="AH33" s="191" t="n">
        <v>76</v>
      </c>
      <c r="AI33" s="191" t="n">
        <v>892</v>
      </c>
      <c r="AJ33" s="191" t="n">
        <f aca="false">AI33/AH33</f>
        <v>11.7368421052632</v>
      </c>
      <c r="AK33" s="191" t="n">
        <v>5</v>
      </c>
      <c r="AL33" s="188" t="n">
        <f aca="false">AK33/AH33</f>
        <v>0.0657894736842105</v>
      </c>
      <c r="AN33" s="191" t="n">
        <v>12</v>
      </c>
      <c r="AO33" s="191" t="n">
        <v>108</v>
      </c>
      <c r="AP33" s="201" t="n">
        <f aca="false">AO33/AN33</f>
        <v>9</v>
      </c>
      <c r="AQ33" s="191" t="n">
        <v>0</v>
      </c>
      <c r="AR33" s="188" t="n">
        <f aca="false">AQ33/AN33</f>
        <v>0</v>
      </c>
      <c r="AV33" s="202" t="e">
        <f aca="false">(#ref!+AK33)/(#ref!+AK36)</f>
        <v>#NAME?</v>
      </c>
      <c r="AW33" s="202" t="e">
        <f aca="false">#ref!/(AK33+#ref!)</f>
        <v>#NAME?</v>
      </c>
      <c r="AX33" s="202" t="e">
        <f aca="false">AK33/(#ref!+AK33)</f>
        <v>#NAME?</v>
      </c>
      <c r="AZ33" s="191" t="n">
        <f aca="false">(AI33*0.1)+(AK33*6)+(AO33*0.1)+(AQ33*6)</f>
        <v>130</v>
      </c>
      <c r="BA33" s="191" t="n">
        <f aca="false">(AH33*1)+(AI33*0.1)+(AK33*6)+(AO33*0.1)+(AQ33*6)</f>
        <v>206</v>
      </c>
    </row>
    <row r="34" customFormat="false" ht="8.25" hidden="false" customHeight="false" outlineLevel="0" collapsed="false">
      <c r="A34" s="190" t="s">
        <v>986</v>
      </c>
      <c r="B34" s="191" t="n">
        <v>23</v>
      </c>
      <c r="C34" s="191" t="n">
        <v>14</v>
      </c>
      <c r="D34" s="188" t="n">
        <f aca="false">F34/E34</f>
        <v>0.5</v>
      </c>
      <c r="E34" s="191" t="n">
        <v>30</v>
      </c>
      <c r="F34" s="191" t="n">
        <v>15</v>
      </c>
      <c r="G34" s="191" t="n">
        <v>155</v>
      </c>
      <c r="H34" s="191" t="n">
        <f aca="false">G34/F34</f>
        <v>10.3333333333333</v>
      </c>
      <c r="I34" s="191" t="n">
        <v>1</v>
      </c>
      <c r="J34" s="188" t="n">
        <f aca="false">I34/F34</f>
        <v>0.0666666666666667</v>
      </c>
      <c r="L34" s="191" t="n">
        <v>1</v>
      </c>
      <c r="M34" s="191" t="n">
        <v>10</v>
      </c>
      <c r="N34" s="201" t="n">
        <f aca="false">M34/L34</f>
        <v>10</v>
      </c>
      <c r="O34" s="191" t="n">
        <v>0</v>
      </c>
      <c r="P34" s="188" t="n">
        <f aca="false">O34/L34</f>
        <v>0</v>
      </c>
      <c r="S34" s="190" t="s">
        <v>987</v>
      </c>
      <c r="T34" s="202" t="n">
        <f aca="false">(E34+L34)/($D$27+$L$27+$N$17+$E$47+$L$47)</f>
        <v>0.0483619344773791</v>
      </c>
      <c r="U34" s="202" t="n">
        <f aca="false">E34/($E$17)</f>
        <v>0.0808625336927224</v>
      </c>
      <c r="V34" s="202" t="n">
        <f aca="false">L34/($N$17+$D$27+$L$38+$L$47)</f>
        <v>0.00213675213675214</v>
      </c>
      <c r="X34" s="191" t="n">
        <f aca="false">($G34*('Scoring Format'!$B$4))+($I34*'Scoring Format'!$B$7)+($M34*('Scoring Format'!$B$3))+($O34*('Scoring Format'!$B$6))</f>
        <v>22.5</v>
      </c>
      <c r="Y34" s="191" t="n">
        <f aca="false">(F34*1)+(($G34*('Scoring Format'!$B$4))+($I34*'Scoring Format'!$B$7)+($M34*('Scoring Format'!$B$3))+($O34*('Scoring Format'!$B$6)))</f>
        <v>37.5</v>
      </c>
      <c r="Z34" s="191" t="n">
        <f aca="false">(F34*0.5)+(($G34*('Scoring Format'!$B$4))+($I34*'Scoring Format'!$B$7)+($M34*('Scoring Format'!$B$3))+($O34*('Scoring Format'!$B$6)))</f>
        <v>30</v>
      </c>
      <c r="AA34" s="182"/>
      <c r="AD34" s="190" t="s">
        <v>85</v>
      </c>
      <c r="AE34" s="190"/>
      <c r="AF34" s="188" t="n">
        <f aca="false">AH34/AG34</f>
        <v>0.55</v>
      </c>
      <c r="AG34" s="191" t="n">
        <v>40</v>
      </c>
      <c r="AH34" s="191" t="n">
        <v>22</v>
      </c>
      <c r="AI34" s="191" t="n">
        <v>325</v>
      </c>
      <c r="AJ34" s="191" t="n">
        <f aca="false">AI34/AH34</f>
        <v>14.7727272727273</v>
      </c>
      <c r="AK34" s="191" t="n">
        <v>2</v>
      </c>
      <c r="AL34" s="188" t="n">
        <f aca="false">AK34/AH34</f>
        <v>0.0909090909090909</v>
      </c>
      <c r="AN34" s="191" t="n">
        <v>5</v>
      </c>
      <c r="AO34" s="191" t="n">
        <v>20</v>
      </c>
      <c r="AP34" s="201" t="n">
        <f aca="false">AO34/AN34</f>
        <v>4</v>
      </c>
      <c r="AQ34" s="191" t="n">
        <v>0</v>
      </c>
      <c r="AR34" s="188" t="n">
        <f aca="false">AQ34/AN34</f>
        <v>0</v>
      </c>
      <c r="AV34" s="202" t="e">
        <f aca="false">(#ref!+AK34)/(#ref!+AK37)</f>
        <v>#NAME?</v>
      </c>
      <c r="AW34" s="202" t="e">
        <f aca="false">#ref!/(AK34+#ref!)</f>
        <v>#NAME?</v>
      </c>
      <c r="AX34" s="202" t="e">
        <f aca="false">AK34/(#ref!+AK34)</f>
        <v>#NAME?</v>
      </c>
      <c r="AZ34" s="191" t="n">
        <f aca="false">(AI34*0.1)+(AK34*6)+(AO34*0.1)+(AQ34*6)</f>
        <v>46.5</v>
      </c>
      <c r="BA34" s="191" t="n">
        <f aca="false">(AH34*1)+(AI34*0.1)+(AK34*6)+(AO34*0.1)+(AQ34*6)</f>
        <v>68.5</v>
      </c>
    </row>
    <row r="35" customFormat="false" ht="8.25" hidden="false" customHeight="false" outlineLevel="0" collapsed="false">
      <c r="A35" s="190" t="s">
        <v>988</v>
      </c>
      <c r="B35" s="191" t="n">
        <v>23</v>
      </c>
      <c r="C35" s="191" t="n">
        <v>14</v>
      </c>
      <c r="D35" s="188" t="n">
        <f aca="false">F35/E35</f>
        <v>0.428571428571429</v>
      </c>
      <c r="E35" s="191" t="n">
        <v>7</v>
      </c>
      <c r="F35" s="191" t="n">
        <v>3</v>
      </c>
      <c r="G35" s="191" t="n">
        <v>30</v>
      </c>
      <c r="H35" s="191" t="n">
        <f aca="false">G35/F35</f>
        <v>10</v>
      </c>
      <c r="I35" s="191" t="n">
        <v>0</v>
      </c>
      <c r="J35" s="188" t="n">
        <f aca="false">I35/F35</f>
        <v>0</v>
      </c>
      <c r="L35" s="191" t="n">
        <v>1</v>
      </c>
      <c r="M35" s="191" t="n">
        <v>8</v>
      </c>
      <c r="N35" s="201" t="n">
        <f aca="false">M35/L35</f>
        <v>8</v>
      </c>
      <c r="O35" s="191" t="n">
        <v>0</v>
      </c>
      <c r="P35" s="188" t="n">
        <f aca="false">O35/L35</f>
        <v>0</v>
      </c>
      <c r="S35" s="190" t="s">
        <v>989</v>
      </c>
      <c r="T35" s="202" t="n">
        <f aca="false">(E35+L35)/($D$27+$L$27+$N$17+$E$47+$L$47)</f>
        <v>0.0124804992199688</v>
      </c>
      <c r="U35" s="202" t="n">
        <f aca="false">E35/($E$17)</f>
        <v>0.0188679245283019</v>
      </c>
      <c r="V35" s="202" t="n">
        <f aca="false">L35/($N$17+$D$27+$L$38+$L$47)</f>
        <v>0.00213675213675214</v>
      </c>
      <c r="X35" s="191" t="n">
        <f aca="false">($G35*('Scoring Format'!$B$4))+($I35*'Scoring Format'!$B$7)+($M35*('Scoring Format'!$B$3))+($O35*('Scoring Format'!$B$6))</f>
        <v>3.8</v>
      </c>
      <c r="Y35" s="191" t="n">
        <f aca="false">(F35*1)+(($G35*('Scoring Format'!$B$4))+($I35*'Scoring Format'!$B$7)+($M35*('Scoring Format'!$B$3))+($O35*('Scoring Format'!$B$6)))</f>
        <v>6.8</v>
      </c>
      <c r="Z35" s="191" t="n">
        <f aca="false">(F35*0.5)+(($G35*('Scoring Format'!$B$4))+($I35*'Scoring Format'!$B$7)+($M35*('Scoring Format'!$B$3))+($O35*('Scoring Format'!$B$6)))</f>
        <v>5.3</v>
      </c>
      <c r="AA35" s="182"/>
      <c r="AD35" s="190" t="s">
        <v>88</v>
      </c>
      <c r="AE35" s="190"/>
      <c r="AF35" s="188" t="n">
        <f aca="false">AH35/AG35</f>
        <v>0.662068965517241</v>
      </c>
      <c r="AG35" s="191" t="n">
        <v>145</v>
      </c>
      <c r="AH35" s="191" t="n">
        <v>96</v>
      </c>
      <c r="AI35" s="191" t="n">
        <v>1098</v>
      </c>
      <c r="AJ35" s="191" t="n">
        <f aca="false">AI35/AH35</f>
        <v>11.4375</v>
      </c>
      <c r="AK35" s="191" t="n">
        <v>7</v>
      </c>
      <c r="AL35" s="188" t="n">
        <f aca="false">AK35/AH35</f>
        <v>0.0729166666666667</v>
      </c>
      <c r="AN35" s="191" t="n">
        <v>0</v>
      </c>
      <c r="AO35" s="191" t="n">
        <v>0</v>
      </c>
      <c r="AP35" s="201" t="e">
        <f aca="false">AO35/AN35</f>
        <v>#DIV/0!</v>
      </c>
      <c r="AQ35" s="191" t="n">
        <v>0</v>
      </c>
      <c r="AR35" s="188" t="e">
        <f aca="false">AQ35/AN35</f>
        <v>#DIV/0!</v>
      </c>
      <c r="AV35" s="202" t="e">
        <f aca="false">(#ref!+AK35)/(#ref!+AK38)</f>
        <v>#NAME?</v>
      </c>
      <c r="AW35" s="202" t="e">
        <f aca="false">#ref!/(AK35+#ref!)</f>
        <v>#NAME?</v>
      </c>
      <c r="AX35" s="202" t="e">
        <f aca="false">AK35/(#ref!+AK35)</f>
        <v>#NAME?</v>
      </c>
      <c r="AZ35" s="191" t="n">
        <f aca="false">(AI35*0.1)+(AK35*6)+(AO35*0.1)+(AQ35*6)</f>
        <v>151.8</v>
      </c>
      <c r="BA35" s="191" t="n">
        <f aca="false">(AH35*1)+(AI35*0.1)+(AK35*6)+(AO35*0.1)+(AQ35*6)</f>
        <v>247.8</v>
      </c>
    </row>
    <row r="36" customFormat="false" ht="8.25" hidden="false" customHeight="false" outlineLevel="0" collapsed="false">
      <c r="A36" s="190" t="s">
        <v>990</v>
      </c>
      <c r="B36" s="191" t="n">
        <v>26</v>
      </c>
      <c r="C36" s="191" t="n">
        <v>16</v>
      </c>
      <c r="D36" s="188" t="n">
        <f aca="false">F36/E36</f>
        <v>0.743589743589744</v>
      </c>
      <c r="E36" s="191" t="n">
        <v>156</v>
      </c>
      <c r="F36" s="191" t="n">
        <v>116</v>
      </c>
      <c r="G36" s="191" t="n">
        <v>1334</v>
      </c>
      <c r="H36" s="191" t="n">
        <f aca="false">G36/F36</f>
        <v>11.5</v>
      </c>
      <c r="I36" s="191" t="n">
        <v>7</v>
      </c>
      <c r="J36" s="188" t="n">
        <f aca="false">I36/F36</f>
        <v>0.0603448275862069</v>
      </c>
      <c r="L36" s="191" t="n">
        <v>10</v>
      </c>
      <c r="M36" s="191" t="n">
        <v>45</v>
      </c>
      <c r="N36" s="201" t="n">
        <f aca="false">M36/L36</f>
        <v>4.5</v>
      </c>
      <c r="O36" s="191" t="n">
        <v>1</v>
      </c>
      <c r="P36" s="188" t="n">
        <f aca="false">O36/L36</f>
        <v>0.1</v>
      </c>
      <c r="S36" s="190" t="s">
        <v>991</v>
      </c>
      <c r="T36" s="202" t="n">
        <f aca="false">(E36+L36)/($D$27+$L$27+$N$17+$E$47+$L$47)</f>
        <v>0.258970358814353</v>
      </c>
      <c r="U36" s="202" t="n">
        <f aca="false">E36/($E$17)</f>
        <v>0.420485175202156</v>
      </c>
      <c r="V36" s="202" t="n">
        <f aca="false">L36/($N$17+$D$27+$L$38+$L$47)</f>
        <v>0.0213675213675214</v>
      </c>
      <c r="X36" s="191" t="n">
        <f aca="false">($G36*('Scoring Format'!$B$4))+($I36*'Scoring Format'!$B$7)+($M36*('Scoring Format'!$B$3))+($O36*('Scoring Format'!$B$6))</f>
        <v>185.9</v>
      </c>
      <c r="Y36" s="191" t="n">
        <f aca="false">(F36*1)+(($G36*('Scoring Format'!$B$4))+($I36*'Scoring Format'!$B$7)+($M36*('Scoring Format'!$B$3))+($O36*('Scoring Format'!$B$6)))</f>
        <v>301.9</v>
      </c>
      <c r="Z36" s="191" t="n">
        <f aca="false">(F36*0.5)+(($G36*('Scoring Format'!$B$4))+($I36*'Scoring Format'!$B$7)+($M36*('Scoring Format'!$B$3))+($O36*('Scoring Format'!$B$6)))</f>
        <v>243.9</v>
      </c>
      <c r="AA36" s="182"/>
      <c r="AD36" s="190" t="s">
        <v>91</v>
      </c>
      <c r="AE36" s="190"/>
      <c r="AF36" s="188" t="n">
        <f aca="false">AH36/AG36</f>
        <v>0.6</v>
      </c>
      <c r="AG36" s="191" t="n">
        <v>10</v>
      </c>
      <c r="AH36" s="191" t="n">
        <v>6</v>
      </c>
      <c r="AI36" s="191" t="n">
        <v>100</v>
      </c>
      <c r="AJ36" s="191" t="n">
        <f aca="false">AI36/AH36</f>
        <v>16.6666666666667</v>
      </c>
      <c r="AK36" s="191" t="n">
        <v>0</v>
      </c>
      <c r="AL36" s="188" t="n">
        <f aca="false">AK36/AH36</f>
        <v>0</v>
      </c>
      <c r="AN36" s="191" t="n">
        <v>0</v>
      </c>
      <c r="AO36" s="191" t="n">
        <v>0</v>
      </c>
      <c r="AP36" s="201" t="e">
        <f aca="false">AO36/AN36</f>
        <v>#DIV/0!</v>
      </c>
      <c r="AQ36" s="191" t="n">
        <v>0</v>
      </c>
      <c r="AR36" s="188" t="e">
        <f aca="false">AQ36/AN36</f>
        <v>#DIV/0!</v>
      </c>
      <c r="AV36" s="202" t="e">
        <f aca="false">(#ref!+AK36)/(#ref!+AK41)</f>
        <v>#NAME?</v>
      </c>
      <c r="AW36" s="202" t="e">
        <f aca="false">#ref!/(AK36+#ref!)</f>
        <v>#NAME?</v>
      </c>
      <c r="AX36" s="202" t="e">
        <f aca="false">AK36/(#ref!+AK36)</f>
        <v>#NAME?</v>
      </c>
      <c r="AZ36" s="191" t="n">
        <f aca="false">(AI36*0.1)+(AK36*6)+(AO36*0.1)+(AQ36*6)</f>
        <v>10</v>
      </c>
      <c r="BA36" s="191" t="n">
        <f aca="false">(AH36*1)+(AI36*0.1)+(AK36*6)+(AO36*0.1)+(AQ36*6)</f>
        <v>16</v>
      </c>
    </row>
    <row r="37" customFormat="false" ht="8.25" hidden="false" customHeight="false" outlineLevel="0" collapsed="false">
      <c r="A37" s="190"/>
      <c r="B37" s="191"/>
      <c r="C37" s="191"/>
      <c r="D37" s="188" t="e">
        <f aca="false">F37/E37</f>
        <v>#DIV/0!</v>
      </c>
      <c r="E37" s="191"/>
      <c r="F37" s="191"/>
      <c r="G37" s="191"/>
      <c r="H37" s="191" t="e">
        <f aca="false">G37/F37</f>
        <v>#DIV/0!</v>
      </c>
      <c r="I37" s="191"/>
      <c r="J37" s="188" t="e">
        <f aca="false">I37/F37</f>
        <v>#DIV/0!</v>
      </c>
      <c r="L37" s="191"/>
      <c r="M37" s="191"/>
      <c r="N37" s="201" t="e">
        <f aca="false">M37/L37</f>
        <v>#DIV/0!</v>
      </c>
      <c r="O37" s="191" t="n">
        <v>0</v>
      </c>
      <c r="P37" s="188" t="e">
        <f aca="false">O37/L37</f>
        <v>#DIV/0!</v>
      </c>
      <c r="S37" s="190"/>
      <c r="T37" s="202" t="n">
        <f aca="false">(E37+L37)/($D$27+$L$27+$N$17+$E$47+$L$47)</f>
        <v>0</v>
      </c>
      <c r="U37" s="202" t="n">
        <f aca="false">E37/($E$17)</f>
        <v>0</v>
      </c>
      <c r="V37" s="202" t="n">
        <f aca="false">L37/($N$17+$D$27+$L$38+$L$47)</f>
        <v>0</v>
      </c>
      <c r="X37" s="191" t="n">
        <f aca="false">($G37*('Scoring Format'!$B$4))+($I37*'Scoring Format'!$B$7)+($M37*('Scoring Format'!$B$3))+($O37*('Scoring Format'!$B$6))</f>
        <v>0</v>
      </c>
      <c r="Y37" s="191" t="n">
        <f aca="false">(F37*1)+(($G37*('Scoring Format'!$B$4))+($I37*'Scoring Format'!$B$7)+($M37*('Scoring Format'!$B$3))+($O37*('Scoring Format'!$B$6)))</f>
        <v>0</v>
      </c>
      <c r="Z37" s="191" t="n">
        <f aca="false">(F37*0.5)+(($G37*('Scoring Format'!$B$4))+($I37*'Scoring Format'!$B$7)+($M37*('Scoring Format'!$B$3))+($O37*('Scoring Format'!$B$6)))</f>
        <v>0</v>
      </c>
      <c r="AA37" s="182"/>
      <c r="AD37" s="190" t="s">
        <v>94</v>
      </c>
      <c r="AE37" s="190"/>
      <c r="AF37" s="188" t="e">
        <f aca="false">AH37/AG37</f>
        <v>#DIV/0!</v>
      </c>
      <c r="AG37" s="191"/>
      <c r="AH37" s="191"/>
      <c r="AI37" s="191"/>
      <c r="AJ37" s="191"/>
      <c r="AK37" s="191"/>
      <c r="AL37" s="188" t="e">
        <f aca="false">AK37/AH37</f>
        <v>#DIV/0!</v>
      </c>
      <c r="AN37" s="191"/>
      <c r="AO37" s="191"/>
      <c r="AP37" s="201" t="e">
        <f aca="false">AO37/AN37</f>
        <v>#DIV/0!</v>
      </c>
      <c r="AQ37" s="191"/>
      <c r="AR37" s="188" t="e">
        <f aca="false">AQ37/AN37</f>
        <v>#DIV/0!</v>
      </c>
      <c r="AV37" s="202" t="e">
        <f aca="false">(#ref!+AK37)/(#ref!+AK42)</f>
        <v>#NAME?</v>
      </c>
      <c r="AW37" s="202" t="e">
        <f aca="false">#ref!/(AK37+#ref!)</f>
        <v>#NAME?</v>
      </c>
      <c r="AX37" s="202" t="e">
        <f aca="false">AK37/(#ref!+AK37)</f>
        <v>#NAME?</v>
      </c>
      <c r="AZ37" s="191"/>
      <c r="BA37" s="191"/>
    </row>
    <row r="38" customFormat="false" ht="8.25" hidden="false" customHeight="false" outlineLevel="0" collapsed="false">
      <c r="A38" s="189" t="s">
        <v>49</v>
      </c>
      <c r="B38" s="189"/>
      <c r="C38" s="189"/>
      <c r="D38" s="186"/>
      <c r="E38" s="189" t="n">
        <f aca="false">SUM(E32:E37)</f>
        <v>345</v>
      </c>
      <c r="F38" s="189" t="n">
        <f aca="false">SUM(F32:F37)</f>
        <v>218</v>
      </c>
      <c r="G38" s="189" t="n">
        <f aca="false">SUM(G32:G37)</f>
        <v>2719</v>
      </c>
      <c r="H38" s="189"/>
      <c r="I38" s="189" t="n">
        <f aca="false">SUM(I32:I37)</f>
        <v>18</v>
      </c>
      <c r="J38" s="189"/>
      <c r="K38" s="189"/>
      <c r="L38" s="189" t="n">
        <f aca="false">SUM(L32:L37)</f>
        <v>28</v>
      </c>
      <c r="M38" s="189" t="n">
        <f aca="false">SUM(M32:M37)</f>
        <v>162</v>
      </c>
      <c r="N38" s="189"/>
      <c r="O38" s="189" t="n">
        <f aca="false">SUM(O32:O37)</f>
        <v>2</v>
      </c>
      <c r="P38" s="189"/>
      <c r="AD38" s="189" t="s">
        <v>49</v>
      </c>
      <c r="AE38" s="189"/>
      <c r="AF38" s="186"/>
      <c r="AG38" s="189" t="n">
        <f aca="false">SUM(AG32:AG37)</f>
        <v>422</v>
      </c>
      <c r="AH38" s="189" t="n">
        <f aca="false">SUM(AH32:AH37)</f>
        <v>265</v>
      </c>
      <c r="AI38" s="189" t="n">
        <f aca="false">SUM(AI32:AI37)</f>
        <v>3125</v>
      </c>
      <c r="AJ38" s="189"/>
      <c r="AK38" s="189" t="n">
        <f aca="false">SUM(AK32:AK37)</f>
        <v>20</v>
      </c>
      <c r="AL38" s="189"/>
      <c r="AM38" s="189"/>
      <c r="AN38" s="189" t="n">
        <f aca="false">SUM(AN32:AN37)</f>
        <v>17</v>
      </c>
      <c r="AO38" s="189" t="n">
        <f aca="false">SUM(AO32:AO37)</f>
        <v>128</v>
      </c>
      <c r="AP38" s="189"/>
      <c r="AQ38" s="189" t="n">
        <f aca="false">SUM(AQ32:AQ37)</f>
        <v>0</v>
      </c>
      <c r="AR38" s="189"/>
    </row>
    <row r="39" customFormat="false" ht="8.25" hidden="false" customHeight="false" outlineLevel="0" collapsed="false">
      <c r="A39" s="189"/>
      <c r="C39" s="182"/>
      <c r="D39" s="182"/>
      <c r="E39" s="182"/>
      <c r="F39" s="182"/>
      <c r="G39" s="182"/>
      <c r="H39" s="182"/>
      <c r="I39" s="182"/>
      <c r="J39" s="182"/>
      <c r="K39" s="182"/>
      <c r="L39" s="182"/>
      <c r="S39" s="181" t="s">
        <v>992</v>
      </c>
      <c r="AC39" s="189"/>
      <c r="AE39" s="182"/>
      <c r="AF39" s="182"/>
      <c r="AG39" s="182"/>
      <c r="AH39" s="182"/>
      <c r="AI39" s="182"/>
      <c r="AJ39" s="182"/>
      <c r="AK39" s="182"/>
      <c r="AL39" s="182"/>
      <c r="AM39" s="182"/>
      <c r="AN39" s="182"/>
    </row>
    <row r="40" customFormat="false" ht="8.25" hidden="false" customHeight="false" outlineLevel="0" collapsed="false">
      <c r="A40" s="189"/>
      <c r="C40" s="182"/>
      <c r="D40" s="182"/>
      <c r="E40" s="182"/>
      <c r="F40" s="182"/>
      <c r="G40" s="182"/>
      <c r="H40" s="182"/>
      <c r="I40" s="182"/>
      <c r="J40" s="182"/>
      <c r="K40" s="182"/>
      <c r="L40" s="182"/>
      <c r="AC40" s="189"/>
      <c r="AE40" s="182"/>
      <c r="AF40" s="182"/>
      <c r="AG40" s="182"/>
      <c r="AH40" s="182"/>
      <c r="AI40" s="182"/>
      <c r="AJ40" s="182"/>
      <c r="AK40" s="182"/>
      <c r="AL40" s="182"/>
      <c r="AM40" s="182"/>
      <c r="AN40" s="182"/>
    </row>
    <row r="41" customFormat="false" ht="8.25" hidden="false" customHeight="false" outlineLevel="0" collapsed="false">
      <c r="A41" s="183" t="s">
        <v>50</v>
      </c>
      <c r="B41" s="183"/>
      <c r="C41" s="183"/>
      <c r="D41" s="183"/>
      <c r="E41" s="183"/>
      <c r="F41" s="183"/>
      <c r="G41" s="183"/>
      <c r="H41" s="184"/>
      <c r="I41" s="184"/>
      <c r="J41" s="182"/>
      <c r="K41" s="182"/>
      <c r="L41" s="183" t="s">
        <v>19</v>
      </c>
      <c r="M41" s="183"/>
      <c r="N41" s="183"/>
      <c r="O41" s="183"/>
      <c r="P41" s="183"/>
      <c r="T41" s="183" t="s">
        <v>20</v>
      </c>
      <c r="U41" s="183"/>
      <c r="V41" s="183"/>
      <c r="X41" s="183"/>
      <c r="Y41" s="183"/>
      <c r="AE41" s="183" t="s">
        <v>50</v>
      </c>
      <c r="AF41" s="183"/>
      <c r="AG41" s="183"/>
      <c r="AH41" s="183"/>
      <c r="AI41" s="183"/>
      <c r="AJ41" s="183"/>
      <c r="AK41" s="183"/>
      <c r="AL41" s="182"/>
      <c r="AM41" s="182"/>
      <c r="AN41" s="183" t="s">
        <v>19</v>
      </c>
      <c r="AO41" s="183"/>
      <c r="AP41" s="183"/>
      <c r="AQ41" s="183"/>
      <c r="AR41" s="183"/>
      <c r="AV41" s="183" t="s">
        <v>20</v>
      </c>
      <c r="AW41" s="183"/>
      <c r="AX41" s="183"/>
      <c r="AZ41" s="183" t="s">
        <v>21</v>
      </c>
      <c r="BA41" s="183"/>
    </row>
    <row r="42" customFormat="false" ht="8.25" hidden="false" customHeight="false" outlineLevel="0" collapsed="false">
      <c r="A42" s="189" t="s">
        <v>95</v>
      </c>
      <c r="B42" s="189" t="s">
        <v>23</v>
      </c>
      <c r="C42" s="189" t="s">
        <v>24</v>
      </c>
      <c r="D42" s="189" t="s">
        <v>52</v>
      </c>
      <c r="E42" s="189" t="s">
        <v>53</v>
      </c>
      <c r="F42" s="189" t="s">
        <v>54</v>
      </c>
      <c r="G42" s="189" t="s">
        <v>55</v>
      </c>
      <c r="H42" s="189" t="s">
        <v>56</v>
      </c>
      <c r="I42" s="189" t="s">
        <v>30</v>
      </c>
      <c r="J42" s="189" t="s">
        <v>57</v>
      </c>
      <c r="L42" s="189" t="s">
        <v>34</v>
      </c>
      <c r="M42" s="189" t="s">
        <v>35</v>
      </c>
      <c r="N42" s="189" t="s">
        <v>36</v>
      </c>
      <c r="O42" s="189" t="s">
        <v>96</v>
      </c>
      <c r="P42" s="189" t="s">
        <v>31</v>
      </c>
      <c r="S42" s="189" t="s">
        <v>95</v>
      </c>
      <c r="T42" s="189" t="s">
        <v>38</v>
      </c>
      <c r="U42" s="189" t="s">
        <v>39</v>
      </c>
      <c r="V42" s="189" t="s">
        <v>40</v>
      </c>
      <c r="X42" s="189" t="s">
        <v>41</v>
      </c>
      <c r="Y42" s="189" t="s">
        <v>58</v>
      </c>
      <c r="Z42" s="189" t="s">
        <v>97</v>
      </c>
      <c r="AA42" s="189"/>
      <c r="AD42" s="189" t="s">
        <v>95</v>
      </c>
      <c r="AE42" s="189" t="s">
        <v>24</v>
      </c>
      <c r="AF42" s="189" t="s">
        <v>52</v>
      </c>
      <c r="AG42" s="189" t="s">
        <v>53</v>
      </c>
      <c r="AH42" s="189" t="s">
        <v>54</v>
      </c>
      <c r="AI42" s="189" t="s">
        <v>55</v>
      </c>
      <c r="AJ42" s="189" t="s">
        <v>56</v>
      </c>
      <c r="AK42" s="189" t="s">
        <v>30</v>
      </c>
      <c r="AL42" s="189" t="s">
        <v>57</v>
      </c>
      <c r="AN42" s="189" t="s">
        <v>34</v>
      </c>
      <c r="AO42" s="189" t="s">
        <v>35</v>
      </c>
      <c r="AP42" s="189" t="s">
        <v>36</v>
      </c>
      <c r="AQ42" s="189" t="s">
        <v>96</v>
      </c>
      <c r="AR42" s="189" t="s">
        <v>31</v>
      </c>
      <c r="AV42" s="189" t="s">
        <v>38</v>
      </c>
      <c r="AW42" s="189" t="s">
        <v>39</v>
      </c>
      <c r="AX42" s="189" t="s">
        <v>40</v>
      </c>
      <c r="AZ42" s="189" t="s">
        <v>41</v>
      </c>
      <c r="BA42" s="189" t="s">
        <v>58</v>
      </c>
    </row>
    <row r="43" customFormat="false" ht="8.25" hidden="false" customHeight="false" outlineLevel="0" collapsed="false">
      <c r="A43" s="190" t="s">
        <v>993</v>
      </c>
      <c r="B43" s="191" t="n">
        <v>36</v>
      </c>
      <c r="C43" s="191" t="n">
        <v>17</v>
      </c>
      <c r="D43" s="188" t="n">
        <f aca="false">F43/E43</f>
        <v>0.7</v>
      </c>
      <c r="E43" s="191" t="n">
        <v>110</v>
      </c>
      <c r="F43" s="191" t="n">
        <v>77</v>
      </c>
      <c r="G43" s="191" t="n">
        <v>855</v>
      </c>
      <c r="H43" s="191" t="n">
        <f aca="false">G43/F43</f>
        <v>11.1038961038961</v>
      </c>
      <c r="I43" s="191" t="n">
        <v>5</v>
      </c>
      <c r="J43" s="188" t="n">
        <f aca="false">I43/F43</f>
        <v>0.0649350649350649</v>
      </c>
      <c r="L43" s="191" t="n">
        <v>0</v>
      </c>
      <c r="M43" s="191" t="n">
        <v>0</v>
      </c>
      <c r="N43" s="191" t="n">
        <v>0</v>
      </c>
      <c r="O43" s="191" t="n">
        <v>0</v>
      </c>
      <c r="P43" s="188" t="e">
        <f aca="false">O43/L43</f>
        <v>#DIV/0!</v>
      </c>
      <c r="S43" s="190" t="s">
        <v>994</v>
      </c>
      <c r="T43" s="202" t="n">
        <f aca="false">(E43+L43)/($E$47+$L$47+$E$38+$L$38+$K$27+$D$27+$N$17)</f>
        <v>0.106589147286822</v>
      </c>
      <c r="U43" s="202" t="n">
        <f aca="false">E43/($E$47+$E$38+$K$27)</f>
        <v>0.195035460992908</v>
      </c>
      <c r="V43" s="202" t="n">
        <f aca="false">L43/($L$47+$L$38+$D$27+$N$17)</f>
        <v>0</v>
      </c>
      <c r="X43" s="191" t="n">
        <f aca="false">($G43*('Scoring Format'!$B$4))+($I43*'Scoring Format'!$B$7)+($M43*('Scoring Format'!$B$3))+($O43*('Scoring Format'!$B$6))</f>
        <v>115.5</v>
      </c>
      <c r="Y43" s="191" t="n">
        <f aca="false">(F43*1)+(($G43*('Scoring Format'!$B$4))+($I43*'Scoring Format'!$B$7)+($M43*('Scoring Format'!$B$3))+($O43*('Scoring Format'!$B$6)))</f>
        <v>192.5</v>
      </c>
      <c r="Z43" s="191" t="n">
        <f aca="false">(F43*0.5)+(($G43*('Scoring Format'!$B$4))+($I43*'Scoring Format'!$B$7)+($M43*('Scoring Format'!$B$3))+($O43*('Scoring Format'!$B$6)))</f>
        <v>154</v>
      </c>
      <c r="AA43" s="182"/>
      <c r="AD43" s="190" t="s">
        <v>100</v>
      </c>
      <c r="AE43" s="190"/>
      <c r="AF43" s="188" t="n">
        <f aca="false">AH43/AG43</f>
        <v>0.5625</v>
      </c>
      <c r="AG43" s="191" t="n">
        <v>16</v>
      </c>
      <c r="AH43" s="191" t="n">
        <v>9</v>
      </c>
      <c r="AI43" s="191" t="n">
        <v>108</v>
      </c>
      <c r="AJ43" s="191" t="n">
        <f aca="false">AI43/AH43</f>
        <v>12</v>
      </c>
      <c r="AK43" s="191" t="n">
        <v>1</v>
      </c>
      <c r="AL43" s="188" t="n">
        <f aca="false">AK43/AH43</f>
        <v>0.111111111111111</v>
      </c>
      <c r="AN43" s="191" t="n">
        <v>0</v>
      </c>
      <c r="AO43" s="191" t="n">
        <v>0</v>
      </c>
      <c r="AP43" s="191" t="n">
        <v>0</v>
      </c>
      <c r="AQ43" s="191" t="n">
        <v>0</v>
      </c>
      <c r="AR43" s="188" t="e">
        <f aca="false">AQ43/AN43</f>
        <v>#DIV/0!</v>
      </c>
      <c r="AV43" s="202" t="e">
        <f aca="false">(#ref!+AK43)/(#ref!+AK46)</f>
        <v>#NAME?</v>
      </c>
      <c r="AW43" s="202" t="e">
        <f aca="false">#ref!/(AK43+#ref!)</f>
        <v>#NAME?</v>
      </c>
      <c r="AX43" s="202" t="e">
        <f aca="false">AK43/(#ref!+AK43)</f>
        <v>#NAME?</v>
      </c>
      <c r="AZ43" s="191" t="n">
        <f aca="false">(AI43*0.1)+(AK43*6)+(AO43*0.1)+(AQ43*6)</f>
        <v>16.8</v>
      </c>
      <c r="BA43" s="191" t="n">
        <f aca="false">(AH43*1)+(AI43*0.1)+(AK43*6)+(AO43*0.1)+(AQ43*6)</f>
        <v>25.8</v>
      </c>
    </row>
    <row r="44" customFormat="false" ht="8.25" hidden="false" customHeight="false" outlineLevel="0" collapsed="false">
      <c r="A44" s="190" t="s">
        <v>995</v>
      </c>
      <c r="B44" s="191" t="n">
        <v>26</v>
      </c>
      <c r="C44" s="191" t="n">
        <v>17</v>
      </c>
      <c r="D44" s="188" t="n">
        <f aca="false">F44/E44</f>
        <v>0.571428571428571</v>
      </c>
      <c r="E44" s="191" t="n">
        <v>35</v>
      </c>
      <c r="F44" s="191" t="n">
        <v>20</v>
      </c>
      <c r="G44" s="191" t="n">
        <v>170</v>
      </c>
      <c r="H44" s="191" t="n">
        <f aca="false">G44/F44</f>
        <v>8.5</v>
      </c>
      <c r="I44" s="191" t="n">
        <v>0</v>
      </c>
      <c r="J44" s="188" t="n">
        <f aca="false">I44/F44</f>
        <v>0</v>
      </c>
      <c r="L44" s="191" t="n">
        <v>0</v>
      </c>
      <c r="M44" s="191" t="n">
        <v>0</v>
      </c>
      <c r="N44" s="191" t="n">
        <v>0</v>
      </c>
      <c r="O44" s="191" t="n">
        <v>0</v>
      </c>
      <c r="P44" s="188" t="e">
        <f aca="false">O44/L44</f>
        <v>#DIV/0!</v>
      </c>
      <c r="S44" s="190" t="s">
        <v>996</v>
      </c>
      <c r="T44" s="202" t="n">
        <f aca="false">(E44+L44)/($E$47+$L$47+$E$38+$L$38+$K$27+$D$27+$N$17)</f>
        <v>0.0339147286821705</v>
      </c>
      <c r="U44" s="202" t="n">
        <f aca="false">E44/($E$47+$E$38+$K$27)</f>
        <v>0.0620567375886525</v>
      </c>
      <c r="V44" s="202" t="n">
        <f aca="false">L44/($L$47+$L$38+$D$27+$N$17)</f>
        <v>0</v>
      </c>
      <c r="X44" s="191" t="n">
        <f aca="false">($G44*('Scoring Format'!$B$4))+($I44*'Scoring Format'!$B$7)+($M44*('Scoring Format'!$B$3))+($O44*('Scoring Format'!$B$6))</f>
        <v>17</v>
      </c>
      <c r="Y44" s="191" t="n">
        <f aca="false">(F44*1)+(($G44*('Scoring Format'!$B$4))+($I44*'Scoring Format'!$B$7)+($M44*('Scoring Format'!$B$3))+($O44*('Scoring Format'!$B$6)))</f>
        <v>37</v>
      </c>
      <c r="Z44" s="191" t="n">
        <f aca="false">(F44*0.5)+(($G44*('Scoring Format'!$B$4))+($I44*'Scoring Format'!$B$7)+($M44*('Scoring Format'!$B$3))+($O44*('Scoring Format'!$B$6)))</f>
        <v>27</v>
      </c>
      <c r="AA44" s="182"/>
      <c r="AD44" s="190" t="s">
        <v>103</v>
      </c>
      <c r="AE44" s="190"/>
      <c r="AF44" s="188" t="n">
        <f aca="false">AH44/AG44</f>
        <v>0.742857142857143</v>
      </c>
      <c r="AG44" s="191" t="n">
        <v>35</v>
      </c>
      <c r="AH44" s="191" t="n">
        <v>26</v>
      </c>
      <c r="AI44" s="191" t="n">
        <v>283</v>
      </c>
      <c r="AJ44" s="191" t="n">
        <f aca="false">AI44/AH44</f>
        <v>10.8846153846154</v>
      </c>
      <c r="AK44" s="191" t="n">
        <v>2</v>
      </c>
      <c r="AL44" s="188" t="n">
        <f aca="false">AK44/AH44</f>
        <v>0.0769230769230769</v>
      </c>
      <c r="AN44" s="191" t="n">
        <v>0</v>
      </c>
      <c r="AO44" s="191" t="n">
        <v>0</v>
      </c>
      <c r="AP44" s="191" t="n">
        <v>0</v>
      </c>
      <c r="AQ44" s="191" t="n">
        <v>0</v>
      </c>
      <c r="AR44" s="188" t="e">
        <f aca="false">AQ44/AN44</f>
        <v>#DIV/0!</v>
      </c>
      <c r="AV44" s="202" t="e">
        <f aca="false">(#ref!+AK44)/(#ref!+AK47)</f>
        <v>#NAME?</v>
      </c>
      <c r="AW44" s="202" t="e">
        <f aca="false">#ref!/(AK44+#ref!)</f>
        <v>#NAME?</v>
      </c>
      <c r="AX44" s="202" t="e">
        <f aca="false">AK44/(#ref!+AK44)</f>
        <v>#NAME?</v>
      </c>
      <c r="AZ44" s="191" t="n">
        <f aca="false">(AI44*0.1)+(AK44*6)+(AO44*0.1)+(AQ44*6)</f>
        <v>40.3</v>
      </c>
      <c r="BA44" s="191" t="n">
        <f aca="false">(AH44*1)+(AI44*0.1)+(AK44*6)+(AO44*0.1)+(AQ44*6)</f>
        <v>66.3</v>
      </c>
    </row>
    <row r="45" customFormat="false" ht="8.25" hidden="false" customHeight="false" outlineLevel="0" collapsed="false">
      <c r="A45" s="190" t="s">
        <v>997</v>
      </c>
      <c r="B45" s="191" t="n">
        <v>25</v>
      </c>
      <c r="C45" s="191" t="n">
        <v>17</v>
      </c>
      <c r="D45" s="188" t="n">
        <f aca="false">F45/E45</f>
        <v>1</v>
      </c>
      <c r="E45" s="191" t="n">
        <v>1</v>
      </c>
      <c r="F45" s="191" t="n">
        <v>1</v>
      </c>
      <c r="G45" s="191" t="n">
        <v>8</v>
      </c>
      <c r="H45" s="191" t="n">
        <f aca="false">G45/F45</f>
        <v>8</v>
      </c>
      <c r="I45" s="191" t="n">
        <v>0</v>
      </c>
      <c r="J45" s="188" t="n">
        <f aca="false">I45/F45</f>
        <v>0</v>
      </c>
      <c r="L45" s="191" t="n">
        <v>0</v>
      </c>
      <c r="M45" s="191" t="n">
        <v>0</v>
      </c>
      <c r="N45" s="191" t="n">
        <v>0</v>
      </c>
      <c r="O45" s="191" t="n">
        <v>0</v>
      </c>
      <c r="P45" s="188" t="e">
        <f aca="false">O45/L45</f>
        <v>#DIV/0!</v>
      </c>
      <c r="S45" s="190" t="s">
        <v>998</v>
      </c>
      <c r="T45" s="202" t="n">
        <f aca="false">(E45+L45)/($E$47+$L$47+$E$38+$L$38+$K$27+$D$27+$N$17)</f>
        <v>0.000968992248062016</v>
      </c>
      <c r="U45" s="202" t="n">
        <f aca="false">E45/($E$47+$E$38+$K$27)</f>
        <v>0.00177304964539007</v>
      </c>
      <c r="V45" s="202" t="n">
        <f aca="false">L45/($L$47+$L$38+$D$27+$N$17)</f>
        <v>0</v>
      </c>
      <c r="X45" s="191" t="n">
        <f aca="false">($G45*('Scoring Format'!$B$4))+($I45*'Scoring Format'!$B$7)+($M45*('Scoring Format'!$B$3))+($O45*('Scoring Format'!$B$6))</f>
        <v>0.8</v>
      </c>
      <c r="Y45" s="191" t="n">
        <f aca="false">(F45*1)+(($G45*('Scoring Format'!$B$4))+($I45*'Scoring Format'!$B$7)+($M45*('Scoring Format'!$B$3))+($O45*('Scoring Format'!$B$6)))</f>
        <v>1.8</v>
      </c>
      <c r="Z45" s="191" t="n">
        <f aca="false">(F45*0.5)+(($G45*('Scoring Format'!$B$4))+($I45*'Scoring Format'!$B$7)+($M45*('Scoring Format'!$B$3))+($O45*('Scoring Format'!$B$6)))</f>
        <v>1.3</v>
      </c>
      <c r="AA45" s="182"/>
      <c r="AD45" s="190" t="s">
        <v>106</v>
      </c>
      <c r="AE45" s="190"/>
      <c r="AF45" s="188" t="n">
        <f aca="false">AH45/AG45</f>
        <v>0.5</v>
      </c>
      <c r="AG45" s="191" t="n">
        <v>12</v>
      </c>
      <c r="AH45" s="191" t="n">
        <v>6</v>
      </c>
      <c r="AI45" s="191" t="n">
        <v>65</v>
      </c>
      <c r="AJ45" s="191" t="n">
        <f aca="false">AI45/AH45</f>
        <v>10.8333333333333</v>
      </c>
      <c r="AK45" s="191" t="n">
        <v>0</v>
      </c>
      <c r="AL45" s="188" t="n">
        <f aca="false">AK45/AH45</f>
        <v>0</v>
      </c>
      <c r="AN45" s="191" t="n">
        <v>0</v>
      </c>
      <c r="AO45" s="191" t="n">
        <v>0</v>
      </c>
      <c r="AP45" s="191" t="n">
        <v>0</v>
      </c>
      <c r="AQ45" s="191" t="n">
        <v>0</v>
      </c>
      <c r="AR45" s="188" t="e">
        <f aca="false">AQ45/AN45</f>
        <v>#DIV/0!</v>
      </c>
      <c r="AV45" s="202" t="e">
        <f aca="false">(#ref!+AK45)/(#ref!+AI49)</f>
        <v>#NAME?</v>
      </c>
      <c r="AW45" s="202" t="e">
        <f aca="false">#ref!/(AK45+#ref!)</f>
        <v>#NAME?</v>
      </c>
      <c r="AX45" s="202" t="e">
        <f aca="false">AK45/(#ref!+AK45)</f>
        <v>#NAME?</v>
      </c>
      <c r="AZ45" s="191" t="n">
        <f aca="false">(AI45*0.1)+(AK45*6)+(AO45*0.1)+(AQ45*6)</f>
        <v>6.5</v>
      </c>
      <c r="BA45" s="191" t="n">
        <f aca="false">(AH45*1)+(AI45*0.1)+(AK45*6)+(AO45*0.1)+(AQ45*6)</f>
        <v>12.5</v>
      </c>
    </row>
    <row r="46" customFormat="false" ht="8.25" hidden="false" customHeight="false" outlineLevel="0" collapsed="false">
      <c r="A46" s="190" t="s">
        <v>999</v>
      </c>
      <c r="B46" s="191" t="n">
        <v>23</v>
      </c>
      <c r="C46" s="191" t="n">
        <v>17</v>
      </c>
      <c r="D46" s="188" t="e">
        <f aca="false">F46/E46</f>
        <v>#DIV/0!</v>
      </c>
      <c r="E46" s="191"/>
      <c r="F46" s="191"/>
      <c r="G46" s="191"/>
      <c r="H46" s="191" t="e">
        <f aca="false">G46/F46</f>
        <v>#DIV/0!</v>
      </c>
      <c r="I46" s="191" t="n">
        <v>0</v>
      </c>
      <c r="J46" s="188" t="e">
        <f aca="false">I46/F46</f>
        <v>#DIV/0!</v>
      </c>
      <c r="L46" s="191" t="n">
        <v>0</v>
      </c>
      <c r="M46" s="191" t="n">
        <v>0</v>
      </c>
      <c r="N46" s="191" t="n">
        <v>0</v>
      </c>
      <c r="O46" s="191" t="n">
        <v>0</v>
      </c>
      <c r="P46" s="188" t="e">
        <f aca="false">O46/L46</f>
        <v>#DIV/0!</v>
      </c>
      <c r="S46" s="190" t="s">
        <v>1000</v>
      </c>
      <c r="T46" s="202" t="n">
        <f aca="false">(E46+L46)/($E$47+$L$47+$E$38+$L$38+$K$27+$D$27+$N$17)</f>
        <v>0</v>
      </c>
      <c r="U46" s="202" t="n">
        <f aca="false">E46/($E$47+$E$38+$K$27)</f>
        <v>0</v>
      </c>
      <c r="V46" s="202" t="n">
        <f aca="false">L46/($L$47+$L$38+$D$27+$N$17)</f>
        <v>0</v>
      </c>
      <c r="X46" s="191" t="n">
        <f aca="false">($G46*('Scoring Format'!$B$4))+($I46*'Scoring Format'!$B$7)+($M46*('Scoring Format'!$B$3))+($O46*('Scoring Format'!$B$6))</f>
        <v>0</v>
      </c>
      <c r="Y46" s="191" t="n">
        <f aca="false">(F46*1)+(($G46*('Scoring Format'!$B$4))+($I46*'Scoring Format'!$B$7)+($M46*('Scoring Format'!$B$3))+($O46*('Scoring Format'!$B$6)))</f>
        <v>0</v>
      </c>
      <c r="Z46" s="191" t="n">
        <f aca="false">(F46*0.5)+(($G46*('Scoring Format'!$B$4))+($I46*'Scoring Format'!$B$7)+($M46*('Scoring Format'!$B$3))+($O46*('Scoring Format'!$B$6)))</f>
        <v>0</v>
      </c>
      <c r="AA46" s="182"/>
      <c r="AD46" s="190"/>
      <c r="AE46" s="190"/>
      <c r="AF46" s="188" t="e">
        <f aca="false">AH46/AG46</f>
        <v>#DIV/0!</v>
      </c>
      <c r="AG46" s="191"/>
      <c r="AH46" s="191"/>
      <c r="AI46" s="191"/>
      <c r="AJ46" s="191" t="e">
        <f aca="false">AI46/AH46</f>
        <v>#DIV/0!</v>
      </c>
      <c r="AK46" s="191"/>
      <c r="AL46" s="188" t="e">
        <f aca="false">AK46/AH46</f>
        <v>#DIV/0!</v>
      </c>
      <c r="AN46" s="191"/>
      <c r="AO46" s="191"/>
      <c r="AP46" s="191"/>
      <c r="AQ46" s="191" t="n">
        <v>0</v>
      </c>
      <c r="AR46" s="188" t="e">
        <f aca="false">AQ46/AN46</f>
        <v>#DIV/0!</v>
      </c>
      <c r="AV46" s="202" t="e">
        <f aca="false">(#ref!+AK46)/(#ref!+AI50)</f>
        <v>#NAME?</v>
      </c>
      <c r="AW46" s="202" t="e">
        <f aca="false">#ref!/(AK46+#ref!)</f>
        <v>#NAME?</v>
      </c>
      <c r="AX46" s="202" t="e">
        <f aca="false">AK46/(#ref!+AK46)</f>
        <v>#NAME?</v>
      </c>
      <c r="AZ46" s="191" t="n">
        <f aca="false">(AI46*0.1)+(AK46*6)+(AO46*0.1)+(AQ46*6)</f>
        <v>0</v>
      </c>
      <c r="BA46" s="191" t="n">
        <f aca="false">(AH46*1)+(AI46*0.1)+(AK46*6)+(AO46*0.1)+(AQ46*6)</f>
        <v>0</v>
      </c>
    </row>
    <row r="47" customFormat="false" ht="8.25" hidden="false" customHeight="false" outlineLevel="0" collapsed="false">
      <c r="A47" s="189" t="s">
        <v>49</v>
      </c>
      <c r="B47" s="189"/>
      <c r="C47" s="189"/>
      <c r="D47" s="186"/>
      <c r="E47" s="189" t="n">
        <f aca="false">SUM(E43:E46)</f>
        <v>146</v>
      </c>
      <c r="F47" s="189" t="n">
        <f aca="false">SUM(F43:F46)</f>
        <v>98</v>
      </c>
      <c r="G47" s="189" t="n">
        <f aca="false">SUM(G43:G46)</f>
        <v>1033</v>
      </c>
      <c r="H47" s="189"/>
      <c r="I47" s="189" t="n">
        <f aca="false">SUM(I43:I46)</f>
        <v>5</v>
      </c>
      <c r="J47" s="189"/>
      <c r="K47" s="189"/>
      <c r="L47" s="189" t="n">
        <f aca="false">SUM(L43:L46)</f>
        <v>0</v>
      </c>
      <c r="M47" s="189" t="n">
        <f aca="false">SUM(M43:M46)</f>
        <v>0</v>
      </c>
      <c r="N47" s="189"/>
      <c r="O47" s="189" t="n">
        <f aca="false">SUM(O43:O46)</f>
        <v>0</v>
      </c>
      <c r="P47" s="186"/>
      <c r="R47" s="193"/>
      <c r="T47" s="193"/>
      <c r="V47" s="182"/>
      <c r="W47" s="182"/>
      <c r="AD47" s="189" t="s">
        <v>49</v>
      </c>
      <c r="AE47" s="189"/>
      <c r="AF47" s="186"/>
      <c r="AG47" s="189" t="n">
        <f aca="false">SUM(AG43:AG46)</f>
        <v>63</v>
      </c>
      <c r="AH47" s="189" t="n">
        <f aca="false">SUM(AH43:AH46)</f>
        <v>41</v>
      </c>
      <c r="AI47" s="189" t="n">
        <f aca="false">SUM(AI43:AI46)</f>
        <v>456</v>
      </c>
      <c r="AJ47" s="189"/>
      <c r="AK47" s="189" t="n">
        <f aca="false">SUM(AK43:AK46)</f>
        <v>3</v>
      </c>
      <c r="AL47" s="189"/>
      <c r="AM47" s="189"/>
      <c r="AN47" s="189" t="n">
        <f aca="false">SUM(AN43:AN46)</f>
        <v>0</v>
      </c>
      <c r="AO47" s="189" t="n">
        <f aca="false">SUM(AO43:AO46)</f>
        <v>0</v>
      </c>
      <c r="AP47" s="189"/>
      <c r="AQ47" s="189" t="n">
        <f aca="false">SUM(AQ43:AQ46)</f>
        <v>0</v>
      </c>
      <c r="AR47" s="186"/>
      <c r="AT47" s="193"/>
      <c r="AU47" s="193"/>
      <c r="AV47" s="193"/>
      <c r="AX47" s="182"/>
      <c r="AY47" s="182"/>
    </row>
    <row r="48" customFormat="false" ht="8.25" hidden="false" customHeight="false" outlineLevel="0" collapsed="false">
      <c r="H48" s="197"/>
      <c r="I48" s="182"/>
      <c r="J48" s="182"/>
      <c r="P48" s="193"/>
      <c r="Q48" s="193"/>
      <c r="R48" s="193"/>
      <c r="T48" s="182"/>
      <c r="U48" s="182"/>
      <c r="AJ48" s="197"/>
      <c r="AK48" s="182"/>
      <c r="AL48" s="182"/>
      <c r="AR48" s="193"/>
      <c r="AS48" s="193"/>
      <c r="AT48" s="193"/>
      <c r="AV48" s="182"/>
      <c r="AW48" s="182"/>
    </row>
    <row r="49" customFormat="false" ht="8.25" hidden="false" customHeight="false" outlineLevel="0" collapsed="false">
      <c r="H49" s="197"/>
      <c r="I49" s="182"/>
      <c r="J49" s="182"/>
      <c r="P49" s="193"/>
      <c r="Q49" s="193"/>
      <c r="R49" s="193"/>
      <c r="T49" s="182"/>
      <c r="U49" s="182"/>
      <c r="AJ49" s="197"/>
      <c r="AK49" s="182"/>
      <c r="AL49" s="182"/>
      <c r="AR49" s="193"/>
      <c r="AS49" s="193"/>
      <c r="AT49" s="193"/>
      <c r="AV49" s="182"/>
      <c r="AW49" s="182"/>
    </row>
    <row r="50" customFormat="false" ht="8.25" hidden="false" customHeight="false" outlineLevel="0" collapsed="false">
      <c r="A50" s="183" t="s">
        <v>109</v>
      </c>
      <c r="B50" s="183"/>
      <c r="C50" s="183"/>
      <c r="D50" s="183"/>
      <c r="E50" s="183"/>
      <c r="F50" s="183"/>
      <c r="G50" s="183"/>
      <c r="H50" s="197"/>
      <c r="I50" s="182"/>
      <c r="J50" s="183" t="s">
        <v>110</v>
      </c>
      <c r="K50" s="183"/>
      <c r="L50" s="183"/>
      <c r="M50" s="183"/>
      <c r="N50" s="183"/>
      <c r="P50" s="203"/>
      <c r="Q50" s="193"/>
      <c r="R50" s="183" t="s">
        <v>111</v>
      </c>
      <c r="S50" s="183"/>
      <c r="T50" s="183"/>
      <c r="U50" s="183"/>
      <c r="V50" s="183"/>
      <c r="AC50" s="183" t="s">
        <v>109</v>
      </c>
      <c r="AD50" s="183"/>
      <c r="AE50" s="183"/>
      <c r="AF50" s="183"/>
      <c r="AG50" s="183"/>
      <c r="AH50" s="183"/>
      <c r="AI50" s="183"/>
      <c r="AJ50" s="197"/>
      <c r="AK50" s="182"/>
      <c r="AL50" s="183" t="s">
        <v>110</v>
      </c>
      <c r="AM50" s="183"/>
      <c r="AN50" s="183"/>
      <c r="AO50" s="183"/>
      <c r="AP50" s="183"/>
      <c r="AR50" s="203"/>
      <c r="AS50" s="193"/>
      <c r="AT50" s="183" t="s">
        <v>111</v>
      </c>
      <c r="AU50" s="183"/>
      <c r="AV50" s="183"/>
      <c r="AW50" s="183"/>
      <c r="AX50" s="183"/>
    </row>
    <row r="51" customFormat="false" ht="8.25" hidden="false" customHeight="false" outlineLevel="0" collapsed="false">
      <c r="A51" s="186"/>
      <c r="B51" s="189" t="s">
        <v>53</v>
      </c>
      <c r="C51" s="189" t="s">
        <v>112</v>
      </c>
      <c r="D51" s="189" t="s">
        <v>55</v>
      </c>
      <c r="E51" s="189" t="s">
        <v>30</v>
      </c>
      <c r="H51" s="182"/>
      <c r="I51" s="182"/>
      <c r="J51" s="204" t="s">
        <v>113</v>
      </c>
      <c r="K51" s="204"/>
      <c r="L51" s="204"/>
      <c r="M51" s="204"/>
      <c r="N51" s="186" t="s">
        <v>114</v>
      </c>
      <c r="R51" s="204" t="s">
        <v>113</v>
      </c>
      <c r="S51" s="204"/>
      <c r="T51" s="204"/>
      <c r="U51" s="204"/>
      <c r="V51" s="186" t="s">
        <v>114</v>
      </c>
      <c r="AC51" s="186"/>
      <c r="AD51" s="189" t="s">
        <v>53</v>
      </c>
      <c r="AE51" s="189" t="s">
        <v>112</v>
      </c>
      <c r="AF51" s="189" t="s">
        <v>55</v>
      </c>
      <c r="AG51" s="189" t="s">
        <v>30</v>
      </c>
      <c r="AJ51" s="182"/>
      <c r="AK51" s="182"/>
      <c r="AL51" s="204" t="s">
        <v>113</v>
      </c>
      <c r="AM51" s="204"/>
      <c r="AN51" s="204"/>
      <c r="AO51" s="204"/>
      <c r="AP51" s="186" t="s">
        <v>114</v>
      </c>
      <c r="AT51" s="204" t="s">
        <v>113</v>
      </c>
      <c r="AU51" s="204"/>
      <c r="AV51" s="204"/>
      <c r="AW51" s="204"/>
      <c r="AX51" s="186" t="s">
        <v>114</v>
      </c>
    </row>
    <row r="52" customFormat="false" ht="8.25" hidden="false" customHeight="false" outlineLevel="0" collapsed="false">
      <c r="A52" s="205" t="s">
        <v>117</v>
      </c>
      <c r="B52" s="191" t="n">
        <f aca="false">SUM(K22:K26,E32:E37,E43:E46)</f>
        <v>564</v>
      </c>
      <c r="C52" s="191" t="n">
        <f aca="false">SUM(F43:F46,F32:F37,L22:L26)</f>
        <v>371</v>
      </c>
      <c r="D52" s="191" t="n">
        <f aca="false">SUM(G43:G46,G32:G37,M22:M26)</f>
        <v>4167</v>
      </c>
      <c r="E52" s="191" t="n">
        <f aca="false">SUM(O22:O26,I32:I37,I43:I46)</f>
        <v>26</v>
      </c>
      <c r="H52" s="182"/>
      <c r="I52" s="182"/>
      <c r="J52" s="190" t="s">
        <v>1001</v>
      </c>
      <c r="K52" s="190"/>
      <c r="L52" s="190"/>
      <c r="M52" s="190"/>
      <c r="N52" s="190" t="s">
        <v>22</v>
      </c>
      <c r="R52" s="190"/>
      <c r="S52" s="190"/>
      <c r="T52" s="190"/>
      <c r="U52" s="190"/>
      <c r="V52" s="190"/>
      <c r="AC52" s="205" t="s">
        <v>117</v>
      </c>
      <c r="AD52" s="191" t="n">
        <f aca="false">SUM(AM22:AM26,AG32:AG37,AG43:AG46)</f>
        <v>583</v>
      </c>
      <c r="AE52" s="191" t="n">
        <f aca="false">SUM(AH43:AH46,AH32:AH37,AM22:AM26)</f>
        <v>404</v>
      </c>
      <c r="AF52" s="191" t="n">
        <f aca="false">SUM(AI43:AI46,AI32:AI37,AN22:AN26)</f>
        <v>3653</v>
      </c>
      <c r="AG52" s="191" t="n">
        <f aca="false">SUM(AQ22:AQ26,AK32:AK37,AK43:AK46)</f>
        <v>27</v>
      </c>
      <c r="AJ52" s="182"/>
      <c r="AK52" s="182"/>
      <c r="AL52" s="205"/>
      <c r="AM52" s="205"/>
      <c r="AN52" s="205"/>
      <c r="AO52" s="205"/>
      <c r="AP52" s="190"/>
      <c r="AT52" s="205"/>
      <c r="AU52" s="205"/>
      <c r="AV52" s="205"/>
      <c r="AW52" s="205"/>
      <c r="AX52" s="190"/>
    </row>
    <row r="53" customFormat="false" ht="8.25" hidden="false" customHeight="false" outlineLevel="0" collapsed="false">
      <c r="A53" s="205" t="s">
        <v>118</v>
      </c>
      <c r="B53" s="191" t="n">
        <f aca="false">SUM(D17)</f>
        <v>562</v>
      </c>
      <c r="C53" s="191" t="n">
        <f aca="false">SUM(E17)</f>
        <v>371</v>
      </c>
      <c r="D53" s="191" t="n">
        <f aca="false">SUM(G17)</f>
        <v>4167</v>
      </c>
      <c r="E53" s="191" t="n">
        <f aca="false">SUM(I17)</f>
        <v>26</v>
      </c>
      <c r="F53" s="189"/>
      <c r="J53" s="190" t="s">
        <v>1002</v>
      </c>
      <c r="K53" s="190"/>
      <c r="L53" s="190"/>
      <c r="M53" s="190"/>
      <c r="N53" s="190" t="s">
        <v>51</v>
      </c>
      <c r="R53" s="190"/>
      <c r="S53" s="190"/>
      <c r="T53" s="190"/>
      <c r="U53" s="190"/>
      <c r="V53" s="190"/>
      <c r="AC53" s="205" t="s">
        <v>118</v>
      </c>
      <c r="AD53" s="191" t="n">
        <f aca="false">SUM(AF17)</f>
        <v>583</v>
      </c>
      <c r="AE53" s="191" t="n">
        <f aca="false">SUM(AG17)</f>
        <v>378</v>
      </c>
      <c r="AF53" s="191" t="n">
        <f aca="false">SUM(AI17)</f>
        <v>4072</v>
      </c>
      <c r="AG53" s="191" t="n">
        <f aca="false">SUM(AK17)</f>
        <v>27</v>
      </c>
      <c r="AH53" s="189"/>
      <c r="AL53" s="205"/>
      <c r="AM53" s="205"/>
      <c r="AN53" s="205"/>
      <c r="AO53" s="205"/>
      <c r="AP53" s="190"/>
      <c r="AT53" s="205"/>
      <c r="AU53" s="205"/>
      <c r="AV53" s="205"/>
      <c r="AW53" s="205"/>
      <c r="AX53" s="190"/>
    </row>
    <row r="54" customFormat="false" ht="8.25" hidden="false" customHeight="false" outlineLevel="0" collapsed="false">
      <c r="A54" s="205" t="s">
        <v>120</v>
      </c>
      <c r="B54" s="191"/>
      <c r="F54" s="189"/>
      <c r="J54" s="190" t="s">
        <v>1003</v>
      </c>
      <c r="K54" s="190"/>
      <c r="L54" s="190"/>
      <c r="M54" s="190"/>
      <c r="N54" s="190" t="s">
        <v>122</v>
      </c>
      <c r="R54" s="190"/>
      <c r="S54" s="190"/>
      <c r="T54" s="190"/>
      <c r="U54" s="190"/>
      <c r="V54" s="190"/>
      <c r="AC54" s="205" t="s">
        <v>120</v>
      </c>
      <c r="AD54" s="190"/>
      <c r="AH54" s="189"/>
      <c r="AL54" s="205"/>
      <c r="AM54" s="205"/>
      <c r="AN54" s="205"/>
      <c r="AO54" s="205"/>
      <c r="AP54" s="190"/>
      <c r="AT54" s="205"/>
      <c r="AU54" s="205"/>
      <c r="AV54" s="205"/>
      <c r="AW54" s="205"/>
      <c r="AX54" s="190"/>
    </row>
    <row r="55" customFormat="false" ht="8.25" hidden="false" customHeight="false" outlineLevel="0" collapsed="false">
      <c r="J55" s="190" t="s">
        <v>1004</v>
      </c>
      <c r="K55" s="190"/>
      <c r="L55" s="190"/>
      <c r="M55" s="190"/>
      <c r="N55" s="190" t="s">
        <v>122</v>
      </c>
      <c r="R55" s="190"/>
      <c r="S55" s="190"/>
      <c r="T55" s="190"/>
      <c r="U55" s="190"/>
      <c r="V55" s="190"/>
      <c r="AL55" s="205"/>
      <c r="AM55" s="205"/>
      <c r="AN55" s="205"/>
      <c r="AO55" s="205"/>
      <c r="AP55" s="190"/>
      <c r="AT55" s="205"/>
      <c r="AU55" s="205"/>
      <c r="AV55" s="205"/>
      <c r="AW55" s="205"/>
      <c r="AX55" s="190"/>
    </row>
    <row r="56" customFormat="false" ht="8.25" hidden="false" customHeight="false" outlineLevel="0" collapsed="false">
      <c r="A56" s="186"/>
      <c r="B56" s="189" t="s">
        <v>25</v>
      </c>
      <c r="C56" s="189" t="s">
        <v>28</v>
      </c>
      <c r="D56" s="189" t="s">
        <v>30</v>
      </c>
      <c r="J56" s="190" t="s">
        <v>1005</v>
      </c>
      <c r="K56" s="190"/>
      <c r="L56" s="190"/>
      <c r="M56" s="190"/>
      <c r="N56" s="190" t="s">
        <v>122</v>
      </c>
      <c r="R56" s="205"/>
      <c r="S56" s="205"/>
      <c r="T56" s="205"/>
      <c r="U56" s="205"/>
      <c r="V56" s="190"/>
      <c r="AC56" s="186"/>
      <c r="AD56" s="189" t="s">
        <v>25</v>
      </c>
      <c r="AE56" s="189" t="s">
        <v>28</v>
      </c>
      <c r="AF56" s="189" t="s">
        <v>30</v>
      </c>
      <c r="AL56" s="205"/>
      <c r="AM56" s="205"/>
      <c r="AN56" s="205"/>
      <c r="AO56" s="205"/>
      <c r="AP56" s="190"/>
      <c r="AT56" s="205"/>
      <c r="AU56" s="205"/>
      <c r="AV56" s="205"/>
      <c r="AW56" s="205"/>
      <c r="AX56" s="190"/>
    </row>
    <row r="57" customFormat="false" ht="8.25" hidden="false" customHeight="false" outlineLevel="0" collapsed="false">
      <c r="A57" s="205" t="s">
        <v>125</v>
      </c>
      <c r="B57" s="191" t="n">
        <f aca="false">SUM(N14:N16,D22:D26,L32:L37,L43:L46)</f>
        <v>468</v>
      </c>
      <c r="C57" s="191" t="n">
        <f aca="false">SUM(O14:O16,E22:E26,M32:M37,M43:M46)</f>
        <v>2141</v>
      </c>
      <c r="D57" s="191" t="n">
        <f aca="false">SUM(Q14:Q16,G22:G26,O32:O37,O43:O46)</f>
        <v>16</v>
      </c>
      <c r="J57" s="190" t="s">
        <v>1006</v>
      </c>
      <c r="K57" s="190"/>
      <c r="L57" s="190"/>
      <c r="M57" s="190"/>
      <c r="N57" s="190" t="s">
        <v>122</v>
      </c>
      <c r="R57" s="205"/>
      <c r="S57" s="205"/>
      <c r="T57" s="205"/>
      <c r="U57" s="205"/>
      <c r="V57" s="190"/>
      <c r="AC57" s="205" t="s">
        <v>125</v>
      </c>
      <c r="AD57" s="191" t="n">
        <f aca="false">SUM(AP14:AP16,AF22:AF26,AN32:AN37,AN43:AN46)</f>
        <v>421</v>
      </c>
      <c r="AE57" s="191" t="n">
        <f aca="false">SUM(AQ14:AQ16,AG22:AG26,AO32:AO37,AO43:AO46)</f>
        <v>2231</v>
      </c>
      <c r="AF57" s="191" t="n">
        <f aca="false">SUM(AS14:AS16,AI22:AI26,AQ32:AQ37,AQ43:AQ46)</f>
        <v>18</v>
      </c>
      <c r="AL57" s="205"/>
      <c r="AM57" s="205"/>
      <c r="AN57" s="205"/>
      <c r="AO57" s="205"/>
      <c r="AP57" s="190"/>
      <c r="AT57" s="205"/>
      <c r="AU57" s="205"/>
      <c r="AV57" s="205"/>
      <c r="AW57" s="205"/>
      <c r="AX57" s="190"/>
    </row>
    <row r="58" customFormat="false" ht="8.25" hidden="false" customHeight="false" outlineLevel="0" collapsed="false">
      <c r="A58" s="205" t="s">
        <v>120</v>
      </c>
      <c r="B58" s="191"/>
      <c r="J58" s="190" t="s">
        <v>1007</v>
      </c>
      <c r="K58" s="190"/>
      <c r="L58" s="190"/>
      <c r="M58" s="190"/>
      <c r="N58" s="190" t="s">
        <v>122</v>
      </c>
      <c r="R58" s="205"/>
      <c r="S58" s="205"/>
      <c r="T58" s="205"/>
      <c r="U58" s="205"/>
      <c r="V58" s="190"/>
      <c r="AC58" s="205" t="s">
        <v>120</v>
      </c>
      <c r="AD58" s="190"/>
      <c r="AL58" s="205"/>
      <c r="AM58" s="205"/>
      <c r="AN58" s="205"/>
      <c r="AO58" s="205"/>
      <c r="AP58" s="190"/>
      <c r="AT58" s="205"/>
      <c r="AU58" s="205"/>
      <c r="AV58" s="205"/>
      <c r="AW58" s="205"/>
      <c r="AX58" s="190"/>
    </row>
    <row r="59" customFormat="false" ht="8.25" hidden="false" customHeight="false" outlineLevel="0" collapsed="false">
      <c r="J59" s="190" t="s">
        <v>1008</v>
      </c>
      <c r="K59" s="190"/>
      <c r="L59" s="190"/>
      <c r="M59" s="190"/>
      <c r="N59" s="190" t="s">
        <v>130</v>
      </c>
      <c r="R59" s="205"/>
      <c r="S59" s="205"/>
      <c r="T59" s="205"/>
      <c r="U59" s="205"/>
      <c r="V59" s="190"/>
      <c r="AL59" s="205"/>
      <c r="AM59" s="205"/>
      <c r="AN59" s="205"/>
      <c r="AO59" s="205"/>
      <c r="AP59" s="190"/>
      <c r="AT59" s="205"/>
      <c r="AU59" s="205"/>
      <c r="AV59" s="205"/>
      <c r="AW59" s="205"/>
      <c r="AX59" s="190"/>
    </row>
    <row r="60" customFormat="false" ht="8.25" hidden="false" customHeight="false" outlineLevel="0" collapsed="false">
      <c r="B60" s="189" t="s">
        <v>16</v>
      </c>
      <c r="C60" s="189" t="s">
        <v>17</v>
      </c>
      <c r="AD60" s="189" t="s">
        <v>16</v>
      </c>
      <c r="AE60" s="189" t="s">
        <v>17</v>
      </c>
    </row>
    <row r="61" customFormat="false" ht="8.25" hidden="false" customHeight="false" outlineLevel="0" collapsed="false">
      <c r="A61" s="205" t="s">
        <v>131</v>
      </c>
      <c r="B61" s="188" t="n">
        <f aca="false">B57/(B53+B57)</f>
        <v>0.454368932038835</v>
      </c>
      <c r="C61" s="188" t="n">
        <f aca="false">B53/(B53+B57)</f>
        <v>0.545631067961165</v>
      </c>
      <c r="AC61" s="205" t="s">
        <v>131</v>
      </c>
      <c r="AD61" s="188" t="n">
        <f aca="false">AD57/(AD53+AD57)</f>
        <v>0.419322709163347</v>
      </c>
      <c r="AE61" s="188" t="n">
        <f aca="false">AD53/(AD53+AD57)</f>
        <v>0.580677290836653</v>
      </c>
      <c r="AL61" s="181" t="s">
        <v>132</v>
      </c>
    </row>
    <row r="62" customFormat="false" ht="8.25" hidden="false" customHeight="false" outlineLevel="0" collapsed="false">
      <c r="A62" s="205" t="s">
        <v>133</v>
      </c>
      <c r="B62" s="191"/>
      <c r="C62" s="190"/>
      <c r="AC62" s="205" t="s">
        <v>133</v>
      </c>
      <c r="AD62" s="190"/>
      <c r="AE62" s="190"/>
    </row>
    <row r="65" customFormat="false" ht="8.25" hidden="false" customHeight="false" outlineLevel="0" collapsed="false">
      <c r="J65" s="181" t="s">
        <v>132</v>
      </c>
    </row>
    <row r="73" customFormat="false" ht="8.25" hidden="false" customHeight="false" outlineLevel="0" collapsed="false">
      <c r="A73" s="183" t="s">
        <v>10</v>
      </c>
      <c r="B73" s="183"/>
      <c r="C73" s="183"/>
      <c r="D73" s="183"/>
      <c r="E73" s="183"/>
      <c r="F73" s="183"/>
      <c r="G73" s="183"/>
      <c r="H73" s="183"/>
      <c r="I73" s="183"/>
      <c r="J73" s="183"/>
      <c r="K73" s="183"/>
      <c r="L73" s="183"/>
      <c r="M73" s="183"/>
      <c r="N73" s="183"/>
      <c r="O73" s="183"/>
      <c r="P73" s="183"/>
      <c r="Q73" s="183"/>
      <c r="R73" s="183"/>
      <c r="S73" s="183"/>
      <c r="T73" s="183"/>
      <c r="U73" s="183"/>
      <c r="V73" s="183"/>
      <c r="W73" s="183"/>
    </row>
    <row r="74" customFormat="false" ht="8.25" hidden="false" customHeight="false" outlineLevel="0" collapsed="false">
      <c r="A74" s="184"/>
      <c r="B74" s="184"/>
      <c r="C74" s="184"/>
      <c r="D74" s="184"/>
      <c r="E74" s="184"/>
      <c r="F74" s="184"/>
      <c r="G74" s="184"/>
      <c r="H74" s="184"/>
      <c r="I74" s="184"/>
      <c r="J74" s="184"/>
      <c r="K74" s="184"/>
      <c r="L74" s="184"/>
      <c r="M74" s="184"/>
      <c r="N74" s="184"/>
      <c r="O74" s="184"/>
      <c r="P74" s="184"/>
      <c r="Q74" s="184"/>
      <c r="R74" s="184"/>
      <c r="S74" s="184"/>
      <c r="T74" s="184"/>
      <c r="U74" s="184"/>
      <c r="V74" s="184"/>
      <c r="W74" s="184"/>
    </row>
    <row r="75" customFormat="false" ht="8.25" hidden="false" customHeight="false" outlineLevel="0" collapsed="false">
      <c r="H75" s="185" t="s">
        <v>11</v>
      </c>
      <c r="I75" s="185"/>
      <c r="J75" s="185"/>
      <c r="M75" s="185" t="s">
        <v>12</v>
      </c>
      <c r="N75" s="185"/>
      <c r="O75" s="185"/>
      <c r="S75" s="186" t="s">
        <v>13</v>
      </c>
    </row>
    <row r="76" customFormat="false" ht="8.25" hidden="false" customHeight="false" outlineLevel="0" collapsed="false">
      <c r="H76" s="185" t="s">
        <v>14</v>
      </c>
      <c r="I76" s="185"/>
      <c r="J76" s="185"/>
      <c r="M76" s="185" t="s">
        <v>15</v>
      </c>
      <c r="S76" s="187" t="s">
        <v>16</v>
      </c>
      <c r="T76" s="187" t="s">
        <v>17</v>
      </c>
    </row>
    <row r="77" customFormat="false" ht="8.25" hidden="false" customHeight="false" outlineLevel="0" collapsed="false">
      <c r="H77" s="185"/>
      <c r="I77" s="185"/>
      <c r="J77" s="185"/>
      <c r="S77" s="188" t="n">
        <f aca="false">(M87+C97+K108+K117)/(M87+C97+K108+C87)</f>
        <v>0.406015037593985</v>
      </c>
      <c r="T77" s="188" t="n">
        <f aca="false">C87/(C87+M87+C97+K108+K117)</f>
        <v>0.593984962406015</v>
      </c>
    </row>
    <row r="80" customFormat="false" ht="8.25" hidden="false" customHeight="false" outlineLevel="0" collapsed="false">
      <c r="A80" s="183" t="s">
        <v>14</v>
      </c>
      <c r="B80" s="183"/>
      <c r="C80" s="183"/>
      <c r="D80" s="183"/>
      <c r="E80" s="183"/>
      <c r="F80" s="183"/>
      <c r="G80" s="183"/>
      <c r="H80" s="183"/>
      <c r="I80" s="183"/>
      <c r="J80" s="183"/>
      <c r="K80" s="183"/>
      <c r="L80" s="183"/>
      <c r="M80" s="183"/>
      <c r="N80" s="183"/>
      <c r="O80" s="183"/>
      <c r="P80" s="183"/>
      <c r="Q80" s="183"/>
      <c r="R80" s="183"/>
      <c r="S80" s="183"/>
      <c r="T80" s="183"/>
      <c r="U80" s="183"/>
      <c r="V80" s="183"/>
      <c r="W80" s="183"/>
    </row>
    <row r="82" customFormat="false" ht="8.25" hidden="false" customHeight="false" outlineLevel="0" collapsed="false">
      <c r="C82" s="183" t="s">
        <v>18</v>
      </c>
      <c r="D82" s="183"/>
      <c r="E82" s="183"/>
      <c r="F82" s="183"/>
      <c r="G82" s="183"/>
      <c r="H82" s="183"/>
      <c r="I82" s="183"/>
      <c r="L82" s="183" t="s">
        <v>19</v>
      </c>
      <c r="M82" s="183"/>
      <c r="N82" s="183"/>
      <c r="O82" s="183"/>
      <c r="P82" s="183"/>
      <c r="R82" s="183" t="s">
        <v>20</v>
      </c>
      <c r="S82" s="183"/>
      <c r="T82" s="183"/>
      <c r="V82" s="183" t="s">
        <v>21</v>
      </c>
      <c r="W82" s="183"/>
    </row>
    <row r="83" customFormat="false" ht="8.25" hidden="false" customHeight="false" outlineLevel="0" collapsed="false">
      <c r="A83" s="189" t="s">
        <v>22</v>
      </c>
      <c r="B83" s="189" t="s">
        <v>24</v>
      </c>
      <c r="C83" s="189" t="s">
        <v>25</v>
      </c>
      <c r="D83" s="189" t="s">
        <v>26</v>
      </c>
      <c r="E83" s="189" t="s">
        <v>27</v>
      </c>
      <c r="F83" s="189" t="s">
        <v>28</v>
      </c>
      <c r="G83" s="189" t="s">
        <v>29</v>
      </c>
      <c r="H83" s="189" t="s">
        <v>30</v>
      </c>
      <c r="I83" s="189" t="s">
        <v>31</v>
      </c>
      <c r="J83" s="189" t="s">
        <v>32</v>
      </c>
      <c r="K83" s="189" t="s">
        <v>33</v>
      </c>
      <c r="M83" s="189" t="s">
        <v>34</v>
      </c>
      <c r="N83" s="189" t="s">
        <v>35</v>
      </c>
      <c r="O83" s="189" t="s">
        <v>36</v>
      </c>
      <c r="P83" s="189" t="s">
        <v>30</v>
      </c>
      <c r="Q83" s="189" t="s">
        <v>37</v>
      </c>
      <c r="R83" s="189"/>
      <c r="S83" s="189" t="s">
        <v>38</v>
      </c>
      <c r="T83" s="189" t="s">
        <v>39</v>
      </c>
      <c r="U83" s="189" t="s">
        <v>40</v>
      </c>
      <c r="V83" s="189"/>
      <c r="W83" s="189" t="s">
        <v>41</v>
      </c>
      <c r="X83" s="189" t="s">
        <v>42</v>
      </c>
      <c r="Y83" s="189"/>
      <c r="Z83" s="189"/>
    </row>
    <row r="84" customFormat="false" ht="8.25" hidden="false" customHeight="false" outlineLevel="0" collapsed="false">
      <c r="A84" s="190" t="s">
        <v>969</v>
      </c>
      <c r="B84" s="191" t="n">
        <v>17</v>
      </c>
      <c r="C84" s="191" t="n">
        <v>632</v>
      </c>
      <c r="D84" s="191" t="n">
        <v>452</v>
      </c>
      <c r="E84" s="188" t="n">
        <f aca="false">D84/C84</f>
        <v>0.715189873417722</v>
      </c>
      <c r="F84" s="191" t="n">
        <v>5126</v>
      </c>
      <c r="G84" s="192" t="n">
        <f aca="false">F84/C84</f>
        <v>8.11075949367089</v>
      </c>
      <c r="H84" s="191" t="n">
        <v>45</v>
      </c>
      <c r="I84" s="188" t="n">
        <f aca="false">H84/C84</f>
        <v>0.0712025316455696</v>
      </c>
      <c r="J84" s="191" t="n">
        <v>13</v>
      </c>
      <c r="K84" s="188" t="n">
        <f aca="false">J84/C84</f>
        <v>0.0205696202531646</v>
      </c>
      <c r="M84" s="191" t="n">
        <v>68</v>
      </c>
      <c r="N84" s="191" t="n">
        <v>370</v>
      </c>
      <c r="O84" s="191" t="n">
        <f aca="false">N84/M84</f>
        <v>5.44117647058824</v>
      </c>
      <c r="P84" s="191" t="n">
        <v>3</v>
      </c>
      <c r="Q84" s="188" t="n">
        <f aca="false">P84/M84</f>
        <v>0.0441176470588235</v>
      </c>
      <c r="R84" s="182"/>
      <c r="S84" s="188" t="n">
        <f aca="false">(C84+M84)/($D$17+$N$17)</f>
        <v>1.12721417069243</v>
      </c>
      <c r="T84" s="188" t="n">
        <f aca="false">C84/($D$17)</f>
        <v>1.12455516014235</v>
      </c>
      <c r="U84" s="188" t="n">
        <f aca="false">M84/($N$17)</f>
        <v>1.15254237288136</v>
      </c>
      <c r="V84" s="193"/>
      <c r="W84" s="191" t="n">
        <f aca="false">(F84*0.05)+(H84*4)+(J84*-1)+(N84*0.1)+(P84*6)</f>
        <v>478.3</v>
      </c>
      <c r="X84" s="194" t="n">
        <f aca="false">((F84*0.05)+(H84*4)+(J84*-1)+(N84*0.1)+(P84*6))*0.4</f>
        <v>191.32</v>
      </c>
      <c r="Y84" s="182"/>
      <c r="Z84" s="182"/>
    </row>
    <row r="85" customFormat="false" ht="8.25" hidden="false" customHeight="false" outlineLevel="0" collapsed="false">
      <c r="A85" s="190"/>
      <c r="B85" s="191"/>
      <c r="C85" s="191"/>
      <c r="D85" s="191"/>
      <c r="E85" s="188" t="e">
        <f aca="false">D85/C85</f>
        <v>#DIV/0!</v>
      </c>
      <c r="F85" s="191"/>
      <c r="G85" s="192" t="e">
        <f aca="false">F85/C85</f>
        <v>#DIV/0!</v>
      </c>
      <c r="H85" s="191"/>
      <c r="I85" s="188" t="e">
        <f aca="false">H85/C85</f>
        <v>#DIV/0!</v>
      </c>
      <c r="J85" s="191"/>
      <c r="K85" s="188" t="e">
        <f aca="false">J85/C85</f>
        <v>#DIV/0!</v>
      </c>
      <c r="M85" s="191"/>
      <c r="N85" s="191"/>
      <c r="O85" s="191" t="e">
        <f aca="false">N85/M85</f>
        <v>#DIV/0!</v>
      </c>
      <c r="P85" s="191"/>
      <c r="Q85" s="188" t="e">
        <f aca="false">P85/M85</f>
        <v>#DIV/0!</v>
      </c>
      <c r="R85" s="182"/>
      <c r="S85" s="188" t="n">
        <f aca="false">(C85+M85)/($D$17+$N$17)</f>
        <v>0</v>
      </c>
      <c r="T85" s="188" t="n">
        <f aca="false">C85/($D$17)</f>
        <v>0</v>
      </c>
      <c r="U85" s="188" t="n">
        <f aca="false">M85/($N$17)</f>
        <v>0</v>
      </c>
      <c r="V85" s="193"/>
      <c r="W85" s="191" t="n">
        <f aca="false">(F85*0.05)+(H85*4)+(J85*-1)+(N85*0.1)+(P85*6)</f>
        <v>0</v>
      </c>
      <c r="X85" s="194" t="n">
        <f aca="false">((F85*0.05)+(H85*4)+(J85*-1)+(N85*0.1)+(P85*6))*0.4</f>
        <v>0</v>
      </c>
      <c r="Y85" s="182"/>
      <c r="Z85" s="182"/>
    </row>
    <row r="86" customFormat="false" ht="8.25" hidden="false" customHeight="false" outlineLevel="0" collapsed="false">
      <c r="A86" s="190"/>
      <c r="B86" s="191"/>
      <c r="C86" s="191"/>
      <c r="D86" s="191"/>
      <c r="E86" s="188" t="e">
        <f aca="false">D86/C86</f>
        <v>#DIV/0!</v>
      </c>
      <c r="F86" s="191"/>
      <c r="G86" s="192" t="e">
        <f aca="false">F86/C86</f>
        <v>#DIV/0!</v>
      </c>
      <c r="H86" s="191"/>
      <c r="I86" s="188" t="e">
        <f aca="false">H86/C86</f>
        <v>#DIV/0!</v>
      </c>
      <c r="J86" s="191"/>
      <c r="K86" s="188" t="e">
        <f aca="false">J86/C86</f>
        <v>#DIV/0!</v>
      </c>
      <c r="M86" s="191"/>
      <c r="N86" s="191"/>
      <c r="O86" s="191" t="e">
        <f aca="false">N86/M86</f>
        <v>#DIV/0!</v>
      </c>
      <c r="P86" s="191"/>
      <c r="Q86" s="188" t="e">
        <f aca="false">P86/M86</f>
        <v>#DIV/0!</v>
      </c>
      <c r="R86" s="182"/>
      <c r="S86" s="188" t="n">
        <f aca="false">(C86+M86)/($D$17+$N$17)</f>
        <v>0</v>
      </c>
      <c r="T86" s="188" t="n">
        <f aca="false">C86/($D$17)</f>
        <v>0</v>
      </c>
      <c r="U86" s="188" t="n">
        <f aca="false">M86/($N$17)</f>
        <v>0</v>
      </c>
      <c r="V86" s="193"/>
      <c r="W86" s="191" t="n">
        <f aca="false">(F86*0.05)+(H86*4)+(J86*-1)+(N86*0.1)+(P86*6)</f>
        <v>0</v>
      </c>
      <c r="X86" s="194" t="n">
        <f aca="false">((F86*0.05)+(H86*4)+(J86*-1)+(N86*0.1)+(P86*6))*0.4</f>
        <v>0</v>
      </c>
      <c r="Y86" s="182"/>
      <c r="Z86" s="182"/>
    </row>
    <row r="87" customFormat="false" ht="8.25" hidden="false" customHeight="false" outlineLevel="0" collapsed="false">
      <c r="A87" s="189" t="s">
        <v>49</v>
      </c>
      <c r="B87" s="189"/>
      <c r="C87" s="189" t="n">
        <f aca="false">SUM(C84:C86)</f>
        <v>632</v>
      </c>
      <c r="D87" s="189" t="n">
        <f aca="false">SUM(D84:D86)</f>
        <v>452</v>
      </c>
      <c r="E87" s="189"/>
      <c r="F87" s="189" t="n">
        <f aca="false">SUM(F84:F86)</f>
        <v>5126</v>
      </c>
      <c r="G87" s="189"/>
      <c r="H87" s="189" t="n">
        <f aca="false">SUM(H84:H86)</f>
        <v>45</v>
      </c>
      <c r="I87" s="189"/>
      <c r="J87" s="189" t="n">
        <f aca="false">SUM(J84:J86)</f>
        <v>13</v>
      </c>
      <c r="K87" s="189"/>
      <c r="L87" s="186"/>
      <c r="M87" s="189" t="n">
        <f aca="false">SUM(M84:M86)</f>
        <v>68</v>
      </c>
      <c r="N87" s="189" t="n">
        <f aca="false">SUM(N84:N86)</f>
        <v>370</v>
      </c>
      <c r="O87" s="189"/>
      <c r="P87" s="189" t="n">
        <f aca="false">SUM(P84:P86)</f>
        <v>3</v>
      </c>
      <c r="Q87" s="189"/>
      <c r="R87" s="189"/>
      <c r="S87" s="195" t="n">
        <f aca="false">S84+S85+S86</f>
        <v>1.12721417069243</v>
      </c>
      <c r="T87" s="196" t="n">
        <f aca="false">C87/(C87+M87)</f>
        <v>0.902857142857143</v>
      </c>
      <c r="U87" s="196" t="n">
        <f aca="false">M87/(M87+C87)</f>
        <v>0.0971428571428571</v>
      </c>
      <c r="V87" s="193"/>
      <c r="W87" s="182"/>
      <c r="X87" s="182"/>
      <c r="Y87" s="182"/>
      <c r="Z87" s="182"/>
    </row>
    <row r="88" customFormat="false" ht="8.25" hidden="false" customHeight="false" outlineLevel="0" collapsed="false">
      <c r="C88" s="182"/>
      <c r="D88" s="197"/>
      <c r="E88" s="182"/>
      <c r="F88" s="198"/>
      <c r="G88" s="182"/>
      <c r="H88" s="199"/>
      <c r="I88" s="182"/>
      <c r="J88" s="199"/>
      <c r="K88" s="182"/>
      <c r="L88" s="182"/>
      <c r="M88" s="182"/>
      <c r="N88" s="182"/>
      <c r="O88" s="182"/>
      <c r="P88" s="182"/>
      <c r="Q88" s="182"/>
      <c r="R88" s="182"/>
    </row>
    <row r="89" customFormat="false" ht="8.25" hidden="false" customHeight="false" outlineLevel="0" collapsed="false">
      <c r="C89" s="182"/>
      <c r="D89" s="197"/>
      <c r="E89" s="182"/>
      <c r="F89" s="198"/>
      <c r="G89" s="182"/>
      <c r="H89" s="199"/>
      <c r="I89" s="182"/>
      <c r="J89" s="199"/>
      <c r="K89" s="182"/>
      <c r="L89" s="182"/>
      <c r="M89" s="182"/>
      <c r="N89" s="182"/>
      <c r="O89" s="182"/>
      <c r="P89" s="182"/>
      <c r="Q89" s="182"/>
      <c r="R89" s="182"/>
    </row>
    <row r="90" customFormat="false" ht="8.25" hidden="false" customHeight="false" outlineLevel="0" collapsed="false">
      <c r="A90" s="183" t="s">
        <v>19</v>
      </c>
      <c r="B90" s="183"/>
      <c r="C90" s="183"/>
      <c r="D90" s="183"/>
      <c r="E90" s="183"/>
      <c r="F90" s="183"/>
      <c r="G90" s="183"/>
      <c r="H90" s="183" t="s">
        <v>50</v>
      </c>
      <c r="I90" s="183"/>
      <c r="J90" s="183"/>
      <c r="K90" s="183"/>
      <c r="L90" s="183"/>
      <c r="M90" s="183"/>
      <c r="N90" s="182"/>
      <c r="O90" s="182"/>
      <c r="R90" s="183" t="s">
        <v>20</v>
      </c>
      <c r="S90" s="183"/>
      <c r="T90" s="183"/>
      <c r="V90" s="183" t="s">
        <v>21</v>
      </c>
      <c r="W90" s="183"/>
      <c r="X90" s="184"/>
      <c r="Y90" s="184"/>
      <c r="Z90" s="184"/>
      <c r="AA90" s="184"/>
    </row>
    <row r="91" customFormat="false" ht="8.25" hidden="false" customHeight="false" outlineLevel="0" collapsed="false">
      <c r="A91" s="189" t="s">
        <v>51</v>
      </c>
      <c r="B91" s="189" t="s">
        <v>24</v>
      </c>
      <c r="C91" s="189" t="s">
        <v>25</v>
      </c>
      <c r="D91" s="189" t="s">
        <v>28</v>
      </c>
      <c r="E91" s="189" t="s">
        <v>29</v>
      </c>
      <c r="F91" s="189" t="s">
        <v>30</v>
      </c>
      <c r="G91" s="189" t="s">
        <v>31</v>
      </c>
      <c r="I91" s="189" t="s">
        <v>52</v>
      </c>
      <c r="J91" s="189" t="s">
        <v>53</v>
      </c>
      <c r="K91" s="189" t="s">
        <v>54</v>
      </c>
      <c r="L91" s="189" t="s">
        <v>55</v>
      </c>
      <c r="M91" s="189" t="s">
        <v>56</v>
      </c>
      <c r="N91" s="189" t="s">
        <v>30</v>
      </c>
      <c r="O91" s="189" t="s">
        <v>57</v>
      </c>
      <c r="R91" s="189" t="s">
        <v>51</v>
      </c>
      <c r="S91" s="189" t="s">
        <v>38</v>
      </c>
      <c r="T91" s="189" t="s">
        <v>39</v>
      </c>
      <c r="U91" s="189" t="s">
        <v>40</v>
      </c>
      <c r="W91" s="189" t="s">
        <v>41</v>
      </c>
      <c r="X91" s="189" t="s">
        <v>58</v>
      </c>
      <c r="Y91" s="189" t="s">
        <v>59</v>
      </c>
      <c r="Z91" s="189"/>
      <c r="AA91" s="189"/>
    </row>
    <row r="92" customFormat="false" ht="8.25" hidden="false" customHeight="false" outlineLevel="0" collapsed="false">
      <c r="A92" s="190" t="s">
        <v>1009</v>
      </c>
      <c r="B92" s="200" t="n">
        <v>8</v>
      </c>
      <c r="C92" s="191" t="n">
        <v>85</v>
      </c>
      <c r="D92" s="191" t="n">
        <v>370</v>
      </c>
      <c r="E92" s="191" t="n">
        <f aca="false">D92/C92</f>
        <v>4.35294117647059</v>
      </c>
      <c r="F92" s="191" t="n">
        <v>3</v>
      </c>
      <c r="G92" s="188" t="n">
        <f aca="false">F92/C92</f>
        <v>0.0352941176470588</v>
      </c>
      <c r="I92" s="188" t="n">
        <f aca="false">K92/J92</f>
        <v>0.789473684210526</v>
      </c>
      <c r="J92" s="191" t="n">
        <v>19</v>
      </c>
      <c r="K92" s="191" t="n">
        <v>15</v>
      </c>
      <c r="L92" s="191" t="n">
        <v>112</v>
      </c>
      <c r="M92" s="191" t="n">
        <f aca="false">L92/K92</f>
        <v>7.46666666666667</v>
      </c>
      <c r="N92" s="191" t="n">
        <v>3</v>
      </c>
      <c r="O92" s="188" t="n">
        <f aca="false">N92/K92</f>
        <v>0.2</v>
      </c>
      <c r="R92" s="190"/>
      <c r="S92" s="188" t="n">
        <f aca="false">(C92+J92)/($D$27+$K$27+$N$17+$E$17+$L$38+$L$47)</f>
        <v>0.114035087719298</v>
      </c>
      <c r="T92" s="188" t="n">
        <f aca="false">J92/($K$27+$F$38+$F$47)</f>
        <v>0.0488431876606684</v>
      </c>
      <c r="U92" s="188" t="n">
        <f aca="false">C92/($D$27+$N$17+$L$38+$L$47)</f>
        <v>0.181623931623932</v>
      </c>
      <c r="W92" s="191" t="n">
        <f aca="false">(D92*0.1)+(F92*6)+(L92*0.1)+(N92*6)</f>
        <v>84.2</v>
      </c>
      <c r="X92" s="191" t="n">
        <f aca="false">(D92*0.1)+(F92*6)+(K92*1)+(L92*0.1)+(N92*6)</f>
        <v>99.2</v>
      </c>
      <c r="Y92" s="191" t="n">
        <f aca="false">(D92*0.1)+(F92*6)+(K92*0.5)+(L92*0.1)+(N92*6)</f>
        <v>91.7</v>
      </c>
      <c r="Z92" s="182"/>
      <c r="AA92" s="182"/>
    </row>
    <row r="93" customFormat="false" ht="8.25" hidden="false" customHeight="false" outlineLevel="0" collapsed="false">
      <c r="A93" s="205" t="s">
        <v>1010</v>
      </c>
      <c r="B93" s="200" t="n">
        <v>17</v>
      </c>
      <c r="C93" s="191" t="n">
        <v>200</v>
      </c>
      <c r="D93" s="191" t="n">
        <v>988</v>
      </c>
      <c r="E93" s="191" t="n">
        <f aca="false">D93/C93</f>
        <v>4.94</v>
      </c>
      <c r="F93" s="191" t="n">
        <v>7</v>
      </c>
      <c r="G93" s="188" t="n">
        <f aca="false">F93/C93</f>
        <v>0.035</v>
      </c>
      <c r="I93" s="188" t="n">
        <f aca="false">K93/J93</f>
        <v>0.785714285714286</v>
      </c>
      <c r="J93" s="191" t="n">
        <v>28</v>
      </c>
      <c r="K93" s="191" t="n">
        <v>22</v>
      </c>
      <c r="L93" s="191" t="n">
        <v>162</v>
      </c>
      <c r="M93" s="191" t="n">
        <f aca="false">L93/K93</f>
        <v>7.36363636363636</v>
      </c>
      <c r="N93" s="191" t="n">
        <v>1</v>
      </c>
      <c r="O93" s="188" t="n">
        <f aca="false">N93/K93</f>
        <v>0.0454545454545455</v>
      </c>
      <c r="R93" s="190" t="s">
        <v>1011</v>
      </c>
      <c r="S93" s="188" t="n">
        <f aca="false">(C93+J93)/($D$27+$K$27+$N$17+$E$17+$L$38+$L$47)</f>
        <v>0.25</v>
      </c>
      <c r="T93" s="188" t="n">
        <f aca="false">J93/($K$27+$F$38+$F$47)</f>
        <v>0.0719794344473008</v>
      </c>
      <c r="U93" s="188" t="n">
        <f aca="false">C93/($D$27+$N$17+$L$38+$L$47)</f>
        <v>0.427350427350427</v>
      </c>
      <c r="W93" s="191" t="n">
        <f aca="false">(D93*0.1)+(F93*6)+(L93*0.1)+(N93*6)</f>
        <v>163</v>
      </c>
      <c r="X93" s="191" t="n">
        <f aca="false">(D93*0.1)+(F93*6)+(K93*1)+(L93*0.1)+(N93*6)</f>
        <v>185</v>
      </c>
      <c r="Y93" s="191" t="n">
        <f aca="false">(D93*0.1)+(F93*6)+(K93*0.5)+(L93*0.1)+(N93*6)</f>
        <v>174</v>
      </c>
      <c r="Z93" s="182"/>
      <c r="AA93" s="182"/>
    </row>
    <row r="94" customFormat="false" ht="8.25" hidden="false" customHeight="false" outlineLevel="0" collapsed="false">
      <c r="A94" s="205"/>
      <c r="B94" s="200"/>
      <c r="C94" s="191"/>
      <c r="D94" s="191"/>
      <c r="E94" s="191" t="e">
        <f aca="false">D94/C94</f>
        <v>#DIV/0!</v>
      </c>
      <c r="F94" s="191" t="n">
        <v>0</v>
      </c>
      <c r="G94" s="188" t="e">
        <f aca="false">F94/C94</f>
        <v>#DIV/0!</v>
      </c>
      <c r="I94" s="188" t="e">
        <f aca="false">K94/J94</f>
        <v>#DIV/0!</v>
      </c>
      <c r="J94" s="191"/>
      <c r="K94" s="191"/>
      <c r="L94" s="191"/>
      <c r="M94" s="191" t="e">
        <f aca="false">L94/K94</f>
        <v>#DIV/0!</v>
      </c>
      <c r="N94" s="191" t="n">
        <v>0</v>
      </c>
      <c r="O94" s="188" t="e">
        <f aca="false">N94/K94</f>
        <v>#DIV/0!</v>
      </c>
      <c r="R94" s="190"/>
      <c r="S94" s="188" t="n">
        <f aca="false">(C94+J94)/($D$27+$K$27+$N$17+$E$17+$L$38+$L$47)</f>
        <v>0</v>
      </c>
      <c r="T94" s="188" t="n">
        <f aca="false">J94/($K$27+$F$38+$F$47)</f>
        <v>0</v>
      </c>
      <c r="U94" s="188" t="n">
        <f aca="false">C94/($D$27+$N$17+$L$38+$L$47)</f>
        <v>0</v>
      </c>
      <c r="W94" s="191" t="n">
        <f aca="false">(D94*0.1)+(F94*6)+(L94*0.1)+(N94*6)</f>
        <v>0</v>
      </c>
      <c r="X94" s="191" t="n">
        <f aca="false">(D94*0.1)+(F94*6)+(K94*1)+(L94*0.1)+(N94*6)</f>
        <v>0</v>
      </c>
      <c r="Y94" s="191" t="n">
        <f aca="false">(D94*0.1)+(F94*6)+(K94*0.5)+(L94*0.1)+(N94*6)</f>
        <v>0</v>
      </c>
      <c r="Z94" s="182"/>
      <c r="AA94" s="182"/>
    </row>
    <row r="95" customFormat="false" ht="8.25" hidden="false" customHeight="false" outlineLevel="0" collapsed="false">
      <c r="A95" s="190"/>
      <c r="B95" s="200"/>
      <c r="C95" s="191"/>
      <c r="D95" s="191"/>
      <c r="E95" s="191" t="e">
        <f aca="false">D95/C95</f>
        <v>#DIV/0!</v>
      </c>
      <c r="F95" s="191"/>
      <c r="G95" s="188" t="e">
        <f aca="false">F95/C95</f>
        <v>#DIV/0!</v>
      </c>
      <c r="I95" s="188" t="e">
        <f aca="false">K95/J95</f>
        <v>#DIV/0!</v>
      </c>
      <c r="J95" s="191"/>
      <c r="K95" s="191"/>
      <c r="L95" s="191"/>
      <c r="M95" s="191" t="e">
        <f aca="false">L95/K95</f>
        <v>#DIV/0!</v>
      </c>
      <c r="N95" s="191"/>
      <c r="O95" s="188" t="e">
        <f aca="false">N95/K95</f>
        <v>#DIV/0!</v>
      </c>
      <c r="R95" s="190"/>
      <c r="S95" s="188" t="n">
        <f aca="false">(C95+J95)/($D$27+$K$27+$N$17+$E$17+$L$38+$L$47)</f>
        <v>0</v>
      </c>
      <c r="T95" s="188" t="n">
        <f aca="false">J95/($K$27+$F$38+$F$47)</f>
        <v>0</v>
      </c>
      <c r="U95" s="188" t="n">
        <f aca="false">C95/($D$27+$N$17+$L$38+$L$47)</f>
        <v>0</v>
      </c>
      <c r="W95" s="191" t="n">
        <f aca="false">(D95*0.1)+(F95*6)+(L95*0.1)+(N95*6)</f>
        <v>0</v>
      </c>
      <c r="X95" s="191" t="n">
        <f aca="false">(D95*0.1)+(F95*6)+(K95*1)+(L95*0.1)+(N95*6)</f>
        <v>0</v>
      </c>
      <c r="Y95" s="191" t="n">
        <f aca="false">(D95*0.1)+(F95*6)+(K95*0.5)+(L95*0.1)+(N95*6)</f>
        <v>0</v>
      </c>
      <c r="Z95" s="182"/>
      <c r="AA95" s="182"/>
    </row>
    <row r="96" customFormat="false" ht="8.25" hidden="false" customHeight="false" outlineLevel="0" collapsed="false">
      <c r="A96" s="190" t="s">
        <v>1012</v>
      </c>
      <c r="B96" s="200" t="n">
        <v>17</v>
      </c>
      <c r="C96" s="191" t="n">
        <v>60</v>
      </c>
      <c r="D96" s="191" t="n">
        <v>240</v>
      </c>
      <c r="E96" s="191" t="n">
        <f aca="false">D96/C96</f>
        <v>4</v>
      </c>
      <c r="F96" s="191" t="n">
        <v>1</v>
      </c>
      <c r="G96" s="188" t="n">
        <f aca="false">F96/C96</f>
        <v>0.0166666666666667</v>
      </c>
      <c r="I96" s="188" t="n">
        <f aca="false">K96/J96</f>
        <v>0.836065573770492</v>
      </c>
      <c r="J96" s="191" t="n">
        <v>61</v>
      </c>
      <c r="K96" s="191" t="n">
        <v>51</v>
      </c>
      <c r="L96" s="191" t="n">
        <v>452</v>
      </c>
      <c r="M96" s="191" t="n">
        <f aca="false">L96/K96</f>
        <v>8.86274509803922</v>
      </c>
      <c r="N96" s="191" t="n">
        <v>7</v>
      </c>
      <c r="O96" s="188" t="n">
        <f aca="false">N96/K96</f>
        <v>0.137254901960784</v>
      </c>
      <c r="R96" s="190" t="s">
        <v>1013</v>
      </c>
      <c r="S96" s="188" t="n">
        <f aca="false">(C96+J96)/($D$27+$K$27+$N$17+$E$17+$L$38+$L$47)</f>
        <v>0.132675438596491</v>
      </c>
      <c r="T96" s="188" t="n">
        <f aca="false">J96/($K$27+$F$38+$F$47)</f>
        <v>0.15681233933162</v>
      </c>
      <c r="U96" s="188" t="n">
        <f aca="false">C96/($D$27+$N$17+$L$38+$L$47)</f>
        <v>0.128205128205128</v>
      </c>
      <c r="W96" s="191" t="n">
        <f aca="false">(D96*0.1)+(F96*6)+(L96*0.1)+(N96*6)</f>
        <v>117.2</v>
      </c>
      <c r="X96" s="191" t="n">
        <f aca="false">(D96*0.1)+(F96*6)+(K96*1)+(L96*0.1)+(N96*6)</f>
        <v>168.2</v>
      </c>
      <c r="Y96" s="191" t="n">
        <f aca="false">(D96*0.1)+(F96*6)+(K96*0.5)+(L96*0.1)+(N96*6)</f>
        <v>142.7</v>
      </c>
      <c r="Z96" s="182"/>
      <c r="AA96" s="182"/>
    </row>
    <row r="97" customFormat="false" ht="8.25" hidden="false" customHeight="false" outlineLevel="0" collapsed="false">
      <c r="A97" s="189" t="s">
        <v>49</v>
      </c>
      <c r="B97" s="189"/>
      <c r="C97" s="189" t="n">
        <f aca="false">SUM(C92:C96)</f>
        <v>345</v>
      </c>
      <c r="D97" s="189" t="n">
        <f aca="false">SUM(D92:D96)</f>
        <v>1598</v>
      </c>
      <c r="E97" s="189"/>
      <c r="F97" s="189" t="n">
        <f aca="false">SUM(F92:F96)</f>
        <v>11</v>
      </c>
      <c r="G97" s="189"/>
      <c r="H97" s="189"/>
      <c r="I97" s="189"/>
      <c r="J97" s="189" t="n">
        <f aca="false">SUM(J92:J96)</f>
        <v>108</v>
      </c>
      <c r="K97" s="189" t="n">
        <f aca="false">SUM(K92:K96)</f>
        <v>88</v>
      </c>
      <c r="L97" s="189" t="n">
        <f aca="false">SUM(L92:L96)</f>
        <v>726</v>
      </c>
      <c r="M97" s="189"/>
      <c r="N97" s="189" t="n">
        <f aca="false">SUM(N92:N96)</f>
        <v>11</v>
      </c>
      <c r="O97" s="189"/>
    </row>
    <row r="98" customFormat="false" ht="8.25" hidden="false" customHeight="false" outlineLevel="0" collapsed="false">
      <c r="A98" s="189"/>
      <c r="C98" s="182"/>
      <c r="D98" s="182"/>
      <c r="E98" s="182"/>
      <c r="F98" s="182"/>
      <c r="G98" s="182"/>
      <c r="H98" s="189"/>
      <c r="I98" s="182"/>
      <c r="J98" s="182"/>
      <c r="K98" s="182"/>
      <c r="L98" s="182"/>
      <c r="M98" s="182"/>
      <c r="N98" s="182"/>
    </row>
    <row r="99" customFormat="false" ht="8.25" hidden="false" customHeight="false" outlineLevel="0" collapsed="false">
      <c r="C99" s="182"/>
      <c r="D99" s="182"/>
      <c r="E99" s="182"/>
      <c r="F99" s="182"/>
      <c r="G99" s="182"/>
      <c r="H99" s="182"/>
      <c r="I99" s="182"/>
      <c r="J99" s="182"/>
      <c r="K99" s="182"/>
      <c r="L99" s="182"/>
      <c r="M99" s="182"/>
    </row>
    <row r="100" customFormat="false" ht="8.25" hidden="false" customHeight="false" outlineLevel="0" collapsed="false">
      <c r="A100" s="183" t="s">
        <v>50</v>
      </c>
      <c r="B100" s="183"/>
      <c r="C100" s="183"/>
      <c r="D100" s="183"/>
      <c r="E100" s="183"/>
      <c r="F100" s="183"/>
      <c r="G100" s="183"/>
      <c r="H100" s="182"/>
      <c r="I100" s="182"/>
      <c r="J100" s="183" t="s">
        <v>19</v>
      </c>
      <c r="K100" s="183"/>
      <c r="L100" s="183"/>
      <c r="M100" s="183"/>
      <c r="N100" s="183"/>
      <c r="R100" s="183" t="s">
        <v>20</v>
      </c>
      <c r="S100" s="183"/>
      <c r="T100" s="183"/>
      <c r="V100" s="183" t="s">
        <v>21</v>
      </c>
      <c r="W100" s="183"/>
    </row>
    <row r="101" customFormat="false" ht="8.25" hidden="false" customHeight="false" outlineLevel="0" collapsed="false">
      <c r="A101" s="189" t="s">
        <v>74</v>
      </c>
      <c r="B101" s="189" t="s">
        <v>24</v>
      </c>
      <c r="C101" s="189" t="s">
        <v>52</v>
      </c>
      <c r="D101" s="189" t="s">
        <v>53</v>
      </c>
      <c r="E101" s="189" t="s">
        <v>54</v>
      </c>
      <c r="F101" s="189" t="s">
        <v>55</v>
      </c>
      <c r="G101" s="189" t="s">
        <v>56</v>
      </c>
      <c r="H101" s="189" t="s">
        <v>30</v>
      </c>
      <c r="I101" s="189" t="s">
        <v>57</v>
      </c>
      <c r="K101" s="189" t="s">
        <v>34</v>
      </c>
      <c r="L101" s="189" t="s">
        <v>35</v>
      </c>
      <c r="M101" s="189" t="s">
        <v>36</v>
      </c>
      <c r="N101" s="189" t="s">
        <v>75</v>
      </c>
      <c r="O101" s="189" t="s">
        <v>31</v>
      </c>
      <c r="R101" s="189" t="s">
        <v>74</v>
      </c>
      <c r="S101" s="189" t="s">
        <v>38</v>
      </c>
      <c r="T101" s="189" t="s">
        <v>39</v>
      </c>
      <c r="U101" s="189" t="s">
        <v>40</v>
      </c>
      <c r="W101" s="189" t="s">
        <v>41</v>
      </c>
      <c r="X101" s="189" t="s">
        <v>58</v>
      </c>
      <c r="Y101" s="189" t="s">
        <v>76</v>
      </c>
      <c r="Z101" s="189"/>
    </row>
    <row r="102" customFormat="false" ht="8.25" hidden="false" customHeight="false" outlineLevel="0" collapsed="false">
      <c r="A102" s="205" t="s">
        <v>1014</v>
      </c>
      <c r="B102" s="191" t="n">
        <v>15</v>
      </c>
      <c r="C102" s="188" t="n">
        <f aca="false">E102/D102</f>
        <v>0.519230769230769</v>
      </c>
      <c r="D102" s="191" t="n">
        <v>52</v>
      </c>
      <c r="E102" s="191" t="n">
        <v>27</v>
      </c>
      <c r="F102" s="191" t="n">
        <v>425</v>
      </c>
      <c r="G102" s="191" t="n">
        <f aca="false">F102/E102</f>
        <v>15.7407407407407</v>
      </c>
      <c r="H102" s="191" t="n">
        <v>2</v>
      </c>
      <c r="I102" s="188" t="n">
        <f aca="false">H102/E102</f>
        <v>0.0740740740740741</v>
      </c>
      <c r="K102" s="191" t="n">
        <v>2</v>
      </c>
      <c r="L102" s="191" t="n">
        <v>4</v>
      </c>
      <c r="M102" s="201" t="n">
        <f aca="false">L102/K102</f>
        <v>2</v>
      </c>
      <c r="N102" s="191" t="n">
        <v>0</v>
      </c>
      <c r="O102" s="188" t="n">
        <f aca="false">N102/K102</f>
        <v>0</v>
      </c>
      <c r="R102" s="190" t="s">
        <v>1015</v>
      </c>
      <c r="S102" s="202" t="n">
        <f aca="false">(D102+K102)/($D$27+$L$27+$N$17+$E$47+$L$47)</f>
        <v>0.0842433697347894</v>
      </c>
      <c r="T102" s="202" t="n">
        <f aca="false">D102/($E$17)</f>
        <v>0.140161725067385</v>
      </c>
      <c r="U102" s="202" t="n">
        <f aca="false">K102/($N$17+$D$27+$L$38+$L$47)</f>
        <v>0.00427350427350427</v>
      </c>
      <c r="W102" s="191" t="n">
        <f aca="false">(F102*0.1)+(H102*6)+(L102*0.1)+(N102*6)</f>
        <v>54.9</v>
      </c>
      <c r="X102" s="191" t="n">
        <f aca="false">(E102*1)+(F102*0.1)+(H102*6)+(L102*0.1)+(N102*6)</f>
        <v>81.9</v>
      </c>
      <c r="Y102" s="191" t="n">
        <f aca="false">(E102*0.5)+(F102*0.1)+(H102*6)+(L102*0.1)+(N102*6)</f>
        <v>68.4</v>
      </c>
      <c r="Z102" s="182"/>
    </row>
    <row r="103" customFormat="false" ht="8.25" hidden="false" customHeight="false" outlineLevel="0" collapsed="false">
      <c r="A103" s="205" t="s">
        <v>1016</v>
      </c>
      <c r="B103" s="191" t="n">
        <v>17</v>
      </c>
      <c r="C103" s="188" t="n">
        <f aca="false">E103/D103</f>
        <v>0.730337078651685</v>
      </c>
      <c r="D103" s="191" t="n">
        <v>89</v>
      </c>
      <c r="E103" s="191" t="n">
        <v>65</v>
      </c>
      <c r="F103" s="191" t="n">
        <v>759</v>
      </c>
      <c r="G103" s="191" t="n">
        <f aca="false">F103/E103</f>
        <v>11.6769230769231</v>
      </c>
      <c r="H103" s="191" t="n">
        <v>5</v>
      </c>
      <c r="I103" s="188" t="n">
        <f aca="false">H103/E103</f>
        <v>0.0769230769230769</v>
      </c>
      <c r="K103" s="191" t="n">
        <v>8</v>
      </c>
      <c r="L103" s="191" t="n">
        <v>61</v>
      </c>
      <c r="M103" s="201" t="n">
        <f aca="false">L103/K103</f>
        <v>7.625</v>
      </c>
      <c r="N103" s="191" t="n">
        <v>1</v>
      </c>
      <c r="O103" s="188" t="n">
        <f aca="false">N103/K103</f>
        <v>0.125</v>
      </c>
      <c r="R103" s="190" t="s">
        <v>1017</v>
      </c>
      <c r="S103" s="202" t="n">
        <f aca="false">(D103+K103)/($D$27+$L$27+$N$17+$E$47+$L$47)</f>
        <v>0.151326053042122</v>
      </c>
      <c r="T103" s="202" t="n">
        <f aca="false">D103/($E$17)</f>
        <v>0.23989218328841</v>
      </c>
      <c r="U103" s="202" t="n">
        <f aca="false">K103/($N$17+$D$27+$L$38+$L$47)</f>
        <v>0.0170940170940171</v>
      </c>
      <c r="W103" s="191" t="n">
        <f aca="false">(F103*0.1)+(H103*6)+(L103*0.1)+(N103*6)</f>
        <v>118</v>
      </c>
      <c r="X103" s="191" t="n">
        <f aca="false">(E103*1)+(F103*0.1)+(H103*6)+(L103*0.1)+(N103*6)</f>
        <v>183</v>
      </c>
      <c r="Y103" s="191" t="n">
        <f aca="false">(E103*0.5)+(F103*0.1)+(H103*6)+(L103*0.1)+(N103*6)</f>
        <v>150.5</v>
      </c>
      <c r="Z103" s="182"/>
    </row>
    <row r="104" customFormat="false" ht="8.25" hidden="false" customHeight="false" outlineLevel="0" collapsed="false">
      <c r="A104" s="205" t="s">
        <v>1018</v>
      </c>
      <c r="B104" s="191" t="n">
        <v>14</v>
      </c>
      <c r="C104" s="188" t="n">
        <f aca="false">E104/D104</f>
        <v>0.728260869565217</v>
      </c>
      <c r="D104" s="191" t="n">
        <v>92</v>
      </c>
      <c r="E104" s="191" t="n">
        <v>67</v>
      </c>
      <c r="F104" s="191" t="n">
        <v>826</v>
      </c>
      <c r="G104" s="191" t="n">
        <f aca="false">F104/E104</f>
        <v>12.3283582089552</v>
      </c>
      <c r="H104" s="191" t="n">
        <v>6</v>
      </c>
      <c r="I104" s="188" t="n">
        <f aca="false">H104/E104</f>
        <v>0.0895522388059701</v>
      </c>
      <c r="K104" s="191" t="n">
        <v>6</v>
      </c>
      <c r="L104" s="191" t="n">
        <v>68</v>
      </c>
      <c r="M104" s="201" t="n">
        <f aca="false">L104/K104</f>
        <v>11.3333333333333</v>
      </c>
      <c r="N104" s="191" t="n">
        <v>2</v>
      </c>
      <c r="O104" s="188" t="n">
        <f aca="false">N104/K104</f>
        <v>0.333333333333333</v>
      </c>
      <c r="R104" s="190" t="s">
        <v>1019</v>
      </c>
      <c r="S104" s="202" t="n">
        <f aca="false">(D104+K104)/($D$27+$L$27+$N$17+$E$47+$L$47)</f>
        <v>0.152886115444618</v>
      </c>
      <c r="T104" s="202" t="n">
        <f aca="false">D104/($E$17)</f>
        <v>0.247978436657682</v>
      </c>
      <c r="U104" s="202" t="n">
        <f aca="false">K104/($N$17+$D$27+$L$38+$L$47)</f>
        <v>0.0128205128205128</v>
      </c>
      <c r="W104" s="191" t="n">
        <f aca="false">(F104*0.1)+(H104*6)+(L104*0.1)+(N104*6)</f>
        <v>137.4</v>
      </c>
      <c r="X104" s="191" t="n">
        <f aca="false">(E104*1)+(F104*0.1)+(H104*6)+(L104*0.1)+(N104*6)</f>
        <v>204.4</v>
      </c>
      <c r="Y104" s="191" t="n">
        <f aca="false">(E104*0.5)+(F104*0.1)+(H104*6)+(L104*0.1)+(N104*6)</f>
        <v>170.9</v>
      </c>
      <c r="Z104" s="182"/>
    </row>
    <row r="105" customFormat="false" ht="8.25" hidden="false" customHeight="false" outlineLevel="0" collapsed="false">
      <c r="A105" s="205" t="s">
        <v>639</v>
      </c>
      <c r="B105" s="191" t="n">
        <v>17</v>
      </c>
      <c r="C105" s="188" t="n">
        <f aca="false">E105/D105</f>
        <v>0.714285714285714</v>
      </c>
      <c r="D105" s="191" t="n">
        <v>56</v>
      </c>
      <c r="E105" s="191" t="n">
        <v>40</v>
      </c>
      <c r="F105" s="191" t="n">
        <v>450</v>
      </c>
      <c r="G105" s="191" t="n">
        <f aca="false">F105/E105</f>
        <v>11.25</v>
      </c>
      <c r="H105" s="191" t="n">
        <v>4</v>
      </c>
      <c r="I105" s="188" t="n">
        <f aca="false">H105/E105</f>
        <v>0.1</v>
      </c>
      <c r="K105" s="191" t="n">
        <v>3</v>
      </c>
      <c r="L105" s="191" t="n">
        <v>24</v>
      </c>
      <c r="M105" s="201" t="n">
        <f aca="false">L105/K105</f>
        <v>8</v>
      </c>
      <c r="N105" s="191" t="n">
        <v>1</v>
      </c>
      <c r="O105" s="188" t="n">
        <f aca="false">N105/K105</f>
        <v>0.333333333333333</v>
      </c>
      <c r="R105" s="190" t="s">
        <v>1020</v>
      </c>
      <c r="S105" s="202" t="n">
        <f aca="false">(D105+K105)/($D$27+$L$27+$N$17+$E$47+$L$47)</f>
        <v>0.0920436817472699</v>
      </c>
      <c r="T105" s="202" t="n">
        <f aca="false">D105/($E$17)</f>
        <v>0.150943396226415</v>
      </c>
      <c r="U105" s="202" t="n">
        <f aca="false">K105/($N$17+$D$27+$L$38+$L$47)</f>
        <v>0.00641025641025641</v>
      </c>
      <c r="W105" s="191" t="n">
        <f aca="false">(F105*0.1)+(H105*6)+(L105*0.1)+(N105*6)</f>
        <v>77.4</v>
      </c>
      <c r="X105" s="191" t="n">
        <f aca="false">(E105*1)+(F105*0.1)+(H105*6)+(L105*0.1)+(N105*6)</f>
        <v>117.4</v>
      </c>
      <c r="Y105" s="191" t="n">
        <f aca="false">(E105*0.5)+(F105*0.1)+(H105*6)+(L105*0.1)+(N105*6)</f>
        <v>97.4</v>
      </c>
      <c r="Z105" s="182"/>
    </row>
    <row r="106" customFormat="false" ht="8.25" hidden="false" customHeight="false" outlineLevel="0" collapsed="false">
      <c r="A106" s="205" t="s">
        <v>1021</v>
      </c>
      <c r="B106" s="191" t="n">
        <v>17</v>
      </c>
      <c r="C106" s="188" t="n">
        <f aca="false">E106/D106</f>
        <v>0.705882352941177</v>
      </c>
      <c r="D106" s="191" t="n">
        <v>34</v>
      </c>
      <c r="E106" s="191" t="n">
        <v>24</v>
      </c>
      <c r="F106" s="191" t="n">
        <v>301</v>
      </c>
      <c r="G106" s="191" t="n">
        <f aca="false">F106/E106</f>
        <v>12.5416666666667</v>
      </c>
      <c r="H106" s="191" t="n">
        <v>3</v>
      </c>
      <c r="I106" s="188" t="n">
        <f aca="false">H106/E106</f>
        <v>0.125</v>
      </c>
      <c r="K106" s="191" t="n">
        <v>0</v>
      </c>
      <c r="L106" s="191" t="n">
        <v>0</v>
      </c>
      <c r="M106" s="201" t="e">
        <f aca="false">L106/K106</f>
        <v>#DIV/0!</v>
      </c>
      <c r="N106" s="191" t="n">
        <v>0</v>
      </c>
      <c r="O106" s="188" t="e">
        <f aca="false">N106/K106</f>
        <v>#DIV/0!</v>
      </c>
      <c r="R106" s="190" t="s">
        <v>1022</v>
      </c>
      <c r="S106" s="202" t="n">
        <f aca="false">(D106+K106)/($D$27+$L$27+$N$17+$E$47+$L$47)</f>
        <v>0.0530421216848674</v>
      </c>
      <c r="T106" s="202" t="n">
        <f aca="false">D106/($E$17)</f>
        <v>0.091644204851752</v>
      </c>
      <c r="U106" s="202" t="n">
        <f aca="false">K106/($N$17+$D$27+$L$38+$L$47)</f>
        <v>0</v>
      </c>
      <c r="W106" s="191" t="n">
        <f aca="false">(F106*0.1)+(H106*6)+(L106*0.1)+(N106*6)</f>
        <v>48.1</v>
      </c>
      <c r="X106" s="191" t="n">
        <f aca="false">(E106*1)+(F106*0.1)+(H106*6)+(L106*0.1)+(N106*6)</f>
        <v>72.1</v>
      </c>
      <c r="Y106" s="191" t="n">
        <f aca="false">(E106*0.5)+(F106*0.1)+(H106*6)+(L106*0.1)+(N106*6)</f>
        <v>60.1</v>
      </c>
      <c r="Z106" s="182"/>
    </row>
    <row r="107" customFormat="false" ht="8.25" hidden="false" customHeight="false" outlineLevel="0" collapsed="false">
      <c r="A107" s="205" t="s">
        <v>1023</v>
      </c>
      <c r="B107" s="191" t="n">
        <v>15</v>
      </c>
      <c r="C107" s="188" t="n">
        <f aca="false">E107/D107</f>
        <v>0.6</v>
      </c>
      <c r="D107" s="191" t="n">
        <v>30</v>
      </c>
      <c r="E107" s="191" t="n">
        <v>18</v>
      </c>
      <c r="F107" s="191" t="n">
        <v>200</v>
      </c>
      <c r="G107" s="191" t="n">
        <f aca="false">F107/E107</f>
        <v>11.1111111111111</v>
      </c>
      <c r="H107" s="191" t="n">
        <v>0</v>
      </c>
      <c r="I107" s="188" t="n">
        <f aca="false">H107/E107</f>
        <v>0</v>
      </c>
      <c r="K107" s="191" t="n">
        <v>0</v>
      </c>
      <c r="L107" s="191" t="n">
        <v>0</v>
      </c>
      <c r="M107" s="201" t="e">
        <f aca="false">L107/K107</f>
        <v>#DIV/0!</v>
      </c>
      <c r="N107" s="191" t="n">
        <v>0</v>
      </c>
      <c r="O107" s="188" t="e">
        <f aca="false">N107/K107</f>
        <v>#DIV/0!</v>
      </c>
      <c r="R107" s="190" t="s">
        <v>1024</v>
      </c>
      <c r="S107" s="202" t="n">
        <f aca="false">(D107+K107)/($D$27+$L$27+$N$17+$E$47+$L$47)</f>
        <v>0.046801872074883</v>
      </c>
      <c r="T107" s="202" t="n">
        <f aca="false">D107/($E$17)</f>
        <v>0.0808625336927224</v>
      </c>
      <c r="U107" s="202" t="n">
        <f aca="false">K107/($N$17+$D$27+$L$38+$L$47)</f>
        <v>0</v>
      </c>
      <c r="W107" s="191" t="n">
        <f aca="false">(F107*0.1)+(H107*6)+(L107*0.1)+(N107*6)</f>
        <v>20</v>
      </c>
      <c r="X107" s="191" t="n">
        <f aca="false">(E107*1)+(F107*0.1)+(H107*6)+(L107*0.1)+(N107*6)</f>
        <v>38</v>
      </c>
      <c r="Y107" s="191" t="n">
        <f aca="false">(E107*0.5)+(F107*0.1)+(H107*6)+(L107*0.1)+(N107*6)</f>
        <v>29</v>
      </c>
      <c r="Z107" s="182"/>
    </row>
    <row r="108" customFormat="false" ht="8.25" hidden="false" customHeight="false" outlineLevel="0" collapsed="false">
      <c r="A108" s="189" t="s">
        <v>49</v>
      </c>
      <c r="B108" s="189"/>
      <c r="C108" s="186"/>
      <c r="D108" s="189" t="n">
        <f aca="false">SUM(D102:D107)</f>
        <v>353</v>
      </c>
      <c r="E108" s="189" t="n">
        <f aca="false">SUM(E102:E107)</f>
        <v>241</v>
      </c>
      <c r="F108" s="189" t="n">
        <f aca="false">SUM(F102:F107)</f>
        <v>2961</v>
      </c>
      <c r="G108" s="189"/>
      <c r="H108" s="189" t="n">
        <f aca="false">SUM(H102:H107)</f>
        <v>20</v>
      </c>
      <c r="I108" s="189"/>
      <c r="J108" s="189"/>
      <c r="K108" s="189" t="n">
        <f aca="false">SUM(K102:K107)</f>
        <v>19</v>
      </c>
      <c r="L108" s="189" t="n">
        <f aca="false">SUM(L102:L107)</f>
        <v>157</v>
      </c>
      <c r="M108" s="189"/>
      <c r="N108" s="189" t="n">
        <f aca="false">SUM(N102:N107)</f>
        <v>4</v>
      </c>
      <c r="O108" s="189"/>
    </row>
    <row r="109" customFormat="false" ht="8.25" hidden="false" customHeight="false" outlineLevel="0" collapsed="false">
      <c r="A109" s="189"/>
      <c r="C109" s="182"/>
      <c r="D109" s="182"/>
      <c r="E109" s="182"/>
      <c r="F109" s="182"/>
      <c r="G109" s="182"/>
      <c r="H109" s="182"/>
      <c r="I109" s="182"/>
      <c r="J109" s="182"/>
      <c r="K109" s="182"/>
      <c r="L109" s="182"/>
    </row>
    <row r="110" customFormat="false" ht="8.25" hidden="false" customHeight="false" outlineLevel="0" collapsed="false">
      <c r="A110" s="189"/>
      <c r="C110" s="182"/>
      <c r="D110" s="182"/>
      <c r="E110" s="182"/>
      <c r="F110" s="182"/>
      <c r="G110" s="182"/>
      <c r="H110" s="182"/>
      <c r="I110" s="182"/>
      <c r="J110" s="182"/>
      <c r="K110" s="182"/>
      <c r="L110" s="182"/>
    </row>
    <row r="111" customFormat="false" ht="8.25" hidden="false" customHeight="false" outlineLevel="0" collapsed="false">
      <c r="A111" s="183" t="s">
        <v>50</v>
      </c>
      <c r="B111" s="183"/>
      <c r="C111" s="183"/>
      <c r="D111" s="183"/>
      <c r="E111" s="183"/>
      <c r="F111" s="183"/>
      <c r="G111" s="183"/>
      <c r="H111" s="182"/>
      <c r="I111" s="182"/>
      <c r="J111" s="183" t="s">
        <v>19</v>
      </c>
      <c r="K111" s="183"/>
      <c r="L111" s="183"/>
      <c r="M111" s="183"/>
      <c r="N111" s="183"/>
      <c r="R111" s="183" t="s">
        <v>20</v>
      </c>
      <c r="S111" s="183"/>
      <c r="T111" s="183"/>
      <c r="V111" s="183" t="s">
        <v>21</v>
      </c>
      <c r="W111" s="183"/>
    </row>
    <row r="112" customFormat="false" ht="8.25" hidden="false" customHeight="false" outlineLevel="0" collapsed="false">
      <c r="A112" s="189" t="s">
        <v>95</v>
      </c>
      <c r="B112" s="189" t="s">
        <v>24</v>
      </c>
      <c r="C112" s="189" t="s">
        <v>52</v>
      </c>
      <c r="D112" s="189" t="s">
        <v>53</v>
      </c>
      <c r="E112" s="189" t="s">
        <v>54</v>
      </c>
      <c r="F112" s="189" t="s">
        <v>55</v>
      </c>
      <c r="G112" s="189" t="s">
        <v>56</v>
      </c>
      <c r="H112" s="189" t="s">
        <v>30</v>
      </c>
      <c r="I112" s="189" t="s">
        <v>57</v>
      </c>
      <c r="K112" s="189" t="s">
        <v>34</v>
      </c>
      <c r="L112" s="189" t="s">
        <v>35</v>
      </c>
      <c r="M112" s="189" t="s">
        <v>36</v>
      </c>
      <c r="N112" s="189" t="s">
        <v>96</v>
      </c>
      <c r="O112" s="189" t="s">
        <v>31</v>
      </c>
      <c r="R112" s="189" t="s">
        <v>95</v>
      </c>
      <c r="S112" s="189" t="s">
        <v>38</v>
      </c>
      <c r="T112" s="189" t="s">
        <v>39</v>
      </c>
      <c r="U112" s="189" t="s">
        <v>40</v>
      </c>
      <c r="W112" s="189" t="s">
        <v>41</v>
      </c>
      <c r="X112" s="189" t="s">
        <v>58</v>
      </c>
      <c r="Y112" s="189" t="s">
        <v>97</v>
      </c>
      <c r="Z112" s="189"/>
    </row>
    <row r="113" customFormat="false" ht="8.25" hidden="false" customHeight="false" outlineLevel="0" collapsed="false">
      <c r="A113" s="190" t="s">
        <v>993</v>
      </c>
      <c r="B113" s="191" t="n">
        <v>17</v>
      </c>
      <c r="C113" s="188" t="n">
        <f aca="false">E113/D113</f>
        <v>0.701388888888889</v>
      </c>
      <c r="D113" s="191" t="n">
        <v>144</v>
      </c>
      <c r="E113" s="191" t="n">
        <v>101</v>
      </c>
      <c r="F113" s="191" t="n">
        <v>1232</v>
      </c>
      <c r="G113" s="191" t="n">
        <f aca="false">F113/E113</f>
        <v>12.1980198019802</v>
      </c>
      <c r="H113" s="191" t="n">
        <v>11</v>
      </c>
      <c r="I113" s="188" t="n">
        <f aca="false">H113/E113</f>
        <v>0.108910891089109</v>
      </c>
      <c r="K113" s="191" t="n">
        <v>0</v>
      </c>
      <c r="L113" s="191" t="n">
        <v>0</v>
      </c>
      <c r="M113" s="191" t="n">
        <v>0</v>
      </c>
      <c r="N113" s="191" t="n">
        <v>0</v>
      </c>
      <c r="O113" s="188" t="e">
        <f aca="false">N113/K113</f>
        <v>#DIV/0!</v>
      </c>
      <c r="R113" s="190" t="s">
        <v>994</v>
      </c>
      <c r="S113" s="202" t="n">
        <f aca="false">(D113+K113)/($E$47+$L$47+$E$38+$L$38+$K$27+$D$27+$N$17)</f>
        <v>0.13953488372093</v>
      </c>
      <c r="T113" s="202" t="n">
        <f aca="false">D113/($E$47+$E$38+$K$27)</f>
        <v>0.25531914893617</v>
      </c>
      <c r="U113" s="202" t="n">
        <f aca="false">K113/($L$47+$L$38+$D$27+$N$17)</f>
        <v>0</v>
      </c>
      <c r="W113" s="191" t="n">
        <f aca="false">(F113*0.1)+(H113*6)+(L113*0.1)+(N113*6)</f>
        <v>189.2</v>
      </c>
      <c r="X113" s="191" t="n">
        <f aca="false">(E113*1)+(F113*0.1)+(H113*6)+(L113*0.1)+(N113*6)</f>
        <v>290.2</v>
      </c>
      <c r="Y113" s="191" t="n">
        <f aca="false">(E113*0.5)+(F113*0.1)+(H113*6)+(L113*0.1)+(N113*6)</f>
        <v>239.7</v>
      </c>
      <c r="Z113" s="182"/>
    </row>
    <row r="114" customFormat="false" ht="8.25" hidden="false" customHeight="false" outlineLevel="0" collapsed="false">
      <c r="A114" s="205" t="s">
        <v>995</v>
      </c>
      <c r="B114" s="191" t="n">
        <v>17</v>
      </c>
      <c r="C114" s="188" t="n">
        <f aca="false">E114/D114</f>
        <v>0.8</v>
      </c>
      <c r="D114" s="191" t="n">
        <v>15</v>
      </c>
      <c r="E114" s="191" t="n">
        <v>12</v>
      </c>
      <c r="F114" s="191" t="n">
        <v>124</v>
      </c>
      <c r="G114" s="191" t="n">
        <f aca="false">F114/E114</f>
        <v>10.3333333333333</v>
      </c>
      <c r="H114" s="191" t="n">
        <v>1</v>
      </c>
      <c r="I114" s="188" t="n">
        <f aca="false">H114/E114</f>
        <v>0.0833333333333333</v>
      </c>
      <c r="K114" s="191" t="n">
        <v>0</v>
      </c>
      <c r="L114" s="191" t="n">
        <v>0</v>
      </c>
      <c r="M114" s="191" t="n">
        <v>0</v>
      </c>
      <c r="N114" s="191" t="n">
        <v>0</v>
      </c>
      <c r="O114" s="188" t="e">
        <f aca="false">N114/K114</f>
        <v>#DIV/0!</v>
      </c>
      <c r="R114" s="190" t="s">
        <v>996</v>
      </c>
      <c r="S114" s="202" t="n">
        <f aca="false">(D114+K114)/($E$47+$L$47+$E$38+$L$38+$K$27+$D$27+$N$17)</f>
        <v>0.0145348837209302</v>
      </c>
      <c r="T114" s="202" t="n">
        <f aca="false">D114/($E$47+$E$38+$K$27)</f>
        <v>0.0265957446808511</v>
      </c>
      <c r="U114" s="202" t="n">
        <f aca="false">K114/($L$47+$L$38+$D$27+$N$17)</f>
        <v>0</v>
      </c>
      <c r="W114" s="191" t="n">
        <f aca="false">(F114*0.1)+(H114*6)+(L114*0.1)+(N114*6)</f>
        <v>18.4</v>
      </c>
      <c r="X114" s="191" t="n">
        <f aca="false">(E114*1)+(F114*0.1)+(H114*6)+(L114*0.1)+(N114*6)</f>
        <v>30.4</v>
      </c>
      <c r="Y114" s="191" t="n">
        <f aca="false">(E114*0.5)+(F114*0.1)+(H114*6)+(L114*0.1)+(N114*6)</f>
        <v>24.4</v>
      </c>
      <c r="Z114" s="182"/>
    </row>
    <row r="115" customFormat="false" ht="8.25" hidden="false" customHeight="false" outlineLevel="0" collapsed="false">
      <c r="A115" s="190" t="s">
        <v>334</v>
      </c>
      <c r="B115" s="191" t="n">
        <v>2</v>
      </c>
      <c r="C115" s="188" t="n">
        <f aca="false">E115/D115</f>
        <v>1</v>
      </c>
      <c r="D115" s="191" t="n">
        <v>2</v>
      </c>
      <c r="E115" s="191" t="n">
        <v>2</v>
      </c>
      <c r="F115" s="191" t="n">
        <v>5</v>
      </c>
      <c r="G115" s="191" t="n">
        <f aca="false">F115/E115</f>
        <v>2.5</v>
      </c>
      <c r="H115" s="191" t="n">
        <v>0</v>
      </c>
      <c r="I115" s="188" t="n">
        <f aca="false">H115/E115</f>
        <v>0</v>
      </c>
      <c r="K115" s="191" t="n">
        <v>0</v>
      </c>
      <c r="L115" s="191" t="n">
        <v>0</v>
      </c>
      <c r="M115" s="191" t="n">
        <v>0</v>
      </c>
      <c r="N115" s="191" t="n">
        <v>0</v>
      </c>
      <c r="O115" s="188" t="e">
        <f aca="false">N115/K115</f>
        <v>#DIV/0!</v>
      </c>
      <c r="R115" s="190"/>
      <c r="S115" s="202" t="n">
        <f aca="false">(D115+K115)/($E$47+$L$47+$E$38+$L$38+$K$27+$D$27+$N$17)</f>
        <v>0.00193798449612403</v>
      </c>
      <c r="T115" s="202" t="n">
        <f aca="false">D115/($E$47+$E$38+$K$27)</f>
        <v>0.00354609929078014</v>
      </c>
      <c r="U115" s="202" t="n">
        <f aca="false">K115/($L$47+$L$38+$D$27+$N$17)</f>
        <v>0</v>
      </c>
      <c r="W115" s="191" t="n">
        <f aca="false">(F115*0.1)+(H115*6)+(L115*0.1)+(N115*6)</f>
        <v>0.5</v>
      </c>
      <c r="X115" s="191" t="n">
        <f aca="false">(E115*1)+(F115*0.1)+(H115*6)+(L115*0.1)+(N115*6)</f>
        <v>2.5</v>
      </c>
      <c r="Y115" s="191" t="n">
        <f aca="false">(E115*0.5)+(F115*0.1)+(H115*6)+(L115*0.1)+(N115*6)</f>
        <v>1.5</v>
      </c>
      <c r="Z115" s="182"/>
    </row>
    <row r="116" customFormat="false" ht="8.25" hidden="false" customHeight="false" outlineLevel="0" collapsed="false">
      <c r="A116" s="190" t="s">
        <v>459</v>
      </c>
      <c r="B116" s="191" t="n">
        <v>8</v>
      </c>
      <c r="C116" s="188" t="n">
        <f aca="false">E116/D116</f>
        <v>0.8</v>
      </c>
      <c r="D116" s="191" t="n">
        <v>10</v>
      </c>
      <c r="E116" s="191" t="n">
        <v>8</v>
      </c>
      <c r="F116" s="191" t="n">
        <v>78</v>
      </c>
      <c r="G116" s="191" t="n">
        <f aca="false">F116/E116</f>
        <v>9.75</v>
      </c>
      <c r="H116" s="191" t="n">
        <v>2</v>
      </c>
      <c r="I116" s="188" t="n">
        <f aca="false">H116/E116</f>
        <v>0.25</v>
      </c>
      <c r="K116" s="191" t="n">
        <v>0</v>
      </c>
      <c r="L116" s="191" t="n">
        <v>0</v>
      </c>
      <c r="M116" s="191" t="n">
        <v>0</v>
      </c>
      <c r="N116" s="191" t="n">
        <v>0</v>
      </c>
      <c r="O116" s="188" t="e">
        <f aca="false">N116/K116</f>
        <v>#DIV/0!</v>
      </c>
      <c r="R116" s="190"/>
      <c r="S116" s="202" t="n">
        <f aca="false">(D116+K116)/($E$47+$L$47+$E$38+$L$38+$K$27+$D$27+$N$17)</f>
        <v>0.00968992248062016</v>
      </c>
      <c r="T116" s="202" t="n">
        <f aca="false">D116/($E$47+$E$38+$K$27)</f>
        <v>0.0177304964539007</v>
      </c>
      <c r="U116" s="202" t="n">
        <f aca="false">K116/($L$47+$L$38+$D$27+$N$17)</f>
        <v>0</v>
      </c>
      <c r="W116" s="191" t="n">
        <f aca="false">(F116*0.1)+(H116*6)+(L116*0.1)+(N116*6)</f>
        <v>19.8</v>
      </c>
      <c r="X116" s="191" t="n">
        <f aca="false">(E116*1)+(F116*0.1)+(H116*6)+(L116*0.1)+(N116*6)</f>
        <v>27.8</v>
      </c>
      <c r="Y116" s="191" t="n">
        <f aca="false">(E116*0.5)+(F116*0.1)+(H116*6)+(L116*0.1)+(N116*6)</f>
        <v>23.8</v>
      </c>
      <c r="Z116" s="182"/>
    </row>
    <row r="117" customFormat="false" ht="8.25" hidden="false" customHeight="false" outlineLevel="0" collapsed="false">
      <c r="A117" s="189" t="s">
        <v>49</v>
      </c>
      <c r="B117" s="189"/>
      <c r="C117" s="186"/>
      <c r="D117" s="189" t="n">
        <f aca="false">SUM(D113:D116)</f>
        <v>171</v>
      </c>
      <c r="E117" s="189" t="n">
        <f aca="false">SUM(E113:E116)</f>
        <v>123</v>
      </c>
      <c r="F117" s="189" t="n">
        <f aca="false">SUM(F113:F116)</f>
        <v>1439</v>
      </c>
      <c r="G117" s="189"/>
      <c r="H117" s="189" t="n">
        <f aca="false">SUM(H113:H116)</f>
        <v>14</v>
      </c>
      <c r="I117" s="189"/>
      <c r="J117" s="189"/>
      <c r="K117" s="189" t="n">
        <f aca="false">SUM(K113:K116)</f>
        <v>0</v>
      </c>
      <c r="L117" s="189" t="n">
        <f aca="false">SUM(L113:L116)</f>
        <v>0</v>
      </c>
      <c r="M117" s="189"/>
      <c r="N117" s="189" t="n">
        <f aca="false">SUM(N113:N116)</f>
        <v>0</v>
      </c>
      <c r="O117" s="186"/>
      <c r="Q117" s="193"/>
      <c r="S117" s="193"/>
      <c r="U117" s="182"/>
      <c r="V117" s="182"/>
    </row>
    <row r="118" customFormat="false" ht="8.25" hidden="false" customHeight="false" outlineLevel="0" collapsed="false">
      <c r="H118" s="197"/>
      <c r="I118" s="182"/>
      <c r="J118" s="182"/>
      <c r="P118" s="193"/>
      <c r="Q118" s="193"/>
      <c r="R118" s="193"/>
      <c r="T118" s="182"/>
      <c r="U118" s="182"/>
    </row>
    <row r="119" customFormat="false" ht="8.25" hidden="false" customHeight="false" outlineLevel="0" collapsed="false">
      <c r="H119" s="197"/>
      <c r="I119" s="182"/>
      <c r="J119" s="182"/>
      <c r="P119" s="193"/>
      <c r="Q119" s="193"/>
      <c r="R119" s="193"/>
      <c r="T119" s="182"/>
      <c r="U119" s="182"/>
    </row>
    <row r="120" customFormat="false" ht="8.25" hidden="false" customHeight="false" outlineLevel="0" collapsed="false">
      <c r="A120" s="183" t="s">
        <v>109</v>
      </c>
      <c r="B120" s="183"/>
      <c r="C120" s="183"/>
      <c r="D120" s="183"/>
      <c r="E120" s="183"/>
      <c r="F120" s="183"/>
      <c r="G120" s="183"/>
      <c r="H120" s="197"/>
      <c r="I120" s="182"/>
      <c r="J120" s="183" t="s">
        <v>110</v>
      </c>
      <c r="K120" s="183"/>
      <c r="L120" s="183"/>
      <c r="M120" s="183"/>
      <c r="N120" s="183"/>
      <c r="P120" s="203"/>
      <c r="Q120" s="193"/>
      <c r="R120" s="183" t="s">
        <v>111</v>
      </c>
      <c r="S120" s="183"/>
      <c r="T120" s="183"/>
      <c r="U120" s="183"/>
      <c r="V120" s="183"/>
    </row>
    <row r="121" customFormat="false" ht="8.25" hidden="false" customHeight="false" outlineLevel="0" collapsed="false">
      <c r="A121" s="186"/>
      <c r="B121" s="189" t="s">
        <v>53</v>
      </c>
      <c r="C121" s="189" t="s">
        <v>112</v>
      </c>
      <c r="D121" s="189" t="s">
        <v>55</v>
      </c>
      <c r="E121" s="189" t="s">
        <v>30</v>
      </c>
      <c r="H121" s="182"/>
      <c r="I121" s="182"/>
      <c r="J121" s="204" t="s">
        <v>113</v>
      </c>
      <c r="K121" s="204"/>
      <c r="L121" s="204"/>
      <c r="M121" s="204"/>
      <c r="N121" s="186" t="s">
        <v>114</v>
      </c>
      <c r="R121" s="204" t="s">
        <v>113</v>
      </c>
      <c r="S121" s="204"/>
      <c r="T121" s="204"/>
      <c r="U121" s="204"/>
      <c r="V121" s="186" t="s">
        <v>114</v>
      </c>
    </row>
    <row r="122" customFormat="false" ht="8.25" hidden="false" customHeight="false" outlineLevel="0" collapsed="false">
      <c r="A122" s="205" t="s">
        <v>117</v>
      </c>
      <c r="B122" s="191" t="n">
        <f aca="false">SUM(J92:J96,D102:D107,D113:D116)</f>
        <v>632</v>
      </c>
      <c r="C122" s="191" t="n">
        <f aca="false">SUM(E113:E116,E102:E107,K92:K96)</f>
        <v>452</v>
      </c>
      <c r="D122" s="191" t="n">
        <f aca="false">SUM(F113:F116,F102:F107,L92:L96)</f>
        <v>5126</v>
      </c>
      <c r="E122" s="191" t="n">
        <f aca="false">SUM(N92:N96,H102:H107,H113:H116)</f>
        <v>45</v>
      </c>
      <c r="H122" s="182"/>
      <c r="I122" s="182"/>
      <c r="J122" s="190" t="s">
        <v>1025</v>
      </c>
      <c r="K122" s="190"/>
      <c r="L122" s="190"/>
      <c r="M122" s="190"/>
      <c r="N122" s="190" t="s">
        <v>122</v>
      </c>
      <c r="R122" s="190" t="s">
        <v>1026</v>
      </c>
      <c r="S122" s="190"/>
      <c r="T122" s="190"/>
      <c r="U122" s="190"/>
      <c r="V122" s="190" t="s">
        <v>130</v>
      </c>
    </row>
    <row r="123" customFormat="false" ht="8.25" hidden="false" customHeight="false" outlineLevel="0" collapsed="false">
      <c r="A123" s="205" t="s">
        <v>118</v>
      </c>
      <c r="B123" s="191" t="n">
        <f aca="false">SUM(C87)</f>
        <v>632</v>
      </c>
      <c r="C123" s="191" t="n">
        <f aca="false">SUM(D87)</f>
        <v>452</v>
      </c>
      <c r="D123" s="191" t="n">
        <f aca="false">SUM(F87)</f>
        <v>5126</v>
      </c>
      <c r="E123" s="191" t="n">
        <f aca="false">SUM(H87)</f>
        <v>45</v>
      </c>
      <c r="F123" s="189"/>
      <c r="J123" s="190" t="s">
        <v>1027</v>
      </c>
      <c r="K123" s="190"/>
      <c r="L123" s="190"/>
      <c r="M123" s="190"/>
      <c r="N123" s="190" t="s">
        <v>461</v>
      </c>
      <c r="R123" s="190"/>
      <c r="S123" s="190"/>
      <c r="T123" s="190"/>
      <c r="U123" s="190"/>
      <c r="V123" s="190"/>
    </row>
    <row r="124" customFormat="false" ht="8.25" hidden="false" customHeight="false" outlineLevel="0" collapsed="false">
      <c r="A124" s="205" t="s">
        <v>120</v>
      </c>
      <c r="B124" s="191"/>
      <c r="F124" s="189"/>
      <c r="J124" s="190" t="s">
        <v>1028</v>
      </c>
      <c r="K124" s="190"/>
      <c r="L124" s="190"/>
      <c r="M124" s="190"/>
      <c r="N124" s="190" t="s">
        <v>461</v>
      </c>
      <c r="R124" s="190"/>
      <c r="S124" s="190"/>
      <c r="T124" s="190"/>
      <c r="U124" s="190"/>
      <c r="V124" s="190"/>
    </row>
    <row r="125" customFormat="false" ht="8.25" hidden="false" customHeight="false" outlineLevel="0" collapsed="false">
      <c r="J125" s="190" t="s">
        <v>1029</v>
      </c>
      <c r="K125" s="190"/>
      <c r="L125" s="190"/>
      <c r="M125" s="190"/>
      <c r="N125" s="190" t="s">
        <v>122</v>
      </c>
      <c r="R125" s="190"/>
      <c r="S125" s="190"/>
      <c r="T125" s="190"/>
      <c r="U125" s="190"/>
      <c r="V125" s="190"/>
    </row>
    <row r="126" customFormat="false" ht="8.25" hidden="false" customHeight="false" outlineLevel="0" collapsed="false">
      <c r="A126" s="186"/>
      <c r="B126" s="189" t="s">
        <v>25</v>
      </c>
      <c r="C126" s="189" t="s">
        <v>28</v>
      </c>
      <c r="D126" s="189" t="s">
        <v>30</v>
      </c>
      <c r="J126" s="190" t="s">
        <v>1001</v>
      </c>
      <c r="K126" s="190"/>
      <c r="L126" s="190"/>
      <c r="M126" s="190"/>
      <c r="N126" s="190" t="s">
        <v>22</v>
      </c>
      <c r="R126" s="205"/>
      <c r="S126" s="205"/>
      <c r="T126" s="205"/>
      <c r="U126" s="205"/>
      <c r="V126" s="190"/>
    </row>
    <row r="127" customFormat="false" ht="8.25" hidden="false" customHeight="false" outlineLevel="0" collapsed="false">
      <c r="A127" s="205" t="s">
        <v>125</v>
      </c>
      <c r="B127" s="191" t="n">
        <f aca="false">SUM(M84:M86,C92:C96,K102:K107,K113:K116)</f>
        <v>432</v>
      </c>
      <c r="C127" s="191" t="n">
        <f aca="false">SUM(N84:N86,D92:D96,L102:L107,L113:L116)</f>
        <v>2125</v>
      </c>
      <c r="D127" s="191" t="n">
        <f aca="false">SUM(P84:P86,F92:F96,N102:N107,N113:N116)</f>
        <v>18</v>
      </c>
      <c r="J127" s="190" t="s">
        <v>1030</v>
      </c>
      <c r="K127" s="190"/>
      <c r="L127" s="190"/>
      <c r="M127" s="190"/>
      <c r="N127" s="190" t="s">
        <v>130</v>
      </c>
      <c r="R127" s="205"/>
      <c r="S127" s="205"/>
      <c r="T127" s="205"/>
      <c r="U127" s="205"/>
      <c r="V127" s="190"/>
    </row>
    <row r="128" customFormat="false" ht="8.25" hidden="false" customHeight="false" outlineLevel="0" collapsed="false">
      <c r="A128" s="205" t="s">
        <v>120</v>
      </c>
      <c r="B128" s="191"/>
      <c r="J128" s="190"/>
      <c r="K128" s="190"/>
      <c r="L128" s="190"/>
      <c r="M128" s="190"/>
      <c r="N128" s="190"/>
      <c r="R128" s="205"/>
      <c r="S128" s="205"/>
      <c r="T128" s="205"/>
      <c r="U128" s="205"/>
      <c r="V128" s="190"/>
    </row>
    <row r="129" customFormat="false" ht="8.25" hidden="false" customHeight="false" outlineLevel="0" collapsed="false">
      <c r="J129" s="190" t="s">
        <v>1031</v>
      </c>
      <c r="K129" s="190"/>
      <c r="L129" s="190"/>
      <c r="M129" s="190"/>
      <c r="N129" s="190" t="s">
        <v>130</v>
      </c>
      <c r="R129" s="205"/>
      <c r="S129" s="205"/>
      <c r="T129" s="205"/>
      <c r="U129" s="205"/>
      <c r="V129" s="190"/>
    </row>
    <row r="130" customFormat="false" ht="8.25" hidden="false" customHeight="false" outlineLevel="0" collapsed="false">
      <c r="B130" s="189" t="s">
        <v>16</v>
      </c>
      <c r="C130" s="189" t="s">
        <v>17</v>
      </c>
    </row>
    <row r="131" customFormat="false" ht="8.25" hidden="false" customHeight="false" outlineLevel="0" collapsed="false">
      <c r="A131" s="205" t="s">
        <v>131</v>
      </c>
      <c r="B131" s="188" t="n">
        <f aca="false">B127/(B123+B127)</f>
        <v>0.406015037593985</v>
      </c>
      <c r="C131" s="188" t="n">
        <f aca="false">B123/(B123+B127)</f>
        <v>0.593984962406015</v>
      </c>
    </row>
    <row r="132" customFormat="false" ht="8.25" hidden="false" customHeight="false" outlineLevel="0" collapsed="false">
      <c r="A132" s="205" t="s">
        <v>133</v>
      </c>
      <c r="B132" s="191"/>
      <c r="C132" s="190"/>
    </row>
    <row r="141" customFormat="false" ht="8.25" hidden="false" customHeight="false" outlineLevel="0" collapsed="false">
      <c r="A141" s="183" t="s">
        <v>134</v>
      </c>
      <c r="B141" s="183"/>
      <c r="C141" s="183"/>
      <c r="D141" s="183"/>
      <c r="E141" s="183"/>
      <c r="F141" s="183"/>
      <c r="G141" s="183"/>
      <c r="H141" s="183"/>
      <c r="I141" s="183"/>
      <c r="J141" s="183"/>
      <c r="K141" s="183"/>
      <c r="L141" s="183"/>
      <c r="M141" s="183"/>
      <c r="N141" s="183"/>
      <c r="O141" s="183"/>
      <c r="P141" s="183"/>
      <c r="Q141" s="183"/>
      <c r="R141" s="183"/>
      <c r="S141" s="183"/>
      <c r="T141" s="183"/>
      <c r="U141" s="183"/>
      <c r="V141" s="183"/>
      <c r="W141" s="183"/>
    </row>
    <row r="142" customFormat="false" ht="8.25" hidden="false" customHeight="false" outlineLevel="0" collapsed="false">
      <c r="A142" s="184"/>
      <c r="B142" s="184"/>
      <c r="C142" s="184"/>
      <c r="D142" s="184"/>
      <c r="E142" s="184"/>
      <c r="F142" s="184"/>
      <c r="G142" s="184"/>
      <c r="H142" s="184"/>
      <c r="I142" s="184"/>
      <c r="J142" s="184"/>
      <c r="K142" s="184"/>
      <c r="L142" s="184"/>
      <c r="M142" s="184"/>
      <c r="N142" s="184"/>
      <c r="O142" s="184"/>
      <c r="P142" s="184"/>
      <c r="Q142" s="184"/>
      <c r="R142" s="184"/>
      <c r="S142" s="184"/>
      <c r="T142" s="184"/>
      <c r="U142" s="184"/>
      <c r="V142" s="184"/>
      <c r="W142" s="184"/>
    </row>
    <row r="143" customFormat="false" ht="8.25" hidden="false" customHeight="false" outlineLevel="0" collapsed="false">
      <c r="H143" s="185" t="s">
        <v>11</v>
      </c>
      <c r="I143" s="185"/>
      <c r="J143" s="185"/>
      <c r="M143" s="185" t="s">
        <v>12</v>
      </c>
      <c r="N143" s="185"/>
      <c r="O143" s="185"/>
    </row>
    <row r="144" customFormat="false" ht="8.25" hidden="false" customHeight="false" outlineLevel="0" collapsed="false">
      <c r="H144" s="185" t="s">
        <v>14</v>
      </c>
      <c r="I144" s="185"/>
      <c r="J144" s="185"/>
    </row>
    <row r="145" customFormat="false" ht="8.25" hidden="false" customHeight="false" outlineLevel="0" collapsed="false">
      <c r="H145" s="185"/>
      <c r="I145" s="185"/>
      <c r="J145" s="185"/>
    </row>
    <row r="146" customFormat="false" ht="8.25" hidden="false" customHeight="false" outlineLevel="0" collapsed="false">
      <c r="H146" s="185"/>
      <c r="I146" s="185"/>
      <c r="J146" s="185"/>
    </row>
    <row r="147" customFormat="false" ht="8.25" hidden="false" customHeight="false" outlineLevel="0" collapsed="false">
      <c r="D147" s="186" t="s">
        <v>135</v>
      </c>
      <c r="P147" s="186" t="s">
        <v>136</v>
      </c>
    </row>
    <row r="148" customFormat="false" ht="8.25" hidden="false" customHeight="false" outlineLevel="0" collapsed="false">
      <c r="A148" s="189" t="s">
        <v>137</v>
      </c>
      <c r="P148" s="186" t="s">
        <v>137</v>
      </c>
      <c r="S148" s="189" t="s">
        <v>138</v>
      </c>
    </row>
    <row r="149" customFormat="false" ht="8.25" hidden="false" customHeight="false" outlineLevel="0" collapsed="false">
      <c r="A149" s="205" t="s">
        <v>139</v>
      </c>
      <c r="B149" s="206" t="s">
        <v>140</v>
      </c>
      <c r="C149" s="206" t="s">
        <v>26</v>
      </c>
      <c r="D149" s="206" t="s">
        <v>27</v>
      </c>
      <c r="E149" s="206" t="s">
        <v>55</v>
      </c>
      <c r="F149" s="206" t="s">
        <v>30</v>
      </c>
      <c r="G149" s="206" t="s">
        <v>141</v>
      </c>
      <c r="H149" s="206" t="s">
        <v>34</v>
      </c>
      <c r="I149" s="206" t="s">
        <v>55</v>
      </c>
      <c r="J149" s="206" t="s">
        <v>142</v>
      </c>
      <c r="K149" s="206" t="s">
        <v>30</v>
      </c>
      <c r="L149" s="206" t="s">
        <v>41</v>
      </c>
      <c r="O149" s="206" t="s">
        <v>143</v>
      </c>
      <c r="P149" s="206" t="s">
        <v>144</v>
      </c>
      <c r="Q149" s="206" t="s">
        <v>145</v>
      </c>
      <c r="S149" s="187" t="s">
        <v>16</v>
      </c>
      <c r="T149" s="187" t="s">
        <v>17</v>
      </c>
    </row>
    <row r="150" customFormat="false" ht="8.25" hidden="false" customHeight="false" outlineLevel="0" collapsed="false">
      <c r="A150" s="190" t="s">
        <v>49</v>
      </c>
      <c r="B150" s="200" t="n">
        <f aca="false">AVERAGE(B160,B170)</f>
        <v>592</v>
      </c>
      <c r="C150" s="200" t="n">
        <f aca="false">AVERAGE(C160,C170)</f>
        <v>383.5</v>
      </c>
      <c r="D150" s="207" t="n">
        <f aca="false">C150/B150</f>
        <v>0.647804054054054</v>
      </c>
      <c r="E150" s="200" t="n">
        <f aca="false">AVERAGE(E160,E170)</f>
        <v>3996.5</v>
      </c>
      <c r="F150" s="200" t="n">
        <f aca="false">AVERAGE(F160,F170)</f>
        <v>24.5</v>
      </c>
      <c r="G150" s="200" t="n">
        <f aca="false">AVERAGE(G160,G170)</f>
        <v>11.5</v>
      </c>
      <c r="H150" s="200" t="n">
        <f aca="false">AVERAGE(H160,H170)</f>
        <v>69</v>
      </c>
      <c r="I150" s="200" t="n">
        <f aca="false">AVERAGE(I160,I170)</f>
        <v>379</v>
      </c>
      <c r="J150" s="208" t="n">
        <f aca="false">I150/H150</f>
        <v>5.49275362318841</v>
      </c>
      <c r="K150" s="200" t="n">
        <f aca="false">AVERAGE(K160,K170)</f>
        <v>3.5</v>
      </c>
      <c r="L150" s="191" t="n">
        <f aca="false">((E150*0.05)+(F150*4)+(G150*-1)+(I150*0.1)+(K150*6))</f>
        <v>345.225</v>
      </c>
      <c r="O150" s="207" t="n">
        <f aca="false">(B150+H150)/(B152+F152+B154+F154+B156+F156+B150+H150)</f>
        <v>0.416115832546427</v>
      </c>
      <c r="P150" s="188" t="n">
        <f aca="false">B150/(B150+F152+F154+F156)</f>
        <v>0.514558887440243</v>
      </c>
      <c r="Q150" s="188" t="n">
        <f aca="false">H150/(H150+B152+B154+B156)</f>
        <v>0.157534246575342</v>
      </c>
      <c r="S150" s="188" t="n">
        <f aca="false">(H150+B152+B154+B156)/(H150+B152+B154+B156+B150)</f>
        <v>0.425242718446602</v>
      </c>
      <c r="T150" s="188" t="n">
        <f aca="false">B150/(B150+H150+B152+B154+B156)</f>
        <v>0.574757281553398</v>
      </c>
    </row>
    <row r="151" customFormat="false" ht="8.25" hidden="false" customHeight="false" outlineLevel="0" collapsed="false">
      <c r="A151" s="205" t="s">
        <v>146</v>
      </c>
      <c r="B151" s="206" t="s">
        <v>34</v>
      </c>
      <c r="C151" s="206" t="s">
        <v>55</v>
      </c>
      <c r="D151" s="206" t="s">
        <v>142</v>
      </c>
      <c r="E151" s="206" t="s">
        <v>30</v>
      </c>
      <c r="F151" s="206" t="s">
        <v>53</v>
      </c>
      <c r="G151" s="206" t="s">
        <v>54</v>
      </c>
      <c r="H151" s="206" t="s">
        <v>55</v>
      </c>
      <c r="I151" s="206" t="s">
        <v>147</v>
      </c>
      <c r="J151" s="206" t="s">
        <v>30</v>
      </c>
      <c r="K151" s="206" t="s">
        <v>41</v>
      </c>
      <c r="L151" s="200" t="s">
        <v>148</v>
      </c>
      <c r="O151" s="187" t="s">
        <v>143</v>
      </c>
      <c r="P151" s="187" t="s">
        <v>145</v>
      </c>
      <c r="Q151" s="187" t="s">
        <v>149</v>
      </c>
    </row>
    <row r="152" customFormat="false" ht="8.25" hidden="false" customHeight="false" outlineLevel="0" collapsed="false">
      <c r="A152" s="190" t="s">
        <v>49</v>
      </c>
      <c r="B152" s="200" t="n">
        <f aca="false">AVERAGE(B162,B172)</f>
        <v>347.5</v>
      </c>
      <c r="C152" s="200" t="n">
        <f aca="false">AVERAGE(C162,C172)</f>
        <v>1280</v>
      </c>
      <c r="D152" s="208" t="n">
        <f aca="false">C152/B152</f>
        <v>3.68345323741007</v>
      </c>
      <c r="E152" s="200" t="n">
        <f aca="false">AVERAGE(E162,E172)</f>
        <v>9</v>
      </c>
      <c r="F152" s="200" t="n">
        <f aca="false">AVERAGE(F162,F172)</f>
        <v>91.5</v>
      </c>
      <c r="G152" s="200" t="n">
        <f aca="false">AVERAGE(G162,G172)</f>
        <v>67</v>
      </c>
      <c r="H152" s="200" t="n">
        <f aca="false">AVERAGE(H162,H172)</f>
        <v>514</v>
      </c>
      <c r="I152" s="208" t="n">
        <f aca="false">H152/G152</f>
        <v>7.67164179104478</v>
      </c>
      <c r="J152" s="200" t="n">
        <f aca="false">AVERAGE(J162,J172)</f>
        <v>2</v>
      </c>
      <c r="K152" s="191" t="n">
        <f aca="false">(C152*0.1)+(E152*6)+(H152*0.1)+(J152*6)</f>
        <v>245.4</v>
      </c>
      <c r="L152" s="191" t="n">
        <f aca="false">(C152*0.1)+(E152*6)+(G152*1)+(H152*0.1)+(J152*6)</f>
        <v>312.4</v>
      </c>
      <c r="O152" s="207" t="n">
        <f aca="false">(B152+F152)/(B152+F152+B154+F154+B156+F156+B150+H150)</f>
        <v>0.276361347182877</v>
      </c>
      <c r="P152" s="188" t="n">
        <f aca="false">B152/(H150+B152+B154+B156)</f>
        <v>0.79337899543379</v>
      </c>
      <c r="Q152" s="188" t="n">
        <f aca="false">F152/(F152+F154+F156)</f>
        <v>0.163831692032229</v>
      </c>
    </row>
    <row r="153" customFormat="false" ht="8.25" hidden="false" customHeight="false" outlineLevel="0" collapsed="false">
      <c r="A153" s="205" t="s">
        <v>150</v>
      </c>
      <c r="B153" s="206" t="s">
        <v>34</v>
      </c>
      <c r="C153" s="206" t="s">
        <v>55</v>
      </c>
      <c r="D153" s="206" t="s">
        <v>142</v>
      </c>
      <c r="E153" s="206" t="s">
        <v>30</v>
      </c>
      <c r="F153" s="206" t="s">
        <v>53</v>
      </c>
      <c r="G153" s="206" t="s">
        <v>54</v>
      </c>
      <c r="H153" s="206" t="s">
        <v>55</v>
      </c>
      <c r="I153" s="206" t="s">
        <v>147</v>
      </c>
      <c r="J153" s="206" t="s">
        <v>30</v>
      </c>
      <c r="K153" s="206" t="s">
        <v>41</v>
      </c>
      <c r="L153" s="200" t="s">
        <v>148</v>
      </c>
      <c r="O153" s="187" t="s">
        <v>143</v>
      </c>
      <c r="P153" s="187" t="s">
        <v>145</v>
      </c>
      <c r="Q153" s="187" t="s">
        <v>149</v>
      </c>
    </row>
    <row r="154" customFormat="false" ht="8.25" hidden="false" customHeight="false" outlineLevel="0" collapsed="false">
      <c r="A154" s="190" t="s">
        <v>49</v>
      </c>
      <c r="B154" s="200" t="n">
        <f aca="false">AVERAGE(B164,B174)</f>
        <v>21.5</v>
      </c>
      <c r="C154" s="200" t="n">
        <f aca="false">AVERAGE(C164,C174)</f>
        <v>142.5</v>
      </c>
      <c r="D154" s="200" t="n">
        <f aca="false">C154/B154</f>
        <v>6.62790697674419</v>
      </c>
      <c r="E154" s="200" t="n">
        <f aca="false">AVERAGE(E164,E174)</f>
        <v>2.5</v>
      </c>
      <c r="F154" s="200" t="n">
        <f aca="false">AVERAGE(F164,F174)</f>
        <v>297.5</v>
      </c>
      <c r="G154" s="200" t="n">
        <f aca="false">AVERAGE(G164,G174)</f>
        <v>193</v>
      </c>
      <c r="H154" s="200" t="n">
        <f aca="false">AVERAGE(H164,H174)</f>
        <v>2305</v>
      </c>
      <c r="I154" s="208" t="n">
        <f aca="false">H154/G154</f>
        <v>11.9430051813472</v>
      </c>
      <c r="J154" s="200" t="n">
        <f aca="false">AVERAGE(J164,J174)</f>
        <v>15.5</v>
      </c>
      <c r="K154" s="191" t="n">
        <f aca="false">(C154*0.1)+(E154*6)+(H154*0.1)+(J154*6)</f>
        <v>352.75</v>
      </c>
      <c r="L154" s="191" t="n">
        <f aca="false">(C154*0.1)+(E154*6)+(G154*1)+(H154*0.1)+(J154*6)</f>
        <v>545.75</v>
      </c>
      <c r="O154" s="207" t="n">
        <f aca="false">(B154+F154)/(B152+F152+B154+F154+B156+F156+B150+H150)</f>
        <v>0.200818382121498</v>
      </c>
      <c r="P154" s="188" t="n">
        <f aca="false">B154/(B152+H150+B154+B156)</f>
        <v>0.0490867579908676</v>
      </c>
      <c r="Q154" s="188" t="n">
        <f aca="false">F154/(F154+F152+F156)</f>
        <v>0.532676812891674</v>
      </c>
    </row>
    <row r="155" customFormat="false" ht="8.25" hidden="false" customHeight="false" outlineLevel="0" collapsed="false">
      <c r="A155" s="205" t="s">
        <v>151</v>
      </c>
      <c r="B155" s="206" t="s">
        <v>34</v>
      </c>
      <c r="C155" s="206" t="s">
        <v>55</v>
      </c>
      <c r="D155" s="206" t="s">
        <v>142</v>
      </c>
      <c r="E155" s="206" t="s">
        <v>30</v>
      </c>
      <c r="F155" s="206" t="s">
        <v>53</v>
      </c>
      <c r="G155" s="206" t="s">
        <v>54</v>
      </c>
      <c r="H155" s="206" t="s">
        <v>55</v>
      </c>
      <c r="I155" s="206" t="s">
        <v>147</v>
      </c>
      <c r="J155" s="206" t="s">
        <v>30</v>
      </c>
      <c r="K155" s="206" t="s">
        <v>41</v>
      </c>
      <c r="L155" s="200" t="s">
        <v>148</v>
      </c>
      <c r="O155" s="187" t="s">
        <v>143</v>
      </c>
      <c r="P155" s="187" t="s">
        <v>145</v>
      </c>
      <c r="Q155" s="187" t="s">
        <v>149</v>
      </c>
    </row>
    <row r="156" customFormat="false" ht="8.25" hidden="false" customHeight="false" outlineLevel="0" collapsed="false">
      <c r="A156" s="190" t="s">
        <v>49</v>
      </c>
      <c r="B156" s="200" t="n">
        <f aca="false">AVERAGE(B166,B176)</f>
        <v>0</v>
      </c>
      <c r="C156" s="200" t="n">
        <f aca="false">AVERAGE(C166,C176)</f>
        <v>0</v>
      </c>
      <c r="D156" s="200" t="e">
        <f aca="false">C156/B156</f>
        <v>#DIV/0!</v>
      </c>
      <c r="E156" s="200" t="n">
        <f aca="false">AVERAGE(E166,E176)</f>
        <v>0</v>
      </c>
      <c r="F156" s="200" t="n">
        <f aca="false">AVERAGE(F166,F176)</f>
        <v>169.5</v>
      </c>
      <c r="G156" s="200" t="n">
        <f aca="false">AVERAGE(G166,G176)</f>
        <v>121.5</v>
      </c>
      <c r="H156" s="200" t="n">
        <f aca="false">AVERAGE(H166,H176)</f>
        <v>1178.5</v>
      </c>
      <c r="I156" s="208" t="n">
        <f aca="false">H156/G156</f>
        <v>9.69958847736626</v>
      </c>
      <c r="J156" s="200" t="n">
        <f aca="false">AVERAGE(J166,J176)</f>
        <v>6.5</v>
      </c>
      <c r="K156" s="191" t="n">
        <f aca="false">(C156*0.1)+(E156*6)+(H156*0.1)+(J156*6)</f>
        <v>156.85</v>
      </c>
      <c r="L156" s="191" t="n">
        <f aca="false">(C156*0.1)+(E156*6)+(G156*1)+(H156*0.1)+(J156*6)</f>
        <v>278.35</v>
      </c>
      <c r="O156" s="207" t="n">
        <f aca="false">(B156+F156)/(B152+F152+B154+F154+B156+F156+B150+H150)</f>
        <v>0.106704438149197</v>
      </c>
      <c r="P156" s="202" t="n">
        <f aca="false">B156/(B156+B154+B152+H150)</f>
        <v>0</v>
      </c>
      <c r="Q156" s="188" t="n">
        <f aca="false">F156/(F156+F154+F152)</f>
        <v>0.303491495076097</v>
      </c>
    </row>
    <row r="157" customFormat="false" ht="8.25" hidden="false" customHeight="false" outlineLevel="0" collapsed="false">
      <c r="B157" s="209"/>
      <c r="C157" s="209"/>
      <c r="D157" s="209"/>
      <c r="E157" s="209"/>
      <c r="F157" s="209"/>
      <c r="G157" s="209"/>
      <c r="H157" s="209"/>
      <c r="I157" s="209"/>
      <c r="J157" s="209"/>
      <c r="K157" s="209"/>
      <c r="L157" s="210"/>
      <c r="P157" s="186"/>
    </row>
    <row r="158" customFormat="false" ht="8.25" hidden="false" customHeight="false" outlineLevel="0" collapsed="false">
      <c r="A158" s="189" t="n">
        <v>2024</v>
      </c>
      <c r="P158" s="186" t="n">
        <v>2024</v>
      </c>
      <c r="S158" s="189" t="s">
        <v>138</v>
      </c>
    </row>
    <row r="159" customFormat="false" ht="8.25" hidden="false" customHeight="false" outlineLevel="0" collapsed="false">
      <c r="A159" s="205" t="s">
        <v>139</v>
      </c>
      <c r="B159" s="206" t="s">
        <v>140</v>
      </c>
      <c r="C159" s="206" t="s">
        <v>26</v>
      </c>
      <c r="D159" s="206" t="s">
        <v>27</v>
      </c>
      <c r="E159" s="206" t="s">
        <v>55</v>
      </c>
      <c r="F159" s="206" t="s">
        <v>30</v>
      </c>
      <c r="G159" s="206" t="s">
        <v>141</v>
      </c>
      <c r="H159" s="206" t="s">
        <v>34</v>
      </c>
      <c r="I159" s="206" t="s">
        <v>55</v>
      </c>
      <c r="J159" s="206" t="s">
        <v>142</v>
      </c>
      <c r="K159" s="206" t="s">
        <v>30</v>
      </c>
      <c r="L159" s="206" t="s">
        <v>41</v>
      </c>
      <c r="O159" s="206" t="s">
        <v>143</v>
      </c>
      <c r="P159" s="206" t="s">
        <v>144</v>
      </c>
      <c r="Q159" s="206" t="s">
        <v>145</v>
      </c>
      <c r="S159" s="187" t="s">
        <v>16</v>
      </c>
      <c r="T159" s="187" t="s">
        <v>17</v>
      </c>
    </row>
    <row r="160" customFormat="false" ht="8.25" hidden="false" customHeight="false" outlineLevel="0" collapsed="false">
      <c r="A160" s="190" t="s">
        <v>49</v>
      </c>
      <c r="B160" s="200" t="n">
        <v>600</v>
      </c>
      <c r="C160" s="200" t="n">
        <v>404</v>
      </c>
      <c r="D160" s="207" t="n">
        <f aca="false">C160/B160</f>
        <v>0.673333333333333</v>
      </c>
      <c r="E160" s="200" t="n">
        <v>4046</v>
      </c>
      <c r="F160" s="200" t="n">
        <v>26</v>
      </c>
      <c r="G160" s="200" t="n">
        <v>11</v>
      </c>
      <c r="H160" s="200" t="n">
        <v>62</v>
      </c>
      <c r="I160" s="200" t="n">
        <v>312</v>
      </c>
      <c r="J160" s="208" t="n">
        <f aca="false">I160/H160</f>
        <v>5.03225806451613</v>
      </c>
      <c r="K160" s="200" t="n">
        <v>2</v>
      </c>
      <c r="L160" s="191" t="n">
        <f aca="false">((E160*0.05)+(F160*4)+(G160*-1)+(I160*0.1)+(K160*6))</f>
        <v>338.5</v>
      </c>
      <c r="O160" s="207" t="n">
        <f aca="false">(B160+H160)/(B162+F162+B164+F164+B166+F166+B160+H160)</f>
        <v>0.409653465346535</v>
      </c>
      <c r="P160" s="188" t="n">
        <f aca="false">B160/(B160+F162+F164+F166)</f>
        <v>0.513259195893926</v>
      </c>
      <c r="Q160" s="188" t="n">
        <f aca="false">H160/(H160+B162+B164+B166)</f>
        <v>0.138702460850112</v>
      </c>
      <c r="S160" s="188" t="n">
        <f aca="false">(H160+B162+B164+B166)/(H160+B162+B164+B166+B160)</f>
        <v>0.426934097421203</v>
      </c>
      <c r="T160" s="188" t="n">
        <f aca="false">B160/(B160+H160+B162+B164+B166)</f>
        <v>0.573065902578797</v>
      </c>
    </row>
    <row r="161" customFormat="false" ht="8.25" hidden="false" customHeight="false" outlineLevel="0" collapsed="false">
      <c r="A161" s="205" t="s">
        <v>146</v>
      </c>
      <c r="B161" s="206" t="s">
        <v>34</v>
      </c>
      <c r="C161" s="206" t="s">
        <v>55</v>
      </c>
      <c r="D161" s="206" t="s">
        <v>142</v>
      </c>
      <c r="E161" s="206" t="s">
        <v>30</v>
      </c>
      <c r="F161" s="206" t="s">
        <v>53</v>
      </c>
      <c r="G161" s="206" t="s">
        <v>54</v>
      </c>
      <c r="H161" s="206" t="s">
        <v>55</v>
      </c>
      <c r="I161" s="206" t="s">
        <v>147</v>
      </c>
      <c r="J161" s="206" t="s">
        <v>30</v>
      </c>
      <c r="K161" s="206" t="s">
        <v>41</v>
      </c>
      <c r="L161" s="206" t="s">
        <v>148</v>
      </c>
      <c r="O161" s="187" t="s">
        <v>143</v>
      </c>
      <c r="P161" s="187" t="s">
        <v>145</v>
      </c>
      <c r="Q161" s="187" t="s">
        <v>149</v>
      </c>
    </row>
    <row r="162" customFormat="false" ht="8.25" hidden="false" customHeight="false" outlineLevel="0" collapsed="false">
      <c r="A162" s="190" t="s">
        <v>49</v>
      </c>
      <c r="B162" s="200" t="n">
        <v>359</v>
      </c>
      <c r="C162" s="200" t="n">
        <v>1313</v>
      </c>
      <c r="D162" s="208" t="n">
        <f aca="false">C162/B162</f>
        <v>3.65738161559889</v>
      </c>
      <c r="E162" s="200" t="n">
        <v>9</v>
      </c>
      <c r="F162" s="200" t="n">
        <v>94</v>
      </c>
      <c r="G162" s="200" t="n">
        <v>70</v>
      </c>
      <c r="H162" s="200" t="n">
        <v>603</v>
      </c>
      <c r="I162" s="208" t="n">
        <f aca="false">H162/G162</f>
        <v>8.61428571428571</v>
      </c>
      <c r="J162" s="200" t="n">
        <v>1</v>
      </c>
      <c r="K162" s="191" t="n">
        <f aca="false">(C162*0.1)+(E162*6)+(H162*0.1)+(J162*6)</f>
        <v>251.6</v>
      </c>
      <c r="L162" s="191" t="n">
        <f aca="false">(C162*0.1)+(E162*6)+(G162*1)+(H162*0.1)+(J162*6)</f>
        <v>321.6</v>
      </c>
      <c r="O162" s="207" t="n">
        <f aca="false">(B162+F162)/(B162+F162+B164+F164+B166+F166+B160+H160)</f>
        <v>0.280321782178218</v>
      </c>
      <c r="P162" s="188" t="n">
        <f aca="false">B162/(H160+B162+B164+B166)</f>
        <v>0.803131991051454</v>
      </c>
      <c r="Q162" s="188" t="n">
        <f aca="false">F162/(F162+F164+F166)</f>
        <v>0.165202108963093</v>
      </c>
    </row>
    <row r="163" customFormat="false" ht="8.25" hidden="false" customHeight="false" outlineLevel="0" collapsed="false">
      <c r="A163" s="205" t="s">
        <v>150</v>
      </c>
      <c r="B163" s="206" t="s">
        <v>34</v>
      </c>
      <c r="C163" s="206" t="s">
        <v>55</v>
      </c>
      <c r="D163" s="206" t="s">
        <v>142</v>
      </c>
      <c r="E163" s="206" t="s">
        <v>30</v>
      </c>
      <c r="F163" s="206" t="s">
        <v>53</v>
      </c>
      <c r="G163" s="206" t="s">
        <v>54</v>
      </c>
      <c r="H163" s="206" t="s">
        <v>55</v>
      </c>
      <c r="I163" s="206" t="s">
        <v>147</v>
      </c>
      <c r="J163" s="206" t="s">
        <v>30</v>
      </c>
      <c r="K163" s="206" t="s">
        <v>41</v>
      </c>
      <c r="L163" s="206" t="s">
        <v>148</v>
      </c>
      <c r="O163" s="187" t="s">
        <v>143</v>
      </c>
      <c r="P163" s="187" t="s">
        <v>145</v>
      </c>
      <c r="Q163" s="187" t="s">
        <v>149</v>
      </c>
    </row>
    <row r="164" customFormat="false" ht="8.25" hidden="false" customHeight="false" outlineLevel="0" collapsed="false">
      <c r="A164" s="190" t="s">
        <v>49</v>
      </c>
      <c r="B164" s="200" t="n">
        <v>26</v>
      </c>
      <c r="C164" s="200" t="n">
        <v>167</v>
      </c>
      <c r="D164" s="200" t="n">
        <f aca="false">C164/B164</f>
        <v>6.42307692307692</v>
      </c>
      <c r="E164" s="200" t="n">
        <v>4</v>
      </c>
      <c r="F164" s="200" t="n">
        <v>283</v>
      </c>
      <c r="G164" s="200" t="n">
        <v>187</v>
      </c>
      <c r="H164" s="200" t="n">
        <v>2112</v>
      </c>
      <c r="I164" s="208" t="n">
        <f aca="false">H164/G164</f>
        <v>11.2941176470588</v>
      </c>
      <c r="J164" s="200" t="n">
        <v>16</v>
      </c>
      <c r="K164" s="191" t="n">
        <f aca="false">(C164*0.1)+(E164*6)+(H164*0.1)+(J164*6)</f>
        <v>347.9</v>
      </c>
      <c r="L164" s="191" t="n">
        <f aca="false">(C164*0.1)+(E164*6)+(G164*1)+(H164*0.1)+(J164*6)</f>
        <v>534.9</v>
      </c>
      <c r="O164" s="207" t="n">
        <f aca="false">(B164+F164)/(B162+F162+B164+F164+B166+F166+B160+H160)</f>
        <v>0.191212871287129</v>
      </c>
      <c r="P164" s="188" t="n">
        <f aca="false">B164/(B162+H160+B164+B166)</f>
        <v>0.058165548098434</v>
      </c>
      <c r="Q164" s="188" t="n">
        <f aca="false">F164/(F164+F162+F166)</f>
        <v>0.497363796133568</v>
      </c>
    </row>
    <row r="165" customFormat="false" ht="8.25" hidden="false" customHeight="false" outlineLevel="0" collapsed="false">
      <c r="A165" s="205" t="s">
        <v>151</v>
      </c>
      <c r="B165" s="206" t="s">
        <v>34</v>
      </c>
      <c r="C165" s="206" t="s">
        <v>55</v>
      </c>
      <c r="D165" s="206" t="s">
        <v>142</v>
      </c>
      <c r="E165" s="206" t="s">
        <v>30</v>
      </c>
      <c r="F165" s="206" t="s">
        <v>53</v>
      </c>
      <c r="G165" s="206" t="s">
        <v>54</v>
      </c>
      <c r="H165" s="206" t="s">
        <v>55</v>
      </c>
      <c r="I165" s="206" t="s">
        <v>147</v>
      </c>
      <c r="J165" s="206" t="s">
        <v>30</v>
      </c>
      <c r="K165" s="206" t="s">
        <v>41</v>
      </c>
      <c r="L165" s="206" t="s">
        <v>148</v>
      </c>
      <c r="O165" s="187" t="s">
        <v>143</v>
      </c>
      <c r="P165" s="187" t="s">
        <v>145</v>
      </c>
      <c r="Q165" s="187" t="s">
        <v>149</v>
      </c>
    </row>
    <row r="166" customFormat="false" ht="8.25" hidden="false" customHeight="false" outlineLevel="0" collapsed="false">
      <c r="A166" s="190" t="s">
        <v>49</v>
      </c>
      <c r="B166" s="200" t="n">
        <v>0</v>
      </c>
      <c r="C166" s="200" t="n">
        <v>0</v>
      </c>
      <c r="D166" s="200" t="e">
        <f aca="false">C166/B166</f>
        <v>#DIV/0!</v>
      </c>
      <c r="E166" s="200" t="n">
        <v>0</v>
      </c>
      <c r="F166" s="200" t="n">
        <v>192</v>
      </c>
      <c r="G166" s="200" t="n">
        <v>144</v>
      </c>
      <c r="H166" s="200" t="n">
        <v>1323</v>
      </c>
      <c r="I166" s="208" t="n">
        <f aca="false">H166/G166</f>
        <v>9.1875</v>
      </c>
      <c r="J166" s="200" t="n">
        <v>8</v>
      </c>
      <c r="K166" s="191" t="n">
        <f aca="false">(C166*0.1)+(E166*6)+(H166*0.1)+(J166*6)</f>
        <v>180.3</v>
      </c>
      <c r="L166" s="191" t="n">
        <f aca="false">(C166*0.1)+(E166*6)+(G166*1)+(H166*0.1)+(J166*6)</f>
        <v>324.3</v>
      </c>
      <c r="O166" s="207" t="n">
        <f aca="false">(B166+F166)/(B162+F162+B164+F164+B166+F166+B160+H160)</f>
        <v>0.118811881188119</v>
      </c>
      <c r="P166" s="202" t="n">
        <f aca="false">B166/(B166+B164+B162+H160)</f>
        <v>0</v>
      </c>
      <c r="Q166" s="188" t="n">
        <f aca="false">F166/(F166+F164+F162)</f>
        <v>0.337434094903339</v>
      </c>
    </row>
    <row r="168" customFormat="false" ht="8.25" hidden="false" customHeight="false" outlineLevel="0" collapsed="false">
      <c r="A168" s="189" t="n">
        <v>2025</v>
      </c>
      <c r="P168" s="186" t="n">
        <v>2025</v>
      </c>
      <c r="S168" s="189" t="s">
        <v>138</v>
      </c>
    </row>
    <row r="169" customFormat="false" ht="8.25" hidden="false" customHeight="false" outlineLevel="0" collapsed="false">
      <c r="A169" s="205" t="s">
        <v>139</v>
      </c>
      <c r="B169" s="206" t="s">
        <v>140</v>
      </c>
      <c r="C169" s="206" t="s">
        <v>26</v>
      </c>
      <c r="D169" s="206" t="s">
        <v>27</v>
      </c>
      <c r="E169" s="206" t="s">
        <v>55</v>
      </c>
      <c r="F169" s="206" t="s">
        <v>30</v>
      </c>
      <c r="G169" s="206" t="s">
        <v>141</v>
      </c>
      <c r="H169" s="206" t="s">
        <v>34</v>
      </c>
      <c r="I169" s="206" t="s">
        <v>55</v>
      </c>
      <c r="J169" s="206" t="s">
        <v>142</v>
      </c>
      <c r="K169" s="206" t="s">
        <v>30</v>
      </c>
      <c r="L169" s="206" t="s">
        <v>41</v>
      </c>
      <c r="O169" s="206" t="s">
        <v>143</v>
      </c>
      <c r="P169" s="206" t="s">
        <v>144</v>
      </c>
      <c r="Q169" s="206" t="s">
        <v>145</v>
      </c>
      <c r="S169" s="187" t="s">
        <v>16</v>
      </c>
      <c r="T169" s="187" t="s">
        <v>17</v>
      </c>
    </row>
    <row r="170" customFormat="false" ht="8.25" hidden="false" customHeight="false" outlineLevel="0" collapsed="false">
      <c r="A170" s="190" t="s">
        <v>49</v>
      </c>
      <c r="B170" s="200" t="n">
        <v>584</v>
      </c>
      <c r="C170" s="200" t="n">
        <v>363</v>
      </c>
      <c r="D170" s="207" t="n">
        <f aca="false">C170/B170</f>
        <v>0.621575342465753</v>
      </c>
      <c r="E170" s="200" t="n">
        <v>3947</v>
      </c>
      <c r="F170" s="200" t="n">
        <v>23</v>
      </c>
      <c r="G170" s="200" t="n">
        <v>12</v>
      </c>
      <c r="H170" s="200" t="n">
        <v>76</v>
      </c>
      <c r="I170" s="200" t="n">
        <v>446</v>
      </c>
      <c r="J170" s="200" t="n">
        <f aca="false">I170/H170</f>
        <v>5.86842105263158</v>
      </c>
      <c r="K170" s="200" t="n">
        <v>5</v>
      </c>
      <c r="L170" s="191" t="n">
        <f aca="false">((E170*0.05)+(F170*4)+(G170*-1)+(I170*0.1)+(K170*6))</f>
        <v>351.95</v>
      </c>
      <c r="O170" s="207" t="n">
        <f aca="false">(B170+H170)/(B172+F172+B174+F174+B176+F176+B170+H170)</f>
        <v>0.422805893657912</v>
      </c>
      <c r="P170" s="188" t="n">
        <f aca="false">B170/(B170+F172+F174+F176)</f>
        <v>0.515901060070671</v>
      </c>
      <c r="Q170" s="188" t="n">
        <f aca="false">H170/(H170+B172+B174+B176)</f>
        <v>0.177156177156177</v>
      </c>
      <c r="S170" s="188" t="n">
        <f aca="false">(H170+B172+B174+B176)/(H170+B172+B174+B176+B170)</f>
        <v>0.423494570582428</v>
      </c>
      <c r="T170" s="188" t="n">
        <f aca="false">B170/(B170+H170+B172+B174+B176)</f>
        <v>0.576505429417572</v>
      </c>
    </row>
    <row r="171" customFormat="false" ht="8.25" hidden="false" customHeight="false" outlineLevel="0" collapsed="false">
      <c r="A171" s="205" t="s">
        <v>146</v>
      </c>
      <c r="B171" s="206" t="s">
        <v>34</v>
      </c>
      <c r="C171" s="206" t="s">
        <v>55</v>
      </c>
      <c r="D171" s="206" t="s">
        <v>142</v>
      </c>
      <c r="E171" s="206" t="s">
        <v>30</v>
      </c>
      <c r="F171" s="206" t="s">
        <v>53</v>
      </c>
      <c r="G171" s="206" t="s">
        <v>54</v>
      </c>
      <c r="H171" s="206" t="s">
        <v>55</v>
      </c>
      <c r="I171" s="206" t="s">
        <v>147</v>
      </c>
      <c r="J171" s="206" t="s">
        <v>30</v>
      </c>
      <c r="K171" s="206" t="s">
        <v>41</v>
      </c>
      <c r="L171" s="206" t="s">
        <v>148</v>
      </c>
      <c r="O171" s="187" t="s">
        <v>143</v>
      </c>
      <c r="P171" s="187" t="s">
        <v>145</v>
      </c>
      <c r="Q171" s="187" t="s">
        <v>149</v>
      </c>
    </row>
    <row r="172" customFormat="false" ht="8.25" hidden="false" customHeight="false" outlineLevel="0" collapsed="false">
      <c r="A172" s="190" t="s">
        <v>49</v>
      </c>
      <c r="B172" s="200" t="n">
        <v>336</v>
      </c>
      <c r="C172" s="200" t="n">
        <v>1247</v>
      </c>
      <c r="D172" s="208" t="n">
        <f aca="false">C172/B172</f>
        <v>3.71130952380952</v>
      </c>
      <c r="E172" s="200" t="n">
        <v>9</v>
      </c>
      <c r="F172" s="200" t="n">
        <v>89</v>
      </c>
      <c r="G172" s="200" t="n">
        <v>64</v>
      </c>
      <c r="H172" s="200" t="n">
        <v>425</v>
      </c>
      <c r="I172" s="208" t="n">
        <f aca="false">H172/G172</f>
        <v>6.640625</v>
      </c>
      <c r="J172" s="200" t="n">
        <v>3</v>
      </c>
      <c r="K172" s="191" t="n">
        <f aca="false">(C172*0.1)+(E172*6)+(H172*0.1)+(J172*6)</f>
        <v>239.2</v>
      </c>
      <c r="L172" s="191" t="n">
        <f aca="false">(C172*0.1)+(E172*6)+(G172*1)+(H172*0.1)+(J172*6)</f>
        <v>303.2</v>
      </c>
      <c r="O172" s="207" t="n">
        <f aca="false">(B172+F172)/(B172+F172+B174+F174+B176+F176+B170+H170)</f>
        <v>0.272261370916079</v>
      </c>
      <c r="P172" s="188" t="n">
        <f aca="false">B172/(H170+B172+B174+B176)</f>
        <v>0.783216783216783</v>
      </c>
      <c r="Q172" s="188" t="n">
        <f aca="false">F172/(F172+F174+F176)</f>
        <v>0.162408759124088</v>
      </c>
    </row>
    <row r="173" customFormat="false" ht="8.25" hidden="false" customHeight="false" outlineLevel="0" collapsed="false">
      <c r="A173" s="205" t="s">
        <v>150</v>
      </c>
      <c r="B173" s="206" t="s">
        <v>34</v>
      </c>
      <c r="C173" s="206" t="s">
        <v>55</v>
      </c>
      <c r="D173" s="206" t="s">
        <v>142</v>
      </c>
      <c r="E173" s="206" t="s">
        <v>30</v>
      </c>
      <c r="F173" s="206" t="s">
        <v>53</v>
      </c>
      <c r="G173" s="206" t="s">
        <v>54</v>
      </c>
      <c r="H173" s="206" t="s">
        <v>55</v>
      </c>
      <c r="I173" s="206" t="s">
        <v>147</v>
      </c>
      <c r="J173" s="206" t="s">
        <v>30</v>
      </c>
      <c r="K173" s="206" t="s">
        <v>41</v>
      </c>
      <c r="L173" s="206" t="s">
        <v>148</v>
      </c>
      <c r="O173" s="187" t="s">
        <v>143</v>
      </c>
      <c r="P173" s="187" t="s">
        <v>145</v>
      </c>
      <c r="Q173" s="187" t="s">
        <v>149</v>
      </c>
    </row>
    <row r="174" customFormat="false" ht="8.25" hidden="false" customHeight="false" outlineLevel="0" collapsed="false">
      <c r="A174" s="190" t="s">
        <v>49</v>
      </c>
      <c r="B174" s="200" t="n">
        <v>17</v>
      </c>
      <c r="C174" s="200" t="n">
        <v>118</v>
      </c>
      <c r="D174" s="208" t="n">
        <f aca="false">C174/B174</f>
        <v>6.94117647058824</v>
      </c>
      <c r="E174" s="200" t="n">
        <v>1</v>
      </c>
      <c r="F174" s="200" t="n">
        <v>312</v>
      </c>
      <c r="G174" s="200" t="n">
        <v>199</v>
      </c>
      <c r="H174" s="200" t="n">
        <v>2498</v>
      </c>
      <c r="I174" s="208" t="n">
        <f aca="false">H174/G174</f>
        <v>12.5527638190955</v>
      </c>
      <c r="J174" s="200" t="n">
        <v>15</v>
      </c>
      <c r="K174" s="191" t="n">
        <f aca="false">(C174*0.1)+(E174*6)+(H174*0.1)+(J174*6)</f>
        <v>357.6</v>
      </c>
      <c r="L174" s="191" t="n">
        <f aca="false">(C174*0.1)+(E174*6)+(G174*1)+(H174*0.1)+(J174*6)</f>
        <v>556.6</v>
      </c>
      <c r="O174" s="207" t="n">
        <f aca="false">(B174+F174)/(B172+F172+B174+F174+B176+F176+B170+H170)</f>
        <v>0.210762331838565</v>
      </c>
      <c r="P174" s="188" t="n">
        <f aca="false">B174/(B172+H170+B174+B176)</f>
        <v>0.0396270396270396</v>
      </c>
      <c r="Q174" s="188" t="n">
        <f aca="false">F174/(F174+F172+F176)</f>
        <v>0.569343065693431</v>
      </c>
    </row>
    <row r="175" customFormat="false" ht="8.25" hidden="false" customHeight="false" outlineLevel="0" collapsed="false">
      <c r="A175" s="205" t="s">
        <v>151</v>
      </c>
      <c r="B175" s="206" t="s">
        <v>34</v>
      </c>
      <c r="C175" s="206" t="s">
        <v>55</v>
      </c>
      <c r="D175" s="206" t="s">
        <v>142</v>
      </c>
      <c r="E175" s="206" t="s">
        <v>30</v>
      </c>
      <c r="F175" s="206" t="s">
        <v>53</v>
      </c>
      <c r="G175" s="206" t="s">
        <v>54</v>
      </c>
      <c r="H175" s="206" t="s">
        <v>55</v>
      </c>
      <c r="I175" s="206" t="s">
        <v>147</v>
      </c>
      <c r="J175" s="206" t="s">
        <v>30</v>
      </c>
      <c r="K175" s="206" t="s">
        <v>41</v>
      </c>
      <c r="L175" s="206" t="s">
        <v>148</v>
      </c>
      <c r="O175" s="187" t="s">
        <v>143</v>
      </c>
      <c r="P175" s="187" t="s">
        <v>145</v>
      </c>
      <c r="Q175" s="187" t="s">
        <v>149</v>
      </c>
    </row>
    <row r="176" customFormat="false" ht="8.25" hidden="false" customHeight="false" outlineLevel="0" collapsed="false">
      <c r="A176" s="190" t="s">
        <v>49</v>
      </c>
      <c r="B176" s="200" t="n">
        <v>0</v>
      </c>
      <c r="C176" s="200" t="n">
        <v>0</v>
      </c>
      <c r="D176" s="200" t="e">
        <f aca="false">C176/B176</f>
        <v>#DIV/0!</v>
      </c>
      <c r="E176" s="200" t="n">
        <v>0</v>
      </c>
      <c r="F176" s="200" t="n">
        <v>147</v>
      </c>
      <c r="G176" s="200" t="n">
        <v>99</v>
      </c>
      <c r="H176" s="200" t="n">
        <v>1034</v>
      </c>
      <c r="I176" s="208" t="n">
        <f aca="false">H176/G176</f>
        <v>10.4444444444444</v>
      </c>
      <c r="J176" s="200" t="n">
        <v>5</v>
      </c>
      <c r="K176" s="191" t="n">
        <f aca="false">(C176*0.1)+(E176*6)+(H176*0.1)+(J176*6)</f>
        <v>133.4</v>
      </c>
      <c r="L176" s="191" t="n">
        <f aca="false">(C176*0.1)+(E176*6)+(G176*1)+(H176*0.1)+(J176*6)</f>
        <v>232.4</v>
      </c>
      <c r="O176" s="207" t="n">
        <f aca="false">(B176+F176)/(B172+F172+B174+F174+B176+F176+B170+H170)</f>
        <v>0.0941704035874439</v>
      </c>
      <c r="P176" s="202" t="n">
        <f aca="false">B176/(B176+B174+B172+H170)</f>
        <v>0</v>
      </c>
      <c r="Q176" s="188" t="n">
        <f aca="false">F176/(F176+F174+F172)</f>
        <v>0.268248175182482</v>
      </c>
    </row>
  </sheetData>
  <mergeCells count="136">
    <mergeCell ref="A1:W1"/>
    <mergeCell ref="A3:W3"/>
    <mergeCell ref="AC3:AY3"/>
    <mergeCell ref="H5:J5"/>
    <mergeCell ref="M5:O5"/>
    <mergeCell ref="AJ5:AL5"/>
    <mergeCell ref="AO5:AQ5"/>
    <mergeCell ref="H6:J6"/>
    <mergeCell ref="AJ6:AL6"/>
    <mergeCell ref="H7:J7"/>
    <mergeCell ref="AJ7:AL7"/>
    <mergeCell ref="A10:W10"/>
    <mergeCell ref="AC10:AY10"/>
    <mergeCell ref="C12:I12"/>
    <mergeCell ref="N12:R12"/>
    <mergeCell ref="T12:V12"/>
    <mergeCell ref="X12:Y12"/>
    <mergeCell ref="AG12:AM12"/>
    <mergeCell ref="AP12:AT12"/>
    <mergeCell ref="AV12:AX12"/>
    <mergeCell ref="AZ12:BA12"/>
    <mergeCell ref="A20:G20"/>
    <mergeCell ref="H20:M20"/>
    <mergeCell ref="T20:V20"/>
    <mergeCell ref="X20:Y20"/>
    <mergeCell ref="AE20:AK20"/>
    <mergeCell ref="AL20:AQ20"/>
    <mergeCell ref="AV20:AX20"/>
    <mergeCell ref="AZ20:BA20"/>
    <mergeCell ref="A30:G30"/>
    <mergeCell ref="L30:P30"/>
    <mergeCell ref="T30:V30"/>
    <mergeCell ref="X30:Y30"/>
    <mergeCell ref="AE30:AK30"/>
    <mergeCell ref="AN30:AR30"/>
    <mergeCell ref="AV30:AX30"/>
    <mergeCell ref="AZ30:BA30"/>
    <mergeCell ref="A41:G41"/>
    <mergeCell ref="L41:P41"/>
    <mergeCell ref="T41:V41"/>
    <mergeCell ref="X41:Y41"/>
    <mergeCell ref="AE41:AK41"/>
    <mergeCell ref="AN41:AR41"/>
    <mergeCell ref="AV41:AX41"/>
    <mergeCell ref="AZ41:BA41"/>
    <mergeCell ref="A50:G50"/>
    <mergeCell ref="J50:N50"/>
    <mergeCell ref="R50:V50"/>
    <mergeCell ref="AC50:AI50"/>
    <mergeCell ref="AL50:AP50"/>
    <mergeCell ref="AT50:AX50"/>
    <mergeCell ref="J51:M51"/>
    <mergeCell ref="R51:U51"/>
    <mergeCell ref="AL51:AO51"/>
    <mergeCell ref="AT51:AW51"/>
    <mergeCell ref="J52:M52"/>
    <mergeCell ref="R52:U52"/>
    <mergeCell ref="AL52:AO52"/>
    <mergeCell ref="AT52:AW52"/>
    <mergeCell ref="J53:M53"/>
    <mergeCell ref="R53:U53"/>
    <mergeCell ref="AL53:AO53"/>
    <mergeCell ref="AT53:AW53"/>
    <mergeCell ref="J54:M54"/>
    <mergeCell ref="R54:U54"/>
    <mergeCell ref="AL54:AO54"/>
    <mergeCell ref="AT54:AW54"/>
    <mergeCell ref="J55:M55"/>
    <mergeCell ref="R55:U55"/>
    <mergeCell ref="AL55:AO55"/>
    <mergeCell ref="AT55:AW55"/>
    <mergeCell ref="J56:M56"/>
    <mergeCell ref="R56:U56"/>
    <mergeCell ref="AL56:AO56"/>
    <mergeCell ref="AT56:AW56"/>
    <mergeCell ref="J57:M57"/>
    <mergeCell ref="R57:U57"/>
    <mergeCell ref="AL57:AO57"/>
    <mergeCell ref="AT57:AW57"/>
    <mergeCell ref="J58:M58"/>
    <mergeCell ref="R58:U58"/>
    <mergeCell ref="AL58:AO58"/>
    <mergeCell ref="AT58:AW58"/>
    <mergeCell ref="J59:M59"/>
    <mergeCell ref="R59:U59"/>
    <mergeCell ref="AL59:AO59"/>
    <mergeCell ref="AT59:AW59"/>
    <mergeCell ref="A73:W73"/>
    <mergeCell ref="H75:J75"/>
    <mergeCell ref="M75:O75"/>
    <mergeCell ref="H76:J76"/>
    <mergeCell ref="H77:J77"/>
    <mergeCell ref="A80:W80"/>
    <mergeCell ref="C82:I82"/>
    <mergeCell ref="L82:P82"/>
    <mergeCell ref="R82:T82"/>
    <mergeCell ref="V82:W82"/>
    <mergeCell ref="A90:G90"/>
    <mergeCell ref="H90:M90"/>
    <mergeCell ref="R90:T90"/>
    <mergeCell ref="V90:W90"/>
    <mergeCell ref="A100:G100"/>
    <mergeCell ref="J100:N100"/>
    <mergeCell ref="R100:T100"/>
    <mergeCell ref="V100:W100"/>
    <mergeCell ref="A111:G111"/>
    <mergeCell ref="J111:N111"/>
    <mergeCell ref="R111:T111"/>
    <mergeCell ref="V111:W111"/>
    <mergeCell ref="A120:G120"/>
    <mergeCell ref="J120:N120"/>
    <mergeCell ref="R120:V120"/>
    <mergeCell ref="J121:M121"/>
    <mergeCell ref="R121:U121"/>
    <mergeCell ref="J122:M122"/>
    <mergeCell ref="R122:U122"/>
    <mergeCell ref="J123:M123"/>
    <mergeCell ref="R123:U123"/>
    <mergeCell ref="J124:M124"/>
    <mergeCell ref="R124:U124"/>
    <mergeCell ref="J125:M125"/>
    <mergeCell ref="R125:U125"/>
    <mergeCell ref="J126:M126"/>
    <mergeCell ref="R126:U126"/>
    <mergeCell ref="J127:M127"/>
    <mergeCell ref="R127:U127"/>
    <mergeCell ref="J128:M128"/>
    <mergeCell ref="R128:U128"/>
    <mergeCell ref="J129:M129"/>
    <mergeCell ref="R129:U129"/>
    <mergeCell ref="A141:W141"/>
    <mergeCell ref="H143:J143"/>
    <mergeCell ref="M143:O143"/>
    <mergeCell ref="H144:J144"/>
    <mergeCell ref="H145:J145"/>
    <mergeCell ref="H146:J146"/>
  </mergeCells>
  <hyperlinks>
    <hyperlink ref="H5" location="ARI!C9" display="RSP Projections: Year 1"/>
    <hyperlink ref="M5" location="ARI!AX11" display="Adjustable Projections: Year 1"/>
    <hyperlink ref="AJ5" location="ARI!C9" display="RSP Projections: Year 1"/>
    <hyperlink ref="AO5" location="ARI!AX11" display="Adjustable Projections: Year 1"/>
    <hyperlink ref="H6" location="ARI!A110" display="RSP Projections: Year 2"/>
    <hyperlink ref="M6" location="ARI!A170" display="Past Run/Pass Performances"/>
    <hyperlink ref="AJ6" location="ARI!A110" display="RSP Projections: Year 2"/>
    <hyperlink ref="H75" location="ARI!C9" display="RSP Projections: Year 1"/>
    <hyperlink ref="M75" location="ARI!AX11" display="Adjustable Projections: Year 1"/>
    <hyperlink ref="H76" location="ARI!A110" display="RSP Projections: Year 2"/>
    <hyperlink ref="M76" location="ARI!A170" display="Past Run/Pass Performances"/>
    <hyperlink ref="H143" location="ARI!C9" display="RSP Projections: Year 1"/>
    <hyperlink ref="M143" location="ARI!AX11" display="Adjustable Projections: Year 1"/>
    <hyperlink ref="H144" location="ARI!A90" display="RSP Projections: Year 2"/>
  </hyperlinks>
  <printOptions headings="false" gridLines="false" gridLinesSet="true" horizontalCentered="false" verticalCentered="false"/>
  <pageMargins left="0" right="0" top="0" bottom="0" header="0.511811023622047" footer="0.511811023622047"/>
  <pageSetup paperSize="1" scale="54"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B176"/>
  <sheetViews>
    <sheetView showFormulas="false" showGridLines="true" showRowColHeaders="true" showZeros="true" rightToLeft="false" tabSelected="false" showOutlineSymbols="true" defaultGridColor="true" view="normal" topLeftCell="A1" colorId="64" zoomScale="200" zoomScaleNormal="200" zoomScalePageLayoutView="100" workbookViewId="0">
      <selection pane="topLeft" activeCell="R18" activeCellId="0" sqref="R18"/>
    </sheetView>
  </sheetViews>
  <sheetFormatPr defaultColWidth="9.1484375" defaultRowHeight="8.25" customHeight="false" zeroHeight="false" outlineLevelRow="0" outlineLevelCol="0"/>
  <cols>
    <col collapsed="false" customWidth="true" hidden="false" outlineLevel="0" max="1" min="1" style="46" width="12.29"/>
    <col collapsed="false" customWidth="true" hidden="false" outlineLevel="0" max="2" min="2" style="63" width="3.15"/>
    <col collapsed="false" customWidth="true" hidden="false" outlineLevel="0" max="14" min="3" style="46" width="3.15"/>
    <col collapsed="false" customWidth="true" hidden="false" outlineLevel="0" max="15" min="15" style="46" width="5.71"/>
    <col collapsed="false" customWidth="true" hidden="false" outlineLevel="0" max="16" min="16" style="46" width="5"/>
    <col collapsed="false" customWidth="true" hidden="false" outlineLevel="0" max="17" min="17" style="46" width="4.42"/>
    <col collapsed="false" customWidth="true" hidden="false" outlineLevel="0" max="18" min="18" style="46" width="11.85"/>
    <col collapsed="false" customWidth="true" hidden="false" outlineLevel="0" max="19" min="19" style="46" width="6.29"/>
    <col collapsed="false" customWidth="true" hidden="false" outlineLevel="0" max="20" min="20" style="46" width="6"/>
    <col collapsed="false" customWidth="true" hidden="false" outlineLevel="0" max="21" min="21" style="46" width="5"/>
    <col collapsed="false" customWidth="true" hidden="false" outlineLevel="0" max="22" min="22" style="46" width="5.14"/>
    <col collapsed="false" customWidth="true" hidden="false" outlineLevel="0" max="23" min="23" style="46" width="5.71"/>
    <col collapsed="false" customWidth="true" hidden="false" outlineLevel="0" max="24" min="24" style="46" width="5.86"/>
    <col collapsed="false" customWidth="true" hidden="false" outlineLevel="0" max="25" min="25" style="46" width="5.14"/>
    <col collapsed="false" customWidth="true" hidden="false" outlineLevel="0" max="26" min="26" style="46" width="3.71"/>
    <col collapsed="false" customWidth="false" hidden="false" outlineLevel="0" max="28" min="27" style="46" width="9.14"/>
    <col collapsed="false" customWidth="true" hidden="false" outlineLevel="0" max="29" min="29" style="46" width="22"/>
    <col collapsed="false" customWidth="true" hidden="false" outlineLevel="0" max="30" min="30" style="46" width="7.42"/>
    <col collapsed="false" customWidth="false" hidden="false" outlineLevel="0" max="16384" min="31" style="46" width="9.14"/>
  </cols>
  <sheetData>
    <row r="1" customFormat="false" ht="8.25" hidden="false" customHeight="false" outlineLevel="0" collapsed="false">
      <c r="A1" s="345" t="s">
        <v>1032</v>
      </c>
      <c r="B1" s="345"/>
      <c r="C1" s="345"/>
      <c r="D1" s="345"/>
      <c r="E1" s="345"/>
      <c r="F1" s="345"/>
      <c r="G1" s="345"/>
      <c r="H1" s="345"/>
      <c r="I1" s="345"/>
      <c r="J1" s="345"/>
      <c r="K1" s="345"/>
      <c r="L1" s="345"/>
      <c r="M1" s="345"/>
      <c r="N1" s="345"/>
      <c r="O1" s="345"/>
      <c r="P1" s="345"/>
      <c r="Q1" s="345"/>
      <c r="R1" s="345"/>
      <c r="S1" s="345"/>
      <c r="T1" s="345"/>
      <c r="U1" s="345"/>
      <c r="V1" s="345"/>
      <c r="W1" s="345"/>
    </row>
    <row r="2" customFormat="false" ht="8.25" hidden="false" customHeight="false" outlineLevel="0" collapsed="false">
      <c r="C2" s="49"/>
      <c r="D2" s="49"/>
      <c r="E2" s="49"/>
      <c r="F2" s="49"/>
      <c r="G2" s="49"/>
      <c r="H2" s="49"/>
      <c r="I2" s="49"/>
      <c r="J2" s="49"/>
      <c r="K2" s="49"/>
      <c r="L2" s="49"/>
      <c r="M2" s="49"/>
      <c r="N2" s="49"/>
    </row>
    <row r="3" customFormat="false" ht="8.25" hidden="false" customHeight="false" outlineLevel="0" collapsed="false">
      <c r="A3" s="345" t="s">
        <v>10</v>
      </c>
      <c r="B3" s="345"/>
      <c r="C3" s="345"/>
      <c r="D3" s="345"/>
      <c r="E3" s="345"/>
      <c r="F3" s="345"/>
      <c r="G3" s="345"/>
      <c r="H3" s="345"/>
      <c r="I3" s="345"/>
      <c r="J3" s="345"/>
      <c r="K3" s="345"/>
      <c r="L3" s="345"/>
      <c r="M3" s="345"/>
      <c r="N3" s="345"/>
      <c r="O3" s="345"/>
      <c r="P3" s="345"/>
      <c r="Q3" s="345"/>
      <c r="R3" s="345"/>
      <c r="S3" s="345"/>
      <c r="T3" s="345"/>
      <c r="U3" s="345"/>
      <c r="V3" s="345"/>
      <c r="W3" s="345"/>
      <c r="AC3" s="345" t="s">
        <v>10</v>
      </c>
      <c r="AD3" s="345"/>
      <c r="AE3" s="345"/>
      <c r="AF3" s="345"/>
      <c r="AG3" s="345"/>
      <c r="AH3" s="345"/>
      <c r="AI3" s="345"/>
      <c r="AJ3" s="345"/>
      <c r="AK3" s="345"/>
      <c r="AL3" s="345"/>
      <c r="AM3" s="345"/>
      <c r="AN3" s="345"/>
      <c r="AO3" s="345"/>
      <c r="AP3" s="345"/>
      <c r="AQ3" s="345"/>
      <c r="AR3" s="345"/>
      <c r="AS3" s="345"/>
      <c r="AT3" s="345"/>
      <c r="AU3" s="345"/>
      <c r="AV3" s="345"/>
      <c r="AW3" s="345"/>
      <c r="AX3" s="345"/>
      <c r="AY3" s="345"/>
    </row>
    <row r="4" customFormat="false" ht="8.25" hidden="false" customHeight="false" outlineLevel="0" collapsed="false">
      <c r="A4" s="49"/>
      <c r="B4" s="49"/>
      <c r="C4" s="49"/>
      <c r="D4" s="49"/>
      <c r="E4" s="49"/>
      <c r="F4" s="49"/>
      <c r="G4" s="49"/>
      <c r="H4" s="49"/>
      <c r="I4" s="49"/>
      <c r="J4" s="49"/>
      <c r="K4" s="49"/>
      <c r="L4" s="49"/>
      <c r="M4" s="49"/>
      <c r="N4" s="49"/>
      <c r="O4" s="49"/>
      <c r="P4" s="49"/>
      <c r="Q4" s="49"/>
      <c r="R4" s="49"/>
      <c r="S4" s="49"/>
      <c r="T4" s="49"/>
      <c r="U4" s="49"/>
      <c r="V4" s="49"/>
      <c r="W4" s="49"/>
      <c r="X4" s="49"/>
      <c r="Y4" s="49"/>
      <c r="Z4" s="49"/>
      <c r="AA4" s="49"/>
      <c r="AC4" s="49"/>
      <c r="AD4" s="49"/>
      <c r="AE4" s="49"/>
      <c r="AF4" s="49"/>
      <c r="AG4" s="49"/>
      <c r="AH4" s="49"/>
      <c r="AI4" s="49"/>
      <c r="AJ4" s="49"/>
      <c r="AK4" s="49"/>
      <c r="AL4" s="49"/>
      <c r="AM4" s="49"/>
      <c r="AN4" s="49"/>
      <c r="AO4" s="49"/>
      <c r="AP4" s="49"/>
      <c r="AQ4" s="49"/>
      <c r="AR4" s="49"/>
      <c r="AS4" s="49"/>
      <c r="AT4" s="49"/>
      <c r="AU4" s="49"/>
      <c r="AV4" s="49"/>
      <c r="AW4" s="49"/>
      <c r="AX4" s="49"/>
      <c r="AY4" s="49"/>
    </row>
    <row r="5" customFormat="false" ht="8.25" hidden="false" customHeight="false" outlineLevel="0" collapsed="false">
      <c r="H5" s="346" t="s">
        <v>11</v>
      </c>
      <c r="I5" s="346"/>
      <c r="J5" s="346"/>
      <c r="M5" s="346" t="s">
        <v>12</v>
      </c>
      <c r="N5" s="346"/>
      <c r="O5" s="346"/>
      <c r="S5" s="87" t="s">
        <v>13</v>
      </c>
      <c r="AJ5" s="346" t="s">
        <v>11</v>
      </c>
      <c r="AK5" s="346"/>
      <c r="AL5" s="346"/>
      <c r="AO5" s="346" t="s">
        <v>12</v>
      </c>
      <c r="AP5" s="346"/>
      <c r="AQ5" s="346"/>
    </row>
    <row r="6" customFormat="false" ht="8.25" hidden="false" customHeight="false" outlineLevel="0" collapsed="false">
      <c r="H6" s="346" t="s">
        <v>14</v>
      </c>
      <c r="I6" s="346"/>
      <c r="J6" s="346"/>
      <c r="M6" s="346" t="s">
        <v>15</v>
      </c>
      <c r="S6" s="83" t="s">
        <v>16</v>
      </c>
      <c r="T6" s="83" t="s">
        <v>17</v>
      </c>
      <c r="AJ6" s="346" t="s">
        <v>14</v>
      </c>
      <c r="AK6" s="346"/>
      <c r="AL6" s="346"/>
    </row>
    <row r="7" customFormat="false" ht="8.25" hidden="false" customHeight="false" outlineLevel="0" collapsed="false">
      <c r="H7" s="346"/>
      <c r="I7" s="346"/>
      <c r="J7" s="346"/>
      <c r="S7" s="82" t="n">
        <f aca="false">(N17+D27+L38+L47)/(N17+D27+L38+D17)</f>
        <v>0.469189189189189</v>
      </c>
      <c r="T7" s="82" t="n">
        <f aca="false">D17/(D17+N17+D27+L38+L47)</f>
        <v>0.530810810810811</v>
      </c>
      <c r="AJ7" s="346"/>
      <c r="AK7" s="346"/>
      <c r="AL7" s="346"/>
    </row>
    <row r="10" customFormat="false" ht="8.25" hidden="false" customHeight="false" outlineLevel="0" collapsed="false">
      <c r="A10" s="345" t="s">
        <v>11</v>
      </c>
      <c r="B10" s="345"/>
      <c r="C10" s="345"/>
      <c r="D10" s="345"/>
      <c r="E10" s="345"/>
      <c r="F10" s="345"/>
      <c r="G10" s="345"/>
      <c r="H10" s="345"/>
      <c r="I10" s="345"/>
      <c r="J10" s="345"/>
      <c r="K10" s="345"/>
      <c r="L10" s="345"/>
      <c r="M10" s="345"/>
      <c r="N10" s="345"/>
      <c r="O10" s="345"/>
      <c r="P10" s="345"/>
      <c r="Q10" s="345"/>
      <c r="R10" s="345"/>
      <c r="S10" s="345"/>
      <c r="T10" s="345"/>
      <c r="U10" s="345"/>
      <c r="V10" s="345"/>
      <c r="W10" s="345"/>
      <c r="AC10" s="345" t="s">
        <v>12</v>
      </c>
      <c r="AD10" s="345"/>
      <c r="AE10" s="345"/>
      <c r="AF10" s="345"/>
      <c r="AG10" s="345"/>
      <c r="AH10" s="345"/>
      <c r="AI10" s="345"/>
      <c r="AJ10" s="345"/>
      <c r="AK10" s="345"/>
      <c r="AL10" s="345"/>
      <c r="AM10" s="345"/>
      <c r="AN10" s="345"/>
      <c r="AO10" s="345"/>
      <c r="AP10" s="345"/>
      <c r="AQ10" s="345"/>
      <c r="AR10" s="345"/>
      <c r="AS10" s="345"/>
      <c r="AT10" s="345"/>
      <c r="AU10" s="345"/>
      <c r="AV10" s="345"/>
      <c r="AW10" s="345"/>
      <c r="AX10" s="345"/>
      <c r="AY10" s="345"/>
    </row>
    <row r="12" customFormat="false" ht="8.25" hidden="false" customHeight="false" outlineLevel="0" collapsed="false">
      <c r="C12" s="345" t="s">
        <v>18</v>
      </c>
      <c r="D12" s="345"/>
      <c r="E12" s="345"/>
      <c r="F12" s="345"/>
      <c r="G12" s="345"/>
      <c r="H12" s="345"/>
      <c r="I12" s="345"/>
      <c r="L12" s="345" t="s">
        <v>19</v>
      </c>
      <c r="M12" s="345"/>
      <c r="N12" s="345"/>
      <c r="O12" s="345"/>
      <c r="P12" s="345"/>
      <c r="R12" s="345" t="s">
        <v>20</v>
      </c>
      <c r="S12" s="345"/>
      <c r="T12" s="345"/>
      <c r="V12" s="345" t="s">
        <v>21</v>
      </c>
      <c r="W12" s="345"/>
      <c r="AE12" s="345" t="s">
        <v>18</v>
      </c>
      <c r="AF12" s="345"/>
      <c r="AG12" s="345"/>
      <c r="AH12" s="345"/>
      <c r="AI12" s="345"/>
      <c r="AJ12" s="345"/>
      <c r="AK12" s="345"/>
      <c r="AN12" s="345" t="s">
        <v>19</v>
      </c>
      <c r="AO12" s="345"/>
      <c r="AP12" s="345"/>
      <c r="AQ12" s="345"/>
      <c r="AR12" s="345"/>
      <c r="AT12" s="345" t="s">
        <v>20</v>
      </c>
      <c r="AU12" s="345"/>
      <c r="AV12" s="345"/>
      <c r="AX12" s="345" t="s">
        <v>21</v>
      </c>
      <c r="AY12" s="345"/>
    </row>
    <row r="13" customFormat="false" ht="8.25" hidden="false" customHeight="false" outlineLevel="0" collapsed="false">
      <c r="A13" s="55" t="s">
        <v>22</v>
      </c>
      <c r="B13" s="55" t="s">
        <v>23</v>
      </c>
      <c r="C13" s="55" t="s">
        <v>24</v>
      </c>
      <c r="D13" s="55" t="s">
        <v>25</v>
      </c>
      <c r="E13" s="55" t="s">
        <v>26</v>
      </c>
      <c r="F13" s="55" t="s">
        <v>27</v>
      </c>
      <c r="G13" s="55" t="s">
        <v>28</v>
      </c>
      <c r="H13" s="55" t="s">
        <v>29</v>
      </c>
      <c r="I13" s="55" t="s">
        <v>30</v>
      </c>
      <c r="J13" s="55" t="s">
        <v>31</v>
      </c>
      <c r="K13" s="55" t="s">
        <v>32</v>
      </c>
      <c r="L13" s="55" t="s">
        <v>33</v>
      </c>
      <c r="N13" s="55" t="s">
        <v>34</v>
      </c>
      <c r="O13" s="55" t="s">
        <v>35</v>
      </c>
      <c r="P13" s="55" t="s">
        <v>36</v>
      </c>
      <c r="Q13" s="55" t="s">
        <v>30</v>
      </c>
      <c r="R13" s="55" t="s">
        <v>37</v>
      </c>
      <c r="S13" s="55"/>
      <c r="T13" s="55" t="s">
        <v>38</v>
      </c>
      <c r="U13" s="55" t="s">
        <v>39</v>
      </c>
      <c r="V13" s="55" t="s">
        <v>40</v>
      </c>
      <c r="W13" s="55"/>
      <c r="X13" s="55" t="s">
        <v>41</v>
      </c>
      <c r="Y13" s="55" t="s">
        <v>42</v>
      </c>
      <c r="Z13" s="55"/>
      <c r="AA13" s="55"/>
      <c r="AD13" s="55" t="s">
        <v>22</v>
      </c>
      <c r="AE13" s="55" t="s">
        <v>24</v>
      </c>
      <c r="AF13" s="55" t="s">
        <v>25</v>
      </c>
      <c r="AG13" s="55" t="s">
        <v>26</v>
      </c>
      <c r="AH13" s="55" t="s">
        <v>27</v>
      </c>
      <c r="AI13" s="55" t="s">
        <v>28</v>
      </c>
      <c r="AJ13" s="55" t="s">
        <v>29</v>
      </c>
      <c r="AK13" s="55" t="s">
        <v>30</v>
      </c>
      <c r="AL13" s="55" t="s">
        <v>31</v>
      </c>
      <c r="AM13" s="55" t="s">
        <v>32</v>
      </c>
      <c r="AN13" s="55" t="s">
        <v>33</v>
      </c>
      <c r="AP13" s="55" t="s">
        <v>34</v>
      </c>
      <c r="AQ13" s="55" t="s">
        <v>35</v>
      </c>
      <c r="AR13" s="55" t="s">
        <v>36</v>
      </c>
      <c r="AS13" s="55" t="s">
        <v>30</v>
      </c>
      <c r="AT13" s="55" t="s">
        <v>37</v>
      </c>
      <c r="AU13" s="55"/>
      <c r="AV13" s="55" t="s">
        <v>38</v>
      </c>
      <c r="AW13" s="55" t="s">
        <v>39</v>
      </c>
      <c r="AX13" s="55" t="s">
        <v>40</v>
      </c>
      <c r="AY13" s="55"/>
      <c r="AZ13" s="55" t="s">
        <v>41</v>
      </c>
      <c r="BA13" s="55" t="s">
        <v>42</v>
      </c>
    </row>
    <row r="14" customFormat="false" ht="8.25" hidden="false" customHeight="false" outlineLevel="0" collapsed="false">
      <c r="A14" s="347" t="s">
        <v>1033</v>
      </c>
      <c r="B14" s="61" t="n">
        <v>37</v>
      </c>
      <c r="C14" s="61" t="n">
        <v>8</v>
      </c>
      <c r="D14" s="61" t="n">
        <v>222</v>
      </c>
      <c r="E14" s="61" t="n">
        <v>143</v>
      </c>
      <c r="F14" s="82" t="n">
        <f aca="false">E14/D14</f>
        <v>0.644144144144144</v>
      </c>
      <c r="G14" s="61" t="n">
        <v>1413</v>
      </c>
      <c r="H14" s="348" t="n">
        <f aca="false">G14/D14</f>
        <v>6.36486486486487</v>
      </c>
      <c r="I14" s="61" t="n">
        <v>14</v>
      </c>
      <c r="J14" s="82" t="n">
        <v>0.04</v>
      </c>
      <c r="K14" s="61" t="n">
        <v>10</v>
      </c>
      <c r="L14" s="82" t="n">
        <f aca="false">K14/D14</f>
        <v>0.045045045045045</v>
      </c>
      <c r="N14" s="61" t="n">
        <v>11</v>
      </c>
      <c r="O14" s="61" t="n">
        <v>6</v>
      </c>
      <c r="P14" s="61" t="n">
        <f aca="false">O14/N14</f>
        <v>0.545454545454545</v>
      </c>
      <c r="Q14" s="61" t="n">
        <v>0</v>
      </c>
      <c r="R14" s="82" t="n">
        <f aca="false">Q14/N14</f>
        <v>0</v>
      </c>
      <c r="S14" s="63"/>
      <c r="T14" s="82" t="n">
        <f aca="false">(D14+N14)/($D$17+$N$17)</f>
        <v>0.43389199255121</v>
      </c>
      <c r="U14" s="82" t="n">
        <f aca="false">D14/($D$17)</f>
        <v>0.45213849287169</v>
      </c>
      <c r="V14" s="82" t="n">
        <f aca="false">N14/($N$17)</f>
        <v>0.239130434782609</v>
      </c>
      <c r="W14" s="349"/>
      <c r="X14" s="61" t="n">
        <f aca="false">($G14*('Scoring Format'!$B$2))+($I14*('Scoring Format'!$B$5))+($K14*('Scoring Format'!$B$8))+($O14*('Scoring Format'!$B$3))+($Q14*('Scoring Format'!$B$6))</f>
        <v>117.25</v>
      </c>
      <c r="Y14" s="62" t="n">
        <f aca="false">(($G14*('Scoring Format'!$B$2))+($I14*('Scoring Format'!$B$5))+($K14*('Scoring Format'!$B$8))+($O14*('Scoring Format'!$B$3))+($Q14*('Scoring Format'!$B$6)))*0.4</f>
        <v>46.9</v>
      </c>
      <c r="Z14" s="63"/>
      <c r="AA14" s="63"/>
      <c r="AD14" s="347" t="s">
        <v>44</v>
      </c>
      <c r="AE14" s="347"/>
      <c r="AF14" s="61" t="n">
        <v>583</v>
      </c>
      <c r="AG14" s="61" t="n">
        <v>378</v>
      </c>
      <c r="AH14" s="82" t="n">
        <f aca="false">AG14/AF14</f>
        <v>0.648370497427101</v>
      </c>
      <c r="AI14" s="61" t="n">
        <v>4072</v>
      </c>
      <c r="AJ14" s="348" t="n">
        <f aca="false">AI14/AF14</f>
        <v>6.98456260720412</v>
      </c>
      <c r="AK14" s="61" t="n">
        <v>27</v>
      </c>
      <c r="AL14" s="82" t="n">
        <f aca="false">AK14/AF14</f>
        <v>0.0463121783876501</v>
      </c>
      <c r="AM14" s="61" t="n">
        <v>11</v>
      </c>
      <c r="AN14" s="82" t="n">
        <f aca="false">AM14/AF14</f>
        <v>0.0188679245283019</v>
      </c>
      <c r="AP14" s="61" t="n">
        <v>100</v>
      </c>
      <c r="AQ14" s="61" t="n">
        <v>590</v>
      </c>
      <c r="AR14" s="61" t="n">
        <f aca="false">AQ14/AP14</f>
        <v>5.9</v>
      </c>
      <c r="AS14" s="61" t="n">
        <v>5</v>
      </c>
      <c r="AT14" s="82" t="n">
        <f aca="false">AS14/AP14</f>
        <v>0.05</v>
      </c>
      <c r="AU14" s="63"/>
      <c r="AV14" s="82" t="n">
        <f aca="false">(AF14+AP14)/(AF17+AP17)</f>
        <v>1</v>
      </c>
      <c r="AW14" s="82" t="n">
        <f aca="false">AF14/(AP14+AF14)</f>
        <v>0.853587115666179</v>
      </c>
      <c r="AX14" s="82" t="n">
        <f aca="false">AP14/(AF14+AP14)</f>
        <v>0.146412884333821</v>
      </c>
      <c r="AY14" s="349"/>
      <c r="AZ14" s="61" t="n">
        <f aca="false">((AI14*0.05)+(AK14*4)+(AM14*-1)+(AQ14*0.1)+(AS14*6))*0.55</f>
        <v>214.28</v>
      </c>
      <c r="BA14" s="62" t="n">
        <f aca="false">((AI14*0.05)+(AK14*4)+(AM14*-1)+(AQ14*0.1)+(AS14*6))*0.4</f>
        <v>155.84</v>
      </c>
    </row>
    <row r="15" customFormat="false" ht="8.25" hidden="false" customHeight="false" outlineLevel="0" collapsed="false">
      <c r="A15" s="347" t="s">
        <v>1034</v>
      </c>
      <c r="B15" s="61" t="n">
        <v>22</v>
      </c>
      <c r="C15" s="61" t="n">
        <v>9</v>
      </c>
      <c r="D15" s="61" t="n">
        <v>269</v>
      </c>
      <c r="E15" s="61" t="n">
        <v>177</v>
      </c>
      <c r="F15" s="82" t="n">
        <f aca="false">E15/D15</f>
        <v>0.657992565055762</v>
      </c>
      <c r="G15" s="61" t="n">
        <v>1982</v>
      </c>
      <c r="H15" s="348" t="n">
        <f aca="false">G15/D15</f>
        <v>7.36802973977695</v>
      </c>
      <c r="I15" s="61" t="n">
        <v>11</v>
      </c>
      <c r="J15" s="82" t="n">
        <f aca="false">I15/D15</f>
        <v>0.0408921933085502</v>
      </c>
      <c r="K15" s="61" t="n">
        <v>7</v>
      </c>
      <c r="L15" s="82" t="n">
        <f aca="false">K15/D15</f>
        <v>0.0260223048327138</v>
      </c>
      <c r="N15" s="61" t="n">
        <v>35</v>
      </c>
      <c r="O15" s="61" t="n">
        <v>140</v>
      </c>
      <c r="P15" s="61" t="n">
        <f aca="false">O15/N15</f>
        <v>4</v>
      </c>
      <c r="Q15" s="61" t="n">
        <v>2</v>
      </c>
      <c r="R15" s="82" t="n">
        <f aca="false">Q15/N15</f>
        <v>0.0571428571428571</v>
      </c>
      <c r="S15" s="63"/>
      <c r="T15" s="82" t="n">
        <f aca="false">(D15+N15)/($D$17+$N$17)</f>
        <v>0.56610800744879</v>
      </c>
      <c r="U15" s="82" t="n">
        <f aca="false">D15/($D$17)</f>
        <v>0.54786150712831</v>
      </c>
      <c r="V15" s="82" t="n">
        <f aca="false">N15/($N$17)</f>
        <v>0.760869565217391</v>
      </c>
      <c r="W15" s="349"/>
      <c r="X15" s="61" t="n">
        <f aca="false">($G15*('Scoring Format'!$B$2))+($I15*('Scoring Format'!$B$5))+($K15*('Scoring Format'!$B$8))+($O15*('Scoring Format'!$B$3))+($Q15*('Scoring Format'!$B$6))</f>
        <v>162.1</v>
      </c>
      <c r="Y15" s="62" t="n">
        <f aca="false">(($G15*('Scoring Format'!$B$2))+($I15*('Scoring Format'!$B$5))+($K15*('Scoring Format'!$B$8))+($O15*('Scoring Format'!$B$3))+($Q15*('Scoring Format'!$B$6)))*0.4</f>
        <v>64.84</v>
      </c>
      <c r="Z15" s="63"/>
      <c r="AA15" s="63"/>
      <c r="AD15" s="347" t="s">
        <v>46</v>
      </c>
      <c r="AE15" s="347"/>
      <c r="AF15" s="61" t="n">
        <v>0</v>
      </c>
      <c r="AG15" s="61" t="n">
        <v>0</v>
      </c>
      <c r="AH15" s="82" t="n">
        <v>0</v>
      </c>
      <c r="AI15" s="61" t="n">
        <v>0</v>
      </c>
      <c r="AJ15" s="348"/>
      <c r="AK15" s="61" t="n">
        <v>0</v>
      </c>
      <c r="AL15" s="82" t="e">
        <f aca="false">AK15/AF15</f>
        <v>#DIV/0!</v>
      </c>
      <c r="AM15" s="61" t="n">
        <v>0</v>
      </c>
      <c r="AN15" s="82" t="e">
        <f aca="false">AM15/AF15</f>
        <v>#DIV/0!</v>
      </c>
      <c r="AP15" s="61" t="n">
        <v>0</v>
      </c>
      <c r="AQ15" s="61" t="n">
        <v>0</v>
      </c>
      <c r="AR15" s="61"/>
      <c r="AS15" s="61" t="n">
        <v>0</v>
      </c>
      <c r="AT15" s="82" t="e">
        <f aca="false">AS15/AP15</f>
        <v>#DIV/0!</v>
      </c>
      <c r="AU15" s="63"/>
      <c r="AV15" s="82" t="e">
        <f aca="false">(AF15+AP15)/(AD18+AN18)</f>
        <v>#DIV/0!</v>
      </c>
      <c r="AW15" s="82" t="e">
        <f aca="false">AF15/(AP15+AF15)</f>
        <v>#DIV/0!</v>
      </c>
      <c r="AX15" s="82" t="e">
        <f aca="false">AP15/(AF15+AP15)</f>
        <v>#DIV/0!</v>
      </c>
      <c r="AY15" s="349"/>
      <c r="AZ15" s="61"/>
      <c r="BA15" s="62"/>
    </row>
    <row r="16" customFormat="false" ht="8.25" hidden="false" customHeight="false" outlineLevel="0" collapsed="false">
      <c r="A16" s="347" t="s">
        <v>1035</v>
      </c>
      <c r="B16" s="61" t="n">
        <v>28</v>
      </c>
      <c r="C16" s="61"/>
      <c r="D16" s="61"/>
      <c r="E16" s="61"/>
      <c r="F16" s="82" t="e">
        <f aca="false">E16/D16</f>
        <v>#DIV/0!</v>
      </c>
      <c r="G16" s="61"/>
      <c r="H16" s="348" t="e">
        <f aca="false">G16/D16</f>
        <v>#DIV/0!</v>
      </c>
      <c r="I16" s="61"/>
      <c r="J16" s="82" t="e">
        <f aca="false">I16/D16</f>
        <v>#DIV/0!</v>
      </c>
      <c r="K16" s="61" t="n">
        <v>0</v>
      </c>
      <c r="L16" s="82" t="e">
        <f aca="false">K16/D16</f>
        <v>#DIV/0!</v>
      </c>
      <c r="N16" s="61"/>
      <c r="O16" s="61"/>
      <c r="P16" s="61" t="e">
        <f aca="false">O16/N16</f>
        <v>#DIV/0!</v>
      </c>
      <c r="Q16" s="61" t="n">
        <v>0</v>
      </c>
      <c r="R16" s="82" t="e">
        <f aca="false">Q16/N16</f>
        <v>#DIV/0!</v>
      </c>
      <c r="S16" s="63"/>
      <c r="T16" s="82" t="n">
        <f aca="false">(D16+N16)/($D$17+$N$17)</f>
        <v>0</v>
      </c>
      <c r="U16" s="82" t="n">
        <f aca="false">D16/($D$17)</f>
        <v>0</v>
      </c>
      <c r="V16" s="82" t="n">
        <f aca="false">N16/($N$17)</f>
        <v>0</v>
      </c>
      <c r="W16" s="349"/>
      <c r="X16" s="61" t="n">
        <f aca="false">($G16*('Scoring Format'!$B$2))+($I16*('Scoring Format'!$B$5))+($K16*('Scoring Format'!$B$8))+($O16*('Scoring Format'!$B$3))+($Q16*('Scoring Format'!$B$6))</f>
        <v>0</v>
      </c>
      <c r="Y16" s="62" t="n">
        <f aca="false">(($G16*('Scoring Format'!$B$2))+($I16*('Scoring Format'!$B$5))+($K16*('Scoring Format'!$B$8))+($O16*('Scoring Format'!$B$3))+($Q16*('Scoring Format'!$B$6)))*0.4</f>
        <v>0</v>
      </c>
      <c r="Z16" s="63"/>
      <c r="AA16" s="63"/>
      <c r="AD16" s="347" t="s">
        <v>157</v>
      </c>
      <c r="AE16" s="347"/>
      <c r="AF16" s="61"/>
      <c r="AG16" s="61"/>
      <c r="AH16" s="82" t="e">
        <f aca="false">AG16/AF16</f>
        <v>#DIV/0!</v>
      </c>
      <c r="AI16" s="61"/>
      <c r="AJ16" s="348" t="e">
        <f aca="false">AI16/AF16</f>
        <v>#DIV/0!</v>
      </c>
      <c r="AK16" s="61"/>
      <c r="AL16" s="82" t="e">
        <f aca="false">AK16/AF16</f>
        <v>#DIV/0!</v>
      </c>
      <c r="AM16" s="61"/>
      <c r="AN16" s="82" t="e">
        <f aca="false">AM16/AF16</f>
        <v>#DIV/0!</v>
      </c>
      <c r="AP16" s="61"/>
      <c r="AQ16" s="61"/>
      <c r="AR16" s="61" t="e">
        <f aca="false">AQ16/AP16</f>
        <v>#DIV/0!</v>
      </c>
      <c r="AS16" s="61"/>
      <c r="AT16" s="82" t="e">
        <f aca="false">AS16/AP16</f>
        <v>#DIV/0!</v>
      </c>
      <c r="AU16" s="63"/>
      <c r="AV16" s="82" t="e">
        <f aca="false">(AF16+AP16)/(AF20+AP20)</f>
        <v>#DIV/0!</v>
      </c>
      <c r="AW16" s="82" t="e">
        <f aca="false">AF16/(AP16+AF16)</f>
        <v>#DIV/0!</v>
      </c>
      <c r="AX16" s="82" t="e">
        <f aca="false">AP16/(AF16+AP16)</f>
        <v>#DIV/0!</v>
      </c>
      <c r="AY16" s="349"/>
      <c r="AZ16" s="61" t="n">
        <f aca="false">((AI16*0.05)+(AK16*4)+(AM16*-1)+(AQ16*0.1)+(AS16*6))*0.55</f>
        <v>0</v>
      </c>
      <c r="BA16" s="62" t="n">
        <f aca="false">((AI16*0.05)+(AK16*4)+(AM16*-1)+(AQ16*0.1)+(AS16*6))*0.4</f>
        <v>0</v>
      </c>
    </row>
    <row r="17" customFormat="false" ht="8.25" hidden="false" customHeight="false" outlineLevel="0" collapsed="false">
      <c r="A17" s="55" t="s">
        <v>49</v>
      </c>
      <c r="B17" s="55"/>
      <c r="C17" s="55"/>
      <c r="D17" s="55" t="n">
        <f aca="false">SUM(D14:D16)</f>
        <v>491</v>
      </c>
      <c r="E17" s="55" t="n">
        <f aca="false">SUM(E14:E16)</f>
        <v>320</v>
      </c>
      <c r="F17" s="55"/>
      <c r="G17" s="55" t="n">
        <f aca="false">SUM(G14:G16)</f>
        <v>3395</v>
      </c>
      <c r="H17" s="55"/>
      <c r="I17" s="55" t="n">
        <f aca="false">SUM(I14:I16)</f>
        <v>25</v>
      </c>
      <c r="J17" s="55"/>
      <c r="K17" s="55" t="n">
        <f aca="false">SUM(K14:K16)</f>
        <v>17</v>
      </c>
      <c r="L17" s="55"/>
      <c r="M17" s="87"/>
      <c r="N17" s="55" t="n">
        <f aca="false">SUM(N14:N16)</f>
        <v>46</v>
      </c>
      <c r="O17" s="55" t="n">
        <f aca="false">SUM(O14:O16)</f>
        <v>146</v>
      </c>
      <c r="P17" s="55"/>
      <c r="Q17" s="55" t="n">
        <f aca="false">SUM(Q14:Q16)</f>
        <v>2</v>
      </c>
      <c r="R17" s="55"/>
      <c r="S17" s="55"/>
      <c r="T17" s="350" t="n">
        <f aca="false">T14+T15+T16</f>
        <v>1</v>
      </c>
      <c r="U17" s="351" t="n">
        <f aca="false">D17/(D17+N17)</f>
        <v>0.914338919925512</v>
      </c>
      <c r="V17" s="351" t="n">
        <f aca="false">N17/(N17+D17)</f>
        <v>0.0856610800744879</v>
      </c>
      <c r="W17" s="349"/>
      <c r="X17" s="63"/>
      <c r="Y17" s="63"/>
      <c r="Z17" s="63"/>
      <c r="AA17" s="63"/>
      <c r="AD17" s="55" t="s">
        <v>49</v>
      </c>
      <c r="AE17" s="55"/>
      <c r="AF17" s="55" t="n">
        <f aca="false">SUM(AF14:AF16)</f>
        <v>583</v>
      </c>
      <c r="AG17" s="55" t="n">
        <f aca="false">SUM(AG14:AG16)</f>
        <v>378</v>
      </c>
      <c r="AH17" s="55"/>
      <c r="AI17" s="55" t="n">
        <f aca="false">SUM(AI14:AI16)</f>
        <v>4072</v>
      </c>
      <c r="AJ17" s="55"/>
      <c r="AK17" s="55" t="n">
        <f aca="false">SUM(AK14:AK16)</f>
        <v>27</v>
      </c>
      <c r="AL17" s="55"/>
      <c r="AM17" s="55" t="n">
        <f aca="false">SUM(AM14:AM16)</f>
        <v>11</v>
      </c>
      <c r="AN17" s="55"/>
      <c r="AO17" s="87"/>
      <c r="AP17" s="55" t="n">
        <f aca="false">SUM(AP14:AP16)</f>
        <v>100</v>
      </c>
      <c r="AQ17" s="55" t="n">
        <f aca="false">SUM(AQ14:AQ16)</f>
        <v>590</v>
      </c>
      <c r="AR17" s="55"/>
      <c r="AS17" s="55" t="n">
        <f aca="false">SUM(AS14:AS16)</f>
        <v>5</v>
      </c>
      <c r="AT17" s="55"/>
      <c r="AU17" s="55"/>
      <c r="AV17" s="350" t="e">
        <f aca="false">AV14+AV15+AV16</f>
        <v>#DIV/0!</v>
      </c>
      <c r="AW17" s="351" t="n">
        <f aca="false">AF17/(AF17+AP17)</f>
        <v>0.853587115666179</v>
      </c>
      <c r="AX17" s="351" t="n">
        <f aca="false">AP17/(AP17+AF17)</f>
        <v>0.146412884333821</v>
      </c>
      <c r="AY17" s="349"/>
      <c r="AZ17" s="63"/>
      <c r="BA17" s="63"/>
    </row>
    <row r="18" customFormat="false" ht="8.25" hidden="false" customHeight="false" outlineLevel="0" collapsed="false">
      <c r="C18" s="63"/>
      <c r="D18" s="352"/>
      <c r="E18" s="63"/>
      <c r="F18" s="353"/>
      <c r="G18" s="63"/>
      <c r="H18" s="354"/>
      <c r="I18" s="63"/>
      <c r="J18" s="354"/>
      <c r="K18" s="63"/>
      <c r="L18" s="63"/>
      <c r="M18" s="63"/>
      <c r="N18" s="63"/>
      <c r="O18" s="63"/>
      <c r="P18" s="63"/>
      <c r="Q18" s="63"/>
      <c r="R18" s="63"/>
      <c r="AD18" s="63"/>
      <c r="AE18" s="63"/>
      <c r="AF18" s="352"/>
      <c r="AG18" s="63"/>
      <c r="AH18" s="353"/>
      <c r="AI18" s="63"/>
      <c r="AJ18" s="354"/>
      <c r="AK18" s="63"/>
      <c r="AL18" s="354"/>
      <c r="AM18" s="63"/>
      <c r="AN18" s="63"/>
      <c r="AO18" s="63"/>
      <c r="AP18" s="63"/>
      <c r="AQ18" s="63"/>
      <c r="AR18" s="63"/>
      <c r="AS18" s="63"/>
      <c r="AT18" s="63"/>
    </row>
    <row r="19" customFormat="false" ht="8.25" hidden="false" customHeight="false" outlineLevel="0" collapsed="false">
      <c r="C19" s="63"/>
      <c r="D19" s="352"/>
      <c r="E19" s="63"/>
      <c r="F19" s="353"/>
      <c r="G19" s="63"/>
      <c r="H19" s="354"/>
      <c r="I19" s="63"/>
      <c r="J19" s="354"/>
      <c r="K19" s="63"/>
      <c r="L19" s="63"/>
      <c r="M19" s="63"/>
      <c r="N19" s="63"/>
      <c r="O19" s="63"/>
      <c r="P19" s="63"/>
      <c r="Q19" s="63"/>
      <c r="R19" s="63"/>
      <c r="AD19" s="63"/>
      <c r="AE19" s="63"/>
      <c r="AF19" s="352"/>
      <c r="AG19" s="63"/>
      <c r="AH19" s="353"/>
      <c r="AI19" s="63"/>
      <c r="AJ19" s="354"/>
      <c r="AK19" s="63"/>
      <c r="AL19" s="354"/>
      <c r="AM19" s="63"/>
      <c r="AN19" s="63"/>
      <c r="AO19" s="63"/>
      <c r="AP19" s="63"/>
      <c r="AQ19" s="63"/>
      <c r="AR19" s="63"/>
      <c r="AS19" s="63"/>
      <c r="AT19" s="63"/>
    </row>
    <row r="20" customFormat="false" ht="8.25" hidden="false" customHeight="false" outlineLevel="0" collapsed="false">
      <c r="A20" s="345" t="s">
        <v>19</v>
      </c>
      <c r="B20" s="345"/>
      <c r="C20" s="345"/>
      <c r="D20" s="345"/>
      <c r="E20" s="345"/>
      <c r="F20" s="345"/>
      <c r="G20" s="345"/>
      <c r="H20" s="345" t="s">
        <v>50</v>
      </c>
      <c r="I20" s="345"/>
      <c r="J20" s="345"/>
      <c r="K20" s="345"/>
      <c r="L20" s="345"/>
      <c r="M20" s="345"/>
      <c r="N20" s="63"/>
      <c r="O20" s="63"/>
      <c r="P20" s="63"/>
      <c r="Q20" s="63"/>
      <c r="T20" s="345" t="s">
        <v>20</v>
      </c>
      <c r="U20" s="345"/>
      <c r="V20" s="345"/>
      <c r="X20" s="345"/>
      <c r="Y20" s="345"/>
      <c r="Z20" s="49"/>
      <c r="AA20" s="49"/>
      <c r="AB20" s="49"/>
      <c r="AC20" s="49"/>
      <c r="AE20" s="345" t="s">
        <v>19</v>
      </c>
      <c r="AF20" s="345"/>
      <c r="AG20" s="345"/>
      <c r="AH20" s="345"/>
      <c r="AI20" s="345"/>
      <c r="AJ20" s="345"/>
      <c r="AK20" s="345"/>
      <c r="AL20" s="345" t="s">
        <v>50</v>
      </c>
      <c r="AM20" s="345"/>
      <c r="AN20" s="345"/>
      <c r="AO20" s="345"/>
      <c r="AP20" s="345"/>
      <c r="AQ20" s="345"/>
      <c r="AR20" s="63"/>
      <c r="AS20" s="63"/>
      <c r="AV20" s="345" t="s">
        <v>20</v>
      </c>
      <c r="AW20" s="345"/>
      <c r="AX20" s="345"/>
      <c r="AZ20" s="345" t="s">
        <v>21</v>
      </c>
      <c r="BA20" s="345"/>
      <c r="BB20" s="49"/>
    </row>
    <row r="21" customFormat="false" ht="8.25" hidden="false" customHeight="false" outlineLevel="0" collapsed="false">
      <c r="A21" s="55" t="s">
        <v>51</v>
      </c>
      <c r="B21" s="55" t="s">
        <v>23</v>
      </c>
      <c r="C21" s="55" t="s">
        <v>24</v>
      </c>
      <c r="D21" s="55" t="s">
        <v>25</v>
      </c>
      <c r="E21" s="55" t="s">
        <v>28</v>
      </c>
      <c r="F21" s="55" t="s">
        <v>29</v>
      </c>
      <c r="G21" s="55" t="s">
        <v>30</v>
      </c>
      <c r="H21" s="55" t="s">
        <v>31</v>
      </c>
      <c r="J21" s="55" t="s">
        <v>52</v>
      </c>
      <c r="K21" s="55" t="s">
        <v>53</v>
      </c>
      <c r="L21" s="55" t="s">
        <v>54</v>
      </c>
      <c r="M21" s="55" t="s">
        <v>55</v>
      </c>
      <c r="N21" s="55" t="s">
        <v>56</v>
      </c>
      <c r="O21" s="55" t="s">
        <v>30</v>
      </c>
      <c r="P21" s="55" t="s">
        <v>57</v>
      </c>
      <c r="S21" s="55" t="s">
        <v>51</v>
      </c>
      <c r="T21" s="55" t="s">
        <v>38</v>
      </c>
      <c r="U21" s="55" t="s">
        <v>39</v>
      </c>
      <c r="V21" s="55" t="s">
        <v>40</v>
      </c>
      <c r="X21" s="55" t="s">
        <v>41</v>
      </c>
      <c r="Y21" s="55" t="s">
        <v>58</v>
      </c>
      <c r="Z21" s="55" t="s">
        <v>59</v>
      </c>
      <c r="AA21" s="55"/>
      <c r="AB21" s="55"/>
      <c r="AC21" s="55"/>
      <c r="AD21" s="55" t="s">
        <v>51</v>
      </c>
      <c r="AE21" s="55" t="s">
        <v>24</v>
      </c>
      <c r="AF21" s="55" t="s">
        <v>25</v>
      </c>
      <c r="AG21" s="55" t="s">
        <v>28</v>
      </c>
      <c r="AH21" s="55" t="s">
        <v>29</v>
      </c>
      <c r="AI21" s="55" t="s">
        <v>30</v>
      </c>
      <c r="AJ21" s="55" t="s">
        <v>31</v>
      </c>
      <c r="AL21" s="55" t="s">
        <v>52</v>
      </c>
      <c r="AM21" s="55" t="s">
        <v>53</v>
      </c>
      <c r="AN21" s="55" t="s">
        <v>54</v>
      </c>
      <c r="AO21" s="55" t="s">
        <v>55</v>
      </c>
      <c r="AP21" s="55" t="s">
        <v>56</v>
      </c>
      <c r="AQ21" s="55" t="s">
        <v>30</v>
      </c>
      <c r="AR21" s="55" t="s">
        <v>57</v>
      </c>
      <c r="AV21" s="55" t="s">
        <v>38</v>
      </c>
      <c r="AW21" s="55" t="s">
        <v>39</v>
      </c>
      <c r="AX21" s="55" t="s">
        <v>40</v>
      </c>
      <c r="AZ21" s="55" t="s">
        <v>41</v>
      </c>
      <c r="BA21" s="55" t="s">
        <v>58</v>
      </c>
    </row>
    <row r="22" customFormat="false" ht="8.25" hidden="false" customHeight="false" outlineLevel="0" collapsed="false">
      <c r="A22" s="347" t="s">
        <v>1036</v>
      </c>
      <c r="B22" s="61" t="n">
        <v>23</v>
      </c>
      <c r="C22" s="355" t="n">
        <v>17</v>
      </c>
      <c r="D22" s="61" t="n">
        <v>85</v>
      </c>
      <c r="E22" s="61" t="n">
        <v>345</v>
      </c>
      <c r="F22" s="61" t="n">
        <f aca="false">E22/D22</f>
        <v>4.05882352941176</v>
      </c>
      <c r="G22" s="61" t="n">
        <v>4</v>
      </c>
      <c r="H22" s="82" t="n">
        <f aca="false">G22/D22</f>
        <v>0.0470588235294118</v>
      </c>
      <c r="J22" s="82" t="n">
        <f aca="false">L22/K22</f>
        <v>0.6</v>
      </c>
      <c r="K22" s="61" t="n">
        <v>15</v>
      </c>
      <c r="L22" s="61" t="n">
        <v>9</v>
      </c>
      <c r="M22" s="61" t="n">
        <v>54</v>
      </c>
      <c r="N22" s="61" t="n">
        <f aca="false">M22/L22</f>
        <v>6</v>
      </c>
      <c r="O22" s="61" t="n">
        <v>0</v>
      </c>
      <c r="P22" s="82" t="n">
        <f aca="false">O22/L22</f>
        <v>0</v>
      </c>
      <c r="S22" s="347"/>
      <c r="T22" s="82" t="n">
        <f aca="false">(D22+K22)/($D$27+$K$27+$N$17+$E$17+$L$38+$L$47)</f>
        <v>0.117233294255569</v>
      </c>
      <c r="U22" s="82" t="n">
        <f aca="false">K22/($K$27+$F$38+$F$47)</f>
        <v>0.0436046511627907</v>
      </c>
      <c r="V22" s="82" t="n">
        <f aca="false">D22/($D$27+$N$17+$L$38+$L$47)</f>
        <v>0.195852534562212</v>
      </c>
      <c r="X22" s="61" t="n">
        <f aca="false">($E22*('Scoring Format'!$B$3))+($G22*('Scoring Format'!$B$6))+($M22*('Scoring Format'!$B$4))+($O22*('Scoring Format'!$B$7))</f>
        <v>63.9</v>
      </c>
      <c r="Y22" s="61" t="n">
        <f aca="false">($E22*('Scoring Format'!$B$3))+($G22*('Scoring Format'!$B$6))+(L22*1)+($M22*('Scoring Format'!$B$4))+($O22*('Scoring Format'!$B$7))</f>
        <v>72.9</v>
      </c>
      <c r="Z22" s="61" t="n">
        <f aca="false">($E22*('Scoring Format'!$B$3))+($G22*('Scoring Format'!$B$6))+(L22*0.5)+($M22*('Scoring Format'!$B$4))+($O22*('Scoring Format'!$B$7))</f>
        <v>68.4</v>
      </c>
      <c r="AA22" s="63"/>
      <c r="AB22" s="63"/>
      <c r="AC22" s="63"/>
      <c r="AD22" s="347" t="s">
        <v>61</v>
      </c>
      <c r="AE22" s="347"/>
      <c r="AF22" s="61" t="n">
        <v>200</v>
      </c>
      <c r="AG22" s="61" t="n">
        <v>1040</v>
      </c>
      <c r="AH22" s="61" t="n">
        <f aca="false">AG22/AF22</f>
        <v>5.2</v>
      </c>
      <c r="AI22" s="61" t="n">
        <v>7</v>
      </c>
      <c r="AJ22" s="82" t="n">
        <f aca="false">AI22/AF22</f>
        <v>0.035</v>
      </c>
      <c r="AL22" s="82" t="n">
        <f aca="false">AN22/AM22</f>
        <v>0.8</v>
      </c>
      <c r="AM22" s="61" t="n">
        <v>70</v>
      </c>
      <c r="AN22" s="61" t="n">
        <v>56</v>
      </c>
      <c r="AO22" s="61" t="n">
        <v>364</v>
      </c>
      <c r="AP22" s="61" t="n">
        <f aca="false">AO22/AN22</f>
        <v>6.5</v>
      </c>
      <c r="AQ22" s="61" t="n">
        <v>2</v>
      </c>
      <c r="AR22" s="82" t="n">
        <f aca="false">AQ22/AN22</f>
        <v>0.0357142857142857</v>
      </c>
      <c r="AV22" s="82" t="e">
        <f aca="false">(#ref!+AM22)/(#ref!+AM25)</f>
        <v>#NAME?</v>
      </c>
      <c r="AW22" s="82" t="e">
        <f aca="false">#ref!/(AM22+#ref!)</f>
        <v>#NAME?</v>
      </c>
      <c r="AX22" s="82" t="e">
        <f aca="false">AM22/(#ref!+AM22)</f>
        <v>#NAME?</v>
      </c>
      <c r="AZ22" s="61" t="e">
        <f aca="false">(#ref!*0.1)+(AF22*6)+(AL22*0.1)+(AN22*6)</f>
        <v>#NAME?</v>
      </c>
      <c r="BA22" s="61" t="e">
        <f aca="false">(#ref!*0.1)+(AF22*6)+(AK22*1)+(AL22*0.1)+(AN22*6)</f>
        <v>#NAME?</v>
      </c>
    </row>
    <row r="23" customFormat="false" ht="8.25" hidden="false" customHeight="false" outlineLevel="0" collapsed="false">
      <c r="A23" s="347" t="s">
        <v>1037</v>
      </c>
      <c r="B23" s="61" t="n">
        <v>27</v>
      </c>
      <c r="C23" s="355" t="n">
        <v>17</v>
      </c>
      <c r="D23" s="61" t="n">
        <v>5</v>
      </c>
      <c r="E23" s="61" t="n">
        <v>17</v>
      </c>
      <c r="F23" s="61" t="n">
        <f aca="false">E23/D23</f>
        <v>3.4</v>
      </c>
      <c r="G23" s="61" t="n">
        <v>0</v>
      </c>
      <c r="H23" s="82" t="n">
        <f aca="false">G23/D23</f>
        <v>0</v>
      </c>
      <c r="J23" s="82" t="n">
        <f aca="false">L23/K23</f>
        <v>1</v>
      </c>
      <c r="K23" s="61" t="n">
        <v>1</v>
      </c>
      <c r="L23" s="61" t="n">
        <v>1</v>
      </c>
      <c r="M23" s="61" t="n">
        <v>4</v>
      </c>
      <c r="N23" s="61" t="n">
        <f aca="false">M23/L23</f>
        <v>4</v>
      </c>
      <c r="O23" s="61" t="n">
        <v>0</v>
      </c>
      <c r="P23" s="82" t="n">
        <f aca="false">O23/L23</f>
        <v>0</v>
      </c>
      <c r="S23" s="347" t="s">
        <v>1038</v>
      </c>
      <c r="T23" s="82" t="n">
        <f aca="false">(D23+K23)/($D$27+$K$27+$N$17+$E$17+$L$38+$L$47)</f>
        <v>0.00703399765533412</v>
      </c>
      <c r="U23" s="82" t="n">
        <f aca="false">K23/($K$27+$F$38+$F$47)</f>
        <v>0.00290697674418605</v>
      </c>
      <c r="V23" s="82" t="n">
        <f aca="false">D23/($D$27+$N$17+$L$38+$L$47)</f>
        <v>0.0115207373271889</v>
      </c>
      <c r="X23" s="61" t="n">
        <f aca="false">($E23*('Scoring Format'!$B$3))+($G23*('Scoring Format'!$B$6))+($M23*('Scoring Format'!$B$4))+($O23*('Scoring Format'!$B$7))</f>
        <v>2.1</v>
      </c>
      <c r="Y23" s="61" t="n">
        <f aca="false">($E23*('Scoring Format'!$B$3))+($G23*('Scoring Format'!$B$6))+(L23*1)+($M23*('Scoring Format'!$B$4))+($O23*('Scoring Format'!$B$7))</f>
        <v>3.1</v>
      </c>
      <c r="Z23" s="61" t="n">
        <f aca="false">($E23*('Scoring Format'!$B$3))+($G23*('Scoring Format'!$B$6))+(L23*0.5)+($M23*('Scoring Format'!$B$4))+($O23*('Scoring Format'!$B$7))</f>
        <v>2.6</v>
      </c>
      <c r="AA23" s="63"/>
      <c r="AB23" s="63"/>
      <c r="AC23" s="63"/>
      <c r="AD23" s="347" t="s">
        <v>64</v>
      </c>
      <c r="AE23" s="347"/>
      <c r="AF23" s="61" t="n">
        <v>96</v>
      </c>
      <c r="AG23" s="61" t="n">
        <v>445</v>
      </c>
      <c r="AH23" s="61" t="n">
        <f aca="false">AG23/AF23</f>
        <v>4.63541666666667</v>
      </c>
      <c r="AI23" s="61" t="n">
        <v>6</v>
      </c>
      <c r="AJ23" s="82" t="n">
        <f aca="false">AI23/AF23</f>
        <v>0.0625</v>
      </c>
      <c r="AL23" s="82" t="n">
        <f aca="false">AN23/AM23</f>
        <v>0.583333333333333</v>
      </c>
      <c r="AM23" s="61" t="n">
        <v>24</v>
      </c>
      <c r="AN23" s="61" t="n">
        <v>14</v>
      </c>
      <c r="AO23" s="61" t="n">
        <v>110</v>
      </c>
      <c r="AP23" s="61" t="n">
        <f aca="false">AO23/AN23</f>
        <v>7.85714285714286</v>
      </c>
      <c r="AQ23" s="61" t="n">
        <v>2</v>
      </c>
      <c r="AR23" s="82" t="n">
        <f aca="false">AQ23/AN23</f>
        <v>0.142857142857143</v>
      </c>
      <c r="AV23" s="82" t="e">
        <f aca="false">(#ref!+AM23)/(#ref!+AM26)</f>
        <v>#NAME?</v>
      </c>
      <c r="AW23" s="82" t="e">
        <f aca="false">#ref!/(AM23+#ref!)</f>
        <v>#NAME?</v>
      </c>
      <c r="AX23" s="82" t="e">
        <f aca="false">AM23/(#ref!+AM23)</f>
        <v>#NAME?</v>
      </c>
      <c r="AZ23" s="61" t="e">
        <f aca="false">(#ref!*0.1)+(AF23*6)+(AL23*0.1)+(AN23*6)</f>
        <v>#NAME?</v>
      </c>
      <c r="BA23" s="61" t="e">
        <f aca="false">(#ref!*0.1)+(AF23*6)+(AK23*1)+(AL23*0.1)+(AN23*6)</f>
        <v>#NAME?</v>
      </c>
    </row>
    <row r="24" customFormat="false" ht="8.25" hidden="false" customHeight="false" outlineLevel="0" collapsed="false">
      <c r="A24" s="347" t="s">
        <v>1039</v>
      </c>
      <c r="B24" s="61" t="n">
        <v>23</v>
      </c>
      <c r="C24" s="355" t="n">
        <v>17</v>
      </c>
      <c r="D24" s="61" t="n">
        <v>272</v>
      </c>
      <c r="E24" s="61" t="n">
        <v>1175</v>
      </c>
      <c r="F24" s="61" t="n">
        <f aca="false">E24/D24</f>
        <v>4.31985294117647</v>
      </c>
      <c r="G24" s="61" t="n">
        <v>9</v>
      </c>
      <c r="H24" s="82" t="n">
        <f aca="false">G24/D24</f>
        <v>0.0330882352941177</v>
      </c>
      <c r="J24" s="82" t="n">
        <f aca="false">L24/K24</f>
        <v>0.8</v>
      </c>
      <c r="K24" s="61" t="n">
        <v>80</v>
      </c>
      <c r="L24" s="61" t="n">
        <v>64</v>
      </c>
      <c r="M24" s="61" t="n">
        <v>524</v>
      </c>
      <c r="N24" s="61" t="n">
        <f aca="false">M24/L24</f>
        <v>8.1875</v>
      </c>
      <c r="O24" s="61" t="n">
        <v>5</v>
      </c>
      <c r="P24" s="82" t="n">
        <f aca="false">O24/L24</f>
        <v>0.078125</v>
      </c>
      <c r="S24" s="347" t="s">
        <v>1040</v>
      </c>
      <c r="T24" s="82" t="n">
        <f aca="false">(D24+K24)/($D$27+$K$27+$N$17+$E$17+$L$38+$L$47)</f>
        <v>0.412661195779601</v>
      </c>
      <c r="U24" s="82" t="n">
        <f aca="false">K24/($K$27+$F$38+$F$47)</f>
        <v>0.232558139534884</v>
      </c>
      <c r="V24" s="82" t="n">
        <f aca="false">D24/($D$27+$N$17+$L$38+$L$47)</f>
        <v>0.626728110599078</v>
      </c>
      <c r="X24" s="61" t="n">
        <f aca="false">($E24*('Scoring Format'!$B$3))+($G24*('Scoring Format'!$B$6))+($M24*('Scoring Format'!$B$4))+($O24*('Scoring Format'!$B$7))</f>
        <v>253.9</v>
      </c>
      <c r="Y24" s="61" t="n">
        <f aca="false">($E24*('Scoring Format'!$B$3))+($G24*('Scoring Format'!$B$6))+(L24*1)+($M24*('Scoring Format'!$B$4))+($O24*('Scoring Format'!$B$7))</f>
        <v>317.9</v>
      </c>
      <c r="Z24" s="61" t="n">
        <f aca="false">($E24*('Scoring Format'!$B$3))+($G24*('Scoring Format'!$B$6))+(L24*0.5)+($M24*('Scoring Format'!$B$4))+($O24*('Scoring Format'!$B$7))</f>
        <v>285.9</v>
      </c>
      <c r="AA24" s="63"/>
      <c r="AB24" s="63"/>
      <c r="AC24" s="63"/>
      <c r="AD24" s="347" t="s">
        <v>67</v>
      </c>
      <c r="AE24" s="347"/>
      <c r="AF24" s="61" t="n">
        <v>8</v>
      </c>
      <c r="AG24" s="61" t="n">
        <v>28</v>
      </c>
      <c r="AH24" s="61" t="n">
        <f aca="false">AG24/AF24</f>
        <v>3.5</v>
      </c>
      <c r="AI24" s="61" t="n">
        <v>0</v>
      </c>
      <c r="AJ24" s="82" t="n">
        <f aca="false">AI24/AF24</f>
        <v>0</v>
      </c>
      <c r="AL24" s="82" t="n">
        <f aca="false">AN24/AM24</f>
        <v>0.5</v>
      </c>
      <c r="AM24" s="61" t="n">
        <v>4</v>
      </c>
      <c r="AN24" s="61" t="n">
        <v>2</v>
      </c>
      <c r="AO24" s="61" t="n">
        <v>17</v>
      </c>
      <c r="AP24" s="61" t="n">
        <f aca="false">AO24/AN24</f>
        <v>8.5</v>
      </c>
      <c r="AQ24" s="61" t="n">
        <v>0</v>
      </c>
      <c r="AR24" s="82" t="n">
        <f aca="false">AQ24/AN24</f>
        <v>0</v>
      </c>
      <c r="AV24" s="82" t="e">
        <f aca="false">(#ref!+AM24)/(#ref!+AM30)</f>
        <v>#NAME?</v>
      </c>
      <c r="AW24" s="82" t="e">
        <f aca="false">#ref!/(AM24+#ref!)</f>
        <v>#NAME?</v>
      </c>
      <c r="AX24" s="82" t="e">
        <f aca="false">AM24/(#ref!+AM24)</f>
        <v>#NAME?</v>
      </c>
      <c r="AZ24" s="61" t="e">
        <f aca="false">(#ref!*0.1)+(AF24*6)+(AL24*0.1)+(AN24*6)</f>
        <v>#NAME?</v>
      </c>
      <c r="BA24" s="61" t="e">
        <f aca="false">(#ref!*0.1)+(AF24*6)+(AK24*1)+(AL24*0.1)+(AN24*6)</f>
        <v>#NAME?</v>
      </c>
    </row>
    <row r="25" customFormat="false" ht="8.25" hidden="false" customHeight="false" outlineLevel="0" collapsed="false">
      <c r="A25" s="347" t="s">
        <v>1041</v>
      </c>
      <c r="B25" s="61" t="n">
        <v>23</v>
      </c>
      <c r="C25" s="355" t="n">
        <v>17</v>
      </c>
      <c r="D25" s="61" t="n">
        <v>15</v>
      </c>
      <c r="E25" s="61" t="n">
        <v>63</v>
      </c>
      <c r="F25" s="61" t="n">
        <f aca="false">E25/D25</f>
        <v>4.2</v>
      </c>
      <c r="G25" s="61" t="n">
        <v>0</v>
      </c>
      <c r="H25" s="82" t="n">
        <f aca="false">G25/D25</f>
        <v>0</v>
      </c>
      <c r="J25" s="82" t="n">
        <f aca="false">L25/K25</f>
        <v>0.333333333333333</v>
      </c>
      <c r="K25" s="61" t="n">
        <v>3</v>
      </c>
      <c r="L25" s="61" t="n">
        <v>1</v>
      </c>
      <c r="M25" s="61" t="n">
        <v>6</v>
      </c>
      <c r="N25" s="61" t="n">
        <f aca="false">M25/L25</f>
        <v>6</v>
      </c>
      <c r="O25" s="61" t="n">
        <v>0</v>
      </c>
      <c r="P25" s="82" t="n">
        <f aca="false">O25/L25</f>
        <v>0</v>
      </c>
      <c r="S25" s="347"/>
      <c r="T25" s="82" t="n">
        <f aca="false">(D25+K25)/($D$27+$K$27+$N$17+$E$17+$L$38+$L$47)</f>
        <v>0.0211019929660023</v>
      </c>
      <c r="U25" s="82" t="n">
        <f aca="false">K25/($K$27+$F$38+$F$47)</f>
        <v>0.00872093023255814</v>
      </c>
      <c r="V25" s="82" t="n">
        <f aca="false">D25/($D$27+$N$17+$L$38+$L$47)</f>
        <v>0.0345622119815668</v>
      </c>
      <c r="X25" s="61" t="n">
        <f aca="false">($E25*('Scoring Format'!$B$3))+($G25*('Scoring Format'!$B$6))+($M25*('Scoring Format'!$B$4))+($O25*('Scoring Format'!$B$7))</f>
        <v>6.9</v>
      </c>
      <c r="Y25" s="61" t="n">
        <f aca="false">($E25*('Scoring Format'!$B$3))+($G25*('Scoring Format'!$B$6))+(L25*1)+($M25*('Scoring Format'!$B$4))+($O25*('Scoring Format'!$B$7))</f>
        <v>7.9</v>
      </c>
      <c r="Z25" s="61" t="n">
        <f aca="false">($E25*('Scoring Format'!$B$3))+($G25*('Scoring Format'!$B$6))+(L25*0.5)+($M25*('Scoring Format'!$B$4))+($O25*('Scoring Format'!$B$7))</f>
        <v>7.4</v>
      </c>
      <c r="AA25" s="63"/>
      <c r="AB25" s="63"/>
      <c r="AC25" s="63"/>
      <c r="AD25" s="347" t="s">
        <v>70</v>
      </c>
      <c r="AE25" s="347"/>
      <c r="AF25" s="61"/>
      <c r="AG25" s="61"/>
      <c r="AH25" s="61" t="e">
        <f aca="false">AG25/AF25</f>
        <v>#DIV/0!</v>
      </c>
      <c r="AI25" s="61" t="n">
        <v>0</v>
      </c>
      <c r="AJ25" s="82" t="e">
        <f aca="false">AI25/AF25</f>
        <v>#DIV/0!</v>
      </c>
      <c r="AL25" s="82" t="e">
        <f aca="false">AN25/AM25</f>
        <v>#DIV/0!</v>
      </c>
      <c r="AM25" s="61"/>
      <c r="AN25" s="61"/>
      <c r="AO25" s="61"/>
      <c r="AP25" s="61" t="e">
        <f aca="false">AO25/AN25</f>
        <v>#DIV/0!</v>
      </c>
      <c r="AQ25" s="61" t="n">
        <v>0</v>
      </c>
      <c r="AR25" s="82" t="e">
        <f aca="false">AQ25/AN25</f>
        <v>#DIV/0!</v>
      </c>
      <c r="AV25" s="82" t="e">
        <f aca="false">(#ref!+AM25)/(#ref!+AM31)</f>
        <v>#NAME?</v>
      </c>
      <c r="AW25" s="82" t="e">
        <f aca="false">#ref!/(AM25+#ref!)</f>
        <v>#NAME?</v>
      </c>
      <c r="AX25" s="82" t="e">
        <f aca="false">AM25/(#ref!+AM25)</f>
        <v>#NAME?</v>
      </c>
      <c r="AZ25" s="61" t="e">
        <f aca="false">(#ref!*0.1)+(AF25*6)+(AL25*0.1)+(AN25*6)</f>
        <v>#NAME?</v>
      </c>
      <c r="BA25" s="61" t="e">
        <f aca="false">(#ref!*0.1)+(AF25*6)+(AK25*1)+(AL25*0.1)+(AN25*6)</f>
        <v>#NAME?</v>
      </c>
    </row>
    <row r="26" customFormat="false" ht="8.25" hidden="false" customHeight="false" outlineLevel="0" collapsed="false">
      <c r="A26" s="347"/>
      <c r="B26" s="61"/>
      <c r="C26" s="355"/>
      <c r="D26" s="61"/>
      <c r="E26" s="61"/>
      <c r="F26" s="61" t="e">
        <f aca="false">E26/D26</f>
        <v>#DIV/0!</v>
      </c>
      <c r="G26" s="61"/>
      <c r="H26" s="82" t="e">
        <f aca="false">G26/D26</f>
        <v>#DIV/0!</v>
      </c>
      <c r="J26" s="82" t="e">
        <f aca="false">L26/K26</f>
        <v>#DIV/0!</v>
      </c>
      <c r="K26" s="61"/>
      <c r="L26" s="61"/>
      <c r="M26" s="61"/>
      <c r="N26" s="61" t="e">
        <f aca="false">M26/L26</f>
        <v>#DIV/0!</v>
      </c>
      <c r="O26" s="61"/>
      <c r="P26" s="82" t="e">
        <f aca="false">O26/L26</f>
        <v>#DIV/0!</v>
      </c>
      <c r="S26" s="347"/>
      <c r="T26" s="82" t="n">
        <f aca="false">(D26+K26)/($D$27+$K$27+$N$17+$E$17+$L$38+$L$47)</f>
        <v>0</v>
      </c>
      <c r="U26" s="82" t="n">
        <f aca="false">K26/($K$27+$F$38+$F$47)</f>
        <v>0</v>
      </c>
      <c r="V26" s="82" t="n">
        <f aca="false">D26/($D$27+$N$17+$L$38+$L$47)</f>
        <v>0</v>
      </c>
      <c r="X26" s="61" t="n">
        <f aca="false">($E26*('Scoring Format'!$B$3))+($G26*('Scoring Format'!$B$6))+($M26*('Scoring Format'!$B$4))+($O26*('Scoring Format'!$B$7))</f>
        <v>0</v>
      </c>
      <c r="Y26" s="61" t="n">
        <f aca="false">($E26*('Scoring Format'!$B$3))+($G26*('Scoring Format'!$B$6))+(L26*1)+($M26*('Scoring Format'!$B$4))+($O26*('Scoring Format'!$B$7))</f>
        <v>0</v>
      </c>
      <c r="Z26" s="61" t="n">
        <f aca="false">($E26*('Scoring Format'!$B$3))+($G26*('Scoring Format'!$B$6))+(L26*0.5)+($M26*('Scoring Format'!$B$4))+($O26*('Scoring Format'!$B$7))</f>
        <v>0</v>
      </c>
      <c r="AA26" s="63"/>
      <c r="AB26" s="63"/>
      <c r="AC26" s="63"/>
      <c r="AD26" s="347" t="s">
        <v>164</v>
      </c>
      <c r="AE26" s="347"/>
      <c r="AF26" s="61"/>
      <c r="AG26" s="61"/>
      <c r="AH26" s="61" t="e">
        <f aca="false">AG26/AF26</f>
        <v>#DIV/0!</v>
      </c>
      <c r="AI26" s="61"/>
      <c r="AJ26" s="82" t="e">
        <f aca="false">AI26/AF26</f>
        <v>#DIV/0!</v>
      </c>
      <c r="AL26" s="82" t="e">
        <f aca="false">AN26/AM26</f>
        <v>#DIV/0!</v>
      </c>
      <c r="AM26" s="61"/>
      <c r="AN26" s="61"/>
      <c r="AO26" s="61"/>
      <c r="AP26" s="61"/>
      <c r="AQ26" s="61" t="n">
        <f aca="false">(AG26*0.1)+(AI26*6)+(AN26*0.1)+(AP26*6)</f>
        <v>0</v>
      </c>
      <c r="AR26" s="82" t="e">
        <f aca="false">AQ26/AN26</f>
        <v>#DIV/0!</v>
      </c>
      <c r="AV26" s="82" t="e">
        <f aca="false">(#ref!+AM26)/(#ref!+AM32)</f>
        <v>#NAME?</v>
      </c>
      <c r="AW26" s="82" t="e">
        <f aca="false">#ref!/(AM26+#ref!)</f>
        <v>#NAME?</v>
      </c>
      <c r="AX26" s="82" t="e">
        <f aca="false">AM26/(#ref!+AM26)</f>
        <v>#NAME?</v>
      </c>
      <c r="AZ26" s="61" t="e">
        <f aca="false">(#ref!*0.1)+(AF26*6)+(AJ26*1)+(AK26*0.1)+(AM26*6)</f>
        <v>#NAME?</v>
      </c>
      <c r="BA26" s="61" t="e">
        <f aca="false">(#ref!*0.1)+(AF26*6)+(AK26*1)+(AL26*0.1)+(AN26*6)</f>
        <v>#NAME?</v>
      </c>
    </row>
    <row r="27" customFormat="false" ht="8.25" hidden="false" customHeight="false" outlineLevel="0" collapsed="false">
      <c r="A27" s="55" t="s">
        <v>49</v>
      </c>
      <c r="B27" s="55"/>
      <c r="C27" s="55"/>
      <c r="D27" s="55" t="n">
        <f aca="false">SUM(D22:D26)</f>
        <v>377</v>
      </c>
      <c r="E27" s="55" t="n">
        <f aca="false">SUM(E22:E26)</f>
        <v>1600</v>
      </c>
      <c r="F27" s="55"/>
      <c r="G27" s="55" t="n">
        <f aca="false">SUM(G22:G26)</f>
        <v>13</v>
      </c>
      <c r="H27" s="55"/>
      <c r="I27" s="55"/>
      <c r="J27" s="55"/>
      <c r="K27" s="55" t="n">
        <f aca="false">SUM(K22:K26)</f>
        <v>99</v>
      </c>
      <c r="L27" s="55" t="n">
        <f aca="false">SUM(L22:L26)</f>
        <v>75</v>
      </c>
      <c r="M27" s="55" t="n">
        <f aca="false">SUM(M22:M26)</f>
        <v>588</v>
      </c>
      <c r="N27" s="55"/>
      <c r="O27" s="55" t="n">
        <f aca="false">SUM(O22:O26)</f>
        <v>5</v>
      </c>
      <c r="P27" s="55"/>
      <c r="AD27" s="55" t="s">
        <v>49</v>
      </c>
      <c r="AE27" s="55"/>
      <c r="AF27" s="55" t="n">
        <f aca="false">SUM(AF22:AF26)</f>
        <v>304</v>
      </c>
      <c r="AG27" s="55" t="n">
        <f aca="false">SUM(AG22:AG26)</f>
        <v>1513</v>
      </c>
      <c r="AH27" s="55"/>
      <c r="AI27" s="55" t="n">
        <f aca="false">SUM(AI22:AI26)</f>
        <v>13</v>
      </c>
      <c r="AJ27" s="55"/>
      <c r="AK27" s="55"/>
      <c r="AL27" s="55"/>
      <c r="AM27" s="55" t="n">
        <f aca="false">SUM(AM22:AM26)</f>
        <v>98</v>
      </c>
      <c r="AN27" s="55" t="n">
        <f aca="false">SUM(AN22:AN26)</f>
        <v>72</v>
      </c>
      <c r="AO27" s="55" t="n">
        <f aca="false">SUM(AO22:AO26)</f>
        <v>491</v>
      </c>
      <c r="AP27" s="55"/>
      <c r="AQ27" s="55" t="n">
        <f aca="false">SUM(AQ22:AQ26)</f>
        <v>4</v>
      </c>
      <c r="AR27" s="55"/>
    </row>
    <row r="28" customFormat="false" ht="8.25" hidden="false" customHeight="false" outlineLevel="0" collapsed="false">
      <c r="A28" s="55"/>
      <c r="C28" s="63"/>
      <c r="D28" s="63"/>
      <c r="E28" s="63"/>
      <c r="F28" s="63"/>
      <c r="G28" s="63"/>
      <c r="H28" s="55"/>
      <c r="I28" s="63"/>
      <c r="J28" s="63"/>
      <c r="K28" s="63"/>
      <c r="L28" s="63"/>
      <c r="M28" s="63"/>
      <c r="N28" s="63"/>
      <c r="AC28" s="55"/>
      <c r="AD28" s="63"/>
      <c r="AE28" s="63"/>
      <c r="AF28" s="63"/>
      <c r="AG28" s="63"/>
      <c r="AH28" s="63"/>
      <c r="AI28" s="63"/>
      <c r="AJ28" s="55"/>
      <c r="AK28" s="63"/>
      <c r="AL28" s="63"/>
      <c r="AM28" s="63"/>
      <c r="AN28" s="63"/>
      <c r="AO28" s="63"/>
      <c r="AP28" s="63"/>
    </row>
    <row r="29" customFormat="false" ht="8.25" hidden="false" customHeight="false" outlineLevel="0" collapsed="false">
      <c r="C29" s="63"/>
      <c r="D29" s="63"/>
      <c r="E29" s="63"/>
      <c r="F29" s="63"/>
      <c r="G29" s="63"/>
      <c r="H29" s="63"/>
      <c r="I29" s="63"/>
      <c r="J29" s="63"/>
      <c r="K29" s="63"/>
      <c r="L29" s="63"/>
      <c r="M29" s="63"/>
      <c r="AD29" s="63"/>
      <c r="AE29" s="63"/>
      <c r="AF29" s="63"/>
      <c r="AG29" s="63"/>
      <c r="AH29" s="63"/>
      <c r="AI29" s="63"/>
      <c r="AJ29" s="63"/>
      <c r="AK29" s="63"/>
      <c r="AL29" s="63"/>
      <c r="AM29" s="63"/>
      <c r="AN29" s="63"/>
      <c r="AO29" s="63"/>
    </row>
    <row r="30" customFormat="false" ht="8.25" hidden="false" customHeight="false" outlineLevel="0" collapsed="false">
      <c r="A30" s="345" t="s">
        <v>50</v>
      </c>
      <c r="B30" s="345"/>
      <c r="C30" s="345"/>
      <c r="D30" s="345"/>
      <c r="E30" s="345"/>
      <c r="F30" s="345"/>
      <c r="G30" s="345"/>
      <c r="H30" s="49"/>
      <c r="I30" s="49"/>
      <c r="J30" s="63"/>
      <c r="K30" s="63"/>
      <c r="L30" s="345" t="s">
        <v>19</v>
      </c>
      <c r="M30" s="345"/>
      <c r="N30" s="345"/>
      <c r="O30" s="345"/>
      <c r="P30" s="345"/>
      <c r="T30" s="345" t="s">
        <v>20</v>
      </c>
      <c r="U30" s="345"/>
      <c r="V30" s="345"/>
      <c r="X30" s="345"/>
      <c r="Y30" s="345"/>
      <c r="AE30" s="345" t="s">
        <v>50</v>
      </c>
      <c r="AF30" s="345"/>
      <c r="AG30" s="345"/>
      <c r="AH30" s="345"/>
      <c r="AI30" s="345"/>
      <c r="AJ30" s="345"/>
      <c r="AK30" s="345"/>
      <c r="AL30" s="63"/>
      <c r="AM30" s="63"/>
      <c r="AN30" s="345" t="s">
        <v>19</v>
      </c>
      <c r="AO30" s="345"/>
      <c r="AP30" s="345"/>
      <c r="AQ30" s="345"/>
      <c r="AR30" s="345"/>
      <c r="AV30" s="345" t="s">
        <v>20</v>
      </c>
      <c r="AW30" s="345"/>
      <c r="AX30" s="345"/>
      <c r="AZ30" s="345" t="s">
        <v>21</v>
      </c>
      <c r="BA30" s="345"/>
    </row>
    <row r="31" customFormat="false" ht="8.25" hidden="false" customHeight="false" outlineLevel="0" collapsed="false">
      <c r="A31" s="55" t="s">
        <v>74</v>
      </c>
      <c r="B31" s="55" t="s">
        <v>23</v>
      </c>
      <c r="C31" s="55" t="s">
        <v>24</v>
      </c>
      <c r="D31" s="55" t="s">
        <v>52</v>
      </c>
      <c r="E31" s="55" t="s">
        <v>53</v>
      </c>
      <c r="F31" s="55" t="s">
        <v>54</v>
      </c>
      <c r="G31" s="55" t="s">
        <v>55</v>
      </c>
      <c r="H31" s="55" t="s">
        <v>56</v>
      </c>
      <c r="I31" s="55" t="s">
        <v>30</v>
      </c>
      <c r="J31" s="55" t="s">
        <v>57</v>
      </c>
      <c r="L31" s="55" t="s">
        <v>34</v>
      </c>
      <c r="M31" s="55" t="s">
        <v>35</v>
      </c>
      <c r="N31" s="55" t="s">
        <v>36</v>
      </c>
      <c r="O31" s="55" t="s">
        <v>75</v>
      </c>
      <c r="P31" s="55" t="s">
        <v>31</v>
      </c>
      <c r="S31" s="55" t="s">
        <v>74</v>
      </c>
      <c r="T31" s="55" t="s">
        <v>38</v>
      </c>
      <c r="U31" s="55" t="s">
        <v>39</v>
      </c>
      <c r="V31" s="55" t="s">
        <v>40</v>
      </c>
      <c r="X31" s="55" t="s">
        <v>41</v>
      </c>
      <c r="Y31" s="55" t="s">
        <v>58</v>
      </c>
      <c r="Z31" s="55" t="s">
        <v>76</v>
      </c>
      <c r="AA31" s="55"/>
      <c r="AD31" s="55" t="s">
        <v>74</v>
      </c>
      <c r="AE31" s="55" t="s">
        <v>24</v>
      </c>
      <c r="AF31" s="55" t="s">
        <v>52</v>
      </c>
      <c r="AG31" s="55" t="s">
        <v>53</v>
      </c>
      <c r="AH31" s="55" t="s">
        <v>54</v>
      </c>
      <c r="AI31" s="55" t="s">
        <v>55</v>
      </c>
      <c r="AJ31" s="55" t="s">
        <v>56</v>
      </c>
      <c r="AK31" s="55" t="s">
        <v>30</v>
      </c>
      <c r="AL31" s="55" t="s">
        <v>57</v>
      </c>
      <c r="AN31" s="55" t="s">
        <v>34</v>
      </c>
      <c r="AO31" s="55" t="s">
        <v>35</v>
      </c>
      <c r="AP31" s="55" t="s">
        <v>36</v>
      </c>
      <c r="AQ31" s="55" t="s">
        <v>75</v>
      </c>
      <c r="AR31" s="55" t="s">
        <v>31</v>
      </c>
      <c r="AV31" s="55" t="s">
        <v>38</v>
      </c>
      <c r="AW31" s="55" t="s">
        <v>39</v>
      </c>
      <c r="AX31" s="55" t="s">
        <v>40</v>
      </c>
      <c r="AZ31" s="55" t="s">
        <v>41</v>
      </c>
      <c r="BA31" s="55" t="s">
        <v>58</v>
      </c>
    </row>
    <row r="32" customFormat="false" ht="8.25" hidden="false" customHeight="false" outlineLevel="0" collapsed="false">
      <c r="A32" s="347" t="s">
        <v>1042</v>
      </c>
      <c r="B32" s="61" t="n">
        <v>24</v>
      </c>
      <c r="C32" s="61"/>
      <c r="D32" s="82" t="n">
        <f aca="false">F32/E32</f>
        <v>0.574468085106383</v>
      </c>
      <c r="E32" s="61" t="n">
        <v>47</v>
      </c>
      <c r="F32" s="61" t="n">
        <v>27</v>
      </c>
      <c r="G32" s="61" t="n">
        <v>315</v>
      </c>
      <c r="H32" s="61" t="n">
        <f aca="false">G32/F32</f>
        <v>11.6666666666667</v>
      </c>
      <c r="I32" s="61" t="n">
        <v>1</v>
      </c>
      <c r="J32" s="82" t="n">
        <f aca="false">I32/F32</f>
        <v>0.037037037037037</v>
      </c>
      <c r="L32" s="61" t="n">
        <v>0</v>
      </c>
      <c r="M32" s="61" t="n">
        <v>0</v>
      </c>
      <c r="N32" s="356" t="e">
        <f aca="false">M32/L32</f>
        <v>#DIV/0!</v>
      </c>
      <c r="O32" s="61" t="n">
        <v>0</v>
      </c>
      <c r="P32" s="82" t="e">
        <f aca="false">O32/L32</f>
        <v>#DIV/0!</v>
      </c>
      <c r="S32" s="347" t="s">
        <v>1043</v>
      </c>
      <c r="T32" s="84" t="n">
        <f aca="false">(E32+L32)/($D$27+$L$27+$N$17+$E$47+$L$47)</f>
        <v>0.0704647676161919</v>
      </c>
      <c r="U32" s="84" t="n">
        <f aca="false">E32/($E$17)</f>
        <v>0.146875</v>
      </c>
      <c r="V32" s="84" t="n">
        <f aca="false">L32/($N$17+$D$27+$L$38+$L$47)</f>
        <v>0</v>
      </c>
      <c r="X32" s="61" t="n">
        <f aca="false">($G32*('Scoring Format'!$B$4))+($I32*'Scoring Format'!$B$7)+($M32*('Scoring Format'!$B$3))+($O32*('Scoring Format'!$B$6))</f>
        <v>37.5</v>
      </c>
      <c r="Y32" s="61" t="n">
        <f aca="false">(F32*1)+(($G32*('Scoring Format'!$B$4))+($I32*'Scoring Format'!$B$7)+($M32*('Scoring Format'!$B$3))+($O32*('Scoring Format'!$B$6)))</f>
        <v>64.5</v>
      </c>
      <c r="Z32" s="61" t="n">
        <f aca="false">(F32*0.5)+(($G32*('Scoring Format'!$B$4))+($I32*'Scoring Format'!$B$7)+($M32*('Scoring Format'!$B$3))+($O32*('Scoring Format'!$B$6)))</f>
        <v>51</v>
      </c>
      <c r="AA32" s="63"/>
      <c r="AD32" s="347" t="s">
        <v>79</v>
      </c>
      <c r="AE32" s="347"/>
      <c r="AF32" s="82" t="n">
        <f aca="false">AH32/AG32</f>
        <v>0.607476635514019</v>
      </c>
      <c r="AG32" s="61" t="n">
        <v>107</v>
      </c>
      <c r="AH32" s="61" t="n">
        <v>65</v>
      </c>
      <c r="AI32" s="61" t="n">
        <v>710</v>
      </c>
      <c r="AJ32" s="61" t="n">
        <f aca="false">AI32/AH32</f>
        <v>10.9230769230769</v>
      </c>
      <c r="AK32" s="61" t="n">
        <v>6</v>
      </c>
      <c r="AL32" s="82" t="n">
        <f aca="false">AK32/AH32</f>
        <v>0.0923076923076923</v>
      </c>
      <c r="AN32" s="61" t="n">
        <v>0</v>
      </c>
      <c r="AO32" s="61" t="n">
        <v>0</v>
      </c>
      <c r="AP32" s="356" t="e">
        <f aca="false">AO32/AN32</f>
        <v>#DIV/0!</v>
      </c>
      <c r="AQ32" s="61" t="n">
        <v>0</v>
      </c>
      <c r="AR32" s="82" t="e">
        <f aca="false">AQ32/AN32</f>
        <v>#DIV/0!</v>
      </c>
      <c r="AV32" s="84" t="e">
        <f aca="false">(#ref!+AK32)/(#ref!+AK35)</f>
        <v>#NAME?</v>
      </c>
      <c r="AW32" s="84" t="e">
        <f aca="false">#ref!/(AK32+#ref!)</f>
        <v>#NAME?</v>
      </c>
      <c r="AX32" s="84" t="e">
        <f aca="false">AK32/(#ref!+AK32)</f>
        <v>#NAME?</v>
      </c>
      <c r="AZ32" s="61" t="n">
        <f aca="false">(AI32*0.1)+(AK32*6)+(AO32*0.1)+(AQ32*6)</f>
        <v>107</v>
      </c>
      <c r="BA32" s="61" t="n">
        <f aca="false">(AH32*1)+(AI32*0.1)+(AK32*6)+(AO32*0.1)+(AQ32*6)</f>
        <v>172</v>
      </c>
    </row>
    <row r="33" customFormat="false" ht="8.25" hidden="false" customHeight="false" outlineLevel="0" collapsed="false">
      <c r="A33" s="347" t="s">
        <v>1044</v>
      </c>
      <c r="B33" s="61" t="n">
        <v>24</v>
      </c>
      <c r="C33" s="61"/>
      <c r="D33" s="82" t="n">
        <f aca="false">F33/E33</f>
        <v>0.357142857142857</v>
      </c>
      <c r="E33" s="61" t="n">
        <v>14</v>
      </c>
      <c r="F33" s="61" t="n">
        <v>5</v>
      </c>
      <c r="G33" s="61" t="n">
        <v>65</v>
      </c>
      <c r="H33" s="61" t="n">
        <f aca="false">G33/F33</f>
        <v>13</v>
      </c>
      <c r="I33" s="61" t="n">
        <v>0</v>
      </c>
      <c r="J33" s="82" t="n">
        <f aca="false">I33/F33</f>
        <v>0</v>
      </c>
      <c r="L33" s="61" t="n">
        <v>0</v>
      </c>
      <c r="M33" s="61" t="n">
        <v>0</v>
      </c>
      <c r="N33" s="356" t="e">
        <f aca="false">M33/L33</f>
        <v>#DIV/0!</v>
      </c>
      <c r="O33" s="61" t="n">
        <v>0</v>
      </c>
      <c r="P33" s="82" t="e">
        <f aca="false">O33/L33</f>
        <v>#DIV/0!</v>
      </c>
      <c r="S33" s="347" t="s">
        <v>1045</v>
      </c>
      <c r="T33" s="84" t="n">
        <f aca="false">(E33+L33)/($D$27+$L$27+$N$17+$E$47+$L$47)</f>
        <v>0.0209895052473763</v>
      </c>
      <c r="U33" s="84" t="n">
        <f aca="false">E33/($E$17)</f>
        <v>0.04375</v>
      </c>
      <c r="V33" s="84" t="n">
        <f aca="false">L33/($N$17+$D$27+$L$38+$L$47)</f>
        <v>0</v>
      </c>
      <c r="X33" s="61" t="n">
        <f aca="false">($G33*('Scoring Format'!$B$4))+($I33*'Scoring Format'!$B$7)+($M33*('Scoring Format'!$B$3))+($O33*('Scoring Format'!$B$6))</f>
        <v>6.5</v>
      </c>
      <c r="Y33" s="61" t="n">
        <f aca="false">(F33*1)+(($G33*('Scoring Format'!$B$4))+($I33*'Scoring Format'!$B$7)+($M33*('Scoring Format'!$B$3))+($O33*('Scoring Format'!$B$6)))</f>
        <v>11.5</v>
      </c>
      <c r="Z33" s="61" t="n">
        <f aca="false">(F33*0.5)+(($G33*('Scoring Format'!$B$4))+($I33*'Scoring Format'!$B$7)+($M33*('Scoring Format'!$B$3))+($O33*('Scoring Format'!$B$6)))</f>
        <v>9</v>
      </c>
      <c r="AA33" s="63"/>
      <c r="AD33" s="347" t="s">
        <v>82</v>
      </c>
      <c r="AE33" s="347"/>
      <c r="AF33" s="82" t="n">
        <f aca="false">AH33/AG33</f>
        <v>0.633333333333333</v>
      </c>
      <c r="AG33" s="61" t="n">
        <v>120</v>
      </c>
      <c r="AH33" s="61" t="n">
        <v>76</v>
      </c>
      <c r="AI33" s="61" t="n">
        <v>892</v>
      </c>
      <c r="AJ33" s="61" t="n">
        <f aca="false">AI33/AH33</f>
        <v>11.7368421052632</v>
      </c>
      <c r="AK33" s="61" t="n">
        <v>5</v>
      </c>
      <c r="AL33" s="82" t="n">
        <f aca="false">AK33/AH33</f>
        <v>0.0657894736842105</v>
      </c>
      <c r="AN33" s="61" t="n">
        <v>12</v>
      </c>
      <c r="AO33" s="61" t="n">
        <v>108</v>
      </c>
      <c r="AP33" s="356" t="n">
        <f aca="false">AO33/AN33</f>
        <v>9</v>
      </c>
      <c r="AQ33" s="61" t="n">
        <v>0</v>
      </c>
      <c r="AR33" s="82" t="n">
        <f aca="false">AQ33/AN33</f>
        <v>0</v>
      </c>
      <c r="AV33" s="84" t="e">
        <f aca="false">(#ref!+AK33)/(#ref!+AK36)</f>
        <v>#NAME?</v>
      </c>
      <c r="AW33" s="84" t="e">
        <f aca="false">#ref!/(AK33+#ref!)</f>
        <v>#NAME?</v>
      </c>
      <c r="AX33" s="84" t="e">
        <f aca="false">AK33/(#ref!+AK33)</f>
        <v>#NAME?</v>
      </c>
      <c r="AZ33" s="61" t="n">
        <f aca="false">(AI33*0.1)+(AK33*6)+(AO33*0.1)+(AQ33*6)</f>
        <v>130</v>
      </c>
      <c r="BA33" s="61" t="n">
        <f aca="false">(AH33*1)+(AI33*0.1)+(AK33*6)+(AO33*0.1)+(AQ33*6)</f>
        <v>206</v>
      </c>
    </row>
    <row r="34" customFormat="false" ht="8.25" hidden="false" customHeight="false" outlineLevel="0" collapsed="false">
      <c r="A34" s="347" t="s">
        <v>1046</v>
      </c>
      <c r="B34" s="61" t="n">
        <v>27</v>
      </c>
      <c r="C34" s="61"/>
      <c r="D34" s="82" t="n">
        <f aca="false">F34/E34</f>
        <v>0.575342465753425</v>
      </c>
      <c r="E34" s="61" t="n">
        <v>73</v>
      </c>
      <c r="F34" s="61" t="n">
        <v>42</v>
      </c>
      <c r="G34" s="61" t="n">
        <v>573</v>
      </c>
      <c r="H34" s="61" t="n">
        <f aca="false">G34/F34</f>
        <v>13.6428571428571</v>
      </c>
      <c r="I34" s="61" t="n">
        <v>4</v>
      </c>
      <c r="J34" s="82" t="n">
        <f aca="false">I34/F34</f>
        <v>0.0952380952380952</v>
      </c>
      <c r="L34" s="61" t="n">
        <v>3</v>
      </c>
      <c r="M34" s="61" t="n">
        <v>17</v>
      </c>
      <c r="N34" s="356" t="n">
        <f aca="false">M34/L34</f>
        <v>5.66666666666667</v>
      </c>
      <c r="O34" s="61" t="n">
        <v>1</v>
      </c>
      <c r="P34" s="82" t="n">
        <f aca="false">O34/L34</f>
        <v>0.333333333333333</v>
      </c>
      <c r="S34" s="347" t="s">
        <v>1047</v>
      </c>
      <c r="T34" s="84" t="n">
        <f aca="false">(E34+L34)/($D$27+$L$27+$N$17+$E$47+$L$47)</f>
        <v>0.113943028485757</v>
      </c>
      <c r="U34" s="84" t="n">
        <f aca="false">E34/($E$17)</f>
        <v>0.228125</v>
      </c>
      <c r="V34" s="84" t="n">
        <f aca="false">L34/($N$17+$D$27+$L$38+$L$47)</f>
        <v>0.00691244239631336</v>
      </c>
      <c r="X34" s="61" t="n">
        <f aca="false">($G34*('Scoring Format'!$B$4))+($I34*'Scoring Format'!$B$7)+($M34*('Scoring Format'!$B$3))+($O34*('Scoring Format'!$B$6))</f>
        <v>89</v>
      </c>
      <c r="Y34" s="61" t="n">
        <f aca="false">(F34*1)+(($G34*('Scoring Format'!$B$4))+($I34*'Scoring Format'!$B$7)+($M34*('Scoring Format'!$B$3))+($O34*('Scoring Format'!$B$6)))</f>
        <v>131</v>
      </c>
      <c r="Z34" s="61" t="n">
        <f aca="false">(F34*0.5)+(($G34*('Scoring Format'!$B$4))+($I34*'Scoring Format'!$B$7)+($M34*('Scoring Format'!$B$3))+($O34*('Scoring Format'!$B$6)))</f>
        <v>110</v>
      </c>
      <c r="AA34" s="63"/>
      <c r="AD34" s="347" t="s">
        <v>85</v>
      </c>
      <c r="AE34" s="347"/>
      <c r="AF34" s="82" t="n">
        <f aca="false">AH34/AG34</f>
        <v>0.55</v>
      </c>
      <c r="AG34" s="61" t="n">
        <v>40</v>
      </c>
      <c r="AH34" s="61" t="n">
        <v>22</v>
      </c>
      <c r="AI34" s="61" t="n">
        <v>325</v>
      </c>
      <c r="AJ34" s="61" t="n">
        <f aca="false">AI34/AH34</f>
        <v>14.7727272727273</v>
      </c>
      <c r="AK34" s="61" t="n">
        <v>2</v>
      </c>
      <c r="AL34" s="82" t="n">
        <f aca="false">AK34/AH34</f>
        <v>0.0909090909090909</v>
      </c>
      <c r="AN34" s="61" t="n">
        <v>5</v>
      </c>
      <c r="AO34" s="61" t="n">
        <v>20</v>
      </c>
      <c r="AP34" s="356" t="n">
        <f aca="false">AO34/AN34</f>
        <v>4</v>
      </c>
      <c r="AQ34" s="61" t="n">
        <v>0</v>
      </c>
      <c r="AR34" s="82" t="n">
        <f aca="false">AQ34/AN34</f>
        <v>0</v>
      </c>
      <c r="AV34" s="84" t="e">
        <f aca="false">(#ref!+AK34)/(#ref!+AK37)</f>
        <v>#NAME?</v>
      </c>
      <c r="AW34" s="84" t="e">
        <f aca="false">#ref!/(AK34+#ref!)</f>
        <v>#NAME?</v>
      </c>
      <c r="AX34" s="84" t="e">
        <f aca="false">AK34/(#ref!+AK34)</f>
        <v>#NAME?</v>
      </c>
      <c r="AZ34" s="61" t="n">
        <f aca="false">(AI34*0.1)+(AK34*6)+(AO34*0.1)+(AQ34*6)</f>
        <v>46.5</v>
      </c>
      <c r="BA34" s="61" t="n">
        <f aca="false">(AH34*1)+(AI34*0.1)+(AK34*6)+(AO34*0.1)+(AQ34*6)</f>
        <v>68.5</v>
      </c>
    </row>
    <row r="35" customFormat="false" ht="8.25" hidden="false" customHeight="false" outlineLevel="0" collapsed="false">
      <c r="A35" s="347" t="s">
        <v>1048</v>
      </c>
      <c r="B35" s="61" t="n">
        <v>25</v>
      </c>
      <c r="C35" s="61"/>
      <c r="D35" s="82" t="n">
        <f aca="false">F35/E35</f>
        <v>0.588235294117647</v>
      </c>
      <c r="E35" s="61" t="n">
        <v>85</v>
      </c>
      <c r="F35" s="61" t="n">
        <v>50</v>
      </c>
      <c r="G35" s="61" t="n">
        <v>620</v>
      </c>
      <c r="H35" s="61" t="n">
        <f aca="false">G35/F35</f>
        <v>12.4</v>
      </c>
      <c r="I35" s="61" t="n">
        <v>6</v>
      </c>
      <c r="J35" s="82" t="n">
        <f aca="false">I35/F35</f>
        <v>0.12</v>
      </c>
      <c r="L35" s="61" t="n">
        <v>8</v>
      </c>
      <c r="M35" s="61" t="n">
        <v>42</v>
      </c>
      <c r="N35" s="356" t="n">
        <f aca="false">M35/L35</f>
        <v>5.25</v>
      </c>
      <c r="O35" s="61" t="n">
        <v>0</v>
      </c>
      <c r="P35" s="82" t="n">
        <f aca="false">O35/L35</f>
        <v>0</v>
      </c>
      <c r="S35" s="347" t="s">
        <v>1049</v>
      </c>
      <c r="T35" s="84" t="n">
        <f aca="false">(E35+L35)/($D$27+$L$27+$N$17+$E$47+$L$47)</f>
        <v>0.139430284857571</v>
      </c>
      <c r="U35" s="84" t="n">
        <f aca="false">E35/($E$17)</f>
        <v>0.265625</v>
      </c>
      <c r="V35" s="84" t="n">
        <f aca="false">L35/($N$17+$D$27+$L$38+$L$47)</f>
        <v>0.0184331797235023</v>
      </c>
      <c r="X35" s="61" t="n">
        <f aca="false">($G35*('Scoring Format'!$B$4))+($I35*'Scoring Format'!$B$7)+($M35*('Scoring Format'!$B$3))+($O35*('Scoring Format'!$B$6))</f>
        <v>102.2</v>
      </c>
      <c r="Y35" s="61" t="n">
        <f aca="false">(F35*1)+(($G35*('Scoring Format'!$B$4))+($I35*'Scoring Format'!$B$7)+($M35*('Scoring Format'!$B$3))+($O35*('Scoring Format'!$B$6)))</f>
        <v>152.2</v>
      </c>
      <c r="Z35" s="61" t="n">
        <f aca="false">(F35*0.5)+(($G35*('Scoring Format'!$B$4))+($I35*'Scoring Format'!$B$7)+($M35*('Scoring Format'!$B$3))+($O35*('Scoring Format'!$B$6)))</f>
        <v>127.2</v>
      </c>
      <c r="AA35" s="63"/>
      <c r="AD35" s="347" t="s">
        <v>88</v>
      </c>
      <c r="AE35" s="347"/>
      <c r="AF35" s="82" t="n">
        <f aca="false">AH35/AG35</f>
        <v>0.662068965517241</v>
      </c>
      <c r="AG35" s="61" t="n">
        <v>145</v>
      </c>
      <c r="AH35" s="61" t="n">
        <v>96</v>
      </c>
      <c r="AI35" s="61" t="n">
        <v>1098</v>
      </c>
      <c r="AJ35" s="61" t="n">
        <f aca="false">AI35/AH35</f>
        <v>11.4375</v>
      </c>
      <c r="AK35" s="61" t="n">
        <v>7</v>
      </c>
      <c r="AL35" s="82" t="n">
        <f aca="false">AK35/AH35</f>
        <v>0.0729166666666667</v>
      </c>
      <c r="AN35" s="61" t="n">
        <v>0</v>
      </c>
      <c r="AO35" s="61" t="n">
        <v>0</v>
      </c>
      <c r="AP35" s="356" t="e">
        <f aca="false">AO35/AN35</f>
        <v>#DIV/0!</v>
      </c>
      <c r="AQ35" s="61" t="n">
        <v>0</v>
      </c>
      <c r="AR35" s="82" t="e">
        <f aca="false">AQ35/AN35</f>
        <v>#DIV/0!</v>
      </c>
      <c r="AV35" s="84" t="e">
        <f aca="false">(#ref!+AK35)/(#ref!+AK38)</f>
        <v>#NAME?</v>
      </c>
      <c r="AW35" s="84" t="e">
        <f aca="false">#ref!/(AK35+#ref!)</f>
        <v>#NAME?</v>
      </c>
      <c r="AX35" s="84" t="e">
        <f aca="false">AK35/(#ref!+AK35)</f>
        <v>#NAME?</v>
      </c>
      <c r="AZ35" s="61" t="n">
        <f aca="false">(AI35*0.1)+(AK35*6)+(AO35*0.1)+(AQ35*6)</f>
        <v>151.8</v>
      </c>
      <c r="BA35" s="61" t="n">
        <f aca="false">(AH35*1)+(AI35*0.1)+(AK35*6)+(AO35*0.1)+(AQ35*6)</f>
        <v>247.8</v>
      </c>
    </row>
    <row r="36" customFormat="false" ht="8.25" hidden="false" customHeight="false" outlineLevel="0" collapsed="false">
      <c r="A36" s="347" t="s">
        <v>1050</v>
      </c>
      <c r="B36" s="61" t="n">
        <v>23</v>
      </c>
      <c r="C36" s="61"/>
      <c r="D36" s="82" t="n">
        <f aca="false">F36/E36</f>
        <v>0.333333333333333</v>
      </c>
      <c r="E36" s="61" t="n">
        <v>3</v>
      </c>
      <c r="F36" s="61" t="n">
        <v>1</v>
      </c>
      <c r="G36" s="61" t="n">
        <v>9</v>
      </c>
      <c r="H36" s="61" t="n">
        <f aca="false">G36/F36</f>
        <v>9</v>
      </c>
      <c r="I36" s="61" t="n">
        <v>0</v>
      </c>
      <c r="J36" s="82" t="n">
        <f aca="false">I36/F36</f>
        <v>0</v>
      </c>
      <c r="L36" s="61"/>
      <c r="M36" s="61"/>
      <c r="N36" s="356" t="e">
        <f aca="false">M36/L36</f>
        <v>#DIV/0!</v>
      </c>
      <c r="O36" s="61" t="n">
        <v>0</v>
      </c>
      <c r="P36" s="82" t="e">
        <f aca="false">O36/L36</f>
        <v>#DIV/0!</v>
      </c>
      <c r="S36" s="347" t="s">
        <v>1051</v>
      </c>
      <c r="T36" s="84" t="n">
        <f aca="false">(E36+L36)/($D$27+$L$27+$N$17+$E$47+$L$47)</f>
        <v>0.00449775112443778</v>
      </c>
      <c r="U36" s="84" t="n">
        <f aca="false">E36/($E$17)</f>
        <v>0.009375</v>
      </c>
      <c r="V36" s="84" t="n">
        <f aca="false">L36/($N$17+$D$27+$L$38+$L$47)</f>
        <v>0</v>
      </c>
      <c r="X36" s="61" t="n">
        <f aca="false">($G36*('Scoring Format'!$B$4))+($I36*'Scoring Format'!$B$7)+($M36*('Scoring Format'!$B$3))+($O36*('Scoring Format'!$B$6))</f>
        <v>0.9</v>
      </c>
      <c r="Y36" s="61" t="n">
        <f aca="false">(F36*1)+(($G36*('Scoring Format'!$B$4))+($I36*'Scoring Format'!$B$7)+($M36*('Scoring Format'!$B$3))+($O36*('Scoring Format'!$B$6)))</f>
        <v>1.9</v>
      </c>
      <c r="Z36" s="61" t="n">
        <f aca="false">(F36*0.5)+(($G36*('Scoring Format'!$B$4))+($I36*'Scoring Format'!$B$7)+($M36*('Scoring Format'!$B$3))+($O36*('Scoring Format'!$B$6)))</f>
        <v>1.4</v>
      </c>
      <c r="AA36" s="63"/>
      <c r="AD36" s="347" t="s">
        <v>91</v>
      </c>
      <c r="AE36" s="347"/>
      <c r="AF36" s="82" t="n">
        <f aca="false">AH36/AG36</f>
        <v>0.6</v>
      </c>
      <c r="AG36" s="61" t="n">
        <v>10</v>
      </c>
      <c r="AH36" s="61" t="n">
        <v>6</v>
      </c>
      <c r="AI36" s="61" t="n">
        <v>100</v>
      </c>
      <c r="AJ36" s="61" t="n">
        <f aca="false">AI36/AH36</f>
        <v>16.6666666666667</v>
      </c>
      <c r="AK36" s="61" t="n">
        <v>0</v>
      </c>
      <c r="AL36" s="82" t="n">
        <f aca="false">AK36/AH36</f>
        <v>0</v>
      </c>
      <c r="AN36" s="61" t="n">
        <v>0</v>
      </c>
      <c r="AO36" s="61" t="n">
        <v>0</v>
      </c>
      <c r="AP36" s="356" t="e">
        <f aca="false">AO36/AN36</f>
        <v>#DIV/0!</v>
      </c>
      <c r="AQ36" s="61" t="n">
        <v>0</v>
      </c>
      <c r="AR36" s="82" t="e">
        <f aca="false">AQ36/AN36</f>
        <v>#DIV/0!</v>
      </c>
      <c r="AV36" s="84" t="e">
        <f aca="false">(#ref!+AK36)/(#ref!+AK41)</f>
        <v>#NAME?</v>
      </c>
      <c r="AW36" s="84" t="e">
        <f aca="false">#ref!/(AK36+#ref!)</f>
        <v>#NAME?</v>
      </c>
      <c r="AX36" s="84" t="e">
        <f aca="false">AK36/(#ref!+AK36)</f>
        <v>#NAME?</v>
      </c>
      <c r="AZ36" s="61" t="n">
        <f aca="false">(AI36*0.1)+(AK36*6)+(AO36*0.1)+(AQ36*6)</f>
        <v>10</v>
      </c>
      <c r="BA36" s="61" t="n">
        <f aca="false">(AH36*1)+(AI36*0.1)+(AK36*6)+(AO36*0.1)+(AQ36*6)</f>
        <v>16</v>
      </c>
    </row>
    <row r="37" customFormat="false" ht="8.25" hidden="false" customHeight="false" outlineLevel="0" collapsed="false">
      <c r="A37" s="347" t="s">
        <v>1052</v>
      </c>
      <c r="B37" s="61" t="n">
        <v>27</v>
      </c>
      <c r="C37" s="61"/>
      <c r="D37" s="82" t="n">
        <f aca="false">F37/E37</f>
        <v>1</v>
      </c>
      <c r="E37" s="61" t="n">
        <v>1</v>
      </c>
      <c r="F37" s="61" t="n">
        <v>1</v>
      </c>
      <c r="G37" s="61" t="n">
        <v>19</v>
      </c>
      <c r="H37" s="61" t="n">
        <f aca="false">G37/F37</f>
        <v>19</v>
      </c>
      <c r="I37" s="61" t="n">
        <v>0</v>
      </c>
      <c r="J37" s="82" t="n">
        <f aca="false">I37/F37</f>
        <v>0</v>
      </c>
      <c r="L37" s="61"/>
      <c r="M37" s="61"/>
      <c r="N37" s="356" t="e">
        <f aca="false">M37/L37</f>
        <v>#DIV/0!</v>
      </c>
      <c r="O37" s="61" t="n">
        <v>0</v>
      </c>
      <c r="P37" s="82" t="e">
        <f aca="false">O37/L37</f>
        <v>#DIV/0!</v>
      </c>
      <c r="S37" s="347" t="s">
        <v>1053</v>
      </c>
      <c r="T37" s="84" t="n">
        <f aca="false">(E37+L37)/($D$27+$L$27+$N$17+$E$47+$L$47)</f>
        <v>0.00149925037481259</v>
      </c>
      <c r="U37" s="84" t="n">
        <f aca="false">E37/($E$17)</f>
        <v>0.003125</v>
      </c>
      <c r="V37" s="84" t="n">
        <f aca="false">L37/($N$17+$D$27+$L$38+$L$47)</f>
        <v>0</v>
      </c>
      <c r="X37" s="61" t="n">
        <f aca="false">($G37*('Scoring Format'!$B$4))+($I37*'Scoring Format'!$B$7)+($M37*('Scoring Format'!$B$3))+($O37*('Scoring Format'!$B$6))</f>
        <v>1.9</v>
      </c>
      <c r="Y37" s="61" t="n">
        <f aca="false">(F37*1)+(($G37*('Scoring Format'!$B$4))+($I37*'Scoring Format'!$B$7)+($M37*('Scoring Format'!$B$3))+($O37*('Scoring Format'!$B$6)))</f>
        <v>2.9</v>
      </c>
      <c r="Z37" s="61" t="n">
        <f aca="false">(F37*0.5)+(($G37*('Scoring Format'!$B$4))+($I37*'Scoring Format'!$B$7)+($M37*('Scoring Format'!$B$3))+($O37*('Scoring Format'!$B$6)))</f>
        <v>2.4</v>
      </c>
      <c r="AA37" s="63"/>
      <c r="AD37" s="347" t="s">
        <v>94</v>
      </c>
      <c r="AE37" s="347"/>
      <c r="AF37" s="82" t="e">
        <f aca="false">AH37/AG37</f>
        <v>#DIV/0!</v>
      </c>
      <c r="AG37" s="61"/>
      <c r="AH37" s="61"/>
      <c r="AI37" s="61"/>
      <c r="AJ37" s="61"/>
      <c r="AK37" s="61"/>
      <c r="AL37" s="82" t="e">
        <f aca="false">AK37/AH37</f>
        <v>#DIV/0!</v>
      </c>
      <c r="AN37" s="61"/>
      <c r="AO37" s="61"/>
      <c r="AP37" s="356" t="e">
        <f aca="false">AO37/AN37</f>
        <v>#DIV/0!</v>
      </c>
      <c r="AQ37" s="61"/>
      <c r="AR37" s="82" t="e">
        <f aca="false">AQ37/AN37</f>
        <v>#DIV/0!</v>
      </c>
      <c r="AV37" s="84" t="e">
        <f aca="false">(#ref!+AK37)/(#ref!+AK42)</f>
        <v>#NAME?</v>
      </c>
      <c r="AW37" s="84" t="e">
        <f aca="false">#ref!/(AK37+#ref!)</f>
        <v>#NAME?</v>
      </c>
      <c r="AX37" s="84" t="e">
        <f aca="false">AK37/(#ref!+AK37)</f>
        <v>#NAME?</v>
      </c>
      <c r="AZ37" s="61"/>
      <c r="BA37" s="61"/>
    </row>
    <row r="38" customFormat="false" ht="8.25" hidden="false" customHeight="false" outlineLevel="0" collapsed="false">
      <c r="A38" s="55" t="s">
        <v>49</v>
      </c>
      <c r="B38" s="55"/>
      <c r="C38" s="55"/>
      <c r="D38" s="87"/>
      <c r="E38" s="55" t="n">
        <f aca="false">SUM(E32:E37)</f>
        <v>223</v>
      </c>
      <c r="F38" s="55" t="n">
        <f aca="false">SUM(F32:F37)</f>
        <v>126</v>
      </c>
      <c r="G38" s="55" t="n">
        <f aca="false">SUM(G32:G37)</f>
        <v>1601</v>
      </c>
      <c r="H38" s="55"/>
      <c r="I38" s="55" t="n">
        <f aca="false">SUM(I32:I37)</f>
        <v>11</v>
      </c>
      <c r="J38" s="55"/>
      <c r="K38" s="55"/>
      <c r="L38" s="55" t="n">
        <f aca="false">SUM(L32:L37)</f>
        <v>11</v>
      </c>
      <c r="M38" s="55" t="n">
        <f aca="false">SUM(M32:M37)</f>
        <v>59</v>
      </c>
      <c r="N38" s="55"/>
      <c r="O38" s="55" t="n">
        <f aca="false">SUM(O32:O37)</f>
        <v>1</v>
      </c>
      <c r="P38" s="55"/>
      <c r="AD38" s="55" t="s">
        <v>49</v>
      </c>
      <c r="AE38" s="55"/>
      <c r="AF38" s="87"/>
      <c r="AG38" s="55" t="n">
        <f aca="false">SUM(AG32:AG37)</f>
        <v>422</v>
      </c>
      <c r="AH38" s="55" t="n">
        <f aca="false">SUM(AH32:AH37)</f>
        <v>265</v>
      </c>
      <c r="AI38" s="55" t="n">
        <f aca="false">SUM(AI32:AI37)</f>
        <v>3125</v>
      </c>
      <c r="AJ38" s="55"/>
      <c r="AK38" s="55" t="n">
        <f aca="false">SUM(AK32:AK37)</f>
        <v>20</v>
      </c>
      <c r="AL38" s="55"/>
      <c r="AM38" s="55"/>
      <c r="AN38" s="55" t="n">
        <f aca="false">SUM(AN32:AN37)</f>
        <v>17</v>
      </c>
      <c r="AO38" s="55" t="n">
        <f aca="false">SUM(AO32:AO37)</f>
        <v>128</v>
      </c>
      <c r="AP38" s="55"/>
      <c r="AQ38" s="55" t="n">
        <f aca="false">SUM(AQ32:AQ37)</f>
        <v>0</v>
      </c>
      <c r="AR38" s="55"/>
    </row>
    <row r="39" customFormat="false" ht="8.25" hidden="false" customHeight="false" outlineLevel="0" collapsed="false">
      <c r="A39" s="55"/>
      <c r="C39" s="63"/>
      <c r="D39" s="63"/>
      <c r="E39" s="63"/>
      <c r="F39" s="63"/>
      <c r="G39" s="63"/>
      <c r="H39" s="63"/>
      <c r="I39" s="63"/>
      <c r="J39" s="63"/>
      <c r="K39" s="63"/>
      <c r="L39" s="63"/>
      <c r="AC39" s="55"/>
      <c r="AE39" s="63"/>
      <c r="AF39" s="63"/>
      <c r="AG39" s="63"/>
      <c r="AH39" s="63"/>
      <c r="AI39" s="63"/>
      <c r="AJ39" s="63"/>
      <c r="AK39" s="63"/>
      <c r="AL39" s="63"/>
      <c r="AM39" s="63"/>
      <c r="AN39" s="63"/>
    </row>
    <row r="40" customFormat="false" ht="8.25" hidden="false" customHeight="false" outlineLevel="0" collapsed="false">
      <c r="A40" s="55"/>
      <c r="C40" s="63"/>
      <c r="D40" s="63"/>
      <c r="E40" s="63"/>
      <c r="F40" s="63"/>
      <c r="G40" s="63"/>
      <c r="H40" s="63"/>
      <c r="I40" s="63"/>
      <c r="J40" s="63"/>
      <c r="K40" s="63"/>
      <c r="L40" s="63"/>
      <c r="AC40" s="55"/>
      <c r="AE40" s="63"/>
      <c r="AF40" s="63"/>
      <c r="AG40" s="63"/>
      <c r="AH40" s="63"/>
      <c r="AI40" s="63"/>
      <c r="AJ40" s="63"/>
      <c r="AK40" s="63"/>
      <c r="AL40" s="63"/>
      <c r="AM40" s="63"/>
      <c r="AN40" s="63"/>
    </row>
    <row r="41" customFormat="false" ht="8.25" hidden="false" customHeight="false" outlineLevel="0" collapsed="false">
      <c r="A41" s="345" t="s">
        <v>50</v>
      </c>
      <c r="B41" s="345"/>
      <c r="C41" s="345"/>
      <c r="D41" s="345"/>
      <c r="E41" s="345"/>
      <c r="F41" s="345"/>
      <c r="G41" s="345"/>
      <c r="H41" s="49"/>
      <c r="I41" s="49"/>
      <c r="J41" s="63"/>
      <c r="K41" s="63"/>
      <c r="L41" s="345" t="s">
        <v>19</v>
      </c>
      <c r="M41" s="345"/>
      <c r="N41" s="345"/>
      <c r="O41" s="345"/>
      <c r="P41" s="345"/>
      <c r="T41" s="345" t="s">
        <v>20</v>
      </c>
      <c r="U41" s="345"/>
      <c r="V41" s="345"/>
      <c r="X41" s="345"/>
      <c r="Y41" s="345"/>
      <c r="AE41" s="345" t="s">
        <v>50</v>
      </c>
      <c r="AF41" s="345"/>
      <c r="AG41" s="345"/>
      <c r="AH41" s="345"/>
      <c r="AI41" s="345"/>
      <c r="AJ41" s="345"/>
      <c r="AK41" s="345"/>
      <c r="AL41" s="63"/>
      <c r="AM41" s="63"/>
      <c r="AN41" s="345" t="s">
        <v>19</v>
      </c>
      <c r="AO41" s="345"/>
      <c r="AP41" s="345"/>
      <c r="AQ41" s="345"/>
      <c r="AR41" s="345"/>
      <c r="AV41" s="345" t="s">
        <v>20</v>
      </c>
      <c r="AW41" s="345"/>
      <c r="AX41" s="345"/>
      <c r="AZ41" s="345" t="s">
        <v>21</v>
      </c>
      <c r="BA41" s="345"/>
    </row>
    <row r="42" customFormat="false" ht="8.25" hidden="false" customHeight="false" outlineLevel="0" collapsed="false">
      <c r="A42" s="55" t="s">
        <v>95</v>
      </c>
      <c r="B42" s="55" t="s">
        <v>23</v>
      </c>
      <c r="C42" s="55" t="s">
        <v>24</v>
      </c>
      <c r="D42" s="55" t="s">
        <v>52</v>
      </c>
      <c r="E42" s="55" t="s">
        <v>53</v>
      </c>
      <c r="F42" s="55" t="s">
        <v>54</v>
      </c>
      <c r="G42" s="55" t="s">
        <v>55</v>
      </c>
      <c r="H42" s="55" t="s">
        <v>56</v>
      </c>
      <c r="I42" s="55" t="s">
        <v>30</v>
      </c>
      <c r="J42" s="55" t="s">
        <v>57</v>
      </c>
      <c r="L42" s="55" t="s">
        <v>34</v>
      </c>
      <c r="M42" s="55" t="s">
        <v>35</v>
      </c>
      <c r="N42" s="55" t="s">
        <v>36</v>
      </c>
      <c r="O42" s="55" t="s">
        <v>96</v>
      </c>
      <c r="P42" s="55" t="s">
        <v>31</v>
      </c>
      <c r="S42" s="55" t="s">
        <v>95</v>
      </c>
      <c r="T42" s="55" t="s">
        <v>38</v>
      </c>
      <c r="U42" s="55" t="s">
        <v>39</v>
      </c>
      <c r="V42" s="55" t="s">
        <v>40</v>
      </c>
      <c r="X42" s="55" t="s">
        <v>41</v>
      </c>
      <c r="Y42" s="55" t="s">
        <v>58</v>
      </c>
      <c r="Z42" s="55" t="s">
        <v>97</v>
      </c>
      <c r="AA42" s="55"/>
      <c r="AD42" s="55" t="s">
        <v>95</v>
      </c>
      <c r="AE42" s="55" t="s">
        <v>24</v>
      </c>
      <c r="AF42" s="55" t="s">
        <v>52</v>
      </c>
      <c r="AG42" s="55" t="s">
        <v>53</v>
      </c>
      <c r="AH42" s="55" t="s">
        <v>54</v>
      </c>
      <c r="AI42" s="55" t="s">
        <v>55</v>
      </c>
      <c r="AJ42" s="55" t="s">
        <v>56</v>
      </c>
      <c r="AK42" s="55" t="s">
        <v>30</v>
      </c>
      <c r="AL42" s="55" t="s">
        <v>57</v>
      </c>
      <c r="AN42" s="55" t="s">
        <v>34</v>
      </c>
      <c r="AO42" s="55" t="s">
        <v>35</v>
      </c>
      <c r="AP42" s="55" t="s">
        <v>36</v>
      </c>
      <c r="AQ42" s="55" t="s">
        <v>96</v>
      </c>
      <c r="AR42" s="55" t="s">
        <v>31</v>
      </c>
      <c r="AV42" s="55" t="s">
        <v>38</v>
      </c>
      <c r="AW42" s="55" t="s">
        <v>39</v>
      </c>
      <c r="AX42" s="55" t="s">
        <v>40</v>
      </c>
      <c r="AZ42" s="55" t="s">
        <v>41</v>
      </c>
      <c r="BA42" s="55" t="s">
        <v>58</v>
      </c>
    </row>
    <row r="43" customFormat="false" ht="8.25" hidden="false" customHeight="false" outlineLevel="0" collapsed="false">
      <c r="A43" s="347" t="s">
        <v>1054</v>
      </c>
      <c r="B43" s="61" t="n">
        <v>24</v>
      </c>
      <c r="C43" s="61" t="n">
        <v>17</v>
      </c>
      <c r="D43" s="82" t="n">
        <f aca="false">F43/E43</f>
        <v>0.704918032786885</v>
      </c>
      <c r="E43" s="61" t="n">
        <v>122</v>
      </c>
      <c r="F43" s="61" t="n">
        <v>86</v>
      </c>
      <c r="G43" s="61" t="n">
        <v>912</v>
      </c>
      <c r="H43" s="61" t="n">
        <f aca="false">G43/F43</f>
        <v>10.6046511627907</v>
      </c>
      <c r="I43" s="61" t="n">
        <v>8</v>
      </c>
      <c r="J43" s="82" t="n">
        <f aca="false">I43/F43</f>
        <v>0.0930232558139535</v>
      </c>
      <c r="L43" s="61" t="n">
        <v>0</v>
      </c>
      <c r="M43" s="61" t="n">
        <v>0</v>
      </c>
      <c r="N43" s="61" t="n">
        <v>0</v>
      </c>
      <c r="O43" s="61" t="n">
        <v>0</v>
      </c>
      <c r="P43" s="82" t="e">
        <f aca="false">O43/L43</f>
        <v>#DIV/0!</v>
      </c>
      <c r="S43" s="347" t="s">
        <v>1055</v>
      </c>
      <c r="T43" s="84" t="n">
        <f aca="false">(E43+L43)/($E$47+$L$47+$E$38+$L$38+$K$27+$D$27+$N$17)</f>
        <v>0.131891891891892</v>
      </c>
      <c r="U43" s="84" t="n">
        <f aca="false">E43/($E$47+$E$38+$K$27)</f>
        <v>0.24847250509165</v>
      </c>
      <c r="V43" s="84" t="n">
        <f aca="false">L43/($L$47+$L$38+$D$27+$N$17)</f>
        <v>0</v>
      </c>
      <c r="X43" s="61" t="n">
        <f aca="false">($G43*('Scoring Format'!$B$4))+($I43*'Scoring Format'!$B$7)+($M43*('Scoring Format'!$B$3))+($O43*('Scoring Format'!$B$6))</f>
        <v>139.2</v>
      </c>
      <c r="Y43" s="61" t="n">
        <f aca="false">(F43*1)+(($G43*('Scoring Format'!$B$4))+($I43*'Scoring Format'!$B$7)+($M43*('Scoring Format'!$B$3))+($O43*('Scoring Format'!$B$6)))</f>
        <v>225.2</v>
      </c>
      <c r="Z43" s="61" t="n">
        <f aca="false">(F43*0.5)+(($G43*('Scoring Format'!$B$4))+($I43*'Scoring Format'!$B$7)+($M43*('Scoring Format'!$B$3))+($O43*('Scoring Format'!$B$6)))</f>
        <v>182.2</v>
      </c>
      <c r="AA43" s="63"/>
      <c r="AD43" s="347" t="s">
        <v>100</v>
      </c>
      <c r="AE43" s="347"/>
      <c r="AF43" s="82" t="n">
        <f aca="false">AH43/AG43</f>
        <v>0.5625</v>
      </c>
      <c r="AG43" s="61" t="n">
        <v>16</v>
      </c>
      <c r="AH43" s="61" t="n">
        <v>9</v>
      </c>
      <c r="AI43" s="61" t="n">
        <v>108</v>
      </c>
      <c r="AJ43" s="61" t="n">
        <f aca="false">AI43/AH43</f>
        <v>12</v>
      </c>
      <c r="AK43" s="61" t="n">
        <v>1</v>
      </c>
      <c r="AL43" s="82" t="n">
        <f aca="false">AK43/AH43</f>
        <v>0.111111111111111</v>
      </c>
      <c r="AN43" s="61" t="n">
        <v>0</v>
      </c>
      <c r="AO43" s="61" t="n">
        <v>0</v>
      </c>
      <c r="AP43" s="61" t="n">
        <v>0</v>
      </c>
      <c r="AQ43" s="61" t="n">
        <v>0</v>
      </c>
      <c r="AR43" s="82" t="e">
        <f aca="false">AQ43/AN43</f>
        <v>#DIV/0!</v>
      </c>
      <c r="AV43" s="84" t="e">
        <f aca="false">(#ref!+AK43)/(#ref!+AK46)</f>
        <v>#NAME?</v>
      </c>
      <c r="AW43" s="84" t="e">
        <f aca="false">#ref!/(AK43+#ref!)</f>
        <v>#NAME?</v>
      </c>
      <c r="AX43" s="84" t="e">
        <f aca="false">AK43/(#ref!+AK43)</f>
        <v>#NAME?</v>
      </c>
      <c r="AZ43" s="61" t="n">
        <f aca="false">(AI43*0.1)+(AK43*6)+(AO43*0.1)+(AQ43*6)</f>
        <v>16.8</v>
      </c>
      <c r="BA43" s="61" t="n">
        <f aca="false">(AH43*1)+(AI43*0.1)+(AK43*6)+(AO43*0.1)+(AQ43*6)</f>
        <v>25.8</v>
      </c>
    </row>
    <row r="44" customFormat="false" ht="8.25" hidden="false" customHeight="false" outlineLevel="0" collapsed="false">
      <c r="A44" s="347" t="s">
        <v>1056</v>
      </c>
      <c r="B44" s="61" t="n">
        <v>25</v>
      </c>
      <c r="C44" s="61" t="n">
        <v>12</v>
      </c>
      <c r="D44" s="82" t="n">
        <f aca="false">F44/E44</f>
        <v>0.675</v>
      </c>
      <c r="E44" s="61" t="n">
        <v>40</v>
      </c>
      <c r="F44" s="61" t="n">
        <v>27</v>
      </c>
      <c r="G44" s="61" t="n">
        <v>255</v>
      </c>
      <c r="H44" s="61" t="n">
        <f aca="false">G44/F44</f>
        <v>9.44444444444445</v>
      </c>
      <c r="I44" s="61" t="n">
        <v>1</v>
      </c>
      <c r="J44" s="82" t="n">
        <f aca="false">I44/F44</f>
        <v>0.037037037037037</v>
      </c>
      <c r="L44" s="61" t="n">
        <v>0</v>
      </c>
      <c r="M44" s="61" t="n">
        <v>0</v>
      </c>
      <c r="N44" s="61" t="n">
        <v>0</v>
      </c>
      <c r="O44" s="61" t="n">
        <v>0</v>
      </c>
      <c r="P44" s="82" t="e">
        <f aca="false">O44/L44</f>
        <v>#DIV/0!</v>
      </c>
      <c r="S44" s="347" t="s">
        <v>1057</v>
      </c>
      <c r="T44" s="84" t="n">
        <f aca="false">(E44+L44)/($E$47+$L$47+$E$38+$L$38+$K$27+$D$27+$N$17)</f>
        <v>0.0432432432432432</v>
      </c>
      <c r="U44" s="84" t="n">
        <f aca="false">E44/($E$47+$E$38+$K$27)</f>
        <v>0.0814663951120163</v>
      </c>
      <c r="V44" s="84" t="n">
        <f aca="false">L44/($L$47+$L$38+$D$27+$N$17)</f>
        <v>0</v>
      </c>
      <c r="X44" s="61" t="n">
        <f aca="false">($G44*('Scoring Format'!$B$4))+($I44*'Scoring Format'!$B$7)+($M44*('Scoring Format'!$B$3))+($O44*('Scoring Format'!$B$6))</f>
        <v>31.5</v>
      </c>
      <c r="Y44" s="61" t="n">
        <f aca="false">(F44*1)+(($G44*('Scoring Format'!$B$4))+($I44*'Scoring Format'!$B$7)+($M44*('Scoring Format'!$B$3))+($O44*('Scoring Format'!$B$6)))</f>
        <v>58.5</v>
      </c>
      <c r="Z44" s="61" t="n">
        <f aca="false">(F44*0.5)+(($G44*('Scoring Format'!$B$4))+($I44*'Scoring Format'!$B$7)+($M44*('Scoring Format'!$B$3))+($O44*('Scoring Format'!$B$6)))</f>
        <v>45</v>
      </c>
      <c r="AA44" s="63"/>
      <c r="AD44" s="347" t="s">
        <v>103</v>
      </c>
      <c r="AE44" s="347"/>
      <c r="AF44" s="82" t="n">
        <f aca="false">AH44/AG44</f>
        <v>0.742857142857143</v>
      </c>
      <c r="AG44" s="61" t="n">
        <v>35</v>
      </c>
      <c r="AH44" s="61" t="n">
        <v>26</v>
      </c>
      <c r="AI44" s="61" t="n">
        <v>283</v>
      </c>
      <c r="AJ44" s="61" t="n">
        <f aca="false">AI44/AH44</f>
        <v>10.8846153846154</v>
      </c>
      <c r="AK44" s="61" t="n">
        <v>2</v>
      </c>
      <c r="AL44" s="82" t="n">
        <f aca="false">AK44/AH44</f>
        <v>0.0769230769230769</v>
      </c>
      <c r="AN44" s="61" t="n">
        <v>0</v>
      </c>
      <c r="AO44" s="61" t="n">
        <v>0</v>
      </c>
      <c r="AP44" s="61" t="n">
        <v>0</v>
      </c>
      <c r="AQ44" s="61" t="n">
        <v>0</v>
      </c>
      <c r="AR44" s="82" t="e">
        <f aca="false">AQ44/AN44</f>
        <v>#DIV/0!</v>
      </c>
      <c r="AV44" s="84" t="e">
        <f aca="false">(#ref!+AK44)/(#ref!+AK47)</f>
        <v>#NAME?</v>
      </c>
      <c r="AW44" s="84" t="e">
        <f aca="false">#ref!/(AK44+#ref!)</f>
        <v>#NAME?</v>
      </c>
      <c r="AX44" s="84" t="e">
        <f aca="false">AK44/(#ref!+AK44)</f>
        <v>#NAME?</v>
      </c>
      <c r="AZ44" s="61" t="n">
        <f aca="false">(AI44*0.1)+(AK44*6)+(AO44*0.1)+(AQ44*6)</f>
        <v>40.3</v>
      </c>
      <c r="BA44" s="61" t="n">
        <f aca="false">(AH44*1)+(AI44*0.1)+(AK44*6)+(AO44*0.1)+(AQ44*6)</f>
        <v>66.3</v>
      </c>
    </row>
    <row r="45" customFormat="false" ht="8.25" hidden="false" customHeight="false" outlineLevel="0" collapsed="false">
      <c r="A45" s="347" t="s">
        <v>1058</v>
      </c>
      <c r="B45" s="61" t="n">
        <v>30</v>
      </c>
      <c r="C45" s="61" t="n">
        <v>15</v>
      </c>
      <c r="D45" s="82" t="n">
        <f aca="false">F45/E45</f>
        <v>0.857142857142857</v>
      </c>
      <c r="E45" s="61" t="n">
        <v>7</v>
      </c>
      <c r="F45" s="61" t="n">
        <v>6</v>
      </c>
      <c r="G45" s="61" t="n">
        <v>39</v>
      </c>
      <c r="H45" s="61" t="n">
        <f aca="false">G45/F45</f>
        <v>6.5</v>
      </c>
      <c r="I45" s="61" t="n">
        <v>0</v>
      </c>
      <c r="J45" s="82" t="n">
        <f aca="false">I45/F45</f>
        <v>0</v>
      </c>
      <c r="L45" s="61" t="n">
        <v>0</v>
      </c>
      <c r="M45" s="61" t="n">
        <v>0</v>
      </c>
      <c r="N45" s="61" t="n">
        <v>0</v>
      </c>
      <c r="O45" s="61" t="n">
        <v>0</v>
      </c>
      <c r="P45" s="82" t="e">
        <f aca="false">O45/L45</f>
        <v>#DIV/0!</v>
      </c>
      <c r="S45" s="347" t="s">
        <v>1059</v>
      </c>
      <c r="T45" s="84" t="n">
        <f aca="false">(E45+L45)/($E$47+$L$47+$E$38+$L$38+$K$27+$D$27+$N$17)</f>
        <v>0.00756756756756757</v>
      </c>
      <c r="U45" s="84" t="n">
        <f aca="false">E45/($E$47+$E$38+$K$27)</f>
        <v>0.0142566191446029</v>
      </c>
      <c r="V45" s="84" t="n">
        <f aca="false">L45/($L$47+$L$38+$D$27+$N$17)</f>
        <v>0</v>
      </c>
      <c r="X45" s="61" t="n">
        <f aca="false">($G45*('Scoring Format'!$B$4))+($I45*'Scoring Format'!$B$7)+($M45*('Scoring Format'!$B$3))+($O45*('Scoring Format'!$B$6))</f>
        <v>3.9</v>
      </c>
      <c r="Y45" s="61" t="n">
        <f aca="false">(F45*1)+(($G45*('Scoring Format'!$B$4))+($I45*'Scoring Format'!$B$7)+($M45*('Scoring Format'!$B$3))+($O45*('Scoring Format'!$B$6)))</f>
        <v>9.9</v>
      </c>
      <c r="Z45" s="61" t="n">
        <f aca="false">(F45*0.5)+(($G45*('Scoring Format'!$B$4))+($I45*'Scoring Format'!$B$7)+($M45*('Scoring Format'!$B$3))+($O45*('Scoring Format'!$B$6)))</f>
        <v>6.9</v>
      </c>
      <c r="AA45" s="63"/>
      <c r="AD45" s="347" t="s">
        <v>106</v>
      </c>
      <c r="AE45" s="347"/>
      <c r="AF45" s="82" t="n">
        <f aca="false">AH45/AG45</f>
        <v>0.5</v>
      </c>
      <c r="AG45" s="61" t="n">
        <v>12</v>
      </c>
      <c r="AH45" s="61" t="n">
        <v>6</v>
      </c>
      <c r="AI45" s="61" t="n">
        <v>65</v>
      </c>
      <c r="AJ45" s="61" t="n">
        <f aca="false">AI45/AH45</f>
        <v>10.8333333333333</v>
      </c>
      <c r="AK45" s="61" t="n">
        <v>0</v>
      </c>
      <c r="AL45" s="82" t="n">
        <f aca="false">AK45/AH45</f>
        <v>0</v>
      </c>
      <c r="AN45" s="61" t="n">
        <v>0</v>
      </c>
      <c r="AO45" s="61" t="n">
        <v>0</v>
      </c>
      <c r="AP45" s="61" t="n">
        <v>0</v>
      </c>
      <c r="AQ45" s="61" t="n">
        <v>0</v>
      </c>
      <c r="AR45" s="82" t="e">
        <f aca="false">AQ45/AN45</f>
        <v>#DIV/0!</v>
      </c>
      <c r="AV45" s="84" t="e">
        <f aca="false">(#ref!+AK45)/(#ref!+AI49)</f>
        <v>#NAME?</v>
      </c>
      <c r="AW45" s="84" t="e">
        <f aca="false">#ref!/(AK45+#ref!)</f>
        <v>#NAME?</v>
      </c>
      <c r="AX45" s="84" t="e">
        <f aca="false">AK45/(#ref!+AK45)</f>
        <v>#NAME?</v>
      </c>
      <c r="AZ45" s="61" t="n">
        <f aca="false">(AI45*0.1)+(AK45*6)+(AO45*0.1)+(AQ45*6)</f>
        <v>6.5</v>
      </c>
      <c r="BA45" s="61" t="n">
        <f aca="false">(AH45*1)+(AI45*0.1)+(AK45*6)+(AO45*0.1)+(AQ45*6)</f>
        <v>12.5</v>
      </c>
    </row>
    <row r="46" customFormat="false" ht="8.25" hidden="false" customHeight="false" outlineLevel="0" collapsed="false">
      <c r="A46" s="347"/>
      <c r="B46" s="61"/>
      <c r="C46" s="61"/>
      <c r="D46" s="82" t="e">
        <f aca="false">F46/E46</f>
        <v>#DIV/0!</v>
      </c>
      <c r="E46" s="61"/>
      <c r="F46" s="61"/>
      <c r="G46" s="61"/>
      <c r="H46" s="61"/>
      <c r="I46" s="61"/>
      <c r="J46" s="82" t="e">
        <f aca="false">I46/F46</f>
        <v>#DIV/0!</v>
      </c>
      <c r="L46" s="61"/>
      <c r="M46" s="61"/>
      <c r="N46" s="61" t="n">
        <v>0</v>
      </c>
      <c r="O46" s="61" t="n">
        <v>0</v>
      </c>
      <c r="P46" s="82" t="e">
        <f aca="false">O46/L46</f>
        <v>#DIV/0!</v>
      </c>
      <c r="S46" s="347"/>
      <c r="T46" s="84" t="n">
        <f aca="false">(E46+L46)/($E$47+$L$47+$E$38+$L$38+$K$27+$D$27+$N$17)</f>
        <v>0</v>
      </c>
      <c r="U46" s="84" t="n">
        <f aca="false">E46/($E$47+$E$38+$K$27)</f>
        <v>0</v>
      </c>
      <c r="V46" s="84" t="n">
        <f aca="false">L46/($L$47+$L$38+$D$27+$N$17)</f>
        <v>0</v>
      </c>
      <c r="X46" s="61" t="n">
        <f aca="false">($G46*('Scoring Format'!$B$4))+($I46*'Scoring Format'!$B$7)+($M46*('Scoring Format'!$B$3))+($O46*('Scoring Format'!$B$6))</f>
        <v>0</v>
      </c>
      <c r="Y46" s="61" t="n">
        <f aca="false">(F46*1)+(($G46*('Scoring Format'!$B$4))+($I46*'Scoring Format'!$B$7)+($M46*('Scoring Format'!$B$3))+($O46*('Scoring Format'!$B$6)))</f>
        <v>0</v>
      </c>
      <c r="Z46" s="61" t="n">
        <f aca="false">(F46*0.5)+(($G46*('Scoring Format'!$B$4))+($I46*'Scoring Format'!$B$7)+($M46*('Scoring Format'!$B$3))+($O46*('Scoring Format'!$B$6)))</f>
        <v>0</v>
      </c>
      <c r="AA46" s="63"/>
      <c r="AD46" s="347"/>
      <c r="AE46" s="347"/>
      <c r="AF46" s="82" t="e">
        <f aca="false">AH46/AG46</f>
        <v>#DIV/0!</v>
      </c>
      <c r="AG46" s="61"/>
      <c r="AH46" s="61"/>
      <c r="AI46" s="61"/>
      <c r="AJ46" s="61" t="e">
        <f aca="false">AI46/AH46</f>
        <v>#DIV/0!</v>
      </c>
      <c r="AK46" s="61"/>
      <c r="AL46" s="82" t="e">
        <f aca="false">AK46/AH46</f>
        <v>#DIV/0!</v>
      </c>
      <c r="AN46" s="61"/>
      <c r="AO46" s="61"/>
      <c r="AP46" s="61"/>
      <c r="AQ46" s="61" t="n">
        <v>0</v>
      </c>
      <c r="AR46" s="82" t="e">
        <f aca="false">AQ46/AN46</f>
        <v>#DIV/0!</v>
      </c>
      <c r="AV46" s="84" t="e">
        <f aca="false">(#ref!+AK46)/(#ref!+AI50)</f>
        <v>#NAME?</v>
      </c>
      <c r="AW46" s="84" t="e">
        <f aca="false">#ref!/(AK46+#ref!)</f>
        <v>#NAME?</v>
      </c>
      <c r="AX46" s="84" t="e">
        <f aca="false">AK46/(#ref!+AK46)</f>
        <v>#NAME?</v>
      </c>
      <c r="AZ46" s="61" t="n">
        <f aca="false">(AI46*0.1)+(AK46*6)+(AO46*0.1)+(AQ46*6)</f>
        <v>0</v>
      </c>
      <c r="BA46" s="61" t="n">
        <f aca="false">(AH46*1)+(AI46*0.1)+(AK46*6)+(AO46*0.1)+(AQ46*6)</f>
        <v>0</v>
      </c>
    </row>
    <row r="47" customFormat="false" ht="8.25" hidden="false" customHeight="false" outlineLevel="0" collapsed="false">
      <c r="A47" s="55" t="s">
        <v>49</v>
      </c>
      <c r="B47" s="55"/>
      <c r="C47" s="55"/>
      <c r="D47" s="87"/>
      <c r="E47" s="55" t="n">
        <f aca="false">SUM(E43:E46)</f>
        <v>169</v>
      </c>
      <c r="F47" s="55" t="n">
        <f aca="false">SUM(F43:F46)</f>
        <v>119</v>
      </c>
      <c r="G47" s="55" t="n">
        <f aca="false">SUM(G43:G46)</f>
        <v>1206</v>
      </c>
      <c r="H47" s="55"/>
      <c r="I47" s="55" t="n">
        <f aca="false">SUM(I43:I46)</f>
        <v>9</v>
      </c>
      <c r="J47" s="55"/>
      <c r="K47" s="55"/>
      <c r="L47" s="55" t="n">
        <f aca="false">SUM(L43:L46)</f>
        <v>0</v>
      </c>
      <c r="M47" s="55" t="n">
        <f aca="false">SUM(M43:M46)</f>
        <v>0</v>
      </c>
      <c r="N47" s="55"/>
      <c r="O47" s="55" t="n">
        <f aca="false">SUM(O43:O46)</f>
        <v>0</v>
      </c>
      <c r="P47" s="87"/>
      <c r="R47" s="349"/>
      <c r="T47" s="349"/>
      <c r="V47" s="63"/>
      <c r="W47" s="63"/>
      <c r="AD47" s="55" t="s">
        <v>49</v>
      </c>
      <c r="AE47" s="55"/>
      <c r="AF47" s="87"/>
      <c r="AG47" s="55" t="n">
        <f aca="false">SUM(AG43:AG46)</f>
        <v>63</v>
      </c>
      <c r="AH47" s="55" t="n">
        <f aca="false">SUM(AH43:AH46)</f>
        <v>41</v>
      </c>
      <c r="AI47" s="55" t="n">
        <f aca="false">SUM(AI43:AI46)</f>
        <v>456</v>
      </c>
      <c r="AJ47" s="55"/>
      <c r="AK47" s="55" t="n">
        <f aca="false">SUM(AK43:AK46)</f>
        <v>3</v>
      </c>
      <c r="AL47" s="55"/>
      <c r="AM47" s="55"/>
      <c r="AN47" s="55" t="n">
        <f aca="false">SUM(AN43:AN46)</f>
        <v>0</v>
      </c>
      <c r="AO47" s="55" t="n">
        <f aca="false">SUM(AO43:AO46)</f>
        <v>0</v>
      </c>
      <c r="AP47" s="55"/>
      <c r="AQ47" s="55" t="n">
        <f aca="false">SUM(AQ43:AQ46)</f>
        <v>0</v>
      </c>
      <c r="AR47" s="87"/>
      <c r="AT47" s="349"/>
      <c r="AU47" s="349"/>
      <c r="AV47" s="349"/>
      <c r="AX47" s="63"/>
      <c r="AY47" s="63"/>
    </row>
    <row r="48" customFormat="false" ht="8.25" hidden="false" customHeight="false" outlineLevel="0" collapsed="false">
      <c r="H48" s="352"/>
      <c r="I48" s="63"/>
      <c r="J48" s="63"/>
      <c r="P48" s="349"/>
      <c r="Q48" s="349"/>
      <c r="R48" s="349"/>
      <c r="T48" s="63"/>
      <c r="U48" s="63"/>
      <c r="AJ48" s="352"/>
      <c r="AK48" s="63"/>
      <c r="AL48" s="63"/>
      <c r="AR48" s="349"/>
      <c r="AS48" s="349"/>
      <c r="AT48" s="349"/>
      <c r="AV48" s="63"/>
      <c r="AW48" s="63"/>
    </row>
    <row r="49" customFormat="false" ht="8.25" hidden="false" customHeight="false" outlineLevel="0" collapsed="false">
      <c r="H49" s="352"/>
      <c r="I49" s="63"/>
      <c r="J49" s="63"/>
      <c r="P49" s="349"/>
      <c r="Q49" s="349"/>
      <c r="R49" s="349"/>
      <c r="T49" s="63"/>
      <c r="U49" s="63"/>
      <c r="AJ49" s="352"/>
      <c r="AK49" s="63"/>
      <c r="AL49" s="63"/>
      <c r="AR49" s="349"/>
      <c r="AS49" s="349"/>
      <c r="AT49" s="349"/>
      <c r="AV49" s="63"/>
      <c r="AW49" s="63"/>
    </row>
    <row r="50" customFormat="false" ht="8.25" hidden="false" customHeight="false" outlineLevel="0" collapsed="false">
      <c r="A50" s="345" t="s">
        <v>109</v>
      </c>
      <c r="B50" s="345"/>
      <c r="C50" s="345"/>
      <c r="D50" s="345"/>
      <c r="E50" s="345"/>
      <c r="F50" s="345"/>
      <c r="G50" s="345"/>
      <c r="H50" s="352"/>
      <c r="I50" s="63"/>
      <c r="J50" s="345" t="s">
        <v>110</v>
      </c>
      <c r="K50" s="345"/>
      <c r="L50" s="345"/>
      <c r="M50" s="345"/>
      <c r="N50" s="345"/>
      <c r="P50" s="357"/>
      <c r="Q50" s="349"/>
      <c r="R50" s="345" t="s">
        <v>111</v>
      </c>
      <c r="S50" s="345"/>
      <c r="T50" s="345"/>
      <c r="U50" s="345"/>
      <c r="V50" s="345"/>
      <c r="AC50" s="345" t="s">
        <v>109</v>
      </c>
      <c r="AD50" s="345"/>
      <c r="AE50" s="345"/>
      <c r="AF50" s="345"/>
      <c r="AG50" s="345"/>
      <c r="AH50" s="345"/>
      <c r="AI50" s="345"/>
      <c r="AJ50" s="352"/>
      <c r="AK50" s="63"/>
      <c r="AL50" s="345" t="s">
        <v>110</v>
      </c>
      <c r="AM50" s="345"/>
      <c r="AN50" s="345"/>
      <c r="AO50" s="345"/>
      <c r="AP50" s="345"/>
      <c r="AR50" s="357"/>
      <c r="AS50" s="349"/>
      <c r="AT50" s="345" t="s">
        <v>111</v>
      </c>
      <c r="AU50" s="345"/>
      <c r="AV50" s="345"/>
      <c r="AW50" s="345"/>
      <c r="AX50" s="345"/>
    </row>
    <row r="51" customFormat="false" ht="8.25" hidden="false" customHeight="false" outlineLevel="0" collapsed="false">
      <c r="A51" s="87"/>
      <c r="B51" s="55" t="s">
        <v>53</v>
      </c>
      <c r="C51" s="55" t="s">
        <v>112</v>
      </c>
      <c r="D51" s="55" t="s">
        <v>55</v>
      </c>
      <c r="E51" s="55" t="s">
        <v>30</v>
      </c>
      <c r="H51" s="63"/>
      <c r="I51" s="63"/>
      <c r="J51" s="358" t="s">
        <v>113</v>
      </c>
      <c r="K51" s="358"/>
      <c r="L51" s="358"/>
      <c r="M51" s="358"/>
      <c r="N51" s="87" t="s">
        <v>114</v>
      </c>
      <c r="R51" s="358" t="s">
        <v>113</v>
      </c>
      <c r="S51" s="358"/>
      <c r="T51" s="358"/>
      <c r="U51" s="358"/>
      <c r="V51" s="87" t="s">
        <v>114</v>
      </c>
      <c r="AC51" s="87"/>
      <c r="AD51" s="55" t="s">
        <v>53</v>
      </c>
      <c r="AE51" s="55" t="s">
        <v>112</v>
      </c>
      <c r="AF51" s="55" t="s">
        <v>55</v>
      </c>
      <c r="AG51" s="55" t="s">
        <v>30</v>
      </c>
      <c r="AJ51" s="63"/>
      <c r="AK51" s="63"/>
      <c r="AL51" s="358" t="s">
        <v>113</v>
      </c>
      <c r="AM51" s="358"/>
      <c r="AN51" s="358"/>
      <c r="AO51" s="358"/>
      <c r="AP51" s="87" t="s">
        <v>114</v>
      </c>
      <c r="AT51" s="358" t="s">
        <v>113</v>
      </c>
      <c r="AU51" s="358"/>
      <c r="AV51" s="358"/>
      <c r="AW51" s="358"/>
      <c r="AX51" s="87" t="s">
        <v>114</v>
      </c>
    </row>
    <row r="52" customFormat="false" ht="8.25" hidden="false" customHeight="false" outlineLevel="0" collapsed="false">
      <c r="A52" s="75" t="s">
        <v>117</v>
      </c>
      <c r="B52" s="61" t="n">
        <f aca="false">SUM(K22:K26,E32:E37,E43:E46)</f>
        <v>491</v>
      </c>
      <c r="C52" s="61" t="n">
        <f aca="false">SUM(F43:F46,F32:F37,L22:L26)</f>
        <v>320</v>
      </c>
      <c r="D52" s="61" t="n">
        <f aca="false">SUM(G43:G46,G32:G37,M22:M26)</f>
        <v>3395</v>
      </c>
      <c r="E52" s="61" t="n">
        <f aca="false">SUM(O22:O26,I32:I37,I43:I46)</f>
        <v>25</v>
      </c>
      <c r="H52" s="63"/>
      <c r="I52" s="63"/>
      <c r="J52" s="347" t="s">
        <v>1060</v>
      </c>
      <c r="K52" s="347"/>
      <c r="L52" s="347"/>
      <c r="M52" s="347"/>
      <c r="N52" s="347" t="s">
        <v>51</v>
      </c>
      <c r="R52" s="347" t="s">
        <v>1061</v>
      </c>
      <c r="S52" s="347"/>
      <c r="T52" s="347"/>
      <c r="U52" s="347"/>
      <c r="V52" s="347" t="s">
        <v>122</v>
      </c>
      <c r="AC52" s="75" t="s">
        <v>117</v>
      </c>
      <c r="AD52" s="61" t="n">
        <f aca="false">SUM(AM22:AM26,AG32:AG37,AG43:AG46)</f>
        <v>583</v>
      </c>
      <c r="AE52" s="61" t="n">
        <f aca="false">SUM(AH43:AH46,AH32:AH37,AM22:AM26)</f>
        <v>404</v>
      </c>
      <c r="AF52" s="61" t="n">
        <f aca="false">SUM(AI43:AI46,AI32:AI37,AN22:AN26)</f>
        <v>3653</v>
      </c>
      <c r="AG52" s="61" t="n">
        <f aca="false">SUM(AQ22:AQ26,AK32:AK37,AK43:AK46)</f>
        <v>27</v>
      </c>
      <c r="AJ52" s="63"/>
      <c r="AK52" s="63"/>
      <c r="AL52" s="75"/>
      <c r="AM52" s="75"/>
      <c r="AN52" s="75"/>
      <c r="AO52" s="75"/>
      <c r="AP52" s="347"/>
      <c r="AT52" s="75"/>
      <c r="AU52" s="75"/>
      <c r="AV52" s="75"/>
      <c r="AW52" s="75"/>
      <c r="AX52" s="347"/>
    </row>
    <row r="53" customFormat="false" ht="8.25" hidden="false" customHeight="false" outlineLevel="0" collapsed="false">
      <c r="A53" s="75" t="s">
        <v>118</v>
      </c>
      <c r="B53" s="61" t="n">
        <f aca="false">SUM(D17)</f>
        <v>491</v>
      </c>
      <c r="C53" s="61" t="n">
        <f aca="false">SUM(E17)</f>
        <v>320</v>
      </c>
      <c r="D53" s="61" t="n">
        <f aca="false">SUM(G17)</f>
        <v>3395</v>
      </c>
      <c r="E53" s="61" t="n">
        <f aca="false">SUM(I17)</f>
        <v>25</v>
      </c>
      <c r="F53" s="55"/>
      <c r="J53" s="347" t="s">
        <v>1062</v>
      </c>
      <c r="K53" s="347"/>
      <c r="L53" s="347"/>
      <c r="M53" s="347"/>
      <c r="N53" s="347" t="s">
        <v>122</v>
      </c>
      <c r="R53" s="347"/>
      <c r="S53" s="347"/>
      <c r="T53" s="347"/>
      <c r="U53" s="347"/>
      <c r="V53" s="347"/>
      <c r="AC53" s="75" t="s">
        <v>118</v>
      </c>
      <c r="AD53" s="61" t="n">
        <f aca="false">SUM(AF17)</f>
        <v>583</v>
      </c>
      <c r="AE53" s="61" t="n">
        <f aca="false">SUM(AG17)</f>
        <v>378</v>
      </c>
      <c r="AF53" s="61" t="n">
        <f aca="false">SUM(AI17)</f>
        <v>4072</v>
      </c>
      <c r="AG53" s="61" t="n">
        <f aca="false">SUM(AK17)</f>
        <v>27</v>
      </c>
      <c r="AH53" s="55"/>
      <c r="AL53" s="75"/>
      <c r="AM53" s="75"/>
      <c r="AN53" s="75"/>
      <c r="AO53" s="75"/>
      <c r="AP53" s="347"/>
      <c r="AT53" s="75"/>
      <c r="AU53" s="75"/>
      <c r="AV53" s="75"/>
      <c r="AW53" s="75"/>
      <c r="AX53" s="347"/>
    </row>
    <row r="54" customFormat="false" ht="8.25" hidden="false" customHeight="false" outlineLevel="0" collapsed="false">
      <c r="A54" s="75" t="s">
        <v>120</v>
      </c>
      <c r="B54" s="61"/>
      <c r="F54" s="55"/>
      <c r="J54" s="347" t="s">
        <v>656</v>
      </c>
      <c r="K54" s="347"/>
      <c r="L54" s="347"/>
      <c r="M54" s="347"/>
      <c r="N54" s="347" t="s">
        <v>122</v>
      </c>
      <c r="R54" s="347"/>
      <c r="S54" s="347"/>
      <c r="T54" s="347"/>
      <c r="U54" s="347"/>
      <c r="V54" s="347"/>
      <c r="AC54" s="75" t="s">
        <v>120</v>
      </c>
      <c r="AD54" s="347"/>
      <c r="AH54" s="55"/>
      <c r="AL54" s="75"/>
      <c r="AM54" s="75"/>
      <c r="AN54" s="75"/>
      <c r="AO54" s="75"/>
      <c r="AP54" s="347"/>
      <c r="AT54" s="75"/>
      <c r="AU54" s="75"/>
      <c r="AV54" s="75"/>
      <c r="AW54" s="75"/>
      <c r="AX54" s="347"/>
    </row>
    <row r="55" customFormat="false" ht="8.25" hidden="false" customHeight="false" outlineLevel="0" collapsed="false">
      <c r="J55" s="347" t="s">
        <v>1063</v>
      </c>
      <c r="K55" s="347"/>
      <c r="L55" s="347"/>
      <c r="M55" s="347"/>
      <c r="N55" s="347" t="s">
        <v>122</v>
      </c>
      <c r="R55" s="347"/>
      <c r="S55" s="347"/>
      <c r="T55" s="347"/>
      <c r="U55" s="347"/>
      <c r="V55" s="347"/>
      <c r="AL55" s="75"/>
      <c r="AM55" s="75"/>
      <c r="AN55" s="75"/>
      <c r="AO55" s="75"/>
      <c r="AP55" s="347"/>
      <c r="AT55" s="75"/>
      <c r="AU55" s="75"/>
      <c r="AV55" s="75"/>
      <c r="AW55" s="75"/>
      <c r="AX55" s="347"/>
    </row>
    <row r="56" customFormat="false" ht="8.25" hidden="false" customHeight="false" outlineLevel="0" collapsed="false">
      <c r="A56" s="87"/>
      <c r="B56" s="55" t="s">
        <v>25</v>
      </c>
      <c r="C56" s="55" t="s">
        <v>28</v>
      </c>
      <c r="D56" s="55" t="s">
        <v>30</v>
      </c>
      <c r="J56" s="347" t="s">
        <v>1064</v>
      </c>
      <c r="K56" s="347"/>
      <c r="L56" s="347"/>
      <c r="M56" s="347"/>
      <c r="N56" s="347" t="s">
        <v>122</v>
      </c>
      <c r="R56" s="75"/>
      <c r="S56" s="75"/>
      <c r="T56" s="75"/>
      <c r="U56" s="75"/>
      <c r="V56" s="347"/>
      <c r="AC56" s="87"/>
      <c r="AD56" s="55" t="s">
        <v>25</v>
      </c>
      <c r="AE56" s="55" t="s">
        <v>28</v>
      </c>
      <c r="AF56" s="55" t="s">
        <v>30</v>
      </c>
      <c r="AL56" s="75"/>
      <c r="AM56" s="75"/>
      <c r="AN56" s="75"/>
      <c r="AO56" s="75"/>
      <c r="AP56" s="347"/>
      <c r="AT56" s="75"/>
      <c r="AU56" s="75"/>
      <c r="AV56" s="75"/>
      <c r="AW56" s="75"/>
      <c r="AX56" s="347"/>
    </row>
    <row r="57" customFormat="false" ht="8.25" hidden="false" customHeight="false" outlineLevel="0" collapsed="false">
      <c r="A57" s="75" t="s">
        <v>125</v>
      </c>
      <c r="B57" s="61" t="n">
        <f aca="false">SUM(N14:N16,D22:D26,L32:L37,L43:L46)</f>
        <v>434</v>
      </c>
      <c r="C57" s="61" t="n">
        <f aca="false">SUM(O14:O16,E22:E26,M32:M37,M43:M46)</f>
        <v>1805</v>
      </c>
      <c r="D57" s="61" t="n">
        <f aca="false">SUM(Q14:Q16,G22:G26,O32:O37,O43:O46)</f>
        <v>16</v>
      </c>
      <c r="J57" s="347" t="s">
        <v>1065</v>
      </c>
      <c r="K57" s="347"/>
      <c r="L57" s="347"/>
      <c r="M57" s="347"/>
      <c r="N57" s="347" t="s">
        <v>130</v>
      </c>
      <c r="R57" s="75"/>
      <c r="S57" s="75"/>
      <c r="T57" s="75"/>
      <c r="U57" s="75"/>
      <c r="V57" s="347"/>
      <c r="AC57" s="75" t="s">
        <v>125</v>
      </c>
      <c r="AD57" s="61" t="n">
        <f aca="false">SUM(AP14:AP16,AF22:AF26,AN32:AN37,AN43:AN46)</f>
        <v>421</v>
      </c>
      <c r="AE57" s="61" t="n">
        <f aca="false">SUM(AQ14:AQ16,AG22:AG26,AO32:AO37,AO43:AO46)</f>
        <v>2231</v>
      </c>
      <c r="AF57" s="61" t="n">
        <f aca="false">SUM(AS14:AS16,AI22:AI26,AQ32:AQ37,AQ43:AQ46)</f>
        <v>18</v>
      </c>
      <c r="AL57" s="75"/>
      <c r="AM57" s="75"/>
      <c r="AN57" s="75"/>
      <c r="AO57" s="75"/>
      <c r="AP57" s="347"/>
      <c r="AT57" s="75"/>
      <c r="AU57" s="75"/>
      <c r="AV57" s="75"/>
      <c r="AW57" s="75"/>
      <c r="AX57" s="347"/>
    </row>
    <row r="58" customFormat="false" ht="8.25" hidden="false" customHeight="false" outlineLevel="0" collapsed="false">
      <c r="A58" s="75" t="s">
        <v>120</v>
      </c>
      <c r="B58" s="61"/>
      <c r="J58" s="347" t="s">
        <v>1066</v>
      </c>
      <c r="K58" s="347"/>
      <c r="L58" s="347"/>
      <c r="M58" s="347"/>
      <c r="N58" s="347" t="s">
        <v>130</v>
      </c>
      <c r="R58" s="75"/>
      <c r="S58" s="75"/>
      <c r="T58" s="75"/>
      <c r="U58" s="75"/>
      <c r="V58" s="347"/>
      <c r="AC58" s="75" t="s">
        <v>120</v>
      </c>
      <c r="AD58" s="347"/>
      <c r="AL58" s="75"/>
      <c r="AM58" s="75"/>
      <c r="AN58" s="75"/>
      <c r="AO58" s="75"/>
      <c r="AP58" s="347"/>
      <c r="AT58" s="75"/>
      <c r="AU58" s="75"/>
      <c r="AV58" s="75"/>
      <c r="AW58" s="75"/>
      <c r="AX58" s="347"/>
    </row>
    <row r="59" customFormat="false" ht="8.25" hidden="false" customHeight="false" outlineLevel="0" collapsed="false">
      <c r="J59" s="347" t="s">
        <v>1067</v>
      </c>
      <c r="K59" s="347"/>
      <c r="L59" s="347"/>
      <c r="M59" s="347"/>
      <c r="N59" s="347" t="s">
        <v>130</v>
      </c>
      <c r="R59" s="75"/>
      <c r="S59" s="75"/>
      <c r="T59" s="75"/>
      <c r="U59" s="75"/>
      <c r="V59" s="347"/>
      <c r="AL59" s="75"/>
      <c r="AM59" s="75"/>
      <c r="AN59" s="75"/>
      <c r="AO59" s="75"/>
      <c r="AP59" s="347"/>
      <c r="AT59" s="75"/>
      <c r="AU59" s="75"/>
      <c r="AV59" s="75"/>
      <c r="AW59" s="75"/>
      <c r="AX59" s="347"/>
    </row>
    <row r="60" customFormat="false" ht="8.25" hidden="false" customHeight="false" outlineLevel="0" collapsed="false">
      <c r="B60" s="55" t="s">
        <v>16</v>
      </c>
      <c r="C60" s="55" t="s">
        <v>17</v>
      </c>
      <c r="AD60" s="55" t="s">
        <v>16</v>
      </c>
      <c r="AE60" s="55" t="s">
        <v>17</v>
      </c>
    </row>
    <row r="61" customFormat="false" ht="8.25" hidden="false" customHeight="false" outlineLevel="0" collapsed="false">
      <c r="A61" s="75" t="s">
        <v>131</v>
      </c>
      <c r="B61" s="82" t="n">
        <f aca="false">B57/(B53+B57)</f>
        <v>0.469189189189189</v>
      </c>
      <c r="C61" s="82" t="n">
        <f aca="false">B53/(B53+B57)</f>
        <v>0.530810810810811</v>
      </c>
      <c r="AC61" s="75" t="s">
        <v>131</v>
      </c>
      <c r="AD61" s="82" t="n">
        <f aca="false">AD57/(AD53+AD57)</f>
        <v>0.419322709163347</v>
      </c>
      <c r="AE61" s="82" t="n">
        <f aca="false">AD53/(AD53+AD57)</f>
        <v>0.580677290836653</v>
      </c>
      <c r="AL61" s="46" t="s">
        <v>132</v>
      </c>
    </row>
    <row r="62" customFormat="false" ht="8.25" hidden="false" customHeight="false" outlineLevel="0" collapsed="false">
      <c r="A62" s="75" t="s">
        <v>133</v>
      </c>
      <c r="B62" s="61"/>
      <c r="C62" s="347"/>
      <c r="AC62" s="75" t="s">
        <v>133</v>
      </c>
      <c r="AD62" s="347"/>
      <c r="AE62" s="347"/>
    </row>
    <row r="63" customFormat="false" ht="8.25" hidden="false" customHeight="false" outlineLevel="0" collapsed="false">
      <c r="J63" s="46" t="s">
        <v>132</v>
      </c>
    </row>
    <row r="73" customFormat="false" ht="8.25" hidden="false" customHeight="false" outlineLevel="0" collapsed="false">
      <c r="A73" s="345" t="s">
        <v>10</v>
      </c>
      <c r="B73" s="345"/>
      <c r="C73" s="345"/>
      <c r="D73" s="345"/>
      <c r="E73" s="345"/>
      <c r="F73" s="345"/>
      <c r="G73" s="345"/>
      <c r="H73" s="345"/>
      <c r="I73" s="345"/>
      <c r="J73" s="345"/>
      <c r="K73" s="345"/>
      <c r="L73" s="345"/>
      <c r="M73" s="345"/>
      <c r="N73" s="345"/>
      <c r="O73" s="345"/>
      <c r="P73" s="345"/>
      <c r="Q73" s="345"/>
      <c r="R73" s="345"/>
      <c r="S73" s="345"/>
      <c r="T73" s="345"/>
      <c r="U73" s="345"/>
      <c r="V73" s="345"/>
      <c r="W73" s="345"/>
    </row>
    <row r="74" customFormat="false" ht="8.25" hidden="false" customHeight="false" outlineLevel="0" collapsed="false">
      <c r="A74" s="49"/>
      <c r="B74" s="49"/>
      <c r="C74" s="49"/>
      <c r="D74" s="49"/>
      <c r="E74" s="49"/>
      <c r="F74" s="49"/>
      <c r="G74" s="49"/>
      <c r="H74" s="49"/>
      <c r="I74" s="49"/>
      <c r="J74" s="49"/>
      <c r="K74" s="49"/>
      <c r="L74" s="49"/>
      <c r="M74" s="49"/>
      <c r="N74" s="49"/>
      <c r="O74" s="49"/>
      <c r="P74" s="49"/>
      <c r="Q74" s="49"/>
      <c r="R74" s="49"/>
      <c r="S74" s="49"/>
      <c r="T74" s="49"/>
      <c r="U74" s="49"/>
      <c r="V74" s="49"/>
      <c r="W74" s="49"/>
    </row>
    <row r="75" customFormat="false" ht="8.25" hidden="false" customHeight="false" outlineLevel="0" collapsed="false">
      <c r="H75" s="346" t="s">
        <v>11</v>
      </c>
      <c r="I75" s="346"/>
      <c r="J75" s="346"/>
      <c r="M75" s="346" t="s">
        <v>12</v>
      </c>
      <c r="N75" s="346"/>
      <c r="O75" s="346"/>
      <c r="S75" s="87" t="s">
        <v>13</v>
      </c>
    </row>
    <row r="76" customFormat="false" ht="8.25" hidden="false" customHeight="false" outlineLevel="0" collapsed="false">
      <c r="H76" s="346" t="s">
        <v>14</v>
      </c>
      <c r="I76" s="346"/>
      <c r="J76" s="346"/>
      <c r="M76" s="346" t="s">
        <v>15</v>
      </c>
      <c r="S76" s="83" t="s">
        <v>16</v>
      </c>
      <c r="T76" s="83" t="s">
        <v>17</v>
      </c>
    </row>
    <row r="77" customFormat="false" ht="8.25" hidden="false" customHeight="false" outlineLevel="0" collapsed="false">
      <c r="H77" s="346"/>
      <c r="I77" s="346"/>
      <c r="J77" s="346"/>
      <c r="S77" s="82" t="n">
        <f aca="false">(M87+C97+K108+K117)/(M87+C97+K108+C87)</f>
        <v>0.451674641148325</v>
      </c>
      <c r="T77" s="82" t="n">
        <f aca="false">C87/(C87+M87+C97+K108+K117)</f>
        <v>0.548325358851675</v>
      </c>
    </row>
    <row r="80" customFormat="false" ht="8.25" hidden="false" customHeight="false" outlineLevel="0" collapsed="false">
      <c r="A80" s="345" t="s">
        <v>14</v>
      </c>
      <c r="B80" s="345"/>
      <c r="C80" s="345"/>
      <c r="D80" s="345"/>
      <c r="E80" s="345"/>
      <c r="F80" s="345"/>
      <c r="G80" s="345"/>
      <c r="H80" s="345"/>
      <c r="I80" s="345"/>
      <c r="J80" s="345"/>
      <c r="K80" s="345"/>
      <c r="L80" s="345"/>
      <c r="M80" s="345"/>
      <c r="N80" s="345"/>
      <c r="O80" s="345"/>
      <c r="P80" s="345"/>
      <c r="Q80" s="345"/>
      <c r="R80" s="345"/>
      <c r="S80" s="345"/>
      <c r="T80" s="345"/>
      <c r="U80" s="345"/>
      <c r="V80" s="345"/>
      <c r="W80" s="345"/>
    </row>
    <row r="82" customFormat="false" ht="8.25" hidden="false" customHeight="false" outlineLevel="0" collapsed="false">
      <c r="C82" s="345" t="s">
        <v>18</v>
      </c>
      <c r="D82" s="345"/>
      <c r="E82" s="345"/>
      <c r="F82" s="345"/>
      <c r="G82" s="345"/>
      <c r="H82" s="345"/>
      <c r="I82" s="345"/>
      <c r="L82" s="345" t="s">
        <v>19</v>
      </c>
      <c r="M82" s="345"/>
      <c r="N82" s="345"/>
      <c r="O82" s="345"/>
      <c r="P82" s="345"/>
      <c r="R82" s="345" t="s">
        <v>20</v>
      </c>
      <c r="S82" s="345"/>
      <c r="T82" s="345"/>
      <c r="V82" s="345" t="s">
        <v>21</v>
      </c>
      <c r="W82" s="345"/>
    </row>
    <row r="83" customFormat="false" ht="8.25" hidden="false" customHeight="false" outlineLevel="0" collapsed="false">
      <c r="A83" s="55" t="s">
        <v>22</v>
      </c>
      <c r="B83" s="55" t="s">
        <v>24</v>
      </c>
      <c r="C83" s="55" t="s">
        <v>25</v>
      </c>
      <c r="D83" s="55" t="s">
        <v>26</v>
      </c>
      <c r="E83" s="55" t="s">
        <v>27</v>
      </c>
      <c r="F83" s="55" t="s">
        <v>28</v>
      </c>
      <c r="G83" s="55" t="s">
        <v>29</v>
      </c>
      <c r="H83" s="55" t="s">
        <v>30</v>
      </c>
      <c r="I83" s="55" t="s">
        <v>31</v>
      </c>
      <c r="J83" s="55" t="s">
        <v>32</v>
      </c>
      <c r="K83" s="55" t="s">
        <v>33</v>
      </c>
      <c r="M83" s="55" t="s">
        <v>34</v>
      </c>
      <c r="N83" s="55" t="s">
        <v>35</v>
      </c>
      <c r="O83" s="55" t="s">
        <v>36</v>
      </c>
      <c r="P83" s="55" t="s">
        <v>30</v>
      </c>
      <c r="Q83" s="55" t="s">
        <v>37</v>
      </c>
      <c r="R83" s="55"/>
      <c r="S83" s="55" t="s">
        <v>38</v>
      </c>
      <c r="T83" s="55" t="s">
        <v>39</v>
      </c>
      <c r="U83" s="55" t="s">
        <v>40</v>
      </c>
      <c r="V83" s="55"/>
      <c r="W83" s="55" t="s">
        <v>41</v>
      </c>
      <c r="X83" s="55" t="s">
        <v>42</v>
      </c>
      <c r="Y83" s="55"/>
      <c r="Z83" s="55"/>
    </row>
    <row r="84" customFormat="false" ht="8.25" hidden="false" customHeight="false" outlineLevel="0" collapsed="false">
      <c r="A84" s="347" t="s">
        <v>1068</v>
      </c>
      <c r="B84" s="61" t="n">
        <v>14</v>
      </c>
      <c r="C84" s="61" t="n">
        <v>474</v>
      </c>
      <c r="D84" s="61" t="n">
        <v>319</v>
      </c>
      <c r="E84" s="82" t="n">
        <f aca="false">D84/C84</f>
        <v>0.672995780590717</v>
      </c>
      <c r="F84" s="61" t="n">
        <v>3768</v>
      </c>
      <c r="G84" s="348" t="n">
        <f aca="false">F84/C84</f>
        <v>7.9493670886076</v>
      </c>
      <c r="H84" s="61" t="n">
        <v>24</v>
      </c>
      <c r="I84" s="82" t="n">
        <f aca="false">H84/C84</f>
        <v>0.0506329113924051</v>
      </c>
      <c r="J84" s="61" t="n">
        <v>16</v>
      </c>
      <c r="K84" s="82" t="n">
        <f aca="false">J84/C84</f>
        <v>0.0337552742616034</v>
      </c>
      <c r="M84" s="61" t="n">
        <v>42</v>
      </c>
      <c r="N84" s="61" t="n">
        <v>64</v>
      </c>
      <c r="O84" s="61" t="n">
        <f aca="false">N84/M84</f>
        <v>1.52380952380952</v>
      </c>
      <c r="P84" s="61" t="n">
        <v>2</v>
      </c>
      <c r="Q84" s="82" t="n">
        <f aca="false">P84/M84</f>
        <v>0.0476190476190476</v>
      </c>
      <c r="R84" s="63"/>
      <c r="S84" s="82" t="n">
        <f aca="false">(C84+M84)/($D$17+$N$17)</f>
        <v>0.960893854748603</v>
      </c>
      <c r="T84" s="82" t="n">
        <f aca="false">C84/($D$17)</f>
        <v>0.965376782077393</v>
      </c>
      <c r="U84" s="82" t="n">
        <f aca="false">M84/($N$17)</f>
        <v>0.91304347826087</v>
      </c>
      <c r="V84" s="349"/>
      <c r="W84" s="61" t="n">
        <f aca="false">(F84*0.05)+(H84*4)+(J84*-1)+(N84*0.1)+(P84*6)</f>
        <v>286.8</v>
      </c>
      <c r="X84" s="62" t="n">
        <f aca="false">((F84*0.05)+(H84*4)+(J84*-1)+(N84*0.1)+(P84*6))*0.4</f>
        <v>114.72</v>
      </c>
      <c r="Y84" s="63"/>
      <c r="Z84" s="63"/>
    </row>
    <row r="85" customFormat="false" ht="8.25" hidden="false" customHeight="false" outlineLevel="0" collapsed="false">
      <c r="A85" s="347"/>
      <c r="B85" s="61"/>
      <c r="C85" s="61"/>
      <c r="D85" s="61"/>
      <c r="E85" s="82" t="e">
        <f aca="false">D85/C85</f>
        <v>#DIV/0!</v>
      </c>
      <c r="F85" s="61"/>
      <c r="G85" s="348" t="e">
        <f aca="false">F85/C85</f>
        <v>#DIV/0!</v>
      </c>
      <c r="H85" s="61"/>
      <c r="I85" s="82" t="e">
        <f aca="false">H85/C85</f>
        <v>#DIV/0!</v>
      </c>
      <c r="J85" s="61"/>
      <c r="K85" s="82" t="e">
        <f aca="false">J85/C85</f>
        <v>#DIV/0!</v>
      </c>
      <c r="M85" s="61"/>
      <c r="N85" s="61"/>
      <c r="O85" s="61" t="e">
        <f aca="false">N85/M85</f>
        <v>#DIV/0!</v>
      </c>
      <c r="P85" s="61" t="n">
        <v>0</v>
      </c>
      <c r="Q85" s="82" t="e">
        <f aca="false">P85/M85</f>
        <v>#DIV/0!</v>
      </c>
      <c r="R85" s="63"/>
      <c r="S85" s="82" t="n">
        <f aca="false">(C85+M85)/($D$17+$N$17)</f>
        <v>0</v>
      </c>
      <c r="T85" s="82" t="n">
        <f aca="false">C85/($D$17)</f>
        <v>0</v>
      </c>
      <c r="U85" s="82" t="n">
        <f aca="false">M85/($N$17)</f>
        <v>0</v>
      </c>
      <c r="V85" s="349"/>
      <c r="W85" s="61" t="n">
        <f aca="false">(F85*0.05)+(H85*4)+(J85*-1)+(N85*0.1)+(P85*6)</f>
        <v>0</v>
      </c>
      <c r="X85" s="62" t="n">
        <f aca="false">((F85*0.05)+(H85*4)+(J85*-1)+(N85*0.1)+(P85*6))*0.4</f>
        <v>0</v>
      </c>
      <c r="Y85" s="63"/>
      <c r="Z85" s="63"/>
    </row>
    <row r="86" customFormat="false" ht="8.25" hidden="false" customHeight="false" outlineLevel="0" collapsed="false">
      <c r="A86" s="347" t="s">
        <v>1035</v>
      </c>
      <c r="B86" s="61" t="n">
        <v>3</v>
      </c>
      <c r="C86" s="61" t="n">
        <v>99</v>
      </c>
      <c r="D86" s="61" t="n">
        <v>59</v>
      </c>
      <c r="E86" s="82" t="n">
        <f aca="false">D86/C86</f>
        <v>0.595959595959596</v>
      </c>
      <c r="F86" s="61" t="n">
        <v>616</v>
      </c>
      <c r="G86" s="348" t="n">
        <f aca="false">F86/C86</f>
        <v>6.22222222222222</v>
      </c>
      <c r="H86" s="61" t="n">
        <v>5</v>
      </c>
      <c r="I86" s="82" t="n">
        <f aca="false">H86/C86</f>
        <v>0.0505050505050505</v>
      </c>
      <c r="J86" s="61" t="n">
        <v>6</v>
      </c>
      <c r="K86" s="82" t="n">
        <f aca="false">J86/C86</f>
        <v>0.0606060606060606</v>
      </c>
      <c r="M86" s="61" t="n">
        <v>10</v>
      </c>
      <c r="N86" s="61" t="n">
        <v>17</v>
      </c>
      <c r="O86" s="61" t="n">
        <f aca="false">N86/M86</f>
        <v>1.7</v>
      </c>
      <c r="P86" s="61" t="n">
        <v>0</v>
      </c>
      <c r="Q86" s="82" t="n">
        <f aca="false">P86/M86</f>
        <v>0</v>
      </c>
      <c r="R86" s="63"/>
      <c r="S86" s="82" t="n">
        <f aca="false">(C86+M86)/($D$17+$N$17)</f>
        <v>0.202979515828678</v>
      </c>
      <c r="T86" s="82" t="n">
        <f aca="false">C86/($D$17)</f>
        <v>0.20162932790224</v>
      </c>
      <c r="U86" s="82" t="n">
        <f aca="false">M86/($N$17)</f>
        <v>0.217391304347826</v>
      </c>
      <c r="V86" s="349"/>
      <c r="W86" s="61" t="n">
        <f aca="false">(F86*0.05)+(H86*4)+(J86*-1)+(N86*0.1)+(P86*6)</f>
        <v>46.5</v>
      </c>
      <c r="X86" s="62" t="n">
        <f aca="false">((F86*0.05)+(H86*4)+(J86*-1)+(N86*0.1)+(P86*6))*0.4</f>
        <v>18.6</v>
      </c>
      <c r="Y86" s="63"/>
      <c r="Z86" s="63"/>
    </row>
    <row r="87" customFormat="false" ht="8.25" hidden="false" customHeight="false" outlineLevel="0" collapsed="false">
      <c r="A87" s="55" t="s">
        <v>49</v>
      </c>
      <c r="B87" s="55"/>
      <c r="C87" s="55" t="n">
        <f aca="false">SUM(C84:C86)</f>
        <v>573</v>
      </c>
      <c r="D87" s="55" t="n">
        <f aca="false">SUM(D84:D86)</f>
        <v>378</v>
      </c>
      <c r="E87" s="55"/>
      <c r="F87" s="55" t="n">
        <f aca="false">SUM(F84:F86)</f>
        <v>4384</v>
      </c>
      <c r="G87" s="55"/>
      <c r="H87" s="55" t="n">
        <f aca="false">SUM(H84:H86)</f>
        <v>29</v>
      </c>
      <c r="I87" s="55"/>
      <c r="J87" s="55" t="n">
        <f aca="false">SUM(J84:J86)</f>
        <v>22</v>
      </c>
      <c r="K87" s="55"/>
      <c r="L87" s="87"/>
      <c r="M87" s="55" t="n">
        <f aca="false">SUM(M84:M86)</f>
        <v>52</v>
      </c>
      <c r="N87" s="55" t="n">
        <f aca="false">SUM(N84:N86)</f>
        <v>81</v>
      </c>
      <c r="O87" s="55"/>
      <c r="P87" s="55" t="n">
        <f aca="false">SUM(P84:P86)</f>
        <v>2</v>
      </c>
      <c r="Q87" s="55"/>
      <c r="R87" s="55"/>
      <c r="S87" s="350" t="n">
        <f aca="false">S84+S85+S86</f>
        <v>1.16387337057728</v>
      </c>
      <c r="T87" s="351" t="n">
        <f aca="false">C87/(C87+M87)</f>
        <v>0.9168</v>
      </c>
      <c r="U87" s="351" t="n">
        <f aca="false">M87/(M87+C87)</f>
        <v>0.0832</v>
      </c>
      <c r="V87" s="349"/>
      <c r="W87" s="63"/>
      <c r="X87" s="63"/>
      <c r="Y87" s="63"/>
      <c r="Z87" s="63"/>
    </row>
    <row r="88" customFormat="false" ht="8.25" hidden="false" customHeight="false" outlineLevel="0" collapsed="false">
      <c r="C88" s="63"/>
      <c r="D88" s="352"/>
      <c r="E88" s="63"/>
      <c r="F88" s="353"/>
      <c r="G88" s="63"/>
      <c r="H88" s="354"/>
      <c r="I88" s="63"/>
      <c r="J88" s="354"/>
      <c r="K88" s="63"/>
      <c r="L88" s="63"/>
      <c r="M88" s="63"/>
      <c r="N88" s="63"/>
      <c r="O88" s="63"/>
      <c r="P88" s="63"/>
      <c r="Q88" s="63"/>
      <c r="R88" s="63"/>
    </row>
    <row r="89" customFormat="false" ht="8.25" hidden="false" customHeight="false" outlineLevel="0" collapsed="false">
      <c r="C89" s="63"/>
      <c r="D89" s="352"/>
      <c r="E89" s="63"/>
      <c r="F89" s="353"/>
      <c r="G89" s="63"/>
      <c r="H89" s="354"/>
      <c r="I89" s="63"/>
      <c r="J89" s="354"/>
      <c r="K89" s="63"/>
      <c r="L89" s="63"/>
      <c r="M89" s="63"/>
      <c r="N89" s="63"/>
      <c r="O89" s="63"/>
      <c r="P89" s="63"/>
      <c r="Q89" s="63"/>
      <c r="R89" s="63"/>
    </row>
    <row r="90" customFormat="false" ht="8.25" hidden="false" customHeight="false" outlineLevel="0" collapsed="false">
      <c r="A90" s="345" t="s">
        <v>19</v>
      </c>
      <c r="B90" s="345"/>
      <c r="C90" s="345"/>
      <c r="D90" s="345"/>
      <c r="E90" s="345"/>
      <c r="F90" s="345"/>
      <c r="G90" s="345"/>
      <c r="H90" s="345" t="s">
        <v>50</v>
      </c>
      <c r="I90" s="345"/>
      <c r="J90" s="345"/>
      <c r="K90" s="345"/>
      <c r="L90" s="345"/>
      <c r="M90" s="345"/>
      <c r="N90" s="63"/>
      <c r="O90" s="63"/>
      <c r="R90" s="345" t="s">
        <v>20</v>
      </c>
      <c r="S90" s="345"/>
      <c r="T90" s="345"/>
      <c r="V90" s="345" t="s">
        <v>21</v>
      </c>
      <c r="W90" s="345"/>
      <c r="X90" s="49"/>
      <c r="Y90" s="49"/>
      <c r="Z90" s="49"/>
      <c r="AA90" s="49"/>
    </row>
    <row r="91" customFormat="false" ht="8.25" hidden="false" customHeight="false" outlineLevel="0" collapsed="false">
      <c r="A91" s="55" t="s">
        <v>51</v>
      </c>
      <c r="B91" s="55" t="s">
        <v>24</v>
      </c>
      <c r="C91" s="55" t="s">
        <v>25</v>
      </c>
      <c r="D91" s="55" t="s">
        <v>28</v>
      </c>
      <c r="E91" s="55" t="s">
        <v>29</v>
      </c>
      <c r="F91" s="55" t="s">
        <v>30</v>
      </c>
      <c r="G91" s="55" t="s">
        <v>31</v>
      </c>
      <c r="I91" s="55" t="s">
        <v>52</v>
      </c>
      <c r="J91" s="55" t="s">
        <v>53</v>
      </c>
      <c r="K91" s="55" t="s">
        <v>54</v>
      </c>
      <c r="L91" s="55" t="s">
        <v>55</v>
      </c>
      <c r="M91" s="55" t="s">
        <v>56</v>
      </c>
      <c r="N91" s="55" t="s">
        <v>30</v>
      </c>
      <c r="O91" s="55" t="s">
        <v>57</v>
      </c>
      <c r="R91" s="55" t="s">
        <v>51</v>
      </c>
      <c r="S91" s="55" t="s">
        <v>38</v>
      </c>
      <c r="T91" s="55" t="s">
        <v>39</v>
      </c>
      <c r="U91" s="55" t="s">
        <v>40</v>
      </c>
      <c r="W91" s="55" t="s">
        <v>41</v>
      </c>
      <c r="X91" s="55" t="s">
        <v>58</v>
      </c>
      <c r="Y91" s="55" t="s">
        <v>59</v>
      </c>
      <c r="Z91" s="55"/>
      <c r="AA91" s="55"/>
    </row>
    <row r="92" customFormat="false" ht="8.25" hidden="false" customHeight="false" outlineLevel="0" collapsed="false">
      <c r="A92" s="347" t="s">
        <v>1069</v>
      </c>
      <c r="B92" s="355" t="n">
        <v>17</v>
      </c>
      <c r="C92" s="61" t="n">
        <v>128</v>
      </c>
      <c r="D92" s="61" t="n">
        <v>531</v>
      </c>
      <c r="E92" s="61" t="n">
        <f aca="false">D92/C92</f>
        <v>4.1484375</v>
      </c>
      <c r="F92" s="61" t="n">
        <v>2</v>
      </c>
      <c r="G92" s="82" t="n">
        <f aca="false">F92/C92</f>
        <v>0.015625</v>
      </c>
      <c r="I92" s="82" t="n">
        <f aca="false">K92/J92</f>
        <v>0.75</v>
      </c>
      <c r="J92" s="61" t="n">
        <v>4</v>
      </c>
      <c r="K92" s="61" t="n">
        <v>3</v>
      </c>
      <c r="L92" s="61" t="n">
        <v>15</v>
      </c>
      <c r="M92" s="61" t="n">
        <f aca="false">L92/K92</f>
        <v>5</v>
      </c>
      <c r="N92" s="61" t="n">
        <v>0</v>
      </c>
      <c r="O92" s="82" t="n">
        <f aca="false">N92/K92</f>
        <v>0</v>
      </c>
      <c r="R92" s="347" t="s">
        <v>1070</v>
      </c>
      <c r="S92" s="82" t="n">
        <f aca="false">(C92+J92)/($D$27+$K$27+$N$17+$E$17+$L$38+$L$47)</f>
        <v>0.154747948417351</v>
      </c>
      <c r="T92" s="82" t="n">
        <f aca="false">J92/($K$27+$F$38+$F$47)</f>
        <v>0.0116279069767442</v>
      </c>
      <c r="U92" s="82" t="n">
        <f aca="false">C92/($D$27+$N$17+$L$38+$L$47)</f>
        <v>0.294930875576037</v>
      </c>
      <c r="W92" s="61" t="n">
        <f aca="false">(D92*0.1)+(F92*6)+(L92*0.1)+(N92*6)</f>
        <v>66.6</v>
      </c>
      <c r="X92" s="61" t="n">
        <f aca="false">(D92*0.1)+(F92*6)+(K92*1)+(L92*0.1)+(N92*6)</f>
        <v>69.6</v>
      </c>
      <c r="Y92" s="61" t="n">
        <f aca="false">(D92*0.1)+(F92*6)+(K92*0.5)+(L92*0.1)+(N92*6)</f>
        <v>68.1</v>
      </c>
      <c r="Z92" s="63"/>
      <c r="AA92" s="63"/>
    </row>
    <row r="93" customFormat="false" ht="8.25" hidden="false" customHeight="false" outlineLevel="0" collapsed="false">
      <c r="A93" s="347"/>
      <c r="B93" s="355"/>
      <c r="C93" s="61"/>
      <c r="D93" s="61"/>
      <c r="E93" s="61" t="e">
        <f aca="false">D93/C93</f>
        <v>#DIV/0!</v>
      </c>
      <c r="F93" s="61" t="n">
        <v>0</v>
      </c>
      <c r="G93" s="82" t="e">
        <f aca="false">F93/C93</f>
        <v>#DIV/0!</v>
      </c>
      <c r="I93" s="82" t="e">
        <f aca="false">K93/J93</f>
        <v>#DIV/0!</v>
      </c>
      <c r="J93" s="61"/>
      <c r="K93" s="61"/>
      <c r="L93" s="61"/>
      <c r="M93" s="61" t="e">
        <f aca="false">L93/K93</f>
        <v>#DIV/0!</v>
      </c>
      <c r="N93" s="61"/>
      <c r="O93" s="82" t="e">
        <f aca="false">N93/K93</f>
        <v>#DIV/0!</v>
      </c>
      <c r="R93" s="347"/>
      <c r="S93" s="82" t="n">
        <f aca="false">(C93+J93)/($D$27+$K$27+$N$17+$E$17+$L$38+$L$47)</f>
        <v>0</v>
      </c>
      <c r="T93" s="82" t="n">
        <f aca="false">J93/($K$27+$F$38+$F$47)</f>
        <v>0</v>
      </c>
      <c r="U93" s="82" t="n">
        <f aca="false">C93/($D$27+$N$17+$L$38+$L$47)</f>
        <v>0</v>
      </c>
      <c r="W93" s="61" t="n">
        <f aca="false">(D93*0.1)+(F93*6)+(L93*0.1)+(N93*6)</f>
        <v>0</v>
      </c>
      <c r="X93" s="61" t="n">
        <f aca="false">(D93*0.1)+(F93*6)+(K93*1)+(L93*0.1)+(N93*6)</f>
        <v>0</v>
      </c>
      <c r="Y93" s="61" t="n">
        <f aca="false">(D93*0.1)+(F93*6)+(K93*0.5)+(L93*0.1)+(N93*6)</f>
        <v>0</v>
      </c>
      <c r="Z93" s="63"/>
      <c r="AA93" s="63"/>
    </row>
    <row r="94" customFormat="false" ht="8.25" hidden="false" customHeight="false" outlineLevel="0" collapsed="false">
      <c r="A94" s="347" t="s">
        <v>1071</v>
      </c>
      <c r="B94" s="355" t="n">
        <v>14</v>
      </c>
      <c r="C94" s="61" t="n">
        <v>17</v>
      </c>
      <c r="D94" s="61" t="n">
        <v>72</v>
      </c>
      <c r="E94" s="61" t="n">
        <f aca="false">D94/C94</f>
        <v>4.23529411764706</v>
      </c>
      <c r="F94" s="61" t="n">
        <v>0</v>
      </c>
      <c r="G94" s="82" t="n">
        <f aca="false">F94/C94</f>
        <v>0</v>
      </c>
      <c r="I94" s="82" t="n">
        <f aca="false">K94/J94</f>
        <v>0.714285714285714</v>
      </c>
      <c r="J94" s="61" t="n">
        <v>7</v>
      </c>
      <c r="K94" s="61" t="n">
        <v>5</v>
      </c>
      <c r="L94" s="61" t="n">
        <v>40</v>
      </c>
      <c r="M94" s="61" t="n">
        <f aca="false">L94/K94</f>
        <v>8</v>
      </c>
      <c r="N94" s="61" t="n">
        <v>0</v>
      </c>
      <c r="O94" s="82" t="n">
        <f aca="false">N94/K94</f>
        <v>0</v>
      </c>
      <c r="R94" s="347" t="s">
        <v>1072</v>
      </c>
      <c r="S94" s="82" t="n">
        <f aca="false">(C94+J94)/($D$27+$K$27+$N$17+$E$17+$L$38+$L$47)</f>
        <v>0.0281359906213365</v>
      </c>
      <c r="T94" s="82" t="n">
        <f aca="false">J94/($K$27+$F$38+$F$47)</f>
        <v>0.0203488372093023</v>
      </c>
      <c r="U94" s="82" t="n">
        <f aca="false">C94/($D$27+$N$17+$L$38+$L$47)</f>
        <v>0.0391705069124424</v>
      </c>
      <c r="W94" s="61" t="n">
        <f aca="false">(D94*0.1)+(F94*6)+(L94*0.1)+(N94*6)</f>
        <v>11.2</v>
      </c>
      <c r="X94" s="61" t="n">
        <f aca="false">(D94*0.1)+(F94*6)+(K94*1)+(L94*0.1)+(N94*6)</f>
        <v>16.2</v>
      </c>
      <c r="Y94" s="61" t="n">
        <f aca="false">(D94*0.1)+(F94*6)+(K94*0.5)+(L94*0.1)+(N94*6)</f>
        <v>13.7</v>
      </c>
      <c r="Z94" s="63"/>
      <c r="AA94" s="63"/>
    </row>
    <row r="95" customFormat="false" ht="8.25" hidden="false" customHeight="false" outlineLevel="0" collapsed="false">
      <c r="A95" s="347" t="s">
        <v>639</v>
      </c>
      <c r="B95" s="355" t="n">
        <v>15</v>
      </c>
      <c r="C95" s="61" t="n">
        <v>255</v>
      </c>
      <c r="D95" s="61" t="n">
        <v>1185</v>
      </c>
      <c r="E95" s="61" t="n">
        <f aca="false">D95/C95</f>
        <v>4.64705882352941</v>
      </c>
      <c r="F95" s="61" t="n">
        <v>10</v>
      </c>
      <c r="G95" s="82" t="n">
        <f aca="false">F95/C95</f>
        <v>0.0392156862745098</v>
      </c>
      <c r="I95" s="82" t="n">
        <f aca="false">K95/J95</f>
        <v>0.84</v>
      </c>
      <c r="J95" s="61" t="n">
        <v>50</v>
      </c>
      <c r="K95" s="61" t="n">
        <v>42</v>
      </c>
      <c r="L95" s="61" t="n">
        <v>315</v>
      </c>
      <c r="M95" s="61" t="n">
        <f aca="false">L95/K95</f>
        <v>7.5</v>
      </c>
      <c r="N95" s="61" t="n">
        <v>1</v>
      </c>
      <c r="O95" s="82" t="n">
        <f aca="false">N95/K95</f>
        <v>0.0238095238095238</v>
      </c>
      <c r="R95" s="347"/>
      <c r="S95" s="82" t="n">
        <f aca="false">(C95+J95)/($D$27+$K$27+$N$17+$E$17+$L$38+$L$47)</f>
        <v>0.357561547479484</v>
      </c>
      <c r="T95" s="82" t="n">
        <f aca="false">J95/($K$27+$F$38+$F$47)</f>
        <v>0.145348837209302</v>
      </c>
      <c r="U95" s="82" t="n">
        <f aca="false">C95/($D$27+$N$17+$L$38+$L$47)</f>
        <v>0.587557603686636</v>
      </c>
      <c r="W95" s="61" t="n">
        <f aca="false">(D95*0.1)+(F95*6)+(L95*0.1)+(N95*6)</f>
        <v>216</v>
      </c>
      <c r="X95" s="61" t="n">
        <f aca="false">(D95*0.1)+(F95*6)+(K95*1)+(L95*0.1)+(N95*6)</f>
        <v>258</v>
      </c>
      <c r="Y95" s="61" t="n">
        <f aca="false">(D95*0.1)+(F95*6)+(K95*0.5)+(L95*0.1)+(N95*6)</f>
        <v>237</v>
      </c>
      <c r="Z95" s="63"/>
      <c r="AA95" s="63"/>
    </row>
    <row r="96" customFormat="false" ht="8.25" hidden="false" customHeight="false" outlineLevel="0" collapsed="false">
      <c r="A96" s="347"/>
      <c r="B96" s="355" t="n">
        <v>15</v>
      </c>
      <c r="C96" s="61" t="n">
        <v>10</v>
      </c>
      <c r="D96" s="61" t="n">
        <v>41</v>
      </c>
      <c r="E96" s="61" t="n">
        <f aca="false">D96/C96</f>
        <v>4.1</v>
      </c>
      <c r="F96" s="61" t="n">
        <v>0</v>
      </c>
      <c r="G96" s="82" t="n">
        <f aca="false">F96/C96</f>
        <v>0</v>
      </c>
      <c r="I96" s="82" t="n">
        <f aca="false">K96/J96</f>
        <v>0.75</v>
      </c>
      <c r="J96" s="61" t="n">
        <v>44</v>
      </c>
      <c r="K96" s="61" t="n">
        <v>33</v>
      </c>
      <c r="L96" s="61" t="n">
        <v>250</v>
      </c>
      <c r="M96" s="61" t="n">
        <f aca="false">L96/K96</f>
        <v>7.57575757575758</v>
      </c>
      <c r="N96" s="61" t="n">
        <v>1</v>
      </c>
      <c r="O96" s="82" t="n">
        <f aca="false">N96/K96</f>
        <v>0.0303030303030303</v>
      </c>
      <c r="R96" s="347"/>
      <c r="S96" s="82" t="n">
        <f aca="false">(C96+J96)/($D$27+$K$27+$N$17+$E$17+$L$38+$L$47)</f>
        <v>0.063305978898007</v>
      </c>
      <c r="T96" s="82" t="n">
        <f aca="false">J96/($K$27+$F$38+$F$47)</f>
        <v>0.127906976744186</v>
      </c>
      <c r="U96" s="82" t="n">
        <f aca="false">C96/($D$27+$N$17+$L$38+$L$47)</f>
        <v>0.0230414746543779</v>
      </c>
      <c r="W96" s="61" t="n">
        <f aca="false">(D96*0.1)+(F96*6)+(L96*0.1)+(N96*6)</f>
        <v>35.1</v>
      </c>
      <c r="X96" s="61" t="n">
        <f aca="false">(D96*0.1)+(F96*6)+(K96*1)+(L96*0.1)+(N96*6)</f>
        <v>68.1</v>
      </c>
      <c r="Y96" s="61" t="n">
        <f aca="false">(D96*0.1)+(F96*6)+(K96*0.5)+(L96*0.1)+(N96*6)</f>
        <v>51.6</v>
      </c>
      <c r="Z96" s="63"/>
      <c r="AA96" s="63"/>
    </row>
    <row r="97" customFormat="false" ht="8.25" hidden="false" customHeight="false" outlineLevel="0" collapsed="false">
      <c r="A97" s="55" t="s">
        <v>49</v>
      </c>
      <c r="B97" s="55"/>
      <c r="C97" s="55" t="n">
        <f aca="false">SUM(C92:C96)</f>
        <v>410</v>
      </c>
      <c r="D97" s="55" t="n">
        <f aca="false">SUM(D92:D96)</f>
        <v>1829</v>
      </c>
      <c r="E97" s="55"/>
      <c r="F97" s="55" t="n">
        <f aca="false">SUM(F92:F96)</f>
        <v>12</v>
      </c>
      <c r="G97" s="55"/>
      <c r="H97" s="55"/>
      <c r="I97" s="55"/>
      <c r="J97" s="55" t="n">
        <f aca="false">SUM(J92:J96)</f>
        <v>105</v>
      </c>
      <c r="K97" s="55" t="n">
        <f aca="false">SUM(K92:K96)</f>
        <v>83</v>
      </c>
      <c r="L97" s="55" t="n">
        <f aca="false">SUM(L92:L96)</f>
        <v>620</v>
      </c>
      <c r="M97" s="55"/>
      <c r="N97" s="55" t="n">
        <f aca="false">SUM(N92:N96)</f>
        <v>2</v>
      </c>
      <c r="O97" s="55"/>
    </row>
    <row r="98" customFormat="false" ht="8.25" hidden="false" customHeight="false" outlineLevel="0" collapsed="false">
      <c r="A98" s="55"/>
      <c r="C98" s="63"/>
      <c r="D98" s="63"/>
      <c r="E98" s="63"/>
      <c r="F98" s="63"/>
      <c r="G98" s="63"/>
      <c r="H98" s="55"/>
      <c r="I98" s="63"/>
      <c r="J98" s="63"/>
      <c r="K98" s="63"/>
      <c r="L98" s="63"/>
      <c r="M98" s="63"/>
      <c r="N98" s="63"/>
    </row>
    <row r="99" customFormat="false" ht="8.25" hidden="false" customHeight="false" outlineLevel="0" collapsed="false">
      <c r="C99" s="63"/>
      <c r="D99" s="63"/>
      <c r="E99" s="63"/>
      <c r="F99" s="63"/>
      <c r="G99" s="63"/>
      <c r="H99" s="63"/>
      <c r="I99" s="63"/>
      <c r="J99" s="63"/>
      <c r="K99" s="63"/>
      <c r="L99" s="63"/>
      <c r="M99" s="63"/>
    </row>
    <row r="100" customFormat="false" ht="8.25" hidden="false" customHeight="false" outlineLevel="0" collapsed="false">
      <c r="A100" s="345" t="s">
        <v>50</v>
      </c>
      <c r="B100" s="345"/>
      <c r="C100" s="345"/>
      <c r="D100" s="345"/>
      <c r="E100" s="345"/>
      <c r="F100" s="345"/>
      <c r="G100" s="345"/>
      <c r="H100" s="63"/>
      <c r="I100" s="63"/>
      <c r="J100" s="345" t="s">
        <v>19</v>
      </c>
      <c r="K100" s="345"/>
      <c r="L100" s="345"/>
      <c r="M100" s="345"/>
      <c r="N100" s="345"/>
      <c r="R100" s="345" t="s">
        <v>20</v>
      </c>
      <c r="S100" s="345"/>
      <c r="T100" s="345"/>
      <c r="V100" s="345" t="s">
        <v>21</v>
      </c>
      <c r="W100" s="345"/>
    </row>
    <row r="101" customFormat="false" ht="8.25" hidden="false" customHeight="false" outlineLevel="0" collapsed="false">
      <c r="A101" s="55" t="s">
        <v>74</v>
      </c>
      <c r="B101" s="55" t="s">
        <v>24</v>
      </c>
      <c r="C101" s="55" t="s">
        <v>52</v>
      </c>
      <c r="D101" s="55" t="s">
        <v>53</v>
      </c>
      <c r="E101" s="55" t="s">
        <v>54</v>
      </c>
      <c r="F101" s="55" t="s">
        <v>55</v>
      </c>
      <c r="G101" s="55" t="s">
        <v>56</v>
      </c>
      <c r="H101" s="55" t="s">
        <v>30</v>
      </c>
      <c r="I101" s="55" t="s">
        <v>57</v>
      </c>
      <c r="K101" s="55" t="s">
        <v>34</v>
      </c>
      <c r="L101" s="55" t="s">
        <v>35</v>
      </c>
      <c r="M101" s="55" t="s">
        <v>36</v>
      </c>
      <c r="N101" s="55" t="s">
        <v>75</v>
      </c>
      <c r="O101" s="55" t="s">
        <v>31</v>
      </c>
      <c r="R101" s="55" t="s">
        <v>74</v>
      </c>
      <c r="S101" s="55" t="s">
        <v>38</v>
      </c>
      <c r="T101" s="55" t="s">
        <v>39</v>
      </c>
      <c r="U101" s="55" t="s">
        <v>40</v>
      </c>
      <c r="W101" s="55" t="s">
        <v>41</v>
      </c>
      <c r="X101" s="55" t="s">
        <v>58</v>
      </c>
      <c r="Y101" s="55" t="s">
        <v>76</v>
      </c>
      <c r="Z101" s="55"/>
    </row>
    <row r="102" customFormat="false" ht="8.25" hidden="false" customHeight="false" outlineLevel="0" collapsed="false">
      <c r="A102" s="75" t="s">
        <v>1073</v>
      </c>
      <c r="B102" s="61" t="n">
        <v>17</v>
      </c>
      <c r="C102" s="82" t="n">
        <f aca="false">E102/D102</f>
        <v>0.557575757575758</v>
      </c>
      <c r="D102" s="61" t="n">
        <v>165</v>
      </c>
      <c r="E102" s="61" t="n">
        <v>92</v>
      </c>
      <c r="F102" s="61" t="n">
        <v>1400</v>
      </c>
      <c r="G102" s="61" t="n">
        <f aca="false">F102/E102</f>
        <v>15.2173913043478</v>
      </c>
      <c r="H102" s="61" t="n">
        <v>10</v>
      </c>
      <c r="I102" s="82" t="n">
        <f aca="false">H102/E102</f>
        <v>0.108695652173913</v>
      </c>
      <c r="K102" s="61" t="n">
        <v>2</v>
      </c>
      <c r="L102" s="61" t="n">
        <v>4</v>
      </c>
      <c r="M102" s="356" t="n">
        <f aca="false">L102/K102</f>
        <v>2</v>
      </c>
      <c r="N102" s="61" t="n">
        <v>0</v>
      </c>
      <c r="O102" s="82" t="n">
        <f aca="false">N102/K102</f>
        <v>0</v>
      </c>
      <c r="R102" s="347" t="s">
        <v>1074</v>
      </c>
      <c r="S102" s="84" t="n">
        <f aca="false">(D102+K102)/($D$27+$L$27+$N$17+$E$47+$L$47)</f>
        <v>0.250374812593703</v>
      </c>
      <c r="T102" s="84" t="n">
        <f aca="false">D102/($E$17)</f>
        <v>0.515625</v>
      </c>
      <c r="U102" s="84" t="n">
        <f aca="false">K102/($N$17+$D$27+$L$38+$L$47)</f>
        <v>0.00460829493087558</v>
      </c>
      <c r="W102" s="61" t="n">
        <f aca="false">(F102*0.1)+(H102*6)+(L102*0.1)+(N102*6)</f>
        <v>200.4</v>
      </c>
      <c r="X102" s="61" t="n">
        <f aca="false">(E102*1)+(F102*0.1)+(H102*6)+(L102*0.1)+(N102*6)</f>
        <v>292.4</v>
      </c>
      <c r="Y102" s="61" t="n">
        <f aca="false">(E102*0.5)+(F102*0.1)+(H102*6)+(L102*0.1)+(N102*6)</f>
        <v>246.4</v>
      </c>
      <c r="Z102" s="63"/>
    </row>
    <row r="103" customFormat="false" ht="8.25" hidden="false" customHeight="false" outlineLevel="0" collapsed="false">
      <c r="A103" s="75" t="s">
        <v>459</v>
      </c>
      <c r="B103" s="61" t="n">
        <v>15</v>
      </c>
      <c r="C103" s="82" t="n">
        <f aca="false">E103/D103</f>
        <v>0.644067796610169</v>
      </c>
      <c r="D103" s="61" t="n">
        <v>59</v>
      </c>
      <c r="E103" s="61" t="n">
        <v>38</v>
      </c>
      <c r="F103" s="61" t="n">
        <v>489</v>
      </c>
      <c r="G103" s="61" t="n">
        <f aca="false">F103/E103</f>
        <v>12.8684210526316</v>
      </c>
      <c r="H103" s="61" t="n">
        <v>3</v>
      </c>
      <c r="I103" s="82" t="n">
        <f aca="false">H103/E103</f>
        <v>0.0789473684210526</v>
      </c>
      <c r="K103" s="61" t="n">
        <v>0</v>
      </c>
      <c r="L103" s="61" t="n">
        <v>0</v>
      </c>
      <c r="M103" s="356" t="e">
        <f aca="false">L103/K103</f>
        <v>#DIV/0!</v>
      </c>
      <c r="N103" s="61" t="n">
        <v>0</v>
      </c>
      <c r="O103" s="82" t="e">
        <f aca="false">N103/K103</f>
        <v>#DIV/0!</v>
      </c>
      <c r="R103" s="347" t="s">
        <v>1075</v>
      </c>
      <c r="S103" s="84" t="n">
        <f aca="false">(D103+K103)/($D$27+$L$27+$N$17+$E$47+$L$47)</f>
        <v>0.088455772113943</v>
      </c>
      <c r="T103" s="84" t="n">
        <f aca="false">D103/($E$17)</f>
        <v>0.184375</v>
      </c>
      <c r="U103" s="84" t="n">
        <f aca="false">K103/($N$17+$D$27+$L$38+$L$47)</f>
        <v>0</v>
      </c>
      <c r="W103" s="61" t="n">
        <f aca="false">(F103*0.1)+(H103*6)+(L103*0.1)+(N103*6)</f>
        <v>66.9</v>
      </c>
      <c r="X103" s="61" t="n">
        <f aca="false">(E103*1)+(F103*0.1)+(H103*6)+(L103*0.1)+(N103*6)</f>
        <v>104.9</v>
      </c>
      <c r="Y103" s="61" t="n">
        <f aca="false">(E103*0.5)+(F103*0.1)+(H103*6)+(L103*0.1)+(N103*6)</f>
        <v>85.9</v>
      </c>
      <c r="Z103" s="63"/>
    </row>
    <row r="104" customFormat="false" ht="8.25" hidden="false" customHeight="false" outlineLevel="0" collapsed="false">
      <c r="A104" s="347" t="s">
        <v>1076</v>
      </c>
      <c r="B104" s="61" t="n">
        <v>17</v>
      </c>
      <c r="C104" s="82" t="n">
        <f aca="false">E104/D104</f>
        <v>0.71551724137931</v>
      </c>
      <c r="D104" s="61" t="n">
        <v>116</v>
      </c>
      <c r="E104" s="61" t="n">
        <v>83</v>
      </c>
      <c r="F104" s="61" t="n">
        <v>1005</v>
      </c>
      <c r="G104" s="61" t="n">
        <f aca="false">F104/E104</f>
        <v>12.1084337349398</v>
      </c>
      <c r="H104" s="61" t="n">
        <v>7</v>
      </c>
      <c r="I104" s="82" t="n">
        <f aca="false">H104/E104</f>
        <v>0.0843373493975904</v>
      </c>
      <c r="K104" s="61" t="n">
        <v>2</v>
      </c>
      <c r="L104" s="61" t="n">
        <v>9</v>
      </c>
      <c r="M104" s="356" t="n">
        <f aca="false">L104/K104</f>
        <v>4.5</v>
      </c>
      <c r="N104" s="61" t="n">
        <v>0</v>
      </c>
      <c r="O104" s="82" t="n">
        <f aca="false">N104/K104</f>
        <v>0</v>
      </c>
      <c r="R104" s="347" t="s">
        <v>1077</v>
      </c>
      <c r="S104" s="84" t="n">
        <f aca="false">(D104+K104)/($D$27+$L$27+$N$17+$E$47+$L$47)</f>
        <v>0.176911544227886</v>
      </c>
      <c r="T104" s="84" t="n">
        <f aca="false">D104/($E$17)</f>
        <v>0.3625</v>
      </c>
      <c r="U104" s="84" t="n">
        <f aca="false">K104/($N$17+$D$27+$L$38+$L$47)</f>
        <v>0.00460829493087558</v>
      </c>
      <c r="W104" s="61" t="n">
        <f aca="false">(F104*0.1)+(H104*6)+(L104*0.1)+(N104*6)</f>
        <v>143.4</v>
      </c>
      <c r="X104" s="61" t="n">
        <f aca="false">(E104*1)+(F104*0.1)+(H104*6)+(L104*0.1)+(N104*6)</f>
        <v>226.4</v>
      </c>
      <c r="Y104" s="61" t="n">
        <f aca="false">(E104*0.5)+(F104*0.1)+(H104*6)+(L104*0.1)+(N104*6)</f>
        <v>184.9</v>
      </c>
      <c r="Z104" s="63"/>
    </row>
    <row r="105" customFormat="false" ht="8.25" hidden="false" customHeight="false" outlineLevel="0" collapsed="false">
      <c r="A105" s="347" t="s">
        <v>1048</v>
      </c>
      <c r="B105" s="61" t="n">
        <v>8</v>
      </c>
      <c r="C105" s="82" t="n">
        <f aca="false">E105/D105</f>
        <v>0.375</v>
      </c>
      <c r="D105" s="61" t="n">
        <v>8</v>
      </c>
      <c r="E105" s="61" t="n">
        <v>3</v>
      </c>
      <c r="F105" s="61" t="n">
        <v>40</v>
      </c>
      <c r="G105" s="61" t="n">
        <f aca="false">F105/E105</f>
        <v>13.3333333333333</v>
      </c>
      <c r="H105" s="61" t="n">
        <v>0</v>
      </c>
      <c r="I105" s="82" t="n">
        <f aca="false">H105/E105</f>
        <v>0</v>
      </c>
      <c r="K105" s="61" t="n">
        <v>4</v>
      </c>
      <c r="L105" s="61" t="n">
        <v>40</v>
      </c>
      <c r="M105" s="356" t="n">
        <f aca="false">L105/K105</f>
        <v>10</v>
      </c>
      <c r="N105" s="61" t="n">
        <v>0</v>
      </c>
      <c r="O105" s="82" t="n">
        <f aca="false">N105/K105</f>
        <v>0</v>
      </c>
      <c r="R105" s="347" t="s">
        <v>1049</v>
      </c>
      <c r="S105" s="84" t="n">
        <f aca="false">(D105+K105)/($D$27+$L$27+$N$17+$E$47+$L$47)</f>
        <v>0.0179910044977511</v>
      </c>
      <c r="T105" s="84" t="n">
        <f aca="false">D105/($E$17)</f>
        <v>0.025</v>
      </c>
      <c r="U105" s="84" t="n">
        <f aca="false">K105/($N$17+$D$27+$L$38+$L$47)</f>
        <v>0.00921658986175115</v>
      </c>
      <c r="W105" s="61" t="n">
        <f aca="false">(F105*0.1)+(H105*6)+(L105*0.1)+(N105*6)</f>
        <v>8</v>
      </c>
      <c r="X105" s="61" t="n">
        <f aca="false">(E105*1)+(F105*0.1)+(H105*6)+(L105*0.1)+(N105*6)</f>
        <v>11</v>
      </c>
      <c r="Y105" s="61" t="n">
        <f aca="false">(E105*0.5)+(F105*0.1)+(H105*6)+(L105*0.1)+(N105*6)</f>
        <v>9.5</v>
      </c>
      <c r="Z105" s="63"/>
    </row>
    <row r="106" customFormat="false" ht="8.25" hidden="false" customHeight="false" outlineLevel="0" collapsed="false">
      <c r="A106" s="347"/>
      <c r="B106" s="61" t="n">
        <v>15</v>
      </c>
      <c r="C106" s="82" t="n">
        <f aca="false">E106/D106</f>
        <v>0.6</v>
      </c>
      <c r="D106" s="61" t="n">
        <v>15</v>
      </c>
      <c r="E106" s="61" t="n">
        <v>9</v>
      </c>
      <c r="F106" s="61" t="n">
        <v>110</v>
      </c>
      <c r="G106" s="61" t="n">
        <f aca="false">F106/E106</f>
        <v>12.2222222222222</v>
      </c>
      <c r="H106" s="61" t="n">
        <v>1</v>
      </c>
      <c r="I106" s="82" t="n">
        <f aca="false">H106/E106</f>
        <v>0.111111111111111</v>
      </c>
      <c r="K106" s="61" t="n">
        <v>2</v>
      </c>
      <c r="L106" s="61" t="n">
        <v>7</v>
      </c>
      <c r="M106" s="356" t="n">
        <f aca="false">L106/K106</f>
        <v>3.5</v>
      </c>
      <c r="N106" s="61" t="n">
        <v>0</v>
      </c>
      <c r="O106" s="82" t="n">
        <f aca="false">N106/K106</f>
        <v>0</v>
      </c>
      <c r="R106" s="347" t="s">
        <v>1078</v>
      </c>
      <c r="S106" s="84" t="n">
        <f aca="false">(D106+K106)/($D$27+$L$27+$N$17+$E$47+$L$47)</f>
        <v>0.0254872563718141</v>
      </c>
      <c r="T106" s="84" t="n">
        <f aca="false">D106/($E$17)</f>
        <v>0.046875</v>
      </c>
      <c r="U106" s="84" t="n">
        <f aca="false">K106/($N$17+$D$27+$L$38+$L$47)</f>
        <v>0.00460829493087558</v>
      </c>
      <c r="W106" s="61" t="n">
        <f aca="false">(F106*0.1)+(H106*6)+(L106*0.1)+(N106*6)</f>
        <v>17.7</v>
      </c>
      <c r="X106" s="61" t="n">
        <f aca="false">(E106*1)+(F106*0.1)+(H106*6)+(L106*0.1)+(N106*6)</f>
        <v>26.7</v>
      </c>
      <c r="Y106" s="61" t="n">
        <f aca="false">(E106*0.5)+(F106*0.1)+(H106*6)+(L106*0.1)+(N106*6)</f>
        <v>22.2</v>
      </c>
      <c r="Z106" s="63"/>
    </row>
    <row r="107" customFormat="false" ht="8.25" hidden="false" customHeight="false" outlineLevel="0" collapsed="false">
      <c r="A107" s="347"/>
      <c r="B107" s="61" t="n">
        <v>12</v>
      </c>
      <c r="C107" s="82" t="e">
        <f aca="false">E107/D107</f>
        <v>#DIV/0!</v>
      </c>
      <c r="D107" s="61"/>
      <c r="E107" s="61"/>
      <c r="F107" s="61"/>
      <c r="G107" s="61" t="e">
        <f aca="false">F107/E107</f>
        <v>#DIV/0!</v>
      </c>
      <c r="H107" s="61" t="n">
        <v>0</v>
      </c>
      <c r="I107" s="82" t="e">
        <f aca="false">H107/E107</f>
        <v>#DIV/0!</v>
      </c>
      <c r="K107" s="61" t="n">
        <v>0</v>
      </c>
      <c r="L107" s="61" t="n">
        <v>0</v>
      </c>
      <c r="M107" s="356" t="e">
        <f aca="false">L107/K107</f>
        <v>#DIV/0!</v>
      </c>
      <c r="N107" s="61" t="n">
        <v>0</v>
      </c>
      <c r="O107" s="82" t="e">
        <f aca="false">N107/K107</f>
        <v>#DIV/0!</v>
      </c>
      <c r="R107" s="347" t="s">
        <v>1079</v>
      </c>
      <c r="S107" s="84" t="n">
        <f aca="false">(D107+K107)/($D$27+$L$27+$N$17+$E$47+$L$47)</f>
        <v>0</v>
      </c>
      <c r="T107" s="84" t="n">
        <f aca="false">D107/($E$17)</f>
        <v>0</v>
      </c>
      <c r="U107" s="84" t="n">
        <f aca="false">K107/($N$17+$D$27+$L$38+$L$47)</f>
        <v>0</v>
      </c>
      <c r="W107" s="61" t="n">
        <f aca="false">(F107*0.1)+(H107*6)+(L107*0.1)+(N107*6)</f>
        <v>0</v>
      </c>
      <c r="X107" s="61" t="n">
        <f aca="false">(E107*1)+(F107*0.1)+(H107*6)+(L107*0.1)+(N107*6)</f>
        <v>0</v>
      </c>
      <c r="Y107" s="61" t="n">
        <f aca="false">(E107*0.5)+(F107*0.1)+(H107*6)+(L107*0.1)+(N107*6)</f>
        <v>0</v>
      </c>
      <c r="Z107" s="63"/>
    </row>
    <row r="108" customFormat="false" ht="8.25" hidden="false" customHeight="false" outlineLevel="0" collapsed="false">
      <c r="A108" s="55" t="s">
        <v>49</v>
      </c>
      <c r="B108" s="55"/>
      <c r="C108" s="87"/>
      <c r="D108" s="55" t="n">
        <f aca="false">SUM(D102:D107)</f>
        <v>363</v>
      </c>
      <c r="E108" s="55" t="n">
        <f aca="false">SUM(E102:E107)</f>
        <v>225</v>
      </c>
      <c r="F108" s="55" t="n">
        <f aca="false">SUM(F102:F107)</f>
        <v>3044</v>
      </c>
      <c r="G108" s="55"/>
      <c r="H108" s="55" t="n">
        <f aca="false">SUM(H102:H107)</f>
        <v>21</v>
      </c>
      <c r="I108" s="55"/>
      <c r="J108" s="55"/>
      <c r="K108" s="55" t="n">
        <f aca="false">SUM(K102:K107)</f>
        <v>10</v>
      </c>
      <c r="L108" s="55" t="n">
        <f aca="false">SUM(L102:L107)</f>
        <v>60</v>
      </c>
      <c r="M108" s="55"/>
      <c r="N108" s="55" t="n">
        <f aca="false">SUM(N102:N107)</f>
        <v>0</v>
      </c>
      <c r="O108" s="55"/>
    </row>
    <row r="109" customFormat="false" ht="8.25" hidden="false" customHeight="false" outlineLevel="0" collapsed="false">
      <c r="A109" s="55"/>
      <c r="C109" s="63"/>
      <c r="D109" s="63"/>
      <c r="E109" s="63"/>
      <c r="F109" s="63"/>
      <c r="G109" s="63"/>
      <c r="H109" s="63"/>
      <c r="I109" s="63"/>
      <c r="J109" s="63"/>
      <c r="K109" s="63"/>
      <c r="L109" s="63"/>
    </row>
    <row r="110" customFormat="false" ht="8.25" hidden="false" customHeight="false" outlineLevel="0" collapsed="false">
      <c r="A110" s="55"/>
      <c r="C110" s="63"/>
      <c r="D110" s="63"/>
      <c r="E110" s="63"/>
      <c r="F110" s="63"/>
      <c r="G110" s="63"/>
      <c r="H110" s="63"/>
      <c r="I110" s="63"/>
      <c r="J110" s="63"/>
      <c r="K110" s="63"/>
      <c r="L110" s="63"/>
    </row>
    <row r="111" customFormat="false" ht="8.25" hidden="false" customHeight="false" outlineLevel="0" collapsed="false">
      <c r="A111" s="345" t="s">
        <v>50</v>
      </c>
      <c r="B111" s="345"/>
      <c r="C111" s="345"/>
      <c r="D111" s="345"/>
      <c r="E111" s="345"/>
      <c r="F111" s="345"/>
      <c r="G111" s="345"/>
      <c r="H111" s="63"/>
      <c r="I111" s="63"/>
      <c r="J111" s="345" t="s">
        <v>19</v>
      </c>
      <c r="K111" s="345"/>
      <c r="L111" s="345"/>
      <c r="M111" s="345"/>
      <c r="N111" s="345"/>
      <c r="R111" s="345" t="s">
        <v>20</v>
      </c>
      <c r="S111" s="345"/>
      <c r="T111" s="345"/>
      <c r="V111" s="345" t="s">
        <v>21</v>
      </c>
      <c r="W111" s="345"/>
    </row>
    <row r="112" customFormat="false" ht="8.25" hidden="false" customHeight="false" outlineLevel="0" collapsed="false">
      <c r="A112" s="55" t="s">
        <v>95</v>
      </c>
      <c r="B112" s="55" t="s">
        <v>24</v>
      </c>
      <c r="C112" s="55" t="s">
        <v>52</v>
      </c>
      <c r="D112" s="55" t="s">
        <v>53</v>
      </c>
      <c r="E112" s="55" t="s">
        <v>54</v>
      </c>
      <c r="F112" s="55" t="s">
        <v>55</v>
      </c>
      <c r="G112" s="55" t="s">
        <v>56</v>
      </c>
      <c r="H112" s="55" t="s">
        <v>30</v>
      </c>
      <c r="I112" s="55" t="s">
        <v>57</v>
      </c>
      <c r="K112" s="55" t="s">
        <v>34</v>
      </c>
      <c r="L112" s="55" t="s">
        <v>35</v>
      </c>
      <c r="M112" s="55" t="s">
        <v>36</v>
      </c>
      <c r="N112" s="55" t="s">
        <v>96</v>
      </c>
      <c r="O112" s="55" t="s">
        <v>31</v>
      </c>
      <c r="R112" s="55" t="s">
        <v>95</v>
      </c>
      <c r="S112" s="55" t="s">
        <v>38</v>
      </c>
      <c r="T112" s="55" t="s">
        <v>39</v>
      </c>
      <c r="U112" s="55" t="s">
        <v>40</v>
      </c>
      <c r="W112" s="55" t="s">
        <v>41</v>
      </c>
      <c r="X112" s="55" t="s">
        <v>58</v>
      </c>
      <c r="Y112" s="55" t="s">
        <v>97</v>
      </c>
      <c r="Z112" s="55"/>
    </row>
    <row r="113" customFormat="false" ht="8.25" hidden="false" customHeight="false" outlineLevel="0" collapsed="false">
      <c r="A113" s="347"/>
      <c r="B113" s="61"/>
      <c r="C113" s="82" t="e">
        <f aca="false">E113/D113</f>
        <v>#DIV/0!</v>
      </c>
      <c r="D113" s="61"/>
      <c r="E113" s="61"/>
      <c r="F113" s="61"/>
      <c r="G113" s="61" t="e">
        <f aca="false">F113/E113</f>
        <v>#DIV/0!</v>
      </c>
      <c r="H113" s="61"/>
      <c r="I113" s="82" t="e">
        <f aca="false">H113/E113</f>
        <v>#DIV/0!</v>
      </c>
      <c r="K113" s="61" t="n">
        <v>0</v>
      </c>
      <c r="L113" s="61" t="n">
        <v>0</v>
      </c>
      <c r="M113" s="61" t="n">
        <v>0</v>
      </c>
      <c r="N113" s="61" t="n">
        <v>0</v>
      </c>
      <c r="O113" s="82" t="e">
        <f aca="false">N113/K113</f>
        <v>#DIV/0!</v>
      </c>
      <c r="R113" s="347"/>
      <c r="S113" s="84" t="n">
        <f aca="false">(D113+K113)/($E$47+$L$47+$E$38+$L$38+$K$27+$D$27+$N$17)</f>
        <v>0</v>
      </c>
      <c r="T113" s="84" t="n">
        <f aca="false">D113/($E$47+$E$38+$K$27)</f>
        <v>0</v>
      </c>
      <c r="U113" s="84" t="n">
        <f aca="false">K113/($L$47+$L$38+$D$27+$N$17)</f>
        <v>0</v>
      </c>
      <c r="W113" s="61" t="n">
        <f aca="false">(F113*0.1)+(H113*6)+(L113*0.1)+(N113*6)</f>
        <v>0</v>
      </c>
      <c r="X113" s="61" t="n">
        <f aca="false">(E113*1)+(F113*0.1)+(H113*6)+(L113*0.1)+(N113*6)</f>
        <v>0</v>
      </c>
      <c r="Y113" s="61" t="n">
        <f aca="false">(E113*0.5)+(F113*0.1)+(H113*6)+(L113*0.1)+(N113*6)</f>
        <v>0</v>
      </c>
      <c r="Z113" s="63"/>
    </row>
    <row r="114" customFormat="false" ht="8.25" hidden="false" customHeight="false" outlineLevel="0" collapsed="false">
      <c r="A114" s="347" t="s">
        <v>1056</v>
      </c>
      <c r="B114" s="61" t="n">
        <v>17</v>
      </c>
      <c r="C114" s="82" t="n">
        <f aca="false">E114/D114</f>
        <v>0.683673469387755</v>
      </c>
      <c r="D114" s="61" t="n">
        <v>98</v>
      </c>
      <c r="E114" s="61" t="n">
        <v>67</v>
      </c>
      <c r="F114" s="61" t="n">
        <v>685</v>
      </c>
      <c r="G114" s="61" t="n">
        <f aca="false">F114/E114</f>
        <v>10.2238805970149</v>
      </c>
      <c r="H114" s="61" t="n">
        <v>6</v>
      </c>
      <c r="I114" s="82" t="n">
        <f aca="false">H114/E114</f>
        <v>0.0895522388059701</v>
      </c>
      <c r="K114" s="61" t="n">
        <v>0</v>
      </c>
      <c r="L114" s="61" t="n">
        <v>0</v>
      </c>
      <c r="M114" s="61" t="n">
        <v>0</v>
      </c>
      <c r="N114" s="61" t="n">
        <v>0</v>
      </c>
      <c r="O114" s="82" t="e">
        <f aca="false">N114/K114</f>
        <v>#DIV/0!</v>
      </c>
      <c r="R114" s="347" t="s">
        <v>1057</v>
      </c>
      <c r="S114" s="84" t="n">
        <f aca="false">(D114+K114)/($E$47+$L$47+$E$38+$L$38+$K$27+$D$27+$N$17)</f>
        <v>0.105945945945946</v>
      </c>
      <c r="T114" s="84" t="n">
        <f aca="false">D114/($E$47+$E$38+$K$27)</f>
        <v>0.19959266802444</v>
      </c>
      <c r="U114" s="84" t="n">
        <f aca="false">K114/($L$47+$L$38+$D$27+$N$17)</f>
        <v>0</v>
      </c>
      <c r="W114" s="61" t="n">
        <f aca="false">(F114*0.1)+(H114*6)+(L114*0.1)+(N114*6)</f>
        <v>104.5</v>
      </c>
      <c r="X114" s="61" t="n">
        <f aca="false">(E114*1)+(F114*0.1)+(H114*6)+(L114*0.1)+(N114*6)</f>
        <v>171.5</v>
      </c>
      <c r="Y114" s="61" t="n">
        <f aca="false">(E114*0.5)+(F114*0.1)+(H114*6)+(L114*0.1)+(N114*6)</f>
        <v>138</v>
      </c>
      <c r="Z114" s="63"/>
    </row>
    <row r="115" customFormat="false" ht="8.25" hidden="false" customHeight="false" outlineLevel="0" collapsed="false">
      <c r="A115" s="347" t="s">
        <v>459</v>
      </c>
      <c r="B115" s="61" t="n">
        <v>8</v>
      </c>
      <c r="C115" s="82" t="n">
        <f aca="false">E115/D115</f>
        <v>0.428571428571429</v>
      </c>
      <c r="D115" s="61" t="n">
        <v>7</v>
      </c>
      <c r="E115" s="61" t="n">
        <v>3</v>
      </c>
      <c r="F115" s="61" t="n">
        <v>35</v>
      </c>
      <c r="G115" s="61" t="n">
        <f aca="false">F115/E115</f>
        <v>11.6666666666667</v>
      </c>
      <c r="H115" s="61" t="n">
        <v>0</v>
      </c>
      <c r="I115" s="82" t="n">
        <f aca="false">H115/E115</f>
        <v>0</v>
      </c>
      <c r="K115" s="61" t="n">
        <v>0</v>
      </c>
      <c r="L115" s="61" t="n">
        <v>0</v>
      </c>
      <c r="M115" s="61" t="n">
        <v>0</v>
      </c>
      <c r="N115" s="61" t="n">
        <v>0</v>
      </c>
      <c r="O115" s="82" t="e">
        <f aca="false">N115/K115</f>
        <v>#DIV/0!</v>
      </c>
      <c r="R115" s="347"/>
      <c r="S115" s="84" t="n">
        <f aca="false">(D115+K115)/($E$47+$L$47+$E$38+$L$38+$K$27+$D$27+$N$17)</f>
        <v>0.00756756756756757</v>
      </c>
      <c r="T115" s="84" t="n">
        <f aca="false">D115/($E$47+$E$38+$K$27)</f>
        <v>0.0142566191446029</v>
      </c>
      <c r="U115" s="84" t="n">
        <f aca="false">K115/($L$47+$L$38+$D$27+$N$17)</f>
        <v>0</v>
      </c>
      <c r="W115" s="61" t="n">
        <f aca="false">(F115*0.1)+(H115*6)+(L115*0.1)+(N115*6)</f>
        <v>3.5</v>
      </c>
      <c r="X115" s="61" t="n">
        <f aca="false">(E115*1)+(F115*0.1)+(H115*6)+(L115*0.1)+(N115*6)</f>
        <v>6.5</v>
      </c>
      <c r="Y115" s="61" t="n">
        <f aca="false">(E115*0.5)+(F115*0.1)+(H115*6)+(L115*0.1)+(N115*6)</f>
        <v>5</v>
      </c>
      <c r="Z115" s="63"/>
    </row>
    <row r="116" customFormat="false" ht="8.25" hidden="false" customHeight="false" outlineLevel="0" collapsed="false">
      <c r="A116" s="347" t="s">
        <v>459</v>
      </c>
      <c r="B116" s="61"/>
      <c r="C116" s="82" t="e">
        <f aca="false">E116/D116</f>
        <v>#DIV/0!</v>
      </c>
      <c r="D116" s="61"/>
      <c r="E116" s="61"/>
      <c r="F116" s="61"/>
      <c r="G116" s="61" t="e">
        <f aca="false">F116/E116</f>
        <v>#DIV/0!</v>
      </c>
      <c r="H116" s="61" t="n">
        <v>0</v>
      </c>
      <c r="I116" s="82" t="e">
        <f aca="false">H116/E116</f>
        <v>#DIV/0!</v>
      </c>
      <c r="K116" s="61"/>
      <c r="L116" s="61"/>
      <c r="M116" s="61" t="n">
        <v>0</v>
      </c>
      <c r="N116" s="61" t="n">
        <v>0</v>
      </c>
      <c r="O116" s="82" t="e">
        <f aca="false">N116/K116</f>
        <v>#DIV/0!</v>
      </c>
      <c r="R116" s="347"/>
      <c r="S116" s="84" t="n">
        <f aca="false">(D116+K116)/($E$47+$L$47+$E$38+$L$38+$K$27+$D$27+$N$17)</f>
        <v>0</v>
      </c>
      <c r="T116" s="84" t="n">
        <f aca="false">D116/($E$47+$E$38+$K$27)</f>
        <v>0</v>
      </c>
      <c r="U116" s="84" t="n">
        <f aca="false">K116/($L$47+$L$38+$D$27+$N$17)</f>
        <v>0</v>
      </c>
      <c r="W116" s="61" t="n">
        <f aca="false">(F116*0.1)+(H116*6)+(L116*0.1)+(N116*6)</f>
        <v>0</v>
      </c>
      <c r="X116" s="61" t="n">
        <f aca="false">(E116*1)+(F116*0.1)+(H116*6)+(L116*0.1)+(N116*6)</f>
        <v>0</v>
      </c>
      <c r="Y116" s="61" t="n">
        <f aca="false">(E116*0.5)+(F116*0.1)+(H116*6)+(L116*0.1)+(N116*6)</f>
        <v>0</v>
      </c>
      <c r="Z116" s="63"/>
    </row>
    <row r="117" customFormat="false" ht="8.25" hidden="false" customHeight="false" outlineLevel="0" collapsed="false">
      <c r="A117" s="55" t="s">
        <v>49</v>
      </c>
      <c r="B117" s="55"/>
      <c r="C117" s="87"/>
      <c r="D117" s="55" t="n">
        <f aca="false">SUM(D113:D116)</f>
        <v>105</v>
      </c>
      <c r="E117" s="55" t="n">
        <f aca="false">SUM(E113:E116)</f>
        <v>70</v>
      </c>
      <c r="F117" s="55" t="n">
        <f aca="false">SUM(F113:F116)</f>
        <v>720</v>
      </c>
      <c r="G117" s="55"/>
      <c r="H117" s="55" t="n">
        <f aca="false">SUM(H113:H116)</f>
        <v>6</v>
      </c>
      <c r="I117" s="55"/>
      <c r="J117" s="55"/>
      <c r="K117" s="55" t="n">
        <f aca="false">SUM(K113:K116)</f>
        <v>0</v>
      </c>
      <c r="L117" s="55" t="n">
        <f aca="false">SUM(L113:L116)</f>
        <v>0</v>
      </c>
      <c r="M117" s="55"/>
      <c r="N117" s="55" t="n">
        <f aca="false">SUM(N113:N116)</f>
        <v>0</v>
      </c>
      <c r="O117" s="87"/>
      <c r="Q117" s="349"/>
      <c r="S117" s="349"/>
      <c r="U117" s="63"/>
      <c r="V117" s="63"/>
    </row>
    <row r="118" customFormat="false" ht="8.25" hidden="false" customHeight="false" outlineLevel="0" collapsed="false">
      <c r="H118" s="352"/>
      <c r="I118" s="63"/>
      <c r="J118" s="63"/>
      <c r="P118" s="349"/>
      <c r="Q118" s="349"/>
      <c r="R118" s="349"/>
      <c r="T118" s="63"/>
      <c r="U118" s="63"/>
    </row>
    <row r="119" customFormat="false" ht="8.25" hidden="false" customHeight="false" outlineLevel="0" collapsed="false">
      <c r="H119" s="352"/>
      <c r="I119" s="63"/>
      <c r="J119" s="63"/>
      <c r="P119" s="349"/>
      <c r="Q119" s="349"/>
      <c r="R119" s="349"/>
      <c r="T119" s="63"/>
      <c r="U119" s="63"/>
    </row>
    <row r="120" customFormat="false" ht="8.25" hidden="false" customHeight="false" outlineLevel="0" collapsed="false">
      <c r="A120" s="345" t="s">
        <v>109</v>
      </c>
      <c r="B120" s="345"/>
      <c r="C120" s="345"/>
      <c r="D120" s="345"/>
      <c r="E120" s="345"/>
      <c r="F120" s="345"/>
      <c r="G120" s="345"/>
      <c r="H120" s="352"/>
      <c r="I120" s="63"/>
      <c r="J120" s="345" t="s">
        <v>110</v>
      </c>
      <c r="K120" s="345"/>
      <c r="L120" s="345"/>
      <c r="M120" s="345"/>
      <c r="N120" s="345"/>
      <c r="P120" s="357"/>
      <c r="Q120" s="349"/>
      <c r="R120" s="345" t="s">
        <v>111</v>
      </c>
      <c r="S120" s="345"/>
      <c r="T120" s="345"/>
      <c r="U120" s="345"/>
      <c r="V120" s="345"/>
    </row>
    <row r="121" customFormat="false" ht="8.25" hidden="false" customHeight="false" outlineLevel="0" collapsed="false">
      <c r="A121" s="87"/>
      <c r="B121" s="55" t="s">
        <v>53</v>
      </c>
      <c r="C121" s="55" t="s">
        <v>112</v>
      </c>
      <c r="D121" s="55" t="s">
        <v>55</v>
      </c>
      <c r="E121" s="55" t="s">
        <v>30</v>
      </c>
      <c r="H121" s="63"/>
      <c r="I121" s="63"/>
      <c r="J121" s="358" t="s">
        <v>113</v>
      </c>
      <c r="K121" s="358"/>
      <c r="L121" s="358"/>
      <c r="M121" s="358"/>
      <c r="N121" s="87" t="s">
        <v>114</v>
      </c>
      <c r="R121" s="358" t="s">
        <v>113</v>
      </c>
      <c r="S121" s="358"/>
      <c r="T121" s="358"/>
      <c r="U121" s="358"/>
      <c r="V121" s="87" t="s">
        <v>114</v>
      </c>
    </row>
    <row r="122" customFormat="false" ht="8.25" hidden="false" customHeight="false" outlineLevel="0" collapsed="false">
      <c r="A122" s="75" t="s">
        <v>117</v>
      </c>
      <c r="B122" s="61" t="n">
        <f aca="false">SUM(J92:J96,D102:D107,D113:D116)</f>
        <v>573</v>
      </c>
      <c r="C122" s="61" t="n">
        <f aca="false">SUM(E113:E116,E102:E107,K92:K96)</f>
        <v>378</v>
      </c>
      <c r="D122" s="61" t="n">
        <f aca="false">SUM(F113:F116,F102:F107,L92:L96)</f>
        <v>4384</v>
      </c>
      <c r="E122" s="61" t="n">
        <f aca="false">SUM(N92:N96,H102:H107,H113:H116)</f>
        <v>29</v>
      </c>
      <c r="H122" s="63"/>
      <c r="I122" s="63"/>
      <c r="J122" s="347" t="s">
        <v>1080</v>
      </c>
      <c r="K122" s="347"/>
      <c r="L122" s="347"/>
      <c r="M122" s="347"/>
      <c r="N122" s="347" t="s">
        <v>122</v>
      </c>
      <c r="R122" s="347"/>
      <c r="S122" s="347"/>
      <c r="T122" s="347"/>
      <c r="U122" s="347"/>
      <c r="V122" s="347"/>
    </row>
    <row r="123" customFormat="false" ht="8.25" hidden="false" customHeight="false" outlineLevel="0" collapsed="false">
      <c r="A123" s="75" t="s">
        <v>118</v>
      </c>
      <c r="B123" s="61" t="n">
        <f aca="false">SUM(C87)</f>
        <v>573</v>
      </c>
      <c r="C123" s="61" t="n">
        <f aca="false">SUM(D87)</f>
        <v>378</v>
      </c>
      <c r="D123" s="61" t="n">
        <f aca="false">SUM(F87)</f>
        <v>4384</v>
      </c>
      <c r="E123" s="61" t="n">
        <f aca="false">SUM(H87)</f>
        <v>29</v>
      </c>
      <c r="F123" s="55"/>
      <c r="J123" s="347" t="s">
        <v>1081</v>
      </c>
      <c r="K123" s="347"/>
      <c r="L123" s="347"/>
      <c r="M123" s="347"/>
      <c r="N123" s="347" t="s">
        <v>130</v>
      </c>
      <c r="R123" s="347"/>
      <c r="S123" s="347"/>
      <c r="T123" s="347"/>
      <c r="U123" s="347"/>
      <c r="V123" s="347"/>
    </row>
    <row r="124" customFormat="false" ht="8.25" hidden="false" customHeight="false" outlineLevel="0" collapsed="false">
      <c r="A124" s="75" t="s">
        <v>120</v>
      </c>
      <c r="B124" s="61"/>
      <c r="F124" s="55"/>
      <c r="J124" s="347" t="s">
        <v>1082</v>
      </c>
      <c r="K124" s="347"/>
      <c r="L124" s="347"/>
      <c r="M124" s="347"/>
      <c r="N124" s="347" t="s">
        <v>51</v>
      </c>
      <c r="R124" s="347"/>
      <c r="S124" s="347"/>
      <c r="T124" s="347"/>
      <c r="U124" s="347"/>
      <c r="V124" s="347"/>
    </row>
    <row r="125" customFormat="false" ht="8.25" hidden="false" customHeight="false" outlineLevel="0" collapsed="false">
      <c r="J125" s="347" t="s">
        <v>1083</v>
      </c>
      <c r="K125" s="347"/>
      <c r="L125" s="347"/>
      <c r="M125" s="347"/>
      <c r="N125" s="347" t="s">
        <v>130</v>
      </c>
      <c r="R125" s="347"/>
      <c r="S125" s="347"/>
      <c r="T125" s="347"/>
      <c r="U125" s="347"/>
      <c r="V125" s="347"/>
    </row>
    <row r="126" customFormat="false" ht="8.25" hidden="false" customHeight="false" outlineLevel="0" collapsed="false">
      <c r="A126" s="87"/>
      <c r="B126" s="55" t="s">
        <v>25</v>
      </c>
      <c r="C126" s="55" t="s">
        <v>28</v>
      </c>
      <c r="D126" s="55" t="s">
        <v>30</v>
      </c>
      <c r="J126" s="347" t="s">
        <v>1084</v>
      </c>
      <c r="K126" s="347"/>
      <c r="L126" s="347"/>
      <c r="M126" s="347"/>
      <c r="N126" s="347" t="s">
        <v>122</v>
      </c>
      <c r="R126" s="75"/>
      <c r="S126" s="75"/>
      <c r="T126" s="75"/>
      <c r="U126" s="75"/>
      <c r="V126" s="347"/>
    </row>
    <row r="127" customFormat="false" ht="8.25" hidden="false" customHeight="false" outlineLevel="0" collapsed="false">
      <c r="A127" s="75" t="s">
        <v>125</v>
      </c>
      <c r="B127" s="61" t="n">
        <f aca="false">SUM(M84:M86,C92:C96,K102:K107,K113:K116)</f>
        <v>472</v>
      </c>
      <c r="C127" s="61" t="n">
        <f aca="false">SUM(N84:N86,D92:D96,L102:L107,L113:L116)</f>
        <v>1970</v>
      </c>
      <c r="D127" s="61" t="n">
        <f aca="false">SUM(P84:P86,F92:F96,N102:N107,N113:N116)</f>
        <v>14</v>
      </c>
      <c r="J127" s="347" t="s">
        <v>1085</v>
      </c>
      <c r="K127" s="347"/>
      <c r="L127" s="347"/>
      <c r="M127" s="347"/>
      <c r="N127" s="347" t="s">
        <v>122</v>
      </c>
      <c r="R127" s="75"/>
      <c r="S127" s="75"/>
      <c r="T127" s="75"/>
      <c r="U127" s="75"/>
      <c r="V127" s="347"/>
    </row>
    <row r="128" customFormat="false" ht="8.25" hidden="false" customHeight="false" outlineLevel="0" collapsed="false">
      <c r="A128" s="75" t="s">
        <v>120</v>
      </c>
      <c r="B128" s="61"/>
      <c r="J128" s="347"/>
      <c r="K128" s="347"/>
      <c r="L128" s="347"/>
      <c r="M128" s="347"/>
      <c r="N128" s="347"/>
      <c r="R128" s="75"/>
      <c r="S128" s="75"/>
      <c r="T128" s="75"/>
      <c r="U128" s="75"/>
      <c r="V128" s="347"/>
    </row>
    <row r="129" customFormat="false" ht="8.25" hidden="false" customHeight="false" outlineLevel="0" collapsed="false">
      <c r="J129" s="347"/>
      <c r="K129" s="347"/>
      <c r="L129" s="347"/>
      <c r="M129" s="347"/>
      <c r="N129" s="347"/>
      <c r="R129" s="75"/>
      <c r="S129" s="75"/>
      <c r="T129" s="75"/>
      <c r="U129" s="75"/>
      <c r="V129" s="347"/>
    </row>
    <row r="130" customFormat="false" ht="8.25" hidden="false" customHeight="false" outlineLevel="0" collapsed="false">
      <c r="B130" s="55" t="s">
        <v>16</v>
      </c>
      <c r="C130" s="55" t="s">
        <v>17</v>
      </c>
    </row>
    <row r="131" customFormat="false" ht="8.25" hidden="false" customHeight="false" outlineLevel="0" collapsed="false">
      <c r="A131" s="75" t="s">
        <v>131</v>
      </c>
      <c r="B131" s="82" t="n">
        <f aca="false">B127/(B123+B127)</f>
        <v>0.451674641148325</v>
      </c>
      <c r="C131" s="82" t="n">
        <f aca="false">B123/(B123+B127)</f>
        <v>0.548325358851675</v>
      </c>
      <c r="J131" s="46" t="s">
        <v>132</v>
      </c>
    </row>
    <row r="132" customFormat="false" ht="8.25" hidden="false" customHeight="false" outlineLevel="0" collapsed="false">
      <c r="A132" s="75" t="s">
        <v>133</v>
      </c>
      <c r="B132" s="61"/>
      <c r="C132" s="347"/>
    </row>
    <row r="141" customFormat="false" ht="8.25" hidden="false" customHeight="false" outlineLevel="0" collapsed="false">
      <c r="A141" s="345" t="s">
        <v>134</v>
      </c>
      <c r="B141" s="345"/>
      <c r="C141" s="345"/>
      <c r="D141" s="345"/>
      <c r="E141" s="345"/>
      <c r="F141" s="345"/>
      <c r="G141" s="345"/>
      <c r="H141" s="345"/>
      <c r="I141" s="345"/>
      <c r="J141" s="345"/>
      <c r="K141" s="345"/>
      <c r="L141" s="345"/>
      <c r="M141" s="345"/>
      <c r="N141" s="345"/>
      <c r="O141" s="345"/>
      <c r="P141" s="345"/>
      <c r="Q141" s="345"/>
      <c r="R141" s="345"/>
      <c r="S141" s="345"/>
      <c r="T141" s="345"/>
      <c r="U141" s="345"/>
      <c r="V141" s="345"/>
      <c r="W141" s="345"/>
    </row>
    <row r="142" customFormat="false" ht="8.25" hidden="false" customHeight="false" outlineLevel="0" collapsed="false">
      <c r="A142" s="49"/>
      <c r="B142" s="49"/>
      <c r="C142" s="49"/>
      <c r="D142" s="49"/>
      <c r="E142" s="49"/>
      <c r="F142" s="49"/>
      <c r="G142" s="49"/>
      <c r="H142" s="49"/>
      <c r="I142" s="49"/>
      <c r="J142" s="49"/>
      <c r="K142" s="49"/>
      <c r="L142" s="49"/>
      <c r="M142" s="49"/>
      <c r="N142" s="49"/>
      <c r="O142" s="49"/>
      <c r="P142" s="49"/>
      <c r="Q142" s="49"/>
      <c r="R142" s="49"/>
      <c r="S142" s="49"/>
      <c r="T142" s="49"/>
      <c r="U142" s="49"/>
      <c r="V142" s="49"/>
      <c r="W142" s="49"/>
    </row>
    <row r="143" customFormat="false" ht="8.25" hidden="false" customHeight="false" outlineLevel="0" collapsed="false">
      <c r="H143" s="346" t="s">
        <v>11</v>
      </c>
      <c r="I143" s="346"/>
      <c r="J143" s="346"/>
      <c r="M143" s="346" t="s">
        <v>12</v>
      </c>
      <c r="N143" s="346"/>
      <c r="O143" s="346"/>
    </row>
    <row r="144" customFormat="false" ht="8.25" hidden="false" customHeight="false" outlineLevel="0" collapsed="false">
      <c r="H144" s="346" t="s">
        <v>14</v>
      </c>
      <c r="I144" s="346"/>
      <c r="J144" s="346"/>
    </row>
    <row r="145" customFormat="false" ht="8.25" hidden="false" customHeight="false" outlineLevel="0" collapsed="false">
      <c r="H145" s="346"/>
      <c r="I145" s="346"/>
      <c r="J145" s="346"/>
    </row>
    <row r="146" customFormat="false" ht="8.25" hidden="false" customHeight="false" outlineLevel="0" collapsed="false">
      <c r="H146" s="346"/>
      <c r="I146" s="346"/>
      <c r="J146" s="346"/>
    </row>
    <row r="147" customFormat="false" ht="8.25" hidden="false" customHeight="false" outlineLevel="0" collapsed="false">
      <c r="D147" s="87" t="s">
        <v>135</v>
      </c>
      <c r="P147" s="87" t="s">
        <v>136</v>
      </c>
    </row>
    <row r="148" customFormat="false" ht="8.25" hidden="false" customHeight="false" outlineLevel="0" collapsed="false">
      <c r="A148" s="55" t="s">
        <v>137</v>
      </c>
      <c r="B148" s="63" t="n">
        <v>508</v>
      </c>
      <c r="C148" s="46" t="n">
        <v>311</v>
      </c>
      <c r="E148" s="46" t="n">
        <v>4406</v>
      </c>
      <c r="F148" s="46" t="n">
        <v>32</v>
      </c>
      <c r="G148" s="46" t="n">
        <v>9</v>
      </c>
      <c r="H148" s="46" t="n">
        <v>95</v>
      </c>
      <c r="I148" s="46" t="n">
        <v>518</v>
      </c>
      <c r="K148" s="46" t="n">
        <v>5</v>
      </c>
      <c r="P148" s="87" t="s">
        <v>137</v>
      </c>
      <c r="S148" s="55" t="s">
        <v>138</v>
      </c>
    </row>
    <row r="149" customFormat="false" ht="8.25" hidden="false" customHeight="false" outlineLevel="0" collapsed="false">
      <c r="A149" s="75" t="s">
        <v>139</v>
      </c>
      <c r="B149" s="78" t="s">
        <v>140</v>
      </c>
      <c r="C149" s="78" t="s">
        <v>26</v>
      </c>
      <c r="D149" s="78" t="s">
        <v>27</v>
      </c>
      <c r="E149" s="78" t="s">
        <v>55</v>
      </c>
      <c r="F149" s="78" t="s">
        <v>30</v>
      </c>
      <c r="G149" s="78" t="s">
        <v>141</v>
      </c>
      <c r="H149" s="78" t="s">
        <v>34</v>
      </c>
      <c r="I149" s="78" t="s">
        <v>55</v>
      </c>
      <c r="J149" s="78" t="s">
        <v>142</v>
      </c>
      <c r="K149" s="78" t="s">
        <v>30</v>
      </c>
      <c r="L149" s="78" t="s">
        <v>41</v>
      </c>
      <c r="O149" s="78" t="s">
        <v>143</v>
      </c>
      <c r="P149" s="78" t="s">
        <v>144</v>
      </c>
      <c r="Q149" s="78" t="s">
        <v>145</v>
      </c>
      <c r="S149" s="83" t="s">
        <v>16</v>
      </c>
      <c r="T149" s="83" t="s">
        <v>17</v>
      </c>
    </row>
    <row r="150" customFormat="false" ht="8.25" hidden="false" customHeight="false" outlineLevel="0" collapsed="false">
      <c r="A150" s="347" t="s">
        <v>49</v>
      </c>
      <c r="B150" s="355" t="n">
        <f aca="false">AVERAGE(B160,B170)</f>
        <v>574.5</v>
      </c>
      <c r="C150" s="355" t="n">
        <f aca="false">AVERAGE(C160,C170)</f>
        <v>374.5</v>
      </c>
      <c r="D150" s="81" t="n">
        <f aca="false">C150/B150</f>
        <v>0.651871192341166</v>
      </c>
      <c r="E150" s="355" t="n">
        <f aca="false">AVERAGE(E160,E170)</f>
        <v>3699</v>
      </c>
      <c r="F150" s="355" t="n">
        <f aca="false">AVERAGE(F160,F170)</f>
        <v>19.5</v>
      </c>
      <c r="G150" s="355" t="n">
        <f aca="false">AVERAGE(G160,G170)</f>
        <v>17.5</v>
      </c>
      <c r="H150" s="355" t="n">
        <f aca="false">AVERAGE(H160,H170)</f>
        <v>48</v>
      </c>
      <c r="I150" s="355" t="n">
        <f aca="false">AVERAGE(I160,I170)</f>
        <v>131</v>
      </c>
      <c r="J150" s="359" t="n">
        <f aca="false">I150/H150</f>
        <v>2.72916666666667</v>
      </c>
      <c r="K150" s="355" t="n">
        <f aca="false">AVERAGE(K160,K170)</f>
        <v>0.5</v>
      </c>
      <c r="L150" s="61" t="n">
        <f aca="false">((E150*0.05)+(F150*4)+(G150*-1)+(I150*0.1)+(K150*6))</f>
        <v>261.55</v>
      </c>
      <c r="O150" s="81" t="n">
        <f aca="false">(B150+H150)/(B152+F152+B154+F154+B156+F156+B150+H150)</f>
        <v>0.41320942582144</v>
      </c>
      <c r="P150" s="82" t="n">
        <f aca="false">B150/(B150+F152+F154+F156)</f>
        <v>0.506837229819144</v>
      </c>
      <c r="Q150" s="82" t="n">
        <f aca="false">H150/(H150+B152+B154+B156)</f>
        <v>0.128686327077748</v>
      </c>
      <c r="S150" s="82" t="n">
        <f aca="false">(H150+B152+B154+B156)/(H150+B152+B154+B156+B150)</f>
        <v>0.393667546174142</v>
      </c>
      <c r="T150" s="82" t="n">
        <f aca="false">B150/(B150+H150+B152+B154+B156)</f>
        <v>0.606332453825858</v>
      </c>
    </row>
    <row r="151" customFormat="false" ht="8.25" hidden="false" customHeight="false" outlineLevel="0" collapsed="false">
      <c r="A151" s="75" t="s">
        <v>146</v>
      </c>
      <c r="B151" s="78" t="s">
        <v>34</v>
      </c>
      <c r="C151" s="78" t="s">
        <v>55</v>
      </c>
      <c r="D151" s="78" t="s">
        <v>142</v>
      </c>
      <c r="E151" s="78" t="s">
        <v>30</v>
      </c>
      <c r="F151" s="78" t="s">
        <v>53</v>
      </c>
      <c r="G151" s="78" t="s">
        <v>54</v>
      </c>
      <c r="H151" s="78" t="s">
        <v>55</v>
      </c>
      <c r="I151" s="78" t="s">
        <v>147</v>
      </c>
      <c r="J151" s="78" t="s">
        <v>30</v>
      </c>
      <c r="K151" s="78" t="s">
        <v>41</v>
      </c>
      <c r="L151" s="355" t="s">
        <v>148</v>
      </c>
      <c r="O151" s="83" t="s">
        <v>143</v>
      </c>
      <c r="P151" s="83" t="s">
        <v>145</v>
      </c>
      <c r="Q151" s="83" t="s">
        <v>149</v>
      </c>
    </row>
    <row r="152" customFormat="false" ht="8.25" hidden="false" customHeight="false" outlineLevel="0" collapsed="false">
      <c r="A152" s="347" t="s">
        <v>49</v>
      </c>
      <c r="B152" s="355" t="n">
        <f aca="false">AVERAGE(B162,B172)</f>
        <v>307.5</v>
      </c>
      <c r="C152" s="355" t="n">
        <f aca="false">AVERAGE(C162,C172)</f>
        <v>1114.5</v>
      </c>
      <c r="D152" s="359" t="n">
        <f aca="false">C152/B152</f>
        <v>3.62439024390244</v>
      </c>
      <c r="E152" s="355" t="n">
        <f aca="false">AVERAGE(E162,E172)</f>
        <v>6</v>
      </c>
      <c r="F152" s="355" t="n">
        <f aca="false">AVERAGE(F162,F172)</f>
        <v>103.5</v>
      </c>
      <c r="G152" s="355" t="n">
        <f aca="false">AVERAGE(G162,G172)</f>
        <v>81.5</v>
      </c>
      <c r="H152" s="355" t="n">
        <f aca="false">AVERAGE(H162,H172)</f>
        <v>534</v>
      </c>
      <c r="I152" s="359" t="n">
        <f aca="false">H152/G152</f>
        <v>6.5521472392638</v>
      </c>
      <c r="J152" s="355" t="n">
        <f aca="false">AVERAGE(J162,J172)</f>
        <v>4.5</v>
      </c>
      <c r="K152" s="61" t="n">
        <f aca="false">(C152*0.1)+(E152*6)+(H152*0.1)+(J152*6)</f>
        <v>227.85</v>
      </c>
      <c r="L152" s="61" t="n">
        <f aca="false">(C152*0.1)+(E152*6)+(G152*1)+(H152*0.1)+(J152*6)</f>
        <v>309.35</v>
      </c>
      <c r="O152" s="81" t="n">
        <f aca="false">(B152+F152)/(B152+F152+B154+F154+B156+F156+B150+H150)</f>
        <v>0.272817789578493</v>
      </c>
      <c r="P152" s="82" t="n">
        <f aca="false">B152/(H150+B152+B154+B156)</f>
        <v>0.824396782841823</v>
      </c>
      <c r="Q152" s="82" t="n">
        <f aca="false">F152/(F152+F154+F156)</f>
        <v>0.185152057245081</v>
      </c>
    </row>
    <row r="153" customFormat="false" ht="8.25" hidden="false" customHeight="false" outlineLevel="0" collapsed="false">
      <c r="A153" s="75" t="s">
        <v>150</v>
      </c>
      <c r="B153" s="78" t="s">
        <v>34</v>
      </c>
      <c r="C153" s="78" t="s">
        <v>55</v>
      </c>
      <c r="D153" s="78" t="s">
        <v>142</v>
      </c>
      <c r="E153" s="78" t="s">
        <v>30</v>
      </c>
      <c r="F153" s="78" t="s">
        <v>53</v>
      </c>
      <c r="G153" s="78" t="s">
        <v>54</v>
      </c>
      <c r="H153" s="78" t="s">
        <v>55</v>
      </c>
      <c r="I153" s="78" t="s">
        <v>147</v>
      </c>
      <c r="J153" s="78" t="s">
        <v>30</v>
      </c>
      <c r="K153" s="78" t="s">
        <v>41</v>
      </c>
      <c r="L153" s="355" t="s">
        <v>148</v>
      </c>
      <c r="O153" s="83" t="s">
        <v>143</v>
      </c>
      <c r="P153" s="83" t="s">
        <v>145</v>
      </c>
      <c r="Q153" s="83" t="s">
        <v>149</v>
      </c>
    </row>
    <row r="154" customFormat="false" ht="8.25" hidden="false" customHeight="false" outlineLevel="0" collapsed="false">
      <c r="A154" s="347" t="s">
        <v>49</v>
      </c>
      <c r="B154" s="355" t="n">
        <f aca="false">AVERAGE(B164,B174)</f>
        <v>17.5</v>
      </c>
      <c r="C154" s="355" t="n">
        <f aca="false">AVERAGE(C164,C174)</f>
        <v>115</v>
      </c>
      <c r="D154" s="355" t="n">
        <f aca="false">C154/B154</f>
        <v>6.57142857142857</v>
      </c>
      <c r="E154" s="355" t="n">
        <f aca="false">AVERAGE(E164,E174)</f>
        <v>2</v>
      </c>
      <c r="F154" s="355" t="n">
        <f aca="false">AVERAGE(F164,F174)</f>
        <v>320</v>
      </c>
      <c r="G154" s="355" t="n">
        <f aca="false">AVERAGE(G164,G174)</f>
        <v>199.5</v>
      </c>
      <c r="H154" s="355" t="n">
        <f aca="false">AVERAGE(H164,H174)</f>
        <v>2299.5</v>
      </c>
      <c r="I154" s="359" t="n">
        <f aca="false">H154/G154</f>
        <v>11.5263157894737</v>
      </c>
      <c r="J154" s="355" t="n">
        <f aca="false">AVERAGE(J164,J174)</f>
        <v>14</v>
      </c>
      <c r="K154" s="61" t="n">
        <f aca="false">(C154*0.1)+(E154*6)+(H154*0.1)+(J154*6)</f>
        <v>337.45</v>
      </c>
      <c r="L154" s="61" t="n">
        <f aca="false">(C154*0.1)+(E154*6)+(G154*1)+(H154*0.1)+(J154*6)</f>
        <v>536.95</v>
      </c>
      <c r="O154" s="81" t="n">
        <f aca="false">(B154+F154)/(B152+F152+B154+F154+B156+F156+B150+H150)</f>
        <v>0.22402920677066</v>
      </c>
      <c r="P154" s="82" t="n">
        <f aca="false">B154/(B152+H150+B154+B156)</f>
        <v>0.046916890080429</v>
      </c>
      <c r="Q154" s="82" t="n">
        <f aca="false">F154/(F154+F152+F156)</f>
        <v>0.572450805008945</v>
      </c>
    </row>
    <row r="155" customFormat="false" ht="8.25" hidden="false" customHeight="false" outlineLevel="0" collapsed="false">
      <c r="A155" s="75" t="s">
        <v>151</v>
      </c>
      <c r="B155" s="78" t="s">
        <v>34</v>
      </c>
      <c r="C155" s="78" t="s">
        <v>55</v>
      </c>
      <c r="D155" s="78" t="s">
        <v>142</v>
      </c>
      <c r="E155" s="78" t="s">
        <v>30</v>
      </c>
      <c r="F155" s="78" t="s">
        <v>53</v>
      </c>
      <c r="G155" s="78" t="s">
        <v>54</v>
      </c>
      <c r="H155" s="78" t="s">
        <v>55</v>
      </c>
      <c r="I155" s="78" t="s">
        <v>147</v>
      </c>
      <c r="J155" s="78" t="s">
        <v>30</v>
      </c>
      <c r="K155" s="78" t="s">
        <v>41</v>
      </c>
      <c r="L155" s="355" t="s">
        <v>148</v>
      </c>
      <c r="O155" s="83" t="s">
        <v>143</v>
      </c>
      <c r="P155" s="83" t="s">
        <v>145</v>
      </c>
      <c r="Q155" s="83" t="s">
        <v>149</v>
      </c>
    </row>
    <row r="156" customFormat="false" ht="8.25" hidden="false" customHeight="false" outlineLevel="0" collapsed="false">
      <c r="A156" s="347" t="s">
        <v>49</v>
      </c>
      <c r="B156" s="355" t="n">
        <f aca="false">AVERAGE(B166,B176)</f>
        <v>0</v>
      </c>
      <c r="C156" s="355" t="n">
        <f aca="false">AVERAGE(C166,C176)</f>
        <v>0</v>
      </c>
      <c r="D156" s="355" t="e">
        <f aca="false">C156/B156</f>
        <v>#DIV/0!</v>
      </c>
      <c r="E156" s="355" t="n">
        <f aca="false">AVERAGE(E166,E176)</f>
        <v>0</v>
      </c>
      <c r="F156" s="355" t="n">
        <f aca="false">AVERAGE(F166,F176)</f>
        <v>135.5</v>
      </c>
      <c r="G156" s="355" t="n">
        <f aca="false">AVERAGE(G166,G176)</f>
        <v>98.5</v>
      </c>
      <c r="H156" s="355" t="n">
        <f aca="false">AVERAGE(H166,H176)</f>
        <v>995.5</v>
      </c>
      <c r="I156" s="359" t="n">
        <f aca="false">H156/G156</f>
        <v>10.1065989847716</v>
      </c>
      <c r="J156" s="355" t="n">
        <f aca="false">AVERAGE(J166,J176)</f>
        <v>3.5</v>
      </c>
      <c r="K156" s="61" t="n">
        <f aca="false">(C156*0.1)+(E156*6)+(H156*0.1)+(J156*6)</f>
        <v>120.55</v>
      </c>
      <c r="L156" s="61" t="n">
        <f aca="false">(C156*0.1)+(E156*6)+(G156*1)+(H156*0.1)+(J156*6)</f>
        <v>219.05</v>
      </c>
      <c r="O156" s="81" t="n">
        <f aca="false">(B156+F156)/(B152+F152+B154+F154+B156+F156+B150+H150)</f>
        <v>0.0899435778294059</v>
      </c>
      <c r="P156" s="84" t="n">
        <f aca="false">B156/(B156+B154+B152+H150)</f>
        <v>0</v>
      </c>
      <c r="Q156" s="82" t="n">
        <f aca="false">F156/(F156+F154+F152)</f>
        <v>0.242397137745975</v>
      </c>
    </row>
    <row r="157" customFormat="false" ht="8.25" hidden="false" customHeight="false" outlineLevel="0" collapsed="false">
      <c r="B157" s="360"/>
      <c r="C157" s="360"/>
      <c r="D157" s="360"/>
      <c r="E157" s="360"/>
      <c r="F157" s="360"/>
      <c r="G157" s="360"/>
      <c r="H157" s="360"/>
      <c r="I157" s="360"/>
      <c r="J157" s="360"/>
      <c r="K157" s="360"/>
      <c r="L157" s="361"/>
      <c r="P157" s="87"/>
    </row>
    <row r="158" customFormat="false" ht="8.25" hidden="false" customHeight="false" outlineLevel="0" collapsed="false">
      <c r="A158" s="55" t="n">
        <v>2024</v>
      </c>
      <c r="P158" s="87" t="n">
        <v>2024</v>
      </c>
      <c r="S158" s="55" t="s">
        <v>138</v>
      </c>
    </row>
    <row r="159" customFormat="false" ht="8.25" hidden="false" customHeight="false" outlineLevel="0" collapsed="false">
      <c r="A159" s="75" t="s">
        <v>139</v>
      </c>
      <c r="B159" s="78" t="s">
        <v>140</v>
      </c>
      <c r="C159" s="78" t="s">
        <v>26</v>
      </c>
      <c r="D159" s="78" t="s">
        <v>27</v>
      </c>
      <c r="E159" s="78" t="s">
        <v>55</v>
      </c>
      <c r="F159" s="78" t="s">
        <v>30</v>
      </c>
      <c r="G159" s="78" t="s">
        <v>141</v>
      </c>
      <c r="H159" s="78" t="s">
        <v>34</v>
      </c>
      <c r="I159" s="78" t="s">
        <v>55</v>
      </c>
      <c r="J159" s="78" t="s">
        <v>142</v>
      </c>
      <c r="K159" s="78" t="s">
        <v>30</v>
      </c>
      <c r="L159" s="78" t="s">
        <v>41</v>
      </c>
      <c r="O159" s="78" t="s">
        <v>143</v>
      </c>
      <c r="P159" s="78" t="s">
        <v>144</v>
      </c>
      <c r="Q159" s="78" t="s">
        <v>145</v>
      </c>
      <c r="S159" s="83" t="s">
        <v>16</v>
      </c>
      <c r="T159" s="83" t="s">
        <v>17</v>
      </c>
    </row>
    <row r="160" customFormat="false" ht="8.25" hidden="false" customHeight="false" outlineLevel="0" collapsed="false">
      <c r="A160" s="347" t="s">
        <v>49</v>
      </c>
      <c r="B160" s="355" t="n">
        <v>634</v>
      </c>
      <c r="C160" s="355" t="n">
        <v>409</v>
      </c>
      <c r="D160" s="81" t="n">
        <f aca="false">C160/B160</f>
        <v>0.645110410094637</v>
      </c>
      <c r="E160" s="355" t="n">
        <v>4083</v>
      </c>
      <c r="F160" s="355" t="n">
        <v>19</v>
      </c>
      <c r="G160" s="355" t="n">
        <v>16</v>
      </c>
      <c r="H160" s="355" t="n">
        <v>49</v>
      </c>
      <c r="I160" s="355" t="n">
        <v>124</v>
      </c>
      <c r="J160" s="359" t="n">
        <f aca="false">I160/H160</f>
        <v>2.53061224489796</v>
      </c>
      <c r="K160" s="355" t="n">
        <v>1</v>
      </c>
      <c r="L160" s="61" t="n">
        <f aca="false">((E160*0.05)+(F160*4)+(G160*-1)+(I160*0.1)+(K160*6))</f>
        <v>282.55</v>
      </c>
      <c r="O160" s="81" t="n">
        <f aca="false">(B160+H160)/(B162+F162+B164+F164+B166+F166+B160+H160)</f>
        <v>0.426875</v>
      </c>
      <c r="P160" s="82" t="n">
        <f aca="false">B160/(B160+F162+F164+F166)</f>
        <v>0.517551020408163</v>
      </c>
      <c r="Q160" s="82" t="n">
        <f aca="false">H160/(H160+B162+B164+B166)</f>
        <v>0.130666666666667</v>
      </c>
      <c r="S160" s="82" t="n">
        <f aca="false">(H160+B162+B164+B166)/(H160+B162+B164+B166+B160)</f>
        <v>0.371655104063429</v>
      </c>
      <c r="T160" s="82" t="n">
        <f aca="false">B160/(B160+H160+B162+B164+B166)</f>
        <v>0.628344895936571</v>
      </c>
    </row>
    <row r="161" customFormat="false" ht="8.25" hidden="false" customHeight="false" outlineLevel="0" collapsed="false">
      <c r="A161" s="75" t="s">
        <v>146</v>
      </c>
      <c r="B161" s="78" t="s">
        <v>34</v>
      </c>
      <c r="C161" s="78" t="s">
        <v>55</v>
      </c>
      <c r="D161" s="78" t="s">
        <v>142</v>
      </c>
      <c r="E161" s="78" t="s">
        <v>30</v>
      </c>
      <c r="F161" s="78" t="s">
        <v>53</v>
      </c>
      <c r="G161" s="78" t="s">
        <v>54</v>
      </c>
      <c r="H161" s="78" t="s">
        <v>55</v>
      </c>
      <c r="I161" s="78" t="s">
        <v>147</v>
      </c>
      <c r="J161" s="78" t="s">
        <v>30</v>
      </c>
      <c r="K161" s="78" t="s">
        <v>41</v>
      </c>
      <c r="L161" s="78" t="s">
        <v>148</v>
      </c>
      <c r="O161" s="83" t="s">
        <v>143</v>
      </c>
      <c r="P161" s="83" t="s">
        <v>145</v>
      </c>
      <c r="Q161" s="83" t="s">
        <v>149</v>
      </c>
    </row>
    <row r="162" customFormat="false" ht="8.25" hidden="false" customHeight="false" outlineLevel="0" collapsed="false">
      <c r="A162" s="347" t="s">
        <v>49</v>
      </c>
      <c r="B162" s="355" t="n">
        <v>308</v>
      </c>
      <c r="C162" s="355" t="n">
        <v>1109</v>
      </c>
      <c r="D162" s="359" t="n">
        <f aca="false">C162/B162</f>
        <v>3.60064935064935</v>
      </c>
      <c r="E162" s="355" t="n">
        <v>7</v>
      </c>
      <c r="F162" s="355" t="n">
        <v>112</v>
      </c>
      <c r="G162" s="355" t="n">
        <v>89</v>
      </c>
      <c r="H162" s="355" t="n">
        <v>610</v>
      </c>
      <c r="I162" s="359" t="n">
        <f aca="false">H162/G162</f>
        <v>6.85393258426966</v>
      </c>
      <c r="J162" s="355" t="n">
        <v>4</v>
      </c>
      <c r="K162" s="61" t="n">
        <f aca="false">(C162*0.1)+(E162*6)+(H162*0.1)+(J162*6)</f>
        <v>237.9</v>
      </c>
      <c r="L162" s="61" t="n">
        <f aca="false">(C162*0.1)+(E162*6)+(G162*1)+(H162*0.1)+(J162*6)</f>
        <v>326.9</v>
      </c>
      <c r="O162" s="81" t="n">
        <f aca="false">(B162+F162)/(B162+F162+B164+F164+B166+F166+B160+H160)</f>
        <v>0.2625</v>
      </c>
      <c r="P162" s="82" t="n">
        <f aca="false">B162/(H160+B162+B164+B166)</f>
        <v>0.821333333333333</v>
      </c>
      <c r="Q162" s="82" t="n">
        <f aca="false">F162/(F162+F164+F166)</f>
        <v>0.189509306260575</v>
      </c>
    </row>
    <row r="163" customFormat="false" ht="8.25" hidden="false" customHeight="false" outlineLevel="0" collapsed="false">
      <c r="A163" s="75" t="s">
        <v>150</v>
      </c>
      <c r="B163" s="78" t="s">
        <v>34</v>
      </c>
      <c r="C163" s="78" t="s">
        <v>55</v>
      </c>
      <c r="D163" s="78" t="s">
        <v>142</v>
      </c>
      <c r="E163" s="78" t="s">
        <v>30</v>
      </c>
      <c r="F163" s="78" t="s">
        <v>53</v>
      </c>
      <c r="G163" s="78" t="s">
        <v>54</v>
      </c>
      <c r="H163" s="78" t="s">
        <v>55</v>
      </c>
      <c r="I163" s="78" t="s">
        <v>147</v>
      </c>
      <c r="J163" s="78" t="s">
        <v>30</v>
      </c>
      <c r="K163" s="78" t="s">
        <v>41</v>
      </c>
      <c r="L163" s="78" t="s">
        <v>148</v>
      </c>
      <c r="O163" s="83" t="s">
        <v>143</v>
      </c>
      <c r="P163" s="83" t="s">
        <v>145</v>
      </c>
      <c r="Q163" s="83" t="s">
        <v>149</v>
      </c>
    </row>
    <row r="164" customFormat="false" ht="8.25" hidden="false" customHeight="false" outlineLevel="0" collapsed="false">
      <c r="A164" s="347" t="s">
        <v>49</v>
      </c>
      <c r="B164" s="355" t="n">
        <v>18</v>
      </c>
      <c r="C164" s="355" t="n">
        <v>111</v>
      </c>
      <c r="D164" s="355" t="n">
        <f aca="false">C164/B164</f>
        <v>6.16666666666667</v>
      </c>
      <c r="E164" s="355" t="n">
        <v>2</v>
      </c>
      <c r="F164" s="355" t="n">
        <v>281</v>
      </c>
      <c r="G164" s="355" t="n">
        <v>177</v>
      </c>
      <c r="H164" s="355" t="n">
        <v>2023</v>
      </c>
      <c r="I164" s="359" t="n">
        <f aca="false">H164/G164</f>
        <v>11.4293785310734</v>
      </c>
      <c r="J164" s="355" t="n">
        <v>10</v>
      </c>
      <c r="K164" s="61" t="n">
        <f aca="false">(C164*0.1)+(E164*6)+(H164*0.1)+(J164*6)</f>
        <v>285.4</v>
      </c>
      <c r="L164" s="61" t="n">
        <f aca="false">(C164*0.1)+(E164*6)+(G164*1)+(H164*0.1)+(J164*6)</f>
        <v>462.4</v>
      </c>
      <c r="O164" s="81" t="n">
        <f aca="false">(B164+F164)/(B162+F162+B164+F164+B166+F166+B160+H160)</f>
        <v>0.186875</v>
      </c>
      <c r="P164" s="82" t="n">
        <f aca="false">B164/(B162+H160+B164+B166)</f>
        <v>0.048</v>
      </c>
      <c r="Q164" s="82" t="n">
        <f aca="false">F164/(F164+F162+F166)</f>
        <v>0.475465313028765</v>
      </c>
    </row>
    <row r="165" customFormat="false" ht="8.25" hidden="false" customHeight="false" outlineLevel="0" collapsed="false">
      <c r="A165" s="75" t="s">
        <v>151</v>
      </c>
      <c r="B165" s="78" t="s">
        <v>34</v>
      </c>
      <c r="C165" s="78" t="s">
        <v>55</v>
      </c>
      <c r="D165" s="78" t="s">
        <v>142</v>
      </c>
      <c r="E165" s="78" t="s">
        <v>30</v>
      </c>
      <c r="F165" s="78" t="s">
        <v>53</v>
      </c>
      <c r="G165" s="78" t="s">
        <v>54</v>
      </c>
      <c r="H165" s="78" t="s">
        <v>55</v>
      </c>
      <c r="I165" s="78" t="s">
        <v>147</v>
      </c>
      <c r="J165" s="78" t="s">
        <v>30</v>
      </c>
      <c r="K165" s="78" t="s">
        <v>41</v>
      </c>
      <c r="L165" s="78" t="s">
        <v>148</v>
      </c>
      <c r="O165" s="83" t="s">
        <v>143</v>
      </c>
      <c r="P165" s="83" t="s">
        <v>145</v>
      </c>
      <c r="Q165" s="83" t="s">
        <v>149</v>
      </c>
    </row>
    <row r="166" customFormat="false" ht="8.25" hidden="false" customHeight="false" outlineLevel="0" collapsed="false">
      <c r="A166" s="347" t="s">
        <v>49</v>
      </c>
      <c r="B166" s="355" t="n">
        <v>0</v>
      </c>
      <c r="C166" s="355" t="n">
        <v>0</v>
      </c>
      <c r="D166" s="355" t="e">
        <f aca="false">C166/B166</f>
        <v>#DIV/0!</v>
      </c>
      <c r="E166" s="355" t="n">
        <v>0</v>
      </c>
      <c r="F166" s="355" t="n">
        <v>198</v>
      </c>
      <c r="G166" s="355" t="n">
        <v>143</v>
      </c>
      <c r="H166" s="355" t="n">
        <v>1443</v>
      </c>
      <c r="I166" s="359" t="n">
        <f aca="false">H166/G166</f>
        <v>10.0909090909091</v>
      </c>
      <c r="J166" s="355" t="n">
        <v>5</v>
      </c>
      <c r="K166" s="61" t="n">
        <f aca="false">(C166*0.1)+(E166*6)+(H166*0.1)+(J166*6)</f>
        <v>174.3</v>
      </c>
      <c r="L166" s="61" t="n">
        <f aca="false">(C166*0.1)+(E166*6)+(G166*1)+(H166*0.1)+(J166*6)</f>
        <v>317.3</v>
      </c>
      <c r="O166" s="81" t="n">
        <f aca="false">(B166+F166)/(B162+F162+B164+F164+B166+F166+B160+H160)</f>
        <v>0.12375</v>
      </c>
      <c r="P166" s="84" t="n">
        <f aca="false">B166/(B166+B164+B162+H160)</f>
        <v>0</v>
      </c>
      <c r="Q166" s="82" t="n">
        <f aca="false">F166/(F166+F164+F162)</f>
        <v>0.33502538071066</v>
      </c>
    </row>
    <row r="168" customFormat="false" ht="8.25" hidden="false" customHeight="false" outlineLevel="0" collapsed="false">
      <c r="A168" s="55" t="n">
        <v>2025</v>
      </c>
      <c r="P168" s="87" t="n">
        <v>2025</v>
      </c>
      <c r="S168" s="55" t="s">
        <v>138</v>
      </c>
    </row>
    <row r="169" customFormat="false" ht="8.25" hidden="false" customHeight="false" outlineLevel="0" collapsed="false">
      <c r="A169" s="75" t="s">
        <v>139</v>
      </c>
      <c r="B169" s="78" t="s">
        <v>140</v>
      </c>
      <c r="C169" s="78" t="s">
        <v>26</v>
      </c>
      <c r="D169" s="78" t="s">
        <v>27</v>
      </c>
      <c r="E169" s="78" t="s">
        <v>55</v>
      </c>
      <c r="F169" s="78" t="s">
        <v>30</v>
      </c>
      <c r="G169" s="78" t="s">
        <v>141</v>
      </c>
      <c r="H169" s="78" t="s">
        <v>34</v>
      </c>
      <c r="I169" s="78" t="s">
        <v>55</v>
      </c>
      <c r="J169" s="78" t="s">
        <v>142</v>
      </c>
      <c r="K169" s="78" t="s">
        <v>30</v>
      </c>
      <c r="L169" s="78" t="s">
        <v>41</v>
      </c>
      <c r="O169" s="78" t="s">
        <v>143</v>
      </c>
      <c r="P169" s="78" t="s">
        <v>144</v>
      </c>
      <c r="Q169" s="78" t="s">
        <v>145</v>
      </c>
      <c r="S169" s="83" t="s">
        <v>16</v>
      </c>
      <c r="T169" s="83" t="s">
        <v>17</v>
      </c>
    </row>
    <row r="170" customFormat="false" ht="8.25" hidden="false" customHeight="false" outlineLevel="0" collapsed="false">
      <c r="A170" s="347" t="s">
        <v>49</v>
      </c>
      <c r="B170" s="355" t="n">
        <v>515</v>
      </c>
      <c r="C170" s="355" t="n">
        <v>340</v>
      </c>
      <c r="D170" s="81" t="n">
        <f aca="false">C170/B170</f>
        <v>0.660194174757282</v>
      </c>
      <c r="E170" s="355" t="n">
        <v>3315</v>
      </c>
      <c r="F170" s="355" t="n">
        <v>20</v>
      </c>
      <c r="G170" s="355" t="n">
        <v>19</v>
      </c>
      <c r="H170" s="355" t="n">
        <v>47</v>
      </c>
      <c r="I170" s="355" t="n">
        <v>138</v>
      </c>
      <c r="J170" s="355" t="n">
        <f aca="false">I170/H170</f>
        <v>2.93617021276596</v>
      </c>
      <c r="K170" s="355" t="n">
        <v>0</v>
      </c>
      <c r="L170" s="61" t="n">
        <f aca="false">((E170*0.05)+(F170*4)+(G170*-1)+(I170*0.1)+(K170*6))</f>
        <v>240.55</v>
      </c>
      <c r="O170" s="81" t="n">
        <f aca="false">(B170+H170)/(B172+F172+B174+F174+B176+F176+B170+H170)</f>
        <v>0.397735314932767</v>
      </c>
      <c r="P170" s="82" t="n">
        <f aca="false">B170/(B170+F172+F174+F176)</f>
        <v>0.494241842610365</v>
      </c>
      <c r="Q170" s="82" t="n">
        <f aca="false">H170/(H170+B172+B174+B176)</f>
        <v>0.126684636118598</v>
      </c>
      <c r="S170" s="82" t="n">
        <f aca="false">(H170+B172+B174+B176)/(H170+B172+B174+B176+B170)</f>
        <v>0.418735891647856</v>
      </c>
      <c r="T170" s="82" t="n">
        <f aca="false">B170/(B170+H170+B172+B174+B176)</f>
        <v>0.581264108352145</v>
      </c>
    </row>
    <row r="171" customFormat="false" ht="8.25" hidden="false" customHeight="false" outlineLevel="0" collapsed="false">
      <c r="A171" s="75" t="s">
        <v>146</v>
      </c>
      <c r="B171" s="78" t="s">
        <v>34</v>
      </c>
      <c r="C171" s="78" t="s">
        <v>55</v>
      </c>
      <c r="D171" s="78" t="s">
        <v>142</v>
      </c>
      <c r="E171" s="78" t="s">
        <v>30</v>
      </c>
      <c r="F171" s="78" t="s">
        <v>53</v>
      </c>
      <c r="G171" s="78" t="s">
        <v>54</v>
      </c>
      <c r="H171" s="78" t="s">
        <v>55</v>
      </c>
      <c r="I171" s="78" t="s">
        <v>147</v>
      </c>
      <c r="J171" s="78" t="s">
        <v>30</v>
      </c>
      <c r="K171" s="78" t="s">
        <v>41</v>
      </c>
      <c r="L171" s="78" t="s">
        <v>148</v>
      </c>
      <c r="O171" s="83" t="s">
        <v>143</v>
      </c>
      <c r="P171" s="83" t="s">
        <v>145</v>
      </c>
      <c r="Q171" s="83" t="s">
        <v>149</v>
      </c>
    </row>
    <row r="172" customFormat="false" ht="8.25" hidden="false" customHeight="false" outlineLevel="0" collapsed="false">
      <c r="A172" s="347" t="s">
        <v>49</v>
      </c>
      <c r="B172" s="355" t="n">
        <v>307</v>
      </c>
      <c r="C172" s="355" t="n">
        <v>1120</v>
      </c>
      <c r="D172" s="359" t="n">
        <f aca="false">C172/B172</f>
        <v>3.64820846905537</v>
      </c>
      <c r="E172" s="355" t="n">
        <v>5</v>
      </c>
      <c r="F172" s="355" t="n">
        <v>95</v>
      </c>
      <c r="G172" s="355" t="n">
        <v>74</v>
      </c>
      <c r="H172" s="355" t="n">
        <v>458</v>
      </c>
      <c r="I172" s="359" t="n">
        <f aca="false">H172/G172</f>
        <v>6.18918918918919</v>
      </c>
      <c r="J172" s="355" t="n">
        <v>5</v>
      </c>
      <c r="K172" s="61" t="n">
        <f aca="false">(C172*0.1)+(E172*6)+(H172*0.1)+(J172*6)</f>
        <v>217.8</v>
      </c>
      <c r="L172" s="61" t="n">
        <f aca="false">(C172*0.1)+(E172*6)+(G172*1)+(H172*0.1)+(J172*6)</f>
        <v>291.8</v>
      </c>
      <c r="O172" s="81" t="n">
        <f aca="false">(B172+F172)/(B172+F172+B174+F174+B176+F176+B170+H170)</f>
        <v>0.284501061571125</v>
      </c>
      <c r="P172" s="82" t="n">
        <f aca="false">B172/(H170+B172+B174+B176)</f>
        <v>0.827493261455526</v>
      </c>
      <c r="Q172" s="82" t="n">
        <f aca="false">F172/(F172+F174+F176)</f>
        <v>0.180265654648956</v>
      </c>
    </row>
    <row r="173" customFormat="false" ht="8.25" hidden="false" customHeight="false" outlineLevel="0" collapsed="false">
      <c r="A173" s="75" t="s">
        <v>150</v>
      </c>
      <c r="B173" s="78" t="s">
        <v>34</v>
      </c>
      <c r="C173" s="78" t="s">
        <v>55</v>
      </c>
      <c r="D173" s="78" t="s">
        <v>142</v>
      </c>
      <c r="E173" s="78" t="s">
        <v>30</v>
      </c>
      <c r="F173" s="78" t="s">
        <v>53</v>
      </c>
      <c r="G173" s="78" t="s">
        <v>54</v>
      </c>
      <c r="H173" s="78" t="s">
        <v>55</v>
      </c>
      <c r="I173" s="78" t="s">
        <v>147</v>
      </c>
      <c r="J173" s="78" t="s">
        <v>30</v>
      </c>
      <c r="K173" s="78" t="s">
        <v>41</v>
      </c>
      <c r="L173" s="78" t="s">
        <v>148</v>
      </c>
      <c r="O173" s="83" t="s">
        <v>143</v>
      </c>
      <c r="P173" s="83" t="s">
        <v>145</v>
      </c>
      <c r="Q173" s="83" t="s">
        <v>149</v>
      </c>
    </row>
    <row r="174" customFormat="false" ht="8.25" hidden="false" customHeight="false" outlineLevel="0" collapsed="false">
      <c r="A174" s="347" t="s">
        <v>49</v>
      </c>
      <c r="B174" s="355" t="n">
        <v>17</v>
      </c>
      <c r="C174" s="355" t="n">
        <v>119</v>
      </c>
      <c r="D174" s="359" t="n">
        <f aca="false">C174/B174</f>
        <v>7</v>
      </c>
      <c r="E174" s="355" t="n">
        <v>2</v>
      </c>
      <c r="F174" s="355" t="n">
        <v>359</v>
      </c>
      <c r="G174" s="355" t="n">
        <v>222</v>
      </c>
      <c r="H174" s="355" t="n">
        <v>2576</v>
      </c>
      <c r="I174" s="359" t="n">
        <f aca="false">H174/G174</f>
        <v>11.6036036036036</v>
      </c>
      <c r="J174" s="355" t="n">
        <v>18</v>
      </c>
      <c r="K174" s="61" t="n">
        <f aca="false">(C174*0.1)+(E174*6)+(H174*0.1)+(J174*6)</f>
        <v>389.5</v>
      </c>
      <c r="L174" s="61" t="n">
        <f aca="false">(C174*0.1)+(E174*6)+(G174*1)+(H174*0.1)+(J174*6)</f>
        <v>611.5</v>
      </c>
      <c r="O174" s="81" t="n">
        <f aca="false">(B174+F174)/(B172+F172+B174+F174+B176+F176+B170+H170)</f>
        <v>0.266100495399858</v>
      </c>
      <c r="P174" s="82" t="n">
        <f aca="false">B174/(B172+H170+B174+B176)</f>
        <v>0.045822102425876</v>
      </c>
      <c r="Q174" s="82" t="n">
        <f aca="false">F174/(F174+F172+F176)</f>
        <v>0.681214421252372</v>
      </c>
    </row>
    <row r="175" customFormat="false" ht="8.25" hidden="false" customHeight="false" outlineLevel="0" collapsed="false">
      <c r="A175" s="75" t="s">
        <v>151</v>
      </c>
      <c r="B175" s="78" t="s">
        <v>34</v>
      </c>
      <c r="C175" s="78" t="s">
        <v>55</v>
      </c>
      <c r="D175" s="78" t="s">
        <v>142</v>
      </c>
      <c r="E175" s="78" t="s">
        <v>30</v>
      </c>
      <c r="F175" s="78" t="s">
        <v>53</v>
      </c>
      <c r="G175" s="78" t="s">
        <v>54</v>
      </c>
      <c r="H175" s="78" t="s">
        <v>55</v>
      </c>
      <c r="I175" s="78" t="s">
        <v>147</v>
      </c>
      <c r="J175" s="78" t="s">
        <v>30</v>
      </c>
      <c r="K175" s="78" t="s">
        <v>41</v>
      </c>
      <c r="L175" s="78" t="s">
        <v>148</v>
      </c>
      <c r="O175" s="83" t="s">
        <v>143</v>
      </c>
      <c r="P175" s="83" t="s">
        <v>145</v>
      </c>
      <c r="Q175" s="83" t="s">
        <v>149</v>
      </c>
    </row>
    <row r="176" customFormat="false" ht="8.25" hidden="false" customHeight="false" outlineLevel="0" collapsed="false">
      <c r="A176" s="347" t="s">
        <v>49</v>
      </c>
      <c r="B176" s="355" t="n">
        <v>0</v>
      </c>
      <c r="C176" s="355" t="n">
        <v>0</v>
      </c>
      <c r="D176" s="355" t="e">
        <f aca="false">C176/B176</f>
        <v>#DIV/0!</v>
      </c>
      <c r="E176" s="355" t="n">
        <v>0</v>
      </c>
      <c r="F176" s="355" t="n">
        <v>73</v>
      </c>
      <c r="G176" s="355" t="n">
        <v>54</v>
      </c>
      <c r="H176" s="355" t="n">
        <v>548</v>
      </c>
      <c r="I176" s="359" t="n">
        <f aca="false">H176/G176</f>
        <v>10.1481481481481</v>
      </c>
      <c r="J176" s="355" t="n">
        <v>2</v>
      </c>
      <c r="K176" s="61" t="n">
        <f aca="false">(C176*0.1)+(E176*6)+(H176*0.1)+(J176*6)</f>
        <v>66.8</v>
      </c>
      <c r="L176" s="61" t="n">
        <f aca="false">(C176*0.1)+(E176*6)+(G176*1)+(H176*0.1)+(J176*6)</f>
        <v>120.8</v>
      </c>
      <c r="O176" s="81" t="n">
        <f aca="false">(B176+F176)/(B172+F172+B174+F174+B176+F176+B170+H170)</f>
        <v>0.0516631280962491</v>
      </c>
      <c r="P176" s="84" t="n">
        <f aca="false">B176/(B176+B174+B172+H170)</f>
        <v>0</v>
      </c>
      <c r="Q176" s="82" t="n">
        <f aca="false">F176/(F176+F174+F172)</f>
        <v>0.138519924098672</v>
      </c>
    </row>
  </sheetData>
  <mergeCells count="136">
    <mergeCell ref="A1:W1"/>
    <mergeCell ref="A3:W3"/>
    <mergeCell ref="AC3:AY3"/>
    <mergeCell ref="H5:J5"/>
    <mergeCell ref="M5:O5"/>
    <mergeCell ref="AJ5:AL5"/>
    <mergeCell ref="AO5:AQ5"/>
    <mergeCell ref="H6:J6"/>
    <mergeCell ref="AJ6:AL6"/>
    <mergeCell ref="H7:J7"/>
    <mergeCell ref="AJ7:AL7"/>
    <mergeCell ref="A10:W10"/>
    <mergeCell ref="AC10:AY10"/>
    <mergeCell ref="C12:I12"/>
    <mergeCell ref="L12:P12"/>
    <mergeCell ref="R12:T12"/>
    <mergeCell ref="V12:W12"/>
    <mergeCell ref="AE12:AK12"/>
    <mergeCell ref="AN12:AR12"/>
    <mergeCell ref="AT12:AV12"/>
    <mergeCell ref="AX12:AY12"/>
    <mergeCell ref="A20:G20"/>
    <mergeCell ref="H20:M20"/>
    <mergeCell ref="T20:V20"/>
    <mergeCell ref="X20:Y20"/>
    <mergeCell ref="AE20:AK20"/>
    <mergeCell ref="AL20:AQ20"/>
    <mergeCell ref="AV20:AX20"/>
    <mergeCell ref="AZ20:BA20"/>
    <mergeCell ref="A30:G30"/>
    <mergeCell ref="L30:P30"/>
    <mergeCell ref="T30:V30"/>
    <mergeCell ref="X30:Y30"/>
    <mergeCell ref="AE30:AK30"/>
    <mergeCell ref="AN30:AR30"/>
    <mergeCell ref="AV30:AX30"/>
    <mergeCell ref="AZ30:BA30"/>
    <mergeCell ref="A41:G41"/>
    <mergeCell ref="L41:P41"/>
    <mergeCell ref="T41:V41"/>
    <mergeCell ref="X41:Y41"/>
    <mergeCell ref="AE41:AK41"/>
    <mergeCell ref="AN41:AR41"/>
    <mergeCell ref="AV41:AX41"/>
    <mergeCell ref="AZ41:BA41"/>
    <mergeCell ref="A50:G50"/>
    <mergeCell ref="J50:N50"/>
    <mergeCell ref="R50:V50"/>
    <mergeCell ref="AC50:AI50"/>
    <mergeCell ref="AL50:AP50"/>
    <mergeCell ref="AT50:AX50"/>
    <mergeCell ref="J51:M51"/>
    <mergeCell ref="R51:U51"/>
    <mergeCell ref="AL51:AO51"/>
    <mergeCell ref="AT51:AW51"/>
    <mergeCell ref="J52:M52"/>
    <mergeCell ref="R52:U52"/>
    <mergeCell ref="AL52:AO52"/>
    <mergeCell ref="AT52:AW52"/>
    <mergeCell ref="J53:M53"/>
    <mergeCell ref="R53:U53"/>
    <mergeCell ref="AL53:AO53"/>
    <mergeCell ref="AT53:AW53"/>
    <mergeCell ref="J54:M54"/>
    <mergeCell ref="R54:U54"/>
    <mergeCell ref="AL54:AO54"/>
    <mergeCell ref="AT54:AW54"/>
    <mergeCell ref="J55:M55"/>
    <mergeCell ref="R55:U55"/>
    <mergeCell ref="AL55:AO55"/>
    <mergeCell ref="AT55:AW55"/>
    <mergeCell ref="J56:M56"/>
    <mergeCell ref="R56:U56"/>
    <mergeCell ref="AL56:AO56"/>
    <mergeCell ref="AT56:AW56"/>
    <mergeCell ref="J57:M57"/>
    <mergeCell ref="R57:U57"/>
    <mergeCell ref="AL57:AO57"/>
    <mergeCell ref="AT57:AW57"/>
    <mergeCell ref="J58:M58"/>
    <mergeCell ref="R58:U58"/>
    <mergeCell ref="AL58:AO58"/>
    <mergeCell ref="AT58:AW58"/>
    <mergeCell ref="J59:M59"/>
    <mergeCell ref="R59:U59"/>
    <mergeCell ref="AL59:AO59"/>
    <mergeCell ref="AT59:AW59"/>
    <mergeCell ref="A73:W73"/>
    <mergeCell ref="H75:J75"/>
    <mergeCell ref="M75:O75"/>
    <mergeCell ref="H76:J76"/>
    <mergeCell ref="H77:J77"/>
    <mergeCell ref="A80:W80"/>
    <mergeCell ref="C82:I82"/>
    <mergeCell ref="L82:P82"/>
    <mergeCell ref="R82:T82"/>
    <mergeCell ref="V82:W82"/>
    <mergeCell ref="A90:G90"/>
    <mergeCell ref="H90:M90"/>
    <mergeCell ref="R90:T90"/>
    <mergeCell ref="V90:W90"/>
    <mergeCell ref="A100:G100"/>
    <mergeCell ref="J100:N100"/>
    <mergeCell ref="R100:T100"/>
    <mergeCell ref="V100:W100"/>
    <mergeCell ref="A111:G111"/>
    <mergeCell ref="J111:N111"/>
    <mergeCell ref="R111:T111"/>
    <mergeCell ref="V111:W111"/>
    <mergeCell ref="A120:G120"/>
    <mergeCell ref="J120:N120"/>
    <mergeCell ref="R120:V120"/>
    <mergeCell ref="J121:M121"/>
    <mergeCell ref="R121:U121"/>
    <mergeCell ref="J122:M122"/>
    <mergeCell ref="R122:U122"/>
    <mergeCell ref="J123:M123"/>
    <mergeCell ref="R123:U123"/>
    <mergeCell ref="J124:M124"/>
    <mergeCell ref="R124:U124"/>
    <mergeCell ref="J125:M125"/>
    <mergeCell ref="R125:U125"/>
    <mergeCell ref="J126:M126"/>
    <mergeCell ref="R126:U126"/>
    <mergeCell ref="J127:M127"/>
    <mergeCell ref="R127:U127"/>
    <mergeCell ref="J128:M128"/>
    <mergeCell ref="R128:U128"/>
    <mergeCell ref="J129:M129"/>
    <mergeCell ref="R129:U129"/>
    <mergeCell ref="A141:W141"/>
    <mergeCell ref="H143:J143"/>
    <mergeCell ref="M143:O143"/>
    <mergeCell ref="H144:J144"/>
    <mergeCell ref="H145:J145"/>
    <mergeCell ref="H146:J146"/>
  </mergeCells>
  <hyperlinks>
    <hyperlink ref="H5" location="ARI!C9" display="RSP Projections: Year 1"/>
    <hyperlink ref="M5" location="ARI!AX11" display="Adjustable Projections: Year 1"/>
    <hyperlink ref="AJ5" location="ARI!C9" display="RSP Projections: Year 1"/>
    <hyperlink ref="AO5" location="ARI!AX11" display="Adjustable Projections: Year 1"/>
    <hyperlink ref="H6" location="ARI!A110" display="RSP Projections: Year 2"/>
    <hyperlink ref="M6" location="ARI!A170" display="Past Run/Pass Performances"/>
    <hyperlink ref="AJ6" location="ARI!A110" display="RSP Projections: Year 2"/>
    <hyperlink ref="H75" location="ARI!C9" display="RSP Projections: Year 1"/>
    <hyperlink ref="M75" location="ARI!AX11" display="Adjustable Projections: Year 1"/>
    <hyperlink ref="H76" location="ARI!A110" display="RSP Projections: Year 2"/>
    <hyperlink ref="M76" location="ARI!A170" display="Past Run/Pass Performances"/>
    <hyperlink ref="H143" location="ARI!C9" display="RSP Projections: Year 1"/>
    <hyperlink ref="M143" location="ARI!AX11" display="Adjustable Projections: Year 1"/>
    <hyperlink ref="H144" location="ARI!A90" display="RSP Projections: Year 2"/>
  </hyperlinks>
  <printOptions headings="false" gridLines="false" gridLinesSet="true" horizontalCentered="false" verticalCentered="false"/>
  <pageMargins left="0" right="0" top="0" bottom="0" header="0.511811023622047" footer="0.511811023622047"/>
  <pageSetup paperSize="1" scale="54" fitToWidth="1" fitToHeight="1"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B176"/>
  <sheetViews>
    <sheetView showFormulas="false" showGridLines="true" showRowColHeaders="true" showZeros="true" rightToLeft="false" tabSelected="false" showOutlineSymbols="true" defaultGridColor="true" view="normal" topLeftCell="A16" colorId="64" zoomScale="200" zoomScaleNormal="200" zoomScalePageLayoutView="100" workbookViewId="0">
      <selection pane="topLeft" activeCell="C36" activeCellId="0" sqref="C36"/>
    </sheetView>
  </sheetViews>
  <sheetFormatPr defaultColWidth="9.1484375" defaultRowHeight="8.25" customHeight="false" zeroHeight="false" outlineLevelRow="0" outlineLevelCol="0"/>
  <cols>
    <col collapsed="false" customWidth="true" hidden="false" outlineLevel="0" max="1" min="1" style="242" width="11.85"/>
    <col collapsed="false" customWidth="true" hidden="false" outlineLevel="0" max="2" min="2" style="243" width="3.42"/>
    <col collapsed="false" customWidth="true" hidden="false" outlineLevel="0" max="14" min="3" style="242" width="3.42"/>
    <col collapsed="false" customWidth="true" hidden="false" outlineLevel="0" max="15" min="15" style="242" width="4.71"/>
    <col collapsed="false" customWidth="true" hidden="false" outlineLevel="0" max="16" min="16" style="242" width="4.29"/>
    <col collapsed="false" customWidth="true" hidden="false" outlineLevel="0" max="17" min="17" style="242" width="3.42"/>
    <col collapsed="false" customWidth="true" hidden="false" outlineLevel="0" max="18" min="18" style="242" width="10.57"/>
    <col collapsed="false" customWidth="true" hidden="false" outlineLevel="0" max="19" min="19" style="242" width="5.29"/>
    <col collapsed="false" customWidth="true" hidden="false" outlineLevel="0" max="20" min="20" style="242" width="6.43"/>
    <col collapsed="false" customWidth="true" hidden="false" outlineLevel="0" max="21" min="21" style="242" width="5.29"/>
    <col collapsed="false" customWidth="true" hidden="false" outlineLevel="0" max="23" min="22" style="242" width="4.42"/>
    <col collapsed="false" customWidth="true" hidden="false" outlineLevel="0" max="24" min="24" style="242" width="4.14"/>
    <col collapsed="false" customWidth="true" hidden="false" outlineLevel="0" max="25" min="25" style="242" width="4"/>
    <col collapsed="false" customWidth="true" hidden="false" outlineLevel="0" max="26" min="26" style="242" width="4.71"/>
    <col collapsed="false" customWidth="false" hidden="false" outlineLevel="0" max="28" min="27" style="242" width="9.14"/>
    <col collapsed="false" customWidth="true" hidden="false" outlineLevel="0" max="29" min="29" style="242" width="22"/>
    <col collapsed="false" customWidth="true" hidden="false" outlineLevel="0" max="30" min="30" style="242" width="7.42"/>
    <col collapsed="false" customWidth="false" hidden="false" outlineLevel="0" max="16384" min="31" style="242" width="9.14"/>
  </cols>
  <sheetData>
    <row r="1" customFormat="false" ht="8.25" hidden="false" customHeight="false" outlineLevel="0" collapsed="false">
      <c r="A1" s="244" t="s">
        <v>1086</v>
      </c>
      <c r="B1" s="244"/>
      <c r="C1" s="244"/>
      <c r="D1" s="244"/>
      <c r="E1" s="244"/>
      <c r="F1" s="244"/>
      <c r="G1" s="244"/>
      <c r="H1" s="244"/>
      <c r="I1" s="244"/>
      <c r="J1" s="244"/>
      <c r="K1" s="244"/>
      <c r="L1" s="244"/>
      <c r="M1" s="244"/>
      <c r="N1" s="244"/>
      <c r="O1" s="244"/>
      <c r="P1" s="244"/>
      <c r="Q1" s="244"/>
      <c r="R1" s="244"/>
      <c r="S1" s="244"/>
      <c r="T1" s="244"/>
      <c r="U1" s="244"/>
      <c r="V1" s="244"/>
      <c r="W1" s="244"/>
    </row>
    <row r="2" customFormat="false" ht="8.25" hidden="false" customHeight="false" outlineLevel="0" collapsed="false">
      <c r="C2" s="245"/>
      <c r="D2" s="245"/>
      <c r="E2" s="245"/>
      <c r="F2" s="245"/>
      <c r="G2" s="245"/>
      <c r="H2" s="245"/>
      <c r="I2" s="245"/>
      <c r="J2" s="245"/>
      <c r="K2" s="245"/>
      <c r="L2" s="245"/>
      <c r="M2" s="245"/>
      <c r="N2" s="245"/>
    </row>
    <row r="3" customFormat="false" ht="8.25" hidden="false" customHeight="false" outlineLevel="0" collapsed="false">
      <c r="A3" s="244" t="s">
        <v>10</v>
      </c>
      <c r="B3" s="244"/>
      <c r="C3" s="244"/>
      <c r="D3" s="244"/>
      <c r="E3" s="244"/>
      <c r="F3" s="244"/>
      <c r="G3" s="244"/>
      <c r="H3" s="244"/>
      <c r="I3" s="244"/>
      <c r="J3" s="244"/>
      <c r="K3" s="244"/>
      <c r="L3" s="244"/>
      <c r="M3" s="244"/>
      <c r="N3" s="244"/>
      <c r="O3" s="244"/>
      <c r="P3" s="244"/>
      <c r="Q3" s="244"/>
      <c r="R3" s="244"/>
      <c r="S3" s="244"/>
      <c r="T3" s="244"/>
      <c r="U3" s="244"/>
      <c r="V3" s="244"/>
      <c r="W3" s="244"/>
      <c r="AC3" s="244" t="s">
        <v>10</v>
      </c>
      <c r="AD3" s="244"/>
      <c r="AE3" s="244"/>
      <c r="AF3" s="244"/>
      <c r="AG3" s="244"/>
      <c r="AH3" s="244"/>
      <c r="AI3" s="244"/>
      <c r="AJ3" s="244"/>
      <c r="AK3" s="244"/>
      <c r="AL3" s="244"/>
      <c r="AM3" s="244"/>
      <c r="AN3" s="244"/>
      <c r="AO3" s="244"/>
      <c r="AP3" s="244"/>
      <c r="AQ3" s="244"/>
      <c r="AR3" s="244"/>
      <c r="AS3" s="244"/>
      <c r="AT3" s="244"/>
      <c r="AU3" s="244"/>
      <c r="AV3" s="244"/>
      <c r="AW3" s="244"/>
      <c r="AX3" s="244"/>
      <c r="AY3" s="244"/>
    </row>
    <row r="4" customFormat="false" ht="8.25" hidden="false" customHeight="false" outlineLevel="0" collapsed="false">
      <c r="A4" s="245"/>
      <c r="B4" s="245"/>
      <c r="C4" s="245"/>
      <c r="D4" s="245"/>
      <c r="E4" s="245"/>
      <c r="F4" s="245"/>
      <c r="G4" s="245"/>
      <c r="H4" s="245"/>
      <c r="I4" s="245"/>
      <c r="J4" s="245"/>
      <c r="K4" s="245"/>
      <c r="L4" s="245"/>
      <c r="M4" s="245"/>
      <c r="N4" s="245"/>
      <c r="O4" s="245"/>
      <c r="P4" s="245"/>
      <c r="Q4" s="245"/>
      <c r="R4" s="245"/>
      <c r="S4" s="245"/>
      <c r="T4" s="245"/>
      <c r="U4" s="245"/>
      <c r="V4" s="245"/>
      <c r="W4" s="245"/>
      <c r="X4" s="245"/>
      <c r="Y4" s="245"/>
      <c r="Z4" s="245"/>
      <c r="AA4" s="245"/>
      <c r="AC4" s="245"/>
      <c r="AD4" s="245"/>
      <c r="AE4" s="245"/>
      <c r="AF4" s="245"/>
      <c r="AG4" s="245"/>
      <c r="AH4" s="245"/>
      <c r="AI4" s="245"/>
      <c r="AJ4" s="245"/>
      <c r="AK4" s="245"/>
      <c r="AL4" s="245"/>
      <c r="AM4" s="245"/>
      <c r="AN4" s="245"/>
      <c r="AO4" s="245"/>
      <c r="AP4" s="245"/>
      <c r="AQ4" s="245"/>
      <c r="AR4" s="245"/>
      <c r="AS4" s="245"/>
      <c r="AT4" s="245"/>
      <c r="AU4" s="245"/>
      <c r="AV4" s="245"/>
      <c r="AW4" s="245"/>
      <c r="AX4" s="245"/>
      <c r="AY4" s="245"/>
    </row>
    <row r="5" customFormat="false" ht="8.25" hidden="false" customHeight="false" outlineLevel="0" collapsed="false">
      <c r="H5" s="246" t="s">
        <v>11</v>
      </c>
      <c r="I5" s="246"/>
      <c r="J5" s="246"/>
      <c r="M5" s="246" t="s">
        <v>12</v>
      </c>
      <c r="N5" s="246"/>
      <c r="O5" s="246"/>
      <c r="S5" s="247" t="s">
        <v>13</v>
      </c>
      <c r="AJ5" s="246" t="s">
        <v>11</v>
      </c>
      <c r="AK5" s="246"/>
      <c r="AL5" s="246"/>
      <c r="AO5" s="246" t="s">
        <v>12</v>
      </c>
      <c r="AP5" s="246"/>
      <c r="AQ5" s="246"/>
    </row>
    <row r="6" customFormat="false" ht="8.25" hidden="false" customHeight="false" outlineLevel="0" collapsed="false">
      <c r="H6" s="246" t="s">
        <v>14</v>
      </c>
      <c r="I6" s="246"/>
      <c r="J6" s="246"/>
      <c r="M6" s="246" t="s">
        <v>15</v>
      </c>
      <c r="S6" s="248" t="s">
        <v>16</v>
      </c>
      <c r="T6" s="248" t="s">
        <v>17</v>
      </c>
      <c r="AJ6" s="246" t="s">
        <v>14</v>
      </c>
      <c r="AK6" s="246"/>
      <c r="AL6" s="246"/>
    </row>
    <row r="7" customFormat="false" ht="8.25" hidden="false" customHeight="false" outlineLevel="0" collapsed="false">
      <c r="H7" s="246"/>
      <c r="I7" s="246"/>
      <c r="J7" s="246"/>
      <c r="S7" s="249" t="n">
        <f aca="false">(N17+D27+L38+L47)/(N17+D27+L38+D17)</f>
        <v>0.4736328125</v>
      </c>
      <c r="T7" s="249" t="n">
        <f aca="false">D17/(D17+N17+D27+L38+L47)</f>
        <v>0.5263671875</v>
      </c>
      <c r="AJ7" s="246"/>
      <c r="AK7" s="246"/>
      <c r="AL7" s="246"/>
    </row>
    <row r="8" customFormat="false" ht="8.25" hidden="false" customHeight="false" outlineLevel="0" collapsed="false">
      <c r="S8" s="242" t="s">
        <v>1087</v>
      </c>
    </row>
    <row r="10" customFormat="false" ht="8.25" hidden="false" customHeight="false" outlineLevel="0" collapsed="false">
      <c r="A10" s="244" t="s">
        <v>11</v>
      </c>
      <c r="B10" s="244"/>
      <c r="C10" s="244"/>
      <c r="D10" s="244"/>
      <c r="E10" s="244"/>
      <c r="F10" s="244"/>
      <c r="G10" s="244"/>
      <c r="H10" s="244"/>
      <c r="I10" s="244"/>
      <c r="J10" s="244"/>
      <c r="K10" s="244"/>
      <c r="L10" s="244"/>
      <c r="M10" s="244"/>
      <c r="N10" s="244"/>
      <c r="O10" s="244"/>
      <c r="P10" s="244"/>
      <c r="Q10" s="244"/>
      <c r="R10" s="244"/>
      <c r="S10" s="244"/>
      <c r="T10" s="244"/>
      <c r="U10" s="244"/>
      <c r="V10" s="244"/>
      <c r="W10" s="244"/>
      <c r="AC10" s="244" t="s">
        <v>12</v>
      </c>
      <c r="AD10" s="244"/>
      <c r="AE10" s="244"/>
      <c r="AF10" s="244"/>
      <c r="AG10" s="244"/>
      <c r="AH10" s="244"/>
      <c r="AI10" s="244"/>
      <c r="AJ10" s="244"/>
      <c r="AK10" s="244"/>
      <c r="AL10" s="244"/>
      <c r="AM10" s="244"/>
      <c r="AN10" s="244"/>
      <c r="AO10" s="244"/>
      <c r="AP10" s="244"/>
      <c r="AQ10" s="244"/>
      <c r="AR10" s="244"/>
      <c r="AS10" s="244"/>
      <c r="AT10" s="244"/>
      <c r="AU10" s="244"/>
      <c r="AV10" s="244"/>
      <c r="AW10" s="244"/>
      <c r="AX10" s="244"/>
      <c r="AY10" s="244"/>
    </row>
    <row r="12" customFormat="false" ht="8.25" hidden="false" customHeight="false" outlineLevel="0" collapsed="false">
      <c r="C12" s="244" t="s">
        <v>18</v>
      </c>
      <c r="D12" s="244"/>
      <c r="E12" s="244"/>
      <c r="F12" s="244"/>
      <c r="G12" s="244"/>
      <c r="H12" s="244"/>
      <c r="I12" s="244"/>
      <c r="J12" s="245"/>
      <c r="K12" s="245"/>
      <c r="N12" s="244" t="s">
        <v>19</v>
      </c>
      <c r="O12" s="244"/>
      <c r="P12" s="244"/>
      <c r="Q12" s="244"/>
      <c r="R12" s="244"/>
      <c r="T12" s="244" t="s">
        <v>20</v>
      </c>
      <c r="U12" s="244"/>
      <c r="V12" s="244"/>
      <c r="X12" s="244"/>
      <c r="Y12" s="244"/>
      <c r="AG12" s="244" t="s">
        <v>18</v>
      </c>
      <c r="AH12" s="244"/>
      <c r="AI12" s="244"/>
      <c r="AJ12" s="244"/>
      <c r="AK12" s="244"/>
      <c r="AL12" s="244"/>
      <c r="AM12" s="244"/>
      <c r="AP12" s="244" t="s">
        <v>19</v>
      </c>
      <c r="AQ12" s="244"/>
      <c r="AR12" s="244"/>
      <c r="AS12" s="244"/>
      <c r="AT12" s="244"/>
      <c r="AV12" s="244" t="s">
        <v>20</v>
      </c>
      <c r="AW12" s="244"/>
      <c r="AX12" s="244"/>
      <c r="AZ12" s="244" t="s">
        <v>21</v>
      </c>
      <c r="BA12" s="244"/>
    </row>
    <row r="13" customFormat="false" ht="8.25" hidden="false" customHeight="false" outlineLevel="0" collapsed="false">
      <c r="A13" s="250" t="s">
        <v>22</v>
      </c>
      <c r="B13" s="250" t="s">
        <v>23</v>
      </c>
      <c r="C13" s="250" t="s">
        <v>24</v>
      </c>
      <c r="D13" s="250" t="s">
        <v>25</v>
      </c>
      <c r="E13" s="250" t="s">
        <v>26</v>
      </c>
      <c r="F13" s="250" t="s">
        <v>27</v>
      </c>
      <c r="G13" s="250" t="s">
        <v>28</v>
      </c>
      <c r="H13" s="250" t="s">
        <v>29</v>
      </c>
      <c r="I13" s="250" t="s">
        <v>30</v>
      </c>
      <c r="J13" s="250" t="s">
        <v>31</v>
      </c>
      <c r="K13" s="250" t="s">
        <v>32</v>
      </c>
      <c r="L13" s="250" t="s">
        <v>33</v>
      </c>
      <c r="N13" s="250" t="s">
        <v>34</v>
      </c>
      <c r="O13" s="250" t="s">
        <v>35</v>
      </c>
      <c r="P13" s="250" t="s">
        <v>36</v>
      </c>
      <c r="Q13" s="250" t="s">
        <v>30</v>
      </c>
      <c r="R13" s="250" t="s">
        <v>37</v>
      </c>
      <c r="S13" s="250"/>
      <c r="T13" s="250" t="s">
        <v>38</v>
      </c>
      <c r="U13" s="250" t="s">
        <v>39</v>
      </c>
      <c r="V13" s="250" t="s">
        <v>40</v>
      </c>
      <c r="W13" s="250"/>
      <c r="X13" s="250" t="s">
        <v>41</v>
      </c>
      <c r="Y13" s="250" t="s">
        <v>42</v>
      </c>
      <c r="Z13" s="250"/>
      <c r="AA13" s="250"/>
      <c r="AD13" s="250" t="s">
        <v>22</v>
      </c>
      <c r="AE13" s="250" t="s">
        <v>24</v>
      </c>
      <c r="AF13" s="250" t="s">
        <v>25</v>
      </c>
      <c r="AG13" s="250" t="s">
        <v>26</v>
      </c>
      <c r="AH13" s="250" t="s">
        <v>27</v>
      </c>
      <c r="AI13" s="250" t="s">
        <v>28</v>
      </c>
      <c r="AJ13" s="250" t="s">
        <v>29</v>
      </c>
      <c r="AK13" s="250" t="s">
        <v>30</v>
      </c>
      <c r="AL13" s="250" t="s">
        <v>31</v>
      </c>
      <c r="AM13" s="250" t="s">
        <v>32</v>
      </c>
      <c r="AN13" s="250" t="s">
        <v>33</v>
      </c>
      <c r="AP13" s="250" t="s">
        <v>34</v>
      </c>
      <c r="AQ13" s="250" t="s">
        <v>35</v>
      </c>
      <c r="AR13" s="250" t="s">
        <v>36</v>
      </c>
      <c r="AS13" s="250" t="s">
        <v>30</v>
      </c>
      <c r="AT13" s="250" t="s">
        <v>37</v>
      </c>
      <c r="AU13" s="250"/>
      <c r="AV13" s="250" t="s">
        <v>38</v>
      </c>
      <c r="AW13" s="250" t="s">
        <v>39</v>
      </c>
      <c r="AX13" s="250" t="s">
        <v>40</v>
      </c>
      <c r="AY13" s="250"/>
      <c r="AZ13" s="250" t="s">
        <v>41</v>
      </c>
      <c r="BA13" s="250" t="s">
        <v>42</v>
      </c>
    </row>
    <row r="14" customFormat="false" ht="8.25" hidden="false" customHeight="false" outlineLevel="0" collapsed="false">
      <c r="A14" s="251" t="s">
        <v>1088</v>
      </c>
      <c r="B14" s="252" t="n">
        <v>28</v>
      </c>
      <c r="C14" s="252" t="n">
        <v>17</v>
      </c>
      <c r="D14" s="252" t="n">
        <v>509</v>
      </c>
      <c r="E14" s="252" t="n">
        <v>349</v>
      </c>
      <c r="F14" s="249" t="n">
        <f aca="false">E14/D14</f>
        <v>0.68565815324165</v>
      </c>
      <c r="G14" s="252" t="n">
        <v>4226</v>
      </c>
      <c r="H14" s="253" t="n">
        <f aca="false">G14/D14</f>
        <v>8.30255402750491</v>
      </c>
      <c r="I14" s="252" t="n">
        <v>31</v>
      </c>
      <c r="J14" s="249" t="n">
        <f aca="false">I14/D14</f>
        <v>0.0609037328094303</v>
      </c>
      <c r="K14" s="252" t="n">
        <v>12</v>
      </c>
      <c r="L14" s="249" t="n">
        <f aca="false">K14/D14</f>
        <v>0.0235756385068762</v>
      </c>
      <c r="N14" s="252" t="n">
        <v>86</v>
      </c>
      <c r="O14" s="252" t="n">
        <v>455</v>
      </c>
      <c r="P14" s="252" t="n">
        <f aca="false">O14/N14</f>
        <v>5.2906976744186</v>
      </c>
      <c r="Q14" s="252" t="n">
        <v>2</v>
      </c>
      <c r="R14" s="249" t="n">
        <f aca="false">Q14/N14</f>
        <v>0.0232558139534884</v>
      </c>
      <c r="S14" s="243"/>
      <c r="T14" s="249" t="n">
        <f aca="false">(D14+N14)/($D$17+$N$17)</f>
        <v>0.942947702060222</v>
      </c>
      <c r="U14" s="249" t="n">
        <f aca="false">D14/($D$17)</f>
        <v>0.944341372912802</v>
      </c>
      <c r="V14" s="249" t="n">
        <f aca="false">N14/($N$17)</f>
        <v>0.934782608695652</v>
      </c>
      <c r="W14" s="254"/>
      <c r="X14" s="252" t="n">
        <f aca="false">($G14*('Scoring Format'!$B$2))+($I14*('Scoring Format'!$B$5))+($K14*('Scoring Format'!$B$8))+($O14*('Scoring Format'!$B$3))+($Q14*('Scoring Format'!$B$6))</f>
        <v>380.8</v>
      </c>
      <c r="Y14" s="255" t="n">
        <f aca="false">(($G14*('Scoring Format'!$B$2))+($I14*('Scoring Format'!$B$5))+($K14*('Scoring Format'!$B$8))+($O14*('Scoring Format'!$B$3))+($Q14*('Scoring Format'!$B$6)))*0.4</f>
        <v>152.32</v>
      </c>
      <c r="Z14" s="243"/>
      <c r="AA14" s="243"/>
      <c r="AD14" s="251" t="s">
        <v>44</v>
      </c>
      <c r="AE14" s="251"/>
      <c r="AF14" s="252" t="n">
        <v>583</v>
      </c>
      <c r="AG14" s="252" t="n">
        <v>378</v>
      </c>
      <c r="AH14" s="249" t="n">
        <f aca="false">AG14/AF14</f>
        <v>0.648370497427101</v>
      </c>
      <c r="AI14" s="252" t="n">
        <v>4072</v>
      </c>
      <c r="AJ14" s="253" t="n">
        <f aca="false">AI14/AF14</f>
        <v>6.98456260720412</v>
      </c>
      <c r="AK14" s="252" t="n">
        <v>27</v>
      </c>
      <c r="AL14" s="249" t="n">
        <f aca="false">AK14/AF14</f>
        <v>0.0463121783876501</v>
      </c>
      <c r="AM14" s="252" t="n">
        <v>11</v>
      </c>
      <c r="AN14" s="249" t="n">
        <f aca="false">AM14/AF14</f>
        <v>0.0188679245283019</v>
      </c>
      <c r="AP14" s="252" t="n">
        <v>100</v>
      </c>
      <c r="AQ14" s="252" t="n">
        <v>590</v>
      </c>
      <c r="AR14" s="252" t="n">
        <f aca="false">AQ14/AP14</f>
        <v>5.9</v>
      </c>
      <c r="AS14" s="252" t="n">
        <v>5</v>
      </c>
      <c r="AT14" s="249" t="n">
        <f aca="false">AS14/AP14</f>
        <v>0.05</v>
      </c>
      <c r="AU14" s="243"/>
      <c r="AV14" s="249" t="n">
        <f aca="false">(AF14+AP14)/(AF17+AP17)</f>
        <v>1</v>
      </c>
      <c r="AW14" s="249" t="n">
        <f aca="false">AF14/(AP14+AF14)</f>
        <v>0.853587115666179</v>
      </c>
      <c r="AX14" s="249" t="n">
        <f aca="false">AP14/(AF14+AP14)</f>
        <v>0.146412884333821</v>
      </c>
      <c r="AY14" s="254"/>
      <c r="AZ14" s="252" t="n">
        <f aca="false">((AI14*0.05)+(AK14*4)+(AM14*-1)+(AQ14*0.1)+(AS14*6))*0.55</f>
        <v>214.28</v>
      </c>
      <c r="BA14" s="255" t="n">
        <f aca="false">((AI14*0.05)+(AK14*4)+(AM14*-1)+(AQ14*0.1)+(AS14*6))*0.4</f>
        <v>155.84</v>
      </c>
    </row>
    <row r="15" customFormat="false" ht="8.25" hidden="false" customHeight="false" outlineLevel="0" collapsed="false">
      <c r="A15" s="251"/>
      <c r="B15" s="252"/>
      <c r="C15" s="252"/>
      <c r="D15" s="252"/>
      <c r="E15" s="252"/>
      <c r="F15" s="249" t="e">
        <f aca="false">E15/D15</f>
        <v>#DIV/0!</v>
      </c>
      <c r="G15" s="252"/>
      <c r="H15" s="253" t="e">
        <f aca="false">G15/D15</f>
        <v>#DIV/0!</v>
      </c>
      <c r="I15" s="252"/>
      <c r="J15" s="249" t="e">
        <f aca="false">I15/D15</f>
        <v>#DIV/0!</v>
      </c>
      <c r="K15" s="252"/>
      <c r="L15" s="249" t="e">
        <f aca="false">K15/D15</f>
        <v>#DIV/0!</v>
      </c>
      <c r="N15" s="252"/>
      <c r="O15" s="252"/>
      <c r="P15" s="252" t="e">
        <f aca="false">O15/N15</f>
        <v>#DIV/0!</v>
      </c>
      <c r="Q15" s="252"/>
      <c r="R15" s="249" t="e">
        <f aca="false">Q15/N15</f>
        <v>#DIV/0!</v>
      </c>
      <c r="S15" s="243"/>
      <c r="T15" s="249" t="n">
        <f aca="false">(D15+N15)/($D$17+$N$17)</f>
        <v>0</v>
      </c>
      <c r="U15" s="249" t="n">
        <f aca="false">D15/($D$17)</f>
        <v>0</v>
      </c>
      <c r="V15" s="249" t="n">
        <f aca="false">N15/($N$17)</f>
        <v>0</v>
      </c>
      <c r="W15" s="254"/>
      <c r="X15" s="252" t="n">
        <f aca="false">($G15*('Scoring Format'!$B$2))+($I15*('Scoring Format'!$B$5))+($K15*('Scoring Format'!$B$8))+($O15*('Scoring Format'!$B$3))+($Q15*('Scoring Format'!$B$6))</f>
        <v>0</v>
      </c>
      <c r="Y15" s="255" t="n">
        <f aca="false">(($G15*('Scoring Format'!$B$2))+($I15*('Scoring Format'!$B$5))+($K15*('Scoring Format'!$B$8))+($O15*('Scoring Format'!$B$3))+($Q15*('Scoring Format'!$B$6)))*0.4</f>
        <v>0</v>
      </c>
      <c r="Z15" s="243"/>
      <c r="AA15" s="243"/>
      <c r="AD15" s="251" t="s">
        <v>46</v>
      </c>
      <c r="AE15" s="251"/>
      <c r="AF15" s="252" t="n">
        <v>0</v>
      </c>
      <c r="AG15" s="252" t="n">
        <v>0</v>
      </c>
      <c r="AH15" s="249" t="n">
        <v>0</v>
      </c>
      <c r="AI15" s="252" t="n">
        <v>0</v>
      </c>
      <c r="AJ15" s="253"/>
      <c r="AK15" s="252" t="n">
        <v>0</v>
      </c>
      <c r="AL15" s="249" t="e">
        <f aca="false">AK15/AF15</f>
        <v>#DIV/0!</v>
      </c>
      <c r="AM15" s="252" t="n">
        <v>0</v>
      </c>
      <c r="AN15" s="249" t="e">
        <f aca="false">AM15/AF15</f>
        <v>#DIV/0!</v>
      </c>
      <c r="AP15" s="252" t="n">
        <v>0</v>
      </c>
      <c r="AQ15" s="252" t="n">
        <v>0</v>
      </c>
      <c r="AR15" s="252"/>
      <c r="AS15" s="252" t="n">
        <v>0</v>
      </c>
      <c r="AT15" s="249" t="e">
        <f aca="false">AS15/AP15</f>
        <v>#DIV/0!</v>
      </c>
      <c r="AU15" s="243"/>
      <c r="AV15" s="249" t="e">
        <f aca="false">(AF15+AP15)/(AD18+AN18)</f>
        <v>#DIV/0!</v>
      </c>
      <c r="AW15" s="249" t="e">
        <f aca="false">AF15/(AP15+AF15)</f>
        <v>#DIV/0!</v>
      </c>
      <c r="AX15" s="249" t="e">
        <f aca="false">AP15/(AF15+AP15)</f>
        <v>#DIV/0!</v>
      </c>
      <c r="AY15" s="254"/>
      <c r="AZ15" s="252"/>
      <c r="BA15" s="255"/>
    </row>
    <row r="16" customFormat="false" ht="8.25" hidden="false" customHeight="false" outlineLevel="0" collapsed="false">
      <c r="A16" s="251" t="s">
        <v>1089</v>
      </c>
      <c r="B16" s="252" t="n">
        <v>26</v>
      </c>
      <c r="C16" s="252" t="n">
        <v>17</v>
      </c>
      <c r="D16" s="252" t="n">
        <v>30</v>
      </c>
      <c r="E16" s="252" t="n">
        <v>18</v>
      </c>
      <c r="F16" s="249" t="n">
        <f aca="false">E16/D16</f>
        <v>0.6</v>
      </c>
      <c r="G16" s="252" t="n">
        <v>194</v>
      </c>
      <c r="H16" s="253" t="n">
        <f aca="false">G16/D16</f>
        <v>6.46666666666667</v>
      </c>
      <c r="I16" s="252" t="n">
        <v>1</v>
      </c>
      <c r="J16" s="249" t="n">
        <f aca="false">I16/D16</f>
        <v>0.0333333333333333</v>
      </c>
      <c r="K16" s="252" t="n">
        <v>1</v>
      </c>
      <c r="L16" s="249" t="n">
        <f aca="false">K16/D16</f>
        <v>0.0333333333333333</v>
      </c>
      <c r="N16" s="252" t="n">
        <v>6</v>
      </c>
      <c r="O16" s="252" t="n">
        <v>23</v>
      </c>
      <c r="P16" s="252" t="n">
        <f aca="false">O16/N16</f>
        <v>3.83333333333333</v>
      </c>
      <c r="Q16" s="252" t="n">
        <v>0</v>
      </c>
      <c r="R16" s="249" t="n">
        <f aca="false">Q16/N16</f>
        <v>0</v>
      </c>
      <c r="S16" s="243"/>
      <c r="T16" s="249" t="n">
        <f aca="false">(D16+N16)/($D$17+$N$17)</f>
        <v>0.0570522979397781</v>
      </c>
      <c r="U16" s="249" t="n">
        <f aca="false">D16/($D$17)</f>
        <v>0.0556586270871985</v>
      </c>
      <c r="V16" s="249" t="n">
        <f aca="false">N16/($N$17)</f>
        <v>0.0652173913043478</v>
      </c>
      <c r="W16" s="254"/>
      <c r="X16" s="252" t="n">
        <f aca="false">($G16*('Scoring Format'!$B$2))+($I16*('Scoring Format'!$B$5))+($K16*('Scoring Format'!$B$8))+($O16*('Scoring Format'!$B$3))+($Q16*('Scoring Format'!$B$6))</f>
        <v>15</v>
      </c>
      <c r="Y16" s="255" t="n">
        <f aca="false">(($G16*('Scoring Format'!$B$2))+($I16*('Scoring Format'!$B$5))+($K16*('Scoring Format'!$B$8))+($O16*('Scoring Format'!$B$3))+($Q16*('Scoring Format'!$B$6)))*0.4</f>
        <v>6</v>
      </c>
      <c r="Z16" s="243"/>
      <c r="AA16" s="243"/>
      <c r="AD16" s="251" t="s">
        <v>157</v>
      </c>
      <c r="AE16" s="251"/>
      <c r="AF16" s="252"/>
      <c r="AG16" s="252"/>
      <c r="AH16" s="249" t="e">
        <f aca="false">AG16/AF16</f>
        <v>#DIV/0!</v>
      </c>
      <c r="AI16" s="252"/>
      <c r="AJ16" s="253" t="e">
        <f aca="false">AI16/AF16</f>
        <v>#DIV/0!</v>
      </c>
      <c r="AK16" s="252"/>
      <c r="AL16" s="249" t="e">
        <f aca="false">AK16/AF16</f>
        <v>#DIV/0!</v>
      </c>
      <c r="AM16" s="252"/>
      <c r="AN16" s="249" t="e">
        <f aca="false">AM16/AF16</f>
        <v>#DIV/0!</v>
      </c>
      <c r="AP16" s="252"/>
      <c r="AQ16" s="252"/>
      <c r="AR16" s="252" t="e">
        <f aca="false">AQ16/AP16</f>
        <v>#DIV/0!</v>
      </c>
      <c r="AS16" s="252"/>
      <c r="AT16" s="249" t="e">
        <f aca="false">AS16/AP16</f>
        <v>#DIV/0!</v>
      </c>
      <c r="AU16" s="243"/>
      <c r="AV16" s="249" t="e">
        <f aca="false">(AF16+AP16)/(AF20+AP20)</f>
        <v>#DIV/0!</v>
      </c>
      <c r="AW16" s="249" t="e">
        <f aca="false">AF16/(AP16+AF16)</f>
        <v>#DIV/0!</v>
      </c>
      <c r="AX16" s="249" t="e">
        <f aca="false">AP16/(AF16+AP16)</f>
        <v>#DIV/0!</v>
      </c>
      <c r="AY16" s="254"/>
      <c r="AZ16" s="252" t="n">
        <f aca="false">((AI16*0.05)+(AK16*4)+(AM16*-1)+(AQ16*0.1)+(AS16*6))*0.55</f>
        <v>0</v>
      </c>
      <c r="BA16" s="255" t="n">
        <f aca="false">((AI16*0.05)+(AK16*4)+(AM16*-1)+(AQ16*0.1)+(AS16*6))*0.4</f>
        <v>0</v>
      </c>
    </row>
    <row r="17" customFormat="false" ht="8.25" hidden="false" customHeight="false" outlineLevel="0" collapsed="false">
      <c r="A17" s="250" t="s">
        <v>49</v>
      </c>
      <c r="B17" s="250"/>
      <c r="C17" s="250"/>
      <c r="D17" s="250" t="n">
        <f aca="false">SUM(D14:D16)</f>
        <v>539</v>
      </c>
      <c r="E17" s="250" t="n">
        <f aca="false">SUM(E14:E16)</f>
        <v>367</v>
      </c>
      <c r="F17" s="250"/>
      <c r="G17" s="250" t="n">
        <f aca="false">SUM(G14:G16)</f>
        <v>4420</v>
      </c>
      <c r="H17" s="250"/>
      <c r="I17" s="250" t="n">
        <f aca="false">SUM(I14:I16)</f>
        <v>32</v>
      </c>
      <c r="J17" s="250"/>
      <c r="K17" s="250" t="n">
        <f aca="false">SUM(K14:K16)</f>
        <v>13</v>
      </c>
      <c r="L17" s="250"/>
      <c r="M17" s="247"/>
      <c r="N17" s="250" t="n">
        <f aca="false">SUM(N14:N16)</f>
        <v>92</v>
      </c>
      <c r="O17" s="250" t="n">
        <f aca="false">SUM(O14:O16)</f>
        <v>478</v>
      </c>
      <c r="P17" s="250"/>
      <c r="Q17" s="250" t="n">
        <f aca="false">SUM(Q14:Q16)</f>
        <v>2</v>
      </c>
      <c r="R17" s="250"/>
      <c r="S17" s="250"/>
      <c r="T17" s="256" t="n">
        <f aca="false">T14+T15+T16</f>
        <v>1</v>
      </c>
      <c r="U17" s="257" t="n">
        <f aca="false">D17/(D17+N17)</f>
        <v>0.854199683042789</v>
      </c>
      <c r="V17" s="257" t="n">
        <f aca="false">N17/(N17+D17)</f>
        <v>0.145800316957211</v>
      </c>
      <c r="W17" s="254"/>
      <c r="X17" s="243"/>
      <c r="Y17" s="243"/>
      <c r="Z17" s="243"/>
      <c r="AA17" s="243"/>
      <c r="AD17" s="250" t="s">
        <v>49</v>
      </c>
      <c r="AE17" s="250"/>
      <c r="AF17" s="250" t="n">
        <f aca="false">SUM(AF14:AF16)</f>
        <v>583</v>
      </c>
      <c r="AG17" s="250" t="n">
        <f aca="false">SUM(AG14:AG16)</f>
        <v>378</v>
      </c>
      <c r="AH17" s="250"/>
      <c r="AI17" s="250" t="n">
        <f aca="false">SUM(AI14:AI16)</f>
        <v>4072</v>
      </c>
      <c r="AJ17" s="250"/>
      <c r="AK17" s="250" t="n">
        <f aca="false">SUM(AK14:AK16)</f>
        <v>27</v>
      </c>
      <c r="AL17" s="250"/>
      <c r="AM17" s="250" t="n">
        <f aca="false">SUM(AM14:AM16)</f>
        <v>11</v>
      </c>
      <c r="AN17" s="250"/>
      <c r="AO17" s="247"/>
      <c r="AP17" s="250" t="n">
        <f aca="false">SUM(AP14:AP16)</f>
        <v>100</v>
      </c>
      <c r="AQ17" s="250" t="n">
        <f aca="false">SUM(AQ14:AQ16)</f>
        <v>590</v>
      </c>
      <c r="AR17" s="250"/>
      <c r="AS17" s="250" t="n">
        <f aca="false">SUM(AS14:AS16)</f>
        <v>5</v>
      </c>
      <c r="AT17" s="250"/>
      <c r="AU17" s="250"/>
      <c r="AV17" s="256" t="e">
        <f aca="false">AV14+AV15+AV16</f>
        <v>#DIV/0!</v>
      </c>
      <c r="AW17" s="257" t="n">
        <f aca="false">AF17/(AF17+AP17)</f>
        <v>0.853587115666179</v>
      </c>
      <c r="AX17" s="257" t="n">
        <f aca="false">AP17/(AP17+AF17)</f>
        <v>0.146412884333821</v>
      </c>
      <c r="AY17" s="254"/>
      <c r="AZ17" s="243"/>
      <c r="BA17" s="243"/>
    </row>
    <row r="18" customFormat="false" ht="8.25" hidden="false" customHeight="false" outlineLevel="0" collapsed="false">
      <c r="C18" s="243"/>
      <c r="D18" s="261"/>
      <c r="E18" s="243"/>
      <c r="F18" s="259"/>
      <c r="G18" s="243"/>
      <c r="H18" s="260"/>
      <c r="I18" s="243"/>
      <c r="J18" s="260"/>
      <c r="K18" s="243"/>
      <c r="L18" s="243"/>
      <c r="M18" s="243"/>
      <c r="N18" s="243"/>
      <c r="O18" s="243"/>
      <c r="P18" s="243"/>
      <c r="Q18" s="243"/>
      <c r="R18" s="243"/>
      <c r="AD18" s="243"/>
      <c r="AE18" s="243"/>
      <c r="AF18" s="261"/>
      <c r="AG18" s="243"/>
      <c r="AH18" s="259"/>
      <c r="AI18" s="243"/>
      <c r="AJ18" s="260"/>
      <c r="AK18" s="243"/>
      <c r="AL18" s="260"/>
      <c r="AM18" s="243"/>
      <c r="AN18" s="243"/>
      <c r="AO18" s="243"/>
      <c r="AP18" s="243"/>
      <c r="AQ18" s="243"/>
      <c r="AR18" s="243"/>
      <c r="AS18" s="243"/>
      <c r="AT18" s="243"/>
    </row>
    <row r="19" customFormat="false" ht="8.25" hidden="false" customHeight="false" outlineLevel="0" collapsed="false">
      <c r="C19" s="243"/>
      <c r="D19" s="261"/>
      <c r="E19" s="243"/>
      <c r="F19" s="259"/>
      <c r="G19" s="243"/>
      <c r="H19" s="260"/>
      <c r="I19" s="243"/>
      <c r="J19" s="260"/>
      <c r="K19" s="243"/>
      <c r="L19" s="243"/>
      <c r="M19" s="243"/>
      <c r="N19" s="243"/>
      <c r="O19" s="243"/>
      <c r="P19" s="243"/>
      <c r="Q19" s="243"/>
      <c r="R19" s="243"/>
      <c r="AD19" s="243"/>
      <c r="AE19" s="243"/>
      <c r="AF19" s="261"/>
      <c r="AG19" s="243"/>
      <c r="AH19" s="259"/>
      <c r="AI19" s="243"/>
      <c r="AJ19" s="260"/>
      <c r="AK19" s="243"/>
      <c r="AL19" s="260"/>
      <c r="AM19" s="243"/>
      <c r="AN19" s="243"/>
      <c r="AO19" s="243"/>
      <c r="AP19" s="243"/>
      <c r="AQ19" s="243"/>
      <c r="AR19" s="243"/>
      <c r="AS19" s="243"/>
      <c r="AT19" s="243"/>
    </row>
    <row r="20" customFormat="false" ht="8.25" hidden="false" customHeight="false" outlineLevel="0" collapsed="false">
      <c r="A20" s="244" t="s">
        <v>19</v>
      </c>
      <c r="B20" s="244"/>
      <c r="C20" s="244"/>
      <c r="D20" s="244"/>
      <c r="E20" s="244"/>
      <c r="F20" s="244"/>
      <c r="G20" s="244"/>
      <c r="H20" s="244" t="s">
        <v>50</v>
      </c>
      <c r="I20" s="244"/>
      <c r="J20" s="244"/>
      <c r="K20" s="244"/>
      <c r="L20" s="244"/>
      <c r="M20" s="244"/>
      <c r="N20" s="243"/>
      <c r="O20" s="243"/>
      <c r="P20" s="243"/>
      <c r="Q20" s="243"/>
      <c r="T20" s="244" t="s">
        <v>20</v>
      </c>
      <c r="U20" s="244"/>
      <c r="V20" s="244"/>
      <c r="X20" s="244"/>
      <c r="Y20" s="244"/>
      <c r="Z20" s="245"/>
      <c r="AA20" s="245"/>
      <c r="AB20" s="245"/>
      <c r="AC20" s="245"/>
      <c r="AE20" s="244" t="s">
        <v>19</v>
      </c>
      <c r="AF20" s="244"/>
      <c r="AG20" s="244"/>
      <c r="AH20" s="244"/>
      <c r="AI20" s="244"/>
      <c r="AJ20" s="244"/>
      <c r="AK20" s="244"/>
      <c r="AL20" s="244" t="s">
        <v>50</v>
      </c>
      <c r="AM20" s="244"/>
      <c r="AN20" s="244"/>
      <c r="AO20" s="244"/>
      <c r="AP20" s="244"/>
      <c r="AQ20" s="244"/>
      <c r="AR20" s="243"/>
      <c r="AS20" s="243"/>
      <c r="AV20" s="244" t="s">
        <v>20</v>
      </c>
      <c r="AW20" s="244"/>
      <c r="AX20" s="244"/>
      <c r="AZ20" s="244" t="s">
        <v>21</v>
      </c>
      <c r="BA20" s="244"/>
      <c r="BB20" s="245"/>
    </row>
    <row r="21" customFormat="false" ht="8.25" hidden="false" customHeight="false" outlineLevel="0" collapsed="false">
      <c r="A21" s="250" t="s">
        <v>51</v>
      </c>
      <c r="B21" s="250" t="s">
        <v>23</v>
      </c>
      <c r="C21" s="250" t="s">
        <v>24</v>
      </c>
      <c r="D21" s="250" t="s">
        <v>25</v>
      </c>
      <c r="E21" s="250" t="s">
        <v>28</v>
      </c>
      <c r="F21" s="250" t="s">
        <v>29</v>
      </c>
      <c r="G21" s="250" t="s">
        <v>30</v>
      </c>
      <c r="H21" s="250" t="s">
        <v>31</v>
      </c>
      <c r="J21" s="250" t="s">
        <v>52</v>
      </c>
      <c r="K21" s="250" t="s">
        <v>53</v>
      </c>
      <c r="L21" s="250" t="s">
        <v>54</v>
      </c>
      <c r="M21" s="250" t="s">
        <v>55</v>
      </c>
      <c r="N21" s="250" t="s">
        <v>56</v>
      </c>
      <c r="O21" s="250" t="s">
        <v>30</v>
      </c>
      <c r="P21" s="250" t="s">
        <v>57</v>
      </c>
      <c r="S21" s="250" t="s">
        <v>51</v>
      </c>
      <c r="T21" s="250" t="s">
        <v>38</v>
      </c>
      <c r="U21" s="250" t="s">
        <v>39</v>
      </c>
      <c r="V21" s="250" t="s">
        <v>40</v>
      </c>
      <c r="X21" s="250" t="s">
        <v>41</v>
      </c>
      <c r="Y21" s="250" t="s">
        <v>58</v>
      </c>
      <c r="Z21" s="250" t="s">
        <v>59</v>
      </c>
      <c r="AA21" s="250"/>
      <c r="AB21" s="250"/>
      <c r="AC21" s="250"/>
      <c r="AD21" s="250" t="s">
        <v>51</v>
      </c>
      <c r="AE21" s="250" t="s">
        <v>24</v>
      </c>
      <c r="AF21" s="250" t="s">
        <v>25</v>
      </c>
      <c r="AG21" s="250" t="s">
        <v>28</v>
      </c>
      <c r="AH21" s="250" t="s">
        <v>29</v>
      </c>
      <c r="AI21" s="250" t="s">
        <v>30</v>
      </c>
      <c r="AJ21" s="250" t="s">
        <v>31</v>
      </c>
      <c r="AL21" s="250" t="s">
        <v>52</v>
      </c>
      <c r="AM21" s="250" t="s">
        <v>53</v>
      </c>
      <c r="AN21" s="250" t="s">
        <v>54</v>
      </c>
      <c r="AO21" s="250" t="s">
        <v>55</v>
      </c>
      <c r="AP21" s="250" t="s">
        <v>56</v>
      </c>
      <c r="AQ21" s="250" t="s">
        <v>30</v>
      </c>
      <c r="AR21" s="250" t="s">
        <v>57</v>
      </c>
      <c r="AV21" s="250" t="s">
        <v>38</v>
      </c>
      <c r="AW21" s="250" t="s">
        <v>39</v>
      </c>
      <c r="AX21" s="250" t="s">
        <v>40</v>
      </c>
      <c r="AZ21" s="250" t="s">
        <v>41</v>
      </c>
      <c r="BA21" s="250" t="s">
        <v>58</v>
      </c>
    </row>
    <row r="22" customFormat="false" ht="8.25" hidden="false" customHeight="false" outlineLevel="0" collapsed="false">
      <c r="A22" s="251" t="s">
        <v>1090</v>
      </c>
      <c r="B22" s="252" t="n">
        <v>23</v>
      </c>
      <c r="C22" s="262" t="n">
        <v>15</v>
      </c>
      <c r="D22" s="252" t="n">
        <v>207</v>
      </c>
      <c r="E22" s="252" t="n">
        <v>932</v>
      </c>
      <c r="F22" s="252" t="n">
        <f aca="false">E22/D22</f>
        <v>4.5024154589372</v>
      </c>
      <c r="G22" s="252" t="n">
        <v>10</v>
      </c>
      <c r="H22" s="249" t="n">
        <f aca="false">G22/D22</f>
        <v>0.0483091787439614</v>
      </c>
      <c r="J22" s="249" t="n">
        <f aca="false">L22/K22</f>
        <v>0.789473684210526</v>
      </c>
      <c r="K22" s="252" t="n">
        <v>38</v>
      </c>
      <c r="L22" s="252" t="n">
        <v>30</v>
      </c>
      <c r="M22" s="252" t="n">
        <v>210</v>
      </c>
      <c r="N22" s="252" t="n">
        <f aca="false">M22/L22</f>
        <v>7</v>
      </c>
      <c r="O22" s="252" t="n">
        <v>3</v>
      </c>
      <c r="P22" s="249" t="n">
        <f aca="false">O22/L22</f>
        <v>0.1</v>
      </c>
      <c r="S22" s="251" t="s">
        <v>1091</v>
      </c>
      <c r="T22" s="249" t="n">
        <f aca="false">(D22+K22)/($D$27+$K$27+$N$17+$E$17+$L$38+$L$47)</f>
        <v>0.261472785485592</v>
      </c>
      <c r="U22" s="249" t="n">
        <f aca="false">K22/($K$27+$F$38+$F$47)</f>
        <v>0.099737532808399</v>
      </c>
      <c r="V22" s="249" t="n">
        <f aca="false">D22/($D$27+$N$17+$L$38+$L$47)</f>
        <v>0.42680412371134</v>
      </c>
      <c r="X22" s="252" t="n">
        <f aca="false">($E22*('Scoring Format'!$B$3))+($G22*('Scoring Format'!$B$6))+($M22*('Scoring Format'!$B$4))+($O22*('Scoring Format'!$B$7))</f>
        <v>192.2</v>
      </c>
      <c r="Y22" s="252" t="n">
        <f aca="false">($E22*('Scoring Format'!$B$3))+($G22*('Scoring Format'!$B$6))+(L22*1)+($M22*('Scoring Format'!$B$4))+($O22*('Scoring Format'!$B$7))</f>
        <v>222.2</v>
      </c>
      <c r="Z22" s="252" t="n">
        <f aca="false">($E22*('Scoring Format'!$B$3))+($G22*('Scoring Format'!$B$6))+(L22*0.5)+($M22*('Scoring Format'!$B$4))+($O22*('Scoring Format'!$B$7))</f>
        <v>207.2</v>
      </c>
      <c r="AA22" s="243"/>
      <c r="AB22" s="243"/>
      <c r="AC22" s="243"/>
      <c r="AD22" s="251" t="s">
        <v>61</v>
      </c>
      <c r="AE22" s="251"/>
      <c r="AF22" s="252" t="n">
        <v>200</v>
      </c>
      <c r="AG22" s="252" t="n">
        <v>1040</v>
      </c>
      <c r="AH22" s="252" t="n">
        <f aca="false">AG22/AF22</f>
        <v>5.2</v>
      </c>
      <c r="AI22" s="252" t="n">
        <v>7</v>
      </c>
      <c r="AJ22" s="249" t="n">
        <f aca="false">AI22/AF22</f>
        <v>0.035</v>
      </c>
      <c r="AL22" s="249" t="n">
        <f aca="false">AN22/AM22</f>
        <v>0.8</v>
      </c>
      <c r="AM22" s="252" t="n">
        <v>70</v>
      </c>
      <c r="AN22" s="252" t="n">
        <v>56</v>
      </c>
      <c r="AO22" s="252" t="n">
        <v>364</v>
      </c>
      <c r="AP22" s="252" t="n">
        <f aca="false">AO22/AN22</f>
        <v>6.5</v>
      </c>
      <c r="AQ22" s="252" t="n">
        <v>2</v>
      </c>
      <c r="AR22" s="249" t="n">
        <f aca="false">AQ22/AN22</f>
        <v>0.0357142857142857</v>
      </c>
      <c r="AV22" s="249" t="e">
        <f aca="false">(#ref!+AM22)/(#ref!+AM25)</f>
        <v>#NAME?</v>
      </c>
      <c r="AW22" s="249" t="e">
        <f aca="false">#ref!/(AM22+#ref!)</f>
        <v>#NAME?</v>
      </c>
      <c r="AX22" s="249" t="e">
        <f aca="false">AM22/(#ref!+AM22)</f>
        <v>#NAME?</v>
      </c>
      <c r="AZ22" s="252" t="e">
        <f aca="false">(#ref!*0.1)+(AF22*6)+(AL22*0.1)+(AN22*6)</f>
        <v>#NAME?</v>
      </c>
      <c r="BA22" s="252" t="e">
        <f aca="false">(#ref!*0.1)+(AF22*6)+(AK22*1)+(AL22*0.1)+(AN22*6)</f>
        <v>#NAME?</v>
      </c>
    </row>
    <row r="23" customFormat="false" ht="8.25" hidden="false" customHeight="false" outlineLevel="0" collapsed="false">
      <c r="A23" s="251" t="s">
        <v>1092</v>
      </c>
      <c r="B23" s="252" t="n">
        <v>24</v>
      </c>
      <c r="C23" s="262" t="n">
        <v>8</v>
      </c>
      <c r="D23" s="252" t="n">
        <v>100</v>
      </c>
      <c r="E23" s="252" t="n">
        <v>650</v>
      </c>
      <c r="F23" s="252" t="n">
        <f aca="false">E23/D23</f>
        <v>6.5</v>
      </c>
      <c r="G23" s="252" t="n">
        <v>7</v>
      </c>
      <c r="H23" s="249" t="n">
        <f aca="false">G23/D23</f>
        <v>0.07</v>
      </c>
      <c r="J23" s="249" t="n">
        <f aca="false">L23/K23</f>
        <v>0.90625</v>
      </c>
      <c r="K23" s="252" t="n">
        <v>32</v>
      </c>
      <c r="L23" s="252" t="n">
        <v>29</v>
      </c>
      <c r="M23" s="252" t="n">
        <v>205</v>
      </c>
      <c r="N23" s="252" t="n">
        <f aca="false">M23/L23</f>
        <v>7.06896551724138</v>
      </c>
      <c r="O23" s="252" t="n">
        <v>3</v>
      </c>
      <c r="P23" s="249" t="n">
        <f aca="false">O23/L23</f>
        <v>0.103448275862069</v>
      </c>
      <c r="S23" s="251" t="s">
        <v>1093</v>
      </c>
      <c r="T23" s="249" t="n">
        <f aca="false">(D23+K23)/($D$27+$K$27+$N$17+$E$17+$L$38+$L$47)</f>
        <v>0.140875133404482</v>
      </c>
      <c r="U23" s="249" t="n">
        <f aca="false">K23/($K$27+$F$38+$F$47)</f>
        <v>0.083989501312336</v>
      </c>
      <c r="V23" s="249" t="n">
        <f aca="false">D23/($D$27+$N$17+$L$38+$L$47)</f>
        <v>0.206185567010309</v>
      </c>
      <c r="X23" s="252" t="n">
        <f aca="false">($E23*('Scoring Format'!$B$3))+($G23*('Scoring Format'!$B$6))+($M23*('Scoring Format'!$B$4))+($O23*('Scoring Format'!$B$7))</f>
        <v>145.5</v>
      </c>
      <c r="Y23" s="252" t="n">
        <f aca="false">($E23*('Scoring Format'!$B$3))+($G23*('Scoring Format'!$B$6))+(L23*1)+($M23*('Scoring Format'!$B$4))+($O23*('Scoring Format'!$B$7))</f>
        <v>174.5</v>
      </c>
      <c r="Z23" s="252" t="n">
        <f aca="false">($E23*('Scoring Format'!$B$3))+($G23*('Scoring Format'!$B$6))+(L23*0.5)+($M23*('Scoring Format'!$B$4))+($O23*('Scoring Format'!$B$7))</f>
        <v>160</v>
      </c>
      <c r="AA23" s="243"/>
      <c r="AB23" s="243"/>
      <c r="AC23" s="243"/>
      <c r="AD23" s="251" t="s">
        <v>64</v>
      </c>
      <c r="AE23" s="251"/>
      <c r="AF23" s="252" t="n">
        <v>96</v>
      </c>
      <c r="AG23" s="252" t="n">
        <v>445</v>
      </c>
      <c r="AH23" s="252" t="n">
        <f aca="false">AG23/AF23</f>
        <v>4.63541666666667</v>
      </c>
      <c r="AI23" s="252" t="n">
        <v>6</v>
      </c>
      <c r="AJ23" s="249" t="n">
        <f aca="false">AI23/AF23</f>
        <v>0.0625</v>
      </c>
      <c r="AL23" s="249" t="n">
        <f aca="false">AN23/AM23</f>
        <v>0.583333333333333</v>
      </c>
      <c r="AM23" s="252" t="n">
        <v>24</v>
      </c>
      <c r="AN23" s="252" t="n">
        <v>14</v>
      </c>
      <c r="AO23" s="252" t="n">
        <v>110</v>
      </c>
      <c r="AP23" s="252" t="n">
        <f aca="false">AO23/AN23</f>
        <v>7.85714285714286</v>
      </c>
      <c r="AQ23" s="252" t="n">
        <v>2</v>
      </c>
      <c r="AR23" s="249" t="n">
        <f aca="false">AQ23/AN23</f>
        <v>0.142857142857143</v>
      </c>
      <c r="AV23" s="249" t="e">
        <f aca="false">(#ref!+AM23)/(#ref!+AM26)</f>
        <v>#NAME?</v>
      </c>
      <c r="AW23" s="249" t="e">
        <f aca="false">#ref!/(AM23+#ref!)</f>
        <v>#NAME?</v>
      </c>
      <c r="AX23" s="249" t="e">
        <f aca="false">AM23/(#ref!+AM23)</f>
        <v>#NAME?</v>
      </c>
      <c r="AZ23" s="252" t="e">
        <f aca="false">(#ref!*0.1)+(AF23*6)+(AL23*0.1)+(AN23*6)</f>
        <v>#NAME?</v>
      </c>
      <c r="BA23" s="252" t="e">
        <f aca="false">(#ref!*0.1)+(AF23*6)+(AK23*1)+(AL23*0.1)+(AN23*6)</f>
        <v>#NAME?</v>
      </c>
    </row>
    <row r="24" customFormat="false" ht="8.25" hidden="false" customHeight="false" outlineLevel="0" collapsed="false">
      <c r="A24" s="251" t="s">
        <v>1094</v>
      </c>
      <c r="B24" s="252" t="n">
        <v>25</v>
      </c>
      <c r="C24" s="262" t="n">
        <v>16</v>
      </c>
      <c r="D24" s="252" t="n">
        <v>78</v>
      </c>
      <c r="E24" s="252" t="n">
        <v>332</v>
      </c>
      <c r="F24" s="252" t="n">
        <f aca="false">E24/D24</f>
        <v>4.25641025641026</v>
      </c>
      <c r="G24" s="252" t="n">
        <v>1</v>
      </c>
      <c r="H24" s="249" t="n">
        <f aca="false">G24/D24</f>
        <v>0.0128205128205128</v>
      </c>
      <c r="J24" s="249" t="n">
        <f aca="false">L24/K24</f>
        <v>0.8</v>
      </c>
      <c r="K24" s="252" t="n">
        <v>15</v>
      </c>
      <c r="L24" s="252" t="n">
        <v>12</v>
      </c>
      <c r="M24" s="252" t="n">
        <v>83</v>
      </c>
      <c r="N24" s="252" t="n">
        <f aca="false">M24/L24</f>
        <v>6.91666666666667</v>
      </c>
      <c r="O24" s="252" t="n">
        <v>1</v>
      </c>
      <c r="P24" s="249" t="n">
        <f aca="false">O24/L24</f>
        <v>0.0833333333333333</v>
      </c>
      <c r="S24" s="251" t="s">
        <v>1095</v>
      </c>
      <c r="T24" s="249" t="n">
        <f aca="false">(D24+K24)/($D$27+$K$27+$N$17+$E$17+$L$38+$L$47)</f>
        <v>0.0992529348986126</v>
      </c>
      <c r="U24" s="249" t="n">
        <f aca="false">K24/($K$27+$F$38+$F$47)</f>
        <v>0.0393700787401575</v>
      </c>
      <c r="V24" s="249" t="n">
        <f aca="false">D24/($D$27+$N$17+$L$38+$L$47)</f>
        <v>0.160824742268041</v>
      </c>
      <c r="X24" s="252" t="n">
        <f aca="false">($E24*('Scoring Format'!$B$3))+($G24*('Scoring Format'!$B$6))+($M24*('Scoring Format'!$B$4))+($O24*('Scoring Format'!$B$7))</f>
        <v>53.5</v>
      </c>
      <c r="Y24" s="252" t="n">
        <f aca="false">($E24*('Scoring Format'!$B$3))+($G24*('Scoring Format'!$B$6))+(L24*1)+($M24*('Scoring Format'!$B$4))+($O24*('Scoring Format'!$B$7))</f>
        <v>65.5</v>
      </c>
      <c r="Z24" s="252" t="n">
        <f aca="false">($E24*('Scoring Format'!$B$3))+($G24*('Scoring Format'!$B$6))+(L24*0.5)+($M24*('Scoring Format'!$B$4))+($O24*('Scoring Format'!$B$7))</f>
        <v>59.5</v>
      </c>
      <c r="AA24" s="243"/>
      <c r="AB24" s="243"/>
      <c r="AC24" s="243"/>
      <c r="AD24" s="251" t="s">
        <v>67</v>
      </c>
      <c r="AE24" s="251"/>
      <c r="AF24" s="252" t="n">
        <v>8</v>
      </c>
      <c r="AG24" s="252" t="n">
        <v>28</v>
      </c>
      <c r="AH24" s="252" t="n">
        <f aca="false">AG24/AF24</f>
        <v>3.5</v>
      </c>
      <c r="AI24" s="252" t="n">
        <v>0</v>
      </c>
      <c r="AJ24" s="249" t="n">
        <f aca="false">AI24/AF24</f>
        <v>0</v>
      </c>
      <c r="AL24" s="249" t="n">
        <f aca="false">AN24/AM24</f>
        <v>0.5</v>
      </c>
      <c r="AM24" s="252" t="n">
        <v>4</v>
      </c>
      <c r="AN24" s="252" t="n">
        <v>2</v>
      </c>
      <c r="AO24" s="252" t="n">
        <v>17</v>
      </c>
      <c r="AP24" s="252" t="n">
        <f aca="false">AO24/AN24</f>
        <v>8.5</v>
      </c>
      <c r="AQ24" s="252" t="n">
        <v>0</v>
      </c>
      <c r="AR24" s="249" t="n">
        <f aca="false">AQ24/AN24</f>
        <v>0</v>
      </c>
      <c r="AV24" s="249" t="e">
        <f aca="false">(#ref!+AM24)/(#ref!+AM30)</f>
        <v>#NAME?</v>
      </c>
      <c r="AW24" s="249" t="e">
        <f aca="false">#ref!/(AM24+#ref!)</f>
        <v>#NAME?</v>
      </c>
      <c r="AX24" s="249" t="e">
        <f aca="false">AM24/(#ref!+AM24)</f>
        <v>#NAME?</v>
      </c>
      <c r="AZ24" s="252" t="e">
        <f aca="false">(#ref!*0.1)+(AF24*6)+(AL24*0.1)+(AN24*6)</f>
        <v>#NAME?</v>
      </c>
      <c r="BA24" s="252" t="e">
        <f aca="false">(#ref!*0.1)+(AF24*6)+(AK24*1)+(AL24*0.1)+(AN24*6)</f>
        <v>#NAME?</v>
      </c>
    </row>
    <row r="25" customFormat="false" ht="8.25" hidden="false" customHeight="false" outlineLevel="0" collapsed="false">
      <c r="A25" s="251"/>
      <c r="B25" s="252"/>
      <c r="C25" s="262"/>
      <c r="D25" s="252"/>
      <c r="E25" s="252"/>
      <c r="F25" s="252" t="e">
        <f aca="false">E25/D25</f>
        <v>#DIV/0!</v>
      </c>
      <c r="G25" s="252"/>
      <c r="H25" s="249" t="e">
        <f aca="false">G25/D25</f>
        <v>#DIV/0!</v>
      </c>
      <c r="J25" s="249" t="e">
        <f aca="false">L25/K25</f>
        <v>#DIV/0!</v>
      </c>
      <c r="K25" s="252"/>
      <c r="L25" s="252"/>
      <c r="M25" s="252"/>
      <c r="N25" s="252" t="e">
        <f aca="false">M25/L25</f>
        <v>#DIV/0!</v>
      </c>
      <c r="O25" s="252" t="n">
        <v>0</v>
      </c>
      <c r="P25" s="249" t="e">
        <f aca="false">O25/L25</f>
        <v>#DIV/0!</v>
      </c>
      <c r="S25" s="251"/>
      <c r="T25" s="249" t="n">
        <f aca="false">(D25+K25)/($D$27+$K$27+$N$17+$E$17+$L$38+$L$47)</f>
        <v>0</v>
      </c>
      <c r="U25" s="249" t="n">
        <f aca="false">K25/($K$27+$F$38+$F$47)</f>
        <v>0</v>
      </c>
      <c r="V25" s="249" t="n">
        <f aca="false">D25/($D$27+$N$17+$L$38+$L$47)</f>
        <v>0</v>
      </c>
      <c r="X25" s="252" t="n">
        <f aca="false">($E25*('Scoring Format'!$B$3))+($G25*('Scoring Format'!$B$6))+($M25*('Scoring Format'!$B$4))+($O25*('Scoring Format'!$B$7))</f>
        <v>0</v>
      </c>
      <c r="Y25" s="252" t="n">
        <f aca="false">($E25*('Scoring Format'!$B$3))+($G25*('Scoring Format'!$B$6))+(L25*1)+($M25*('Scoring Format'!$B$4))+($O25*('Scoring Format'!$B$7))</f>
        <v>0</v>
      </c>
      <c r="Z25" s="252" t="n">
        <f aca="false">($E25*('Scoring Format'!$B$3))+($G25*('Scoring Format'!$B$6))+(L25*0.5)+($M25*('Scoring Format'!$B$4))+($O25*('Scoring Format'!$B$7))</f>
        <v>0</v>
      </c>
      <c r="AA25" s="243"/>
      <c r="AB25" s="243"/>
      <c r="AC25" s="243"/>
      <c r="AD25" s="251" t="s">
        <v>70</v>
      </c>
      <c r="AE25" s="251"/>
      <c r="AF25" s="252"/>
      <c r="AG25" s="252"/>
      <c r="AH25" s="252" t="e">
        <f aca="false">AG25/AF25</f>
        <v>#DIV/0!</v>
      </c>
      <c r="AI25" s="252" t="n">
        <v>0</v>
      </c>
      <c r="AJ25" s="249" t="e">
        <f aca="false">AI25/AF25</f>
        <v>#DIV/0!</v>
      </c>
      <c r="AL25" s="249" t="e">
        <f aca="false">AN25/AM25</f>
        <v>#DIV/0!</v>
      </c>
      <c r="AM25" s="252"/>
      <c r="AN25" s="252"/>
      <c r="AO25" s="252"/>
      <c r="AP25" s="252" t="e">
        <f aca="false">AO25/AN25</f>
        <v>#DIV/0!</v>
      </c>
      <c r="AQ25" s="252" t="n">
        <v>0</v>
      </c>
      <c r="AR25" s="249" t="e">
        <f aca="false">AQ25/AN25</f>
        <v>#DIV/0!</v>
      </c>
      <c r="AV25" s="249" t="e">
        <f aca="false">(#ref!+AM25)/(#ref!+AM31)</f>
        <v>#NAME?</v>
      </c>
      <c r="AW25" s="249" t="e">
        <f aca="false">#ref!/(AM25+#ref!)</f>
        <v>#NAME?</v>
      </c>
      <c r="AX25" s="249" t="e">
        <f aca="false">AM25/(#ref!+AM25)</f>
        <v>#NAME?</v>
      </c>
      <c r="AZ25" s="252" t="e">
        <f aca="false">(#ref!*0.1)+(AF25*6)+(AL25*0.1)+(AN25*6)</f>
        <v>#NAME?</v>
      </c>
      <c r="BA25" s="252" t="e">
        <f aca="false">(#ref!*0.1)+(AF25*6)+(AK25*1)+(AL25*0.1)+(AN25*6)</f>
        <v>#NAME?</v>
      </c>
    </row>
    <row r="26" customFormat="false" ht="8.25" hidden="false" customHeight="false" outlineLevel="0" collapsed="false">
      <c r="A26" s="251"/>
      <c r="B26" s="252"/>
      <c r="C26" s="262"/>
      <c r="D26" s="252"/>
      <c r="E26" s="252"/>
      <c r="F26" s="252" t="e">
        <f aca="false">E26/D26</f>
        <v>#DIV/0!</v>
      </c>
      <c r="G26" s="252"/>
      <c r="H26" s="249" t="e">
        <f aca="false">G26/D26</f>
        <v>#DIV/0!</v>
      </c>
      <c r="J26" s="249" t="e">
        <f aca="false">L26/K26</f>
        <v>#DIV/0!</v>
      </c>
      <c r="K26" s="252"/>
      <c r="L26" s="252"/>
      <c r="M26" s="252"/>
      <c r="N26" s="252" t="e">
        <f aca="false">M26/L26</f>
        <v>#DIV/0!</v>
      </c>
      <c r="O26" s="252" t="n">
        <v>0</v>
      </c>
      <c r="P26" s="249" t="e">
        <f aca="false">O26/L26</f>
        <v>#DIV/0!</v>
      </c>
      <c r="S26" s="251"/>
      <c r="T26" s="249" t="n">
        <f aca="false">(D26+K26)/($D$27+$K$27+$N$17+$E$17+$L$38+$L$47)</f>
        <v>0</v>
      </c>
      <c r="U26" s="249" t="n">
        <f aca="false">K26/($K$27+$F$38+$F$47)</f>
        <v>0</v>
      </c>
      <c r="V26" s="249" t="n">
        <f aca="false">D26/($D$27+$N$17+$L$38+$L$47)</f>
        <v>0</v>
      </c>
      <c r="X26" s="252" t="n">
        <f aca="false">($E26*('Scoring Format'!$B$3))+($G26*('Scoring Format'!$B$6))+($M26*('Scoring Format'!$B$4))+($O26*('Scoring Format'!$B$7))</f>
        <v>0</v>
      </c>
      <c r="Y26" s="252" t="n">
        <f aca="false">($E26*('Scoring Format'!$B$3))+($G26*('Scoring Format'!$B$6))+(L26*1)+($M26*('Scoring Format'!$B$4))+($O26*('Scoring Format'!$B$7))</f>
        <v>0</v>
      </c>
      <c r="Z26" s="252" t="n">
        <f aca="false">($E26*('Scoring Format'!$B$3))+($G26*('Scoring Format'!$B$6))+(L26*0.5)+($M26*('Scoring Format'!$B$4))+($O26*('Scoring Format'!$B$7))</f>
        <v>0</v>
      </c>
      <c r="AA26" s="243"/>
      <c r="AB26" s="243"/>
      <c r="AC26" s="243"/>
      <c r="AD26" s="251" t="s">
        <v>164</v>
      </c>
      <c r="AE26" s="251"/>
      <c r="AF26" s="252"/>
      <c r="AG26" s="252"/>
      <c r="AH26" s="252" t="e">
        <f aca="false">AG26/AF26</f>
        <v>#DIV/0!</v>
      </c>
      <c r="AI26" s="252"/>
      <c r="AJ26" s="249" t="e">
        <f aca="false">AI26/AF26</f>
        <v>#DIV/0!</v>
      </c>
      <c r="AL26" s="249" t="e">
        <f aca="false">AN26/AM26</f>
        <v>#DIV/0!</v>
      </c>
      <c r="AM26" s="252"/>
      <c r="AN26" s="252"/>
      <c r="AO26" s="252"/>
      <c r="AP26" s="252"/>
      <c r="AQ26" s="252" t="n">
        <f aca="false">(AG26*0.1)+(AI26*6)+(AN26*0.1)+(AP26*6)</f>
        <v>0</v>
      </c>
      <c r="AR26" s="249" t="e">
        <f aca="false">AQ26/AN26</f>
        <v>#DIV/0!</v>
      </c>
      <c r="AV26" s="249" t="e">
        <f aca="false">(#ref!+AM26)/(#ref!+AM32)</f>
        <v>#NAME?</v>
      </c>
      <c r="AW26" s="249" t="e">
        <f aca="false">#ref!/(AM26+#ref!)</f>
        <v>#NAME?</v>
      </c>
      <c r="AX26" s="249" t="e">
        <f aca="false">AM26/(#ref!+AM26)</f>
        <v>#NAME?</v>
      </c>
      <c r="AZ26" s="252" t="e">
        <f aca="false">(#ref!*0.1)+(AF26*6)+(AJ26*1)+(AK26*0.1)+(AM26*6)</f>
        <v>#NAME?</v>
      </c>
      <c r="BA26" s="252" t="e">
        <f aca="false">(#ref!*0.1)+(AF26*6)+(AK26*1)+(AL26*0.1)+(AN26*6)</f>
        <v>#NAME?</v>
      </c>
    </row>
    <row r="27" customFormat="false" ht="8.25" hidden="false" customHeight="false" outlineLevel="0" collapsed="false">
      <c r="A27" s="250" t="s">
        <v>49</v>
      </c>
      <c r="B27" s="250"/>
      <c r="C27" s="250"/>
      <c r="D27" s="250" t="n">
        <f aca="false">SUM(D22:D26)</f>
        <v>385</v>
      </c>
      <c r="E27" s="250" t="n">
        <f aca="false">SUM(E22:E26)</f>
        <v>1914</v>
      </c>
      <c r="F27" s="250"/>
      <c r="G27" s="250" t="n">
        <f aca="false">SUM(G22:G26)</f>
        <v>18</v>
      </c>
      <c r="H27" s="250"/>
      <c r="I27" s="250"/>
      <c r="J27" s="250"/>
      <c r="K27" s="250" t="n">
        <f aca="false">SUM(K22:K26)</f>
        <v>85</v>
      </c>
      <c r="L27" s="250" t="n">
        <f aca="false">SUM(L22:L26)</f>
        <v>71</v>
      </c>
      <c r="M27" s="250" t="n">
        <f aca="false">SUM(M22:M26)</f>
        <v>498</v>
      </c>
      <c r="N27" s="250"/>
      <c r="O27" s="250" t="n">
        <f aca="false">SUM(O22:O26)</f>
        <v>7</v>
      </c>
      <c r="P27" s="250"/>
      <c r="AD27" s="250" t="s">
        <v>49</v>
      </c>
      <c r="AE27" s="250"/>
      <c r="AF27" s="250" t="n">
        <f aca="false">SUM(AF22:AF26)</f>
        <v>304</v>
      </c>
      <c r="AG27" s="250" t="n">
        <f aca="false">SUM(AG22:AG26)</f>
        <v>1513</v>
      </c>
      <c r="AH27" s="250"/>
      <c r="AI27" s="250" t="n">
        <f aca="false">SUM(AI22:AI26)</f>
        <v>13</v>
      </c>
      <c r="AJ27" s="250"/>
      <c r="AK27" s="250"/>
      <c r="AL27" s="250"/>
      <c r="AM27" s="250" t="n">
        <f aca="false">SUM(AM22:AM26)</f>
        <v>98</v>
      </c>
      <c r="AN27" s="250" t="n">
        <f aca="false">SUM(AN22:AN26)</f>
        <v>72</v>
      </c>
      <c r="AO27" s="250" t="n">
        <f aca="false">SUM(AO22:AO26)</f>
        <v>491</v>
      </c>
      <c r="AP27" s="250"/>
      <c r="AQ27" s="250" t="n">
        <f aca="false">SUM(AQ22:AQ26)</f>
        <v>4</v>
      </c>
      <c r="AR27" s="250"/>
    </row>
    <row r="28" customFormat="false" ht="8.25" hidden="false" customHeight="false" outlineLevel="0" collapsed="false">
      <c r="A28" s="250"/>
      <c r="C28" s="243"/>
      <c r="D28" s="243"/>
      <c r="E28" s="243"/>
      <c r="F28" s="243"/>
      <c r="G28" s="243"/>
      <c r="H28" s="250"/>
      <c r="I28" s="243"/>
      <c r="J28" s="243"/>
      <c r="K28" s="243"/>
      <c r="L28" s="243"/>
      <c r="M28" s="243"/>
      <c r="N28" s="243"/>
      <c r="AC28" s="250"/>
      <c r="AD28" s="243"/>
      <c r="AE28" s="243"/>
      <c r="AF28" s="243"/>
      <c r="AG28" s="243"/>
      <c r="AH28" s="243"/>
      <c r="AI28" s="243"/>
      <c r="AJ28" s="250"/>
      <c r="AK28" s="243"/>
      <c r="AL28" s="243"/>
      <c r="AM28" s="243"/>
      <c r="AN28" s="243"/>
      <c r="AO28" s="243"/>
      <c r="AP28" s="243"/>
    </row>
    <row r="29" customFormat="false" ht="8.25" hidden="false" customHeight="false" outlineLevel="0" collapsed="false">
      <c r="C29" s="243"/>
      <c r="D29" s="243"/>
      <c r="E29" s="243"/>
      <c r="F29" s="243"/>
      <c r="G29" s="243"/>
      <c r="H29" s="243"/>
      <c r="I29" s="243"/>
      <c r="J29" s="243"/>
      <c r="K29" s="243"/>
      <c r="L29" s="243"/>
      <c r="M29" s="243"/>
      <c r="AD29" s="243"/>
      <c r="AE29" s="243"/>
      <c r="AF29" s="243"/>
      <c r="AG29" s="243"/>
      <c r="AH29" s="243"/>
      <c r="AI29" s="243"/>
      <c r="AJ29" s="243"/>
      <c r="AK29" s="243"/>
      <c r="AL29" s="243"/>
      <c r="AM29" s="243"/>
      <c r="AN29" s="243"/>
      <c r="AO29" s="243"/>
    </row>
    <row r="30" customFormat="false" ht="8.25" hidden="false" customHeight="false" outlineLevel="0" collapsed="false">
      <c r="A30" s="244" t="s">
        <v>50</v>
      </c>
      <c r="B30" s="244"/>
      <c r="C30" s="244"/>
      <c r="D30" s="244"/>
      <c r="E30" s="244"/>
      <c r="F30" s="244"/>
      <c r="G30" s="244"/>
      <c r="H30" s="245"/>
      <c r="I30" s="245"/>
      <c r="J30" s="243"/>
      <c r="K30" s="243"/>
      <c r="L30" s="244" t="s">
        <v>19</v>
      </c>
      <c r="M30" s="244"/>
      <c r="N30" s="244"/>
      <c r="O30" s="244"/>
      <c r="P30" s="244"/>
      <c r="T30" s="244" t="s">
        <v>20</v>
      </c>
      <c r="U30" s="244"/>
      <c r="V30" s="244"/>
      <c r="X30" s="244"/>
      <c r="Y30" s="244"/>
      <c r="AE30" s="244" t="s">
        <v>50</v>
      </c>
      <c r="AF30" s="244"/>
      <c r="AG30" s="244"/>
      <c r="AH30" s="244"/>
      <c r="AI30" s="244"/>
      <c r="AJ30" s="244"/>
      <c r="AK30" s="244"/>
      <c r="AL30" s="243"/>
      <c r="AM30" s="243"/>
      <c r="AN30" s="244" t="s">
        <v>19</v>
      </c>
      <c r="AO30" s="244"/>
      <c r="AP30" s="244"/>
      <c r="AQ30" s="244"/>
      <c r="AR30" s="244"/>
      <c r="AV30" s="244" t="s">
        <v>20</v>
      </c>
      <c r="AW30" s="244"/>
      <c r="AX30" s="244"/>
      <c r="AZ30" s="244" t="s">
        <v>21</v>
      </c>
      <c r="BA30" s="244"/>
    </row>
    <row r="31" customFormat="false" ht="8.25" hidden="false" customHeight="false" outlineLevel="0" collapsed="false">
      <c r="A31" s="250" t="s">
        <v>74</v>
      </c>
      <c r="B31" s="250" t="s">
        <v>23</v>
      </c>
      <c r="C31" s="250" t="s">
        <v>24</v>
      </c>
      <c r="D31" s="250" t="s">
        <v>52</v>
      </c>
      <c r="E31" s="250" t="s">
        <v>53</v>
      </c>
      <c r="F31" s="250" t="s">
        <v>54</v>
      </c>
      <c r="G31" s="250" t="s">
        <v>55</v>
      </c>
      <c r="H31" s="250" t="s">
        <v>56</v>
      </c>
      <c r="I31" s="250" t="s">
        <v>30</v>
      </c>
      <c r="J31" s="250" t="s">
        <v>57</v>
      </c>
      <c r="L31" s="250" t="s">
        <v>34</v>
      </c>
      <c r="M31" s="250" t="s">
        <v>35</v>
      </c>
      <c r="N31" s="250" t="s">
        <v>36</v>
      </c>
      <c r="O31" s="250" t="s">
        <v>75</v>
      </c>
      <c r="P31" s="250" t="s">
        <v>31</v>
      </c>
      <c r="S31" s="250" t="s">
        <v>74</v>
      </c>
      <c r="T31" s="250" t="s">
        <v>38</v>
      </c>
      <c r="U31" s="250" t="s">
        <v>39</v>
      </c>
      <c r="V31" s="250" t="s">
        <v>40</v>
      </c>
      <c r="X31" s="250" t="s">
        <v>41</v>
      </c>
      <c r="Y31" s="250" t="s">
        <v>58</v>
      </c>
      <c r="Z31" s="250" t="s">
        <v>76</v>
      </c>
      <c r="AA31" s="250"/>
      <c r="AD31" s="250" t="s">
        <v>74</v>
      </c>
      <c r="AE31" s="250" t="s">
        <v>24</v>
      </c>
      <c r="AF31" s="250" t="s">
        <v>52</v>
      </c>
      <c r="AG31" s="250" t="s">
        <v>53</v>
      </c>
      <c r="AH31" s="250" t="s">
        <v>54</v>
      </c>
      <c r="AI31" s="250" t="s">
        <v>55</v>
      </c>
      <c r="AJ31" s="250" t="s">
        <v>56</v>
      </c>
      <c r="AK31" s="250" t="s">
        <v>30</v>
      </c>
      <c r="AL31" s="250" t="s">
        <v>57</v>
      </c>
      <c r="AN31" s="250" t="s">
        <v>34</v>
      </c>
      <c r="AO31" s="250" t="s">
        <v>35</v>
      </c>
      <c r="AP31" s="250" t="s">
        <v>36</v>
      </c>
      <c r="AQ31" s="250" t="s">
        <v>75</v>
      </c>
      <c r="AR31" s="250" t="s">
        <v>31</v>
      </c>
      <c r="AV31" s="250" t="s">
        <v>38</v>
      </c>
      <c r="AW31" s="250" t="s">
        <v>39</v>
      </c>
      <c r="AX31" s="250" t="s">
        <v>40</v>
      </c>
      <c r="AZ31" s="250" t="s">
        <v>41</v>
      </c>
      <c r="BA31" s="250" t="s">
        <v>58</v>
      </c>
    </row>
    <row r="32" customFormat="false" ht="8.25" hidden="false" customHeight="false" outlineLevel="0" collapsed="false">
      <c r="A32" s="251" t="s">
        <v>1096</v>
      </c>
      <c r="B32" s="252" t="n">
        <v>25</v>
      </c>
      <c r="C32" s="252" t="n">
        <v>17</v>
      </c>
      <c r="D32" s="249" t="n">
        <f aca="false">F32/E32</f>
        <v>0.681818181818182</v>
      </c>
      <c r="E32" s="252" t="n">
        <v>154</v>
      </c>
      <c r="F32" s="252" t="n">
        <v>105</v>
      </c>
      <c r="G32" s="252" t="n">
        <v>1475</v>
      </c>
      <c r="H32" s="252" t="n">
        <f aca="false">G32/F32</f>
        <v>14.047619047619</v>
      </c>
      <c r="I32" s="252" t="n">
        <v>8</v>
      </c>
      <c r="J32" s="249" t="n">
        <f aca="false">I32/F32</f>
        <v>0.0761904761904762</v>
      </c>
      <c r="L32" s="252" t="n">
        <v>3</v>
      </c>
      <c r="M32" s="252" t="n">
        <v>12</v>
      </c>
      <c r="N32" s="263" t="n">
        <f aca="false">M32/L32</f>
        <v>4</v>
      </c>
      <c r="O32" s="252" t="n">
        <v>0</v>
      </c>
      <c r="P32" s="249" t="n">
        <f aca="false">O32/L32</f>
        <v>0</v>
      </c>
      <c r="S32" s="251" t="s">
        <v>1097</v>
      </c>
      <c r="T32" s="264" t="n">
        <f aca="false">(E32+L32)/($D$27+$L$27+$N$17+$E$47+$L$47)</f>
        <v>0.238601823708207</v>
      </c>
      <c r="U32" s="264" t="n">
        <f aca="false">E32/($E$17)</f>
        <v>0.419618528610354</v>
      </c>
      <c r="V32" s="264" t="n">
        <f aca="false">L32/($N$17+$D$27+$L$38+$L$47)</f>
        <v>0.00618556701030928</v>
      </c>
      <c r="X32" s="252" t="n">
        <f aca="false">($G32*('Scoring Format'!$B$4))+($I32*'Scoring Format'!$B$7)+($M32*('Scoring Format'!$B$3))+($O32*('Scoring Format'!$B$6))</f>
        <v>196.7</v>
      </c>
      <c r="Y32" s="252" t="n">
        <f aca="false">(F32*1)+(($G32*('Scoring Format'!$B$4))+($I32*'Scoring Format'!$B$7)+($M32*('Scoring Format'!$B$3))+($O32*('Scoring Format'!$B$6)))</f>
        <v>301.7</v>
      </c>
      <c r="Z32" s="252" t="n">
        <f aca="false">(F32*0.5)+(($G32*('Scoring Format'!$B$4))+($I32*'Scoring Format'!$B$7)+($M32*('Scoring Format'!$B$3))+($O32*('Scoring Format'!$B$6)))</f>
        <v>249.2</v>
      </c>
      <c r="AA32" s="243"/>
      <c r="AD32" s="251" t="s">
        <v>79</v>
      </c>
      <c r="AE32" s="251"/>
      <c r="AF32" s="249" t="n">
        <f aca="false">AH32/AG32</f>
        <v>0.607476635514019</v>
      </c>
      <c r="AG32" s="252" t="n">
        <v>107</v>
      </c>
      <c r="AH32" s="252" t="n">
        <v>65</v>
      </c>
      <c r="AI32" s="252" t="n">
        <v>710</v>
      </c>
      <c r="AJ32" s="252" t="n">
        <f aca="false">AI32/AH32</f>
        <v>10.9230769230769</v>
      </c>
      <c r="AK32" s="252" t="n">
        <v>6</v>
      </c>
      <c r="AL32" s="249" t="n">
        <f aca="false">AK32/AH32</f>
        <v>0.0923076923076923</v>
      </c>
      <c r="AN32" s="252" t="n">
        <v>0</v>
      </c>
      <c r="AO32" s="252" t="n">
        <v>0</v>
      </c>
      <c r="AP32" s="263" t="e">
        <f aca="false">AO32/AN32</f>
        <v>#DIV/0!</v>
      </c>
      <c r="AQ32" s="252" t="n">
        <v>0</v>
      </c>
      <c r="AR32" s="249" t="e">
        <f aca="false">AQ32/AN32</f>
        <v>#DIV/0!</v>
      </c>
      <c r="AV32" s="264" t="e">
        <f aca="false">(#ref!+AK32)/(#ref!+AK35)</f>
        <v>#NAME?</v>
      </c>
      <c r="AW32" s="264" t="e">
        <f aca="false">#ref!/(AK32+#ref!)</f>
        <v>#NAME?</v>
      </c>
      <c r="AX32" s="264" t="e">
        <f aca="false">AK32/(#ref!+AK32)</f>
        <v>#NAME?</v>
      </c>
      <c r="AZ32" s="252" t="n">
        <f aca="false">(AI32*0.1)+(AK32*6)+(AO32*0.1)+(AQ32*6)</f>
        <v>107</v>
      </c>
      <c r="BA32" s="252" t="n">
        <f aca="false">(AH32*1)+(AI32*0.1)+(AK32*6)+(AO32*0.1)+(AQ32*6)</f>
        <v>172</v>
      </c>
    </row>
    <row r="33" customFormat="false" ht="8.25" hidden="false" customHeight="false" outlineLevel="0" collapsed="false">
      <c r="A33" s="251" t="s">
        <v>1098</v>
      </c>
      <c r="B33" s="252" t="n">
        <v>22</v>
      </c>
      <c r="C33" s="252" t="n">
        <v>16</v>
      </c>
      <c r="D33" s="249" t="n">
        <f aca="false">F33/E33</f>
        <v>0.535714285714286</v>
      </c>
      <c r="E33" s="252" t="n">
        <v>28</v>
      </c>
      <c r="F33" s="252" t="n">
        <v>15</v>
      </c>
      <c r="G33" s="252" t="n">
        <v>316</v>
      </c>
      <c r="H33" s="252" t="n">
        <f aca="false">G33/F33</f>
        <v>21.0666666666667</v>
      </c>
      <c r="I33" s="252" t="n">
        <v>1</v>
      </c>
      <c r="J33" s="249" t="n">
        <f aca="false">I33/F33</f>
        <v>0.0666666666666667</v>
      </c>
      <c r="L33" s="252" t="n">
        <v>0</v>
      </c>
      <c r="M33" s="252" t="n">
        <v>0</v>
      </c>
      <c r="N33" s="263" t="e">
        <f aca="false">M33/L33</f>
        <v>#DIV/0!</v>
      </c>
      <c r="O33" s="252"/>
      <c r="P33" s="249" t="e">
        <f aca="false">O33/L33</f>
        <v>#DIV/0!</v>
      </c>
      <c r="S33" s="251" t="s">
        <v>1099</v>
      </c>
      <c r="T33" s="264" t="n">
        <f aca="false">(E33+L33)/($D$27+$L$27+$N$17+$E$47+$L$47)</f>
        <v>0.0425531914893617</v>
      </c>
      <c r="U33" s="264" t="n">
        <f aca="false">E33/($E$17)</f>
        <v>0.0762942779291553</v>
      </c>
      <c r="V33" s="264" t="n">
        <f aca="false">L33/($N$17+$D$27+$L$38+$L$47)</f>
        <v>0</v>
      </c>
      <c r="X33" s="252" t="n">
        <f aca="false">($G33*('Scoring Format'!$B$4))+($I33*'Scoring Format'!$B$7)+($M33*('Scoring Format'!$B$3))+($O33*('Scoring Format'!$B$6))</f>
        <v>37.6</v>
      </c>
      <c r="Y33" s="252" t="n">
        <f aca="false">(F33*1)+(($G33*('Scoring Format'!$B$4))+($I33*'Scoring Format'!$B$7)+($M33*('Scoring Format'!$B$3))+($O33*('Scoring Format'!$B$6)))</f>
        <v>52.6</v>
      </c>
      <c r="Z33" s="252" t="n">
        <f aca="false">(F33*0.5)+(($G33*('Scoring Format'!$B$4))+($I33*'Scoring Format'!$B$7)+($M33*('Scoring Format'!$B$3))+($O33*('Scoring Format'!$B$6)))</f>
        <v>45.1</v>
      </c>
      <c r="AA33" s="243"/>
      <c r="AD33" s="251" t="s">
        <v>82</v>
      </c>
      <c r="AE33" s="251"/>
      <c r="AF33" s="249" t="n">
        <f aca="false">AH33/AG33</f>
        <v>0.633333333333333</v>
      </c>
      <c r="AG33" s="252" t="n">
        <v>120</v>
      </c>
      <c r="AH33" s="252" t="n">
        <v>76</v>
      </c>
      <c r="AI33" s="252" t="n">
        <v>892</v>
      </c>
      <c r="AJ33" s="252" t="n">
        <f aca="false">AI33/AH33</f>
        <v>11.7368421052632</v>
      </c>
      <c r="AK33" s="252" t="n">
        <v>5</v>
      </c>
      <c r="AL33" s="249" t="n">
        <f aca="false">AK33/AH33</f>
        <v>0.0657894736842105</v>
      </c>
      <c r="AN33" s="252" t="n">
        <v>12</v>
      </c>
      <c r="AO33" s="252" t="n">
        <v>108</v>
      </c>
      <c r="AP33" s="263" t="n">
        <f aca="false">AO33/AN33</f>
        <v>9</v>
      </c>
      <c r="AQ33" s="252" t="n">
        <v>0</v>
      </c>
      <c r="AR33" s="249" t="n">
        <f aca="false">AQ33/AN33</f>
        <v>0</v>
      </c>
      <c r="AV33" s="264" t="e">
        <f aca="false">(#ref!+AK33)/(#ref!+AK36)</f>
        <v>#NAME?</v>
      </c>
      <c r="AW33" s="264" t="e">
        <f aca="false">#ref!/(AK33+#ref!)</f>
        <v>#NAME?</v>
      </c>
      <c r="AX33" s="264" t="e">
        <f aca="false">AK33/(#ref!+AK33)</f>
        <v>#NAME?</v>
      </c>
      <c r="AZ33" s="252" t="n">
        <f aca="false">(AI33*0.1)+(AK33*6)+(AO33*0.1)+(AQ33*6)</f>
        <v>130</v>
      </c>
      <c r="BA33" s="252" t="n">
        <f aca="false">(AH33*1)+(AI33*0.1)+(AK33*6)+(AO33*0.1)+(AQ33*6)</f>
        <v>206</v>
      </c>
    </row>
    <row r="34" customFormat="false" ht="8.25" hidden="false" customHeight="false" outlineLevel="0" collapsed="false">
      <c r="A34" s="251" t="s">
        <v>1100</v>
      </c>
      <c r="B34" s="252" t="n">
        <v>25</v>
      </c>
      <c r="C34" s="252" t="n">
        <v>16</v>
      </c>
      <c r="D34" s="249" t="n">
        <f aca="false">F34/E34</f>
        <v>0.604166666666667</v>
      </c>
      <c r="E34" s="252" t="n">
        <v>96</v>
      </c>
      <c r="F34" s="252" t="n">
        <v>58</v>
      </c>
      <c r="G34" s="252" t="n">
        <v>845</v>
      </c>
      <c r="H34" s="252" t="n">
        <f aca="false">G34/F34</f>
        <v>14.5689655172414</v>
      </c>
      <c r="I34" s="252" t="n">
        <v>9</v>
      </c>
      <c r="J34" s="249" t="n">
        <f aca="false">I34/F34</f>
        <v>0.155172413793103</v>
      </c>
      <c r="L34" s="252" t="n">
        <v>3</v>
      </c>
      <c r="M34" s="252" t="n">
        <v>14</v>
      </c>
      <c r="N34" s="263" t="n">
        <f aca="false">M34/L34</f>
        <v>4.66666666666667</v>
      </c>
      <c r="O34" s="252" t="n">
        <v>0</v>
      </c>
      <c r="P34" s="249" t="n">
        <f aca="false">O34/L34</f>
        <v>0</v>
      </c>
      <c r="S34" s="251" t="s">
        <v>1101</v>
      </c>
      <c r="T34" s="264" t="n">
        <f aca="false">(E34+L34)/($D$27+$L$27+$N$17+$E$47+$L$47)</f>
        <v>0.150455927051672</v>
      </c>
      <c r="U34" s="264" t="n">
        <f aca="false">E34/($E$17)</f>
        <v>0.26158038147139</v>
      </c>
      <c r="V34" s="264" t="n">
        <f aca="false">L34/($N$17+$D$27+$L$38+$L$47)</f>
        <v>0.00618556701030928</v>
      </c>
      <c r="X34" s="252" t="n">
        <f aca="false">($G34*('Scoring Format'!$B$4))+($I34*'Scoring Format'!$B$7)+($M34*('Scoring Format'!$B$3))+($O34*('Scoring Format'!$B$6))</f>
        <v>139.9</v>
      </c>
      <c r="Y34" s="252" t="n">
        <f aca="false">(F34*1)+(($G34*('Scoring Format'!$B$4))+($I34*'Scoring Format'!$B$7)+($M34*('Scoring Format'!$B$3))+($O34*('Scoring Format'!$B$6)))</f>
        <v>197.9</v>
      </c>
      <c r="Z34" s="252" t="n">
        <f aca="false">(F34*0.5)+(($G34*('Scoring Format'!$B$4))+($I34*'Scoring Format'!$B$7)+($M34*('Scoring Format'!$B$3))+($O34*('Scoring Format'!$B$6)))</f>
        <v>168.9</v>
      </c>
      <c r="AA34" s="243"/>
      <c r="AD34" s="251" t="s">
        <v>85</v>
      </c>
      <c r="AE34" s="251"/>
      <c r="AF34" s="249" t="n">
        <f aca="false">AH34/AG34</f>
        <v>0.55</v>
      </c>
      <c r="AG34" s="252" t="n">
        <v>40</v>
      </c>
      <c r="AH34" s="252" t="n">
        <v>22</v>
      </c>
      <c r="AI34" s="252" t="n">
        <v>325</v>
      </c>
      <c r="AJ34" s="252" t="n">
        <f aca="false">AI34/AH34</f>
        <v>14.7727272727273</v>
      </c>
      <c r="AK34" s="252" t="n">
        <v>2</v>
      </c>
      <c r="AL34" s="249" t="n">
        <f aca="false">AK34/AH34</f>
        <v>0.0909090909090909</v>
      </c>
      <c r="AN34" s="252" t="n">
        <v>5</v>
      </c>
      <c r="AO34" s="252" t="n">
        <v>20</v>
      </c>
      <c r="AP34" s="263" t="n">
        <f aca="false">AO34/AN34</f>
        <v>4</v>
      </c>
      <c r="AQ34" s="252" t="n">
        <v>0</v>
      </c>
      <c r="AR34" s="249" t="n">
        <f aca="false">AQ34/AN34</f>
        <v>0</v>
      </c>
      <c r="AV34" s="264" t="e">
        <f aca="false">(#ref!+AK34)/(#ref!+AK37)</f>
        <v>#NAME?</v>
      </c>
      <c r="AW34" s="264" t="e">
        <f aca="false">#ref!/(AK34+#ref!)</f>
        <v>#NAME?</v>
      </c>
      <c r="AX34" s="264" t="e">
        <f aca="false">AK34/(#ref!+AK34)</f>
        <v>#NAME?</v>
      </c>
      <c r="AZ34" s="252" t="n">
        <f aca="false">(AI34*0.1)+(AK34*6)+(AO34*0.1)+(AQ34*6)</f>
        <v>46.5</v>
      </c>
      <c r="BA34" s="252" t="n">
        <f aca="false">(AH34*1)+(AI34*0.1)+(AK34*6)+(AO34*0.1)+(AQ34*6)</f>
        <v>68.5</v>
      </c>
    </row>
    <row r="35" customFormat="false" ht="8.25" hidden="false" customHeight="false" outlineLevel="0" collapsed="false">
      <c r="A35" s="251" t="s">
        <v>1102</v>
      </c>
      <c r="B35" s="252" t="n">
        <v>24</v>
      </c>
      <c r="C35" s="252" t="n">
        <v>17</v>
      </c>
      <c r="D35" s="249" t="n">
        <f aca="false">F35/E35</f>
        <v>0.711111111111111</v>
      </c>
      <c r="E35" s="252" t="n">
        <v>45</v>
      </c>
      <c r="F35" s="252" t="n">
        <v>32</v>
      </c>
      <c r="G35" s="252" t="n">
        <v>365</v>
      </c>
      <c r="H35" s="252" t="n">
        <f aca="false">G35/F35</f>
        <v>11.40625</v>
      </c>
      <c r="I35" s="252" t="n">
        <v>2</v>
      </c>
      <c r="J35" s="249" t="n">
        <f aca="false">I35/F35</f>
        <v>0.0625</v>
      </c>
      <c r="L35" s="252" t="n">
        <v>2</v>
      </c>
      <c r="M35" s="252" t="n">
        <v>13</v>
      </c>
      <c r="N35" s="263" t="n">
        <f aca="false">M35/L35</f>
        <v>6.5</v>
      </c>
      <c r="O35" s="252" t="n">
        <v>0</v>
      </c>
      <c r="P35" s="249" t="n">
        <f aca="false">O35/L35</f>
        <v>0</v>
      </c>
      <c r="S35" s="251" t="s">
        <v>1103</v>
      </c>
      <c r="T35" s="264" t="n">
        <f aca="false">(E35+L35)/($D$27+$L$27+$N$17+$E$47+$L$47)</f>
        <v>0.0714285714285714</v>
      </c>
      <c r="U35" s="264" t="n">
        <f aca="false">E35/($E$17)</f>
        <v>0.122615803814714</v>
      </c>
      <c r="V35" s="264" t="n">
        <f aca="false">L35/($N$17+$D$27+$L$38+$L$47)</f>
        <v>0.00412371134020619</v>
      </c>
      <c r="X35" s="252" t="n">
        <f aca="false">($G35*('Scoring Format'!$B$4))+($I35*'Scoring Format'!$B$7)+($M35*('Scoring Format'!$B$3))+($O35*('Scoring Format'!$B$6))</f>
        <v>49.8</v>
      </c>
      <c r="Y35" s="252" t="n">
        <f aca="false">(F35*1)+(($G35*('Scoring Format'!$B$4))+($I35*'Scoring Format'!$B$7)+($M35*('Scoring Format'!$B$3))+($O35*('Scoring Format'!$B$6)))</f>
        <v>81.8</v>
      </c>
      <c r="Z35" s="252" t="n">
        <f aca="false">(F35*0.5)+(($G35*('Scoring Format'!$B$4))+($I35*'Scoring Format'!$B$7)+($M35*('Scoring Format'!$B$3))+($O35*('Scoring Format'!$B$6)))</f>
        <v>65.8</v>
      </c>
      <c r="AA35" s="243"/>
      <c r="AD35" s="251" t="s">
        <v>88</v>
      </c>
      <c r="AE35" s="251"/>
      <c r="AF35" s="249" t="n">
        <f aca="false">AH35/AG35</f>
        <v>0.662068965517241</v>
      </c>
      <c r="AG35" s="252" t="n">
        <v>145</v>
      </c>
      <c r="AH35" s="252" t="n">
        <v>96</v>
      </c>
      <c r="AI35" s="252" t="n">
        <v>1098</v>
      </c>
      <c r="AJ35" s="252" t="n">
        <f aca="false">AI35/AH35</f>
        <v>11.4375</v>
      </c>
      <c r="AK35" s="252" t="n">
        <v>7</v>
      </c>
      <c r="AL35" s="249" t="n">
        <f aca="false">AK35/AH35</f>
        <v>0.0729166666666667</v>
      </c>
      <c r="AN35" s="252" t="n">
        <v>0</v>
      </c>
      <c r="AO35" s="252" t="n">
        <v>0</v>
      </c>
      <c r="AP35" s="263" t="e">
        <f aca="false">AO35/AN35</f>
        <v>#DIV/0!</v>
      </c>
      <c r="AQ35" s="252" t="n">
        <v>0</v>
      </c>
      <c r="AR35" s="249" t="e">
        <f aca="false">AQ35/AN35</f>
        <v>#DIV/0!</v>
      </c>
      <c r="AV35" s="264" t="e">
        <f aca="false">(#ref!+AK35)/(#ref!+AK38)</f>
        <v>#NAME?</v>
      </c>
      <c r="AW35" s="264" t="e">
        <f aca="false">#ref!/(AK35+#ref!)</f>
        <v>#NAME?</v>
      </c>
      <c r="AX35" s="264" t="e">
        <f aca="false">AK35/(#ref!+AK35)</f>
        <v>#NAME?</v>
      </c>
      <c r="AZ35" s="252" t="n">
        <f aca="false">(AI35*0.1)+(AK35*6)+(AO35*0.1)+(AQ35*6)</f>
        <v>151.8</v>
      </c>
      <c r="BA35" s="252" t="n">
        <f aca="false">(AH35*1)+(AI35*0.1)+(AK35*6)+(AO35*0.1)+(AQ35*6)</f>
        <v>247.8</v>
      </c>
    </row>
    <row r="36" customFormat="false" ht="8.25" hidden="false" customHeight="false" outlineLevel="0" collapsed="false">
      <c r="A36" s="251" t="s">
        <v>1104</v>
      </c>
      <c r="B36" s="252" t="n">
        <v>26</v>
      </c>
      <c r="C36" s="252"/>
      <c r="D36" s="249" t="n">
        <f aca="false">F36/E36</f>
        <v>0.5</v>
      </c>
      <c r="E36" s="252" t="n">
        <v>6</v>
      </c>
      <c r="F36" s="252" t="n">
        <v>3</v>
      </c>
      <c r="G36" s="252" t="n">
        <v>21</v>
      </c>
      <c r="H36" s="252" t="n">
        <f aca="false">G36/F36</f>
        <v>7</v>
      </c>
      <c r="I36" s="252" t="n">
        <v>0</v>
      </c>
      <c r="J36" s="249" t="n">
        <f aca="false">I36/F36</f>
        <v>0</v>
      </c>
      <c r="L36" s="252"/>
      <c r="M36" s="252"/>
      <c r="N36" s="263" t="e">
        <f aca="false">M36/L36</f>
        <v>#DIV/0!</v>
      </c>
      <c r="O36" s="252"/>
      <c r="P36" s="249" t="e">
        <f aca="false">O36/L36</f>
        <v>#DIV/0!</v>
      </c>
      <c r="S36" s="251" t="s">
        <v>1105</v>
      </c>
      <c r="T36" s="264" t="n">
        <f aca="false">(E36+L36)/($D$27+$L$27+$N$17+$E$47+$L$47)</f>
        <v>0.00911854103343465</v>
      </c>
      <c r="U36" s="264" t="n">
        <f aca="false">E36/($E$17)</f>
        <v>0.0163487738419619</v>
      </c>
      <c r="V36" s="264" t="n">
        <f aca="false">L36/($N$17+$D$27+$L$38+$L$47)</f>
        <v>0</v>
      </c>
      <c r="X36" s="252" t="n">
        <f aca="false">($G36*('Scoring Format'!$B$4))+($I36*'Scoring Format'!$B$7)+($M36*('Scoring Format'!$B$3))+($O36*('Scoring Format'!$B$6))</f>
        <v>2.1</v>
      </c>
      <c r="Y36" s="252" t="n">
        <f aca="false">(F36*1)+(($G36*('Scoring Format'!$B$4))+($I36*'Scoring Format'!$B$7)+($M36*('Scoring Format'!$B$3))+($O36*('Scoring Format'!$B$6)))</f>
        <v>5.1</v>
      </c>
      <c r="Z36" s="252" t="n">
        <f aca="false">(F36*0.5)+(($G36*('Scoring Format'!$B$4))+($I36*'Scoring Format'!$B$7)+($M36*('Scoring Format'!$B$3))+($O36*('Scoring Format'!$B$6)))</f>
        <v>3.6</v>
      </c>
      <c r="AA36" s="243"/>
      <c r="AD36" s="251" t="s">
        <v>91</v>
      </c>
      <c r="AE36" s="251"/>
      <c r="AF36" s="249" t="n">
        <f aca="false">AH36/AG36</f>
        <v>0.6</v>
      </c>
      <c r="AG36" s="252" t="n">
        <v>10</v>
      </c>
      <c r="AH36" s="252" t="n">
        <v>6</v>
      </c>
      <c r="AI36" s="252" t="n">
        <v>100</v>
      </c>
      <c r="AJ36" s="252" t="n">
        <f aca="false">AI36/AH36</f>
        <v>16.6666666666667</v>
      </c>
      <c r="AK36" s="252" t="n">
        <v>0</v>
      </c>
      <c r="AL36" s="249" t="n">
        <f aca="false">AK36/AH36</f>
        <v>0</v>
      </c>
      <c r="AN36" s="252" t="n">
        <v>0</v>
      </c>
      <c r="AO36" s="252" t="n">
        <v>0</v>
      </c>
      <c r="AP36" s="263" t="e">
        <f aca="false">AO36/AN36</f>
        <v>#DIV/0!</v>
      </c>
      <c r="AQ36" s="252" t="n">
        <v>0</v>
      </c>
      <c r="AR36" s="249" t="e">
        <f aca="false">AQ36/AN36</f>
        <v>#DIV/0!</v>
      </c>
      <c r="AV36" s="264" t="e">
        <f aca="false">(#ref!+AK36)/(#ref!+AK41)</f>
        <v>#NAME?</v>
      </c>
      <c r="AW36" s="264" t="e">
        <f aca="false">#ref!/(AK36+#ref!)</f>
        <v>#NAME?</v>
      </c>
      <c r="AX36" s="264" t="e">
        <f aca="false">AK36/(#ref!+AK36)</f>
        <v>#NAME?</v>
      </c>
      <c r="AZ36" s="252" t="n">
        <f aca="false">(AI36*0.1)+(AK36*6)+(AO36*0.1)+(AQ36*6)</f>
        <v>10</v>
      </c>
      <c r="BA36" s="252" t="n">
        <f aca="false">(AH36*1)+(AI36*0.1)+(AK36*6)+(AO36*0.1)+(AQ36*6)</f>
        <v>16</v>
      </c>
    </row>
    <row r="37" customFormat="false" ht="8.25" hidden="false" customHeight="false" outlineLevel="0" collapsed="false">
      <c r="A37" s="251" t="s">
        <v>1106</v>
      </c>
      <c r="B37" s="252" t="n">
        <v>23</v>
      </c>
      <c r="C37" s="252"/>
      <c r="D37" s="249" t="n">
        <f aca="false">F37/E37</f>
        <v>0.466666666666667</v>
      </c>
      <c r="E37" s="252" t="n">
        <v>15</v>
      </c>
      <c r="F37" s="252" t="n">
        <v>7</v>
      </c>
      <c r="G37" s="252" t="n">
        <v>70</v>
      </c>
      <c r="H37" s="252" t="n">
        <f aca="false">G37/F37</f>
        <v>10</v>
      </c>
      <c r="I37" s="252" t="n">
        <v>1</v>
      </c>
      <c r="J37" s="249" t="n">
        <f aca="false">I37/F37</f>
        <v>0.142857142857143</v>
      </c>
      <c r="L37" s="252"/>
      <c r="M37" s="252"/>
      <c r="N37" s="263" t="e">
        <f aca="false">M37/L37</f>
        <v>#DIV/0!</v>
      </c>
      <c r="O37" s="252"/>
      <c r="P37" s="249" t="e">
        <f aca="false">O37/L37</f>
        <v>#DIV/0!</v>
      </c>
      <c r="S37" s="251" t="s">
        <v>1107</v>
      </c>
      <c r="T37" s="264" t="n">
        <f aca="false">(E37+L37)/($D$27+$L$27+$N$17+$E$47+$L$47)</f>
        <v>0.0227963525835866</v>
      </c>
      <c r="U37" s="264" t="n">
        <f aca="false">E37/($E$17)</f>
        <v>0.0408719346049046</v>
      </c>
      <c r="V37" s="264" t="n">
        <f aca="false">L37/($N$17+$D$27+$L$38+$L$47)</f>
        <v>0</v>
      </c>
      <c r="X37" s="252" t="n">
        <f aca="false">($G37*('Scoring Format'!$B$4))+($I37*'Scoring Format'!$B$7)+($M37*('Scoring Format'!$B$3))+($O37*('Scoring Format'!$B$6))</f>
        <v>13</v>
      </c>
      <c r="Y37" s="252" t="n">
        <f aca="false">(F37*1)+(($G37*('Scoring Format'!$B$4))+($I37*'Scoring Format'!$B$7)+($M37*('Scoring Format'!$B$3))+($O37*('Scoring Format'!$B$6)))</f>
        <v>20</v>
      </c>
      <c r="Z37" s="252" t="n">
        <f aca="false">(F37*0.5)+(($G37*('Scoring Format'!$B$4))+($I37*'Scoring Format'!$B$7)+($M37*('Scoring Format'!$B$3))+($O37*('Scoring Format'!$B$6)))</f>
        <v>16.5</v>
      </c>
      <c r="AA37" s="243"/>
      <c r="AD37" s="251" t="s">
        <v>94</v>
      </c>
      <c r="AE37" s="251"/>
      <c r="AF37" s="249" t="e">
        <f aca="false">AH37/AG37</f>
        <v>#DIV/0!</v>
      </c>
      <c r="AG37" s="252"/>
      <c r="AH37" s="252"/>
      <c r="AI37" s="252"/>
      <c r="AJ37" s="252"/>
      <c r="AK37" s="252"/>
      <c r="AL37" s="249" t="e">
        <f aca="false">AK37/AH37</f>
        <v>#DIV/0!</v>
      </c>
      <c r="AN37" s="252"/>
      <c r="AO37" s="252"/>
      <c r="AP37" s="263" t="e">
        <f aca="false">AO37/AN37</f>
        <v>#DIV/0!</v>
      </c>
      <c r="AQ37" s="252"/>
      <c r="AR37" s="249" t="e">
        <f aca="false">AQ37/AN37</f>
        <v>#DIV/0!</v>
      </c>
      <c r="AV37" s="264" t="e">
        <f aca="false">(#ref!+AK37)/(#ref!+AK42)</f>
        <v>#NAME?</v>
      </c>
      <c r="AW37" s="264" t="e">
        <f aca="false">#ref!/(AK37+#ref!)</f>
        <v>#NAME?</v>
      </c>
      <c r="AX37" s="264" t="e">
        <f aca="false">AK37/(#ref!+AK37)</f>
        <v>#NAME?</v>
      </c>
      <c r="AZ37" s="252"/>
      <c r="BA37" s="252"/>
    </row>
    <row r="38" customFormat="false" ht="8.25" hidden="false" customHeight="false" outlineLevel="0" collapsed="false">
      <c r="A38" s="250" t="s">
        <v>49</v>
      </c>
      <c r="B38" s="250"/>
      <c r="C38" s="250"/>
      <c r="D38" s="247"/>
      <c r="E38" s="250" t="n">
        <f aca="false">SUM(E32:E37)</f>
        <v>344</v>
      </c>
      <c r="F38" s="250" t="n">
        <f aca="false">SUM(F32:F37)</f>
        <v>220</v>
      </c>
      <c r="G38" s="250" t="n">
        <f aca="false">SUM(G32:G37)</f>
        <v>3092</v>
      </c>
      <c r="H38" s="250"/>
      <c r="I38" s="250" t="n">
        <f aca="false">SUM(I32:I37)</f>
        <v>21</v>
      </c>
      <c r="J38" s="250"/>
      <c r="K38" s="250"/>
      <c r="L38" s="250" t="n">
        <f aca="false">SUM(L32:L37)</f>
        <v>8</v>
      </c>
      <c r="M38" s="250" t="n">
        <f aca="false">SUM(M32:M37)</f>
        <v>39</v>
      </c>
      <c r="N38" s="250"/>
      <c r="O38" s="250" t="n">
        <f aca="false">SUM(O32:O37)</f>
        <v>0</v>
      </c>
      <c r="P38" s="250"/>
      <c r="AD38" s="250" t="s">
        <v>49</v>
      </c>
      <c r="AE38" s="250"/>
      <c r="AF38" s="247"/>
      <c r="AG38" s="250" t="n">
        <f aca="false">SUM(AG32:AG37)</f>
        <v>422</v>
      </c>
      <c r="AH38" s="250" t="n">
        <f aca="false">SUM(AH32:AH37)</f>
        <v>265</v>
      </c>
      <c r="AI38" s="250" t="n">
        <f aca="false">SUM(AI32:AI37)</f>
        <v>3125</v>
      </c>
      <c r="AJ38" s="250"/>
      <c r="AK38" s="250" t="n">
        <f aca="false">SUM(AK32:AK37)</f>
        <v>20</v>
      </c>
      <c r="AL38" s="250"/>
      <c r="AM38" s="250"/>
      <c r="AN38" s="250" t="n">
        <f aca="false">SUM(AN32:AN37)</f>
        <v>17</v>
      </c>
      <c r="AO38" s="250" t="n">
        <f aca="false">SUM(AO32:AO37)</f>
        <v>128</v>
      </c>
      <c r="AP38" s="250"/>
      <c r="AQ38" s="250" t="n">
        <f aca="false">SUM(AQ32:AQ37)</f>
        <v>0</v>
      </c>
      <c r="AR38" s="250"/>
    </row>
    <row r="39" customFormat="false" ht="8.25" hidden="false" customHeight="false" outlineLevel="0" collapsed="false">
      <c r="A39" s="250"/>
      <c r="C39" s="243"/>
      <c r="D39" s="243"/>
      <c r="E39" s="243"/>
      <c r="F39" s="243"/>
      <c r="G39" s="243"/>
      <c r="H39" s="243"/>
      <c r="I39" s="243"/>
      <c r="J39" s="243"/>
      <c r="K39" s="243"/>
      <c r="L39" s="243"/>
      <c r="S39" s="242" t="s">
        <v>1108</v>
      </c>
      <c r="AC39" s="250"/>
      <c r="AE39" s="243"/>
      <c r="AF39" s="243"/>
      <c r="AG39" s="243"/>
      <c r="AH39" s="243"/>
      <c r="AI39" s="243"/>
      <c r="AJ39" s="243"/>
      <c r="AK39" s="243"/>
      <c r="AL39" s="243"/>
      <c r="AM39" s="243"/>
      <c r="AN39" s="243"/>
    </row>
    <row r="40" customFormat="false" ht="8.25" hidden="false" customHeight="false" outlineLevel="0" collapsed="false">
      <c r="A40" s="250"/>
      <c r="C40" s="243"/>
      <c r="D40" s="243"/>
      <c r="E40" s="243"/>
      <c r="F40" s="243"/>
      <c r="G40" s="243"/>
      <c r="H40" s="243"/>
      <c r="I40" s="243"/>
      <c r="J40" s="243"/>
      <c r="K40" s="243"/>
      <c r="L40" s="243"/>
      <c r="AC40" s="250"/>
      <c r="AE40" s="243"/>
      <c r="AF40" s="243"/>
      <c r="AG40" s="243"/>
      <c r="AH40" s="243"/>
      <c r="AI40" s="243"/>
      <c r="AJ40" s="243"/>
      <c r="AK40" s="243"/>
      <c r="AL40" s="243"/>
      <c r="AM40" s="243"/>
      <c r="AN40" s="243"/>
    </row>
    <row r="41" customFormat="false" ht="8.25" hidden="false" customHeight="false" outlineLevel="0" collapsed="false">
      <c r="A41" s="244" t="s">
        <v>50</v>
      </c>
      <c r="B41" s="244"/>
      <c r="C41" s="244"/>
      <c r="D41" s="244"/>
      <c r="E41" s="244"/>
      <c r="F41" s="244"/>
      <c r="G41" s="244"/>
      <c r="H41" s="245"/>
      <c r="I41" s="245"/>
      <c r="J41" s="243"/>
      <c r="K41" s="243"/>
      <c r="L41" s="244" t="s">
        <v>19</v>
      </c>
      <c r="M41" s="244"/>
      <c r="N41" s="244"/>
      <c r="O41" s="244"/>
      <c r="P41" s="244"/>
      <c r="T41" s="244" t="s">
        <v>20</v>
      </c>
      <c r="U41" s="244"/>
      <c r="V41" s="244"/>
      <c r="X41" s="244"/>
      <c r="Y41" s="244"/>
      <c r="AE41" s="244" t="s">
        <v>50</v>
      </c>
      <c r="AF41" s="244"/>
      <c r="AG41" s="244"/>
      <c r="AH41" s="244"/>
      <c r="AI41" s="244"/>
      <c r="AJ41" s="244"/>
      <c r="AK41" s="244"/>
      <c r="AL41" s="243"/>
      <c r="AM41" s="243"/>
      <c r="AN41" s="244" t="s">
        <v>19</v>
      </c>
      <c r="AO41" s="244"/>
      <c r="AP41" s="244"/>
      <c r="AQ41" s="244"/>
      <c r="AR41" s="244"/>
      <c r="AV41" s="244" t="s">
        <v>20</v>
      </c>
      <c r="AW41" s="244"/>
      <c r="AX41" s="244"/>
      <c r="AZ41" s="244" t="s">
        <v>21</v>
      </c>
      <c r="BA41" s="244"/>
    </row>
    <row r="42" customFormat="false" ht="8.25" hidden="false" customHeight="false" outlineLevel="0" collapsed="false">
      <c r="A42" s="250" t="s">
        <v>95</v>
      </c>
      <c r="B42" s="250" t="s">
        <v>23</v>
      </c>
      <c r="C42" s="250" t="s">
        <v>24</v>
      </c>
      <c r="D42" s="250" t="s">
        <v>52</v>
      </c>
      <c r="E42" s="250" t="s">
        <v>53</v>
      </c>
      <c r="F42" s="250" t="s">
        <v>54</v>
      </c>
      <c r="G42" s="250" t="s">
        <v>55</v>
      </c>
      <c r="H42" s="250" t="s">
        <v>56</v>
      </c>
      <c r="I42" s="250" t="s">
        <v>30</v>
      </c>
      <c r="J42" s="250" t="s">
        <v>57</v>
      </c>
      <c r="L42" s="250" t="s">
        <v>34</v>
      </c>
      <c r="M42" s="250" t="s">
        <v>35</v>
      </c>
      <c r="N42" s="250" t="s">
        <v>36</v>
      </c>
      <c r="O42" s="250" t="s">
        <v>96</v>
      </c>
      <c r="P42" s="250" t="s">
        <v>31</v>
      </c>
      <c r="S42" s="250" t="s">
        <v>95</v>
      </c>
      <c r="T42" s="250" t="s">
        <v>38</v>
      </c>
      <c r="U42" s="250" t="s">
        <v>39</v>
      </c>
      <c r="V42" s="250" t="s">
        <v>40</v>
      </c>
      <c r="X42" s="250" t="s">
        <v>41</v>
      </c>
      <c r="Y42" s="250" t="s">
        <v>58</v>
      </c>
      <c r="Z42" s="250" t="s">
        <v>97</v>
      </c>
      <c r="AA42" s="250"/>
      <c r="AD42" s="250" t="s">
        <v>95</v>
      </c>
      <c r="AE42" s="250" t="s">
        <v>24</v>
      </c>
      <c r="AF42" s="250" t="s">
        <v>52</v>
      </c>
      <c r="AG42" s="250" t="s">
        <v>53</v>
      </c>
      <c r="AH42" s="250" t="s">
        <v>54</v>
      </c>
      <c r="AI42" s="250" t="s">
        <v>55</v>
      </c>
      <c r="AJ42" s="250" t="s">
        <v>56</v>
      </c>
      <c r="AK42" s="250" t="s">
        <v>30</v>
      </c>
      <c r="AL42" s="250" t="s">
        <v>57</v>
      </c>
      <c r="AN42" s="250" t="s">
        <v>34</v>
      </c>
      <c r="AO42" s="250" t="s">
        <v>35</v>
      </c>
      <c r="AP42" s="250" t="s">
        <v>36</v>
      </c>
      <c r="AQ42" s="250" t="s">
        <v>96</v>
      </c>
      <c r="AR42" s="250" t="s">
        <v>31</v>
      </c>
      <c r="AV42" s="250" t="s">
        <v>38</v>
      </c>
      <c r="AW42" s="250" t="s">
        <v>39</v>
      </c>
      <c r="AX42" s="250" t="s">
        <v>40</v>
      </c>
      <c r="AZ42" s="250" t="s">
        <v>41</v>
      </c>
      <c r="BA42" s="250" t="s">
        <v>58</v>
      </c>
    </row>
    <row r="43" customFormat="false" ht="8.25" hidden="false" customHeight="false" outlineLevel="0" collapsed="false">
      <c r="A43" s="251" t="s">
        <v>1109</v>
      </c>
      <c r="B43" s="252" t="n">
        <v>29</v>
      </c>
      <c r="C43" s="252" t="n">
        <v>16</v>
      </c>
      <c r="D43" s="249" t="n">
        <f aca="false">F43/E43</f>
        <v>0.821428571428571</v>
      </c>
      <c r="E43" s="252" t="n">
        <v>56</v>
      </c>
      <c r="F43" s="252" t="n">
        <v>46</v>
      </c>
      <c r="G43" s="252" t="n">
        <v>445</v>
      </c>
      <c r="H43" s="252" t="n">
        <f aca="false">G43/F43</f>
        <v>9.67391304347826</v>
      </c>
      <c r="I43" s="252" t="n">
        <v>4</v>
      </c>
      <c r="J43" s="249" t="n">
        <f aca="false">I43/F43</f>
        <v>0.0869565217391304</v>
      </c>
      <c r="L43" s="252" t="n">
        <v>0</v>
      </c>
      <c r="M43" s="252" t="n">
        <v>0</v>
      </c>
      <c r="N43" s="252" t="n">
        <v>0</v>
      </c>
      <c r="O43" s="252" t="n">
        <v>0</v>
      </c>
      <c r="P43" s="249" t="e">
        <f aca="false">O43/L43</f>
        <v>#DIV/0!</v>
      </c>
      <c r="S43" s="251" t="s">
        <v>1110</v>
      </c>
      <c r="T43" s="264" t="n">
        <f aca="false">(E43+L43)/($E$47+$L$47+$E$38+$L$38+$K$27+$D$27+$N$17)</f>
        <v>0.0546875</v>
      </c>
      <c r="U43" s="264" t="n">
        <f aca="false">E43/($E$47+$E$38+$K$27)</f>
        <v>0.103896103896104</v>
      </c>
      <c r="V43" s="264" t="n">
        <f aca="false">L43/($L$47+$L$38+$D$27+$N$17)</f>
        <v>0</v>
      </c>
      <c r="X43" s="252" t="n">
        <f aca="false">($G43*('Scoring Format'!$B$4))+($I43*'Scoring Format'!$B$7)+($M43*('Scoring Format'!$B$3))+($O43*('Scoring Format'!$B$6))</f>
        <v>68.5</v>
      </c>
      <c r="Y43" s="252" t="n">
        <f aca="false">(F43*1)+(($G43*('Scoring Format'!$B$4))+($I43*'Scoring Format'!$B$7)+($M43*('Scoring Format'!$B$3))+($O43*('Scoring Format'!$B$6)))</f>
        <v>114.5</v>
      </c>
      <c r="Z43" s="252" t="n">
        <f aca="false">(F43*0.5)+(($G43*('Scoring Format'!$B$4))+($I43*'Scoring Format'!$B$7)+($M43*('Scoring Format'!$B$3))+($O43*('Scoring Format'!$B$6)))</f>
        <v>91.5</v>
      </c>
      <c r="AA43" s="243"/>
      <c r="AD43" s="251" t="s">
        <v>100</v>
      </c>
      <c r="AE43" s="251"/>
      <c r="AF43" s="249" t="n">
        <f aca="false">AH43/AG43</f>
        <v>0.5625</v>
      </c>
      <c r="AG43" s="252" t="n">
        <v>16</v>
      </c>
      <c r="AH43" s="252" t="n">
        <v>9</v>
      </c>
      <c r="AI43" s="252" t="n">
        <v>108</v>
      </c>
      <c r="AJ43" s="252" t="n">
        <f aca="false">AI43/AH43</f>
        <v>12</v>
      </c>
      <c r="AK43" s="252" t="n">
        <v>1</v>
      </c>
      <c r="AL43" s="249" t="n">
        <f aca="false">AK43/AH43</f>
        <v>0.111111111111111</v>
      </c>
      <c r="AN43" s="252" t="n">
        <v>0</v>
      </c>
      <c r="AO43" s="252" t="n">
        <v>0</v>
      </c>
      <c r="AP43" s="252" t="n">
        <v>0</v>
      </c>
      <c r="AQ43" s="252" t="n">
        <v>0</v>
      </c>
      <c r="AR43" s="249" t="e">
        <f aca="false">AQ43/AN43</f>
        <v>#DIV/0!</v>
      </c>
      <c r="AV43" s="264" t="e">
        <f aca="false">(#ref!+AK43)/(#ref!+AK46)</f>
        <v>#NAME?</v>
      </c>
      <c r="AW43" s="264" t="e">
        <f aca="false">#ref!/(AK43+#ref!)</f>
        <v>#NAME?</v>
      </c>
      <c r="AX43" s="264" t="e">
        <f aca="false">AK43/(#ref!+AK43)</f>
        <v>#NAME?</v>
      </c>
      <c r="AZ43" s="252" t="n">
        <f aca="false">(AI43*0.1)+(AK43*6)+(AO43*0.1)+(AQ43*6)</f>
        <v>16.8</v>
      </c>
      <c r="BA43" s="252" t="n">
        <f aca="false">(AH43*1)+(AI43*0.1)+(AK43*6)+(AO43*0.1)+(AQ43*6)</f>
        <v>25.8</v>
      </c>
    </row>
    <row r="44" customFormat="false" ht="8.25" hidden="false" customHeight="false" outlineLevel="0" collapsed="false">
      <c r="A44" s="251" t="s">
        <v>1111</v>
      </c>
      <c r="B44" s="252" t="n">
        <v>27</v>
      </c>
      <c r="C44" s="252" t="n">
        <v>16</v>
      </c>
      <c r="D44" s="249" t="n">
        <f aca="false">F44/E44</f>
        <v>0.642857142857143</v>
      </c>
      <c r="E44" s="252" t="n">
        <v>14</v>
      </c>
      <c r="F44" s="252" t="n">
        <v>9</v>
      </c>
      <c r="G44" s="252" t="n">
        <v>95</v>
      </c>
      <c r="H44" s="252" t="n">
        <f aca="false">G44/F44</f>
        <v>10.5555555555556</v>
      </c>
      <c r="I44" s="252" t="n">
        <v>0</v>
      </c>
      <c r="J44" s="249" t="n">
        <f aca="false">I44/F44</f>
        <v>0</v>
      </c>
      <c r="L44" s="252" t="n">
        <v>0</v>
      </c>
      <c r="M44" s="252" t="n">
        <v>0</v>
      </c>
      <c r="N44" s="252" t="n">
        <v>0</v>
      </c>
      <c r="O44" s="252" t="n">
        <v>0</v>
      </c>
      <c r="P44" s="249" t="e">
        <f aca="false">O44/L44</f>
        <v>#DIV/0!</v>
      </c>
      <c r="S44" s="251" t="s">
        <v>1112</v>
      </c>
      <c r="T44" s="264" t="n">
        <f aca="false">(E44+L44)/($E$47+$L$47+$E$38+$L$38+$K$27+$D$27+$N$17)</f>
        <v>0.013671875</v>
      </c>
      <c r="U44" s="264" t="n">
        <f aca="false">E44/($E$47+$E$38+$K$27)</f>
        <v>0.025974025974026</v>
      </c>
      <c r="V44" s="264" t="n">
        <f aca="false">L44/($L$47+$L$38+$D$27+$N$17)</f>
        <v>0</v>
      </c>
      <c r="X44" s="252" t="n">
        <f aca="false">($G44*('Scoring Format'!$B$4))+($I44*'Scoring Format'!$B$7)+($M44*('Scoring Format'!$B$3))+($O44*('Scoring Format'!$B$6))</f>
        <v>9.5</v>
      </c>
      <c r="Y44" s="252" t="n">
        <f aca="false">(F44*1)+(($G44*('Scoring Format'!$B$4))+($I44*'Scoring Format'!$B$7)+($M44*('Scoring Format'!$B$3))+($O44*('Scoring Format'!$B$6)))</f>
        <v>18.5</v>
      </c>
      <c r="Z44" s="252" t="n">
        <f aca="false">(F44*0.5)+(($G44*('Scoring Format'!$B$4))+($I44*'Scoring Format'!$B$7)+($M44*('Scoring Format'!$B$3))+($O44*('Scoring Format'!$B$6)))</f>
        <v>14</v>
      </c>
      <c r="AA44" s="243"/>
      <c r="AD44" s="251" t="s">
        <v>103</v>
      </c>
      <c r="AE44" s="251"/>
      <c r="AF44" s="249" t="n">
        <f aca="false">AH44/AG44</f>
        <v>0.742857142857143</v>
      </c>
      <c r="AG44" s="252" t="n">
        <v>35</v>
      </c>
      <c r="AH44" s="252" t="n">
        <v>26</v>
      </c>
      <c r="AI44" s="252" t="n">
        <v>283</v>
      </c>
      <c r="AJ44" s="252" t="n">
        <f aca="false">AI44/AH44</f>
        <v>10.8846153846154</v>
      </c>
      <c r="AK44" s="252" t="n">
        <v>2</v>
      </c>
      <c r="AL44" s="249" t="n">
        <f aca="false">AK44/AH44</f>
        <v>0.0769230769230769</v>
      </c>
      <c r="AN44" s="252" t="n">
        <v>0</v>
      </c>
      <c r="AO44" s="252" t="n">
        <v>0</v>
      </c>
      <c r="AP44" s="252" t="n">
        <v>0</v>
      </c>
      <c r="AQ44" s="252" t="n">
        <v>0</v>
      </c>
      <c r="AR44" s="249" t="e">
        <f aca="false">AQ44/AN44</f>
        <v>#DIV/0!</v>
      </c>
      <c r="AV44" s="264" t="e">
        <f aca="false">(#ref!+AK44)/(#ref!+AK47)</f>
        <v>#NAME?</v>
      </c>
      <c r="AW44" s="264" t="e">
        <f aca="false">#ref!/(AK44+#ref!)</f>
        <v>#NAME?</v>
      </c>
      <c r="AX44" s="264" t="e">
        <f aca="false">AK44/(#ref!+AK44)</f>
        <v>#NAME?</v>
      </c>
      <c r="AZ44" s="252" t="n">
        <f aca="false">(AI44*0.1)+(AK44*6)+(AO44*0.1)+(AQ44*6)</f>
        <v>40.3</v>
      </c>
      <c r="BA44" s="252" t="n">
        <f aca="false">(AH44*1)+(AI44*0.1)+(AK44*6)+(AO44*0.1)+(AQ44*6)</f>
        <v>66.3</v>
      </c>
    </row>
    <row r="45" customFormat="false" ht="8.25" hidden="false" customHeight="false" outlineLevel="0" collapsed="false">
      <c r="A45" s="251"/>
      <c r="B45" s="252"/>
      <c r="C45" s="252"/>
      <c r="D45" s="249" t="e">
        <f aca="false">F45/E45</f>
        <v>#DIV/0!</v>
      </c>
      <c r="E45" s="252"/>
      <c r="F45" s="252"/>
      <c r="G45" s="252"/>
      <c r="H45" s="252" t="e">
        <f aca="false">G45/F45</f>
        <v>#DIV/0!</v>
      </c>
      <c r="I45" s="252"/>
      <c r="J45" s="249" t="e">
        <f aca="false">I45/F45</f>
        <v>#DIV/0!</v>
      </c>
      <c r="L45" s="252" t="n">
        <v>0</v>
      </c>
      <c r="M45" s="252" t="n">
        <v>0</v>
      </c>
      <c r="N45" s="252" t="n">
        <v>0</v>
      </c>
      <c r="O45" s="252" t="n">
        <v>0</v>
      </c>
      <c r="P45" s="249" t="e">
        <f aca="false">O45/L45</f>
        <v>#DIV/0!</v>
      </c>
      <c r="S45" s="251"/>
      <c r="T45" s="264" t="n">
        <f aca="false">(E45+L45)/($E$47+$L$47+$E$38+$L$38+$K$27+$D$27+$N$17)</f>
        <v>0</v>
      </c>
      <c r="U45" s="264" t="n">
        <f aca="false">E45/($E$47+$E$38+$K$27)</f>
        <v>0</v>
      </c>
      <c r="V45" s="264" t="n">
        <f aca="false">L45/($L$47+$L$38+$D$27+$N$17)</f>
        <v>0</v>
      </c>
      <c r="X45" s="252" t="n">
        <f aca="false">($G45*('Scoring Format'!$B$4))+($I45*'Scoring Format'!$B$7)+($M45*('Scoring Format'!$B$3))+($O45*('Scoring Format'!$B$6))</f>
        <v>0</v>
      </c>
      <c r="Y45" s="252" t="n">
        <f aca="false">(F45*1)+(($G45*('Scoring Format'!$B$4))+($I45*'Scoring Format'!$B$7)+($M45*('Scoring Format'!$B$3))+($O45*('Scoring Format'!$B$6)))</f>
        <v>0</v>
      </c>
      <c r="Z45" s="252" t="n">
        <f aca="false">(F45*0.5)+(($G45*('Scoring Format'!$B$4))+($I45*'Scoring Format'!$B$7)+($M45*('Scoring Format'!$B$3))+($O45*('Scoring Format'!$B$6)))</f>
        <v>0</v>
      </c>
      <c r="AA45" s="243"/>
      <c r="AD45" s="251" t="s">
        <v>106</v>
      </c>
      <c r="AE45" s="251"/>
      <c r="AF45" s="249" t="n">
        <f aca="false">AH45/AG45</f>
        <v>0.5</v>
      </c>
      <c r="AG45" s="252" t="n">
        <v>12</v>
      </c>
      <c r="AH45" s="252" t="n">
        <v>6</v>
      </c>
      <c r="AI45" s="252" t="n">
        <v>65</v>
      </c>
      <c r="AJ45" s="252" t="n">
        <f aca="false">AI45/AH45</f>
        <v>10.8333333333333</v>
      </c>
      <c r="AK45" s="252" t="n">
        <v>0</v>
      </c>
      <c r="AL45" s="249" t="n">
        <f aca="false">AK45/AH45</f>
        <v>0</v>
      </c>
      <c r="AN45" s="252" t="n">
        <v>0</v>
      </c>
      <c r="AO45" s="252" t="n">
        <v>0</v>
      </c>
      <c r="AP45" s="252" t="n">
        <v>0</v>
      </c>
      <c r="AQ45" s="252" t="n">
        <v>0</v>
      </c>
      <c r="AR45" s="249" t="e">
        <f aca="false">AQ45/AN45</f>
        <v>#DIV/0!</v>
      </c>
      <c r="AV45" s="264" t="e">
        <f aca="false">(#ref!+AK45)/(#ref!+AI49)</f>
        <v>#NAME?</v>
      </c>
      <c r="AW45" s="264" t="e">
        <f aca="false">#ref!/(AK45+#ref!)</f>
        <v>#NAME?</v>
      </c>
      <c r="AX45" s="264" t="e">
        <f aca="false">AK45/(#ref!+AK45)</f>
        <v>#NAME?</v>
      </c>
      <c r="AZ45" s="252" t="n">
        <f aca="false">(AI45*0.1)+(AK45*6)+(AO45*0.1)+(AQ45*6)</f>
        <v>6.5</v>
      </c>
      <c r="BA45" s="252" t="n">
        <f aca="false">(AH45*1)+(AI45*0.1)+(AK45*6)+(AO45*0.1)+(AQ45*6)</f>
        <v>12.5</v>
      </c>
    </row>
    <row r="46" customFormat="false" ht="8.25" hidden="false" customHeight="false" outlineLevel="0" collapsed="false">
      <c r="A46" s="251" t="s">
        <v>1113</v>
      </c>
      <c r="B46" s="252" t="n">
        <v>23</v>
      </c>
      <c r="C46" s="252" t="n">
        <v>16</v>
      </c>
      <c r="D46" s="249" t="n">
        <f aca="false">F46/E46</f>
        <v>0.525</v>
      </c>
      <c r="E46" s="252" t="n">
        <v>40</v>
      </c>
      <c r="F46" s="252" t="n">
        <v>21</v>
      </c>
      <c r="G46" s="252" t="n">
        <v>290</v>
      </c>
      <c r="H46" s="252" t="n">
        <f aca="false">G46/F46</f>
        <v>13.8095238095238</v>
      </c>
      <c r="I46" s="252"/>
      <c r="J46" s="249" t="n">
        <f aca="false">I46/F46</f>
        <v>0</v>
      </c>
      <c r="L46" s="252" t="n">
        <v>0</v>
      </c>
      <c r="M46" s="252" t="n">
        <v>0</v>
      </c>
      <c r="N46" s="252" t="n">
        <v>0</v>
      </c>
      <c r="O46" s="252" t="n">
        <v>0</v>
      </c>
      <c r="P46" s="249" t="e">
        <f aca="false">O46/L46</f>
        <v>#DIV/0!</v>
      </c>
      <c r="S46" s="251" t="s">
        <v>1114</v>
      </c>
      <c r="T46" s="264" t="n">
        <f aca="false">(E46+L46)/($E$47+$L$47+$E$38+$L$38+$K$27+$D$27+$N$17)</f>
        <v>0.0390625</v>
      </c>
      <c r="U46" s="264" t="n">
        <f aca="false">E46/($E$47+$E$38+$K$27)</f>
        <v>0.0742115027829314</v>
      </c>
      <c r="V46" s="264" t="n">
        <f aca="false">L46/($L$47+$L$38+$D$27+$N$17)</f>
        <v>0</v>
      </c>
      <c r="X46" s="252" t="n">
        <f aca="false">($G46*('Scoring Format'!$B$4))+($I46*'Scoring Format'!$B$7)+($M46*('Scoring Format'!$B$3))+($O46*('Scoring Format'!$B$6))</f>
        <v>29</v>
      </c>
      <c r="Y46" s="252" t="n">
        <f aca="false">(F46*1)+(($G46*('Scoring Format'!$B$4))+($I46*'Scoring Format'!$B$7)+($M46*('Scoring Format'!$B$3))+($O46*('Scoring Format'!$B$6)))</f>
        <v>50</v>
      </c>
      <c r="Z46" s="252" t="n">
        <f aca="false">(F46*0.5)+(($G46*('Scoring Format'!$B$4))+($I46*'Scoring Format'!$B$7)+($M46*('Scoring Format'!$B$3))+($O46*('Scoring Format'!$B$6)))</f>
        <v>39.5</v>
      </c>
      <c r="AA46" s="243"/>
      <c r="AD46" s="251"/>
      <c r="AE46" s="251"/>
      <c r="AF46" s="249" t="e">
        <f aca="false">AH46/AG46</f>
        <v>#DIV/0!</v>
      </c>
      <c r="AG46" s="252"/>
      <c r="AH46" s="252"/>
      <c r="AI46" s="252"/>
      <c r="AJ46" s="252" t="e">
        <f aca="false">AI46/AH46</f>
        <v>#DIV/0!</v>
      </c>
      <c r="AK46" s="252"/>
      <c r="AL46" s="249" t="e">
        <f aca="false">AK46/AH46</f>
        <v>#DIV/0!</v>
      </c>
      <c r="AN46" s="252"/>
      <c r="AO46" s="252"/>
      <c r="AP46" s="252"/>
      <c r="AQ46" s="252" t="n">
        <v>0</v>
      </c>
      <c r="AR46" s="249" t="e">
        <f aca="false">AQ46/AN46</f>
        <v>#DIV/0!</v>
      </c>
      <c r="AV46" s="264" t="e">
        <f aca="false">(#ref!+AK46)/(#ref!+AI50)</f>
        <v>#NAME?</v>
      </c>
      <c r="AW46" s="264" t="e">
        <f aca="false">#ref!/(AK46+#ref!)</f>
        <v>#NAME?</v>
      </c>
      <c r="AX46" s="264" t="e">
        <f aca="false">AK46/(#ref!+AK46)</f>
        <v>#NAME?</v>
      </c>
      <c r="AZ46" s="252" t="n">
        <f aca="false">(AI46*0.1)+(AK46*6)+(AO46*0.1)+(AQ46*6)</f>
        <v>0</v>
      </c>
      <c r="BA46" s="252" t="n">
        <f aca="false">(AH46*1)+(AI46*0.1)+(AK46*6)+(AO46*0.1)+(AQ46*6)</f>
        <v>0</v>
      </c>
    </row>
    <row r="47" customFormat="false" ht="8.25" hidden="false" customHeight="false" outlineLevel="0" collapsed="false">
      <c r="A47" s="250" t="s">
        <v>49</v>
      </c>
      <c r="B47" s="250"/>
      <c r="C47" s="250"/>
      <c r="D47" s="247"/>
      <c r="E47" s="250" t="n">
        <f aca="false">SUM(E43:E46)</f>
        <v>110</v>
      </c>
      <c r="F47" s="250" t="n">
        <f aca="false">SUM(F43:F46)</f>
        <v>76</v>
      </c>
      <c r="G47" s="250" t="n">
        <f aca="false">SUM(G43:G46)</f>
        <v>830</v>
      </c>
      <c r="H47" s="250"/>
      <c r="I47" s="250" t="n">
        <f aca="false">SUM(I43:I46)</f>
        <v>4</v>
      </c>
      <c r="J47" s="250"/>
      <c r="K47" s="250"/>
      <c r="L47" s="250" t="n">
        <f aca="false">SUM(L43:L46)</f>
        <v>0</v>
      </c>
      <c r="M47" s="250" t="n">
        <f aca="false">SUM(M43:M46)</f>
        <v>0</v>
      </c>
      <c r="N47" s="250"/>
      <c r="O47" s="250" t="n">
        <f aca="false">SUM(O43:O46)</f>
        <v>0</v>
      </c>
      <c r="P47" s="247"/>
      <c r="R47" s="254"/>
      <c r="T47" s="254"/>
      <c r="V47" s="243"/>
      <c r="W47" s="243"/>
      <c r="AD47" s="250" t="s">
        <v>49</v>
      </c>
      <c r="AE47" s="250"/>
      <c r="AF47" s="247"/>
      <c r="AG47" s="250" t="n">
        <f aca="false">SUM(AG43:AG46)</f>
        <v>63</v>
      </c>
      <c r="AH47" s="250" t="n">
        <f aca="false">SUM(AH43:AH46)</f>
        <v>41</v>
      </c>
      <c r="AI47" s="250" t="n">
        <f aca="false">SUM(AI43:AI46)</f>
        <v>456</v>
      </c>
      <c r="AJ47" s="250"/>
      <c r="AK47" s="250" t="n">
        <f aca="false">SUM(AK43:AK46)</f>
        <v>3</v>
      </c>
      <c r="AL47" s="250"/>
      <c r="AM47" s="250"/>
      <c r="AN47" s="250" t="n">
        <f aca="false">SUM(AN43:AN46)</f>
        <v>0</v>
      </c>
      <c r="AO47" s="250" t="n">
        <f aca="false">SUM(AO43:AO46)</f>
        <v>0</v>
      </c>
      <c r="AP47" s="250"/>
      <c r="AQ47" s="250" t="n">
        <f aca="false">SUM(AQ43:AQ46)</f>
        <v>0</v>
      </c>
      <c r="AR47" s="247"/>
      <c r="AT47" s="254"/>
      <c r="AU47" s="254"/>
      <c r="AV47" s="254"/>
      <c r="AX47" s="243"/>
      <c r="AY47" s="243"/>
    </row>
    <row r="48" customFormat="false" ht="8.25" hidden="false" customHeight="false" outlineLevel="0" collapsed="false">
      <c r="H48" s="261"/>
      <c r="I48" s="243"/>
      <c r="J48" s="243"/>
      <c r="P48" s="254"/>
      <c r="Q48" s="254"/>
      <c r="R48" s="254"/>
      <c r="T48" s="243"/>
      <c r="U48" s="243"/>
      <c r="AJ48" s="261"/>
      <c r="AK48" s="243"/>
      <c r="AL48" s="243"/>
      <c r="AR48" s="254"/>
      <c r="AS48" s="254"/>
      <c r="AT48" s="254"/>
      <c r="AV48" s="243"/>
      <c r="AW48" s="243"/>
    </row>
    <row r="49" customFormat="false" ht="8.25" hidden="false" customHeight="false" outlineLevel="0" collapsed="false">
      <c r="H49" s="261"/>
      <c r="I49" s="243"/>
      <c r="J49" s="243"/>
      <c r="P49" s="254"/>
      <c r="Q49" s="254"/>
      <c r="R49" s="254"/>
      <c r="T49" s="243"/>
      <c r="U49" s="243"/>
      <c r="AJ49" s="261"/>
      <c r="AK49" s="243"/>
      <c r="AL49" s="243"/>
      <c r="AR49" s="254"/>
      <c r="AS49" s="254"/>
      <c r="AT49" s="254"/>
      <c r="AV49" s="243"/>
      <c r="AW49" s="243"/>
    </row>
    <row r="50" customFormat="false" ht="8.25" hidden="false" customHeight="false" outlineLevel="0" collapsed="false">
      <c r="A50" s="244" t="s">
        <v>109</v>
      </c>
      <c r="B50" s="244"/>
      <c r="C50" s="244"/>
      <c r="D50" s="244"/>
      <c r="E50" s="244"/>
      <c r="F50" s="244"/>
      <c r="G50" s="244"/>
      <c r="H50" s="261"/>
      <c r="I50" s="243"/>
      <c r="J50" s="244" t="s">
        <v>110</v>
      </c>
      <c r="K50" s="244"/>
      <c r="L50" s="244"/>
      <c r="M50" s="244"/>
      <c r="N50" s="244"/>
      <c r="P50" s="266"/>
      <c r="Q50" s="254"/>
      <c r="R50" s="244" t="s">
        <v>111</v>
      </c>
      <c r="S50" s="244"/>
      <c r="T50" s="244"/>
      <c r="U50" s="244"/>
      <c r="V50" s="244"/>
      <c r="AC50" s="244" t="s">
        <v>109</v>
      </c>
      <c r="AD50" s="244"/>
      <c r="AE50" s="244"/>
      <c r="AF50" s="244"/>
      <c r="AG50" s="244"/>
      <c r="AH50" s="244"/>
      <c r="AI50" s="244"/>
      <c r="AJ50" s="261"/>
      <c r="AK50" s="243"/>
      <c r="AL50" s="244" t="s">
        <v>110</v>
      </c>
      <c r="AM50" s="244"/>
      <c r="AN50" s="244"/>
      <c r="AO50" s="244"/>
      <c r="AP50" s="244"/>
      <c r="AR50" s="266"/>
      <c r="AS50" s="254"/>
      <c r="AT50" s="244" t="s">
        <v>111</v>
      </c>
      <c r="AU50" s="244"/>
      <c r="AV50" s="244"/>
      <c r="AW50" s="244"/>
      <c r="AX50" s="244"/>
    </row>
    <row r="51" customFormat="false" ht="8.25" hidden="false" customHeight="false" outlineLevel="0" collapsed="false">
      <c r="A51" s="247"/>
      <c r="B51" s="250" t="s">
        <v>53</v>
      </c>
      <c r="C51" s="250" t="s">
        <v>112</v>
      </c>
      <c r="D51" s="250" t="s">
        <v>55</v>
      </c>
      <c r="E51" s="250" t="s">
        <v>30</v>
      </c>
      <c r="H51" s="243"/>
      <c r="I51" s="243"/>
      <c r="J51" s="267" t="s">
        <v>113</v>
      </c>
      <c r="K51" s="267"/>
      <c r="L51" s="267"/>
      <c r="M51" s="267"/>
      <c r="N51" s="247" t="s">
        <v>114</v>
      </c>
      <c r="R51" s="267" t="s">
        <v>113</v>
      </c>
      <c r="S51" s="267"/>
      <c r="T51" s="267"/>
      <c r="U51" s="267"/>
      <c r="V51" s="247" t="s">
        <v>114</v>
      </c>
      <c r="AC51" s="247"/>
      <c r="AD51" s="250" t="s">
        <v>53</v>
      </c>
      <c r="AE51" s="250" t="s">
        <v>112</v>
      </c>
      <c r="AF51" s="250" t="s">
        <v>55</v>
      </c>
      <c r="AG51" s="250" t="s">
        <v>30</v>
      </c>
      <c r="AJ51" s="243"/>
      <c r="AK51" s="243"/>
      <c r="AL51" s="267" t="s">
        <v>113</v>
      </c>
      <c r="AM51" s="267"/>
      <c r="AN51" s="267"/>
      <c r="AO51" s="267"/>
      <c r="AP51" s="247" t="s">
        <v>114</v>
      </c>
      <c r="AT51" s="267" t="s">
        <v>113</v>
      </c>
      <c r="AU51" s="267"/>
      <c r="AV51" s="267"/>
      <c r="AW51" s="267"/>
      <c r="AX51" s="247" t="s">
        <v>114</v>
      </c>
    </row>
    <row r="52" customFormat="false" ht="8.25" hidden="false" customHeight="false" outlineLevel="0" collapsed="false">
      <c r="A52" s="265" t="s">
        <v>117</v>
      </c>
      <c r="B52" s="252" t="n">
        <f aca="false">SUM(K22:K26,E32:E37,E43:E46)</f>
        <v>539</v>
      </c>
      <c r="C52" s="252" t="n">
        <f aca="false">SUM(F43:F46,F32:F37,L22:L26)</f>
        <v>367</v>
      </c>
      <c r="D52" s="252" t="n">
        <f aca="false">SUM(G43:G46,G32:G37,M22:M26)</f>
        <v>4420</v>
      </c>
      <c r="E52" s="252" t="n">
        <f aca="false">SUM(O22:O26,I32:I37,I43:I46)</f>
        <v>32</v>
      </c>
      <c r="H52" s="243"/>
      <c r="I52" s="243"/>
      <c r="J52" s="251" t="s">
        <v>1115</v>
      </c>
      <c r="K52" s="251"/>
      <c r="L52" s="251"/>
      <c r="M52" s="251"/>
      <c r="N52" s="251" t="s">
        <v>22</v>
      </c>
      <c r="R52" s="251"/>
      <c r="S52" s="251"/>
      <c r="T52" s="251"/>
      <c r="U52" s="251"/>
      <c r="V52" s="251"/>
      <c r="AC52" s="265" t="s">
        <v>117</v>
      </c>
      <c r="AD52" s="252" t="n">
        <f aca="false">SUM(AM22:AM26,AG32:AG37,AG43:AG46)</f>
        <v>583</v>
      </c>
      <c r="AE52" s="252" t="n">
        <f aca="false">SUM(AH43:AH46,AH32:AH37,AM22:AM26)</f>
        <v>404</v>
      </c>
      <c r="AF52" s="252" t="n">
        <f aca="false">SUM(AI43:AI46,AI32:AI37,AN22:AN26)</f>
        <v>3653</v>
      </c>
      <c r="AG52" s="252" t="n">
        <f aca="false">SUM(AQ22:AQ26,AK32:AK37,AK43:AK46)</f>
        <v>27</v>
      </c>
      <c r="AJ52" s="243"/>
      <c r="AK52" s="243"/>
      <c r="AL52" s="265"/>
      <c r="AM52" s="265"/>
      <c r="AN52" s="265"/>
      <c r="AO52" s="265"/>
      <c r="AP52" s="251"/>
      <c r="AT52" s="265"/>
      <c r="AU52" s="265"/>
      <c r="AV52" s="265"/>
      <c r="AW52" s="265"/>
      <c r="AX52" s="251"/>
    </row>
    <row r="53" customFormat="false" ht="8.25" hidden="false" customHeight="false" outlineLevel="0" collapsed="false">
      <c r="A53" s="265" t="s">
        <v>118</v>
      </c>
      <c r="B53" s="252" t="n">
        <f aca="false">SUM(D17)</f>
        <v>539</v>
      </c>
      <c r="C53" s="252" t="n">
        <f aca="false">SUM(E17)</f>
        <v>367</v>
      </c>
      <c r="D53" s="252" t="n">
        <f aca="false">SUM(G17)</f>
        <v>4420</v>
      </c>
      <c r="E53" s="252" t="n">
        <f aca="false">SUM(I17)</f>
        <v>32</v>
      </c>
      <c r="F53" s="250"/>
      <c r="J53" s="251" t="s">
        <v>1116</v>
      </c>
      <c r="K53" s="251"/>
      <c r="L53" s="251"/>
      <c r="M53" s="251"/>
      <c r="N53" s="251" t="s">
        <v>51</v>
      </c>
      <c r="R53" s="265"/>
      <c r="S53" s="265"/>
      <c r="T53" s="265"/>
      <c r="U53" s="265"/>
      <c r="V53" s="251"/>
      <c r="AC53" s="265" t="s">
        <v>118</v>
      </c>
      <c r="AD53" s="252" t="n">
        <f aca="false">SUM(AF17)</f>
        <v>583</v>
      </c>
      <c r="AE53" s="252" t="n">
        <f aca="false">SUM(AG17)</f>
        <v>378</v>
      </c>
      <c r="AF53" s="252" t="n">
        <f aca="false">SUM(AI17)</f>
        <v>4072</v>
      </c>
      <c r="AG53" s="252" t="n">
        <f aca="false">SUM(AK17)</f>
        <v>27</v>
      </c>
      <c r="AH53" s="250"/>
      <c r="AL53" s="265"/>
      <c r="AM53" s="265"/>
      <c r="AN53" s="265"/>
      <c r="AO53" s="265"/>
      <c r="AP53" s="251"/>
      <c r="AT53" s="265"/>
      <c r="AU53" s="265"/>
      <c r="AV53" s="265"/>
      <c r="AW53" s="265"/>
      <c r="AX53" s="251"/>
    </row>
    <row r="54" customFormat="false" ht="8.25" hidden="false" customHeight="false" outlineLevel="0" collapsed="false">
      <c r="A54" s="265" t="s">
        <v>120</v>
      </c>
      <c r="B54" s="252"/>
      <c r="F54" s="250"/>
      <c r="J54" s="251" t="s">
        <v>1117</v>
      </c>
      <c r="K54" s="251"/>
      <c r="L54" s="251"/>
      <c r="M54" s="251"/>
      <c r="N54" s="251" t="s">
        <v>51</v>
      </c>
      <c r="R54" s="265"/>
      <c r="S54" s="265"/>
      <c r="T54" s="265"/>
      <c r="U54" s="265"/>
      <c r="V54" s="251"/>
      <c r="AC54" s="265" t="s">
        <v>120</v>
      </c>
      <c r="AD54" s="251"/>
      <c r="AH54" s="250"/>
      <c r="AL54" s="265"/>
      <c r="AM54" s="265"/>
      <c r="AN54" s="265"/>
      <c r="AO54" s="265"/>
      <c r="AP54" s="251"/>
      <c r="AT54" s="265"/>
      <c r="AU54" s="265"/>
      <c r="AV54" s="265"/>
      <c r="AW54" s="265"/>
      <c r="AX54" s="251"/>
    </row>
    <row r="55" customFormat="false" ht="8.25" hidden="false" customHeight="false" outlineLevel="0" collapsed="false">
      <c r="J55" s="251" t="s">
        <v>1118</v>
      </c>
      <c r="K55" s="251"/>
      <c r="L55" s="251"/>
      <c r="M55" s="251"/>
      <c r="N55" s="251" t="s">
        <v>122</v>
      </c>
      <c r="R55" s="265"/>
      <c r="S55" s="265"/>
      <c r="T55" s="265"/>
      <c r="U55" s="265"/>
      <c r="V55" s="251"/>
      <c r="AL55" s="265"/>
      <c r="AM55" s="265"/>
      <c r="AN55" s="265"/>
      <c r="AO55" s="265"/>
      <c r="AP55" s="251"/>
      <c r="AT55" s="265"/>
      <c r="AU55" s="265"/>
      <c r="AV55" s="265"/>
      <c r="AW55" s="265"/>
      <c r="AX55" s="251"/>
    </row>
    <row r="56" customFormat="false" ht="8.25" hidden="false" customHeight="false" outlineLevel="0" collapsed="false">
      <c r="A56" s="247"/>
      <c r="B56" s="250" t="s">
        <v>25</v>
      </c>
      <c r="C56" s="250" t="s">
        <v>28</v>
      </c>
      <c r="D56" s="250" t="s">
        <v>30</v>
      </c>
      <c r="J56" s="251" t="s">
        <v>1119</v>
      </c>
      <c r="K56" s="251"/>
      <c r="L56" s="251"/>
      <c r="M56" s="251"/>
      <c r="N56" s="251" t="s">
        <v>122</v>
      </c>
      <c r="R56" s="265"/>
      <c r="S56" s="265"/>
      <c r="T56" s="265"/>
      <c r="U56" s="265"/>
      <c r="V56" s="251"/>
      <c r="AC56" s="247"/>
      <c r="AD56" s="250" t="s">
        <v>25</v>
      </c>
      <c r="AE56" s="250" t="s">
        <v>28</v>
      </c>
      <c r="AF56" s="250" t="s">
        <v>30</v>
      </c>
      <c r="AL56" s="265"/>
      <c r="AM56" s="265"/>
      <c r="AN56" s="265"/>
      <c r="AO56" s="265"/>
      <c r="AP56" s="251"/>
      <c r="AT56" s="265"/>
      <c r="AU56" s="265"/>
      <c r="AV56" s="265"/>
      <c r="AW56" s="265"/>
      <c r="AX56" s="251"/>
    </row>
    <row r="57" customFormat="false" ht="8.25" hidden="false" customHeight="false" outlineLevel="0" collapsed="false">
      <c r="A57" s="265" t="s">
        <v>125</v>
      </c>
      <c r="B57" s="252" t="n">
        <f aca="false">SUM(N14:N16,D22:D26,L32:L37,L43:L46)</f>
        <v>485</v>
      </c>
      <c r="C57" s="252" t="n">
        <f aca="false">SUM(O14:O16,E22:E26,M32:M37,M43:M46)</f>
        <v>2431</v>
      </c>
      <c r="D57" s="252" t="n">
        <f aca="false">SUM(Q14:Q16,G22:G26,O32:O37,O43:O46)</f>
        <v>20</v>
      </c>
      <c r="J57" s="251" t="s">
        <v>1120</v>
      </c>
      <c r="K57" s="251"/>
      <c r="L57" s="251"/>
      <c r="M57" s="251"/>
      <c r="N57" s="251" t="s">
        <v>122</v>
      </c>
      <c r="R57" s="265"/>
      <c r="S57" s="265"/>
      <c r="T57" s="265"/>
      <c r="U57" s="265"/>
      <c r="V57" s="251"/>
      <c r="AC57" s="265" t="s">
        <v>125</v>
      </c>
      <c r="AD57" s="252" t="n">
        <f aca="false">SUM(AP14:AP16,AF22:AF26,AN32:AN37,AN43:AN46)</f>
        <v>421</v>
      </c>
      <c r="AE57" s="252" t="n">
        <f aca="false">SUM(AQ14:AQ16,AG22:AG26,AO32:AO37,AO43:AO46)</f>
        <v>2231</v>
      </c>
      <c r="AF57" s="252" t="n">
        <f aca="false">SUM(AS14:AS16,AI22:AI26,AQ32:AQ37,AQ43:AQ46)</f>
        <v>18</v>
      </c>
      <c r="AL57" s="265"/>
      <c r="AM57" s="265"/>
      <c r="AN57" s="265"/>
      <c r="AO57" s="265"/>
      <c r="AP57" s="251"/>
      <c r="AT57" s="265"/>
      <c r="AU57" s="265"/>
      <c r="AV57" s="265"/>
      <c r="AW57" s="265"/>
      <c r="AX57" s="251"/>
    </row>
    <row r="58" customFormat="false" ht="8.25" hidden="false" customHeight="false" outlineLevel="0" collapsed="false">
      <c r="A58" s="265" t="s">
        <v>120</v>
      </c>
      <c r="B58" s="252"/>
      <c r="J58" s="251" t="s">
        <v>1121</v>
      </c>
      <c r="K58" s="251"/>
      <c r="L58" s="251"/>
      <c r="M58" s="251"/>
      <c r="N58" s="251" t="s">
        <v>130</v>
      </c>
      <c r="R58" s="265"/>
      <c r="S58" s="265"/>
      <c r="T58" s="265"/>
      <c r="U58" s="265"/>
      <c r="V58" s="251"/>
      <c r="AC58" s="265" t="s">
        <v>120</v>
      </c>
      <c r="AD58" s="251"/>
      <c r="AL58" s="265"/>
      <c r="AM58" s="265"/>
      <c r="AN58" s="265"/>
      <c r="AO58" s="265"/>
      <c r="AP58" s="251"/>
      <c r="AT58" s="265"/>
      <c r="AU58" s="265"/>
      <c r="AV58" s="265"/>
      <c r="AW58" s="265"/>
      <c r="AX58" s="251"/>
    </row>
    <row r="59" customFormat="false" ht="8.25" hidden="false" customHeight="false" outlineLevel="0" collapsed="false">
      <c r="J59" s="251" t="s">
        <v>1122</v>
      </c>
      <c r="K59" s="251"/>
      <c r="L59" s="251"/>
      <c r="M59" s="251"/>
      <c r="N59" s="251" t="s">
        <v>130</v>
      </c>
      <c r="R59" s="265"/>
      <c r="S59" s="265"/>
      <c r="T59" s="265"/>
      <c r="U59" s="265"/>
      <c r="V59" s="251"/>
      <c r="AL59" s="265"/>
      <c r="AM59" s="265"/>
      <c r="AN59" s="265"/>
      <c r="AO59" s="265"/>
      <c r="AP59" s="251"/>
      <c r="AT59" s="265"/>
      <c r="AU59" s="265"/>
      <c r="AV59" s="265"/>
      <c r="AW59" s="265"/>
      <c r="AX59" s="251"/>
    </row>
    <row r="60" customFormat="false" ht="8.25" hidden="false" customHeight="false" outlineLevel="0" collapsed="false">
      <c r="B60" s="250" t="s">
        <v>16</v>
      </c>
      <c r="C60" s="250" t="s">
        <v>17</v>
      </c>
      <c r="AD60" s="250" t="s">
        <v>16</v>
      </c>
      <c r="AE60" s="250" t="s">
        <v>17</v>
      </c>
    </row>
    <row r="61" customFormat="false" ht="8.25" hidden="false" customHeight="false" outlineLevel="0" collapsed="false">
      <c r="A61" s="265" t="s">
        <v>131</v>
      </c>
      <c r="B61" s="249" t="n">
        <f aca="false">B57/(B53+B57)</f>
        <v>0.4736328125</v>
      </c>
      <c r="C61" s="249" t="n">
        <f aca="false">B53/(B53+B57)</f>
        <v>0.5263671875</v>
      </c>
      <c r="J61" s="242" t="s">
        <v>132</v>
      </c>
      <c r="AC61" s="265" t="s">
        <v>131</v>
      </c>
      <c r="AD61" s="249" t="n">
        <f aca="false">AD57/(AD53+AD57)</f>
        <v>0.419322709163347</v>
      </c>
      <c r="AE61" s="249" t="n">
        <f aca="false">AD53/(AD53+AD57)</f>
        <v>0.580677290836653</v>
      </c>
      <c r="AL61" s="242" t="s">
        <v>132</v>
      </c>
    </row>
    <row r="62" customFormat="false" ht="8.25" hidden="false" customHeight="false" outlineLevel="0" collapsed="false">
      <c r="A62" s="265" t="s">
        <v>133</v>
      </c>
      <c r="B62" s="252"/>
      <c r="C62" s="251"/>
      <c r="AC62" s="265" t="s">
        <v>133</v>
      </c>
      <c r="AD62" s="251"/>
      <c r="AE62" s="251"/>
    </row>
    <row r="73" customFormat="false" ht="8.25" hidden="false" customHeight="false" outlineLevel="0" collapsed="false">
      <c r="A73" s="244" t="s">
        <v>10</v>
      </c>
      <c r="B73" s="244"/>
      <c r="C73" s="244"/>
      <c r="D73" s="244"/>
      <c r="E73" s="244"/>
      <c r="F73" s="244"/>
      <c r="G73" s="244"/>
      <c r="H73" s="244"/>
      <c r="I73" s="244"/>
      <c r="J73" s="244"/>
      <c r="K73" s="244"/>
      <c r="L73" s="244"/>
      <c r="M73" s="244"/>
      <c r="N73" s="244"/>
      <c r="O73" s="244"/>
      <c r="P73" s="244"/>
      <c r="Q73" s="244"/>
      <c r="R73" s="244"/>
      <c r="S73" s="244"/>
      <c r="T73" s="244"/>
      <c r="U73" s="244"/>
      <c r="V73" s="244"/>
      <c r="W73" s="244"/>
    </row>
    <row r="74" customFormat="false" ht="8.25" hidden="false" customHeight="false" outlineLevel="0" collapsed="false">
      <c r="A74" s="245"/>
      <c r="B74" s="245"/>
      <c r="C74" s="245"/>
      <c r="D74" s="245"/>
      <c r="E74" s="245"/>
      <c r="F74" s="245"/>
      <c r="G74" s="245"/>
      <c r="H74" s="245"/>
      <c r="I74" s="245"/>
      <c r="J74" s="245"/>
      <c r="K74" s="245"/>
      <c r="L74" s="245"/>
      <c r="M74" s="245"/>
      <c r="N74" s="245"/>
      <c r="O74" s="245"/>
      <c r="P74" s="245"/>
      <c r="Q74" s="245"/>
      <c r="R74" s="245"/>
      <c r="S74" s="245"/>
      <c r="T74" s="245"/>
      <c r="U74" s="245"/>
      <c r="V74" s="245"/>
      <c r="W74" s="245"/>
    </row>
    <row r="75" customFormat="false" ht="8.25" hidden="false" customHeight="false" outlineLevel="0" collapsed="false">
      <c r="H75" s="246" t="s">
        <v>11</v>
      </c>
      <c r="I75" s="246"/>
      <c r="J75" s="246"/>
      <c r="M75" s="246" t="s">
        <v>12</v>
      </c>
      <c r="N75" s="246"/>
      <c r="O75" s="246"/>
      <c r="S75" s="247" t="s">
        <v>13</v>
      </c>
    </row>
    <row r="76" customFormat="false" ht="8.25" hidden="false" customHeight="false" outlineLevel="0" collapsed="false">
      <c r="H76" s="246" t="s">
        <v>14</v>
      </c>
      <c r="I76" s="246"/>
      <c r="J76" s="246"/>
      <c r="M76" s="246" t="s">
        <v>15</v>
      </c>
      <c r="S76" s="248" t="s">
        <v>16</v>
      </c>
      <c r="T76" s="248" t="s">
        <v>17</v>
      </c>
    </row>
    <row r="77" customFormat="false" ht="8.25" hidden="false" customHeight="false" outlineLevel="0" collapsed="false">
      <c r="H77" s="246"/>
      <c r="I77" s="246"/>
      <c r="J77" s="246"/>
      <c r="S77" s="249" t="n">
        <f aca="false">(M87+C97+K108+K117)/(M87+C97+K108+C87)</f>
        <v>0.382352941176471</v>
      </c>
      <c r="T77" s="249" t="n">
        <f aca="false">C87/(C87+M87+C97+K108+K117)</f>
        <v>0.617647058823529</v>
      </c>
    </row>
    <row r="80" customFormat="false" ht="8.25" hidden="false" customHeight="false" outlineLevel="0" collapsed="false">
      <c r="A80" s="244" t="s">
        <v>14</v>
      </c>
      <c r="B80" s="244"/>
      <c r="C80" s="244"/>
      <c r="D80" s="244"/>
      <c r="E80" s="244"/>
      <c r="F80" s="244"/>
      <c r="G80" s="244"/>
      <c r="H80" s="244"/>
      <c r="I80" s="244"/>
      <c r="J80" s="244"/>
      <c r="K80" s="244"/>
      <c r="L80" s="244"/>
      <c r="M80" s="244"/>
      <c r="N80" s="244"/>
      <c r="O80" s="244"/>
      <c r="P80" s="244"/>
      <c r="Q80" s="244"/>
      <c r="R80" s="244"/>
      <c r="S80" s="244"/>
      <c r="T80" s="244"/>
      <c r="U80" s="244"/>
      <c r="V80" s="244"/>
      <c r="W80" s="244"/>
    </row>
    <row r="82" customFormat="false" ht="8.25" hidden="false" customHeight="false" outlineLevel="0" collapsed="false">
      <c r="C82" s="244" t="s">
        <v>18</v>
      </c>
      <c r="D82" s="244"/>
      <c r="E82" s="244"/>
      <c r="F82" s="244"/>
      <c r="G82" s="244"/>
      <c r="H82" s="244"/>
      <c r="I82" s="244"/>
      <c r="L82" s="244" t="s">
        <v>19</v>
      </c>
      <c r="M82" s="244"/>
      <c r="N82" s="244"/>
      <c r="O82" s="244"/>
      <c r="P82" s="244"/>
      <c r="R82" s="244" t="s">
        <v>20</v>
      </c>
      <c r="S82" s="244"/>
      <c r="T82" s="244"/>
      <c r="V82" s="244" t="s">
        <v>21</v>
      </c>
      <c r="W82" s="244"/>
    </row>
    <row r="83" customFormat="false" ht="8.25" hidden="false" customHeight="false" outlineLevel="0" collapsed="false">
      <c r="A83" s="250" t="s">
        <v>22</v>
      </c>
      <c r="B83" s="250" t="s">
        <v>24</v>
      </c>
      <c r="C83" s="250" t="s">
        <v>25</v>
      </c>
      <c r="D83" s="250" t="s">
        <v>26</v>
      </c>
      <c r="E83" s="250" t="s">
        <v>27</v>
      </c>
      <c r="F83" s="250" t="s">
        <v>28</v>
      </c>
      <c r="G83" s="250" t="s">
        <v>29</v>
      </c>
      <c r="H83" s="250" t="s">
        <v>30</v>
      </c>
      <c r="I83" s="250" t="s">
        <v>31</v>
      </c>
      <c r="J83" s="250" t="s">
        <v>32</v>
      </c>
      <c r="K83" s="250" t="s">
        <v>33</v>
      </c>
      <c r="M83" s="250" t="s">
        <v>34</v>
      </c>
      <c r="N83" s="250" t="s">
        <v>35</v>
      </c>
      <c r="O83" s="250" t="s">
        <v>36</v>
      </c>
      <c r="P83" s="250" t="s">
        <v>30</v>
      </c>
      <c r="Q83" s="250" t="s">
        <v>37</v>
      </c>
      <c r="R83" s="250"/>
      <c r="S83" s="250" t="s">
        <v>38</v>
      </c>
      <c r="T83" s="250" t="s">
        <v>39</v>
      </c>
      <c r="U83" s="250" t="s">
        <v>40</v>
      </c>
      <c r="V83" s="250"/>
      <c r="W83" s="250" t="s">
        <v>41</v>
      </c>
      <c r="X83" s="250" t="s">
        <v>42</v>
      </c>
      <c r="Y83" s="250"/>
      <c r="Z83" s="250"/>
    </row>
    <row r="84" customFormat="false" ht="8.25" hidden="false" customHeight="false" outlineLevel="0" collapsed="false">
      <c r="A84" s="251" t="s">
        <v>1088</v>
      </c>
      <c r="B84" s="252" t="n">
        <v>17</v>
      </c>
      <c r="C84" s="252" t="n">
        <v>672</v>
      </c>
      <c r="D84" s="252" t="n">
        <v>464</v>
      </c>
      <c r="E84" s="249" t="n">
        <f aca="false">D84/C84</f>
        <v>0.690476190476191</v>
      </c>
      <c r="F84" s="252" t="n">
        <v>4903</v>
      </c>
      <c r="G84" s="253" t="n">
        <f aca="false">F84/C84</f>
        <v>7.29613095238095</v>
      </c>
      <c r="H84" s="252" t="n">
        <v>32</v>
      </c>
      <c r="I84" s="249" t="n">
        <f aca="false">H84/C84</f>
        <v>0.0476190476190476</v>
      </c>
      <c r="J84" s="252" t="n">
        <v>13</v>
      </c>
      <c r="K84" s="249" t="n">
        <f aca="false">J84/C84</f>
        <v>0.0193452380952381</v>
      </c>
      <c r="M84" s="252" t="n">
        <v>60</v>
      </c>
      <c r="N84" s="252" t="n">
        <v>226</v>
      </c>
      <c r="O84" s="252" t="n">
        <f aca="false">N84/M84</f>
        <v>3.76666666666667</v>
      </c>
      <c r="P84" s="252" t="n">
        <v>2</v>
      </c>
      <c r="Q84" s="249" t="n">
        <f aca="false">P84/M84</f>
        <v>0.0333333333333333</v>
      </c>
      <c r="R84" s="243"/>
      <c r="S84" s="249" t="n">
        <f aca="false">(C84+M84)/($D$17+$N$17)</f>
        <v>1.16006339144216</v>
      </c>
      <c r="T84" s="249" t="n">
        <f aca="false">C84/($D$17)</f>
        <v>1.24675324675325</v>
      </c>
      <c r="U84" s="249" t="n">
        <f aca="false">M84/($N$17)</f>
        <v>0.652173913043478</v>
      </c>
      <c r="V84" s="254"/>
      <c r="W84" s="252" t="n">
        <f aca="false">(F84*0.05)+(H84*4)+(J84*-1)+(N84*0.1)+(P84*6)</f>
        <v>394.75</v>
      </c>
      <c r="X84" s="255" t="n">
        <f aca="false">((F84*0.05)+(H84*4)+(J84*-1)+(N84*0.1)+(P84*6))*0.4</f>
        <v>157.9</v>
      </c>
      <c r="Y84" s="243"/>
      <c r="Z84" s="243"/>
    </row>
    <row r="85" customFormat="false" ht="8.25" hidden="false" customHeight="false" outlineLevel="0" collapsed="false">
      <c r="A85" s="251" t="s">
        <v>705</v>
      </c>
      <c r="B85" s="252"/>
      <c r="C85" s="252"/>
      <c r="D85" s="252"/>
      <c r="E85" s="249" t="e">
        <f aca="false">D85/C85</f>
        <v>#DIV/0!</v>
      </c>
      <c r="F85" s="252"/>
      <c r="G85" s="253" t="e">
        <f aca="false">F85/C85</f>
        <v>#DIV/0!</v>
      </c>
      <c r="H85" s="252"/>
      <c r="I85" s="249" t="e">
        <f aca="false">H85/C85</f>
        <v>#DIV/0!</v>
      </c>
      <c r="J85" s="252"/>
      <c r="K85" s="249" t="e">
        <f aca="false">J85/C85</f>
        <v>#DIV/0!</v>
      </c>
      <c r="M85" s="252"/>
      <c r="N85" s="252"/>
      <c r="O85" s="252" t="e">
        <f aca="false">N85/M85</f>
        <v>#DIV/0!</v>
      </c>
      <c r="P85" s="252"/>
      <c r="Q85" s="249" t="e">
        <f aca="false">P85/M85</f>
        <v>#DIV/0!</v>
      </c>
      <c r="R85" s="243"/>
      <c r="S85" s="249" t="n">
        <f aca="false">(C85+M85)/($D$17+$N$17)</f>
        <v>0</v>
      </c>
      <c r="T85" s="249" t="n">
        <f aca="false">C85/($D$17)</f>
        <v>0</v>
      </c>
      <c r="U85" s="249" t="n">
        <f aca="false">M85/($N$17)</f>
        <v>0</v>
      </c>
      <c r="V85" s="254"/>
      <c r="W85" s="252" t="n">
        <f aca="false">(F85*0.05)+(H85*4)+(J85*-1)+(N85*0.1)+(P85*6)</f>
        <v>0</v>
      </c>
      <c r="X85" s="255" t="n">
        <f aca="false">((F85*0.05)+(H85*4)+(J85*-1)+(N85*0.1)+(P85*6))*0.4</f>
        <v>0</v>
      </c>
      <c r="Y85" s="243"/>
      <c r="Z85" s="243"/>
    </row>
    <row r="86" customFormat="false" ht="8.25" hidden="false" customHeight="false" outlineLevel="0" collapsed="false">
      <c r="A86" s="251"/>
      <c r="B86" s="252"/>
      <c r="C86" s="252"/>
      <c r="D86" s="252"/>
      <c r="E86" s="249" t="e">
        <f aca="false">D86/C86</f>
        <v>#DIV/0!</v>
      </c>
      <c r="F86" s="252"/>
      <c r="G86" s="253" t="e">
        <f aca="false">F86/C86</f>
        <v>#DIV/0!</v>
      </c>
      <c r="H86" s="252"/>
      <c r="I86" s="249" t="e">
        <f aca="false">H86/C86</f>
        <v>#DIV/0!</v>
      </c>
      <c r="J86" s="252"/>
      <c r="K86" s="249" t="e">
        <f aca="false">J86/C86</f>
        <v>#DIV/0!</v>
      </c>
      <c r="M86" s="252"/>
      <c r="N86" s="252"/>
      <c r="O86" s="252" t="e">
        <f aca="false">N86/M86</f>
        <v>#DIV/0!</v>
      </c>
      <c r="P86" s="252"/>
      <c r="Q86" s="249" t="e">
        <f aca="false">P86/M86</f>
        <v>#DIV/0!</v>
      </c>
      <c r="R86" s="243"/>
      <c r="S86" s="249" t="n">
        <f aca="false">(C86+M86)/($D$17+$N$17)</f>
        <v>0</v>
      </c>
      <c r="T86" s="249" t="n">
        <f aca="false">C86/($D$17)</f>
        <v>0</v>
      </c>
      <c r="U86" s="249" t="n">
        <f aca="false">M86/($N$17)</f>
        <v>0</v>
      </c>
      <c r="V86" s="254"/>
      <c r="W86" s="252" t="n">
        <f aca="false">(F86*0.05)+(H86*4)+(J86*-1)+(N86*0.1)+(P86*6)</f>
        <v>0</v>
      </c>
      <c r="X86" s="255" t="n">
        <f aca="false">((F86*0.05)+(H86*4)+(J86*-1)+(N86*0.1)+(P86*6))*0.4</f>
        <v>0</v>
      </c>
      <c r="Y86" s="243"/>
      <c r="Z86" s="243"/>
    </row>
    <row r="87" customFormat="false" ht="8.25" hidden="false" customHeight="false" outlineLevel="0" collapsed="false">
      <c r="A87" s="250" t="s">
        <v>49</v>
      </c>
      <c r="B87" s="250"/>
      <c r="C87" s="250" t="n">
        <f aca="false">SUM(C84:C86)</f>
        <v>672</v>
      </c>
      <c r="D87" s="250" t="n">
        <f aca="false">SUM(D84:D86)</f>
        <v>464</v>
      </c>
      <c r="E87" s="250"/>
      <c r="F87" s="250" t="n">
        <f aca="false">SUM(F84:F86)</f>
        <v>4903</v>
      </c>
      <c r="G87" s="250"/>
      <c r="H87" s="250" t="n">
        <f aca="false">SUM(H84:H86)</f>
        <v>32</v>
      </c>
      <c r="I87" s="250"/>
      <c r="J87" s="250" t="n">
        <f aca="false">SUM(J84:J86)</f>
        <v>13</v>
      </c>
      <c r="K87" s="250"/>
      <c r="L87" s="247"/>
      <c r="M87" s="250" t="n">
        <f aca="false">SUM(M84:M86)</f>
        <v>60</v>
      </c>
      <c r="N87" s="250" t="n">
        <f aca="false">SUM(N84:N86)</f>
        <v>226</v>
      </c>
      <c r="O87" s="250"/>
      <c r="P87" s="250" t="n">
        <f aca="false">SUM(P84:P86)</f>
        <v>2</v>
      </c>
      <c r="Q87" s="250"/>
      <c r="R87" s="250"/>
      <c r="S87" s="256" t="n">
        <f aca="false">S84+S85+S86</f>
        <v>1.16006339144216</v>
      </c>
      <c r="T87" s="257" t="n">
        <f aca="false">C87/(C87+M87)</f>
        <v>0.918032786885246</v>
      </c>
      <c r="U87" s="257" t="n">
        <f aca="false">M87/(M87+C87)</f>
        <v>0.0819672131147541</v>
      </c>
      <c r="V87" s="254"/>
      <c r="W87" s="243"/>
      <c r="X87" s="243"/>
      <c r="Y87" s="243"/>
      <c r="Z87" s="243"/>
    </row>
    <row r="88" customFormat="false" ht="8.25" hidden="false" customHeight="false" outlineLevel="0" collapsed="false">
      <c r="C88" s="243"/>
      <c r="D88" s="261"/>
      <c r="E88" s="243"/>
      <c r="F88" s="259"/>
      <c r="G88" s="243"/>
      <c r="H88" s="260"/>
      <c r="I88" s="243"/>
      <c r="J88" s="260"/>
      <c r="K88" s="243"/>
      <c r="L88" s="243"/>
      <c r="M88" s="243"/>
      <c r="N88" s="243"/>
      <c r="O88" s="243"/>
      <c r="P88" s="243"/>
      <c r="Q88" s="243"/>
      <c r="R88" s="243"/>
    </row>
    <row r="89" customFormat="false" ht="8.25" hidden="false" customHeight="false" outlineLevel="0" collapsed="false">
      <c r="C89" s="243"/>
      <c r="D89" s="261"/>
      <c r="E89" s="243"/>
      <c r="F89" s="259"/>
      <c r="G89" s="243"/>
      <c r="H89" s="260"/>
      <c r="I89" s="243"/>
      <c r="J89" s="260"/>
      <c r="K89" s="243"/>
      <c r="L89" s="243"/>
      <c r="M89" s="243"/>
      <c r="N89" s="243"/>
      <c r="O89" s="243"/>
      <c r="P89" s="243"/>
      <c r="Q89" s="243"/>
      <c r="R89" s="243"/>
    </row>
    <row r="90" customFormat="false" ht="8.25" hidden="false" customHeight="false" outlineLevel="0" collapsed="false">
      <c r="A90" s="244" t="s">
        <v>19</v>
      </c>
      <c r="B90" s="244"/>
      <c r="C90" s="244"/>
      <c r="D90" s="244"/>
      <c r="E90" s="244"/>
      <c r="F90" s="244"/>
      <c r="G90" s="244"/>
      <c r="H90" s="244" t="s">
        <v>50</v>
      </c>
      <c r="I90" s="244"/>
      <c r="J90" s="244"/>
      <c r="K90" s="244"/>
      <c r="L90" s="244"/>
      <c r="M90" s="244"/>
      <c r="N90" s="243"/>
      <c r="O90" s="243"/>
      <c r="R90" s="244" t="s">
        <v>20</v>
      </c>
      <c r="S90" s="244"/>
      <c r="T90" s="244"/>
      <c r="V90" s="244" t="s">
        <v>21</v>
      </c>
      <c r="W90" s="244"/>
      <c r="X90" s="245"/>
      <c r="Y90" s="245"/>
      <c r="Z90" s="245"/>
      <c r="AA90" s="245"/>
    </row>
    <row r="91" customFormat="false" ht="8.25" hidden="false" customHeight="false" outlineLevel="0" collapsed="false">
      <c r="A91" s="250" t="s">
        <v>51</v>
      </c>
      <c r="B91" s="250" t="s">
        <v>24</v>
      </c>
      <c r="C91" s="250" t="s">
        <v>25</v>
      </c>
      <c r="D91" s="250" t="s">
        <v>28</v>
      </c>
      <c r="E91" s="250" t="s">
        <v>29</v>
      </c>
      <c r="F91" s="250" t="s">
        <v>30</v>
      </c>
      <c r="G91" s="250" t="s">
        <v>31</v>
      </c>
      <c r="I91" s="250" t="s">
        <v>52</v>
      </c>
      <c r="J91" s="250" t="s">
        <v>53</v>
      </c>
      <c r="K91" s="250" t="s">
        <v>54</v>
      </c>
      <c r="L91" s="250" t="s">
        <v>55</v>
      </c>
      <c r="M91" s="250" t="s">
        <v>56</v>
      </c>
      <c r="N91" s="250" t="s">
        <v>30</v>
      </c>
      <c r="O91" s="250" t="s">
        <v>57</v>
      </c>
      <c r="R91" s="250" t="s">
        <v>51</v>
      </c>
      <c r="S91" s="250" t="s">
        <v>38</v>
      </c>
      <c r="T91" s="250" t="s">
        <v>39</v>
      </c>
      <c r="U91" s="250" t="s">
        <v>40</v>
      </c>
      <c r="W91" s="250" t="s">
        <v>41</v>
      </c>
      <c r="X91" s="250" t="s">
        <v>58</v>
      </c>
      <c r="Y91" s="250" t="s">
        <v>59</v>
      </c>
      <c r="Z91" s="250"/>
      <c r="AA91" s="250"/>
    </row>
    <row r="92" customFormat="false" ht="8.25" hidden="false" customHeight="false" outlineLevel="0" collapsed="false">
      <c r="A92" s="251" t="s">
        <v>334</v>
      </c>
      <c r="B92" s="262" t="n">
        <v>17</v>
      </c>
      <c r="C92" s="252" t="n">
        <v>205</v>
      </c>
      <c r="D92" s="252" t="n">
        <v>913</v>
      </c>
      <c r="E92" s="252" t="n">
        <f aca="false">D92/C92</f>
        <v>4.45365853658537</v>
      </c>
      <c r="F92" s="252" t="n">
        <v>12</v>
      </c>
      <c r="G92" s="249" t="n">
        <f aca="false">F92/C92</f>
        <v>0.0585365853658537</v>
      </c>
      <c r="I92" s="249" t="n">
        <f aca="false">K92/J92</f>
        <v>0.801801801801802</v>
      </c>
      <c r="J92" s="252" t="n">
        <v>111</v>
      </c>
      <c r="K92" s="252" t="n">
        <v>89</v>
      </c>
      <c r="L92" s="252" t="n">
        <v>685</v>
      </c>
      <c r="M92" s="252" t="n">
        <f aca="false">L92/K92</f>
        <v>7.69662921348315</v>
      </c>
      <c r="N92" s="252" t="n">
        <v>7</v>
      </c>
      <c r="O92" s="249" t="n">
        <f aca="false">N92/K92</f>
        <v>0.0786516853932584</v>
      </c>
      <c r="R92" s="251"/>
      <c r="S92" s="249" t="n">
        <f aca="false">(C92+J92)/($D$27+$K$27+$N$17+$E$17+$L$38+$L$47)</f>
        <v>0.337246531483458</v>
      </c>
      <c r="T92" s="249" t="n">
        <f aca="false">J92/($K$27+$F$38+$F$47)</f>
        <v>0.291338582677165</v>
      </c>
      <c r="U92" s="249" t="n">
        <f aca="false">C92/($D$27+$N$17+$L$38+$L$47)</f>
        <v>0.422680412371134</v>
      </c>
      <c r="W92" s="252" t="n">
        <f aca="false">(D92*0.1)+(F92*6)+(L92*0.1)+(N92*6)</f>
        <v>273.8</v>
      </c>
      <c r="X92" s="252" t="n">
        <f aca="false">(D92*0.1)+(F92*6)+(K92*1)+(L92*0.1)+(N92*6)</f>
        <v>362.8</v>
      </c>
      <c r="Y92" s="252" t="n">
        <f aca="false">(D92*0.1)+(F92*6)+(K92*0.5)+(L92*0.1)+(N92*6)</f>
        <v>318.3</v>
      </c>
      <c r="Z92" s="243"/>
      <c r="AA92" s="243"/>
    </row>
    <row r="93" customFormat="false" ht="8.25" hidden="false" customHeight="false" outlineLevel="0" collapsed="false">
      <c r="A93" s="251" t="s">
        <v>334</v>
      </c>
      <c r="B93" s="262" t="n">
        <v>8</v>
      </c>
      <c r="C93" s="252" t="n">
        <v>35</v>
      </c>
      <c r="D93" s="252" t="n">
        <v>134</v>
      </c>
      <c r="E93" s="252" t="n">
        <f aca="false">D93/C93</f>
        <v>3.82857142857143</v>
      </c>
      <c r="F93" s="252" t="n">
        <v>0</v>
      </c>
      <c r="G93" s="249" t="n">
        <f aca="false">F93/C93</f>
        <v>0</v>
      </c>
      <c r="I93" s="249" t="n">
        <f aca="false">K93/J93</f>
        <v>0.833333333333333</v>
      </c>
      <c r="J93" s="252" t="n">
        <v>6</v>
      </c>
      <c r="K93" s="252" t="n">
        <v>5</v>
      </c>
      <c r="L93" s="252" t="n">
        <v>27</v>
      </c>
      <c r="M93" s="252" t="n">
        <f aca="false">L93/K93</f>
        <v>5.4</v>
      </c>
      <c r="N93" s="252" t="n">
        <v>0</v>
      </c>
      <c r="O93" s="249" t="n">
        <f aca="false">N93/K93</f>
        <v>0</v>
      </c>
      <c r="R93" s="251"/>
      <c r="S93" s="249" t="n">
        <f aca="false">(C93+J93)/($D$27+$K$27+$N$17+$E$17+$L$38+$L$47)</f>
        <v>0.0437566702241195</v>
      </c>
      <c r="T93" s="249" t="n">
        <f aca="false">J93/($K$27+$F$38+$F$47)</f>
        <v>0.015748031496063</v>
      </c>
      <c r="U93" s="249" t="n">
        <f aca="false">C93/($D$27+$N$17+$L$38+$L$47)</f>
        <v>0.0721649484536082</v>
      </c>
      <c r="W93" s="252" t="n">
        <f aca="false">(D93*0.1)+(F93*6)+(L93*0.1)+(N93*6)</f>
        <v>16.1</v>
      </c>
      <c r="X93" s="252" t="n">
        <f aca="false">(D93*0.1)+(F93*6)+(K93*1)+(L93*0.1)+(N93*6)</f>
        <v>21.1</v>
      </c>
      <c r="Y93" s="252" t="n">
        <f aca="false">(D93*0.1)+(F93*6)+(K93*0.5)+(L93*0.1)+(N93*6)</f>
        <v>18.6</v>
      </c>
      <c r="Z93" s="243"/>
      <c r="AA93" s="243"/>
    </row>
    <row r="94" customFormat="false" ht="8.25" hidden="false" customHeight="false" outlineLevel="0" collapsed="false">
      <c r="A94" s="251" t="s">
        <v>1123</v>
      </c>
      <c r="B94" s="262" t="n">
        <v>15</v>
      </c>
      <c r="C94" s="252" t="n">
        <v>109</v>
      </c>
      <c r="D94" s="252" t="n">
        <v>451</v>
      </c>
      <c r="E94" s="252" t="n">
        <f aca="false">D94/C94</f>
        <v>4.13761467889908</v>
      </c>
      <c r="F94" s="252" t="n">
        <v>2</v>
      </c>
      <c r="G94" s="249" t="n">
        <f aca="false">F94/C94</f>
        <v>0.018348623853211</v>
      </c>
      <c r="I94" s="249" t="n">
        <f aca="false">K94/J94</f>
        <v>0.815789473684211</v>
      </c>
      <c r="J94" s="252" t="n">
        <v>38</v>
      </c>
      <c r="K94" s="252" t="n">
        <v>31</v>
      </c>
      <c r="L94" s="252" t="n">
        <v>196</v>
      </c>
      <c r="M94" s="252" t="n">
        <f aca="false">L94/K94</f>
        <v>6.32258064516129</v>
      </c>
      <c r="N94" s="252" t="n">
        <v>0</v>
      </c>
      <c r="O94" s="249" t="n">
        <f aca="false">N94/K94</f>
        <v>0</v>
      </c>
      <c r="R94" s="251" t="s">
        <v>1124</v>
      </c>
      <c r="S94" s="249" t="n">
        <f aca="false">(C94+J94)/($D$27+$K$27+$N$17+$E$17+$L$38+$L$47)</f>
        <v>0.156883671291355</v>
      </c>
      <c r="T94" s="249" t="n">
        <f aca="false">J94/($K$27+$F$38+$F$47)</f>
        <v>0.099737532808399</v>
      </c>
      <c r="U94" s="249" t="n">
        <f aca="false">C94/($D$27+$N$17+$L$38+$L$47)</f>
        <v>0.224742268041237</v>
      </c>
      <c r="W94" s="252" t="n">
        <f aca="false">(D94*0.1)+(F94*6)+(L94*0.1)+(N94*6)</f>
        <v>76.7</v>
      </c>
      <c r="X94" s="252" t="n">
        <f aca="false">(D94*0.1)+(F94*6)+(K94*1)+(L94*0.1)+(N94*6)</f>
        <v>107.7</v>
      </c>
      <c r="Y94" s="252" t="n">
        <f aca="false">(D94*0.1)+(F94*6)+(K94*0.5)+(L94*0.1)+(N94*6)</f>
        <v>92.2</v>
      </c>
      <c r="Z94" s="243"/>
      <c r="AA94" s="243"/>
    </row>
    <row r="95" customFormat="false" ht="8.25" hidden="false" customHeight="false" outlineLevel="0" collapsed="false">
      <c r="A95" s="251" t="s">
        <v>1125</v>
      </c>
      <c r="B95" s="262"/>
      <c r="C95" s="252"/>
      <c r="D95" s="252"/>
      <c r="E95" s="252" t="e">
        <f aca="false">D95/C95</f>
        <v>#DIV/0!</v>
      </c>
      <c r="F95" s="252" t="n">
        <v>0</v>
      </c>
      <c r="G95" s="249" t="e">
        <f aca="false">F95/C95</f>
        <v>#DIV/0!</v>
      </c>
      <c r="I95" s="249" t="e">
        <f aca="false">K95/J95</f>
        <v>#DIV/0!</v>
      </c>
      <c r="J95" s="252"/>
      <c r="K95" s="252" t="n">
        <v>0</v>
      </c>
      <c r="L95" s="252" t="n">
        <v>0</v>
      </c>
      <c r="M95" s="252" t="e">
        <f aca="false">L95/K95</f>
        <v>#DIV/0!</v>
      </c>
      <c r="N95" s="252" t="n">
        <v>0</v>
      </c>
      <c r="O95" s="249" t="e">
        <f aca="false">N95/K95</f>
        <v>#DIV/0!</v>
      </c>
      <c r="R95" s="251" t="s">
        <v>1126</v>
      </c>
      <c r="S95" s="249" t="n">
        <f aca="false">(C95+J95)/($D$27+$K$27+$N$17+$E$17+$L$38+$L$47)</f>
        <v>0</v>
      </c>
      <c r="T95" s="249" t="n">
        <f aca="false">J95/($K$27+$F$38+$F$47)</f>
        <v>0</v>
      </c>
      <c r="U95" s="249" t="n">
        <f aca="false">C95/($D$27+$N$17+$L$38+$L$47)</f>
        <v>0</v>
      </c>
      <c r="W95" s="252" t="n">
        <f aca="false">(D95*0.1)+(F95*6)+(L95*0.1)+(N95*6)</f>
        <v>0</v>
      </c>
      <c r="X95" s="252" t="n">
        <f aca="false">(D95*0.1)+(F95*6)+(K95*1)+(L95*0.1)+(N95*6)</f>
        <v>0</v>
      </c>
      <c r="Y95" s="252" t="n">
        <f aca="false">(D95*0.1)+(F95*6)+(K95*0.5)+(L95*0.1)+(N95*6)</f>
        <v>0</v>
      </c>
      <c r="Z95" s="243"/>
      <c r="AA95" s="243"/>
    </row>
    <row r="96" customFormat="false" ht="8.25" hidden="false" customHeight="false" outlineLevel="0" collapsed="false">
      <c r="A96" s="251"/>
      <c r="B96" s="262"/>
      <c r="C96" s="252"/>
      <c r="D96" s="252"/>
      <c r="E96" s="252" t="e">
        <f aca="false">D96/C96</f>
        <v>#DIV/0!</v>
      </c>
      <c r="F96" s="252" t="n">
        <v>0</v>
      </c>
      <c r="G96" s="249" t="e">
        <f aca="false">F96/C96</f>
        <v>#DIV/0!</v>
      </c>
      <c r="I96" s="249" t="e">
        <f aca="false">K96/J96</f>
        <v>#DIV/0!</v>
      </c>
      <c r="J96" s="252"/>
      <c r="K96" s="252"/>
      <c r="L96" s="252"/>
      <c r="M96" s="252" t="e">
        <f aca="false">L96/K96</f>
        <v>#DIV/0!</v>
      </c>
      <c r="N96" s="252" t="n">
        <v>0</v>
      </c>
      <c r="O96" s="249" t="e">
        <f aca="false">N96/K96</f>
        <v>#DIV/0!</v>
      </c>
      <c r="R96" s="251"/>
      <c r="S96" s="249" t="n">
        <f aca="false">(C96+J96)/($D$27+$K$27+$N$17+$E$17+$L$38+$L$47)</f>
        <v>0</v>
      </c>
      <c r="T96" s="249" t="n">
        <f aca="false">J96/($K$27+$F$38+$F$47)</f>
        <v>0</v>
      </c>
      <c r="U96" s="249" t="n">
        <f aca="false">C96/($D$27+$N$17+$L$38+$L$47)</f>
        <v>0</v>
      </c>
      <c r="W96" s="252" t="n">
        <f aca="false">(D96*0.1)+(F96*6)+(L96*0.1)+(N96*6)</f>
        <v>0</v>
      </c>
      <c r="X96" s="252" t="n">
        <f aca="false">(D96*0.1)+(F96*6)+(K96*1)+(L96*0.1)+(N96*6)</f>
        <v>0</v>
      </c>
      <c r="Y96" s="252" t="n">
        <f aca="false">(D96*0.1)+(F96*6)+(K96*0.5)+(L96*0.1)+(N96*6)</f>
        <v>0</v>
      </c>
      <c r="Z96" s="243"/>
      <c r="AA96" s="243"/>
    </row>
    <row r="97" customFormat="false" ht="8.25" hidden="false" customHeight="false" outlineLevel="0" collapsed="false">
      <c r="A97" s="250" t="s">
        <v>49</v>
      </c>
      <c r="B97" s="250"/>
      <c r="C97" s="250" t="n">
        <f aca="false">SUM(C92:C96)</f>
        <v>349</v>
      </c>
      <c r="D97" s="250" t="n">
        <f aca="false">SUM(D92:D96)</f>
        <v>1498</v>
      </c>
      <c r="E97" s="250"/>
      <c r="F97" s="250" t="n">
        <f aca="false">SUM(F92:F96)</f>
        <v>14</v>
      </c>
      <c r="G97" s="250"/>
      <c r="H97" s="250"/>
      <c r="I97" s="250"/>
      <c r="J97" s="250" t="n">
        <f aca="false">SUM(J92:J96)</f>
        <v>155</v>
      </c>
      <c r="K97" s="250" t="n">
        <f aca="false">SUM(K92:K96)</f>
        <v>125</v>
      </c>
      <c r="L97" s="250" t="n">
        <f aca="false">SUM(L92:L96)</f>
        <v>908</v>
      </c>
      <c r="M97" s="250"/>
      <c r="N97" s="250" t="n">
        <f aca="false">SUM(N92:N96)</f>
        <v>7</v>
      </c>
      <c r="O97" s="250"/>
    </row>
    <row r="98" customFormat="false" ht="8.25" hidden="false" customHeight="false" outlineLevel="0" collapsed="false">
      <c r="A98" s="250"/>
      <c r="C98" s="243"/>
      <c r="D98" s="243"/>
      <c r="E98" s="243"/>
      <c r="F98" s="243"/>
      <c r="G98" s="243"/>
      <c r="H98" s="250"/>
      <c r="I98" s="243"/>
      <c r="J98" s="243"/>
      <c r="K98" s="243"/>
      <c r="L98" s="243"/>
      <c r="M98" s="243"/>
      <c r="N98" s="243"/>
    </row>
    <row r="99" customFormat="false" ht="8.25" hidden="false" customHeight="false" outlineLevel="0" collapsed="false">
      <c r="C99" s="243"/>
      <c r="D99" s="243"/>
      <c r="E99" s="243"/>
      <c r="F99" s="243"/>
      <c r="G99" s="243"/>
      <c r="H99" s="243"/>
      <c r="I99" s="243"/>
      <c r="J99" s="243"/>
      <c r="K99" s="243"/>
      <c r="L99" s="243"/>
      <c r="M99" s="243"/>
    </row>
    <row r="100" customFormat="false" ht="8.25" hidden="false" customHeight="false" outlineLevel="0" collapsed="false">
      <c r="A100" s="244" t="s">
        <v>50</v>
      </c>
      <c r="B100" s="244"/>
      <c r="C100" s="244"/>
      <c r="D100" s="244"/>
      <c r="E100" s="244"/>
      <c r="F100" s="244"/>
      <c r="G100" s="244"/>
      <c r="H100" s="243"/>
      <c r="I100" s="243"/>
      <c r="J100" s="244" t="s">
        <v>19</v>
      </c>
      <c r="K100" s="244"/>
      <c r="L100" s="244"/>
      <c r="M100" s="244"/>
      <c r="N100" s="244"/>
      <c r="R100" s="244" t="s">
        <v>20</v>
      </c>
      <c r="S100" s="244"/>
      <c r="T100" s="244"/>
      <c r="V100" s="244" t="s">
        <v>21</v>
      </c>
      <c r="W100" s="244"/>
    </row>
    <row r="101" customFormat="false" ht="8.25" hidden="false" customHeight="false" outlineLevel="0" collapsed="false">
      <c r="A101" s="250" t="s">
        <v>74</v>
      </c>
      <c r="B101" s="250" t="s">
        <v>24</v>
      </c>
      <c r="C101" s="250" t="s">
        <v>52</v>
      </c>
      <c r="D101" s="250" t="s">
        <v>53</v>
      </c>
      <c r="E101" s="250" t="s">
        <v>54</v>
      </c>
      <c r="F101" s="250" t="s">
        <v>55</v>
      </c>
      <c r="G101" s="250" t="s">
        <v>56</v>
      </c>
      <c r="H101" s="250" t="s">
        <v>30</v>
      </c>
      <c r="I101" s="250" t="s">
        <v>57</v>
      </c>
      <c r="K101" s="250" t="s">
        <v>34</v>
      </c>
      <c r="L101" s="250" t="s">
        <v>35</v>
      </c>
      <c r="M101" s="250" t="s">
        <v>36</v>
      </c>
      <c r="N101" s="250" t="s">
        <v>75</v>
      </c>
      <c r="O101" s="250" t="s">
        <v>31</v>
      </c>
      <c r="R101" s="250" t="s">
        <v>74</v>
      </c>
      <c r="S101" s="250" t="s">
        <v>38</v>
      </c>
      <c r="T101" s="250" t="s">
        <v>39</v>
      </c>
      <c r="U101" s="250" t="s">
        <v>40</v>
      </c>
      <c r="W101" s="250" t="s">
        <v>41</v>
      </c>
      <c r="X101" s="250" t="s">
        <v>58</v>
      </c>
      <c r="Y101" s="250" t="s">
        <v>76</v>
      </c>
      <c r="Z101" s="250"/>
    </row>
    <row r="102" customFormat="false" ht="8.25" hidden="false" customHeight="false" outlineLevel="0" collapsed="false">
      <c r="A102" s="251" t="s">
        <v>1127</v>
      </c>
      <c r="B102" s="252" t="n">
        <v>13</v>
      </c>
      <c r="C102" s="249" t="n">
        <f aca="false">E102/D102</f>
        <v>0.694656488549618</v>
      </c>
      <c r="D102" s="252" t="n">
        <v>131</v>
      </c>
      <c r="E102" s="252" t="n">
        <v>91</v>
      </c>
      <c r="F102" s="252" t="n">
        <v>1034</v>
      </c>
      <c r="G102" s="252" t="n">
        <f aca="false">F102/E102</f>
        <v>11.3626373626374</v>
      </c>
      <c r="H102" s="252" t="n">
        <v>6</v>
      </c>
      <c r="I102" s="249" t="n">
        <f aca="false">H102/E102</f>
        <v>0.0659340659340659</v>
      </c>
      <c r="K102" s="252" t="n">
        <v>0</v>
      </c>
      <c r="L102" s="252" t="n">
        <v>0</v>
      </c>
      <c r="M102" s="263" t="e">
        <f aca="false">L102/K102</f>
        <v>#DIV/0!</v>
      </c>
      <c r="N102" s="252" t="n">
        <v>0</v>
      </c>
      <c r="O102" s="249" t="e">
        <f aca="false">N102/K102</f>
        <v>#DIV/0!</v>
      </c>
      <c r="R102" s="251" t="s">
        <v>1128</v>
      </c>
      <c r="S102" s="264" t="n">
        <f aca="false">(D102+K102)/($D$27+$L$27+$N$17+$E$47+$L$47)</f>
        <v>0.199088145896657</v>
      </c>
      <c r="T102" s="264" t="n">
        <f aca="false">D102/($E$17)</f>
        <v>0.356948228882834</v>
      </c>
      <c r="U102" s="264" t="n">
        <f aca="false">K102/($N$17+$D$27+$L$38+$L$47)</f>
        <v>0</v>
      </c>
      <c r="W102" s="252" t="n">
        <f aca="false">(F102*0.1)+(H102*6)+(L102*0.1)+(N102*6)</f>
        <v>139.4</v>
      </c>
      <c r="X102" s="252" t="n">
        <f aca="false">(E102*1)+(F102*0.1)+(H102*6)+(L102*0.1)+(N102*6)</f>
        <v>230.4</v>
      </c>
      <c r="Y102" s="252" t="n">
        <f aca="false">(E102*0.5)+(F102*0.1)+(H102*6)+(L102*0.1)+(N102*6)</f>
        <v>184.9</v>
      </c>
      <c r="Z102" s="243"/>
    </row>
    <row r="103" customFormat="false" ht="8.25" hidden="false" customHeight="false" outlineLevel="0" collapsed="false">
      <c r="A103" s="251" t="s">
        <v>1129</v>
      </c>
      <c r="B103" s="252" t="n">
        <v>14</v>
      </c>
      <c r="C103" s="249" t="n">
        <f aca="false">E103/D103</f>
        <v>0.607843137254902</v>
      </c>
      <c r="D103" s="252" t="n">
        <v>102</v>
      </c>
      <c r="E103" s="252" t="n">
        <v>62</v>
      </c>
      <c r="F103" s="252" t="n">
        <v>932</v>
      </c>
      <c r="G103" s="252" t="n">
        <f aca="false">F103/E103</f>
        <v>15.0322580645161</v>
      </c>
      <c r="H103" s="252" t="n">
        <v>7</v>
      </c>
      <c r="I103" s="249" t="n">
        <f aca="false">H103/E103</f>
        <v>0.112903225806452</v>
      </c>
      <c r="K103" s="252" t="n">
        <v>0</v>
      </c>
      <c r="L103" s="252" t="n">
        <v>0</v>
      </c>
      <c r="M103" s="263" t="e">
        <f aca="false">L103/K103</f>
        <v>#DIV/0!</v>
      </c>
      <c r="N103" s="252" t="n">
        <v>0</v>
      </c>
      <c r="O103" s="249" t="e">
        <f aca="false">N103/K103</f>
        <v>#DIV/0!</v>
      </c>
      <c r="R103" s="251" t="s">
        <v>1130</v>
      </c>
      <c r="S103" s="264" t="n">
        <f aca="false">(D103+K103)/($D$27+$L$27+$N$17+$E$47+$L$47)</f>
        <v>0.155015197568389</v>
      </c>
      <c r="T103" s="264" t="n">
        <f aca="false">D103/($E$17)</f>
        <v>0.277929155313352</v>
      </c>
      <c r="U103" s="264" t="n">
        <f aca="false">K103/($N$17+$D$27+$L$38+$L$47)</f>
        <v>0</v>
      </c>
      <c r="W103" s="252" t="n">
        <f aca="false">(F103*0.1)+(H103*6)+(L103*0.1)+(N103*6)</f>
        <v>135.2</v>
      </c>
      <c r="X103" s="252" t="n">
        <f aca="false">(E103*1)+(F103*0.1)+(H103*6)+(L103*0.1)+(N103*6)</f>
        <v>197.2</v>
      </c>
      <c r="Y103" s="252" t="n">
        <f aca="false">(E103*0.5)+(F103*0.1)+(H103*6)+(L103*0.1)+(N103*6)</f>
        <v>166.2</v>
      </c>
      <c r="Z103" s="243"/>
    </row>
    <row r="104" customFormat="false" ht="8.25" hidden="false" customHeight="false" outlineLevel="0" collapsed="false">
      <c r="A104" s="251" t="s">
        <v>1100</v>
      </c>
      <c r="B104" s="252" t="n">
        <v>16</v>
      </c>
      <c r="C104" s="249" t="n">
        <f aca="false">E104/D104</f>
        <v>0.692307692307692</v>
      </c>
      <c r="D104" s="252" t="n">
        <v>65</v>
      </c>
      <c r="E104" s="252" t="n">
        <v>45</v>
      </c>
      <c r="F104" s="252" t="n">
        <v>568</v>
      </c>
      <c r="G104" s="252" t="n">
        <f aca="false">F104/E104</f>
        <v>12.6222222222222</v>
      </c>
      <c r="H104" s="252" t="n">
        <v>4</v>
      </c>
      <c r="I104" s="249" t="n">
        <f aca="false">H104/E104</f>
        <v>0.0888888888888889</v>
      </c>
      <c r="K104" s="252" t="n">
        <v>2</v>
      </c>
      <c r="L104" s="252" t="n">
        <v>15</v>
      </c>
      <c r="M104" s="263" t="n">
        <f aca="false">L104/K104</f>
        <v>7.5</v>
      </c>
      <c r="N104" s="252" t="n">
        <v>0</v>
      </c>
      <c r="O104" s="249" t="n">
        <f aca="false">N104/K104</f>
        <v>0</v>
      </c>
      <c r="R104" s="251" t="s">
        <v>1101</v>
      </c>
      <c r="S104" s="264" t="n">
        <f aca="false">(D104+K104)/($D$27+$L$27+$N$17+$E$47+$L$47)</f>
        <v>0.101823708206687</v>
      </c>
      <c r="T104" s="264" t="n">
        <f aca="false">D104/($E$17)</f>
        <v>0.177111716621253</v>
      </c>
      <c r="U104" s="264" t="n">
        <f aca="false">K104/($N$17+$D$27+$L$38+$L$47)</f>
        <v>0.00412371134020619</v>
      </c>
      <c r="W104" s="252" t="n">
        <f aca="false">(F104*0.1)+(H104*6)+(L104*0.1)+(N104*6)</f>
        <v>82.3</v>
      </c>
      <c r="X104" s="252" t="n">
        <f aca="false">(E104*1)+(F104*0.1)+(H104*6)+(L104*0.1)+(N104*6)</f>
        <v>127.3</v>
      </c>
      <c r="Y104" s="252" t="n">
        <f aca="false">(E104*0.5)+(F104*0.1)+(H104*6)+(L104*0.1)+(N104*6)</f>
        <v>104.8</v>
      </c>
      <c r="Z104" s="243"/>
    </row>
    <row r="105" customFormat="false" ht="8.25" hidden="false" customHeight="false" outlineLevel="0" collapsed="false">
      <c r="A105" s="251"/>
      <c r="B105" s="252" t="n">
        <v>4</v>
      </c>
      <c r="C105" s="249" t="n">
        <f aca="false">E105/D105</f>
        <v>0.5</v>
      </c>
      <c r="D105" s="252" t="n">
        <v>4</v>
      </c>
      <c r="E105" s="252" t="n">
        <v>2</v>
      </c>
      <c r="F105" s="252" t="n">
        <v>41</v>
      </c>
      <c r="G105" s="252" t="n">
        <f aca="false">F105/E105</f>
        <v>20.5</v>
      </c>
      <c r="H105" s="252" t="n">
        <v>0</v>
      </c>
      <c r="I105" s="249" t="n">
        <f aca="false">H105/E105</f>
        <v>0</v>
      </c>
      <c r="K105" s="252"/>
      <c r="L105" s="252"/>
      <c r="M105" s="263" t="e">
        <f aca="false">L105/K105</f>
        <v>#DIV/0!</v>
      </c>
      <c r="N105" s="252" t="n">
        <v>0</v>
      </c>
      <c r="O105" s="249" t="e">
        <f aca="false">N105/K105</f>
        <v>#DIV/0!</v>
      </c>
      <c r="R105" s="251"/>
      <c r="S105" s="264" t="n">
        <f aca="false">(D105+K105)/($D$27+$L$27+$N$17+$E$47+$L$47)</f>
        <v>0.0060790273556231</v>
      </c>
      <c r="T105" s="264" t="n">
        <f aca="false">D105/($E$17)</f>
        <v>0.0108991825613079</v>
      </c>
      <c r="U105" s="264" t="n">
        <f aca="false">K105/($N$17+$D$27+$L$38+$L$47)</f>
        <v>0</v>
      </c>
      <c r="W105" s="252" t="n">
        <f aca="false">(F105*0.1)+(H105*6)+(L105*0.1)+(N105*6)</f>
        <v>4.1</v>
      </c>
      <c r="X105" s="252" t="n">
        <f aca="false">(E105*1)+(F105*0.1)+(H105*6)+(L105*0.1)+(N105*6)</f>
        <v>6.1</v>
      </c>
      <c r="Y105" s="252" t="n">
        <f aca="false">(E105*0.5)+(F105*0.1)+(H105*6)+(L105*0.1)+(N105*6)</f>
        <v>5.1</v>
      </c>
      <c r="Z105" s="243"/>
    </row>
    <row r="106" customFormat="false" ht="8.25" hidden="false" customHeight="false" outlineLevel="0" collapsed="false">
      <c r="A106" s="251" t="s">
        <v>1104</v>
      </c>
      <c r="B106" s="252" t="n">
        <v>7</v>
      </c>
      <c r="C106" s="249" t="n">
        <f aca="false">E106/D106</f>
        <v>0.476190476190476</v>
      </c>
      <c r="D106" s="252" t="n">
        <v>21</v>
      </c>
      <c r="E106" s="252" t="n">
        <v>10</v>
      </c>
      <c r="F106" s="252" t="n">
        <v>89</v>
      </c>
      <c r="G106" s="252" t="n">
        <f aca="false">F106/E106</f>
        <v>8.9</v>
      </c>
      <c r="H106" s="252" t="n">
        <v>0</v>
      </c>
      <c r="I106" s="249" t="n">
        <f aca="false">H106/E106</f>
        <v>0</v>
      </c>
      <c r="K106" s="252" t="n">
        <v>4</v>
      </c>
      <c r="L106" s="252" t="n">
        <v>28</v>
      </c>
      <c r="M106" s="263" t="n">
        <f aca="false">L106/K106</f>
        <v>7</v>
      </c>
      <c r="N106" s="252" t="n">
        <v>1</v>
      </c>
      <c r="O106" s="249" t="n">
        <f aca="false">N106/K106</f>
        <v>0.25</v>
      </c>
      <c r="R106" s="251" t="s">
        <v>1105</v>
      </c>
      <c r="S106" s="264" t="n">
        <f aca="false">(D106+K106)/($D$27+$L$27+$N$17+$E$47+$L$47)</f>
        <v>0.0379939209726444</v>
      </c>
      <c r="T106" s="264" t="n">
        <f aca="false">D106/($E$17)</f>
        <v>0.0572207084468665</v>
      </c>
      <c r="U106" s="264" t="n">
        <f aca="false">K106/($N$17+$D$27+$L$38+$L$47)</f>
        <v>0.00824742268041237</v>
      </c>
      <c r="W106" s="252" t="n">
        <f aca="false">(F106*0.1)+(H106*6)+(L106*0.1)+(N106*6)</f>
        <v>17.7</v>
      </c>
      <c r="X106" s="252" t="n">
        <f aca="false">(E106*1)+(F106*0.1)+(H106*6)+(L106*0.1)+(N106*6)</f>
        <v>27.7</v>
      </c>
      <c r="Y106" s="252" t="n">
        <f aca="false">(E106*0.5)+(F106*0.1)+(H106*6)+(L106*0.1)+(N106*6)</f>
        <v>22.7</v>
      </c>
      <c r="Z106" s="243"/>
    </row>
    <row r="107" customFormat="false" ht="8.25" hidden="false" customHeight="false" outlineLevel="0" collapsed="false">
      <c r="A107" s="251" t="s">
        <v>1131</v>
      </c>
      <c r="B107" s="252" t="n">
        <v>17</v>
      </c>
      <c r="C107" s="249" t="n">
        <f aca="false">E107/D107</f>
        <v>0.67948717948718</v>
      </c>
      <c r="D107" s="252" t="n">
        <v>78</v>
      </c>
      <c r="E107" s="252" t="n">
        <v>53</v>
      </c>
      <c r="F107" s="252" t="n">
        <v>561</v>
      </c>
      <c r="G107" s="252" t="n">
        <f aca="false">F107/E107</f>
        <v>10.5849056603774</v>
      </c>
      <c r="H107" s="252" t="n">
        <v>4</v>
      </c>
      <c r="I107" s="249" t="n">
        <f aca="false">H107/E107</f>
        <v>0.0754716981132075</v>
      </c>
      <c r="K107" s="252" t="n">
        <v>1</v>
      </c>
      <c r="L107" s="252" t="n">
        <v>8</v>
      </c>
      <c r="M107" s="263" t="n">
        <f aca="false">L107/K107</f>
        <v>8</v>
      </c>
      <c r="N107" s="252" t="n">
        <v>0</v>
      </c>
      <c r="O107" s="249" t="n">
        <f aca="false">N107/K107</f>
        <v>0</v>
      </c>
      <c r="R107" s="251" t="s">
        <v>1132</v>
      </c>
      <c r="S107" s="264" t="n">
        <f aca="false">(D107+K107)/($D$27+$L$27+$N$17+$E$47+$L$47)</f>
        <v>0.120060790273556</v>
      </c>
      <c r="T107" s="264" t="n">
        <f aca="false">D107/($E$17)</f>
        <v>0.212534059945504</v>
      </c>
      <c r="U107" s="264" t="n">
        <f aca="false">K107/($N$17+$D$27+$L$38+$L$47)</f>
        <v>0.00206185567010309</v>
      </c>
      <c r="W107" s="252" t="n">
        <f aca="false">(F107*0.1)+(H107*6)+(L107*0.1)+(N107*6)</f>
        <v>80.9</v>
      </c>
      <c r="X107" s="252" t="n">
        <f aca="false">(E107*1)+(F107*0.1)+(H107*6)+(L107*0.1)+(N107*6)</f>
        <v>133.9</v>
      </c>
      <c r="Y107" s="252" t="n">
        <f aca="false">(E107*0.5)+(F107*0.1)+(H107*6)+(L107*0.1)+(N107*6)</f>
        <v>107.4</v>
      </c>
      <c r="Z107" s="243"/>
    </row>
    <row r="108" customFormat="false" ht="8.25" hidden="false" customHeight="false" outlineLevel="0" collapsed="false">
      <c r="A108" s="250" t="s">
        <v>49</v>
      </c>
      <c r="B108" s="250"/>
      <c r="C108" s="247"/>
      <c r="D108" s="250" t="n">
        <f aca="false">SUM(D102:D107)</f>
        <v>401</v>
      </c>
      <c r="E108" s="250" t="n">
        <f aca="false">SUM(E102:E107)</f>
        <v>263</v>
      </c>
      <c r="F108" s="250" t="n">
        <f aca="false">SUM(F102:F107)</f>
        <v>3225</v>
      </c>
      <c r="G108" s="250"/>
      <c r="H108" s="250" t="n">
        <f aca="false">SUM(H102:H107)</f>
        <v>21</v>
      </c>
      <c r="I108" s="250"/>
      <c r="J108" s="250"/>
      <c r="K108" s="250" t="n">
        <f aca="false">SUM(K102:K107)</f>
        <v>7</v>
      </c>
      <c r="L108" s="250" t="n">
        <f aca="false">SUM(L102:L107)</f>
        <v>51</v>
      </c>
      <c r="M108" s="250"/>
      <c r="N108" s="250" t="n">
        <f aca="false">SUM(N102:N107)</f>
        <v>1</v>
      </c>
      <c r="O108" s="250"/>
    </row>
    <row r="109" customFormat="false" ht="8.25" hidden="false" customHeight="false" outlineLevel="0" collapsed="false">
      <c r="A109" s="250"/>
      <c r="C109" s="243"/>
      <c r="D109" s="243"/>
      <c r="E109" s="243"/>
      <c r="F109" s="243"/>
      <c r="G109" s="243"/>
      <c r="H109" s="243"/>
      <c r="I109" s="243"/>
      <c r="J109" s="243"/>
      <c r="K109" s="243"/>
      <c r="L109" s="243"/>
    </row>
    <row r="110" customFormat="false" ht="8.25" hidden="false" customHeight="false" outlineLevel="0" collapsed="false">
      <c r="A110" s="250"/>
      <c r="C110" s="243"/>
      <c r="D110" s="243"/>
      <c r="E110" s="243"/>
      <c r="F110" s="243"/>
      <c r="G110" s="243"/>
      <c r="H110" s="243"/>
      <c r="I110" s="243"/>
      <c r="J110" s="243"/>
      <c r="K110" s="243"/>
      <c r="L110" s="243"/>
    </row>
    <row r="111" customFormat="false" ht="8.25" hidden="false" customHeight="false" outlineLevel="0" collapsed="false">
      <c r="A111" s="244" t="s">
        <v>50</v>
      </c>
      <c r="B111" s="244"/>
      <c r="C111" s="244"/>
      <c r="D111" s="244"/>
      <c r="E111" s="244"/>
      <c r="F111" s="244"/>
      <c r="G111" s="244"/>
      <c r="H111" s="243"/>
      <c r="I111" s="243"/>
      <c r="J111" s="244" t="s">
        <v>19</v>
      </c>
      <c r="K111" s="244"/>
      <c r="L111" s="244"/>
      <c r="M111" s="244"/>
      <c r="N111" s="244"/>
      <c r="R111" s="244" t="s">
        <v>20</v>
      </c>
      <c r="S111" s="244"/>
      <c r="T111" s="244"/>
      <c r="V111" s="244" t="s">
        <v>21</v>
      </c>
      <c r="W111" s="244"/>
    </row>
    <row r="112" customFormat="false" ht="8.25" hidden="false" customHeight="false" outlineLevel="0" collapsed="false">
      <c r="A112" s="250" t="s">
        <v>95</v>
      </c>
      <c r="B112" s="250" t="s">
        <v>24</v>
      </c>
      <c r="C112" s="250" t="s">
        <v>52</v>
      </c>
      <c r="D112" s="250" t="s">
        <v>53</v>
      </c>
      <c r="E112" s="250" t="s">
        <v>54</v>
      </c>
      <c r="F112" s="250" t="s">
        <v>55</v>
      </c>
      <c r="G112" s="250" t="s">
        <v>56</v>
      </c>
      <c r="H112" s="250" t="s">
        <v>30</v>
      </c>
      <c r="I112" s="250" t="s">
        <v>57</v>
      </c>
      <c r="K112" s="250" t="s">
        <v>34</v>
      </c>
      <c r="L112" s="250" t="s">
        <v>35</v>
      </c>
      <c r="M112" s="250" t="s">
        <v>36</v>
      </c>
      <c r="N112" s="250" t="s">
        <v>96</v>
      </c>
      <c r="O112" s="250" t="s">
        <v>31</v>
      </c>
      <c r="R112" s="250" t="s">
        <v>95</v>
      </c>
      <c r="S112" s="250" t="s">
        <v>38</v>
      </c>
      <c r="T112" s="250" t="s">
        <v>39</v>
      </c>
      <c r="U112" s="250" t="s">
        <v>40</v>
      </c>
      <c r="W112" s="250" t="s">
        <v>41</v>
      </c>
      <c r="X112" s="250" t="s">
        <v>58</v>
      </c>
      <c r="Y112" s="250" t="s">
        <v>97</v>
      </c>
      <c r="Z112" s="250"/>
    </row>
    <row r="113" customFormat="false" ht="8.25" hidden="false" customHeight="false" outlineLevel="0" collapsed="false">
      <c r="A113" s="251" t="s">
        <v>459</v>
      </c>
      <c r="B113" s="252" t="n">
        <v>15</v>
      </c>
      <c r="C113" s="249" t="n">
        <f aca="false">E113/D113</f>
        <v>0.706666666666667</v>
      </c>
      <c r="D113" s="252" t="n">
        <v>75</v>
      </c>
      <c r="E113" s="252" t="n">
        <v>53</v>
      </c>
      <c r="F113" s="252" t="n">
        <v>547</v>
      </c>
      <c r="G113" s="252" t="n">
        <f aca="false">F113/E113</f>
        <v>10.3207547169811</v>
      </c>
      <c r="H113" s="252" t="n">
        <v>3</v>
      </c>
      <c r="I113" s="249" t="n">
        <f aca="false">H113/E113</f>
        <v>0.0566037735849057</v>
      </c>
      <c r="K113" s="252" t="n">
        <v>0</v>
      </c>
      <c r="L113" s="252" t="n">
        <v>0</v>
      </c>
      <c r="M113" s="252" t="n">
        <v>0</v>
      </c>
      <c r="N113" s="252" t="n">
        <v>0</v>
      </c>
      <c r="O113" s="249" t="e">
        <f aca="false">N113/K113</f>
        <v>#DIV/0!</v>
      </c>
      <c r="R113" s="251"/>
      <c r="S113" s="264" t="n">
        <f aca="false">(D113+K113)/($E$47+$L$47+$E$38+$L$38+$K$27+$D$27+$N$17)</f>
        <v>0.0732421875</v>
      </c>
      <c r="T113" s="264" t="n">
        <f aca="false">D113/($E$47+$E$38+$K$27)</f>
        <v>0.139146567717996</v>
      </c>
      <c r="U113" s="264" t="n">
        <f aca="false">K113/($L$47+$L$38+$D$27+$N$17)</f>
        <v>0</v>
      </c>
      <c r="W113" s="252" t="n">
        <f aca="false">(F113*0.1)+(H113*6)+(L113*0.1)+(N113*6)</f>
        <v>72.7</v>
      </c>
      <c r="X113" s="252" t="n">
        <f aca="false">(E113*1)+(F113*0.1)+(H113*6)+(L113*0.1)+(N113*6)</f>
        <v>125.7</v>
      </c>
      <c r="Y113" s="252" t="n">
        <f aca="false">(E113*0.5)+(F113*0.1)+(H113*6)+(L113*0.1)+(N113*6)</f>
        <v>99.2</v>
      </c>
      <c r="Z113" s="243"/>
    </row>
    <row r="114" customFormat="false" ht="8.25" hidden="false" customHeight="false" outlineLevel="0" collapsed="false">
      <c r="A114" s="251" t="s">
        <v>1133</v>
      </c>
      <c r="B114" s="252" t="n">
        <v>10</v>
      </c>
      <c r="C114" s="249" t="n">
        <f aca="false">E114/D114</f>
        <v>0.714285714285714</v>
      </c>
      <c r="D114" s="252" t="n">
        <v>14</v>
      </c>
      <c r="E114" s="252" t="n">
        <v>10</v>
      </c>
      <c r="F114" s="252" t="n">
        <v>76</v>
      </c>
      <c r="G114" s="252" t="n">
        <f aca="false">F114/E114</f>
        <v>7.6</v>
      </c>
      <c r="H114" s="252" t="n">
        <v>0</v>
      </c>
      <c r="I114" s="249" t="n">
        <f aca="false">H114/E114</f>
        <v>0</v>
      </c>
      <c r="K114" s="252" t="n">
        <v>0</v>
      </c>
      <c r="L114" s="252" t="n">
        <v>0</v>
      </c>
      <c r="M114" s="252" t="n">
        <v>0</v>
      </c>
      <c r="N114" s="252" t="n">
        <v>0</v>
      </c>
      <c r="O114" s="249" t="e">
        <f aca="false">N114/K114</f>
        <v>#DIV/0!</v>
      </c>
      <c r="R114" s="251" t="s">
        <v>1134</v>
      </c>
      <c r="S114" s="264" t="n">
        <f aca="false">(D114+K114)/($E$47+$L$47+$E$38+$L$38+$K$27+$D$27+$N$17)</f>
        <v>0.013671875</v>
      </c>
      <c r="T114" s="264" t="n">
        <f aca="false">D114/($E$47+$E$38+$K$27)</f>
        <v>0.025974025974026</v>
      </c>
      <c r="U114" s="264" t="n">
        <f aca="false">K114/($L$47+$L$38+$D$27+$N$17)</f>
        <v>0</v>
      </c>
      <c r="W114" s="252" t="n">
        <f aca="false">(F114*0.1)+(H114*6)+(L114*0.1)+(N114*6)</f>
        <v>7.6</v>
      </c>
      <c r="X114" s="252" t="n">
        <f aca="false">(E114*1)+(F114*0.1)+(H114*6)+(L114*0.1)+(N114*6)</f>
        <v>17.6</v>
      </c>
      <c r="Y114" s="252" t="n">
        <f aca="false">(E114*0.5)+(F114*0.1)+(H114*6)+(L114*0.1)+(N114*6)</f>
        <v>12.6</v>
      </c>
      <c r="Z114" s="243"/>
    </row>
    <row r="115" customFormat="false" ht="8.25" hidden="false" customHeight="false" outlineLevel="0" collapsed="false">
      <c r="A115" s="251" t="s">
        <v>1135</v>
      </c>
      <c r="B115" s="252" t="n">
        <v>8</v>
      </c>
      <c r="C115" s="249" t="n">
        <f aca="false">E115/D115</f>
        <v>0.5</v>
      </c>
      <c r="D115" s="252" t="n">
        <v>22</v>
      </c>
      <c r="E115" s="252" t="n">
        <v>11</v>
      </c>
      <c r="F115" s="252" t="n">
        <v>130</v>
      </c>
      <c r="G115" s="252" t="n">
        <f aca="false">F115/E115</f>
        <v>11.8181818181818</v>
      </c>
      <c r="H115" s="252" t="n">
        <v>1</v>
      </c>
      <c r="I115" s="249" t="n">
        <f aca="false">H115/E115</f>
        <v>0.0909090909090909</v>
      </c>
      <c r="K115" s="252" t="n">
        <v>0</v>
      </c>
      <c r="L115" s="252" t="n">
        <v>0</v>
      </c>
      <c r="M115" s="252" t="n">
        <v>0</v>
      </c>
      <c r="N115" s="252" t="n">
        <v>0</v>
      </c>
      <c r="O115" s="249" t="e">
        <f aca="false">N115/K115</f>
        <v>#DIV/0!</v>
      </c>
      <c r="R115" s="251" t="s">
        <v>1136</v>
      </c>
      <c r="S115" s="264" t="n">
        <f aca="false">(D115+K115)/($E$47+$L$47+$E$38+$L$38+$K$27+$D$27+$N$17)</f>
        <v>0.021484375</v>
      </c>
      <c r="T115" s="264" t="n">
        <f aca="false">D115/($E$47+$E$38+$K$27)</f>
        <v>0.0408163265306122</v>
      </c>
      <c r="U115" s="264" t="n">
        <f aca="false">K115/($L$47+$L$38+$D$27+$N$17)</f>
        <v>0</v>
      </c>
      <c r="W115" s="252" t="n">
        <f aca="false">(F115*0.1)+(H115*6)+(L115*0.1)+(N115*6)</f>
        <v>19</v>
      </c>
      <c r="X115" s="252" t="n">
        <f aca="false">(E115*1)+(F115*0.1)+(H115*6)+(L115*0.1)+(N115*6)</f>
        <v>30</v>
      </c>
      <c r="Y115" s="252" t="n">
        <f aca="false">(E115*0.5)+(F115*0.1)+(H115*6)+(L115*0.1)+(N115*6)</f>
        <v>24.5</v>
      </c>
      <c r="Z115" s="243"/>
    </row>
    <row r="116" customFormat="false" ht="8.25" hidden="false" customHeight="false" outlineLevel="0" collapsed="false">
      <c r="A116" s="251" t="s">
        <v>1137</v>
      </c>
      <c r="B116" s="252" t="n">
        <v>4</v>
      </c>
      <c r="C116" s="249" t="n">
        <f aca="false">E116/D116</f>
        <v>0.4</v>
      </c>
      <c r="D116" s="252" t="n">
        <v>5</v>
      </c>
      <c r="E116" s="252" t="n">
        <v>2</v>
      </c>
      <c r="F116" s="252" t="n">
        <v>17</v>
      </c>
      <c r="G116" s="252" t="n">
        <f aca="false">F116/E116</f>
        <v>8.5</v>
      </c>
      <c r="H116" s="252" t="n">
        <v>0</v>
      </c>
      <c r="I116" s="249" t="n">
        <f aca="false">H116/E116</f>
        <v>0</v>
      </c>
      <c r="K116" s="252" t="n">
        <v>0</v>
      </c>
      <c r="L116" s="252" t="n">
        <v>0</v>
      </c>
      <c r="M116" s="252" t="n">
        <v>0</v>
      </c>
      <c r="N116" s="252" t="n">
        <v>0</v>
      </c>
      <c r="O116" s="249" t="e">
        <f aca="false">N116/K116</f>
        <v>#DIV/0!</v>
      </c>
      <c r="R116" s="251"/>
      <c r="S116" s="264" t="n">
        <f aca="false">(D116+K116)/($E$47+$L$47+$E$38+$L$38+$K$27+$D$27+$N$17)</f>
        <v>0.0048828125</v>
      </c>
      <c r="T116" s="264" t="n">
        <f aca="false">D116/($E$47+$E$38+$K$27)</f>
        <v>0.00927643784786642</v>
      </c>
      <c r="U116" s="264" t="n">
        <f aca="false">K116/($L$47+$L$38+$D$27+$N$17)</f>
        <v>0</v>
      </c>
      <c r="W116" s="252" t="n">
        <f aca="false">(F116*0.1)+(H116*6)+(L116*0.1)+(N116*6)</f>
        <v>1.7</v>
      </c>
      <c r="X116" s="252" t="n">
        <f aca="false">(E116*1)+(F116*0.1)+(H116*6)+(L116*0.1)+(N116*6)</f>
        <v>3.7</v>
      </c>
      <c r="Y116" s="252" t="n">
        <f aca="false">(E116*0.5)+(F116*0.1)+(H116*6)+(L116*0.1)+(N116*6)</f>
        <v>2.7</v>
      </c>
      <c r="Z116" s="243"/>
    </row>
    <row r="117" customFormat="false" ht="8.25" hidden="false" customHeight="false" outlineLevel="0" collapsed="false">
      <c r="A117" s="250" t="s">
        <v>49</v>
      </c>
      <c r="B117" s="250"/>
      <c r="C117" s="247"/>
      <c r="D117" s="250" t="n">
        <f aca="false">SUM(D113:D116)</f>
        <v>116</v>
      </c>
      <c r="E117" s="250" t="n">
        <f aca="false">SUM(E113:E116)</f>
        <v>76</v>
      </c>
      <c r="F117" s="250" t="n">
        <f aca="false">SUM(F113:F116)</f>
        <v>770</v>
      </c>
      <c r="G117" s="250"/>
      <c r="H117" s="250" t="n">
        <f aca="false">SUM(H113:H116)</f>
        <v>4</v>
      </c>
      <c r="I117" s="250"/>
      <c r="J117" s="250"/>
      <c r="K117" s="250" t="n">
        <f aca="false">SUM(K113:K116)</f>
        <v>0</v>
      </c>
      <c r="L117" s="250" t="n">
        <f aca="false">SUM(L113:L116)</f>
        <v>0</v>
      </c>
      <c r="M117" s="250"/>
      <c r="N117" s="250" t="n">
        <f aca="false">SUM(N113:N116)</f>
        <v>0</v>
      </c>
      <c r="O117" s="247"/>
      <c r="Q117" s="254"/>
      <c r="S117" s="254"/>
      <c r="U117" s="243"/>
      <c r="V117" s="243"/>
    </row>
    <row r="118" customFormat="false" ht="8.25" hidden="false" customHeight="false" outlineLevel="0" collapsed="false">
      <c r="H118" s="261"/>
      <c r="I118" s="243"/>
      <c r="J118" s="243"/>
      <c r="P118" s="254"/>
      <c r="Q118" s="254"/>
      <c r="R118" s="254"/>
      <c r="T118" s="243"/>
      <c r="U118" s="243"/>
    </row>
    <row r="119" customFormat="false" ht="8.25" hidden="false" customHeight="false" outlineLevel="0" collapsed="false">
      <c r="H119" s="261"/>
      <c r="I119" s="243"/>
      <c r="J119" s="243"/>
      <c r="P119" s="254"/>
      <c r="Q119" s="254"/>
      <c r="R119" s="254"/>
      <c r="T119" s="243"/>
      <c r="U119" s="243"/>
    </row>
    <row r="120" customFormat="false" ht="8.25" hidden="false" customHeight="false" outlineLevel="0" collapsed="false">
      <c r="A120" s="244" t="s">
        <v>109</v>
      </c>
      <c r="B120" s="244"/>
      <c r="C120" s="244"/>
      <c r="D120" s="244"/>
      <c r="E120" s="244"/>
      <c r="F120" s="244"/>
      <c r="G120" s="244"/>
      <c r="H120" s="261"/>
      <c r="I120" s="243"/>
      <c r="J120" s="244" t="s">
        <v>110</v>
      </c>
      <c r="K120" s="244"/>
      <c r="L120" s="244"/>
      <c r="M120" s="244"/>
      <c r="N120" s="244"/>
      <c r="P120" s="266"/>
      <c r="Q120" s="254"/>
      <c r="R120" s="244" t="s">
        <v>111</v>
      </c>
      <c r="S120" s="244"/>
      <c r="T120" s="244"/>
      <c r="U120" s="244"/>
      <c r="V120" s="244"/>
    </row>
    <row r="121" customFormat="false" ht="8.25" hidden="false" customHeight="false" outlineLevel="0" collapsed="false">
      <c r="A121" s="247"/>
      <c r="B121" s="250" t="s">
        <v>53</v>
      </c>
      <c r="C121" s="250" t="s">
        <v>112</v>
      </c>
      <c r="D121" s="250" t="s">
        <v>55</v>
      </c>
      <c r="E121" s="250" t="s">
        <v>30</v>
      </c>
      <c r="H121" s="243"/>
      <c r="I121" s="243"/>
      <c r="J121" s="267" t="s">
        <v>113</v>
      </c>
      <c r="K121" s="267"/>
      <c r="L121" s="267"/>
      <c r="M121" s="267"/>
      <c r="N121" s="247" t="s">
        <v>114</v>
      </c>
      <c r="R121" s="267" t="s">
        <v>113</v>
      </c>
      <c r="S121" s="267"/>
      <c r="T121" s="267"/>
      <c r="U121" s="267"/>
      <c r="V121" s="247" t="s">
        <v>114</v>
      </c>
    </row>
    <row r="122" customFormat="false" ht="8.25" hidden="false" customHeight="false" outlineLevel="0" collapsed="false">
      <c r="A122" s="265" t="s">
        <v>117</v>
      </c>
      <c r="B122" s="252" t="n">
        <f aca="false">SUM(J92:J96,D102:D107,D113:D116)</f>
        <v>672</v>
      </c>
      <c r="C122" s="252" t="n">
        <f aca="false">SUM(E113:E116,E102:E107,K92:K96)</f>
        <v>464</v>
      </c>
      <c r="D122" s="252" t="n">
        <f aca="false">SUM(F113:F116,F102:F107,L92:L96)</f>
        <v>4903</v>
      </c>
      <c r="E122" s="252" t="n">
        <f aca="false">SUM(N92:N96,H102:H107,H113:H116)</f>
        <v>32</v>
      </c>
      <c r="H122" s="243"/>
      <c r="I122" s="243"/>
      <c r="J122" s="251" t="s">
        <v>1138</v>
      </c>
      <c r="K122" s="251"/>
      <c r="L122" s="251"/>
      <c r="M122" s="251"/>
      <c r="N122" s="251" t="s">
        <v>122</v>
      </c>
      <c r="R122" s="251"/>
      <c r="S122" s="251"/>
      <c r="T122" s="251"/>
      <c r="U122" s="251"/>
      <c r="V122" s="251"/>
    </row>
    <row r="123" customFormat="false" ht="8.25" hidden="false" customHeight="false" outlineLevel="0" collapsed="false">
      <c r="A123" s="265" t="s">
        <v>118</v>
      </c>
      <c r="B123" s="252" t="n">
        <f aca="false">SUM(C87)</f>
        <v>672</v>
      </c>
      <c r="C123" s="252" t="n">
        <f aca="false">SUM(D87)</f>
        <v>464</v>
      </c>
      <c r="D123" s="252" t="n">
        <f aca="false">SUM(F87)</f>
        <v>4903</v>
      </c>
      <c r="E123" s="252" t="n">
        <f aca="false">SUM(H87)</f>
        <v>32</v>
      </c>
      <c r="F123" s="250"/>
      <c r="J123" s="251"/>
      <c r="K123" s="251"/>
      <c r="L123" s="251"/>
      <c r="M123" s="251"/>
      <c r="N123" s="251"/>
      <c r="R123" s="265"/>
      <c r="S123" s="265"/>
      <c r="T123" s="265"/>
      <c r="U123" s="265"/>
      <c r="V123" s="251"/>
    </row>
    <row r="124" customFormat="false" ht="8.25" hidden="false" customHeight="false" outlineLevel="0" collapsed="false">
      <c r="A124" s="265" t="s">
        <v>120</v>
      </c>
      <c r="B124" s="252"/>
      <c r="F124" s="250"/>
      <c r="J124" s="251" t="s">
        <v>1139</v>
      </c>
      <c r="K124" s="251"/>
      <c r="L124" s="251"/>
      <c r="M124" s="251"/>
      <c r="N124" s="251" t="s">
        <v>130</v>
      </c>
      <c r="R124" s="265"/>
      <c r="S124" s="265"/>
      <c r="T124" s="265"/>
      <c r="U124" s="265"/>
      <c r="V124" s="251"/>
    </row>
    <row r="125" customFormat="false" ht="8.25" hidden="false" customHeight="false" outlineLevel="0" collapsed="false">
      <c r="J125" s="251" t="s">
        <v>1140</v>
      </c>
      <c r="K125" s="251"/>
      <c r="L125" s="251"/>
      <c r="M125" s="251"/>
      <c r="N125" s="251" t="s">
        <v>22</v>
      </c>
      <c r="R125" s="265"/>
      <c r="S125" s="265"/>
      <c r="T125" s="265"/>
      <c r="U125" s="265"/>
      <c r="V125" s="251"/>
    </row>
    <row r="126" customFormat="false" ht="8.25" hidden="false" customHeight="false" outlineLevel="0" collapsed="false">
      <c r="A126" s="247"/>
      <c r="B126" s="250" t="s">
        <v>25</v>
      </c>
      <c r="C126" s="250" t="s">
        <v>28</v>
      </c>
      <c r="D126" s="250" t="s">
        <v>30</v>
      </c>
      <c r="J126" s="251" t="s">
        <v>1141</v>
      </c>
      <c r="K126" s="251"/>
      <c r="L126" s="251"/>
      <c r="M126" s="251"/>
      <c r="N126" s="251" t="s">
        <v>122</v>
      </c>
      <c r="R126" s="265"/>
      <c r="S126" s="265"/>
      <c r="T126" s="265"/>
      <c r="U126" s="265"/>
      <c r="V126" s="251"/>
    </row>
    <row r="127" customFormat="false" ht="8.25" hidden="false" customHeight="false" outlineLevel="0" collapsed="false">
      <c r="A127" s="265" t="s">
        <v>125</v>
      </c>
      <c r="B127" s="252" t="n">
        <f aca="false">SUM(M84:M86,C92:C96,K102:K107,K113:K116)</f>
        <v>416</v>
      </c>
      <c r="C127" s="252" t="n">
        <f aca="false">SUM(N84:N86,D92:D96,L102:L107,L113:L116)</f>
        <v>1775</v>
      </c>
      <c r="D127" s="252" t="n">
        <f aca="false">SUM(P84:P86,F92:F96,N102:N107,N113:N116)</f>
        <v>17</v>
      </c>
      <c r="J127" s="251" t="s">
        <v>1142</v>
      </c>
      <c r="K127" s="251"/>
      <c r="L127" s="251"/>
      <c r="M127" s="251"/>
      <c r="N127" s="251" t="s">
        <v>130</v>
      </c>
      <c r="R127" s="265"/>
      <c r="S127" s="265"/>
      <c r="T127" s="265"/>
      <c r="U127" s="265"/>
      <c r="V127" s="251"/>
    </row>
    <row r="128" customFormat="false" ht="8.25" hidden="false" customHeight="false" outlineLevel="0" collapsed="false">
      <c r="A128" s="265" t="s">
        <v>120</v>
      </c>
      <c r="B128" s="252"/>
      <c r="J128" s="251"/>
      <c r="K128" s="251"/>
      <c r="L128" s="251"/>
      <c r="M128" s="251"/>
      <c r="N128" s="251"/>
      <c r="R128" s="265"/>
      <c r="S128" s="265"/>
      <c r="T128" s="265"/>
      <c r="U128" s="265"/>
      <c r="V128" s="251"/>
    </row>
    <row r="129" customFormat="false" ht="8.25" hidden="false" customHeight="false" outlineLevel="0" collapsed="false">
      <c r="J129" s="251"/>
      <c r="K129" s="251"/>
      <c r="L129" s="251"/>
      <c r="M129" s="251"/>
      <c r="N129" s="251"/>
      <c r="R129" s="265"/>
      <c r="S129" s="265"/>
      <c r="T129" s="265"/>
      <c r="U129" s="265"/>
      <c r="V129" s="251"/>
    </row>
    <row r="130" customFormat="false" ht="8.25" hidden="false" customHeight="false" outlineLevel="0" collapsed="false">
      <c r="B130" s="250" t="s">
        <v>16</v>
      </c>
      <c r="C130" s="250" t="s">
        <v>17</v>
      </c>
    </row>
    <row r="131" customFormat="false" ht="8.25" hidden="false" customHeight="false" outlineLevel="0" collapsed="false">
      <c r="A131" s="265" t="s">
        <v>131</v>
      </c>
      <c r="B131" s="249" t="n">
        <f aca="false">B127/(B123+B127)</f>
        <v>0.382352941176471</v>
      </c>
      <c r="C131" s="249" t="n">
        <f aca="false">B123/(B123+B127)</f>
        <v>0.617647058823529</v>
      </c>
      <c r="J131" s="242" t="s">
        <v>132</v>
      </c>
    </row>
    <row r="132" customFormat="false" ht="8.25" hidden="false" customHeight="false" outlineLevel="0" collapsed="false">
      <c r="A132" s="265" t="s">
        <v>133</v>
      </c>
      <c r="B132" s="252"/>
      <c r="C132" s="251"/>
    </row>
    <row r="141" customFormat="false" ht="8.25" hidden="false" customHeight="false" outlineLevel="0" collapsed="false">
      <c r="A141" s="244" t="s">
        <v>134</v>
      </c>
      <c r="B141" s="244"/>
      <c r="C141" s="244"/>
      <c r="D141" s="244"/>
      <c r="E141" s="244"/>
      <c r="F141" s="244"/>
      <c r="G141" s="244"/>
      <c r="H141" s="244"/>
      <c r="I141" s="244"/>
      <c r="J141" s="244"/>
      <c r="K141" s="244"/>
      <c r="L141" s="244"/>
      <c r="M141" s="244"/>
      <c r="N141" s="244"/>
      <c r="O141" s="244"/>
      <c r="P141" s="244"/>
      <c r="Q141" s="244"/>
      <c r="R141" s="244"/>
      <c r="S141" s="244"/>
      <c r="T141" s="244"/>
      <c r="U141" s="244"/>
      <c r="V141" s="244"/>
      <c r="W141" s="244"/>
    </row>
    <row r="142" customFormat="false" ht="8.25" hidden="false" customHeight="false" outlineLevel="0" collapsed="false">
      <c r="A142" s="245"/>
      <c r="B142" s="245"/>
      <c r="C142" s="245"/>
      <c r="D142" s="245"/>
      <c r="E142" s="245"/>
      <c r="F142" s="245"/>
      <c r="G142" s="245"/>
      <c r="H142" s="245"/>
      <c r="I142" s="245"/>
      <c r="J142" s="245"/>
      <c r="K142" s="245"/>
      <c r="L142" s="245"/>
      <c r="M142" s="245"/>
      <c r="N142" s="245"/>
      <c r="O142" s="245"/>
      <c r="P142" s="245"/>
      <c r="Q142" s="245"/>
      <c r="R142" s="245"/>
      <c r="S142" s="245"/>
      <c r="T142" s="245"/>
      <c r="U142" s="245"/>
      <c r="V142" s="245"/>
      <c r="W142" s="245"/>
    </row>
    <row r="143" customFormat="false" ht="8.25" hidden="false" customHeight="false" outlineLevel="0" collapsed="false">
      <c r="H143" s="246" t="s">
        <v>11</v>
      </c>
      <c r="I143" s="246"/>
      <c r="J143" s="246"/>
      <c r="M143" s="246" t="s">
        <v>12</v>
      </c>
      <c r="N143" s="246"/>
      <c r="O143" s="246"/>
    </row>
    <row r="144" customFormat="false" ht="8.25" hidden="false" customHeight="false" outlineLevel="0" collapsed="false">
      <c r="H144" s="246" t="s">
        <v>14</v>
      </c>
      <c r="I144" s="246"/>
      <c r="J144" s="246"/>
    </row>
    <row r="145" customFormat="false" ht="8.25" hidden="false" customHeight="false" outlineLevel="0" collapsed="false">
      <c r="H145" s="246"/>
      <c r="I145" s="246"/>
      <c r="J145" s="246"/>
    </row>
    <row r="146" customFormat="false" ht="8.25" hidden="false" customHeight="false" outlineLevel="0" collapsed="false">
      <c r="H146" s="246"/>
      <c r="I146" s="246"/>
      <c r="J146" s="246"/>
    </row>
    <row r="147" customFormat="false" ht="8.25" hidden="false" customHeight="false" outlineLevel="0" collapsed="false">
      <c r="D147" s="247" t="s">
        <v>135</v>
      </c>
      <c r="P147" s="247" t="s">
        <v>136</v>
      </c>
    </row>
    <row r="148" customFormat="false" ht="8.25" hidden="false" customHeight="false" outlineLevel="0" collapsed="false">
      <c r="A148" s="250" t="s">
        <v>137</v>
      </c>
      <c r="P148" s="247" t="s">
        <v>137</v>
      </c>
      <c r="S148" s="250" t="s">
        <v>138</v>
      </c>
    </row>
    <row r="149" customFormat="false" ht="8.25" hidden="false" customHeight="false" outlineLevel="0" collapsed="false">
      <c r="A149" s="265" t="s">
        <v>139</v>
      </c>
      <c r="B149" s="268" t="s">
        <v>140</v>
      </c>
      <c r="C149" s="268" t="s">
        <v>26</v>
      </c>
      <c r="D149" s="268" t="s">
        <v>27</v>
      </c>
      <c r="E149" s="268" t="s">
        <v>55</v>
      </c>
      <c r="F149" s="268" t="s">
        <v>30</v>
      </c>
      <c r="G149" s="268" t="s">
        <v>141</v>
      </c>
      <c r="H149" s="268" t="s">
        <v>34</v>
      </c>
      <c r="I149" s="268" t="s">
        <v>55</v>
      </c>
      <c r="J149" s="268" t="s">
        <v>142</v>
      </c>
      <c r="K149" s="268" t="s">
        <v>30</v>
      </c>
      <c r="L149" s="268" t="s">
        <v>41</v>
      </c>
      <c r="O149" s="268" t="s">
        <v>143</v>
      </c>
      <c r="P149" s="268" t="s">
        <v>144</v>
      </c>
      <c r="Q149" s="268" t="s">
        <v>145</v>
      </c>
      <c r="S149" s="248" t="s">
        <v>16</v>
      </c>
      <c r="T149" s="248" t="s">
        <v>17</v>
      </c>
    </row>
    <row r="150" customFormat="false" ht="8.25" hidden="false" customHeight="false" outlineLevel="0" collapsed="false">
      <c r="A150" s="251" t="s">
        <v>49</v>
      </c>
      <c r="B150" s="262" t="n">
        <f aca="false">AVERAGE(B160,B170)</f>
        <v>539</v>
      </c>
      <c r="C150" s="262" t="n">
        <f aca="false">AVERAGE(C160,C170)</f>
        <v>351</v>
      </c>
      <c r="D150" s="269" t="n">
        <f aca="false">C150/B150</f>
        <v>0.651205936920223</v>
      </c>
      <c r="E150" s="262" t="n">
        <f aca="false">AVERAGE(E160,E170)</f>
        <v>3925.5</v>
      </c>
      <c r="F150" s="262" t="n">
        <f aca="false">AVERAGE(F160,F170)</f>
        <v>24.5</v>
      </c>
      <c r="G150" s="262" t="n">
        <f aca="false">AVERAGE(G160,G170)</f>
        <v>8.5</v>
      </c>
      <c r="H150" s="262" t="n">
        <f aca="false">AVERAGE(H160,H170)</f>
        <v>85.5</v>
      </c>
      <c r="I150" s="262" t="n">
        <f aca="false">AVERAGE(I160,I170)</f>
        <v>454.5</v>
      </c>
      <c r="J150" s="270" t="n">
        <f aca="false">I150/H150</f>
        <v>5.31578947368421</v>
      </c>
      <c r="K150" s="262" t="n">
        <f aca="false">AVERAGE(K160,K170)</f>
        <v>2</v>
      </c>
      <c r="L150" s="252" t="n">
        <f aca="false">((E150*0.05)+(F150*4)+(G150*-1)+(I150*0.1)+(K150*6))</f>
        <v>343.225</v>
      </c>
      <c r="O150" s="269" t="n">
        <f aca="false">(B150+H150)/(B152+F152+B154+F154+B156+F156+B150+H150)</f>
        <v>0.411939313984169</v>
      </c>
      <c r="P150" s="249" t="n">
        <f aca="false">B150/(B150+F152+F154+F156)</f>
        <v>0.512114014251782</v>
      </c>
      <c r="Q150" s="249" t="n">
        <f aca="false">H150/(H150+B152+B154+B156)</f>
        <v>0.184466019417476</v>
      </c>
      <c r="S150" s="249" t="n">
        <f aca="false">(H150+B152+B154+B156)/(H150+B152+B154+B156+B150)</f>
        <v>0.462344139650873</v>
      </c>
      <c r="T150" s="249" t="n">
        <f aca="false">B150/(B150+H150+B152+B154+B156)</f>
        <v>0.537655860349127</v>
      </c>
    </row>
    <row r="151" customFormat="false" ht="8.25" hidden="false" customHeight="false" outlineLevel="0" collapsed="false">
      <c r="A151" s="265" t="s">
        <v>146</v>
      </c>
      <c r="B151" s="268" t="s">
        <v>34</v>
      </c>
      <c r="C151" s="268" t="s">
        <v>55</v>
      </c>
      <c r="D151" s="268" t="s">
        <v>142</v>
      </c>
      <c r="E151" s="268" t="s">
        <v>30</v>
      </c>
      <c r="F151" s="268" t="s">
        <v>53</v>
      </c>
      <c r="G151" s="268" t="s">
        <v>54</v>
      </c>
      <c r="H151" s="268" t="s">
        <v>55</v>
      </c>
      <c r="I151" s="268" t="s">
        <v>147</v>
      </c>
      <c r="J151" s="268" t="s">
        <v>30</v>
      </c>
      <c r="K151" s="268" t="s">
        <v>41</v>
      </c>
      <c r="L151" s="262" t="s">
        <v>148</v>
      </c>
      <c r="O151" s="248" t="s">
        <v>143</v>
      </c>
      <c r="P151" s="248" t="s">
        <v>145</v>
      </c>
      <c r="Q151" s="248" t="s">
        <v>149</v>
      </c>
    </row>
    <row r="152" customFormat="false" ht="8.25" hidden="false" customHeight="false" outlineLevel="0" collapsed="false">
      <c r="A152" s="251" t="s">
        <v>49</v>
      </c>
      <c r="B152" s="262" t="n">
        <f aca="false">AVERAGE(B162,B172)</f>
        <v>366</v>
      </c>
      <c r="C152" s="262" t="n">
        <f aca="false">AVERAGE(C162,C172)</f>
        <v>1487</v>
      </c>
      <c r="D152" s="270" t="n">
        <f aca="false">C152/B152</f>
        <v>4.06284153005465</v>
      </c>
      <c r="E152" s="262" t="n">
        <f aca="false">AVERAGE(E162,E172)</f>
        <v>11.5</v>
      </c>
      <c r="F152" s="262" t="n">
        <f aca="false">AVERAGE(F162,F172)</f>
        <v>62.5</v>
      </c>
      <c r="G152" s="262" t="n">
        <f aca="false">AVERAGE(G162,G172)</f>
        <v>51</v>
      </c>
      <c r="H152" s="262" t="n">
        <f aca="false">AVERAGE(H162,H172)</f>
        <v>322</v>
      </c>
      <c r="I152" s="270" t="n">
        <f aca="false">H152/G152</f>
        <v>6.31372549019608</v>
      </c>
      <c r="J152" s="262" t="n">
        <f aca="false">AVERAGE(J162,J172)</f>
        <v>2</v>
      </c>
      <c r="K152" s="252" t="n">
        <f aca="false">(C152*0.1)+(E152*6)+(H152*0.1)+(J152*6)</f>
        <v>261.9</v>
      </c>
      <c r="L152" s="252" t="n">
        <f aca="false">(C152*0.1)+(E152*6)+(G152*1)+(H152*0.1)+(J152*6)</f>
        <v>312.9</v>
      </c>
      <c r="O152" s="269" t="n">
        <f aca="false">(B152+F152)/(B152+F152+B154+F154+B156+F156+B150+H150)</f>
        <v>0.282651715039578</v>
      </c>
      <c r="P152" s="249" t="n">
        <f aca="false">B152/(H150+B152+B154+B156)</f>
        <v>0.789644012944984</v>
      </c>
      <c r="Q152" s="249" t="n">
        <f aca="false">F152/(F152+F154+F156)</f>
        <v>0.121713729308666</v>
      </c>
    </row>
    <row r="153" customFormat="false" ht="8.25" hidden="false" customHeight="false" outlineLevel="0" collapsed="false">
      <c r="A153" s="265" t="s">
        <v>150</v>
      </c>
      <c r="B153" s="268" t="s">
        <v>34</v>
      </c>
      <c r="C153" s="268" t="s">
        <v>55</v>
      </c>
      <c r="D153" s="268" t="s">
        <v>142</v>
      </c>
      <c r="E153" s="268" t="s">
        <v>30</v>
      </c>
      <c r="F153" s="268" t="s">
        <v>53</v>
      </c>
      <c r="G153" s="268" t="s">
        <v>54</v>
      </c>
      <c r="H153" s="268" t="s">
        <v>55</v>
      </c>
      <c r="I153" s="268" t="s">
        <v>147</v>
      </c>
      <c r="J153" s="268" t="s">
        <v>30</v>
      </c>
      <c r="K153" s="268" t="s">
        <v>41</v>
      </c>
      <c r="L153" s="262" t="s">
        <v>148</v>
      </c>
      <c r="O153" s="248" t="s">
        <v>143</v>
      </c>
      <c r="P153" s="248" t="s">
        <v>145</v>
      </c>
      <c r="Q153" s="248" t="s">
        <v>149</v>
      </c>
    </row>
    <row r="154" customFormat="false" ht="8.25" hidden="false" customHeight="false" outlineLevel="0" collapsed="false">
      <c r="A154" s="251" t="s">
        <v>49</v>
      </c>
      <c r="B154" s="262" t="n">
        <f aca="false">AVERAGE(B164,B174)</f>
        <v>12</v>
      </c>
      <c r="C154" s="262" t="n">
        <f aca="false">AVERAGE(C164,C174)</f>
        <v>32</v>
      </c>
      <c r="D154" s="262" t="n">
        <f aca="false">C154/B154</f>
        <v>2.66666666666667</v>
      </c>
      <c r="E154" s="262" t="n">
        <f aca="false">AVERAGE(E164,E174)</f>
        <v>0</v>
      </c>
      <c r="F154" s="262" t="n">
        <f aca="false">AVERAGE(F164,F174)</f>
        <v>347</v>
      </c>
      <c r="G154" s="262" t="n">
        <f aca="false">AVERAGE(G164,G174)</f>
        <v>220.5</v>
      </c>
      <c r="H154" s="262" t="n">
        <f aca="false">AVERAGE(H164,H174)</f>
        <v>2739.5</v>
      </c>
      <c r="I154" s="270" t="n">
        <f aca="false">H154/G154</f>
        <v>12.4240362811791</v>
      </c>
      <c r="J154" s="262" t="n">
        <f aca="false">AVERAGE(J164,J174)</f>
        <v>19.5</v>
      </c>
      <c r="K154" s="252" t="n">
        <f aca="false">(C154*0.1)+(E154*6)+(H154*0.1)+(J154*6)</f>
        <v>394.15</v>
      </c>
      <c r="L154" s="252" t="n">
        <f aca="false">(C154*0.1)+(E154*6)+(G154*1)+(H154*0.1)+(J154*6)</f>
        <v>614.65</v>
      </c>
      <c r="O154" s="269" t="n">
        <f aca="false">(B154+F154)/(B152+F152+B154+F154+B156+F156+B150+H150)</f>
        <v>0.236807387862797</v>
      </c>
      <c r="P154" s="249" t="n">
        <f aca="false">B154/(B152+H150+B154+B156)</f>
        <v>0.0258899676375405</v>
      </c>
      <c r="Q154" s="249" t="n">
        <f aca="false">F154/(F154+F152+F156)</f>
        <v>0.675754625121714</v>
      </c>
    </row>
    <row r="155" customFormat="false" ht="8.25" hidden="false" customHeight="false" outlineLevel="0" collapsed="false">
      <c r="A155" s="265" t="s">
        <v>151</v>
      </c>
      <c r="B155" s="268" t="s">
        <v>34</v>
      </c>
      <c r="C155" s="268" t="s">
        <v>55</v>
      </c>
      <c r="D155" s="268" t="s">
        <v>142</v>
      </c>
      <c r="E155" s="268" t="s">
        <v>30</v>
      </c>
      <c r="F155" s="268" t="s">
        <v>53</v>
      </c>
      <c r="G155" s="268" t="s">
        <v>54</v>
      </c>
      <c r="H155" s="268" t="s">
        <v>55</v>
      </c>
      <c r="I155" s="268" t="s">
        <v>147</v>
      </c>
      <c r="J155" s="268" t="s">
        <v>30</v>
      </c>
      <c r="K155" s="268" t="s">
        <v>41</v>
      </c>
      <c r="L155" s="262" t="s">
        <v>148</v>
      </c>
      <c r="O155" s="248" t="s">
        <v>143</v>
      </c>
      <c r="P155" s="248" t="s">
        <v>145</v>
      </c>
      <c r="Q155" s="248" t="s">
        <v>149</v>
      </c>
    </row>
    <row r="156" customFormat="false" ht="8.25" hidden="false" customHeight="false" outlineLevel="0" collapsed="false">
      <c r="A156" s="251" t="s">
        <v>49</v>
      </c>
      <c r="B156" s="262" t="n">
        <f aca="false">AVERAGE(B166,B176)</f>
        <v>0</v>
      </c>
      <c r="C156" s="262" t="n">
        <f aca="false">AVERAGE(C166,C176)</f>
        <v>0</v>
      </c>
      <c r="D156" s="262" t="e">
        <f aca="false">C156/B156</f>
        <v>#DIV/0!</v>
      </c>
      <c r="E156" s="262" t="n">
        <f aca="false">AVERAGE(E166,E176)</f>
        <v>0</v>
      </c>
      <c r="F156" s="262" t="n">
        <f aca="false">AVERAGE(F166,F176)</f>
        <v>104</v>
      </c>
      <c r="G156" s="262" t="n">
        <f aca="false">AVERAGE(G166,G176)</f>
        <v>76</v>
      </c>
      <c r="H156" s="262" t="n">
        <f aca="false">AVERAGE(H166,H176)</f>
        <v>845.5</v>
      </c>
      <c r="I156" s="270" t="n">
        <f aca="false">H156/G156</f>
        <v>11.125</v>
      </c>
      <c r="J156" s="262" t="n">
        <f aca="false">AVERAGE(J166,J176)</f>
        <v>2.5</v>
      </c>
      <c r="K156" s="252" t="n">
        <f aca="false">(C156*0.1)+(E156*6)+(H156*0.1)+(J156*6)</f>
        <v>99.55</v>
      </c>
      <c r="L156" s="252" t="n">
        <f aca="false">(C156*0.1)+(E156*6)+(G156*1)+(H156*0.1)+(J156*6)</f>
        <v>175.55</v>
      </c>
      <c r="O156" s="269" t="n">
        <f aca="false">(B156+F156)/(B152+F152+B154+F154+B156+F156+B150+H150)</f>
        <v>0.0686015831134565</v>
      </c>
      <c r="P156" s="264" t="n">
        <f aca="false">B156/(B156+B154+B152+H150)</f>
        <v>0</v>
      </c>
      <c r="Q156" s="249" t="n">
        <f aca="false">F156/(F156+F154+F152)</f>
        <v>0.20253164556962</v>
      </c>
    </row>
    <row r="157" customFormat="false" ht="8.25" hidden="false" customHeight="false" outlineLevel="0" collapsed="false">
      <c r="B157" s="271"/>
      <c r="C157" s="271"/>
      <c r="D157" s="271"/>
      <c r="E157" s="271"/>
      <c r="F157" s="271"/>
      <c r="G157" s="271"/>
      <c r="H157" s="271"/>
      <c r="I157" s="271"/>
      <c r="J157" s="271"/>
      <c r="K157" s="271"/>
      <c r="L157" s="272"/>
      <c r="P157" s="247"/>
    </row>
    <row r="158" customFormat="false" ht="8.25" hidden="false" customHeight="false" outlineLevel="0" collapsed="false">
      <c r="A158" s="250" t="n">
        <v>2024</v>
      </c>
      <c r="P158" s="247" t="n">
        <v>2024</v>
      </c>
      <c r="S158" s="250" t="s">
        <v>138</v>
      </c>
    </row>
    <row r="159" customFormat="false" ht="8.25" hidden="false" customHeight="false" outlineLevel="0" collapsed="false">
      <c r="A159" s="265" t="s">
        <v>139</v>
      </c>
      <c r="B159" s="268" t="s">
        <v>140</v>
      </c>
      <c r="C159" s="268" t="s">
        <v>26</v>
      </c>
      <c r="D159" s="268" t="s">
        <v>27</v>
      </c>
      <c r="E159" s="268" t="s">
        <v>55</v>
      </c>
      <c r="F159" s="268" t="s">
        <v>30</v>
      </c>
      <c r="G159" s="268" t="s">
        <v>141</v>
      </c>
      <c r="H159" s="268" t="s">
        <v>34</v>
      </c>
      <c r="I159" s="268" t="s">
        <v>55</v>
      </c>
      <c r="J159" s="268" t="s">
        <v>142</v>
      </c>
      <c r="K159" s="268" t="s">
        <v>30</v>
      </c>
      <c r="L159" s="268" t="s">
        <v>41</v>
      </c>
      <c r="O159" s="268" t="s">
        <v>143</v>
      </c>
      <c r="P159" s="268" t="s">
        <v>144</v>
      </c>
      <c r="Q159" s="268" t="s">
        <v>145</v>
      </c>
      <c r="S159" s="248" t="s">
        <v>16</v>
      </c>
      <c r="T159" s="248" t="s">
        <v>17</v>
      </c>
    </row>
    <row r="160" customFormat="false" ht="8.25" hidden="false" customHeight="false" outlineLevel="0" collapsed="false">
      <c r="A160" s="251" t="s">
        <v>49</v>
      </c>
      <c r="B160" s="262" t="n">
        <v>509</v>
      </c>
      <c r="C160" s="262" t="n">
        <v>335</v>
      </c>
      <c r="D160" s="269" t="n">
        <f aca="false">C160/B160</f>
        <v>0.658153241650295</v>
      </c>
      <c r="E160" s="262" t="n">
        <v>3898</v>
      </c>
      <c r="F160" s="262" t="n">
        <v>23</v>
      </c>
      <c r="G160" s="262" t="n">
        <v>3</v>
      </c>
      <c r="H160" s="262" t="n">
        <v>71</v>
      </c>
      <c r="I160" s="262" t="n">
        <v>326</v>
      </c>
      <c r="J160" s="270" t="n">
        <f aca="false">I160/H160</f>
        <v>4.59154929577465</v>
      </c>
      <c r="K160" s="262" t="n">
        <v>2</v>
      </c>
      <c r="L160" s="252" t="n">
        <f aca="false">((E160*0.05)+(F160*4)+(G160*-1)+(I160*0.1)+(K160*6))</f>
        <v>328.5</v>
      </c>
      <c r="O160" s="269" t="n">
        <f aca="false">(B160+H160)/(B162+F162+B164+F164+B166+F166+B160+H160)</f>
        <v>0.398078242964997</v>
      </c>
      <c r="P160" s="249" t="n">
        <f aca="false">B160/(B160+F162+F164+F166)</f>
        <v>0.511557788944724</v>
      </c>
      <c r="Q160" s="249" t="n">
        <f aca="false">H160/(H160+B162+B164+B166)</f>
        <v>0.153679653679654</v>
      </c>
      <c r="S160" s="249" t="n">
        <f aca="false">(H160+B162+B164+B166)/(H160+B162+B164+B166+B160)</f>
        <v>0.475798146240989</v>
      </c>
      <c r="T160" s="249" t="n">
        <f aca="false">B160/(B160+H160+B162+B164+B166)</f>
        <v>0.524201853759011</v>
      </c>
    </row>
    <row r="161" customFormat="false" ht="8.25" hidden="false" customHeight="false" outlineLevel="0" collapsed="false">
      <c r="A161" s="265" t="s">
        <v>146</v>
      </c>
      <c r="B161" s="268" t="s">
        <v>34</v>
      </c>
      <c r="C161" s="268" t="s">
        <v>55</v>
      </c>
      <c r="D161" s="268" t="s">
        <v>142</v>
      </c>
      <c r="E161" s="268" t="s">
        <v>30</v>
      </c>
      <c r="F161" s="268" t="s">
        <v>53</v>
      </c>
      <c r="G161" s="268" t="s">
        <v>54</v>
      </c>
      <c r="H161" s="268" t="s">
        <v>55</v>
      </c>
      <c r="I161" s="268" t="s">
        <v>147</v>
      </c>
      <c r="J161" s="268" t="s">
        <v>30</v>
      </c>
      <c r="K161" s="268" t="s">
        <v>41</v>
      </c>
      <c r="L161" s="268" t="s">
        <v>148</v>
      </c>
      <c r="O161" s="248" t="s">
        <v>143</v>
      </c>
      <c r="P161" s="248" t="s">
        <v>145</v>
      </c>
      <c r="Q161" s="248" t="s">
        <v>149</v>
      </c>
    </row>
    <row r="162" customFormat="false" ht="8.25" hidden="false" customHeight="false" outlineLevel="0" collapsed="false">
      <c r="A162" s="251" t="s">
        <v>49</v>
      </c>
      <c r="B162" s="262" t="n">
        <v>373</v>
      </c>
      <c r="C162" s="262" t="n">
        <v>1514</v>
      </c>
      <c r="D162" s="270" t="n">
        <f aca="false">C162/B162</f>
        <v>4.05898123324397</v>
      </c>
      <c r="E162" s="262" t="n">
        <v>15</v>
      </c>
      <c r="F162" s="262" t="n">
        <v>55</v>
      </c>
      <c r="G162" s="262" t="n">
        <v>43</v>
      </c>
      <c r="H162" s="262" t="n">
        <v>270</v>
      </c>
      <c r="I162" s="270" t="n">
        <f aca="false">H162/G162</f>
        <v>6.27906976744186</v>
      </c>
      <c r="J162" s="262" t="n">
        <v>2</v>
      </c>
      <c r="K162" s="252" t="n">
        <f aca="false">(C162*0.1)+(E162*6)+(H162*0.1)+(J162*6)</f>
        <v>280.4</v>
      </c>
      <c r="L162" s="252" t="n">
        <f aca="false">(C162*0.1)+(E162*6)+(G162*1)+(H162*0.1)+(J162*6)</f>
        <v>323.4</v>
      </c>
      <c r="O162" s="269" t="n">
        <f aca="false">(B162+F162)/(B162+F162+B164+F164+B166+F166+B160+H160)</f>
        <v>0.293754289636239</v>
      </c>
      <c r="P162" s="249" t="n">
        <f aca="false">B162/(H160+B162+B164+B166)</f>
        <v>0.807359307359307</v>
      </c>
      <c r="Q162" s="249" t="n">
        <f aca="false">F162/(F162+F164+F166)</f>
        <v>0.113168724279835</v>
      </c>
    </row>
    <row r="163" customFormat="false" ht="8.25" hidden="false" customHeight="false" outlineLevel="0" collapsed="false">
      <c r="A163" s="265" t="s">
        <v>150</v>
      </c>
      <c r="B163" s="268" t="s">
        <v>34</v>
      </c>
      <c r="C163" s="268" t="s">
        <v>55</v>
      </c>
      <c r="D163" s="268" t="s">
        <v>142</v>
      </c>
      <c r="E163" s="268" t="s">
        <v>30</v>
      </c>
      <c r="F163" s="268" t="s">
        <v>53</v>
      </c>
      <c r="G163" s="268" t="s">
        <v>54</v>
      </c>
      <c r="H163" s="268" t="s">
        <v>55</v>
      </c>
      <c r="I163" s="268" t="s">
        <v>147</v>
      </c>
      <c r="J163" s="268" t="s">
        <v>30</v>
      </c>
      <c r="K163" s="268" t="s">
        <v>41</v>
      </c>
      <c r="L163" s="268" t="s">
        <v>148</v>
      </c>
      <c r="O163" s="248" t="s">
        <v>143</v>
      </c>
      <c r="P163" s="248" t="s">
        <v>145</v>
      </c>
      <c r="Q163" s="248" t="s">
        <v>149</v>
      </c>
    </row>
    <row r="164" customFormat="false" ht="8.25" hidden="false" customHeight="false" outlineLevel="0" collapsed="false">
      <c r="A164" s="251" t="s">
        <v>49</v>
      </c>
      <c r="B164" s="262" t="n">
        <v>18</v>
      </c>
      <c r="C164" s="262" t="n">
        <v>42</v>
      </c>
      <c r="D164" s="262" t="n">
        <f aca="false">C164/B164</f>
        <v>2.33333333333333</v>
      </c>
      <c r="E164" s="262" t="n">
        <v>0</v>
      </c>
      <c r="F164" s="262" t="n">
        <v>323</v>
      </c>
      <c r="G164" s="262" t="n">
        <v>206</v>
      </c>
      <c r="H164" s="262" t="n">
        <v>2793</v>
      </c>
      <c r="I164" s="270" t="n">
        <f aca="false">H164/G164</f>
        <v>13.5582524271845</v>
      </c>
      <c r="J164" s="262" t="n">
        <v>19</v>
      </c>
      <c r="K164" s="252" t="n">
        <f aca="false">(C164*0.1)+(E164*6)+(H164*0.1)+(J164*6)</f>
        <v>397.5</v>
      </c>
      <c r="L164" s="252" t="n">
        <f aca="false">(C164*0.1)+(E164*6)+(G164*1)+(H164*0.1)+(J164*6)</f>
        <v>603.5</v>
      </c>
      <c r="O164" s="269" t="n">
        <f aca="false">(B164+F164)/(B162+F162+B164+F164+B166+F166+B160+H160)</f>
        <v>0.234042553191489</v>
      </c>
      <c r="P164" s="249" t="n">
        <f aca="false">B164/(B162+H160+B164+B166)</f>
        <v>0.038961038961039</v>
      </c>
      <c r="Q164" s="249" t="n">
        <f aca="false">F164/(F164+F162+F166)</f>
        <v>0.664609053497942</v>
      </c>
    </row>
    <row r="165" customFormat="false" ht="8.25" hidden="false" customHeight="false" outlineLevel="0" collapsed="false">
      <c r="A165" s="265" t="s">
        <v>151</v>
      </c>
      <c r="B165" s="268" t="s">
        <v>34</v>
      </c>
      <c r="C165" s="268" t="s">
        <v>55</v>
      </c>
      <c r="D165" s="268" t="s">
        <v>142</v>
      </c>
      <c r="E165" s="268" t="s">
        <v>30</v>
      </c>
      <c r="F165" s="268" t="s">
        <v>53</v>
      </c>
      <c r="G165" s="268" t="s">
        <v>54</v>
      </c>
      <c r="H165" s="268" t="s">
        <v>55</v>
      </c>
      <c r="I165" s="268" t="s">
        <v>147</v>
      </c>
      <c r="J165" s="268" t="s">
        <v>30</v>
      </c>
      <c r="K165" s="268" t="s">
        <v>41</v>
      </c>
      <c r="L165" s="268" t="s">
        <v>148</v>
      </c>
      <c r="O165" s="248" t="s">
        <v>143</v>
      </c>
      <c r="P165" s="248" t="s">
        <v>145</v>
      </c>
      <c r="Q165" s="248" t="s">
        <v>149</v>
      </c>
    </row>
    <row r="166" customFormat="false" ht="8.25" hidden="false" customHeight="false" outlineLevel="0" collapsed="false">
      <c r="A166" s="251" t="s">
        <v>49</v>
      </c>
      <c r="B166" s="262" t="n">
        <v>0</v>
      </c>
      <c r="C166" s="262" t="n">
        <v>0</v>
      </c>
      <c r="D166" s="262" t="e">
        <f aca="false">C166/B166</f>
        <v>#DIV/0!</v>
      </c>
      <c r="E166" s="262" t="n">
        <v>0</v>
      </c>
      <c r="F166" s="262" t="n">
        <v>108</v>
      </c>
      <c r="G166" s="262" t="n">
        <v>83</v>
      </c>
      <c r="H166" s="262" t="n">
        <v>810</v>
      </c>
      <c r="I166" s="270" t="n">
        <f aca="false">H166/G166</f>
        <v>9.75903614457831</v>
      </c>
      <c r="J166" s="262" t="n">
        <v>2</v>
      </c>
      <c r="K166" s="252" t="n">
        <f aca="false">(C166*0.1)+(E166*6)+(H166*0.1)+(J166*6)</f>
        <v>93</v>
      </c>
      <c r="L166" s="252" t="n">
        <f aca="false">(C166*0.1)+(E166*6)+(G166*1)+(H166*0.1)+(J166*6)</f>
        <v>176</v>
      </c>
      <c r="O166" s="269" t="n">
        <f aca="false">(B166+F166)/(B162+F162+B164+F164+B166+F166+B160+H160)</f>
        <v>0.0741249142072752</v>
      </c>
      <c r="P166" s="264" t="n">
        <f aca="false">B166/(B166+B164+B162+H160)</f>
        <v>0</v>
      </c>
      <c r="Q166" s="249" t="n">
        <f aca="false">F166/(F166+F164+F162)</f>
        <v>0.222222222222222</v>
      </c>
    </row>
    <row r="168" customFormat="false" ht="8.25" hidden="false" customHeight="false" outlineLevel="0" collapsed="false">
      <c r="A168" s="250" t="n">
        <v>2025</v>
      </c>
      <c r="P168" s="247" t="n">
        <v>2025</v>
      </c>
      <c r="S168" s="250" t="s">
        <v>138</v>
      </c>
    </row>
    <row r="169" customFormat="false" ht="8.25" hidden="false" customHeight="false" outlineLevel="0" collapsed="false">
      <c r="A169" s="265" t="s">
        <v>139</v>
      </c>
      <c r="B169" s="268" t="s">
        <v>140</v>
      </c>
      <c r="C169" s="268" t="s">
        <v>26</v>
      </c>
      <c r="D169" s="268" t="s">
        <v>27</v>
      </c>
      <c r="E169" s="268" t="s">
        <v>55</v>
      </c>
      <c r="F169" s="268" t="s">
        <v>30</v>
      </c>
      <c r="G169" s="268" t="s">
        <v>141</v>
      </c>
      <c r="H169" s="268" t="s">
        <v>34</v>
      </c>
      <c r="I169" s="268" t="s">
        <v>55</v>
      </c>
      <c r="J169" s="268" t="s">
        <v>142</v>
      </c>
      <c r="K169" s="268" t="s">
        <v>30</v>
      </c>
      <c r="L169" s="268" t="s">
        <v>41</v>
      </c>
      <c r="O169" s="268" t="s">
        <v>143</v>
      </c>
      <c r="P169" s="268" t="s">
        <v>144</v>
      </c>
      <c r="Q169" s="268" t="s">
        <v>145</v>
      </c>
      <c r="S169" s="248" t="s">
        <v>16</v>
      </c>
      <c r="T169" s="248" t="s">
        <v>17</v>
      </c>
    </row>
    <row r="170" customFormat="false" ht="8.25" hidden="false" customHeight="false" outlineLevel="0" collapsed="false">
      <c r="A170" s="251" t="s">
        <v>49</v>
      </c>
      <c r="B170" s="262" t="n">
        <v>569</v>
      </c>
      <c r="C170" s="262" t="n">
        <v>367</v>
      </c>
      <c r="D170" s="269" t="n">
        <f aca="false">C170/B170</f>
        <v>0.644991212653779</v>
      </c>
      <c r="E170" s="262" t="n">
        <v>3953</v>
      </c>
      <c r="F170" s="262" t="n">
        <v>26</v>
      </c>
      <c r="G170" s="262" t="n">
        <v>14</v>
      </c>
      <c r="H170" s="262" t="n">
        <v>100</v>
      </c>
      <c r="I170" s="262" t="n">
        <v>583</v>
      </c>
      <c r="J170" s="262" t="n">
        <f aca="false">I170/H170</f>
        <v>5.83</v>
      </c>
      <c r="K170" s="262" t="n">
        <v>2</v>
      </c>
      <c r="L170" s="252" t="n">
        <f aca="false">((E170*0.05)+(F170*4)+(G170*-1)+(I170*0.1)+(K170*6))</f>
        <v>357.95</v>
      </c>
      <c r="O170" s="269" t="n">
        <f aca="false">(B170+H170)/(B172+F172+B174+F174+B176+F176+B170+H170)</f>
        <v>0.424761904761905</v>
      </c>
      <c r="P170" s="249" t="n">
        <f aca="false">B170/(B170+F172+F174+F176)</f>
        <v>0.512612612612613</v>
      </c>
      <c r="Q170" s="249" t="n">
        <f aca="false">H170/(H170+B172+B174+B176)</f>
        <v>0.21505376344086</v>
      </c>
      <c r="S170" s="249" t="n">
        <f aca="false">(H170+B172+B174+B176)/(H170+B172+B174+B176+B170)</f>
        <v>0.449709864603482</v>
      </c>
      <c r="T170" s="249" t="n">
        <f aca="false">B170/(B170+H170+B172+B174+B176)</f>
        <v>0.550290135396518</v>
      </c>
    </row>
    <row r="171" customFormat="false" ht="8.25" hidden="false" customHeight="false" outlineLevel="0" collapsed="false">
      <c r="A171" s="265" t="s">
        <v>146</v>
      </c>
      <c r="B171" s="268" t="s">
        <v>34</v>
      </c>
      <c r="C171" s="268" t="s">
        <v>55</v>
      </c>
      <c r="D171" s="268" t="s">
        <v>142</v>
      </c>
      <c r="E171" s="268" t="s">
        <v>30</v>
      </c>
      <c r="F171" s="268" t="s">
        <v>53</v>
      </c>
      <c r="G171" s="268" t="s">
        <v>54</v>
      </c>
      <c r="H171" s="268" t="s">
        <v>55</v>
      </c>
      <c r="I171" s="268" t="s">
        <v>147</v>
      </c>
      <c r="J171" s="268" t="s">
        <v>30</v>
      </c>
      <c r="K171" s="268" t="s">
        <v>41</v>
      </c>
      <c r="L171" s="268" t="s">
        <v>148</v>
      </c>
      <c r="O171" s="248" t="s">
        <v>143</v>
      </c>
      <c r="P171" s="248" t="s">
        <v>145</v>
      </c>
      <c r="Q171" s="248" t="s">
        <v>149</v>
      </c>
    </row>
    <row r="172" customFormat="false" ht="8.25" hidden="false" customHeight="false" outlineLevel="0" collapsed="false">
      <c r="A172" s="251" t="s">
        <v>49</v>
      </c>
      <c r="B172" s="262" t="n">
        <v>359</v>
      </c>
      <c r="C172" s="262" t="n">
        <v>1460</v>
      </c>
      <c r="D172" s="270" t="n">
        <f aca="false">C172/B172</f>
        <v>4.06685236768802</v>
      </c>
      <c r="E172" s="262" t="n">
        <v>8</v>
      </c>
      <c r="F172" s="262" t="n">
        <v>70</v>
      </c>
      <c r="G172" s="262" t="n">
        <v>59</v>
      </c>
      <c r="H172" s="262" t="n">
        <v>374</v>
      </c>
      <c r="I172" s="270" t="n">
        <f aca="false">H172/G172</f>
        <v>6.33898305084746</v>
      </c>
      <c r="J172" s="262" t="n">
        <v>2</v>
      </c>
      <c r="K172" s="252" t="n">
        <f aca="false">(C172*0.1)+(E172*6)+(H172*0.1)+(J172*6)</f>
        <v>243.4</v>
      </c>
      <c r="L172" s="252" t="n">
        <f aca="false">(C172*0.1)+(E172*6)+(G172*1)+(H172*0.1)+(J172*6)</f>
        <v>302.4</v>
      </c>
      <c r="O172" s="269" t="n">
        <f aca="false">(B172+F172)/(B172+F172+B174+F174+B176+F176+B170+H170)</f>
        <v>0.272380952380952</v>
      </c>
      <c r="P172" s="249" t="n">
        <f aca="false">B172/(H170+B172+B174+B176)</f>
        <v>0.772043010752688</v>
      </c>
      <c r="Q172" s="249" t="n">
        <f aca="false">F172/(F172+F174+F176)</f>
        <v>0.129390018484288</v>
      </c>
    </row>
    <row r="173" customFormat="false" ht="8.25" hidden="false" customHeight="false" outlineLevel="0" collapsed="false">
      <c r="A173" s="265" t="s">
        <v>150</v>
      </c>
      <c r="B173" s="268" t="s">
        <v>34</v>
      </c>
      <c r="C173" s="268" t="s">
        <v>55</v>
      </c>
      <c r="D173" s="268" t="s">
        <v>142</v>
      </c>
      <c r="E173" s="268" t="s">
        <v>30</v>
      </c>
      <c r="F173" s="268" t="s">
        <v>53</v>
      </c>
      <c r="G173" s="268" t="s">
        <v>54</v>
      </c>
      <c r="H173" s="268" t="s">
        <v>55</v>
      </c>
      <c r="I173" s="268" t="s">
        <v>147</v>
      </c>
      <c r="J173" s="268" t="s">
        <v>30</v>
      </c>
      <c r="K173" s="268" t="s">
        <v>41</v>
      </c>
      <c r="L173" s="268" t="s">
        <v>148</v>
      </c>
      <c r="O173" s="248" t="s">
        <v>143</v>
      </c>
      <c r="P173" s="248" t="s">
        <v>145</v>
      </c>
      <c r="Q173" s="248" t="s">
        <v>149</v>
      </c>
    </row>
    <row r="174" customFormat="false" ht="8.25" hidden="false" customHeight="false" outlineLevel="0" collapsed="false">
      <c r="A174" s="251" t="s">
        <v>49</v>
      </c>
      <c r="B174" s="262" t="n">
        <v>6</v>
      </c>
      <c r="C174" s="262" t="n">
        <v>22</v>
      </c>
      <c r="D174" s="270" t="n">
        <f aca="false">C174/B174</f>
        <v>3.66666666666667</v>
      </c>
      <c r="E174" s="262" t="n">
        <v>0</v>
      </c>
      <c r="F174" s="262" t="n">
        <v>371</v>
      </c>
      <c r="G174" s="262" t="n">
        <v>235</v>
      </c>
      <c r="H174" s="262" t="n">
        <v>2686</v>
      </c>
      <c r="I174" s="270" t="n">
        <f aca="false">H174/G174</f>
        <v>11.4297872340426</v>
      </c>
      <c r="J174" s="262" t="n">
        <v>20</v>
      </c>
      <c r="K174" s="252" t="n">
        <f aca="false">(C174*0.1)+(E174*6)+(H174*0.1)+(J174*6)</f>
        <v>390.8</v>
      </c>
      <c r="L174" s="252" t="n">
        <f aca="false">(C174*0.1)+(E174*6)+(G174*1)+(H174*0.1)+(J174*6)</f>
        <v>625.8</v>
      </c>
      <c r="O174" s="269" t="n">
        <f aca="false">(B174+F174)/(B172+F172+B174+F174+B176+F176+B170+H170)</f>
        <v>0.239365079365079</v>
      </c>
      <c r="P174" s="249" t="n">
        <f aca="false">B174/(B172+H170+B174+B176)</f>
        <v>0.0129032258064516</v>
      </c>
      <c r="Q174" s="249" t="n">
        <f aca="false">F174/(F174+F172+F176)</f>
        <v>0.685767097966728</v>
      </c>
    </row>
    <row r="175" customFormat="false" ht="8.25" hidden="false" customHeight="false" outlineLevel="0" collapsed="false">
      <c r="A175" s="265" t="s">
        <v>151</v>
      </c>
      <c r="B175" s="268" t="s">
        <v>34</v>
      </c>
      <c r="C175" s="268" t="s">
        <v>55</v>
      </c>
      <c r="D175" s="268" t="s">
        <v>142</v>
      </c>
      <c r="E175" s="268" t="s">
        <v>30</v>
      </c>
      <c r="F175" s="268" t="s">
        <v>53</v>
      </c>
      <c r="G175" s="268" t="s">
        <v>54</v>
      </c>
      <c r="H175" s="268" t="s">
        <v>55</v>
      </c>
      <c r="I175" s="268" t="s">
        <v>147</v>
      </c>
      <c r="J175" s="268" t="s">
        <v>30</v>
      </c>
      <c r="K175" s="268" t="s">
        <v>41</v>
      </c>
      <c r="L175" s="268" t="s">
        <v>148</v>
      </c>
      <c r="O175" s="248" t="s">
        <v>143</v>
      </c>
      <c r="P175" s="248" t="s">
        <v>145</v>
      </c>
      <c r="Q175" s="248" t="s">
        <v>149</v>
      </c>
    </row>
    <row r="176" customFormat="false" ht="8.25" hidden="false" customHeight="false" outlineLevel="0" collapsed="false">
      <c r="A176" s="251" t="s">
        <v>49</v>
      </c>
      <c r="B176" s="262" t="n">
        <v>0</v>
      </c>
      <c r="C176" s="262" t="n">
        <v>0</v>
      </c>
      <c r="D176" s="262" t="e">
        <f aca="false">C176/B176</f>
        <v>#DIV/0!</v>
      </c>
      <c r="E176" s="262" t="n">
        <v>0</v>
      </c>
      <c r="F176" s="262" t="n">
        <v>100</v>
      </c>
      <c r="G176" s="262" t="n">
        <v>69</v>
      </c>
      <c r="H176" s="262" t="n">
        <v>881</v>
      </c>
      <c r="I176" s="270" t="n">
        <f aca="false">H176/G176</f>
        <v>12.768115942029</v>
      </c>
      <c r="J176" s="262" t="n">
        <v>3</v>
      </c>
      <c r="K176" s="252" t="n">
        <f aca="false">(C176*0.1)+(E176*6)+(H176*0.1)+(J176*6)</f>
        <v>106.1</v>
      </c>
      <c r="L176" s="252" t="n">
        <f aca="false">(C176*0.1)+(E176*6)+(G176*1)+(H176*0.1)+(J176*6)</f>
        <v>175.1</v>
      </c>
      <c r="O176" s="269" t="n">
        <f aca="false">(B176+F176)/(B172+F172+B174+F174+B176+F176+B170+H170)</f>
        <v>0.0634920634920635</v>
      </c>
      <c r="P176" s="264" t="n">
        <f aca="false">B176/(B176+B174+B172+H170)</f>
        <v>0</v>
      </c>
      <c r="Q176" s="249" t="n">
        <f aca="false">F176/(F176+F174+F172)</f>
        <v>0.184842883548983</v>
      </c>
    </row>
  </sheetData>
  <mergeCells count="136">
    <mergeCell ref="A1:W1"/>
    <mergeCell ref="A3:W3"/>
    <mergeCell ref="AC3:AY3"/>
    <mergeCell ref="H5:J5"/>
    <mergeCell ref="M5:O5"/>
    <mergeCell ref="AJ5:AL5"/>
    <mergeCell ref="AO5:AQ5"/>
    <mergeCell ref="H6:J6"/>
    <mergeCell ref="AJ6:AL6"/>
    <mergeCell ref="H7:J7"/>
    <mergeCell ref="AJ7:AL7"/>
    <mergeCell ref="A10:W10"/>
    <mergeCell ref="AC10:AY10"/>
    <mergeCell ref="C12:I12"/>
    <mergeCell ref="N12:R12"/>
    <mergeCell ref="T12:V12"/>
    <mergeCell ref="X12:Y12"/>
    <mergeCell ref="AG12:AM12"/>
    <mergeCell ref="AP12:AT12"/>
    <mergeCell ref="AV12:AX12"/>
    <mergeCell ref="AZ12:BA12"/>
    <mergeCell ref="A20:G20"/>
    <mergeCell ref="H20:M20"/>
    <mergeCell ref="T20:V20"/>
    <mergeCell ref="X20:Y20"/>
    <mergeCell ref="AE20:AK20"/>
    <mergeCell ref="AL20:AQ20"/>
    <mergeCell ref="AV20:AX20"/>
    <mergeCell ref="AZ20:BA20"/>
    <mergeCell ref="A30:G30"/>
    <mergeCell ref="L30:P30"/>
    <mergeCell ref="T30:V30"/>
    <mergeCell ref="X30:Y30"/>
    <mergeCell ref="AE30:AK30"/>
    <mergeCell ref="AN30:AR30"/>
    <mergeCell ref="AV30:AX30"/>
    <mergeCell ref="AZ30:BA30"/>
    <mergeCell ref="A41:G41"/>
    <mergeCell ref="L41:P41"/>
    <mergeCell ref="T41:V41"/>
    <mergeCell ref="X41:Y41"/>
    <mergeCell ref="AE41:AK41"/>
    <mergeCell ref="AN41:AR41"/>
    <mergeCell ref="AV41:AX41"/>
    <mergeCell ref="AZ41:BA41"/>
    <mergeCell ref="A50:G50"/>
    <mergeCell ref="J50:N50"/>
    <mergeCell ref="R50:V50"/>
    <mergeCell ref="AC50:AI50"/>
    <mergeCell ref="AL50:AP50"/>
    <mergeCell ref="AT50:AX50"/>
    <mergeCell ref="J51:M51"/>
    <mergeCell ref="R51:U51"/>
    <mergeCell ref="AL51:AO51"/>
    <mergeCell ref="AT51:AW51"/>
    <mergeCell ref="J52:M52"/>
    <mergeCell ref="R52:U52"/>
    <mergeCell ref="AL52:AO52"/>
    <mergeCell ref="AT52:AW52"/>
    <mergeCell ref="J53:M53"/>
    <mergeCell ref="R53:U53"/>
    <mergeCell ref="AL53:AO53"/>
    <mergeCell ref="AT53:AW53"/>
    <mergeCell ref="J54:M54"/>
    <mergeCell ref="R54:U54"/>
    <mergeCell ref="AL54:AO54"/>
    <mergeCell ref="AT54:AW54"/>
    <mergeCell ref="J55:M55"/>
    <mergeCell ref="R55:U55"/>
    <mergeCell ref="AL55:AO55"/>
    <mergeCell ref="AT55:AW55"/>
    <mergeCell ref="J56:M56"/>
    <mergeCell ref="R56:U56"/>
    <mergeCell ref="AL56:AO56"/>
    <mergeCell ref="AT56:AW56"/>
    <mergeCell ref="J57:M57"/>
    <mergeCell ref="R57:U57"/>
    <mergeCell ref="AL57:AO57"/>
    <mergeCell ref="AT57:AW57"/>
    <mergeCell ref="J58:M58"/>
    <mergeCell ref="R58:U58"/>
    <mergeCell ref="AL58:AO58"/>
    <mergeCell ref="AT58:AW58"/>
    <mergeCell ref="J59:M59"/>
    <mergeCell ref="R59:U59"/>
    <mergeCell ref="AL59:AO59"/>
    <mergeCell ref="AT59:AW59"/>
    <mergeCell ref="A73:W73"/>
    <mergeCell ref="H75:J75"/>
    <mergeCell ref="M75:O75"/>
    <mergeCell ref="H76:J76"/>
    <mergeCell ref="H77:J77"/>
    <mergeCell ref="A80:W80"/>
    <mergeCell ref="C82:I82"/>
    <mergeCell ref="L82:P82"/>
    <mergeCell ref="R82:T82"/>
    <mergeCell ref="V82:W82"/>
    <mergeCell ref="A90:G90"/>
    <mergeCell ref="H90:M90"/>
    <mergeCell ref="R90:T90"/>
    <mergeCell ref="V90:W90"/>
    <mergeCell ref="A100:G100"/>
    <mergeCell ref="J100:N100"/>
    <mergeCell ref="R100:T100"/>
    <mergeCell ref="V100:W100"/>
    <mergeCell ref="A111:G111"/>
    <mergeCell ref="J111:N111"/>
    <mergeCell ref="R111:T111"/>
    <mergeCell ref="V111:W111"/>
    <mergeCell ref="A120:G120"/>
    <mergeCell ref="J120:N120"/>
    <mergeCell ref="R120:V120"/>
    <mergeCell ref="J121:M121"/>
    <mergeCell ref="R121:U121"/>
    <mergeCell ref="J122:M122"/>
    <mergeCell ref="R122:U122"/>
    <mergeCell ref="J123:M123"/>
    <mergeCell ref="R123:U123"/>
    <mergeCell ref="J124:M124"/>
    <mergeCell ref="R124:U124"/>
    <mergeCell ref="J125:M125"/>
    <mergeCell ref="R125:U125"/>
    <mergeCell ref="J126:M126"/>
    <mergeCell ref="R126:U126"/>
    <mergeCell ref="J127:M127"/>
    <mergeCell ref="R127:U127"/>
    <mergeCell ref="J128:M128"/>
    <mergeCell ref="R128:U128"/>
    <mergeCell ref="J129:M129"/>
    <mergeCell ref="R129:U129"/>
    <mergeCell ref="A141:W141"/>
    <mergeCell ref="H143:J143"/>
    <mergeCell ref="M143:O143"/>
    <mergeCell ref="H144:J144"/>
    <mergeCell ref="H145:J145"/>
    <mergeCell ref="H146:J146"/>
  </mergeCells>
  <hyperlinks>
    <hyperlink ref="H5" location="ARI!C9" display="RSP Projections: Year 1"/>
    <hyperlink ref="M5" location="ARI!AX11" display="Adjustable Projections: Year 1"/>
    <hyperlink ref="AJ5" location="ARI!C9" display="RSP Projections: Year 1"/>
    <hyperlink ref="AO5" location="ARI!AX11" display="Adjustable Projections: Year 1"/>
    <hyperlink ref="H6" location="ARI!A110" display="RSP Projections: Year 2"/>
    <hyperlink ref="M6" location="ARI!A170" display="Past Run/Pass Performances"/>
    <hyperlink ref="AJ6" location="ARI!A110" display="RSP Projections: Year 2"/>
    <hyperlink ref="H75" location="ARI!C9" display="RSP Projections: Year 1"/>
    <hyperlink ref="M75" location="ARI!AX11" display="Adjustable Projections: Year 1"/>
    <hyperlink ref="H76" location="ARI!A110" display="RSP Projections: Year 2"/>
    <hyperlink ref="M76" location="ARI!A170" display="Past Run/Pass Performances"/>
    <hyperlink ref="H143" location="ARI!C9" display="RSP Projections: Year 1"/>
    <hyperlink ref="M143" location="ARI!AX11" display="Adjustable Projections: Year 1"/>
    <hyperlink ref="H144" location="ARI!A90" display="RSP Projections: Year 2"/>
  </hyperlinks>
  <printOptions headings="false" gridLines="false" gridLinesSet="true" horizontalCentered="false" verticalCentered="false"/>
  <pageMargins left="0" right="0" top="0" bottom="0" header="0.511811023622047" footer="0.511811023622047"/>
  <pageSetup paperSize="1" scale="54"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B176"/>
  <sheetViews>
    <sheetView showFormulas="false" showGridLines="true" showRowColHeaders="true" showZeros="true" rightToLeft="false" tabSelected="false" showOutlineSymbols="true" defaultGridColor="true" view="normal" topLeftCell="A1" colorId="64" zoomScale="200" zoomScaleNormal="200" zoomScalePageLayoutView="100" workbookViewId="0">
      <selection pane="topLeft" activeCell="G46" activeCellId="0" sqref="G46"/>
    </sheetView>
  </sheetViews>
  <sheetFormatPr defaultColWidth="9.00390625" defaultRowHeight="8.25" customHeight="false" zeroHeight="false" outlineLevelRow="0" outlineLevelCol="0"/>
  <cols>
    <col collapsed="false" customWidth="true" hidden="false" outlineLevel="0" max="1" min="1" style="121" width="12.29"/>
    <col collapsed="false" customWidth="true" hidden="false" outlineLevel="0" max="2" min="2" style="122" width="3.15"/>
    <col collapsed="false" customWidth="true" hidden="false" outlineLevel="0" max="15" min="3" style="121" width="3.15"/>
    <col collapsed="false" customWidth="true" hidden="false" outlineLevel="0" max="17" min="16" style="121" width="4.86"/>
    <col collapsed="false" customWidth="true" hidden="false" outlineLevel="0" max="18" min="18" style="121" width="12.86"/>
    <col collapsed="false" customWidth="true" hidden="false" outlineLevel="0" max="19" min="19" style="121" width="6.29"/>
    <col collapsed="false" customWidth="true" hidden="false" outlineLevel="0" max="20" min="20" style="121" width="6.57"/>
    <col collapsed="false" customWidth="true" hidden="false" outlineLevel="0" max="21" min="21" style="121" width="5.71"/>
    <col collapsed="false" customWidth="true" hidden="false" outlineLevel="0" max="22" min="22" style="121" width="5"/>
    <col collapsed="false" customWidth="true" hidden="false" outlineLevel="0" max="23" min="23" style="121" width="5.29"/>
    <col collapsed="false" customWidth="true" hidden="false" outlineLevel="0" max="24" min="24" style="121" width="5"/>
    <col collapsed="false" customWidth="false" hidden="false" outlineLevel="0" max="25" min="25" style="121" width="9"/>
    <col collapsed="false" customWidth="true" hidden="false" outlineLevel="0" max="26" min="26" style="121" width="4.71"/>
    <col collapsed="false" customWidth="false" hidden="false" outlineLevel="0" max="16384" min="27" style="121" width="9"/>
  </cols>
  <sheetData>
    <row r="1" customFormat="false" ht="8.25" hidden="false" customHeight="false" outlineLevel="0" collapsed="false">
      <c r="A1" s="123" t="s">
        <v>1143</v>
      </c>
      <c r="B1" s="123"/>
      <c r="C1" s="123"/>
      <c r="D1" s="123"/>
      <c r="E1" s="123"/>
      <c r="F1" s="123"/>
      <c r="G1" s="123"/>
      <c r="H1" s="123"/>
      <c r="I1" s="123"/>
      <c r="J1" s="123"/>
      <c r="K1" s="123"/>
      <c r="L1" s="123"/>
      <c r="M1" s="123"/>
      <c r="N1" s="123"/>
      <c r="O1" s="123"/>
      <c r="P1" s="123"/>
      <c r="Q1" s="123"/>
      <c r="R1" s="123"/>
      <c r="S1" s="123"/>
      <c r="T1" s="123"/>
      <c r="U1" s="123"/>
      <c r="V1" s="123"/>
      <c r="W1" s="123"/>
    </row>
    <row r="2" customFormat="false" ht="8.25" hidden="false" customHeight="false" outlineLevel="0" collapsed="false">
      <c r="C2" s="124"/>
      <c r="D2" s="124"/>
      <c r="E2" s="124"/>
      <c r="F2" s="124"/>
      <c r="G2" s="124"/>
      <c r="H2" s="124"/>
      <c r="I2" s="124"/>
      <c r="J2" s="124"/>
      <c r="K2" s="124"/>
      <c r="L2" s="124"/>
      <c r="M2" s="124"/>
      <c r="N2" s="124"/>
    </row>
    <row r="3" customFormat="false" ht="8.25" hidden="false" customHeight="false" outlineLevel="0" collapsed="false">
      <c r="A3" s="123" t="s">
        <v>10</v>
      </c>
      <c r="B3" s="123"/>
      <c r="C3" s="123"/>
      <c r="D3" s="123"/>
      <c r="E3" s="123"/>
      <c r="F3" s="123"/>
      <c r="G3" s="123"/>
      <c r="H3" s="123"/>
      <c r="I3" s="123"/>
      <c r="J3" s="123"/>
      <c r="K3" s="123"/>
      <c r="L3" s="123"/>
      <c r="M3" s="123"/>
      <c r="N3" s="123"/>
      <c r="O3" s="123"/>
      <c r="P3" s="123"/>
      <c r="Q3" s="123"/>
      <c r="R3" s="123"/>
      <c r="S3" s="123"/>
      <c r="T3" s="123"/>
      <c r="U3" s="123"/>
      <c r="V3" s="123"/>
      <c r="W3" s="123"/>
      <c r="AC3" s="123" t="s">
        <v>10</v>
      </c>
      <c r="AD3" s="123"/>
      <c r="AE3" s="123"/>
      <c r="AF3" s="123"/>
      <c r="AG3" s="123"/>
      <c r="AH3" s="123"/>
      <c r="AI3" s="123"/>
      <c r="AJ3" s="123"/>
      <c r="AK3" s="123"/>
      <c r="AL3" s="123"/>
      <c r="AM3" s="123"/>
      <c r="AN3" s="123"/>
      <c r="AO3" s="123"/>
      <c r="AP3" s="123"/>
      <c r="AQ3" s="123"/>
      <c r="AR3" s="123"/>
      <c r="AS3" s="123"/>
      <c r="AT3" s="123"/>
      <c r="AU3" s="123"/>
      <c r="AV3" s="123"/>
      <c r="AW3" s="123"/>
      <c r="AX3" s="123"/>
      <c r="AY3" s="123"/>
    </row>
    <row r="4" customFormat="false" ht="8.25" hidden="false" customHeight="false" outlineLevel="0" collapsed="false">
      <c r="A4" s="124"/>
      <c r="B4" s="124"/>
      <c r="C4" s="124"/>
      <c r="D4" s="124"/>
      <c r="E4" s="124"/>
      <c r="F4" s="124"/>
      <c r="G4" s="124"/>
      <c r="H4" s="124"/>
      <c r="I4" s="124"/>
      <c r="J4" s="124"/>
      <c r="K4" s="124"/>
      <c r="L4" s="124"/>
      <c r="M4" s="124"/>
      <c r="N4" s="124"/>
      <c r="O4" s="124"/>
      <c r="P4" s="124"/>
      <c r="Q4" s="124"/>
      <c r="R4" s="124"/>
      <c r="S4" s="124"/>
      <c r="T4" s="124"/>
      <c r="U4" s="124"/>
      <c r="V4" s="124"/>
      <c r="W4" s="124"/>
      <c r="X4" s="124"/>
      <c r="Y4" s="124"/>
      <c r="Z4" s="124"/>
      <c r="AA4" s="124"/>
      <c r="AC4" s="124"/>
      <c r="AD4" s="124"/>
      <c r="AE4" s="124"/>
      <c r="AF4" s="124"/>
      <c r="AG4" s="124"/>
      <c r="AH4" s="124"/>
      <c r="AI4" s="124"/>
      <c r="AJ4" s="124"/>
      <c r="AK4" s="124"/>
      <c r="AL4" s="124"/>
      <c r="AM4" s="124"/>
      <c r="AN4" s="124"/>
      <c r="AO4" s="124"/>
      <c r="AP4" s="124"/>
      <c r="AQ4" s="124"/>
      <c r="AR4" s="124"/>
      <c r="AS4" s="124"/>
      <c r="AT4" s="124"/>
      <c r="AU4" s="124"/>
      <c r="AV4" s="124"/>
      <c r="AW4" s="124"/>
      <c r="AX4" s="124"/>
      <c r="AY4" s="124"/>
    </row>
    <row r="5" customFormat="false" ht="8.25" hidden="false" customHeight="false" outlineLevel="0" collapsed="false">
      <c r="H5" s="125" t="s">
        <v>11</v>
      </c>
      <c r="I5" s="125"/>
      <c r="J5" s="125"/>
      <c r="M5" s="125" t="s">
        <v>12</v>
      </c>
      <c r="N5" s="125"/>
      <c r="O5" s="125"/>
      <c r="S5" s="126" t="s">
        <v>13</v>
      </c>
      <c r="AJ5" s="125" t="s">
        <v>11</v>
      </c>
      <c r="AK5" s="125"/>
      <c r="AL5" s="125"/>
      <c r="AO5" s="125" t="s">
        <v>12</v>
      </c>
      <c r="AP5" s="125"/>
      <c r="AQ5" s="125"/>
    </row>
    <row r="6" customFormat="false" ht="8.25" hidden="false" customHeight="false" outlineLevel="0" collapsed="false">
      <c r="H6" s="125" t="s">
        <v>14</v>
      </c>
      <c r="I6" s="125"/>
      <c r="J6" s="125"/>
      <c r="M6" s="125" t="s">
        <v>15</v>
      </c>
      <c r="S6" s="127" t="s">
        <v>16</v>
      </c>
      <c r="T6" s="127" t="s">
        <v>17</v>
      </c>
      <c r="AJ6" s="125" t="s">
        <v>14</v>
      </c>
      <c r="AK6" s="125"/>
      <c r="AL6" s="125"/>
    </row>
    <row r="7" customFormat="false" ht="8.25" hidden="false" customHeight="false" outlineLevel="0" collapsed="false">
      <c r="H7" s="125"/>
      <c r="I7" s="125"/>
      <c r="J7" s="125"/>
      <c r="S7" s="128" t="n">
        <f aca="false">(N17+D27+L38+L47)/(N17+D27+L38+D17)</f>
        <v>0.43655303030303</v>
      </c>
      <c r="T7" s="128" t="n">
        <f aca="false">D17/(D17+N17+D27+L38+L47)</f>
        <v>0.56344696969697</v>
      </c>
      <c r="AJ7" s="125"/>
      <c r="AK7" s="125"/>
      <c r="AL7" s="125"/>
    </row>
    <row r="10" customFormat="false" ht="8.25" hidden="false" customHeight="false" outlineLevel="0" collapsed="false">
      <c r="A10" s="123" t="s">
        <v>11</v>
      </c>
      <c r="B10" s="123"/>
      <c r="C10" s="123"/>
      <c r="D10" s="123"/>
      <c r="E10" s="123"/>
      <c r="F10" s="123"/>
      <c r="G10" s="123"/>
      <c r="H10" s="123"/>
      <c r="I10" s="123"/>
      <c r="J10" s="123"/>
      <c r="K10" s="123"/>
      <c r="L10" s="123"/>
      <c r="M10" s="123"/>
      <c r="N10" s="123"/>
      <c r="O10" s="123"/>
      <c r="P10" s="123"/>
      <c r="Q10" s="123"/>
      <c r="R10" s="123"/>
      <c r="S10" s="123"/>
      <c r="T10" s="123"/>
      <c r="U10" s="123"/>
      <c r="V10" s="123"/>
      <c r="W10" s="123"/>
      <c r="AC10" s="123" t="s">
        <v>12</v>
      </c>
      <c r="AD10" s="123"/>
      <c r="AE10" s="123"/>
      <c r="AF10" s="123"/>
      <c r="AG10" s="123"/>
      <c r="AH10" s="123"/>
      <c r="AI10" s="123"/>
      <c r="AJ10" s="123"/>
      <c r="AK10" s="123"/>
      <c r="AL10" s="123"/>
      <c r="AM10" s="123"/>
      <c r="AN10" s="123"/>
      <c r="AO10" s="123"/>
      <c r="AP10" s="123"/>
      <c r="AQ10" s="123"/>
      <c r="AR10" s="123"/>
      <c r="AS10" s="123"/>
      <c r="AT10" s="123"/>
      <c r="AU10" s="123"/>
      <c r="AV10" s="123"/>
      <c r="AW10" s="123"/>
      <c r="AX10" s="123"/>
      <c r="AY10" s="123"/>
    </row>
    <row r="12" customFormat="false" ht="8.25" hidden="false" customHeight="false" outlineLevel="0" collapsed="false">
      <c r="C12" s="123" t="s">
        <v>18</v>
      </c>
      <c r="D12" s="123"/>
      <c r="E12" s="123"/>
      <c r="F12" s="123"/>
      <c r="G12" s="123"/>
      <c r="H12" s="123"/>
      <c r="I12" s="123"/>
      <c r="J12" s="124"/>
      <c r="K12" s="124"/>
      <c r="N12" s="123" t="s">
        <v>19</v>
      </c>
      <c r="O12" s="123"/>
      <c r="P12" s="123"/>
      <c r="Q12" s="123"/>
      <c r="R12" s="123"/>
      <c r="T12" s="123" t="s">
        <v>20</v>
      </c>
      <c r="U12" s="123"/>
      <c r="V12" s="123"/>
      <c r="X12" s="123"/>
      <c r="Y12" s="123"/>
      <c r="AG12" s="123" t="s">
        <v>18</v>
      </c>
      <c r="AH12" s="123"/>
      <c r="AI12" s="123"/>
      <c r="AJ12" s="123"/>
      <c r="AK12" s="123"/>
      <c r="AL12" s="123"/>
      <c r="AM12" s="123"/>
      <c r="AP12" s="123" t="s">
        <v>19</v>
      </c>
      <c r="AQ12" s="123"/>
      <c r="AR12" s="123"/>
      <c r="AS12" s="123"/>
      <c r="AT12" s="123"/>
      <c r="AV12" s="123" t="s">
        <v>20</v>
      </c>
      <c r="AW12" s="123"/>
      <c r="AX12" s="123"/>
      <c r="AZ12" s="123" t="s">
        <v>21</v>
      </c>
      <c r="BA12" s="123"/>
    </row>
    <row r="13" customFormat="false" ht="8.25" hidden="false" customHeight="false" outlineLevel="0" collapsed="false">
      <c r="A13" s="129" t="s">
        <v>22</v>
      </c>
      <c r="B13" s="129" t="s">
        <v>23</v>
      </c>
      <c r="C13" s="129" t="s">
        <v>24</v>
      </c>
      <c r="D13" s="129" t="s">
        <v>25</v>
      </c>
      <c r="E13" s="129" t="s">
        <v>26</v>
      </c>
      <c r="F13" s="129" t="s">
        <v>27</v>
      </c>
      <c r="G13" s="129" t="s">
        <v>28</v>
      </c>
      <c r="H13" s="129" t="s">
        <v>29</v>
      </c>
      <c r="I13" s="129" t="s">
        <v>30</v>
      </c>
      <c r="J13" s="129" t="s">
        <v>31</v>
      </c>
      <c r="K13" s="129" t="s">
        <v>32</v>
      </c>
      <c r="L13" s="129" t="s">
        <v>33</v>
      </c>
      <c r="N13" s="129" t="s">
        <v>34</v>
      </c>
      <c r="O13" s="129" t="s">
        <v>35</v>
      </c>
      <c r="P13" s="129" t="s">
        <v>36</v>
      </c>
      <c r="Q13" s="129" t="s">
        <v>30</v>
      </c>
      <c r="R13" s="129" t="s">
        <v>37</v>
      </c>
      <c r="S13" s="129"/>
      <c r="T13" s="129" t="s">
        <v>38</v>
      </c>
      <c r="U13" s="129" t="s">
        <v>39</v>
      </c>
      <c r="V13" s="129" t="s">
        <v>40</v>
      </c>
      <c r="W13" s="129"/>
      <c r="X13" s="129" t="s">
        <v>41</v>
      </c>
      <c r="Y13" s="129" t="s">
        <v>42</v>
      </c>
      <c r="Z13" s="129"/>
      <c r="AA13" s="129"/>
      <c r="AD13" s="129" t="s">
        <v>22</v>
      </c>
      <c r="AE13" s="129" t="s">
        <v>24</v>
      </c>
      <c r="AF13" s="129" t="s">
        <v>25</v>
      </c>
      <c r="AG13" s="129" t="s">
        <v>26</v>
      </c>
      <c r="AH13" s="129" t="s">
        <v>27</v>
      </c>
      <c r="AI13" s="129" t="s">
        <v>28</v>
      </c>
      <c r="AJ13" s="129" t="s">
        <v>29</v>
      </c>
      <c r="AK13" s="129" t="s">
        <v>30</v>
      </c>
      <c r="AL13" s="129" t="s">
        <v>31</v>
      </c>
      <c r="AM13" s="129" t="s">
        <v>32</v>
      </c>
      <c r="AN13" s="129" t="s">
        <v>33</v>
      </c>
      <c r="AP13" s="129" t="s">
        <v>34</v>
      </c>
      <c r="AQ13" s="129" t="s">
        <v>35</v>
      </c>
      <c r="AR13" s="129" t="s">
        <v>36</v>
      </c>
      <c r="AS13" s="129" t="s">
        <v>30</v>
      </c>
      <c r="AT13" s="129" t="s">
        <v>37</v>
      </c>
      <c r="AU13" s="129"/>
      <c r="AV13" s="129" t="s">
        <v>38</v>
      </c>
      <c r="AW13" s="129" t="s">
        <v>39</v>
      </c>
      <c r="AX13" s="129" t="s">
        <v>40</v>
      </c>
      <c r="AY13" s="129"/>
      <c r="AZ13" s="129" t="s">
        <v>41</v>
      </c>
      <c r="BA13" s="129" t="s">
        <v>42</v>
      </c>
    </row>
    <row r="14" customFormat="false" ht="8.25" hidden="false" customHeight="false" outlineLevel="0" collapsed="false">
      <c r="A14" s="130" t="s">
        <v>1144</v>
      </c>
      <c r="B14" s="131" t="n">
        <v>38</v>
      </c>
      <c r="C14" s="131" t="n">
        <v>17</v>
      </c>
      <c r="D14" s="131" t="n">
        <v>595</v>
      </c>
      <c r="E14" s="131" t="n">
        <v>390</v>
      </c>
      <c r="F14" s="128" t="n">
        <f aca="false">E14/D14</f>
        <v>0.65546218487395</v>
      </c>
      <c r="G14" s="131" t="n">
        <v>4700</v>
      </c>
      <c r="H14" s="132" t="n">
        <f aca="false">G14/D14</f>
        <v>7.89915966386555</v>
      </c>
      <c r="I14" s="131" t="n">
        <v>45</v>
      </c>
      <c r="J14" s="128" t="n">
        <f aca="false">I14/D14</f>
        <v>0.0756302521008403</v>
      </c>
      <c r="K14" s="131" t="n">
        <v>8</v>
      </c>
      <c r="L14" s="128" t="n">
        <f aca="false">K14/D14</f>
        <v>0.0134453781512605</v>
      </c>
      <c r="N14" s="131" t="n">
        <v>25</v>
      </c>
      <c r="O14" s="131" t="n">
        <v>3</v>
      </c>
      <c r="P14" s="131" t="n">
        <f aca="false">O14/N14</f>
        <v>0.12</v>
      </c>
      <c r="Q14" s="131" t="n">
        <v>0</v>
      </c>
      <c r="R14" s="128" t="n">
        <f aca="false">Q14/N14</f>
        <v>0</v>
      </c>
      <c r="S14" s="122"/>
      <c r="T14" s="128" t="n">
        <f aca="false">(D14+N14)/($D$17+$N$17)</f>
        <v>1</v>
      </c>
      <c r="U14" s="128" t="n">
        <f aca="false">D14/($D$17)</f>
        <v>1</v>
      </c>
      <c r="V14" s="128" t="n">
        <f aca="false">N14/($N$17)</f>
        <v>1</v>
      </c>
      <c r="W14" s="133"/>
      <c r="X14" s="131" t="n">
        <f aca="false">($G14*('Scoring Format'!$B$2))+($I14*('Scoring Format'!$B$5))+($K14*('Scoring Format'!$B$8))+($O14*('Scoring Format'!$B$3))+($Q14*('Scoring Format'!$B$6))</f>
        <v>407.3</v>
      </c>
      <c r="Y14" s="134" t="n">
        <f aca="false">(($G14*('Scoring Format'!$B$2))+($I14*('Scoring Format'!$B$5))+($K14*('Scoring Format'!$B$8))+($O14*('Scoring Format'!$B$3))+($Q14*('Scoring Format'!$B$6)))*0.4</f>
        <v>162.92</v>
      </c>
      <c r="Z14" s="122"/>
      <c r="AA14" s="122"/>
      <c r="AD14" s="130" t="s">
        <v>44</v>
      </c>
      <c r="AE14" s="130"/>
      <c r="AF14" s="131" t="n">
        <v>583</v>
      </c>
      <c r="AG14" s="131" t="n">
        <v>378</v>
      </c>
      <c r="AH14" s="128" t="n">
        <f aca="false">AG14/AF14</f>
        <v>0.648370497427101</v>
      </c>
      <c r="AI14" s="131" t="n">
        <v>4072</v>
      </c>
      <c r="AJ14" s="132" t="n">
        <f aca="false">AI14/AF14</f>
        <v>6.98456260720412</v>
      </c>
      <c r="AK14" s="131" t="n">
        <v>27</v>
      </c>
      <c r="AL14" s="128" t="n">
        <f aca="false">AK14/AF14</f>
        <v>0.0463121783876501</v>
      </c>
      <c r="AM14" s="131" t="n">
        <v>11</v>
      </c>
      <c r="AN14" s="128" t="n">
        <f aca="false">AM14/AF14</f>
        <v>0.0188679245283019</v>
      </c>
      <c r="AP14" s="131" t="n">
        <v>100</v>
      </c>
      <c r="AQ14" s="131" t="n">
        <v>590</v>
      </c>
      <c r="AR14" s="131" t="n">
        <f aca="false">AQ14/AP14</f>
        <v>5.9</v>
      </c>
      <c r="AS14" s="131" t="n">
        <v>5</v>
      </c>
      <c r="AT14" s="128" t="n">
        <f aca="false">AS14/AP14</f>
        <v>0.05</v>
      </c>
      <c r="AU14" s="122"/>
      <c r="AV14" s="128" t="n">
        <f aca="false">(AF14+AP14)/(AF17+AP17)</f>
        <v>1</v>
      </c>
      <c r="AW14" s="128" t="n">
        <f aca="false">AF14/(AP14+AF14)</f>
        <v>0.853587115666179</v>
      </c>
      <c r="AX14" s="128" t="n">
        <f aca="false">AP14/(AF14+AP14)</f>
        <v>0.146412884333821</v>
      </c>
      <c r="AY14" s="133"/>
      <c r="AZ14" s="131" t="n">
        <f aca="false">((AI14*0.05)+(AK14*4)+(AM14*-1)+(AQ14*0.1)+(AS14*6))*0.55</f>
        <v>214.28</v>
      </c>
      <c r="BA14" s="134" t="n">
        <f aca="false">((AI14*0.05)+(AK14*4)+(AM14*-1)+(AQ14*0.1)+(AS14*6))*0.4</f>
        <v>155.84</v>
      </c>
    </row>
    <row r="15" customFormat="false" ht="8.25" hidden="false" customHeight="false" outlineLevel="0" collapsed="false">
      <c r="A15" s="130" t="s">
        <v>1145</v>
      </c>
      <c r="B15" s="131" t="n">
        <v>29</v>
      </c>
      <c r="C15" s="131"/>
      <c r="D15" s="131"/>
      <c r="E15" s="131"/>
      <c r="F15" s="128" t="e">
        <f aca="false">E15/D15</f>
        <v>#DIV/0!</v>
      </c>
      <c r="G15" s="131"/>
      <c r="H15" s="132" t="e">
        <f aca="false">G15/D15</f>
        <v>#DIV/0!</v>
      </c>
      <c r="I15" s="131"/>
      <c r="J15" s="128" t="e">
        <f aca="false">I15/D15</f>
        <v>#DIV/0!</v>
      </c>
      <c r="K15" s="131"/>
      <c r="L15" s="128" t="e">
        <f aca="false">K15/D15</f>
        <v>#DIV/0!</v>
      </c>
      <c r="N15" s="131"/>
      <c r="O15" s="131"/>
      <c r="P15" s="131" t="e">
        <f aca="false">O15/N15</f>
        <v>#DIV/0!</v>
      </c>
      <c r="Q15" s="131"/>
      <c r="R15" s="128" t="e">
        <f aca="false">Q15/N15</f>
        <v>#DIV/0!</v>
      </c>
      <c r="S15" s="122"/>
      <c r="T15" s="128" t="n">
        <f aca="false">(D15+N15)/($D$17+$N$17)</f>
        <v>0</v>
      </c>
      <c r="U15" s="128" t="n">
        <f aca="false">D15/($D$17)</f>
        <v>0</v>
      </c>
      <c r="V15" s="128" t="n">
        <f aca="false">N15/($N$17)</f>
        <v>0</v>
      </c>
      <c r="W15" s="133"/>
      <c r="X15" s="131" t="n">
        <f aca="false">($G15*('Scoring Format'!$B$2))+($I15*('Scoring Format'!$B$5))+($K15*('Scoring Format'!$B$8))+($O15*('Scoring Format'!$B$3))+($Q15*('Scoring Format'!$B$6))</f>
        <v>0</v>
      </c>
      <c r="Y15" s="134" t="n">
        <f aca="false">(($G15*('Scoring Format'!$B$2))+($I15*('Scoring Format'!$B$5))+($K15*('Scoring Format'!$B$8))+($O15*('Scoring Format'!$B$3))+($Q15*('Scoring Format'!$B$6)))*0.4</f>
        <v>0</v>
      </c>
      <c r="Z15" s="122"/>
      <c r="AA15" s="122"/>
      <c r="AD15" s="130" t="s">
        <v>46</v>
      </c>
      <c r="AE15" s="130"/>
      <c r="AF15" s="131" t="n">
        <v>0</v>
      </c>
      <c r="AG15" s="131" t="n">
        <v>0</v>
      </c>
      <c r="AH15" s="128" t="n">
        <v>0</v>
      </c>
      <c r="AI15" s="131" t="n">
        <v>0</v>
      </c>
      <c r="AJ15" s="132"/>
      <c r="AK15" s="131" t="n">
        <v>0</v>
      </c>
      <c r="AL15" s="128" t="e">
        <f aca="false">AK15/AF15</f>
        <v>#DIV/0!</v>
      </c>
      <c r="AM15" s="131" t="n">
        <v>0</v>
      </c>
      <c r="AN15" s="128" t="e">
        <f aca="false">AM15/AF15</f>
        <v>#DIV/0!</v>
      </c>
      <c r="AP15" s="131" t="n">
        <v>0</v>
      </c>
      <c r="AQ15" s="131" t="n">
        <v>0</v>
      </c>
      <c r="AR15" s="131"/>
      <c r="AS15" s="131" t="n">
        <v>0</v>
      </c>
      <c r="AT15" s="128" t="e">
        <f aca="false">AS15/AP15</f>
        <v>#DIV/0!</v>
      </c>
      <c r="AU15" s="122"/>
      <c r="AV15" s="128" t="e">
        <f aca="false">(AF15+AP15)/(AD18+AN18)</f>
        <v>#DIV/0!</v>
      </c>
      <c r="AW15" s="128" t="e">
        <f aca="false">AF15/(AP15+AF15)</f>
        <v>#DIV/0!</v>
      </c>
      <c r="AX15" s="128" t="e">
        <f aca="false">AP15/(AF15+AP15)</f>
        <v>#DIV/0!</v>
      </c>
      <c r="AY15" s="133"/>
      <c r="AZ15" s="131"/>
      <c r="BA15" s="134"/>
    </row>
    <row r="16" customFormat="false" ht="8.25" hidden="false" customHeight="false" outlineLevel="0" collapsed="false">
      <c r="A16" s="130" t="s">
        <v>1146</v>
      </c>
      <c r="B16" s="131" t="n">
        <v>23</v>
      </c>
      <c r="C16" s="131"/>
      <c r="D16" s="131"/>
      <c r="E16" s="131"/>
      <c r="F16" s="128" t="e">
        <f aca="false">E16/D16</f>
        <v>#DIV/0!</v>
      </c>
      <c r="G16" s="131"/>
      <c r="H16" s="132" t="e">
        <f aca="false">G16/D16</f>
        <v>#DIV/0!</v>
      </c>
      <c r="I16" s="131"/>
      <c r="J16" s="128" t="e">
        <f aca="false">I16/D16</f>
        <v>#DIV/0!</v>
      </c>
      <c r="K16" s="131"/>
      <c r="L16" s="128" t="e">
        <f aca="false">K16/D16</f>
        <v>#DIV/0!</v>
      </c>
      <c r="N16" s="131"/>
      <c r="O16" s="131"/>
      <c r="P16" s="131" t="e">
        <f aca="false">O16/N16</f>
        <v>#DIV/0!</v>
      </c>
      <c r="Q16" s="131"/>
      <c r="R16" s="128" t="e">
        <f aca="false">Q16/N16</f>
        <v>#DIV/0!</v>
      </c>
      <c r="S16" s="122"/>
      <c r="T16" s="128" t="n">
        <f aca="false">(D16+N16)/($D$17+$N$17)</f>
        <v>0</v>
      </c>
      <c r="U16" s="128" t="n">
        <f aca="false">D16/($D$17)</f>
        <v>0</v>
      </c>
      <c r="V16" s="128" t="n">
        <f aca="false">N16/($N$17)</f>
        <v>0</v>
      </c>
      <c r="W16" s="133"/>
      <c r="X16" s="131" t="n">
        <f aca="false">($G16*('Scoring Format'!$B$2))+($I16*('Scoring Format'!$B$5))+($K16*('Scoring Format'!$B$8))+($O16*('Scoring Format'!$B$3))+($Q16*('Scoring Format'!$B$6))</f>
        <v>0</v>
      </c>
      <c r="Y16" s="134" t="n">
        <f aca="false">(($G16*('Scoring Format'!$B$2))+($I16*('Scoring Format'!$B$5))+($K16*('Scoring Format'!$B$8))+($O16*('Scoring Format'!$B$3))+($Q16*('Scoring Format'!$B$6)))*0.4</f>
        <v>0</v>
      </c>
      <c r="Z16" s="122"/>
      <c r="AA16" s="122"/>
      <c r="AD16" s="130" t="s">
        <v>157</v>
      </c>
      <c r="AE16" s="130"/>
      <c r="AF16" s="131"/>
      <c r="AG16" s="131"/>
      <c r="AH16" s="128" t="e">
        <f aca="false">AG16/AF16</f>
        <v>#DIV/0!</v>
      </c>
      <c r="AI16" s="131"/>
      <c r="AJ16" s="132" t="e">
        <f aca="false">AI16/AF16</f>
        <v>#DIV/0!</v>
      </c>
      <c r="AK16" s="131"/>
      <c r="AL16" s="128" t="e">
        <f aca="false">AK16/AF16</f>
        <v>#DIV/0!</v>
      </c>
      <c r="AM16" s="131"/>
      <c r="AN16" s="128" t="e">
        <f aca="false">AM16/AF16</f>
        <v>#DIV/0!</v>
      </c>
      <c r="AP16" s="131"/>
      <c r="AQ16" s="131"/>
      <c r="AR16" s="131" t="e">
        <f aca="false">AQ16/AP16</f>
        <v>#DIV/0!</v>
      </c>
      <c r="AS16" s="131"/>
      <c r="AT16" s="128" t="e">
        <f aca="false">AS16/AP16</f>
        <v>#DIV/0!</v>
      </c>
      <c r="AU16" s="122"/>
      <c r="AV16" s="128" t="e">
        <f aca="false">(AF16+AP16)/(AF20+AP20)</f>
        <v>#DIV/0!</v>
      </c>
      <c r="AW16" s="128" t="e">
        <f aca="false">AF16/(AP16+AF16)</f>
        <v>#DIV/0!</v>
      </c>
      <c r="AX16" s="128" t="e">
        <f aca="false">AP16/(AF16+AP16)</f>
        <v>#DIV/0!</v>
      </c>
      <c r="AY16" s="133"/>
      <c r="AZ16" s="131" t="n">
        <f aca="false">((AI16*0.05)+(AK16*4)+(AM16*-1)+(AQ16*0.1)+(AS16*6))*0.55</f>
        <v>0</v>
      </c>
      <c r="BA16" s="134" t="n">
        <f aca="false">((AI16*0.05)+(AK16*4)+(AM16*-1)+(AQ16*0.1)+(AS16*6))*0.4</f>
        <v>0</v>
      </c>
    </row>
    <row r="17" customFormat="false" ht="8.25" hidden="false" customHeight="false" outlineLevel="0" collapsed="false">
      <c r="A17" s="129" t="s">
        <v>49</v>
      </c>
      <c r="B17" s="129"/>
      <c r="C17" s="129"/>
      <c r="D17" s="129" t="n">
        <f aca="false">SUM(D14:D16)</f>
        <v>595</v>
      </c>
      <c r="E17" s="129" t="n">
        <f aca="false">SUM(E14:E16)</f>
        <v>390</v>
      </c>
      <c r="F17" s="129"/>
      <c r="G17" s="129" t="n">
        <f aca="false">SUM(G14:G16)</f>
        <v>4700</v>
      </c>
      <c r="H17" s="129"/>
      <c r="I17" s="129" t="n">
        <f aca="false">SUM(I14:I16)</f>
        <v>45</v>
      </c>
      <c r="J17" s="129"/>
      <c r="K17" s="129" t="n">
        <f aca="false">SUM(K14:K16)</f>
        <v>8</v>
      </c>
      <c r="L17" s="129"/>
      <c r="M17" s="126"/>
      <c r="N17" s="129" t="n">
        <f aca="false">SUM(N14:N16)</f>
        <v>25</v>
      </c>
      <c r="O17" s="129" t="n">
        <f aca="false">SUM(O14:O16)</f>
        <v>3</v>
      </c>
      <c r="P17" s="129"/>
      <c r="Q17" s="129" t="n">
        <f aca="false">SUM(Q14:Q16)</f>
        <v>0</v>
      </c>
      <c r="R17" s="129"/>
      <c r="S17" s="129"/>
      <c r="T17" s="135" t="n">
        <f aca="false">T14+T15+T16</f>
        <v>1</v>
      </c>
      <c r="U17" s="136" t="n">
        <f aca="false">D17/(D17+N17)</f>
        <v>0.959677419354839</v>
      </c>
      <c r="V17" s="136" t="n">
        <f aca="false">N17/(N17+D17)</f>
        <v>0.0403225806451613</v>
      </c>
      <c r="W17" s="133"/>
      <c r="X17" s="122"/>
      <c r="Y17" s="122"/>
      <c r="Z17" s="122"/>
      <c r="AA17" s="122"/>
      <c r="AD17" s="129" t="s">
        <v>49</v>
      </c>
      <c r="AE17" s="129"/>
      <c r="AF17" s="129" t="n">
        <f aca="false">SUM(AF14:AF16)</f>
        <v>583</v>
      </c>
      <c r="AG17" s="129" t="n">
        <f aca="false">SUM(AG14:AG16)</f>
        <v>378</v>
      </c>
      <c r="AH17" s="129"/>
      <c r="AI17" s="129" t="n">
        <f aca="false">SUM(AI14:AI16)</f>
        <v>4072</v>
      </c>
      <c r="AJ17" s="129"/>
      <c r="AK17" s="129" t="n">
        <f aca="false">SUM(AK14:AK16)</f>
        <v>27</v>
      </c>
      <c r="AL17" s="129"/>
      <c r="AM17" s="129" t="n">
        <f aca="false">SUM(AM14:AM16)</f>
        <v>11</v>
      </c>
      <c r="AN17" s="129"/>
      <c r="AO17" s="126"/>
      <c r="AP17" s="129" t="n">
        <f aca="false">SUM(AP14:AP16)</f>
        <v>100</v>
      </c>
      <c r="AQ17" s="129" t="n">
        <f aca="false">SUM(AQ14:AQ16)</f>
        <v>590</v>
      </c>
      <c r="AR17" s="129"/>
      <c r="AS17" s="129" t="n">
        <f aca="false">SUM(AS14:AS16)</f>
        <v>5</v>
      </c>
      <c r="AT17" s="129"/>
      <c r="AU17" s="129"/>
      <c r="AV17" s="135" t="e">
        <f aca="false">AV14+AV15+AV16</f>
        <v>#DIV/0!</v>
      </c>
      <c r="AW17" s="136" t="n">
        <f aca="false">AF17/(AF17+AP17)</f>
        <v>0.853587115666179</v>
      </c>
      <c r="AX17" s="136" t="n">
        <f aca="false">AP17/(AP17+AF17)</f>
        <v>0.146412884333821</v>
      </c>
      <c r="AY17" s="133"/>
      <c r="AZ17" s="122"/>
      <c r="BA17" s="122"/>
    </row>
    <row r="18" customFormat="false" ht="8.25" hidden="false" customHeight="false" outlineLevel="0" collapsed="false">
      <c r="C18" s="122"/>
      <c r="D18" s="137"/>
      <c r="E18" s="122"/>
      <c r="F18" s="138"/>
      <c r="G18" s="122"/>
      <c r="H18" s="139"/>
      <c r="I18" s="122"/>
      <c r="J18" s="139"/>
      <c r="K18" s="122"/>
      <c r="L18" s="122"/>
      <c r="M18" s="122"/>
      <c r="N18" s="122"/>
      <c r="O18" s="122"/>
      <c r="P18" s="122"/>
      <c r="Q18" s="122"/>
      <c r="R18" s="122"/>
      <c r="AD18" s="122"/>
      <c r="AE18" s="122"/>
      <c r="AF18" s="137"/>
      <c r="AG18" s="122"/>
      <c r="AH18" s="138"/>
      <c r="AI18" s="122"/>
      <c r="AJ18" s="139"/>
      <c r="AK18" s="122"/>
      <c r="AL18" s="139"/>
      <c r="AM18" s="122"/>
      <c r="AN18" s="122"/>
      <c r="AO18" s="122"/>
      <c r="AP18" s="122"/>
      <c r="AQ18" s="122"/>
      <c r="AR18" s="122"/>
      <c r="AS18" s="122"/>
      <c r="AT18" s="122"/>
    </row>
    <row r="19" customFormat="false" ht="8.25" hidden="false" customHeight="false" outlineLevel="0" collapsed="false">
      <c r="C19" s="122"/>
      <c r="D19" s="137"/>
      <c r="E19" s="122"/>
      <c r="F19" s="138"/>
      <c r="G19" s="122"/>
      <c r="H19" s="139"/>
      <c r="I19" s="122"/>
      <c r="J19" s="139"/>
      <c r="K19" s="122"/>
      <c r="L19" s="122"/>
      <c r="M19" s="122"/>
      <c r="N19" s="122"/>
      <c r="O19" s="122"/>
      <c r="P19" s="122"/>
      <c r="Q19" s="122"/>
      <c r="R19" s="122"/>
      <c r="AD19" s="122"/>
      <c r="AE19" s="122"/>
      <c r="AF19" s="137"/>
      <c r="AG19" s="122"/>
      <c r="AH19" s="138"/>
      <c r="AI19" s="122"/>
      <c r="AJ19" s="139"/>
      <c r="AK19" s="122"/>
      <c r="AL19" s="139"/>
      <c r="AM19" s="122"/>
      <c r="AN19" s="122"/>
      <c r="AO19" s="122"/>
      <c r="AP19" s="122"/>
      <c r="AQ19" s="122"/>
      <c r="AR19" s="122"/>
      <c r="AS19" s="122"/>
      <c r="AT19" s="122"/>
    </row>
    <row r="20" customFormat="false" ht="8.25" hidden="false" customHeight="false" outlineLevel="0" collapsed="false">
      <c r="A20" s="123" t="s">
        <v>19</v>
      </c>
      <c r="B20" s="123"/>
      <c r="C20" s="123"/>
      <c r="D20" s="123"/>
      <c r="E20" s="123"/>
      <c r="F20" s="123"/>
      <c r="G20" s="123"/>
      <c r="H20" s="123" t="s">
        <v>50</v>
      </c>
      <c r="I20" s="123"/>
      <c r="J20" s="123"/>
      <c r="K20" s="123"/>
      <c r="L20" s="123"/>
      <c r="M20" s="123"/>
      <c r="N20" s="122"/>
      <c r="O20" s="122"/>
      <c r="P20" s="122"/>
      <c r="Q20" s="122"/>
      <c r="T20" s="123" t="s">
        <v>20</v>
      </c>
      <c r="U20" s="123"/>
      <c r="V20" s="123"/>
      <c r="X20" s="123"/>
      <c r="Y20" s="123"/>
      <c r="Z20" s="124"/>
      <c r="AA20" s="124"/>
      <c r="AB20" s="124"/>
      <c r="AC20" s="124"/>
      <c r="AE20" s="123" t="s">
        <v>19</v>
      </c>
      <c r="AF20" s="123"/>
      <c r="AG20" s="123"/>
      <c r="AH20" s="123"/>
      <c r="AI20" s="123"/>
      <c r="AJ20" s="123"/>
      <c r="AK20" s="123"/>
      <c r="AL20" s="123" t="s">
        <v>50</v>
      </c>
      <c r="AM20" s="123"/>
      <c r="AN20" s="123"/>
      <c r="AO20" s="123"/>
      <c r="AP20" s="123"/>
      <c r="AQ20" s="123"/>
      <c r="AR20" s="122"/>
      <c r="AS20" s="122"/>
      <c r="AV20" s="123" t="s">
        <v>20</v>
      </c>
      <c r="AW20" s="123"/>
      <c r="AX20" s="123"/>
      <c r="AZ20" s="123" t="s">
        <v>21</v>
      </c>
      <c r="BA20" s="123"/>
      <c r="BB20" s="124"/>
    </row>
    <row r="21" customFormat="false" ht="8.25" hidden="false" customHeight="false" outlineLevel="0" collapsed="false">
      <c r="A21" s="129" t="s">
        <v>51</v>
      </c>
      <c r="B21" s="129" t="s">
        <v>23</v>
      </c>
      <c r="C21" s="129" t="s">
        <v>24</v>
      </c>
      <c r="D21" s="129" t="s">
        <v>25</v>
      </c>
      <c r="E21" s="129" t="s">
        <v>28</v>
      </c>
      <c r="F21" s="129" t="s">
        <v>29</v>
      </c>
      <c r="G21" s="129" t="s">
        <v>30</v>
      </c>
      <c r="H21" s="129" t="s">
        <v>31</v>
      </c>
      <c r="J21" s="129" t="s">
        <v>52</v>
      </c>
      <c r="K21" s="129" t="s">
        <v>53</v>
      </c>
      <c r="L21" s="129" t="s">
        <v>54</v>
      </c>
      <c r="M21" s="129" t="s">
        <v>55</v>
      </c>
      <c r="N21" s="129" t="s">
        <v>56</v>
      </c>
      <c r="O21" s="129" t="s">
        <v>30</v>
      </c>
      <c r="P21" s="129" t="s">
        <v>57</v>
      </c>
      <c r="S21" s="129" t="s">
        <v>51</v>
      </c>
      <c r="T21" s="129" t="s">
        <v>38</v>
      </c>
      <c r="U21" s="129" t="s">
        <v>39</v>
      </c>
      <c r="V21" s="129" t="s">
        <v>40</v>
      </c>
      <c r="X21" s="129" t="s">
        <v>41</v>
      </c>
      <c r="Y21" s="129" t="s">
        <v>58</v>
      </c>
      <c r="Z21" s="129" t="s">
        <v>59</v>
      </c>
      <c r="AA21" s="129"/>
      <c r="AB21" s="129"/>
      <c r="AC21" s="129"/>
      <c r="AD21" s="129" t="s">
        <v>51</v>
      </c>
      <c r="AE21" s="129" t="s">
        <v>24</v>
      </c>
      <c r="AF21" s="129" t="s">
        <v>25</v>
      </c>
      <c r="AG21" s="129" t="s">
        <v>28</v>
      </c>
      <c r="AH21" s="129" t="s">
        <v>29</v>
      </c>
      <c r="AI21" s="129" t="s">
        <v>30</v>
      </c>
      <c r="AJ21" s="129" t="s">
        <v>31</v>
      </c>
      <c r="AL21" s="129" t="s">
        <v>52</v>
      </c>
      <c r="AM21" s="129" t="s">
        <v>53</v>
      </c>
      <c r="AN21" s="129" t="s">
        <v>54</v>
      </c>
      <c r="AO21" s="129" t="s">
        <v>55</v>
      </c>
      <c r="AP21" s="129" t="s">
        <v>56</v>
      </c>
      <c r="AQ21" s="129" t="s">
        <v>30</v>
      </c>
      <c r="AR21" s="129" t="s">
        <v>57</v>
      </c>
      <c r="AV21" s="129" t="s">
        <v>38</v>
      </c>
      <c r="AW21" s="129" t="s">
        <v>39</v>
      </c>
      <c r="AX21" s="129" t="s">
        <v>40</v>
      </c>
      <c r="AZ21" s="129" t="s">
        <v>41</v>
      </c>
      <c r="BA21" s="129" t="s">
        <v>58</v>
      </c>
    </row>
    <row r="22" customFormat="false" ht="8.25" hidden="false" customHeight="false" outlineLevel="0" collapsed="false">
      <c r="A22" s="130" t="s">
        <v>1147</v>
      </c>
      <c r="B22" s="127" t="n">
        <v>26</v>
      </c>
      <c r="C22" s="140" t="n">
        <v>17</v>
      </c>
      <c r="D22" s="131" t="n">
        <v>260</v>
      </c>
      <c r="E22" s="131" t="n">
        <v>1210</v>
      </c>
      <c r="F22" s="131" t="n">
        <f aca="false">E22/D22</f>
        <v>4.65384615384615</v>
      </c>
      <c r="G22" s="131" t="n">
        <v>9</v>
      </c>
      <c r="H22" s="128" t="n">
        <f aca="false">G22/D22</f>
        <v>0.0346153846153846</v>
      </c>
      <c r="J22" s="128" t="n">
        <f aca="false">L22/K22</f>
        <v>0.733333333333333</v>
      </c>
      <c r="K22" s="131" t="n">
        <v>45</v>
      </c>
      <c r="L22" s="131" t="n">
        <v>33</v>
      </c>
      <c r="M22" s="131" t="n">
        <v>260</v>
      </c>
      <c r="N22" s="131" t="n">
        <f aca="false">M22/L22</f>
        <v>7.87878787878788</v>
      </c>
      <c r="O22" s="131" t="n">
        <v>2</v>
      </c>
      <c r="P22" s="128" t="n">
        <f aca="false">O22/L22</f>
        <v>0.0606060606060606</v>
      </c>
      <c r="S22" s="130" t="s">
        <v>1148</v>
      </c>
      <c r="T22" s="128" t="n">
        <f aca="false">(D22+K22)/($D$27+$K$27+$N$17+$E$17+$L$38+$L$47)</f>
        <v>0.333333333333333</v>
      </c>
      <c r="U22" s="128" t="n">
        <f aca="false">K22/($K$27+$F$38+$F$47)</f>
        <v>0.110024449877751</v>
      </c>
      <c r="V22" s="128" t="n">
        <f aca="false">D22/($D$27+$N$17+$L$38+$L$47)</f>
        <v>0.563991323210412</v>
      </c>
      <c r="X22" s="131" t="n">
        <f aca="false">($E22*('Scoring Format'!$B$3))+($G22*('Scoring Format'!$B$6))+($M22*('Scoring Format'!$B$4))+($O22*('Scoring Format'!$B$7))</f>
        <v>213</v>
      </c>
      <c r="Y22" s="131" t="n">
        <f aca="false">($E22*('Scoring Format'!$B$3))+($G22*('Scoring Format'!$B$6))+(L22*1)+($M22*('Scoring Format'!$B$4))+($O22*('Scoring Format'!$B$7))</f>
        <v>246</v>
      </c>
      <c r="Z22" s="131" t="n">
        <f aca="false">($E22*('Scoring Format'!$B$3))+($G22*('Scoring Format'!$B$6))+(L22*0.5)+($M22*('Scoring Format'!$B$4))+($O22*('Scoring Format'!$B$7))</f>
        <v>229.5</v>
      </c>
      <c r="AA22" s="122"/>
      <c r="AB22" s="122"/>
      <c r="AC22" s="122"/>
      <c r="AD22" s="130" t="s">
        <v>61</v>
      </c>
      <c r="AE22" s="130"/>
      <c r="AF22" s="131" t="n">
        <v>200</v>
      </c>
      <c r="AG22" s="131" t="n">
        <v>1040</v>
      </c>
      <c r="AH22" s="131" t="n">
        <f aca="false">AG22/AF22</f>
        <v>5.2</v>
      </c>
      <c r="AI22" s="131" t="n">
        <v>7</v>
      </c>
      <c r="AJ22" s="128" t="n">
        <f aca="false">AI22/AF22</f>
        <v>0.035</v>
      </c>
      <c r="AL22" s="128" t="n">
        <f aca="false">AN22/AM22</f>
        <v>0.8</v>
      </c>
      <c r="AM22" s="131" t="n">
        <v>70</v>
      </c>
      <c r="AN22" s="131" t="n">
        <v>56</v>
      </c>
      <c r="AO22" s="131" t="n">
        <v>364</v>
      </c>
      <c r="AP22" s="131" t="n">
        <f aca="false">AO22/AN22</f>
        <v>6.5</v>
      </c>
      <c r="AQ22" s="131" t="n">
        <v>2</v>
      </c>
      <c r="AR22" s="128" t="n">
        <f aca="false">AQ22/AN22</f>
        <v>0.0357142857142857</v>
      </c>
      <c r="AV22" s="128" t="e">
        <f aca="false">(#ref!+AM22)/(#ref!+AM25)</f>
        <v>#NAME?</v>
      </c>
      <c r="AW22" s="128" t="e">
        <f aca="false">#ref!/(AM22+#ref!)</f>
        <v>#NAME?</v>
      </c>
      <c r="AX22" s="128" t="e">
        <f aca="false">AM22/(#ref!+AM22)</f>
        <v>#NAME?</v>
      </c>
      <c r="AZ22" s="131" t="e">
        <f aca="false">(#ref!*0.1)+(AF22*6)+(AL22*0.1)+(AN22*6)</f>
        <v>#NAME?</v>
      </c>
      <c r="BA22" s="131" t="e">
        <f aca="false">(#ref!*0.1)+(AF22*6)+(AK22*1)+(AL22*0.1)+(AN22*6)</f>
        <v>#NAME?</v>
      </c>
    </row>
    <row r="23" customFormat="false" ht="8.25" hidden="false" customHeight="false" outlineLevel="0" collapsed="false">
      <c r="A23" s="130" t="s">
        <v>1149</v>
      </c>
      <c r="B23" s="131" t="n">
        <v>26</v>
      </c>
      <c r="C23" s="140" t="n">
        <v>17</v>
      </c>
      <c r="D23" s="131" t="n">
        <v>145</v>
      </c>
      <c r="E23" s="131" t="n">
        <v>750</v>
      </c>
      <c r="F23" s="131" t="n">
        <f aca="false">E23/D23</f>
        <v>5.17241379310345</v>
      </c>
      <c r="G23" s="131" t="n">
        <v>7</v>
      </c>
      <c r="H23" s="128" t="n">
        <f aca="false">G23/D23</f>
        <v>0.0482758620689655</v>
      </c>
      <c r="J23" s="128" t="n">
        <f aca="false">L23/K23</f>
        <v>0.631578947368421</v>
      </c>
      <c r="K23" s="131" t="n">
        <v>19</v>
      </c>
      <c r="L23" s="131" t="n">
        <v>12</v>
      </c>
      <c r="M23" s="131" t="n">
        <v>56</v>
      </c>
      <c r="N23" s="131" t="n">
        <f aca="false">M23/L23</f>
        <v>4.66666666666667</v>
      </c>
      <c r="O23" s="131" t="n">
        <v>1</v>
      </c>
      <c r="P23" s="128" t="n">
        <f aca="false">O23/L23</f>
        <v>0.0833333333333333</v>
      </c>
      <c r="S23" s="130" t="s">
        <v>1150</v>
      </c>
      <c r="T23" s="128" t="n">
        <f aca="false">(D23+K23)/($D$27+$K$27+$N$17+$E$17+$L$38+$L$47)</f>
        <v>0.179234972677596</v>
      </c>
      <c r="U23" s="128" t="n">
        <f aca="false">K23/($K$27+$F$38+$F$47)</f>
        <v>0.0464547677261614</v>
      </c>
      <c r="V23" s="128" t="n">
        <f aca="false">D23/($D$27+$N$17+$L$38+$L$47)</f>
        <v>0.314533622559653</v>
      </c>
      <c r="X23" s="131" t="n">
        <f aca="false">($E23*('Scoring Format'!$B$3))+($G23*('Scoring Format'!$B$6))+($M23*('Scoring Format'!$B$4))+($O23*('Scoring Format'!$B$7))</f>
        <v>128.6</v>
      </c>
      <c r="Y23" s="131" t="n">
        <f aca="false">($E23*('Scoring Format'!$B$3))+($G23*('Scoring Format'!$B$6))+(L23*1)+($M23*('Scoring Format'!$B$4))+($O23*('Scoring Format'!$B$7))</f>
        <v>140.6</v>
      </c>
      <c r="Z23" s="131" t="n">
        <f aca="false">($E23*('Scoring Format'!$B$3))+($G23*('Scoring Format'!$B$6))+(L23*0.5)+($M23*('Scoring Format'!$B$4))+($O23*('Scoring Format'!$B$7))</f>
        <v>134.6</v>
      </c>
      <c r="AA23" s="122"/>
      <c r="AB23" s="122"/>
      <c r="AC23" s="122"/>
      <c r="AD23" s="130" t="s">
        <v>64</v>
      </c>
      <c r="AE23" s="130"/>
      <c r="AF23" s="131" t="n">
        <v>96</v>
      </c>
      <c r="AG23" s="131" t="n">
        <v>445</v>
      </c>
      <c r="AH23" s="131" t="n">
        <f aca="false">AG23/AF23</f>
        <v>4.63541666666667</v>
      </c>
      <c r="AI23" s="131" t="n">
        <v>6</v>
      </c>
      <c r="AJ23" s="128" t="n">
        <f aca="false">AI23/AF23</f>
        <v>0.0625</v>
      </c>
      <c r="AL23" s="128" t="n">
        <f aca="false">AN23/AM23</f>
        <v>0.583333333333333</v>
      </c>
      <c r="AM23" s="131" t="n">
        <v>24</v>
      </c>
      <c r="AN23" s="131" t="n">
        <v>14</v>
      </c>
      <c r="AO23" s="131" t="n">
        <v>110</v>
      </c>
      <c r="AP23" s="131" t="n">
        <f aca="false">AO23/AN23</f>
        <v>7.85714285714286</v>
      </c>
      <c r="AQ23" s="131" t="n">
        <v>2</v>
      </c>
      <c r="AR23" s="128" t="n">
        <f aca="false">AQ23/AN23</f>
        <v>0.142857142857143</v>
      </c>
      <c r="AV23" s="128" t="e">
        <f aca="false">(#ref!+AM23)/(#ref!+AM26)</f>
        <v>#NAME?</v>
      </c>
      <c r="AW23" s="128" t="e">
        <f aca="false">#ref!/(AM23+#ref!)</f>
        <v>#NAME?</v>
      </c>
      <c r="AX23" s="128" t="e">
        <f aca="false">AM23/(#ref!+AM23)</f>
        <v>#NAME?</v>
      </c>
      <c r="AZ23" s="131" t="e">
        <f aca="false">(#ref!*0.1)+(AF23*6)+(AL23*0.1)+(AN23*6)</f>
        <v>#NAME?</v>
      </c>
      <c r="BA23" s="131" t="e">
        <f aca="false">(#ref!*0.1)+(AF23*6)+(AK23*1)+(AL23*0.1)+(AN23*6)</f>
        <v>#NAME?</v>
      </c>
    </row>
    <row r="24" customFormat="false" ht="8.25" hidden="false" customHeight="false" outlineLevel="0" collapsed="false">
      <c r="A24" s="130" t="s">
        <v>1151</v>
      </c>
      <c r="B24" s="127" t="n">
        <v>24</v>
      </c>
      <c r="C24" s="140" t="n">
        <v>17</v>
      </c>
      <c r="D24" s="131" t="n">
        <v>0</v>
      </c>
      <c r="E24" s="131"/>
      <c r="F24" s="131" t="e">
        <f aca="false">E24/D24</f>
        <v>#DIV/0!</v>
      </c>
      <c r="G24" s="131"/>
      <c r="H24" s="128" t="e">
        <f aca="false">G24/D24</f>
        <v>#DIV/0!</v>
      </c>
      <c r="J24" s="128" t="e">
        <f aca="false">L24/K24</f>
        <v>#DIV/0!</v>
      </c>
      <c r="K24" s="131"/>
      <c r="L24" s="131"/>
      <c r="M24" s="131"/>
      <c r="N24" s="131" t="e">
        <f aca="false">M24/L24</f>
        <v>#DIV/0!</v>
      </c>
      <c r="O24" s="131" t="n">
        <v>0</v>
      </c>
      <c r="P24" s="128" t="e">
        <f aca="false">O24/L24</f>
        <v>#DIV/0!</v>
      </c>
      <c r="S24" s="130" t="s">
        <v>1152</v>
      </c>
      <c r="T24" s="128" t="n">
        <f aca="false">(D24+K24)/($D$27+$K$27+$N$17+$E$17+$L$38+$L$47)</f>
        <v>0</v>
      </c>
      <c r="U24" s="128" t="n">
        <f aca="false">K24/($K$27+$F$38+$F$47)</f>
        <v>0</v>
      </c>
      <c r="V24" s="128" t="n">
        <f aca="false">D24/($D$27+$N$17+$L$38+$L$47)</f>
        <v>0</v>
      </c>
      <c r="X24" s="131" t="n">
        <f aca="false">($E24*('Scoring Format'!$B$3))+($G24*('Scoring Format'!$B$6))+($M24*('Scoring Format'!$B$4))+($O24*('Scoring Format'!$B$7))</f>
        <v>0</v>
      </c>
      <c r="Y24" s="131" t="n">
        <f aca="false">($E24*('Scoring Format'!$B$3))+($G24*('Scoring Format'!$B$6))+(L24*1)+($M24*('Scoring Format'!$B$4))+($O24*('Scoring Format'!$B$7))</f>
        <v>0</v>
      </c>
      <c r="Z24" s="131" t="n">
        <f aca="false">($E24*('Scoring Format'!$B$3))+($G24*('Scoring Format'!$B$6))+(L24*0.5)+($M24*('Scoring Format'!$B$4))+($O24*('Scoring Format'!$B$7))</f>
        <v>0</v>
      </c>
      <c r="AA24" s="122"/>
      <c r="AB24" s="122"/>
      <c r="AC24" s="122"/>
      <c r="AD24" s="130" t="s">
        <v>67</v>
      </c>
      <c r="AE24" s="130"/>
      <c r="AF24" s="131" t="n">
        <v>8</v>
      </c>
      <c r="AG24" s="131" t="n">
        <v>28</v>
      </c>
      <c r="AH24" s="131" t="n">
        <f aca="false">AG24/AF24</f>
        <v>3.5</v>
      </c>
      <c r="AI24" s="131" t="n">
        <v>0</v>
      </c>
      <c r="AJ24" s="128" t="n">
        <f aca="false">AI24/AF24</f>
        <v>0</v>
      </c>
      <c r="AL24" s="128" t="n">
        <f aca="false">AN24/AM24</f>
        <v>0.5</v>
      </c>
      <c r="AM24" s="131" t="n">
        <v>4</v>
      </c>
      <c r="AN24" s="131" t="n">
        <v>2</v>
      </c>
      <c r="AO24" s="131" t="n">
        <v>17</v>
      </c>
      <c r="AP24" s="131" t="n">
        <f aca="false">AO24/AN24</f>
        <v>8.5</v>
      </c>
      <c r="AQ24" s="131" t="n">
        <v>0</v>
      </c>
      <c r="AR24" s="128" t="n">
        <f aca="false">AQ24/AN24</f>
        <v>0</v>
      </c>
      <c r="AV24" s="128" t="e">
        <f aca="false">(#ref!+AM24)/(#ref!+AM30)</f>
        <v>#NAME?</v>
      </c>
      <c r="AW24" s="128" t="e">
        <f aca="false">#ref!/(AM24+#ref!)</f>
        <v>#NAME?</v>
      </c>
      <c r="AX24" s="128" t="e">
        <f aca="false">AM24/(#ref!+AM24)</f>
        <v>#NAME?</v>
      </c>
      <c r="AZ24" s="131" t="e">
        <f aca="false">(#ref!*0.1)+(AF24*6)+(AL24*0.1)+(AN24*6)</f>
        <v>#NAME?</v>
      </c>
      <c r="BA24" s="131" t="e">
        <f aca="false">(#ref!*0.1)+(AF24*6)+(AK24*1)+(AL24*0.1)+(AN24*6)</f>
        <v>#NAME?</v>
      </c>
    </row>
    <row r="25" customFormat="false" ht="8.25" hidden="false" customHeight="false" outlineLevel="0" collapsed="false">
      <c r="A25" s="130"/>
      <c r="B25" s="131"/>
      <c r="C25" s="140"/>
      <c r="D25" s="131"/>
      <c r="E25" s="131"/>
      <c r="F25" s="131" t="e">
        <f aca="false">E25/D25</f>
        <v>#DIV/0!</v>
      </c>
      <c r="G25" s="131"/>
      <c r="H25" s="128" t="e">
        <f aca="false">G25/D25</f>
        <v>#DIV/0!</v>
      </c>
      <c r="J25" s="128" t="e">
        <f aca="false">L25/K25</f>
        <v>#DIV/0!</v>
      </c>
      <c r="K25" s="131"/>
      <c r="L25" s="131"/>
      <c r="M25" s="131"/>
      <c r="N25" s="131" t="e">
        <f aca="false">M25/L25</f>
        <v>#DIV/0!</v>
      </c>
      <c r="O25" s="131" t="n">
        <v>0</v>
      </c>
      <c r="P25" s="128" t="e">
        <f aca="false">O25/L25</f>
        <v>#DIV/0!</v>
      </c>
      <c r="S25" s="130"/>
      <c r="T25" s="128" t="n">
        <f aca="false">(D25+K25)/($D$27+$K$27+$N$17+$E$17+$L$38+$L$47)</f>
        <v>0</v>
      </c>
      <c r="U25" s="128" t="n">
        <f aca="false">K25/($K$27+$F$38+$F$47)</f>
        <v>0</v>
      </c>
      <c r="V25" s="128" t="n">
        <f aca="false">D25/($D$27+$N$17+$L$38+$L$47)</f>
        <v>0</v>
      </c>
      <c r="X25" s="131" t="n">
        <f aca="false">($E25*('Scoring Format'!$B$3))+($G25*('Scoring Format'!$B$6))+($M25*('Scoring Format'!$B$4))+($O25*('Scoring Format'!$B$7))</f>
        <v>0</v>
      </c>
      <c r="Y25" s="131" t="n">
        <f aca="false">($E25*('Scoring Format'!$B$3))+($G25*('Scoring Format'!$B$6))+(L25*1)+($M25*('Scoring Format'!$B$4))+($O25*('Scoring Format'!$B$7))</f>
        <v>0</v>
      </c>
      <c r="Z25" s="131" t="n">
        <f aca="false">($E25*('Scoring Format'!$B$3))+($G25*('Scoring Format'!$B$6))+(L25*0.5)+($M25*('Scoring Format'!$B$4))+($O25*('Scoring Format'!$B$7))</f>
        <v>0</v>
      </c>
      <c r="AA25" s="122"/>
      <c r="AB25" s="122"/>
      <c r="AC25" s="122"/>
      <c r="AD25" s="130" t="s">
        <v>70</v>
      </c>
      <c r="AE25" s="130"/>
      <c r="AF25" s="131"/>
      <c r="AG25" s="131"/>
      <c r="AH25" s="131" t="e">
        <f aca="false">AG25/AF25</f>
        <v>#DIV/0!</v>
      </c>
      <c r="AI25" s="131" t="n">
        <v>0</v>
      </c>
      <c r="AJ25" s="128" t="e">
        <f aca="false">AI25/AF25</f>
        <v>#DIV/0!</v>
      </c>
      <c r="AL25" s="128" t="e">
        <f aca="false">AN25/AM25</f>
        <v>#DIV/0!</v>
      </c>
      <c r="AM25" s="131"/>
      <c r="AN25" s="131"/>
      <c r="AO25" s="131"/>
      <c r="AP25" s="131" t="e">
        <f aca="false">AO25/AN25</f>
        <v>#DIV/0!</v>
      </c>
      <c r="AQ25" s="131" t="n">
        <v>0</v>
      </c>
      <c r="AR25" s="128" t="e">
        <f aca="false">AQ25/AN25</f>
        <v>#DIV/0!</v>
      </c>
      <c r="AV25" s="128" t="e">
        <f aca="false">(#ref!+AM25)/(#ref!+AM31)</f>
        <v>#NAME?</v>
      </c>
      <c r="AW25" s="128" t="e">
        <f aca="false">#ref!/(AM25+#ref!)</f>
        <v>#NAME?</v>
      </c>
      <c r="AX25" s="128" t="e">
        <f aca="false">AM25/(#ref!+AM25)</f>
        <v>#NAME?</v>
      </c>
      <c r="AZ25" s="131" t="e">
        <f aca="false">(#ref!*0.1)+(AF25*6)+(AL25*0.1)+(AN25*6)</f>
        <v>#NAME?</v>
      </c>
      <c r="BA25" s="131" t="e">
        <f aca="false">(#ref!*0.1)+(AF25*6)+(AK25*1)+(AL25*0.1)+(AN25*6)</f>
        <v>#NAME?</v>
      </c>
    </row>
    <row r="26" customFormat="false" ht="8.25" hidden="false" customHeight="false" outlineLevel="0" collapsed="false">
      <c r="A26" s="130" t="s">
        <v>1153</v>
      </c>
      <c r="B26" s="131" t="n">
        <v>27</v>
      </c>
      <c r="C26" s="140" t="n">
        <v>17</v>
      </c>
      <c r="D26" s="131" t="n">
        <v>10</v>
      </c>
      <c r="E26" s="131" t="n">
        <v>40</v>
      </c>
      <c r="F26" s="131" t="n">
        <f aca="false">E26/D26</f>
        <v>4</v>
      </c>
      <c r="G26" s="131"/>
      <c r="H26" s="128" t="n">
        <f aca="false">G26/D26</f>
        <v>0</v>
      </c>
      <c r="J26" s="128" t="e">
        <f aca="false">L26/K26</f>
        <v>#DIV/0!</v>
      </c>
      <c r="K26" s="131" t="n">
        <v>0</v>
      </c>
      <c r="L26" s="131" t="n">
        <v>0</v>
      </c>
      <c r="M26" s="131" t="n">
        <v>0</v>
      </c>
      <c r="N26" s="131" t="e">
        <f aca="false">M26/L26</f>
        <v>#DIV/0!</v>
      </c>
      <c r="O26" s="131" t="n">
        <v>0</v>
      </c>
      <c r="P26" s="128" t="e">
        <f aca="false">O26/L26</f>
        <v>#DIV/0!</v>
      </c>
      <c r="S26" s="130" t="s">
        <v>1154</v>
      </c>
      <c r="T26" s="128" t="n">
        <f aca="false">(D26+K26)/($D$27+$K$27+$N$17+$E$17+$L$38+$L$47)</f>
        <v>0.0109289617486339</v>
      </c>
      <c r="U26" s="128" t="n">
        <f aca="false">K26/($K$27+$F$38+$F$47)</f>
        <v>0</v>
      </c>
      <c r="V26" s="128" t="n">
        <f aca="false">D26/($D$27+$N$17+$L$38+$L$47)</f>
        <v>0.0216919739696312</v>
      </c>
      <c r="X26" s="131" t="n">
        <f aca="false">($E26*('Scoring Format'!$B$3))+($G26*('Scoring Format'!$B$6))+($M26*('Scoring Format'!$B$4))+($O26*('Scoring Format'!$B$7))</f>
        <v>4</v>
      </c>
      <c r="Y26" s="131" t="n">
        <f aca="false">($E26*('Scoring Format'!$B$3))+($G26*('Scoring Format'!$B$6))+(L26*1)+($M26*('Scoring Format'!$B$4))+($O26*('Scoring Format'!$B$7))</f>
        <v>4</v>
      </c>
      <c r="Z26" s="131" t="n">
        <f aca="false">($E26*('Scoring Format'!$B$3))+($G26*('Scoring Format'!$B$6))+(L26*0.5)+($M26*('Scoring Format'!$B$4))+($O26*('Scoring Format'!$B$7))</f>
        <v>4</v>
      </c>
      <c r="AA26" s="122"/>
      <c r="AB26" s="122"/>
      <c r="AC26" s="122"/>
      <c r="AD26" s="130" t="s">
        <v>164</v>
      </c>
      <c r="AE26" s="130"/>
      <c r="AF26" s="131"/>
      <c r="AG26" s="131"/>
      <c r="AH26" s="131" t="e">
        <f aca="false">AG26/AF26</f>
        <v>#DIV/0!</v>
      </c>
      <c r="AI26" s="131"/>
      <c r="AJ26" s="128" t="e">
        <f aca="false">AI26/AF26</f>
        <v>#DIV/0!</v>
      </c>
      <c r="AL26" s="128" t="e">
        <f aca="false">AN26/AM26</f>
        <v>#DIV/0!</v>
      </c>
      <c r="AM26" s="131"/>
      <c r="AN26" s="131"/>
      <c r="AO26" s="131"/>
      <c r="AP26" s="131"/>
      <c r="AQ26" s="131" t="n">
        <f aca="false">(AG26*0.1)+(AI26*6)+(AN26*0.1)+(AP26*6)</f>
        <v>0</v>
      </c>
      <c r="AR26" s="128" t="e">
        <f aca="false">AQ26/AN26</f>
        <v>#DIV/0!</v>
      </c>
      <c r="AV26" s="128" t="e">
        <f aca="false">(#ref!+AM26)/(#ref!+AM32)</f>
        <v>#NAME?</v>
      </c>
      <c r="AW26" s="128" t="e">
        <f aca="false">#ref!/(AM26+#ref!)</f>
        <v>#NAME?</v>
      </c>
      <c r="AX26" s="128" t="e">
        <f aca="false">AM26/(#ref!+AM26)</f>
        <v>#NAME?</v>
      </c>
      <c r="AZ26" s="131" t="e">
        <f aca="false">(#ref!*0.1)+(AF26*6)+(AJ26*1)+(AK26*0.1)+(AM26*6)</f>
        <v>#NAME?</v>
      </c>
      <c r="BA26" s="131" t="e">
        <f aca="false">(#ref!*0.1)+(AF26*6)+(AK26*1)+(AL26*0.1)+(AN26*6)</f>
        <v>#NAME?</v>
      </c>
    </row>
    <row r="27" customFormat="false" ht="8.25" hidden="false" customHeight="false" outlineLevel="0" collapsed="false">
      <c r="A27" s="129" t="s">
        <v>49</v>
      </c>
      <c r="B27" s="129"/>
      <c r="C27" s="129"/>
      <c r="D27" s="129" t="n">
        <f aca="false">SUM(D22:D26)</f>
        <v>415</v>
      </c>
      <c r="E27" s="129" t="n">
        <f aca="false">SUM(E22:E26)</f>
        <v>2000</v>
      </c>
      <c r="F27" s="129"/>
      <c r="G27" s="129" t="n">
        <f aca="false">SUM(G22:G26)</f>
        <v>16</v>
      </c>
      <c r="H27" s="129"/>
      <c r="I27" s="129"/>
      <c r="J27" s="129"/>
      <c r="K27" s="129" t="n">
        <f aca="false">SUM(K22:K26)</f>
        <v>64</v>
      </c>
      <c r="L27" s="129" t="n">
        <f aca="false">SUM(L22:L26)</f>
        <v>45</v>
      </c>
      <c r="M27" s="129" t="n">
        <f aca="false">SUM(M22:M26)</f>
        <v>316</v>
      </c>
      <c r="N27" s="129"/>
      <c r="O27" s="129" t="n">
        <f aca="false">SUM(O22:O26)</f>
        <v>3</v>
      </c>
      <c r="P27" s="129"/>
      <c r="AD27" s="129" t="s">
        <v>49</v>
      </c>
      <c r="AE27" s="129"/>
      <c r="AF27" s="129" t="n">
        <f aca="false">SUM(AF22:AF26)</f>
        <v>304</v>
      </c>
      <c r="AG27" s="129" t="n">
        <f aca="false">SUM(AG22:AG26)</f>
        <v>1513</v>
      </c>
      <c r="AH27" s="129"/>
      <c r="AI27" s="129" t="n">
        <f aca="false">SUM(AI22:AI26)</f>
        <v>13</v>
      </c>
      <c r="AJ27" s="129"/>
      <c r="AK27" s="129"/>
      <c r="AL27" s="129"/>
      <c r="AM27" s="129" t="n">
        <f aca="false">SUM(AM22:AM26)</f>
        <v>98</v>
      </c>
      <c r="AN27" s="129" t="n">
        <f aca="false">SUM(AN22:AN26)</f>
        <v>72</v>
      </c>
      <c r="AO27" s="129" t="n">
        <f aca="false">SUM(AO22:AO26)</f>
        <v>491</v>
      </c>
      <c r="AP27" s="129"/>
      <c r="AQ27" s="129" t="n">
        <f aca="false">SUM(AQ22:AQ26)</f>
        <v>4</v>
      </c>
      <c r="AR27" s="129"/>
    </row>
    <row r="28" customFormat="false" ht="8.25" hidden="false" customHeight="false" outlineLevel="0" collapsed="false">
      <c r="A28" s="129"/>
      <c r="B28" s="129"/>
      <c r="C28" s="122"/>
      <c r="D28" s="122"/>
      <c r="E28" s="122"/>
      <c r="F28" s="122"/>
      <c r="G28" s="122"/>
      <c r="H28" s="122"/>
      <c r="I28" s="129"/>
      <c r="J28" s="122"/>
      <c r="K28" s="122"/>
      <c r="L28" s="122"/>
      <c r="M28" s="122"/>
      <c r="N28" s="122"/>
      <c r="O28" s="122"/>
      <c r="AD28" s="129"/>
      <c r="AE28" s="122"/>
      <c r="AF28" s="122"/>
      <c r="AG28" s="122"/>
      <c r="AH28" s="122"/>
      <c r="AI28" s="122"/>
      <c r="AJ28" s="122"/>
      <c r="AK28" s="129"/>
      <c r="AL28" s="122"/>
      <c r="AM28" s="122"/>
      <c r="AN28" s="122"/>
      <c r="AO28" s="122"/>
      <c r="AP28" s="122"/>
      <c r="AQ28" s="122"/>
    </row>
    <row r="29" customFormat="false" ht="8.25" hidden="false" customHeight="false" outlineLevel="0" collapsed="false">
      <c r="A29" s="126"/>
      <c r="C29" s="122"/>
      <c r="D29" s="122"/>
      <c r="E29" s="122"/>
      <c r="F29" s="122"/>
      <c r="G29" s="122"/>
      <c r="H29" s="122"/>
      <c r="I29" s="122"/>
      <c r="J29" s="122"/>
      <c r="K29" s="122"/>
      <c r="L29" s="122"/>
      <c r="M29" s="122"/>
      <c r="AD29" s="122"/>
      <c r="AE29" s="122"/>
      <c r="AF29" s="122"/>
      <c r="AG29" s="122"/>
      <c r="AH29" s="122"/>
      <c r="AI29" s="122"/>
      <c r="AJ29" s="122"/>
      <c r="AK29" s="122"/>
      <c r="AL29" s="122"/>
      <c r="AM29" s="122"/>
      <c r="AN29" s="122"/>
      <c r="AO29" s="122"/>
    </row>
    <row r="30" customFormat="false" ht="8.25" hidden="false" customHeight="false" outlineLevel="0" collapsed="false">
      <c r="A30" s="123" t="s">
        <v>50</v>
      </c>
      <c r="B30" s="123"/>
      <c r="C30" s="123"/>
      <c r="D30" s="123"/>
      <c r="E30" s="123"/>
      <c r="F30" s="123"/>
      <c r="G30" s="123"/>
      <c r="H30" s="124"/>
      <c r="I30" s="124"/>
      <c r="J30" s="122"/>
      <c r="K30" s="122"/>
      <c r="L30" s="123" t="s">
        <v>19</v>
      </c>
      <c r="M30" s="123"/>
      <c r="N30" s="123"/>
      <c r="O30" s="123"/>
      <c r="P30" s="123"/>
      <c r="T30" s="123" t="s">
        <v>20</v>
      </c>
      <c r="U30" s="123"/>
      <c r="V30" s="123"/>
      <c r="X30" s="123"/>
      <c r="Y30" s="123"/>
      <c r="AE30" s="123" t="s">
        <v>50</v>
      </c>
      <c r="AF30" s="123"/>
      <c r="AG30" s="123"/>
      <c r="AH30" s="123"/>
      <c r="AI30" s="123"/>
      <c r="AJ30" s="123"/>
      <c r="AK30" s="123"/>
      <c r="AL30" s="122"/>
      <c r="AM30" s="122"/>
      <c r="AN30" s="123" t="s">
        <v>19</v>
      </c>
      <c r="AO30" s="123"/>
      <c r="AP30" s="123"/>
      <c r="AQ30" s="123"/>
      <c r="AR30" s="123"/>
      <c r="AV30" s="123" t="s">
        <v>20</v>
      </c>
      <c r="AW30" s="123"/>
      <c r="AX30" s="123"/>
      <c r="AZ30" s="123" t="s">
        <v>21</v>
      </c>
      <c r="BA30" s="123"/>
    </row>
    <row r="31" customFormat="false" ht="8.25" hidden="false" customHeight="false" outlineLevel="0" collapsed="false">
      <c r="A31" s="129" t="s">
        <v>74</v>
      </c>
      <c r="B31" s="129" t="s">
        <v>23</v>
      </c>
      <c r="C31" s="129" t="s">
        <v>24</v>
      </c>
      <c r="D31" s="129" t="s">
        <v>52</v>
      </c>
      <c r="E31" s="129" t="s">
        <v>53</v>
      </c>
      <c r="F31" s="129" t="s">
        <v>54</v>
      </c>
      <c r="G31" s="129" t="s">
        <v>55</v>
      </c>
      <c r="H31" s="129" t="s">
        <v>56</v>
      </c>
      <c r="I31" s="129" t="s">
        <v>30</v>
      </c>
      <c r="J31" s="129" t="s">
        <v>57</v>
      </c>
      <c r="L31" s="129" t="s">
        <v>34</v>
      </c>
      <c r="M31" s="129" t="s">
        <v>35</v>
      </c>
      <c r="N31" s="129" t="s">
        <v>36</v>
      </c>
      <c r="O31" s="129" t="s">
        <v>75</v>
      </c>
      <c r="P31" s="129" t="s">
        <v>31</v>
      </c>
      <c r="S31" s="129" t="s">
        <v>74</v>
      </c>
      <c r="T31" s="129" t="s">
        <v>38</v>
      </c>
      <c r="U31" s="129" t="s">
        <v>39</v>
      </c>
      <c r="V31" s="129" t="s">
        <v>40</v>
      </c>
      <c r="X31" s="129" t="s">
        <v>41</v>
      </c>
      <c r="Y31" s="129" t="s">
        <v>58</v>
      </c>
      <c r="Z31" s="129" t="s">
        <v>76</v>
      </c>
      <c r="AA31" s="129"/>
      <c r="AD31" s="129" t="s">
        <v>74</v>
      </c>
      <c r="AE31" s="129" t="s">
        <v>24</v>
      </c>
      <c r="AF31" s="129" t="s">
        <v>52</v>
      </c>
      <c r="AG31" s="129" t="s">
        <v>53</v>
      </c>
      <c r="AH31" s="129" t="s">
        <v>54</v>
      </c>
      <c r="AI31" s="129" t="s">
        <v>55</v>
      </c>
      <c r="AJ31" s="129" t="s">
        <v>56</v>
      </c>
      <c r="AK31" s="129" t="s">
        <v>30</v>
      </c>
      <c r="AL31" s="129" t="s">
        <v>57</v>
      </c>
      <c r="AN31" s="129" t="s">
        <v>34</v>
      </c>
      <c r="AO31" s="129" t="s">
        <v>35</v>
      </c>
      <c r="AP31" s="129" t="s">
        <v>36</v>
      </c>
      <c r="AQ31" s="129" t="s">
        <v>75</v>
      </c>
      <c r="AR31" s="129" t="s">
        <v>31</v>
      </c>
      <c r="AV31" s="129" t="s">
        <v>38</v>
      </c>
      <c r="AW31" s="129" t="s">
        <v>39</v>
      </c>
      <c r="AX31" s="129" t="s">
        <v>40</v>
      </c>
      <c r="AZ31" s="129" t="s">
        <v>41</v>
      </c>
      <c r="BA31" s="129" t="s">
        <v>58</v>
      </c>
    </row>
    <row r="32" customFormat="false" ht="8.25" hidden="false" customHeight="false" outlineLevel="0" collapsed="false">
      <c r="A32" s="130" t="s">
        <v>1155</v>
      </c>
      <c r="B32" s="127" t="n">
        <v>26</v>
      </c>
      <c r="C32" s="131"/>
      <c r="D32" s="128" t="n">
        <f aca="false">F32/E32</f>
        <v>0.78125</v>
      </c>
      <c r="E32" s="131" t="n">
        <v>160</v>
      </c>
      <c r="F32" s="131" t="n">
        <v>125</v>
      </c>
      <c r="G32" s="131" t="n">
        <v>1655</v>
      </c>
      <c r="H32" s="131" t="n">
        <f aca="false">G32/F32</f>
        <v>13.24</v>
      </c>
      <c r="I32" s="131" t="n">
        <v>10</v>
      </c>
      <c r="J32" s="128" t="n">
        <f aca="false">I32/F32</f>
        <v>0.08</v>
      </c>
      <c r="L32" s="131" t="n">
        <v>14</v>
      </c>
      <c r="M32" s="131" t="n">
        <v>67</v>
      </c>
      <c r="N32" s="142" t="n">
        <f aca="false">M32/L32</f>
        <v>4.78571428571429</v>
      </c>
      <c r="O32" s="131" t="n">
        <v>1</v>
      </c>
      <c r="P32" s="128" t="n">
        <f aca="false">O32/L32</f>
        <v>0.0714285714285714</v>
      </c>
      <c r="S32" s="130" t="s">
        <v>1156</v>
      </c>
      <c r="T32" s="143" t="n">
        <f aca="false">(E32+L32)/($D$27+$L$27+$N$17+$E$47+$L$47)</f>
        <v>0.268933539412674</v>
      </c>
      <c r="U32" s="143" t="n">
        <f aca="false">E32/($E$17)</f>
        <v>0.41025641025641</v>
      </c>
      <c r="V32" s="143" t="n">
        <f aca="false">L32/($N$17+$D$27+$L$38+$L$47)</f>
        <v>0.0303687635574837</v>
      </c>
      <c r="X32" s="131" t="n">
        <f aca="false">($G32*('Scoring Format'!$B$4))+($I32*'Scoring Format'!$B$7)+($M32*('Scoring Format'!$B$3))+($O32*('Scoring Format'!$B$6))</f>
        <v>238.2</v>
      </c>
      <c r="Y32" s="131" t="n">
        <f aca="false">(F32*1)+(($G32*('Scoring Format'!$B$4))+($I32*'Scoring Format'!$B$7)+($M32*('Scoring Format'!$B$3))+($O32*('Scoring Format'!$B$6)))</f>
        <v>363.2</v>
      </c>
      <c r="Z32" s="131" t="n">
        <f aca="false">(F32*0.5)+(($G32*('Scoring Format'!$B$4))+($I32*'Scoring Format'!$B$7)+($M32*('Scoring Format'!$B$3))+($O32*('Scoring Format'!$B$6)))</f>
        <v>300.7</v>
      </c>
      <c r="AA32" s="122"/>
      <c r="AD32" s="130" t="s">
        <v>79</v>
      </c>
      <c r="AE32" s="130"/>
      <c r="AF32" s="128" t="n">
        <f aca="false">AH32/AG32</f>
        <v>0.607476635514019</v>
      </c>
      <c r="AG32" s="131" t="n">
        <v>107</v>
      </c>
      <c r="AH32" s="131" t="n">
        <v>65</v>
      </c>
      <c r="AI32" s="131" t="n">
        <v>710</v>
      </c>
      <c r="AJ32" s="131" t="n">
        <f aca="false">AI32/AH32</f>
        <v>10.9230769230769</v>
      </c>
      <c r="AK32" s="131" t="n">
        <v>6</v>
      </c>
      <c r="AL32" s="128" t="n">
        <f aca="false">AK32/AH32</f>
        <v>0.0923076923076923</v>
      </c>
      <c r="AN32" s="131" t="n">
        <v>0</v>
      </c>
      <c r="AO32" s="131" t="n">
        <v>0</v>
      </c>
      <c r="AP32" s="142" t="e">
        <f aca="false">AO32/AN32</f>
        <v>#DIV/0!</v>
      </c>
      <c r="AQ32" s="131" t="n">
        <v>0</v>
      </c>
      <c r="AR32" s="128" t="e">
        <f aca="false">AQ32/AN32</f>
        <v>#DIV/0!</v>
      </c>
      <c r="AV32" s="143" t="e">
        <f aca="false">(#ref!+AK32)/(#ref!+AK35)</f>
        <v>#NAME?</v>
      </c>
      <c r="AW32" s="143" t="e">
        <f aca="false">#ref!/(AK32+#ref!)</f>
        <v>#NAME?</v>
      </c>
      <c r="AX32" s="143" t="e">
        <f aca="false">AK32/(#ref!+AK32)</f>
        <v>#NAME?</v>
      </c>
      <c r="AZ32" s="131" t="n">
        <f aca="false">(AI32*0.1)+(AK32*6)+(AO32*0.1)+(AQ32*6)</f>
        <v>107</v>
      </c>
      <c r="BA32" s="131" t="n">
        <f aca="false">(AH32*1)+(AI32*0.1)+(AK32*6)+(AO32*0.1)+(AQ32*6)</f>
        <v>172</v>
      </c>
    </row>
    <row r="33" customFormat="false" ht="8.25" hidden="false" customHeight="false" outlineLevel="0" collapsed="false">
      <c r="A33" s="130" t="s">
        <v>1157</v>
      </c>
      <c r="B33" s="131" t="n">
        <v>34</v>
      </c>
      <c r="C33" s="131"/>
      <c r="D33" s="128" t="n">
        <f aca="false">F33/E33</f>
        <v>0.565217391304348</v>
      </c>
      <c r="E33" s="131" t="n">
        <v>115</v>
      </c>
      <c r="F33" s="131" t="n">
        <v>65</v>
      </c>
      <c r="G33" s="131" t="n">
        <v>864</v>
      </c>
      <c r="H33" s="131" t="n">
        <f aca="false">G33/F33</f>
        <v>13.2923076923077</v>
      </c>
      <c r="I33" s="131" t="n">
        <v>12</v>
      </c>
      <c r="J33" s="128" t="n">
        <f aca="false">I33/F33</f>
        <v>0.184615384615385</v>
      </c>
      <c r="L33" s="131" t="n">
        <v>0</v>
      </c>
      <c r="M33" s="131" t="n">
        <v>0</v>
      </c>
      <c r="N33" s="142" t="e">
        <f aca="false">M33/L33</f>
        <v>#DIV/0!</v>
      </c>
      <c r="O33" s="131" t="n">
        <v>0</v>
      </c>
      <c r="P33" s="128" t="e">
        <f aca="false">O33/L33</f>
        <v>#DIV/0!</v>
      </c>
      <c r="S33" s="130" t="s">
        <v>1158</v>
      </c>
      <c r="T33" s="143" t="n">
        <f aca="false">(E33+L33)/($D$27+$L$27+$N$17+$E$47+$L$47)</f>
        <v>0.17774343122102</v>
      </c>
      <c r="U33" s="143" t="n">
        <f aca="false">E33/($E$17)</f>
        <v>0.294871794871795</v>
      </c>
      <c r="V33" s="143" t="n">
        <f aca="false">L33/($N$17+$D$27+$L$38+$L$47)</f>
        <v>0</v>
      </c>
      <c r="X33" s="131" t="n">
        <f aca="false">($G33*('Scoring Format'!$B$4))+($I33*'Scoring Format'!$B$7)+($M33*('Scoring Format'!$B$3))+($O33*('Scoring Format'!$B$6))</f>
        <v>158.4</v>
      </c>
      <c r="Y33" s="131" t="n">
        <f aca="false">(F33*1)+(($G33*('Scoring Format'!$B$4))+($I33*'Scoring Format'!$B$7)+($M33*('Scoring Format'!$B$3))+($O33*('Scoring Format'!$B$6)))</f>
        <v>223.4</v>
      </c>
      <c r="Z33" s="131" t="n">
        <f aca="false">(F33*0.5)+(($G33*('Scoring Format'!$B$4))+($I33*'Scoring Format'!$B$7)+($M33*('Scoring Format'!$B$3))+($O33*('Scoring Format'!$B$6)))</f>
        <v>190.9</v>
      </c>
      <c r="AA33" s="122"/>
      <c r="AD33" s="130" t="s">
        <v>82</v>
      </c>
      <c r="AE33" s="130"/>
      <c r="AF33" s="128" t="n">
        <f aca="false">AH33/AG33</f>
        <v>0.633333333333333</v>
      </c>
      <c r="AG33" s="131" t="n">
        <v>120</v>
      </c>
      <c r="AH33" s="131" t="n">
        <v>76</v>
      </c>
      <c r="AI33" s="131" t="n">
        <v>892</v>
      </c>
      <c r="AJ33" s="131" t="n">
        <f aca="false">AI33/AH33</f>
        <v>11.7368421052632</v>
      </c>
      <c r="AK33" s="131" t="n">
        <v>5</v>
      </c>
      <c r="AL33" s="128" t="n">
        <f aca="false">AK33/AH33</f>
        <v>0.0657894736842105</v>
      </c>
      <c r="AN33" s="131" t="n">
        <v>12</v>
      </c>
      <c r="AO33" s="131" t="n">
        <v>108</v>
      </c>
      <c r="AP33" s="142" t="n">
        <f aca="false">AO33/AN33</f>
        <v>9</v>
      </c>
      <c r="AQ33" s="131" t="n">
        <v>0</v>
      </c>
      <c r="AR33" s="128" t="n">
        <f aca="false">AQ33/AN33</f>
        <v>0</v>
      </c>
      <c r="AV33" s="143" t="e">
        <f aca="false">(#ref!+AK33)/(#ref!+AK36)</f>
        <v>#NAME?</v>
      </c>
      <c r="AW33" s="143" t="e">
        <f aca="false">#ref!/(AK33+#ref!)</f>
        <v>#NAME?</v>
      </c>
      <c r="AX33" s="143" t="e">
        <f aca="false">AK33/(#ref!+AK33)</f>
        <v>#NAME?</v>
      </c>
      <c r="AZ33" s="131" t="n">
        <f aca="false">(AI33*0.1)+(AK33*6)+(AO33*0.1)+(AQ33*6)</f>
        <v>130</v>
      </c>
      <c r="BA33" s="131" t="n">
        <f aca="false">(AH33*1)+(AI33*0.1)+(AK33*6)+(AO33*0.1)+(AQ33*6)</f>
        <v>206</v>
      </c>
    </row>
    <row r="34" customFormat="false" ht="8.25" hidden="false" customHeight="false" outlineLevel="0" collapsed="false">
      <c r="A34" s="130" t="s">
        <v>1159</v>
      </c>
      <c r="B34" s="127" t="n">
        <v>24</v>
      </c>
      <c r="C34" s="131"/>
      <c r="D34" s="128" t="n">
        <f aca="false">F34/E34</f>
        <v>0.5</v>
      </c>
      <c r="E34" s="131" t="n">
        <v>28</v>
      </c>
      <c r="F34" s="131" t="n">
        <v>14</v>
      </c>
      <c r="G34" s="131" t="n">
        <v>145</v>
      </c>
      <c r="H34" s="131" t="n">
        <f aca="false">G34/F34</f>
        <v>10.3571428571429</v>
      </c>
      <c r="I34" s="131" t="n">
        <v>3</v>
      </c>
      <c r="J34" s="128" t="n">
        <f aca="false">I34/F34</f>
        <v>0.214285714285714</v>
      </c>
      <c r="L34" s="131" t="n">
        <v>4</v>
      </c>
      <c r="M34" s="131" t="n">
        <v>19</v>
      </c>
      <c r="N34" s="142" t="n">
        <f aca="false">M34/L34</f>
        <v>4.75</v>
      </c>
      <c r="O34" s="131" t="n">
        <v>1</v>
      </c>
      <c r="P34" s="128" t="n">
        <f aca="false">O34/L34</f>
        <v>0.25</v>
      </c>
      <c r="S34" s="130" t="s">
        <v>1160</v>
      </c>
      <c r="T34" s="143" t="n">
        <f aca="false">(E34+L34)/($D$27+$L$27+$N$17+$E$47+$L$47)</f>
        <v>0.0494590417310665</v>
      </c>
      <c r="U34" s="143" t="n">
        <f aca="false">E34/($E$17)</f>
        <v>0.0717948717948718</v>
      </c>
      <c r="V34" s="143" t="n">
        <f aca="false">L34/($N$17+$D$27+$L$38+$L$47)</f>
        <v>0.0086767895878525</v>
      </c>
      <c r="X34" s="131" t="n">
        <f aca="false">($G34*('Scoring Format'!$B$4))+($I34*'Scoring Format'!$B$7)+($M34*('Scoring Format'!$B$3))+($O34*('Scoring Format'!$B$6))</f>
        <v>40.4</v>
      </c>
      <c r="Y34" s="131" t="n">
        <f aca="false">(F34*1)+(($G34*('Scoring Format'!$B$4))+($I34*'Scoring Format'!$B$7)+($M34*('Scoring Format'!$B$3))+($O34*('Scoring Format'!$B$6)))</f>
        <v>54.4</v>
      </c>
      <c r="Z34" s="131" t="n">
        <f aca="false">(F34*0.5)+(($G34*('Scoring Format'!$B$4))+($I34*'Scoring Format'!$B$7)+($M34*('Scoring Format'!$B$3))+($O34*('Scoring Format'!$B$6)))</f>
        <v>47.4</v>
      </c>
      <c r="AA34" s="122"/>
      <c r="AD34" s="130" t="s">
        <v>85</v>
      </c>
      <c r="AE34" s="130"/>
      <c r="AF34" s="128" t="n">
        <f aca="false">AH34/AG34</f>
        <v>0.55</v>
      </c>
      <c r="AG34" s="131" t="n">
        <v>40</v>
      </c>
      <c r="AH34" s="131" t="n">
        <v>22</v>
      </c>
      <c r="AI34" s="131" t="n">
        <v>325</v>
      </c>
      <c r="AJ34" s="131" t="n">
        <f aca="false">AI34/AH34</f>
        <v>14.7727272727273</v>
      </c>
      <c r="AK34" s="131" t="n">
        <v>2</v>
      </c>
      <c r="AL34" s="128" t="n">
        <f aca="false">AK34/AH34</f>
        <v>0.0909090909090909</v>
      </c>
      <c r="AN34" s="131" t="n">
        <v>5</v>
      </c>
      <c r="AO34" s="131" t="n">
        <v>20</v>
      </c>
      <c r="AP34" s="142" t="n">
        <f aca="false">AO34/AN34</f>
        <v>4</v>
      </c>
      <c r="AQ34" s="131" t="n">
        <v>0</v>
      </c>
      <c r="AR34" s="128" t="n">
        <f aca="false">AQ34/AN34</f>
        <v>0</v>
      </c>
      <c r="AV34" s="143" t="e">
        <f aca="false">(#ref!+AK34)/(#ref!+AK37)</f>
        <v>#NAME?</v>
      </c>
      <c r="AW34" s="143" t="e">
        <f aca="false">#ref!/(AK34+#ref!)</f>
        <v>#NAME?</v>
      </c>
      <c r="AX34" s="143" t="e">
        <f aca="false">AK34/(#ref!+AK34)</f>
        <v>#NAME?</v>
      </c>
      <c r="AZ34" s="131" t="n">
        <f aca="false">(AI34*0.1)+(AK34*6)+(AO34*0.1)+(AQ34*6)</f>
        <v>46.5</v>
      </c>
      <c r="BA34" s="131" t="n">
        <f aca="false">(AH34*1)+(AI34*0.1)+(AK34*6)+(AO34*0.1)+(AQ34*6)</f>
        <v>68.5</v>
      </c>
    </row>
    <row r="35" customFormat="false" ht="8.25" hidden="false" customHeight="false" outlineLevel="0" collapsed="false">
      <c r="A35" s="130" t="s">
        <v>1161</v>
      </c>
      <c r="B35" s="131" t="n">
        <v>26</v>
      </c>
      <c r="C35" s="131"/>
      <c r="D35" s="128" t="n">
        <f aca="false">F35/E35</f>
        <v>0.72</v>
      </c>
      <c r="E35" s="131" t="n">
        <v>25</v>
      </c>
      <c r="F35" s="131" t="n">
        <v>18</v>
      </c>
      <c r="G35" s="131" t="n">
        <v>175</v>
      </c>
      <c r="H35" s="131" t="n">
        <f aca="false">G35/F35</f>
        <v>9.72222222222222</v>
      </c>
      <c r="I35" s="131" t="n">
        <v>0</v>
      </c>
      <c r="J35" s="128" t="n">
        <f aca="false">I35/F35</f>
        <v>0</v>
      </c>
      <c r="L35" s="131" t="n">
        <v>2</v>
      </c>
      <c r="M35" s="131" t="n">
        <v>14</v>
      </c>
      <c r="N35" s="142" t="n">
        <f aca="false">M35/L35</f>
        <v>7</v>
      </c>
      <c r="O35" s="131" t="n">
        <v>0</v>
      </c>
      <c r="P35" s="128" t="n">
        <f aca="false">O35/L35</f>
        <v>0</v>
      </c>
      <c r="S35" s="130" t="s">
        <v>1162</v>
      </c>
      <c r="T35" s="143" t="n">
        <f aca="false">(E35+L35)/($D$27+$L$27+$N$17+$E$47+$L$47)</f>
        <v>0.0417310664605873</v>
      </c>
      <c r="U35" s="143" t="n">
        <f aca="false">E35/($E$17)</f>
        <v>0.0641025641025641</v>
      </c>
      <c r="V35" s="143" t="n">
        <f aca="false">L35/($N$17+$D$27+$L$38+$L$47)</f>
        <v>0.00433839479392625</v>
      </c>
      <c r="X35" s="131" t="n">
        <f aca="false">($G35*('Scoring Format'!$B$4))+($I35*'Scoring Format'!$B$7)+($M35*('Scoring Format'!$B$3))+($O35*('Scoring Format'!$B$6))</f>
        <v>18.9</v>
      </c>
      <c r="Y35" s="131" t="n">
        <f aca="false">(F35*1)+(($G35*('Scoring Format'!$B$4))+($I35*'Scoring Format'!$B$7)+($M35*('Scoring Format'!$B$3))+($O35*('Scoring Format'!$B$6)))</f>
        <v>36.9</v>
      </c>
      <c r="Z35" s="131" t="n">
        <f aca="false">(F35*0.5)+(($G35*('Scoring Format'!$B$4))+($I35*'Scoring Format'!$B$7)+($M35*('Scoring Format'!$B$3))+($O35*('Scoring Format'!$B$6)))</f>
        <v>27.9</v>
      </c>
      <c r="AA35" s="122"/>
      <c r="AD35" s="130" t="s">
        <v>88</v>
      </c>
      <c r="AE35" s="130"/>
      <c r="AF35" s="128" t="n">
        <f aca="false">AH35/AG35</f>
        <v>0.662068965517241</v>
      </c>
      <c r="AG35" s="131" t="n">
        <v>145</v>
      </c>
      <c r="AH35" s="131" t="n">
        <v>96</v>
      </c>
      <c r="AI35" s="131" t="n">
        <v>1098</v>
      </c>
      <c r="AJ35" s="131" t="n">
        <f aca="false">AI35/AH35</f>
        <v>11.4375</v>
      </c>
      <c r="AK35" s="131" t="n">
        <v>7</v>
      </c>
      <c r="AL35" s="128" t="n">
        <f aca="false">AK35/AH35</f>
        <v>0.0729166666666667</v>
      </c>
      <c r="AN35" s="131" t="n">
        <v>0</v>
      </c>
      <c r="AO35" s="131" t="n">
        <v>0</v>
      </c>
      <c r="AP35" s="142" t="e">
        <f aca="false">AO35/AN35</f>
        <v>#DIV/0!</v>
      </c>
      <c r="AQ35" s="131" t="n">
        <v>0</v>
      </c>
      <c r="AR35" s="128" t="e">
        <f aca="false">AQ35/AN35</f>
        <v>#DIV/0!</v>
      </c>
      <c r="AV35" s="143" t="e">
        <f aca="false">(#ref!+AK35)/(#ref!+AK38)</f>
        <v>#NAME?</v>
      </c>
      <c r="AW35" s="143" t="e">
        <f aca="false">#ref!/(AK35+#ref!)</f>
        <v>#NAME?</v>
      </c>
      <c r="AX35" s="143" t="e">
        <f aca="false">AK35/(#ref!+AK35)</f>
        <v>#NAME?</v>
      </c>
      <c r="AZ35" s="131" t="n">
        <f aca="false">(AI35*0.1)+(AK35*6)+(AO35*0.1)+(AQ35*6)</f>
        <v>151.8</v>
      </c>
      <c r="BA35" s="131" t="n">
        <f aca="false">(AH35*1)+(AI35*0.1)+(AK35*6)+(AO35*0.1)+(AQ35*6)</f>
        <v>247.8</v>
      </c>
    </row>
    <row r="36" customFormat="false" ht="8.25" hidden="false" customHeight="false" outlineLevel="0" collapsed="false">
      <c r="A36" s="130" t="s">
        <v>1163</v>
      </c>
      <c r="B36" s="127" t="n">
        <v>24</v>
      </c>
      <c r="C36" s="131"/>
      <c r="D36" s="128" t="n">
        <f aca="false">F36/E36</f>
        <v>0.4375</v>
      </c>
      <c r="E36" s="131" t="n">
        <v>16</v>
      </c>
      <c r="F36" s="131" t="n">
        <v>7</v>
      </c>
      <c r="G36" s="131" t="n">
        <v>80</v>
      </c>
      <c r="H36" s="131" t="n">
        <f aca="false">G36/F36</f>
        <v>11.4285714285714</v>
      </c>
      <c r="I36" s="131" t="n">
        <v>0</v>
      </c>
      <c r="J36" s="128" t="n">
        <f aca="false">I36/F36</f>
        <v>0</v>
      </c>
      <c r="L36" s="131" t="n">
        <v>1</v>
      </c>
      <c r="M36" s="131" t="n">
        <v>8</v>
      </c>
      <c r="N36" s="142" t="n">
        <f aca="false">M36/L36</f>
        <v>8</v>
      </c>
      <c r="O36" s="131" t="n">
        <v>0</v>
      </c>
      <c r="P36" s="128" t="n">
        <f aca="false">O36/L36</f>
        <v>0</v>
      </c>
      <c r="S36" s="130" t="s">
        <v>1164</v>
      </c>
      <c r="T36" s="143" t="n">
        <f aca="false">(E36+L36)/($D$27+$L$27+$N$17+$E$47+$L$47)</f>
        <v>0.0262751159196291</v>
      </c>
      <c r="U36" s="143" t="n">
        <f aca="false">E36/($E$17)</f>
        <v>0.041025641025641</v>
      </c>
      <c r="V36" s="143" t="n">
        <f aca="false">L36/($N$17+$D$27+$L$38+$L$47)</f>
        <v>0.00216919739696312</v>
      </c>
      <c r="X36" s="131" t="n">
        <f aca="false">($G36*('Scoring Format'!$B$4))+($I36*'Scoring Format'!$B$7)+($M36*('Scoring Format'!$B$3))+($O36*('Scoring Format'!$B$6))</f>
        <v>8.8</v>
      </c>
      <c r="Y36" s="131" t="n">
        <f aca="false">(F36*1)+(($G36*('Scoring Format'!$B$4))+($I36*'Scoring Format'!$B$7)+($M36*('Scoring Format'!$B$3))+($O36*('Scoring Format'!$B$6)))</f>
        <v>15.8</v>
      </c>
      <c r="Z36" s="131" t="n">
        <f aca="false">(F36*0.5)+(($G36*('Scoring Format'!$B$4))+($I36*'Scoring Format'!$B$7)+($M36*('Scoring Format'!$B$3))+($O36*('Scoring Format'!$B$6)))</f>
        <v>12.3</v>
      </c>
      <c r="AA36" s="122"/>
      <c r="AD36" s="130" t="s">
        <v>91</v>
      </c>
      <c r="AE36" s="130"/>
      <c r="AF36" s="128" t="n">
        <f aca="false">AH36/AG36</f>
        <v>0.6</v>
      </c>
      <c r="AG36" s="131" t="n">
        <v>10</v>
      </c>
      <c r="AH36" s="131" t="n">
        <v>6</v>
      </c>
      <c r="AI36" s="131" t="n">
        <v>100</v>
      </c>
      <c r="AJ36" s="131" t="n">
        <f aca="false">AI36/AH36</f>
        <v>16.6666666666667</v>
      </c>
      <c r="AK36" s="131" t="n">
        <v>0</v>
      </c>
      <c r="AL36" s="128" t="n">
        <f aca="false">AK36/AH36</f>
        <v>0</v>
      </c>
      <c r="AN36" s="131" t="n">
        <v>0</v>
      </c>
      <c r="AO36" s="131" t="n">
        <v>0</v>
      </c>
      <c r="AP36" s="142" t="e">
        <f aca="false">AO36/AN36</f>
        <v>#DIV/0!</v>
      </c>
      <c r="AQ36" s="131" t="n">
        <v>0</v>
      </c>
      <c r="AR36" s="128" t="e">
        <f aca="false">AQ36/AN36</f>
        <v>#DIV/0!</v>
      </c>
      <c r="AV36" s="143" t="e">
        <f aca="false">(#ref!+AK36)/(#ref!+AK41)</f>
        <v>#NAME?</v>
      </c>
      <c r="AW36" s="143" t="e">
        <f aca="false">#ref!/(AK36+#ref!)</f>
        <v>#NAME?</v>
      </c>
      <c r="AX36" s="143" t="e">
        <f aca="false">AK36/(#ref!+AK36)</f>
        <v>#NAME?</v>
      </c>
      <c r="AZ36" s="131" t="n">
        <f aca="false">(AI36*0.1)+(AK36*6)+(AO36*0.1)+(AQ36*6)</f>
        <v>10</v>
      </c>
      <c r="BA36" s="131" t="n">
        <f aca="false">(AH36*1)+(AI36*0.1)+(AK36*6)+(AO36*0.1)+(AQ36*6)</f>
        <v>16</v>
      </c>
    </row>
    <row r="37" customFormat="false" ht="8.25" hidden="false" customHeight="false" outlineLevel="0" collapsed="false">
      <c r="A37" s="130" t="s">
        <v>1165</v>
      </c>
      <c r="B37" s="131" t="n">
        <v>28</v>
      </c>
      <c r="C37" s="131"/>
      <c r="D37" s="128" t="n">
        <f aca="false">F37/E37</f>
        <v>0.76</v>
      </c>
      <c r="E37" s="131" t="n">
        <v>25</v>
      </c>
      <c r="F37" s="131" t="n">
        <v>19</v>
      </c>
      <c r="G37" s="131" t="n">
        <v>320</v>
      </c>
      <c r="H37" s="131" t="n">
        <f aca="false">G37/F37</f>
        <v>16.8421052631579</v>
      </c>
      <c r="I37" s="131" t="n">
        <v>1</v>
      </c>
      <c r="J37" s="128" t="n">
        <f aca="false">I37/F37</f>
        <v>0.0526315789473684</v>
      </c>
      <c r="L37" s="131"/>
      <c r="M37" s="131"/>
      <c r="N37" s="142" t="e">
        <f aca="false">M37/L37</f>
        <v>#DIV/0!</v>
      </c>
      <c r="O37" s="131"/>
      <c r="P37" s="128" t="e">
        <f aca="false">O37/L37</f>
        <v>#DIV/0!</v>
      </c>
      <c r="S37" s="130" t="s">
        <v>1166</v>
      </c>
      <c r="T37" s="143" t="n">
        <f aca="false">(E37+L37)/($D$27+$L$27+$N$17+$E$47+$L$47)</f>
        <v>0.0386398763523957</v>
      </c>
      <c r="U37" s="143" t="n">
        <f aca="false">E37/($E$17)</f>
        <v>0.0641025641025641</v>
      </c>
      <c r="V37" s="143" t="n">
        <f aca="false">L37/($N$17+$D$27+$L$38+$L$47)</f>
        <v>0</v>
      </c>
      <c r="X37" s="131" t="n">
        <f aca="false">($G37*('Scoring Format'!$B$4))+($I37*'Scoring Format'!$B$7)+($M37*('Scoring Format'!$B$3))+($O37*('Scoring Format'!$B$6))</f>
        <v>38</v>
      </c>
      <c r="Y37" s="131" t="n">
        <f aca="false">(F37*1)+(($G37*('Scoring Format'!$B$4))+($I37*'Scoring Format'!$B$7)+($M37*('Scoring Format'!$B$3))+($O37*('Scoring Format'!$B$6)))</f>
        <v>57</v>
      </c>
      <c r="Z37" s="131" t="n">
        <f aca="false">(F37*0.5)+(($G37*('Scoring Format'!$B$4))+($I37*'Scoring Format'!$B$7)+($M37*('Scoring Format'!$B$3))+($O37*('Scoring Format'!$B$6)))</f>
        <v>47.5</v>
      </c>
      <c r="AA37" s="122"/>
      <c r="AD37" s="130" t="s">
        <v>94</v>
      </c>
      <c r="AE37" s="130"/>
      <c r="AF37" s="128" t="e">
        <f aca="false">AH37/AG37</f>
        <v>#DIV/0!</v>
      </c>
      <c r="AG37" s="131"/>
      <c r="AH37" s="131"/>
      <c r="AI37" s="131"/>
      <c r="AJ37" s="131"/>
      <c r="AK37" s="131"/>
      <c r="AL37" s="128" t="e">
        <f aca="false">AK37/AH37</f>
        <v>#DIV/0!</v>
      </c>
      <c r="AN37" s="131"/>
      <c r="AO37" s="131"/>
      <c r="AP37" s="142" t="e">
        <f aca="false">AO37/AN37</f>
        <v>#DIV/0!</v>
      </c>
      <c r="AQ37" s="131"/>
      <c r="AR37" s="128" t="e">
        <f aca="false">AQ37/AN37</f>
        <v>#DIV/0!</v>
      </c>
      <c r="AV37" s="143" t="e">
        <f aca="false">(#ref!+AK37)/(#ref!+AK42)</f>
        <v>#NAME?</v>
      </c>
      <c r="AW37" s="143" t="e">
        <f aca="false">#ref!/(AK37+#ref!)</f>
        <v>#NAME?</v>
      </c>
      <c r="AX37" s="143" t="e">
        <f aca="false">AK37/(#ref!+AK37)</f>
        <v>#NAME?</v>
      </c>
      <c r="AZ37" s="131"/>
      <c r="BA37" s="131"/>
    </row>
    <row r="38" customFormat="false" ht="8.25" hidden="false" customHeight="false" outlineLevel="0" collapsed="false">
      <c r="A38" s="129" t="s">
        <v>49</v>
      </c>
      <c r="B38" s="129"/>
      <c r="C38" s="129"/>
      <c r="D38" s="126"/>
      <c r="E38" s="129" t="n">
        <f aca="false">SUM(E32:E37)</f>
        <v>369</v>
      </c>
      <c r="F38" s="129" t="n">
        <f aca="false">SUM(F32:F37)</f>
        <v>248</v>
      </c>
      <c r="G38" s="129" t="n">
        <f aca="false">SUM(G32:G37)</f>
        <v>3239</v>
      </c>
      <c r="H38" s="129"/>
      <c r="I38" s="129" t="n">
        <f aca="false">SUM(I32:I37)</f>
        <v>26</v>
      </c>
      <c r="J38" s="129"/>
      <c r="K38" s="129"/>
      <c r="L38" s="129" t="n">
        <f aca="false">SUM(L32:L37)</f>
        <v>21</v>
      </c>
      <c r="M38" s="129" t="n">
        <f aca="false">SUM(M32:M37)</f>
        <v>108</v>
      </c>
      <c r="N38" s="129"/>
      <c r="O38" s="129" t="n">
        <f aca="false">SUM(O32:O37)</f>
        <v>2</v>
      </c>
      <c r="P38" s="129"/>
      <c r="AD38" s="129" t="s">
        <v>49</v>
      </c>
      <c r="AE38" s="129"/>
      <c r="AF38" s="126"/>
      <c r="AG38" s="129" t="n">
        <f aca="false">SUM(AG32:AG37)</f>
        <v>422</v>
      </c>
      <c r="AH38" s="129" t="n">
        <f aca="false">SUM(AH32:AH37)</f>
        <v>265</v>
      </c>
      <c r="AI38" s="129" t="n">
        <f aca="false">SUM(AI32:AI37)</f>
        <v>3125</v>
      </c>
      <c r="AJ38" s="129"/>
      <c r="AK38" s="129" t="n">
        <f aca="false">SUM(AK32:AK37)</f>
        <v>20</v>
      </c>
      <c r="AL38" s="129"/>
      <c r="AM38" s="129"/>
      <c r="AN38" s="129" t="n">
        <f aca="false">SUM(AN32:AN37)</f>
        <v>17</v>
      </c>
      <c r="AO38" s="129" t="n">
        <f aca="false">SUM(AO32:AO37)</f>
        <v>128</v>
      </c>
      <c r="AP38" s="129"/>
      <c r="AQ38" s="129" t="n">
        <f aca="false">SUM(AQ32:AQ37)</f>
        <v>0</v>
      </c>
      <c r="AR38" s="129"/>
    </row>
    <row r="39" customFormat="false" ht="8.25" hidden="false" customHeight="false" outlineLevel="0" collapsed="false">
      <c r="A39" s="129"/>
      <c r="C39" s="122"/>
      <c r="D39" s="122"/>
      <c r="E39" s="122"/>
      <c r="F39" s="122"/>
      <c r="G39" s="122"/>
      <c r="H39" s="122"/>
      <c r="I39" s="122"/>
      <c r="J39" s="122" t="n">
        <v>10915</v>
      </c>
      <c r="K39" s="122"/>
      <c r="L39" s="122"/>
      <c r="AC39" s="129"/>
      <c r="AE39" s="122"/>
      <c r="AF39" s="122"/>
      <c r="AG39" s="122"/>
      <c r="AH39" s="122"/>
      <c r="AI39" s="122"/>
      <c r="AJ39" s="122"/>
      <c r="AK39" s="122"/>
      <c r="AL39" s="122"/>
      <c r="AM39" s="122"/>
      <c r="AN39" s="122"/>
    </row>
    <row r="40" customFormat="false" ht="8.25" hidden="false" customHeight="false" outlineLevel="0" collapsed="false">
      <c r="A40" s="129"/>
      <c r="C40" s="122"/>
      <c r="D40" s="122"/>
      <c r="E40" s="122"/>
      <c r="F40" s="122"/>
      <c r="G40" s="122"/>
      <c r="H40" s="122"/>
      <c r="I40" s="122"/>
      <c r="J40" s="122"/>
      <c r="K40" s="122"/>
      <c r="L40" s="122"/>
      <c r="AC40" s="129"/>
      <c r="AE40" s="122"/>
      <c r="AF40" s="122"/>
      <c r="AG40" s="122"/>
      <c r="AH40" s="122"/>
      <c r="AI40" s="122"/>
      <c r="AJ40" s="122"/>
      <c r="AK40" s="122"/>
      <c r="AL40" s="122"/>
      <c r="AM40" s="122"/>
      <c r="AN40" s="122"/>
    </row>
    <row r="41" customFormat="false" ht="8.25" hidden="false" customHeight="false" outlineLevel="0" collapsed="false">
      <c r="A41" s="123" t="s">
        <v>50</v>
      </c>
      <c r="B41" s="123"/>
      <c r="C41" s="123"/>
      <c r="D41" s="123"/>
      <c r="E41" s="123"/>
      <c r="F41" s="123"/>
      <c r="G41" s="123"/>
      <c r="H41" s="124"/>
      <c r="I41" s="124"/>
      <c r="J41" s="122"/>
      <c r="K41" s="122"/>
      <c r="L41" s="123" t="s">
        <v>19</v>
      </c>
      <c r="M41" s="123"/>
      <c r="N41" s="123"/>
      <c r="O41" s="123"/>
      <c r="P41" s="123"/>
      <c r="T41" s="123" t="s">
        <v>20</v>
      </c>
      <c r="U41" s="123"/>
      <c r="V41" s="123"/>
      <c r="X41" s="123"/>
      <c r="Y41" s="123"/>
      <c r="AE41" s="123" t="s">
        <v>50</v>
      </c>
      <c r="AF41" s="123"/>
      <c r="AG41" s="123"/>
      <c r="AH41" s="123"/>
      <c r="AI41" s="123"/>
      <c r="AJ41" s="123"/>
      <c r="AK41" s="123"/>
      <c r="AL41" s="122"/>
      <c r="AM41" s="122"/>
      <c r="AN41" s="123" t="s">
        <v>19</v>
      </c>
      <c r="AO41" s="123"/>
      <c r="AP41" s="123"/>
      <c r="AQ41" s="123"/>
      <c r="AR41" s="123"/>
      <c r="AV41" s="123" t="s">
        <v>20</v>
      </c>
      <c r="AW41" s="123"/>
      <c r="AX41" s="123"/>
      <c r="AZ41" s="123" t="s">
        <v>21</v>
      </c>
      <c r="BA41" s="123"/>
    </row>
    <row r="42" customFormat="false" ht="8.25" hidden="false" customHeight="false" outlineLevel="0" collapsed="false">
      <c r="A42" s="129" t="s">
        <v>95</v>
      </c>
      <c r="B42" s="129" t="s">
        <v>23</v>
      </c>
      <c r="C42" s="129" t="s">
        <v>24</v>
      </c>
      <c r="D42" s="129" t="s">
        <v>52</v>
      </c>
      <c r="E42" s="129" t="s">
        <v>53</v>
      </c>
      <c r="F42" s="129" t="s">
        <v>54</v>
      </c>
      <c r="G42" s="129" t="s">
        <v>55</v>
      </c>
      <c r="H42" s="129" t="s">
        <v>56</v>
      </c>
      <c r="I42" s="129" t="s">
        <v>30</v>
      </c>
      <c r="J42" s="129" t="s">
        <v>57</v>
      </c>
      <c r="L42" s="129" t="s">
        <v>34</v>
      </c>
      <c r="M42" s="129" t="s">
        <v>35</v>
      </c>
      <c r="N42" s="129" t="s">
        <v>36</v>
      </c>
      <c r="O42" s="129" t="s">
        <v>96</v>
      </c>
      <c r="P42" s="129" t="s">
        <v>31</v>
      </c>
      <c r="S42" s="129" t="s">
        <v>95</v>
      </c>
      <c r="T42" s="129" t="s">
        <v>38</v>
      </c>
      <c r="U42" s="129" t="s">
        <v>39</v>
      </c>
      <c r="V42" s="129" t="s">
        <v>40</v>
      </c>
      <c r="X42" s="129" t="s">
        <v>41</v>
      </c>
      <c r="Y42" s="129" t="s">
        <v>58</v>
      </c>
      <c r="Z42" s="129" t="s">
        <v>97</v>
      </c>
      <c r="AA42" s="129"/>
      <c r="AD42" s="129" t="s">
        <v>95</v>
      </c>
      <c r="AE42" s="129" t="s">
        <v>24</v>
      </c>
      <c r="AF42" s="129" t="s">
        <v>52</v>
      </c>
      <c r="AG42" s="129" t="s">
        <v>53</v>
      </c>
      <c r="AH42" s="129" t="s">
        <v>54</v>
      </c>
      <c r="AI42" s="129" t="s">
        <v>55</v>
      </c>
      <c r="AJ42" s="129" t="s">
        <v>56</v>
      </c>
      <c r="AK42" s="129" t="s">
        <v>30</v>
      </c>
      <c r="AL42" s="129" t="s">
        <v>57</v>
      </c>
      <c r="AN42" s="129" t="s">
        <v>34</v>
      </c>
      <c r="AO42" s="129" t="s">
        <v>35</v>
      </c>
      <c r="AP42" s="129" t="s">
        <v>36</v>
      </c>
      <c r="AQ42" s="129" t="s">
        <v>96</v>
      </c>
      <c r="AR42" s="129" t="s">
        <v>31</v>
      </c>
      <c r="AV42" s="129" t="s">
        <v>38</v>
      </c>
      <c r="AW42" s="129" t="s">
        <v>39</v>
      </c>
      <c r="AX42" s="129" t="s">
        <v>40</v>
      </c>
      <c r="AZ42" s="129" t="s">
        <v>41</v>
      </c>
      <c r="BA42" s="129" t="s">
        <v>58</v>
      </c>
    </row>
    <row r="43" customFormat="false" ht="8.25" hidden="false" customHeight="false" outlineLevel="0" collapsed="false">
      <c r="A43" s="130" t="s">
        <v>1167</v>
      </c>
      <c r="B43" s="131" t="n">
        <v>33</v>
      </c>
      <c r="C43" s="131" t="n">
        <v>12</v>
      </c>
      <c r="D43" s="128" t="n">
        <f aca="false">F43/E43</f>
        <v>0.674418604651163</v>
      </c>
      <c r="E43" s="131" t="n">
        <v>43</v>
      </c>
      <c r="F43" s="131" t="n">
        <v>29</v>
      </c>
      <c r="G43" s="131" t="n">
        <v>295</v>
      </c>
      <c r="H43" s="131" t="n">
        <f aca="false">G43/F43</f>
        <v>10.1724137931034</v>
      </c>
      <c r="I43" s="131" t="n">
        <v>3</v>
      </c>
      <c r="J43" s="128" t="n">
        <f aca="false">I43/F43</f>
        <v>0.103448275862069</v>
      </c>
      <c r="L43" s="131" t="n">
        <v>0</v>
      </c>
      <c r="M43" s="131" t="n">
        <v>0</v>
      </c>
      <c r="N43" s="131" t="n">
        <v>0</v>
      </c>
      <c r="O43" s="131" t="n">
        <v>0</v>
      </c>
      <c r="P43" s="128" t="e">
        <f aca="false">O43/L43</f>
        <v>#DIV/0!</v>
      </c>
      <c r="S43" s="130" t="s">
        <v>1168</v>
      </c>
      <c r="T43" s="143" t="n">
        <f aca="false">(E43+L43)/($E$47+$L$47+$E$38+$L$38+$K$27+$D$27+$N$17)</f>
        <v>0.040719696969697</v>
      </c>
      <c r="U43" s="143" t="n">
        <f aca="false">E43/($E$47+$E$38+$K$27)</f>
        <v>0.0722689075630252</v>
      </c>
      <c r="V43" s="143" t="n">
        <f aca="false">L43/($L$47+$L$38+$D$27+$N$17)</f>
        <v>0</v>
      </c>
      <c r="X43" s="131" t="n">
        <f aca="false">($G43*('Scoring Format'!$B$4))+($I43*'Scoring Format'!$B$7)+($M43*('Scoring Format'!$B$3))+($O43*('Scoring Format'!$B$6))</f>
        <v>47.5</v>
      </c>
      <c r="Y43" s="131" t="n">
        <f aca="false">(F43*1)+(($G43*('Scoring Format'!$B$4))+($I43*'Scoring Format'!$B$7)+($M43*('Scoring Format'!$B$3))+($O43*('Scoring Format'!$B$6)))</f>
        <v>76.5</v>
      </c>
      <c r="Z43" s="131" t="n">
        <f aca="false">(F43*0.5)+(($G43*('Scoring Format'!$B$4))+($I43*'Scoring Format'!$B$7)+($M43*('Scoring Format'!$B$3))+($O43*('Scoring Format'!$B$6)))</f>
        <v>62</v>
      </c>
      <c r="AA43" s="122"/>
      <c r="AD43" s="130" t="s">
        <v>100</v>
      </c>
      <c r="AE43" s="130"/>
      <c r="AF43" s="128" t="n">
        <f aca="false">AH43/AG43</f>
        <v>0.5625</v>
      </c>
      <c r="AG43" s="131" t="n">
        <v>16</v>
      </c>
      <c r="AH43" s="131" t="n">
        <v>9</v>
      </c>
      <c r="AI43" s="131" t="n">
        <v>108</v>
      </c>
      <c r="AJ43" s="131" t="n">
        <f aca="false">AI43/AH43</f>
        <v>12</v>
      </c>
      <c r="AK43" s="131" t="n">
        <v>1</v>
      </c>
      <c r="AL43" s="128" t="n">
        <f aca="false">AK43/AH43</f>
        <v>0.111111111111111</v>
      </c>
      <c r="AN43" s="131" t="n">
        <v>0</v>
      </c>
      <c r="AO43" s="131" t="n">
        <v>0</v>
      </c>
      <c r="AP43" s="131" t="n">
        <v>0</v>
      </c>
      <c r="AQ43" s="131" t="n">
        <v>0</v>
      </c>
      <c r="AR43" s="128" t="e">
        <f aca="false">AQ43/AN43</f>
        <v>#DIV/0!</v>
      </c>
      <c r="AV43" s="143" t="e">
        <f aca="false">(#ref!+AK43)/(#ref!+AK46)</f>
        <v>#NAME?</v>
      </c>
      <c r="AW43" s="143" t="e">
        <f aca="false">#ref!/(AK43+#ref!)</f>
        <v>#NAME?</v>
      </c>
      <c r="AX43" s="143" t="e">
        <f aca="false">AK43/(#ref!+AK43)</f>
        <v>#NAME?</v>
      </c>
      <c r="AZ43" s="131" t="n">
        <f aca="false">(AI43*0.1)+(AK43*6)+(AO43*0.1)+(AQ43*6)</f>
        <v>16.8</v>
      </c>
      <c r="BA43" s="131" t="n">
        <f aca="false">(AH43*1)+(AI43*0.1)+(AK43*6)+(AO43*0.1)+(AQ43*6)</f>
        <v>25.8</v>
      </c>
    </row>
    <row r="44" customFormat="false" ht="8.25" hidden="false" customHeight="false" outlineLevel="0" collapsed="false">
      <c r="A44" s="130" t="s">
        <v>1169</v>
      </c>
      <c r="B44" s="127" t="n">
        <v>37</v>
      </c>
      <c r="C44" s="131" t="n">
        <v>15</v>
      </c>
      <c r="D44" s="128" t="n">
        <f aca="false">F44/E44</f>
        <v>0.711538461538462</v>
      </c>
      <c r="E44" s="131" t="n">
        <v>52</v>
      </c>
      <c r="F44" s="131" t="n">
        <v>37</v>
      </c>
      <c r="G44" s="131" t="n">
        <v>350</v>
      </c>
      <c r="H44" s="131" t="n">
        <f aca="false">G44/F44</f>
        <v>9.45945945945946</v>
      </c>
      <c r="I44" s="131" t="n">
        <v>6</v>
      </c>
      <c r="J44" s="128" t="n">
        <f aca="false">I44/F44</f>
        <v>0.162162162162162</v>
      </c>
      <c r="L44" s="131" t="n">
        <v>0</v>
      </c>
      <c r="M44" s="131" t="n">
        <v>0</v>
      </c>
      <c r="N44" s="131" t="n">
        <v>0</v>
      </c>
      <c r="O44" s="131" t="n">
        <v>0</v>
      </c>
      <c r="P44" s="128" t="e">
        <f aca="false">O44/L44</f>
        <v>#DIV/0!</v>
      </c>
      <c r="S44" s="130" t="s">
        <v>1170</v>
      </c>
      <c r="T44" s="143" t="n">
        <f aca="false">(E44+L44)/($E$47+$L$47+$E$38+$L$38+$K$27+$D$27+$N$17)</f>
        <v>0.0492424242424242</v>
      </c>
      <c r="U44" s="143" t="n">
        <f aca="false">E44/($E$47+$E$38+$K$27)</f>
        <v>0.0873949579831933</v>
      </c>
      <c r="V44" s="143" t="n">
        <f aca="false">L44/($L$47+$L$38+$D$27+$N$17)</f>
        <v>0</v>
      </c>
      <c r="X44" s="131" t="n">
        <f aca="false">($G44*('Scoring Format'!$B$4))+($I44*'Scoring Format'!$B$7)+($M44*('Scoring Format'!$B$3))+($O44*('Scoring Format'!$B$6))</f>
        <v>71</v>
      </c>
      <c r="Y44" s="131" t="n">
        <f aca="false">(F44*1)+(($G44*('Scoring Format'!$B$4))+($I44*'Scoring Format'!$B$7)+($M44*('Scoring Format'!$B$3))+($O44*('Scoring Format'!$B$6)))</f>
        <v>108</v>
      </c>
      <c r="Z44" s="131" t="n">
        <f aca="false">(F44*0.5)+(($G44*('Scoring Format'!$B$4))+($I44*'Scoring Format'!$B$7)+($M44*('Scoring Format'!$B$3))+($O44*('Scoring Format'!$B$6)))</f>
        <v>89.5</v>
      </c>
      <c r="AA44" s="122"/>
      <c r="AD44" s="130" t="s">
        <v>103</v>
      </c>
      <c r="AE44" s="130"/>
      <c r="AF44" s="128" t="n">
        <f aca="false">AH44/AG44</f>
        <v>0.742857142857143</v>
      </c>
      <c r="AG44" s="131" t="n">
        <v>35</v>
      </c>
      <c r="AH44" s="131" t="n">
        <v>26</v>
      </c>
      <c r="AI44" s="131" t="n">
        <v>283</v>
      </c>
      <c r="AJ44" s="131" t="n">
        <f aca="false">AI44/AH44</f>
        <v>10.8846153846154</v>
      </c>
      <c r="AK44" s="131" t="n">
        <v>2</v>
      </c>
      <c r="AL44" s="128" t="n">
        <f aca="false">AK44/AH44</f>
        <v>0.0769230769230769</v>
      </c>
      <c r="AN44" s="131" t="n">
        <v>0</v>
      </c>
      <c r="AO44" s="131" t="n">
        <v>0</v>
      </c>
      <c r="AP44" s="131" t="n">
        <v>0</v>
      </c>
      <c r="AQ44" s="131" t="n">
        <v>0</v>
      </c>
      <c r="AR44" s="128" t="e">
        <f aca="false">AQ44/AN44</f>
        <v>#DIV/0!</v>
      </c>
      <c r="AV44" s="143" t="e">
        <f aca="false">(#ref!+AK44)/(#ref!+AK47)</f>
        <v>#NAME?</v>
      </c>
      <c r="AW44" s="143" t="e">
        <f aca="false">#ref!/(AK44+#ref!)</f>
        <v>#NAME?</v>
      </c>
      <c r="AX44" s="143" t="e">
        <f aca="false">AK44/(#ref!+AK44)</f>
        <v>#NAME?</v>
      </c>
      <c r="AZ44" s="131" t="n">
        <f aca="false">(AI44*0.1)+(AK44*6)+(AO44*0.1)+(AQ44*6)</f>
        <v>40.3</v>
      </c>
      <c r="BA44" s="131" t="n">
        <f aca="false">(AH44*1)+(AI44*0.1)+(AK44*6)+(AO44*0.1)+(AQ44*6)</f>
        <v>66.3</v>
      </c>
    </row>
    <row r="45" customFormat="false" ht="8.25" hidden="false" customHeight="false" outlineLevel="0" collapsed="false">
      <c r="A45" s="130" t="s">
        <v>1171</v>
      </c>
      <c r="B45" s="131" t="n">
        <v>34</v>
      </c>
      <c r="C45" s="131" t="n">
        <v>15</v>
      </c>
      <c r="D45" s="128" t="n">
        <f aca="false">F45/E45</f>
        <v>0.526315789473684</v>
      </c>
      <c r="E45" s="131" t="n">
        <v>38</v>
      </c>
      <c r="F45" s="131" t="n">
        <v>20</v>
      </c>
      <c r="G45" s="131" t="n">
        <v>390</v>
      </c>
      <c r="H45" s="131" t="n">
        <f aca="false">G45/F45</f>
        <v>19.5</v>
      </c>
      <c r="I45" s="131" t="n">
        <v>4</v>
      </c>
      <c r="J45" s="128" t="n">
        <f aca="false">I45/F45</f>
        <v>0.2</v>
      </c>
      <c r="L45" s="131" t="n">
        <v>0</v>
      </c>
      <c r="M45" s="131" t="n">
        <v>0</v>
      </c>
      <c r="N45" s="131" t="n">
        <v>0</v>
      </c>
      <c r="O45" s="131" t="n">
        <v>0</v>
      </c>
      <c r="P45" s="128" t="e">
        <f aca="false">O45/L45</f>
        <v>#DIV/0!</v>
      </c>
      <c r="S45" s="130" t="s">
        <v>1172</v>
      </c>
      <c r="T45" s="143" t="n">
        <f aca="false">(E45+L45)/($E$47+$L$47+$E$38+$L$38+$K$27+$D$27+$N$17)</f>
        <v>0.0359848484848485</v>
      </c>
      <c r="U45" s="143" t="n">
        <f aca="false">E45/($E$47+$E$38+$K$27)</f>
        <v>0.0638655462184874</v>
      </c>
      <c r="V45" s="143" t="n">
        <f aca="false">L45/($L$47+$L$38+$D$27+$N$17)</f>
        <v>0</v>
      </c>
      <c r="X45" s="131" t="n">
        <f aca="false">($G45*('Scoring Format'!$B$4))+($I45*'Scoring Format'!$B$7)+($M45*('Scoring Format'!$B$3))+($O45*('Scoring Format'!$B$6))</f>
        <v>63</v>
      </c>
      <c r="Y45" s="131" t="n">
        <f aca="false">(F45*1)+(($G45*('Scoring Format'!$B$4))+($I45*'Scoring Format'!$B$7)+($M45*('Scoring Format'!$B$3))+($O45*('Scoring Format'!$B$6)))</f>
        <v>83</v>
      </c>
      <c r="Z45" s="131" t="n">
        <f aca="false">(F45*0.5)+(($G45*('Scoring Format'!$B$4))+($I45*'Scoring Format'!$B$7)+($M45*('Scoring Format'!$B$3))+($O45*('Scoring Format'!$B$6)))</f>
        <v>73</v>
      </c>
      <c r="AA45" s="122"/>
      <c r="AD45" s="130" t="s">
        <v>106</v>
      </c>
      <c r="AE45" s="130"/>
      <c r="AF45" s="128" t="n">
        <f aca="false">AH45/AG45</f>
        <v>0.5</v>
      </c>
      <c r="AG45" s="131" t="n">
        <v>12</v>
      </c>
      <c r="AH45" s="131" t="n">
        <v>6</v>
      </c>
      <c r="AI45" s="131" t="n">
        <v>65</v>
      </c>
      <c r="AJ45" s="131" t="n">
        <f aca="false">AI45/AH45</f>
        <v>10.8333333333333</v>
      </c>
      <c r="AK45" s="131" t="n">
        <v>0</v>
      </c>
      <c r="AL45" s="128" t="n">
        <f aca="false">AK45/AH45</f>
        <v>0</v>
      </c>
      <c r="AN45" s="131" t="n">
        <v>0</v>
      </c>
      <c r="AO45" s="131" t="n">
        <v>0</v>
      </c>
      <c r="AP45" s="131" t="n">
        <v>0</v>
      </c>
      <c r="AQ45" s="131" t="n">
        <v>0</v>
      </c>
      <c r="AR45" s="128" t="e">
        <f aca="false">AQ45/AN45</f>
        <v>#DIV/0!</v>
      </c>
      <c r="AV45" s="143" t="e">
        <f aca="false">(#ref!+AK45)/(#ref!+AI49)</f>
        <v>#NAME?</v>
      </c>
      <c r="AW45" s="143" t="e">
        <f aca="false">#ref!/(AK45+#ref!)</f>
        <v>#NAME?</v>
      </c>
      <c r="AX45" s="143" t="e">
        <f aca="false">AK45/(#ref!+AK45)</f>
        <v>#NAME?</v>
      </c>
      <c r="AZ45" s="131" t="n">
        <f aca="false">(AI45*0.1)+(AK45*6)+(AO45*0.1)+(AQ45*6)</f>
        <v>6.5</v>
      </c>
      <c r="BA45" s="131" t="n">
        <f aca="false">(AH45*1)+(AI45*0.1)+(AK45*6)+(AO45*0.1)+(AQ45*6)</f>
        <v>12.5</v>
      </c>
    </row>
    <row r="46" customFormat="false" ht="8.25" hidden="false" customHeight="false" outlineLevel="0" collapsed="false">
      <c r="A46" s="130" t="s">
        <v>1173</v>
      </c>
      <c r="B46" s="131" t="n">
        <v>22</v>
      </c>
      <c r="C46" s="131" t="n">
        <v>15</v>
      </c>
      <c r="D46" s="128" t="n">
        <f aca="false">F46/E46</f>
        <v>0.379310344827586</v>
      </c>
      <c r="E46" s="131" t="n">
        <v>29</v>
      </c>
      <c r="F46" s="131" t="n">
        <v>11</v>
      </c>
      <c r="G46" s="131" t="n">
        <v>110</v>
      </c>
      <c r="H46" s="131" t="n">
        <f aca="false">G46/F46</f>
        <v>10</v>
      </c>
      <c r="I46" s="131" t="n">
        <v>3</v>
      </c>
      <c r="J46" s="128" t="n">
        <f aca="false">I46/F46</f>
        <v>0.272727272727273</v>
      </c>
      <c r="L46" s="131"/>
      <c r="M46" s="131"/>
      <c r="N46" s="131" t="n">
        <v>0</v>
      </c>
      <c r="O46" s="131" t="n">
        <v>0</v>
      </c>
      <c r="P46" s="128" t="e">
        <f aca="false">O46/L46</f>
        <v>#DIV/0!</v>
      </c>
      <c r="S46" s="130" t="s">
        <v>1174</v>
      </c>
      <c r="T46" s="143" t="n">
        <f aca="false">(E46+L46)/($E$47+$L$47+$E$38+$L$38+$K$27+$D$27+$N$17)</f>
        <v>0.0274621212121212</v>
      </c>
      <c r="U46" s="143" t="n">
        <f aca="false">E46/($E$47+$E$38+$K$27)</f>
        <v>0.0487394957983193</v>
      </c>
      <c r="V46" s="143" t="n">
        <f aca="false">L46/($L$47+$L$38+$D$27+$N$17)</f>
        <v>0</v>
      </c>
      <c r="X46" s="131" t="n">
        <f aca="false">($G46*('Scoring Format'!$B$4))+($I46*'Scoring Format'!$B$7)+($M46*('Scoring Format'!$B$3))+($O46*('Scoring Format'!$B$6))</f>
        <v>29</v>
      </c>
      <c r="Y46" s="131" t="n">
        <f aca="false">(F46*1)+(($G46*('Scoring Format'!$B$4))+($I46*'Scoring Format'!$B$7)+($M46*('Scoring Format'!$B$3))+($O46*('Scoring Format'!$B$6)))</f>
        <v>40</v>
      </c>
      <c r="Z46" s="131" t="n">
        <f aca="false">(F46*0.5)+(($G46*('Scoring Format'!$B$4))+($I46*'Scoring Format'!$B$7)+($M46*('Scoring Format'!$B$3))+($O46*('Scoring Format'!$B$6)))</f>
        <v>34.5</v>
      </c>
      <c r="AA46" s="122"/>
      <c r="AD46" s="130"/>
      <c r="AE46" s="130"/>
      <c r="AF46" s="128" t="e">
        <f aca="false">AH46/AG46</f>
        <v>#DIV/0!</v>
      </c>
      <c r="AG46" s="131"/>
      <c r="AH46" s="131"/>
      <c r="AI46" s="131"/>
      <c r="AJ46" s="131" t="e">
        <f aca="false">AI46/AH46</f>
        <v>#DIV/0!</v>
      </c>
      <c r="AK46" s="131"/>
      <c r="AL46" s="128" t="e">
        <f aca="false">AK46/AH46</f>
        <v>#DIV/0!</v>
      </c>
      <c r="AN46" s="131"/>
      <c r="AO46" s="131"/>
      <c r="AP46" s="131"/>
      <c r="AQ46" s="131" t="n">
        <v>0</v>
      </c>
      <c r="AR46" s="128" t="e">
        <f aca="false">AQ46/AN46</f>
        <v>#DIV/0!</v>
      </c>
      <c r="AV46" s="143" t="e">
        <f aca="false">(#ref!+AK46)/(#ref!+AI50)</f>
        <v>#NAME?</v>
      </c>
      <c r="AW46" s="143" t="e">
        <f aca="false">#ref!/(AK46+#ref!)</f>
        <v>#NAME?</v>
      </c>
      <c r="AX46" s="143" t="e">
        <f aca="false">AK46/(#ref!+AK46)</f>
        <v>#NAME?</v>
      </c>
      <c r="AZ46" s="131" t="n">
        <f aca="false">(AI46*0.1)+(AK46*6)+(AO46*0.1)+(AQ46*6)</f>
        <v>0</v>
      </c>
      <c r="BA46" s="131" t="n">
        <f aca="false">(AH46*1)+(AI46*0.1)+(AK46*6)+(AO46*0.1)+(AQ46*6)</f>
        <v>0</v>
      </c>
    </row>
    <row r="47" customFormat="false" ht="8.25" hidden="false" customHeight="false" outlineLevel="0" collapsed="false">
      <c r="A47" s="129" t="s">
        <v>49</v>
      </c>
      <c r="B47" s="129"/>
      <c r="C47" s="129"/>
      <c r="D47" s="126"/>
      <c r="E47" s="129" t="n">
        <f aca="false">SUM(E43:E46)</f>
        <v>162</v>
      </c>
      <c r="F47" s="129" t="n">
        <f aca="false">SUM(F43:F46)</f>
        <v>97</v>
      </c>
      <c r="G47" s="129" t="n">
        <f aca="false">SUM(G43:G46)</f>
        <v>1145</v>
      </c>
      <c r="H47" s="129"/>
      <c r="I47" s="129" t="n">
        <f aca="false">SUM(I43:I46)</f>
        <v>16</v>
      </c>
      <c r="J47" s="129"/>
      <c r="K47" s="129"/>
      <c r="L47" s="129" t="n">
        <f aca="false">SUM(L43:L46)</f>
        <v>0</v>
      </c>
      <c r="M47" s="129" t="n">
        <f aca="false">SUM(M43:M46)</f>
        <v>0</v>
      </c>
      <c r="N47" s="129"/>
      <c r="O47" s="129" t="n">
        <f aca="false">SUM(O43:O46)</f>
        <v>0</v>
      </c>
      <c r="P47" s="126"/>
      <c r="R47" s="133"/>
      <c r="T47" s="133"/>
      <c r="V47" s="122"/>
      <c r="W47" s="122"/>
      <c r="AD47" s="129" t="s">
        <v>49</v>
      </c>
      <c r="AE47" s="129"/>
      <c r="AF47" s="126"/>
      <c r="AG47" s="129" t="n">
        <f aca="false">SUM(AG43:AG46)</f>
        <v>63</v>
      </c>
      <c r="AH47" s="129" t="n">
        <f aca="false">SUM(AH43:AH46)</f>
        <v>41</v>
      </c>
      <c r="AI47" s="129" t="n">
        <f aca="false">SUM(AI43:AI46)</f>
        <v>456</v>
      </c>
      <c r="AJ47" s="129"/>
      <c r="AK47" s="129" t="n">
        <f aca="false">SUM(AK43:AK46)</f>
        <v>3</v>
      </c>
      <c r="AL47" s="129"/>
      <c r="AM47" s="129"/>
      <c r="AN47" s="129" t="n">
        <f aca="false">SUM(AN43:AN46)</f>
        <v>0</v>
      </c>
      <c r="AO47" s="129" t="n">
        <f aca="false">SUM(AO43:AO46)</f>
        <v>0</v>
      </c>
      <c r="AP47" s="129"/>
      <c r="AQ47" s="129" t="n">
        <f aca="false">SUM(AQ43:AQ46)</f>
        <v>0</v>
      </c>
      <c r="AR47" s="126"/>
      <c r="AT47" s="133"/>
      <c r="AU47" s="133"/>
      <c r="AV47" s="133"/>
      <c r="AX47" s="122"/>
      <c r="AY47" s="122"/>
    </row>
    <row r="48" customFormat="false" ht="8.25" hidden="false" customHeight="false" outlineLevel="0" collapsed="false">
      <c r="I48" s="137"/>
      <c r="J48" s="122"/>
      <c r="K48" s="122"/>
      <c r="Q48" s="133"/>
      <c r="R48" s="133"/>
      <c r="S48" s="133"/>
      <c r="U48" s="122"/>
      <c r="V48" s="122"/>
      <c r="AK48" s="137"/>
      <c r="AL48" s="122"/>
      <c r="AM48" s="122"/>
      <c r="AS48" s="133"/>
      <c r="AT48" s="133"/>
      <c r="AU48" s="133"/>
      <c r="AW48" s="122"/>
      <c r="AX48" s="122"/>
    </row>
    <row r="49" customFormat="false" ht="8.25" hidden="false" customHeight="false" outlineLevel="0" collapsed="false">
      <c r="H49" s="137"/>
      <c r="I49" s="122"/>
      <c r="J49" s="122"/>
      <c r="P49" s="133"/>
      <c r="Q49" s="133"/>
      <c r="R49" s="133"/>
      <c r="T49" s="122"/>
      <c r="U49" s="122"/>
      <c r="AJ49" s="137"/>
      <c r="AK49" s="122"/>
      <c r="AL49" s="122"/>
      <c r="AR49" s="133"/>
      <c r="AS49" s="133"/>
      <c r="AT49" s="133"/>
      <c r="AV49" s="122"/>
      <c r="AW49" s="122"/>
    </row>
    <row r="50" customFormat="false" ht="8.25" hidden="false" customHeight="false" outlineLevel="0" collapsed="false">
      <c r="A50" s="123" t="s">
        <v>109</v>
      </c>
      <c r="B50" s="123"/>
      <c r="C50" s="123"/>
      <c r="D50" s="123"/>
      <c r="E50" s="123"/>
      <c r="F50" s="123"/>
      <c r="G50" s="123"/>
      <c r="H50" s="137"/>
      <c r="I50" s="122"/>
      <c r="J50" s="123" t="s">
        <v>110</v>
      </c>
      <c r="K50" s="123"/>
      <c r="L50" s="123"/>
      <c r="M50" s="123"/>
      <c r="N50" s="123"/>
      <c r="P50" s="145"/>
      <c r="Q50" s="133"/>
      <c r="R50" s="123" t="s">
        <v>111</v>
      </c>
      <c r="S50" s="123"/>
      <c r="T50" s="123"/>
      <c r="U50" s="123"/>
      <c r="V50" s="123"/>
      <c r="AC50" s="123" t="s">
        <v>109</v>
      </c>
      <c r="AD50" s="123"/>
      <c r="AE50" s="123"/>
      <c r="AF50" s="123"/>
      <c r="AG50" s="123"/>
      <c r="AH50" s="123"/>
      <c r="AI50" s="123"/>
      <c r="AJ50" s="137"/>
      <c r="AK50" s="122"/>
      <c r="AL50" s="123" t="s">
        <v>110</v>
      </c>
      <c r="AM50" s="123"/>
      <c r="AN50" s="123"/>
      <c r="AO50" s="123"/>
      <c r="AP50" s="123"/>
      <c r="AR50" s="145"/>
      <c r="AS50" s="133"/>
      <c r="AT50" s="123" t="s">
        <v>111</v>
      </c>
      <c r="AU50" s="123"/>
      <c r="AV50" s="123"/>
      <c r="AW50" s="123"/>
      <c r="AX50" s="123"/>
    </row>
    <row r="51" customFormat="false" ht="8.25" hidden="false" customHeight="false" outlineLevel="0" collapsed="false">
      <c r="A51" s="126"/>
      <c r="B51" s="129" t="s">
        <v>53</v>
      </c>
      <c r="C51" s="129" t="s">
        <v>112</v>
      </c>
      <c r="D51" s="129" t="s">
        <v>55</v>
      </c>
      <c r="E51" s="129" t="s">
        <v>30</v>
      </c>
      <c r="H51" s="122"/>
      <c r="I51" s="122"/>
      <c r="J51" s="146" t="s">
        <v>113</v>
      </c>
      <c r="K51" s="146"/>
      <c r="L51" s="146"/>
      <c r="M51" s="146"/>
      <c r="N51" s="126" t="s">
        <v>114</v>
      </c>
      <c r="R51" s="146" t="s">
        <v>113</v>
      </c>
      <c r="S51" s="146"/>
      <c r="T51" s="146"/>
      <c r="U51" s="146"/>
      <c r="V51" s="126" t="s">
        <v>114</v>
      </c>
      <c r="AC51" s="126"/>
      <c r="AD51" s="129" t="s">
        <v>53</v>
      </c>
      <c r="AE51" s="129" t="s">
        <v>112</v>
      </c>
      <c r="AF51" s="129" t="s">
        <v>55</v>
      </c>
      <c r="AG51" s="129" t="s">
        <v>30</v>
      </c>
      <c r="AJ51" s="122"/>
      <c r="AK51" s="122"/>
      <c r="AL51" s="146" t="s">
        <v>113</v>
      </c>
      <c r="AM51" s="146"/>
      <c r="AN51" s="146"/>
      <c r="AO51" s="146"/>
      <c r="AP51" s="126" t="s">
        <v>114</v>
      </c>
      <c r="AT51" s="146" t="s">
        <v>113</v>
      </c>
      <c r="AU51" s="146"/>
      <c r="AV51" s="146"/>
      <c r="AW51" s="146"/>
      <c r="AX51" s="126" t="s">
        <v>114</v>
      </c>
    </row>
    <row r="52" customFormat="false" ht="8.25" hidden="false" customHeight="false" outlineLevel="0" collapsed="false">
      <c r="A52" s="141" t="s">
        <v>117</v>
      </c>
      <c r="B52" s="131" t="n">
        <f aca="false">SUM(K22:K26,E32:E37,E43:E46)</f>
        <v>595</v>
      </c>
      <c r="C52" s="131" t="n">
        <f aca="false">SUM(F43:F46,F32:F37,L22:L26)</f>
        <v>390</v>
      </c>
      <c r="D52" s="131" t="n">
        <f aca="false">SUM(G43:G46,G32:G37,M22:M26)</f>
        <v>4700</v>
      </c>
      <c r="E52" s="131" t="n">
        <f aca="false">SUM(O22:O26,I32:I37,I43:I46)</f>
        <v>45</v>
      </c>
      <c r="H52" s="122"/>
      <c r="I52" s="122"/>
      <c r="J52" s="130" t="s">
        <v>1175</v>
      </c>
      <c r="K52" s="130"/>
      <c r="L52" s="130"/>
      <c r="M52" s="130"/>
      <c r="N52" s="130" t="s">
        <v>51</v>
      </c>
      <c r="R52" s="130"/>
      <c r="S52" s="130"/>
      <c r="T52" s="130"/>
      <c r="U52" s="130"/>
      <c r="V52" s="130"/>
      <c r="AC52" s="141" t="s">
        <v>117</v>
      </c>
      <c r="AD52" s="131" t="n">
        <f aca="false">SUM(AM22:AM26,AG32:AG37,AG43:AG46)</f>
        <v>583</v>
      </c>
      <c r="AE52" s="131" t="n">
        <f aca="false">SUM(AH43:AH46,AH32:AH37,AM22:AM26)</f>
        <v>404</v>
      </c>
      <c r="AF52" s="131" t="n">
        <f aca="false">SUM(AI43:AI46,AI32:AI37,AN22:AN26)</f>
        <v>3653</v>
      </c>
      <c r="AG52" s="131" t="n">
        <f aca="false">SUM(AQ22:AQ26,AK32:AK37,AK43:AK46)</f>
        <v>27</v>
      </c>
      <c r="AJ52" s="122"/>
      <c r="AK52" s="122"/>
      <c r="AL52" s="141"/>
      <c r="AM52" s="141"/>
      <c r="AN52" s="141"/>
      <c r="AO52" s="141"/>
      <c r="AP52" s="130"/>
      <c r="AT52" s="141"/>
      <c r="AU52" s="141"/>
      <c r="AV52" s="141"/>
      <c r="AW52" s="141"/>
      <c r="AX52" s="130"/>
    </row>
    <row r="53" customFormat="false" ht="8.25" hidden="false" customHeight="false" outlineLevel="0" collapsed="false">
      <c r="A53" s="141" t="s">
        <v>118</v>
      </c>
      <c r="B53" s="131" t="n">
        <f aca="false">SUM(D17)</f>
        <v>595</v>
      </c>
      <c r="C53" s="131" t="n">
        <f aca="false">SUM(E17)</f>
        <v>390</v>
      </c>
      <c r="D53" s="131" t="n">
        <f aca="false">SUM(G17)</f>
        <v>4700</v>
      </c>
      <c r="E53" s="131" t="n">
        <f aca="false">SUM(I17)</f>
        <v>45</v>
      </c>
      <c r="F53" s="362"/>
      <c r="J53" s="130" t="s">
        <v>1176</v>
      </c>
      <c r="K53" s="130"/>
      <c r="L53" s="130"/>
      <c r="M53" s="130"/>
      <c r="N53" s="130" t="s">
        <v>51</v>
      </c>
      <c r="R53" s="130"/>
      <c r="S53" s="130"/>
      <c r="T53" s="130"/>
      <c r="U53" s="130"/>
      <c r="V53" s="130"/>
      <c r="AC53" s="141" t="s">
        <v>118</v>
      </c>
      <c r="AD53" s="131" t="n">
        <f aca="false">SUM(AF17)</f>
        <v>583</v>
      </c>
      <c r="AE53" s="131" t="n">
        <f aca="false">SUM(AG17)</f>
        <v>378</v>
      </c>
      <c r="AF53" s="131" t="n">
        <f aca="false">SUM(AI17)</f>
        <v>4072</v>
      </c>
      <c r="AG53" s="131" t="n">
        <f aca="false">SUM(AK17)</f>
        <v>27</v>
      </c>
      <c r="AH53" s="129"/>
      <c r="AL53" s="141"/>
      <c r="AM53" s="141"/>
      <c r="AN53" s="141"/>
      <c r="AO53" s="141"/>
      <c r="AP53" s="130"/>
      <c r="AT53" s="141"/>
      <c r="AU53" s="141"/>
      <c r="AV53" s="141"/>
      <c r="AW53" s="141"/>
      <c r="AX53" s="130"/>
    </row>
    <row r="54" customFormat="false" ht="8.25" hidden="false" customHeight="false" outlineLevel="0" collapsed="false">
      <c r="A54" s="141" t="s">
        <v>120</v>
      </c>
      <c r="B54" s="131"/>
      <c r="F54" s="129"/>
      <c r="J54" s="130" t="s">
        <v>1177</v>
      </c>
      <c r="K54" s="130"/>
      <c r="L54" s="130"/>
      <c r="M54" s="130"/>
      <c r="N54" s="130" t="s">
        <v>122</v>
      </c>
      <c r="R54" s="130"/>
      <c r="S54" s="130"/>
      <c r="T54" s="130"/>
      <c r="U54" s="130"/>
      <c r="V54" s="130"/>
      <c r="AC54" s="141" t="s">
        <v>120</v>
      </c>
      <c r="AD54" s="130"/>
      <c r="AH54" s="129"/>
      <c r="AL54" s="141"/>
      <c r="AM54" s="141"/>
      <c r="AN54" s="141"/>
      <c r="AO54" s="141"/>
      <c r="AP54" s="130"/>
      <c r="AT54" s="141"/>
      <c r="AU54" s="141"/>
      <c r="AV54" s="141"/>
      <c r="AW54" s="141"/>
      <c r="AX54" s="130"/>
    </row>
    <row r="55" customFormat="false" ht="8.25" hidden="false" customHeight="false" outlineLevel="0" collapsed="false">
      <c r="J55" s="130" t="s">
        <v>1178</v>
      </c>
      <c r="K55" s="130"/>
      <c r="L55" s="130"/>
      <c r="M55" s="130"/>
      <c r="N55" s="130" t="s">
        <v>122</v>
      </c>
      <c r="R55" s="130"/>
      <c r="S55" s="130"/>
      <c r="T55" s="130"/>
      <c r="U55" s="130"/>
      <c r="V55" s="130"/>
      <c r="AL55" s="141"/>
      <c r="AM55" s="141"/>
      <c r="AN55" s="141"/>
      <c r="AO55" s="141"/>
      <c r="AP55" s="130"/>
      <c r="AT55" s="141"/>
      <c r="AU55" s="141"/>
      <c r="AV55" s="141"/>
      <c r="AW55" s="141"/>
      <c r="AX55" s="130"/>
    </row>
    <row r="56" customFormat="false" ht="8.25" hidden="false" customHeight="false" outlineLevel="0" collapsed="false">
      <c r="A56" s="126"/>
      <c r="B56" s="129" t="s">
        <v>25</v>
      </c>
      <c r="C56" s="129" t="s">
        <v>28</v>
      </c>
      <c r="D56" s="129" t="s">
        <v>30</v>
      </c>
      <c r="J56" s="130" t="s">
        <v>1179</v>
      </c>
      <c r="K56" s="130"/>
      <c r="L56" s="130"/>
      <c r="M56" s="130"/>
      <c r="N56" s="130" t="s">
        <v>122</v>
      </c>
      <c r="R56" s="130"/>
      <c r="S56" s="130"/>
      <c r="T56" s="130"/>
      <c r="U56" s="130"/>
      <c r="V56" s="130"/>
      <c r="AC56" s="126"/>
      <c r="AD56" s="129" t="s">
        <v>25</v>
      </c>
      <c r="AE56" s="129" t="s">
        <v>28</v>
      </c>
      <c r="AF56" s="129" t="s">
        <v>30</v>
      </c>
      <c r="AL56" s="141"/>
      <c r="AM56" s="141"/>
      <c r="AN56" s="141"/>
      <c r="AO56" s="141"/>
      <c r="AP56" s="130"/>
      <c r="AT56" s="141"/>
      <c r="AU56" s="141"/>
      <c r="AV56" s="141"/>
      <c r="AW56" s="141"/>
      <c r="AX56" s="130"/>
    </row>
    <row r="57" customFormat="false" ht="8.25" hidden="false" customHeight="false" outlineLevel="0" collapsed="false">
      <c r="A57" s="141" t="s">
        <v>125</v>
      </c>
      <c r="B57" s="131" t="n">
        <f aca="false">SUM(N14:N16,D22:D26,L32:L37,L43:L46)</f>
        <v>461</v>
      </c>
      <c r="C57" s="131" t="n">
        <f aca="false">SUM(O14:O16,E22:E26,M32:M37,M43:M46)</f>
        <v>2111</v>
      </c>
      <c r="D57" s="131" t="n">
        <f aca="false">SUM(Q14:Q16,G22:G26,O32:O37,O43:O46)</f>
        <v>18</v>
      </c>
      <c r="J57" s="130" t="s">
        <v>1180</v>
      </c>
      <c r="K57" s="130"/>
      <c r="L57" s="130"/>
      <c r="M57" s="130"/>
      <c r="N57" s="130" t="s">
        <v>130</v>
      </c>
      <c r="R57" s="141"/>
      <c r="S57" s="141"/>
      <c r="T57" s="141"/>
      <c r="U57" s="141"/>
      <c r="V57" s="130"/>
      <c r="AC57" s="141" t="s">
        <v>125</v>
      </c>
      <c r="AD57" s="131" t="n">
        <f aca="false">SUM(AP14:AP16,AF22:AF26,AN32:AN37,AN43:AN46)</f>
        <v>421</v>
      </c>
      <c r="AE57" s="131" t="n">
        <f aca="false">SUM(AQ14:AQ16,AG22:AG26,AO32:AO37,AO43:AO46)</f>
        <v>2231</v>
      </c>
      <c r="AF57" s="131" t="n">
        <f aca="false">SUM(AS14:AS16,AI22:AI26,AQ32:AQ37,AQ43:AQ46)</f>
        <v>18</v>
      </c>
      <c r="AL57" s="141"/>
      <c r="AM57" s="141"/>
      <c r="AN57" s="141"/>
      <c r="AO57" s="141"/>
      <c r="AP57" s="130"/>
      <c r="AT57" s="141"/>
      <c r="AU57" s="141"/>
      <c r="AV57" s="141"/>
      <c r="AW57" s="141"/>
      <c r="AX57" s="130"/>
    </row>
    <row r="58" customFormat="false" ht="8.25" hidden="false" customHeight="false" outlineLevel="0" collapsed="false">
      <c r="A58" s="141" t="s">
        <v>120</v>
      </c>
      <c r="B58" s="131"/>
      <c r="J58" s="130" t="s">
        <v>1181</v>
      </c>
      <c r="K58" s="130"/>
      <c r="L58" s="130"/>
      <c r="M58" s="130"/>
      <c r="N58" s="130" t="s">
        <v>130</v>
      </c>
      <c r="R58" s="141"/>
      <c r="S58" s="141"/>
      <c r="T58" s="141"/>
      <c r="U58" s="141"/>
      <c r="V58" s="130"/>
      <c r="AC58" s="141" t="s">
        <v>120</v>
      </c>
      <c r="AD58" s="130"/>
      <c r="AL58" s="141"/>
      <c r="AM58" s="141"/>
      <c r="AN58" s="141"/>
      <c r="AO58" s="141"/>
      <c r="AP58" s="130"/>
      <c r="AT58" s="141"/>
      <c r="AU58" s="141"/>
      <c r="AV58" s="141"/>
      <c r="AW58" s="141"/>
      <c r="AX58" s="130"/>
    </row>
    <row r="59" customFormat="false" ht="8.25" hidden="false" customHeight="false" outlineLevel="0" collapsed="false">
      <c r="J59" s="130" t="s">
        <v>1182</v>
      </c>
      <c r="K59" s="130"/>
      <c r="L59" s="130"/>
      <c r="M59" s="130"/>
      <c r="N59" s="130" t="s">
        <v>130</v>
      </c>
      <c r="R59" s="141"/>
      <c r="S59" s="141"/>
      <c r="T59" s="141"/>
      <c r="U59" s="141"/>
      <c r="V59" s="130"/>
      <c r="AL59" s="141"/>
      <c r="AM59" s="141"/>
      <c r="AN59" s="141"/>
      <c r="AO59" s="141"/>
      <c r="AP59" s="130"/>
      <c r="AT59" s="141"/>
      <c r="AU59" s="141"/>
      <c r="AV59" s="141"/>
      <c r="AW59" s="141"/>
      <c r="AX59" s="130"/>
    </row>
    <row r="60" customFormat="false" ht="8.25" hidden="false" customHeight="false" outlineLevel="0" collapsed="false">
      <c r="B60" s="129" t="s">
        <v>16</v>
      </c>
      <c r="C60" s="129" t="s">
        <v>17</v>
      </c>
      <c r="AD60" s="129" t="s">
        <v>16</v>
      </c>
      <c r="AE60" s="129" t="s">
        <v>17</v>
      </c>
    </row>
    <row r="61" customFormat="false" ht="8.25" hidden="false" customHeight="false" outlineLevel="0" collapsed="false">
      <c r="A61" s="141" t="s">
        <v>131</v>
      </c>
      <c r="B61" s="128" t="n">
        <f aca="false">B57/(B53+B57)</f>
        <v>0.43655303030303</v>
      </c>
      <c r="C61" s="128" t="n">
        <f aca="false">B53/(B53+B57)</f>
        <v>0.56344696969697</v>
      </c>
      <c r="J61" s="121" t="s">
        <v>132</v>
      </c>
      <c r="AC61" s="141" t="s">
        <v>131</v>
      </c>
      <c r="AD61" s="128" t="n">
        <f aca="false">AD57/(AD53+AD57)</f>
        <v>0.419322709163347</v>
      </c>
      <c r="AE61" s="128" t="n">
        <f aca="false">AD53/(AD53+AD57)</f>
        <v>0.580677290836653</v>
      </c>
      <c r="AL61" s="121" t="s">
        <v>132</v>
      </c>
    </row>
    <row r="62" customFormat="false" ht="8.25" hidden="false" customHeight="false" outlineLevel="0" collapsed="false">
      <c r="A62" s="141" t="s">
        <v>133</v>
      </c>
      <c r="B62" s="131"/>
      <c r="C62" s="130"/>
      <c r="AC62" s="141" t="s">
        <v>133</v>
      </c>
      <c r="AD62" s="130"/>
      <c r="AE62" s="130"/>
    </row>
    <row r="73" customFormat="false" ht="8.25" hidden="false" customHeight="false" outlineLevel="0" collapsed="false">
      <c r="A73" s="123" t="s">
        <v>10</v>
      </c>
      <c r="B73" s="123"/>
      <c r="C73" s="123"/>
      <c r="D73" s="123"/>
      <c r="E73" s="123"/>
      <c r="F73" s="123"/>
      <c r="G73" s="123"/>
      <c r="H73" s="123"/>
      <c r="I73" s="123"/>
      <c r="J73" s="123"/>
      <c r="K73" s="123"/>
      <c r="L73" s="123"/>
      <c r="M73" s="123"/>
      <c r="N73" s="123"/>
      <c r="O73" s="123"/>
      <c r="P73" s="123"/>
      <c r="Q73" s="123"/>
      <c r="R73" s="123"/>
      <c r="S73" s="123"/>
      <c r="T73" s="123"/>
      <c r="U73" s="123"/>
      <c r="V73" s="123"/>
      <c r="W73" s="123"/>
    </row>
    <row r="74" customFormat="false" ht="8.25" hidden="false" customHeight="false" outlineLevel="0" collapsed="false">
      <c r="A74" s="124"/>
      <c r="B74" s="124"/>
      <c r="C74" s="124"/>
      <c r="D74" s="124"/>
      <c r="E74" s="124"/>
      <c r="F74" s="124"/>
      <c r="G74" s="124"/>
      <c r="H74" s="124"/>
      <c r="I74" s="124"/>
      <c r="J74" s="124"/>
      <c r="K74" s="124"/>
      <c r="L74" s="124"/>
      <c r="M74" s="124"/>
      <c r="N74" s="124"/>
      <c r="O74" s="124"/>
      <c r="P74" s="124"/>
      <c r="Q74" s="124"/>
      <c r="R74" s="124"/>
      <c r="S74" s="124"/>
      <c r="T74" s="124"/>
      <c r="U74" s="124"/>
      <c r="V74" s="124"/>
      <c r="W74" s="124"/>
    </row>
    <row r="75" customFormat="false" ht="8.25" hidden="false" customHeight="false" outlineLevel="0" collapsed="false">
      <c r="H75" s="125" t="s">
        <v>11</v>
      </c>
      <c r="I75" s="125"/>
      <c r="J75" s="125"/>
      <c r="M75" s="125" t="s">
        <v>12</v>
      </c>
      <c r="N75" s="125"/>
      <c r="O75" s="125"/>
      <c r="S75" s="126" t="s">
        <v>13</v>
      </c>
    </row>
    <row r="76" customFormat="false" ht="8.25" hidden="false" customHeight="false" outlineLevel="0" collapsed="false">
      <c r="H76" s="125" t="s">
        <v>14</v>
      </c>
      <c r="I76" s="125"/>
      <c r="J76" s="125"/>
      <c r="M76" s="125" t="s">
        <v>15</v>
      </c>
      <c r="S76" s="127" t="s">
        <v>16</v>
      </c>
      <c r="T76" s="127" t="s">
        <v>17</v>
      </c>
    </row>
    <row r="77" customFormat="false" ht="8.25" hidden="false" customHeight="false" outlineLevel="0" collapsed="false">
      <c r="H77" s="125"/>
      <c r="I77" s="125"/>
      <c r="J77" s="125"/>
      <c r="S77" s="128" t="n">
        <f aca="false">(M87+C97+K108+K117)/(M87+C97+K108+C87)</f>
        <v>0.408548707753479</v>
      </c>
      <c r="T77" s="128" t="n">
        <f aca="false">C87/(C87+M87+C97+K108+K117)</f>
        <v>0.591451292246521</v>
      </c>
    </row>
    <row r="80" customFormat="false" ht="8.25" hidden="false" customHeight="false" outlineLevel="0" collapsed="false">
      <c r="A80" s="123" t="s">
        <v>14</v>
      </c>
      <c r="B80" s="123"/>
      <c r="C80" s="123"/>
      <c r="D80" s="123"/>
      <c r="E80" s="123"/>
      <c r="F80" s="123"/>
      <c r="G80" s="123"/>
      <c r="H80" s="123"/>
      <c r="I80" s="123"/>
      <c r="J80" s="123"/>
      <c r="K80" s="123"/>
      <c r="L80" s="123"/>
      <c r="M80" s="123"/>
      <c r="N80" s="123"/>
      <c r="O80" s="123"/>
      <c r="P80" s="123"/>
      <c r="Q80" s="123"/>
      <c r="R80" s="123"/>
      <c r="S80" s="123"/>
      <c r="T80" s="123"/>
      <c r="U80" s="123"/>
      <c r="V80" s="123"/>
      <c r="W80" s="123"/>
    </row>
    <row r="82" customFormat="false" ht="8.25" hidden="false" customHeight="false" outlineLevel="0" collapsed="false">
      <c r="C82" s="123" t="s">
        <v>18</v>
      </c>
      <c r="D82" s="123"/>
      <c r="E82" s="123"/>
      <c r="F82" s="123"/>
      <c r="G82" s="123"/>
      <c r="H82" s="123"/>
      <c r="I82" s="123"/>
      <c r="L82" s="123" t="s">
        <v>19</v>
      </c>
      <c r="M82" s="123"/>
      <c r="N82" s="123"/>
      <c r="O82" s="123"/>
      <c r="P82" s="123"/>
      <c r="R82" s="123" t="s">
        <v>20</v>
      </c>
      <c r="S82" s="123"/>
      <c r="T82" s="123"/>
      <c r="V82" s="123" t="s">
        <v>21</v>
      </c>
      <c r="W82" s="123"/>
    </row>
    <row r="83" customFormat="false" ht="8.25" hidden="false" customHeight="false" outlineLevel="0" collapsed="false">
      <c r="A83" s="129" t="s">
        <v>22</v>
      </c>
      <c r="B83" s="129" t="s">
        <v>24</v>
      </c>
      <c r="C83" s="129" t="s">
        <v>25</v>
      </c>
      <c r="D83" s="129" t="s">
        <v>26</v>
      </c>
      <c r="E83" s="129" t="s">
        <v>27</v>
      </c>
      <c r="F83" s="129" t="s">
        <v>28</v>
      </c>
      <c r="G83" s="129" t="s">
        <v>29</v>
      </c>
      <c r="H83" s="129" t="s">
        <v>30</v>
      </c>
      <c r="I83" s="129" t="s">
        <v>31</v>
      </c>
      <c r="J83" s="129" t="s">
        <v>32</v>
      </c>
      <c r="K83" s="129" t="s">
        <v>33</v>
      </c>
      <c r="M83" s="129" t="s">
        <v>34</v>
      </c>
      <c r="N83" s="129" t="s">
        <v>35</v>
      </c>
      <c r="O83" s="129" t="s">
        <v>36</v>
      </c>
      <c r="P83" s="129" t="s">
        <v>30</v>
      </c>
      <c r="Q83" s="129" t="s">
        <v>37</v>
      </c>
      <c r="R83" s="129"/>
      <c r="S83" s="129" t="s">
        <v>38</v>
      </c>
      <c r="T83" s="129" t="s">
        <v>39</v>
      </c>
      <c r="U83" s="129" t="s">
        <v>40</v>
      </c>
      <c r="V83" s="129"/>
      <c r="W83" s="129" t="s">
        <v>41</v>
      </c>
      <c r="X83" s="129" t="s">
        <v>42</v>
      </c>
      <c r="Y83" s="129"/>
      <c r="Z83" s="129"/>
    </row>
    <row r="84" customFormat="false" ht="8.25" hidden="false" customHeight="false" outlineLevel="0" collapsed="false">
      <c r="A84" s="130" t="s">
        <v>1144</v>
      </c>
      <c r="B84" s="131" t="n">
        <v>17</v>
      </c>
      <c r="C84" s="131" t="n">
        <v>595</v>
      </c>
      <c r="D84" s="131" t="n">
        <v>405</v>
      </c>
      <c r="E84" s="128" t="n">
        <f aca="false">D84/C84</f>
        <v>0.680672268907563</v>
      </c>
      <c r="F84" s="131" t="n">
        <v>4700</v>
      </c>
      <c r="G84" s="132" t="n">
        <f aca="false">F84/C84</f>
        <v>7.89915966386555</v>
      </c>
      <c r="H84" s="131" t="n">
        <v>45</v>
      </c>
      <c r="I84" s="128" t="n">
        <f aca="false">H84/C84</f>
        <v>0.0756302521008403</v>
      </c>
      <c r="J84" s="131" t="n">
        <v>10</v>
      </c>
      <c r="K84" s="128" t="n">
        <f aca="false">J84/C84</f>
        <v>0.0168067226890756</v>
      </c>
      <c r="M84" s="131" t="n">
        <v>20</v>
      </c>
      <c r="N84" s="131" t="n">
        <v>4</v>
      </c>
      <c r="O84" s="131" t="n">
        <f aca="false">N84/M84</f>
        <v>0.2</v>
      </c>
      <c r="P84" s="131" t="n">
        <v>0</v>
      </c>
      <c r="Q84" s="128" t="n">
        <f aca="false">P84/M84</f>
        <v>0</v>
      </c>
      <c r="R84" s="122"/>
      <c r="S84" s="128" t="n">
        <f aca="false">(C84+M84)/($D$17+$N$17)</f>
        <v>0.991935483870968</v>
      </c>
      <c r="T84" s="128" t="n">
        <f aca="false">C84/($D$17)</f>
        <v>1</v>
      </c>
      <c r="U84" s="128" t="n">
        <f aca="false">M84/($N$17)</f>
        <v>0.8</v>
      </c>
      <c r="V84" s="133"/>
      <c r="W84" s="131" t="n">
        <f aca="false">(F84*0.05)+(H84*4)+(J84*-1)+(N84*0.1)+(P84*6)</f>
        <v>405.4</v>
      </c>
      <c r="X84" s="134" t="n">
        <f aca="false">((F84*0.05)+(H84*4)+(J84*-1)+(N84*0.1)+(P84*6))*0.4</f>
        <v>162.16</v>
      </c>
      <c r="Y84" s="122"/>
      <c r="Z84" s="122"/>
    </row>
    <row r="85" customFormat="false" ht="8.25" hidden="false" customHeight="false" outlineLevel="0" collapsed="false">
      <c r="A85" s="130" t="s">
        <v>1145</v>
      </c>
      <c r="B85" s="131"/>
      <c r="C85" s="131"/>
      <c r="D85" s="131"/>
      <c r="E85" s="128" t="e">
        <f aca="false">D85/C85</f>
        <v>#DIV/0!</v>
      </c>
      <c r="F85" s="131"/>
      <c r="G85" s="132" t="e">
        <f aca="false">F85/C85</f>
        <v>#DIV/0!</v>
      </c>
      <c r="H85" s="131"/>
      <c r="I85" s="128" t="e">
        <f aca="false">H85/C85</f>
        <v>#DIV/0!</v>
      </c>
      <c r="J85" s="131"/>
      <c r="K85" s="128" t="e">
        <f aca="false">J85/C85</f>
        <v>#DIV/0!</v>
      </c>
      <c r="M85" s="131"/>
      <c r="N85" s="131"/>
      <c r="O85" s="131" t="e">
        <f aca="false">N85/M85</f>
        <v>#DIV/0!</v>
      </c>
      <c r="P85" s="131"/>
      <c r="Q85" s="128" t="e">
        <f aca="false">P85/M85</f>
        <v>#DIV/0!</v>
      </c>
      <c r="R85" s="122"/>
      <c r="S85" s="128" t="n">
        <f aca="false">(C85+M85)/($D$17+$N$17)</f>
        <v>0</v>
      </c>
      <c r="T85" s="128" t="n">
        <f aca="false">C85/($D$17)</f>
        <v>0</v>
      </c>
      <c r="U85" s="128" t="n">
        <f aca="false">M85/($N$17)</f>
        <v>0</v>
      </c>
      <c r="V85" s="133"/>
      <c r="W85" s="131" t="n">
        <f aca="false">(F85*0.05)+(H85*4)+(J85*-1)+(N85*0.1)+(P85*6)</f>
        <v>0</v>
      </c>
      <c r="X85" s="134" t="n">
        <f aca="false">((F85*0.05)+(H85*4)+(J85*-1)+(N85*0.1)+(P85*6))*0.4</f>
        <v>0</v>
      </c>
      <c r="Y85" s="122"/>
      <c r="Z85" s="122"/>
    </row>
    <row r="86" customFormat="false" ht="8.25" hidden="false" customHeight="false" outlineLevel="0" collapsed="false">
      <c r="A86" s="130"/>
      <c r="B86" s="131"/>
      <c r="C86" s="131"/>
      <c r="D86" s="131"/>
      <c r="E86" s="128" t="e">
        <f aca="false">D86/C86</f>
        <v>#DIV/0!</v>
      </c>
      <c r="F86" s="131"/>
      <c r="G86" s="132" t="e">
        <f aca="false">F86/C86</f>
        <v>#DIV/0!</v>
      </c>
      <c r="H86" s="131"/>
      <c r="I86" s="128" t="e">
        <f aca="false">H86/C86</f>
        <v>#DIV/0!</v>
      </c>
      <c r="J86" s="131"/>
      <c r="K86" s="128" t="e">
        <f aca="false">J86/C86</f>
        <v>#DIV/0!</v>
      </c>
      <c r="M86" s="131"/>
      <c r="N86" s="131"/>
      <c r="O86" s="131" t="e">
        <f aca="false">N86/M86</f>
        <v>#DIV/0!</v>
      </c>
      <c r="P86" s="131"/>
      <c r="Q86" s="128" t="e">
        <f aca="false">P86/M86</f>
        <v>#DIV/0!</v>
      </c>
      <c r="R86" s="122"/>
      <c r="S86" s="128" t="n">
        <f aca="false">(C86+M86)/($D$17+$N$17)</f>
        <v>0</v>
      </c>
      <c r="T86" s="128" t="n">
        <f aca="false">C86/($D$17)</f>
        <v>0</v>
      </c>
      <c r="U86" s="128" t="n">
        <f aca="false">M86/($N$17)</f>
        <v>0</v>
      </c>
      <c r="V86" s="133"/>
      <c r="W86" s="131" t="n">
        <f aca="false">(F86*0.05)+(H86*4)+(J86*-1)+(N86*0.1)+(P86*6)</f>
        <v>0</v>
      </c>
      <c r="X86" s="134" t="n">
        <f aca="false">((F86*0.05)+(H86*4)+(J86*-1)+(N86*0.1)+(P86*6))*0.4</f>
        <v>0</v>
      </c>
      <c r="Y86" s="122"/>
      <c r="Z86" s="122"/>
    </row>
    <row r="87" customFormat="false" ht="8.25" hidden="false" customHeight="false" outlineLevel="0" collapsed="false">
      <c r="A87" s="129" t="s">
        <v>49</v>
      </c>
      <c r="B87" s="129"/>
      <c r="C87" s="129" t="n">
        <f aca="false">SUM(C84:C86)</f>
        <v>595</v>
      </c>
      <c r="D87" s="129" t="n">
        <f aca="false">SUM(D84:D86)</f>
        <v>405</v>
      </c>
      <c r="E87" s="129"/>
      <c r="F87" s="129" t="n">
        <f aca="false">SUM(F84:F86)</f>
        <v>4700</v>
      </c>
      <c r="G87" s="129"/>
      <c r="H87" s="129" t="n">
        <f aca="false">SUM(H84:H86)</f>
        <v>45</v>
      </c>
      <c r="I87" s="129"/>
      <c r="J87" s="129" t="n">
        <f aca="false">SUM(J84:J86)</f>
        <v>10</v>
      </c>
      <c r="K87" s="129"/>
      <c r="L87" s="126"/>
      <c r="M87" s="129" t="n">
        <f aca="false">SUM(M84:M86)</f>
        <v>20</v>
      </c>
      <c r="N87" s="129" t="n">
        <f aca="false">SUM(N84:N86)</f>
        <v>4</v>
      </c>
      <c r="O87" s="129"/>
      <c r="P87" s="129" t="n">
        <f aca="false">SUM(P84:P86)</f>
        <v>0</v>
      </c>
      <c r="Q87" s="129"/>
      <c r="R87" s="129"/>
      <c r="S87" s="135" t="n">
        <f aca="false">S84+S85+S86</f>
        <v>0.991935483870968</v>
      </c>
      <c r="T87" s="136" t="n">
        <f aca="false">C87/(C87+M87)</f>
        <v>0.967479674796748</v>
      </c>
      <c r="U87" s="136" t="n">
        <f aca="false">M87/(M87+C87)</f>
        <v>0.032520325203252</v>
      </c>
      <c r="V87" s="133"/>
      <c r="W87" s="122"/>
      <c r="X87" s="122"/>
      <c r="Y87" s="122"/>
      <c r="Z87" s="122"/>
    </row>
    <row r="88" customFormat="false" ht="8.25" hidden="false" customHeight="false" outlineLevel="0" collapsed="false">
      <c r="C88" s="122"/>
      <c r="D88" s="137"/>
      <c r="E88" s="122"/>
      <c r="F88" s="138"/>
      <c r="G88" s="122"/>
      <c r="H88" s="139"/>
      <c r="I88" s="122"/>
      <c r="J88" s="139"/>
      <c r="K88" s="122"/>
      <c r="L88" s="122"/>
      <c r="M88" s="122"/>
      <c r="N88" s="122"/>
      <c r="O88" s="122"/>
      <c r="P88" s="122"/>
      <c r="Q88" s="122"/>
      <c r="R88" s="122"/>
    </row>
    <row r="89" customFormat="false" ht="8.25" hidden="false" customHeight="false" outlineLevel="0" collapsed="false">
      <c r="C89" s="122"/>
      <c r="D89" s="137"/>
      <c r="E89" s="122"/>
      <c r="F89" s="138"/>
      <c r="G89" s="122"/>
      <c r="H89" s="139"/>
      <c r="I89" s="122"/>
      <c r="J89" s="139"/>
      <c r="K89" s="122"/>
      <c r="L89" s="122"/>
      <c r="M89" s="122"/>
      <c r="N89" s="122"/>
      <c r="O89" s="122"/>
      <c r="P89" s="122"/>
      <c r="Q89" s="122"/>
      <c r="R89" s="122"/>
    </row>
    <row r="90" customFormat="false" ht="8.25" hidden="false" customHeight="false" outlineLevel="0" collapsed="false">
      <c r="A90" s="123" t="s">
        <v>19</v>
      </c>
      <c r="B90" s="123"/>
      <c r="C90" s="123"/>
      <c r="D90" s="123"/>
      <c r="E90" s="123"/>
      <c r="F90" s="123"/>
      <c r="G90" s="123"/>
      <c r="H90" s="123" t="s">
        <v>50</v>
      </c>
      <c r="I90" s="123"/>
      <c r="J90" s="123"/>
      <c r="K90" s="123"/>
      <c r="L90" s="123"/>
      <c r="M90" s="123"/>
      <c r="N90" s="122"/>
      <c r="O90" s="122"/>
      <c r="R90" s="123" t="s">
        <v>20</v>
      </c>
      <c r="S90" s="123"/>
      <c r="T90" s="123"/>
      <c r="V90" s="123" t="s">
        <v>21</v>
      </c>
      <c r="W90" s="123"/>
      <c r="X90" s="124"/>
      <c r="Y90" s="124"/>
      <c r="Z90" s="124"/>
      <c r="AA90" s="124"/>
    </row>
    <row r="91" customFormat="false" ht="8.25" hidden="false" customHeight="false" outlineLevel="0" collapsed="false">
      <c r="A91" s="129" t="s">
        <v>51</v>
      </c>
      <c r="B91" s="129" t="s">
        <v>24</v>
      </c>
      <c r="C91" s="129" t="s">
        <v>25</v>
      </c>
      <c r="D91" s="129" t="s">
        <v>28</v>
      </c>
      <c r="E91" s="129" t="s">
        <v>29</v>
      </c>
      <c r="F91" s="129" t="s">
        <v>30</v>
      </c>
      <c r="G91" s="129" t="s">
        <v>31</v>
      </c>
      <c r="I91" s="129" t="s">
        <v>52</v>
      </c>
      <c r="J91" s="129" t="s">
        <v>53</v>
      </c>
      <c r="K91" s="129" t="s">
        <v>54</v>
      </c>
      <c r="L91" s="129" t="s">
        <v>55</v>
      </c>
      <c r="M91" s="129" t="s">
        <v>56</v>
      </c>
      <c r="N91" s="129" t="s">
        <v>30</v>
      </c>
      <c r="O91" s="129" t="s">
        <v>57</v>
      </c>
      <c r="R91" s="129" t="s">
        <v>51</v>
      </c>
      <c r="S91" s="129" t="s">
        <v>38</v>
      </c>
      <c r="T91" s="129" t="s">
        <v>39</v>
      </c>
      <c r="U91" s="129" t="s">
        <v>40</v>
      </c>
      <c r="W91" s="129" t="s">
        <v>41</v>
      </c>
      <c r="X91" s="129" t="s">
        <v>58</v>
      </c>
      <c r="Y91" s="129" t="s">
        <v>59</v>
      </c>
      <c r="Z91" s="129"/>
      <c r="AA91" s="129"/>
    </row>
    <row r="92" customFormat="false" ht="8.25" hidden="false" customHeight="false" outlineLevel="0" collapsed="false">
      <c r="A92" s="141" t="s">
        <v>1183</v>
      </c>
      <c r="B92" s="140" t="n">
        <v>17</v>
      </c>
      <c r="C92" s="131" t="n">
        <v>265</v>
      </c>
      <c r="D92" s="131" t="n">
        <v>1266</v>
      </c>
      <c r="E92" s="131" t="n">
        <f aca="false">D92/C92</f>
        <v>4.77735849056604</v>
      </c>
      <c r="F92" s="131" t="n">
        <v>8</v>
      </c>
      <c r="G92" s="128" t="n">
        <f aca="false">F92/C92</f>
        <v>0.030188679245283</v>
      </c>
      <c r="I92" s="128" t="n">
        <f aca="false">K92/J92</f>
        <v>0.804347826086957</v>
      </c>
      <c r="J92" s="131" t="n">
        <v>46</v>
      </c>
      <c r="K92" s="131" t="n">
        <v>37</v>
      </c>
      <c r="L92" s="131" t="n">
        <v>341</v>
      </c>
      <c r="M92" s="131" t="n">
        <f aca="false">L92/K92</f>
        <v>9.21621621621622</v>
      </c>
      <c r="N92" s="131" t="n">
        <v>2</v>
      </c>
      <c r="O92" s="128" t="n">
        <f aca="false">N92/K92</f>
        <v>0.0540540540540541</v>
      </c>
      <c r="R92" s="130" t="s">
        <v>1184</v>
      </c>
      <c r="S92" s="128" t="n">
        <f aca="false">(C92+J92)/($D$27+$K$27+$N$17+$E$17+$L$38+$L$47)</f>
        <v>0.339890710382514</v>
      </c>
      <c r="T92" s="128" t="n">
        <f aca="false">J92/($K$27+$F$38+$F$47)</f>
        <v>0.112469437652812</v>
      </c>
      <c r="U92" s="128" t="n">
        <f aca="false">C92/($D$27+$N$17+$L$38+$L$47)</f>
        <v>0.574837310195228</v>
      </c>
      <c r="W92" s="131" t="n">
        <f aca="false">(D92*0.1)+(F92*6)+(L92*0.1)+(N92*6)</f>
        <v>220.7</v>
      </c>
      <c r="X92" s="131" t="n">
        <f aca="false">(D92*0.1)+(F92*6)+(K92*1)+(L92*0.1)+(N92*6)</f>
        <v>257.7</v>
      </c>
      <c r="Y92" s="131" t="n">
        <f aca="false">(D92*0.1)+(F92*6)+(K92*0.5)+(L92*0.1)+(N92*6)</f>
        <v>239.2</v>
      </c>
      <c r="Z92" s="122"/>
      <c r="AA92" s="122"/>
    </row>
    <row r="93" customFormat="false" ht="8.25" hidden="false" customHeight="false" outlineLevel="0" collapsed="false">
      <c r="A93" s="130" t="s">
        <v>459</v>
      </c>
      <c r="B93" s="140" t="n">
        <v>12</v>
      </c>
      <c r="C93" s="131" t="n">
        <v>71</v>
      </c>
      <c r="D93" s="131" t="n">
        <v>306</v>
      </c>
      <c r="E93" s="131" t="n">
        <f aca="false">D93/C93</f>
        <v>4.30985915492958</v>
      </c>
      <c r="F93" s="131" t="n">
        <v>2</v>
      </c>
      <c r="G93" s="128" t="n">
        <f aca="false">F93/C93</f>
        <v>0.028169014084507</v>
      </c>
      <c r="I93" s="128" t="n">
        <f aca="false">K93/J93</f>
        <v>0.714285714285714</v>
      </c>
      <c r="J93" s="131" t="n">
        <v>7</v>
      </c>
      <c r="K93" s="131" t="n">
        <v>5</v>
      </c>
      <c r="L93" s="131" t="n">
        <v>33</v>
      </c>
      <c r="M93" s="131" t="n">
        <f aca="false">L93/K93</f>
        <v>6.6</v>
      </c>
      <c r="N93" s="131" t="n">
        <v>0</v>
      </c>
      <c r="O93" s="128" t="n">
        <f aca="false">N93/K93</f>
        <v>0</v>
      </c>
      <c r="R93" s="130" t="s">
        <v>459</v>
      </c>
      <c r="S93" s="128" t="n">
        <f aca="false">(C93+J93)/($D$27+$K$27+$N$17+$E$17+$L$38+$L$47)</f>
        <v>0.0852459016393443</v>
      </c>
      <c r="T93" s="128" t="n">
        <f aca="false">J93/($K$27+$F$38+$F$47)</f>
        <v>0.0171149144254279</v>
      </c>
      <c r="U93" s="128" t="n">
        <f aca="false">C93/($D$27+$N$17+$L$38+$L$47)</f>
        <v>0.154013015184382</v>
      </c>
      <c r="W93" s="131" t="n">
        <f aca="false">(D93*0.1)+(F93*6)+(L93*0.1)+(N93*6)</f>
        <v>45.9</v>
      </c>
      <c r="X93" s="131" t="n">
        <f aca="false">(D93*0.1)+(F93*6)+(K93*1)+(L93*0.1)+(N93*6)</f>
        <v>50.9</v>
      </c>
      <c r="Y93" s="131" t="n">
        <f aca="false">(D93*0.1)+(F93*6)+(K93*0.5)+(L93*0.1)+(N93*6)</f>
        <v>48.4</v>
      </c>
      <c r="Z93" s="122"/>
      <c r="AA93" s="122"/>
    </row>
    <row r="94" customFormat="false" ht="8.25" hidden="false" customHeight="false" outlineLevel="0" collapsed="false">
      <c r="A94" s="141"/>
      <c r="B94" s="140" t="n">
        <v>8</v>
      </c>
      <c r="C94" s="131"/>
      <c r="D94" s="131"/>
      <c r="E94" s="131" t="e">
        <f aca="false">D94/C94</f>
        <v>#DIV/0!</v>
      </c>
      <c r="F94" s="131" t="n">
        <v>1</v>
      </c>
      <c r="G94" s="128" t="e">
        <f aca="false">F94/C94</f>
        <v>#DIV/0!</v>
      </c>
      <c r="I94" s="128" t="e">
        <f aca="false">K94/J94</f>
        <v>#DIV/0!</v>
      </c>
      <c r="J94" s="131"/>
      <c r="K94" s="131"/>
      <c r="L94" s="131"/>
      <c r="M94" s="131" t="e">
        <f aca="false">L94/K94</f>
        <v>#DIV/0!</v>
      </c>
      <c r="N94" s="131" t="n">
        <v>0</v>
      </c>
      <c r="O94" s="128" t="e">
        <f aca="false">N94/K94</f>
        <v>#DIV/0!</v>
      </c>
      <c r="R94" s="130"/>
      <c r="S94" s="128" t="n">
        <f aca="false">(C94+J94)/($D$27+$K$27+$N$17+$E$17+$L$38+$L$47)</f>
        <v>0</v>
      </c>
      <c r="T94" s="128" t="n">
        <f aca="false">J94/($K$27+$F$38+$F$47)</f>
        <v>0</v>
      </c>
      <c r="U94" s="128" t="n">
        <f aca="false">C94/($D$27+$N$17+$L$38+$L$47)</f>
        <v>0</v>
      </c>
      <c r="W94" s="131" t="n">
        <f aca="false">(D94*0.1)+(F94*6)+(L94*0.1)+(N94*6)</f>
        <v>6</v>
      </c>
      <c r="X94" s="131" t="n">
        <f aca="false">(D94*0.1)+(F94*6)+(K94*1)+(L94*0.1)+(N94*6)</f>
        <v>6</v>
      </c>
      <c r="Y94" s="131" t="n">
        <f aca="false">(D94*0.1)+(F94*6)+(K94*0.5)+(L94*0.1)+(N94*6)</f>
        <v>6</v>
      </c>
      <c r="Z94" s="122"/>
      <c r="AA94" s="122"/>
    </row>
    <row r="95" customFormat="false" ht="8.25" hidden="false" customHeight="false" outlineLevel="0" collapsed="false">
      <c r="A95" s="130" t="s">
        <v>1147</v>
      </c>
      <c r="B95" s="140" t="n">
        <v>4</v>
      </c>
      <c r="C95" s="131" t="n">
        <v>16</v>
      </c>
      <c r="D95" s="131" t="n">
        <v>62</v>
      </c>
      <c r="E95" s="131" t="n">
        <f aca="false">D95/C95</f>
        <v>3.875</v>
      </c>
      <c r="F95" s="131" t="n">
        <v>0</v>
      </c>
      <c r="G95" s="128" t="n">
        <f aca="false">F95/C95</f>
        <v>0</v>
      </c>
      <c r="I95" s="128" t="n">
        <f aca="false">K95/J95</f>
        <v>0.6</v>
      </c>
      <c r="J95" s="131" t="n">
        <v>10</v>
      </c>
      <c r="K95" s="131" t="n">
        <v>6</v>
      </c>
      <c r="L95" s="131" t="n">
        <v>46</v>
      </c>
      <c r="M95" s="131" t="n">
        <f aca="false">L95/K95</f>
        <v>7.66666666666667</v>
      </c>
      <c r="N95" s="131" t="n">
        <v>0</v>
      </c>
      <c r="O95" s="128" t="n">
        <f aca="false">N95/K95</f>
        <v>0</v>
      </c>
      <c r="R95" s="130" t="s">
        <v>1148</v>
      </c>
      <c r="S95" s="128" t="n">
        <f aca="false">(C95+J95)/($D$27+$K$27+$N$17+$E$17+$L$38+$L$47)</f>
        <v>0.0284153005464481</v>
      </c>
      <c r="T95" s="128" t="n">
        <f aca="false">J95/($K$27+$F$38+$F$47)</f>
        <v>0.0244498777506113</v>
      </c>
      <c r="U95" s="128" t="n">
        <f aca="false">C95/($D$27+$N$17+$L$38+$L$47)</f>
        <v>0.03470715835141</v>
      </c>
      <c r="W95" s="131" t="n">
        <f aca="false">(D95*0.1)+(F95*6)+(L95*0.1)+(N95*6)</f>
        <v>10.8</v>
      </c>
      <c r="X95" s="131" t="n">
        <f aca="false">(D95*0.1)+(F95*6)+(K95*1)+(L95*0.1)+(N95*6)</f>
        <v>16.8</v>
      </c>
      <c r="Y95" s="131" t="n">
        <f aca="false">(D95*0.1)+(F95*6)+(K95*0.5)+(L95*0.1)+(N95*6)</f>
        <v>13.8</v>
      </c>
      <c r="Z95" s="122"/>
      <c r="AA95" s="122"/>
    </row>
    <row r="96" customFormat="false" ht="8.25" hidden="false" customHeight="false" outlineLevel="0" collapsed="false">
      <c r="A96" s="130"/>
      <c r="B96" s="140" t="n">
        <v>8</v>
      </c>
      <c r="C96" s="131" t="n">
        <v>5</v>
      </c>
      <c r="D96" s="131" t="n">
        <v>12</v>
      </c>
      <c r="E96" s="131" t="n">
        <f aca="false">D96/C96</f>
        <v>2.4</v>
      </c>
      <c r="F96" s="131" t="n">
        <v>0</v>
      </c>
      <c r="G96" s="128" t="n">
        <f aca="false">F96/C96</f>
        <v>0</v>
      </c>
      <c r="I96" s="128" t="n">
        <f aca="false">K96/J96</f>
        <v>0.636363636363636</v>
      </c>
      <c r="J96" s="131" t="n">
        <v>11</v>
      </c>
      <c r="K96" s="131" t="n">
        <v>7</v>
      </c>
      <c r="L96" s="131" t="n">
        <v>45</v>
      </c>
      <c r="M96" s="131" t="n">
        <f aca="false">L96/K96</f>
        <v>6.42857142857143</v>
      </c>
      <c r="N96" s="131" t="n">
        <v>0</v>
      </c>
      <c r="O96" s="128" t="n">
        <f aca="false">N96/K96</f>
        <v>0</v>
      </c>
      <c r="R96" s="130"/>
      <c r="S96" s="128" t="n">
        <f aca="false">(C96+J96)/($D$27+$K$27+$N$17+$E$17+$L$38+$L$47)</f>
        <v>0.0174863387978142</v>
      </c>
      <c r="T96" s="128" t="n">
        <f aca="false">J96/($K$27+$F$38+$F$47)</f>
        <v>0.0268948655256724</v>
      </c>
      <c r="U96" s="128" t="n">
        <f aca="false">C96/($D$27+$N$17+$L$38+$L$47)</f>
        <v>0.0108459869848156</v>
      </c>
      <c r="W96" s="131" t="n">
        <f aca="false">(D96*0.1)+(F96*6)+(L96*0.1)+(N96*6)</f>
        <v>5.7</v>
      </c>
      <c r="X96" s="131" t="n">
        <f aca="false">(D96*0.1)+(F96*6)+(K96*1)+(L96*0.1)+(N96*6)</f>
        <v>12.7</v>
      </c>
      <c r="Y96" s="131" t="n">
        <f aca="false">(D96*0.1)+(F96*6)+(K96*0.5)+(L96*0.1)+(N96*6)</f>
        <v>9.2</v>
      </c>
      <c r="Z96" s="122"/>
      <c r="AA96" s="122"/>
    </row>
    <row r="97" customFormat="false" ht="8.25" hidden="false" customHeight="false" outlineLevel="0" collapsed="false">
      <c r="A97" s="129" t="s">
        <v>49</v>
      </c>
      <c r="B97" s="129"/>
      <c r="C97" s="129" t="n">
        <f aca="false">SUM(C92:C96)</f>
        <v>357</v>
      </c>
      <c r="D97" s="129" t="n">
        <f aca="false">SUM(D92:D96)</f>
        <v>1646</v>
      </c>
      <c r="E97" s="129"/>
      <c r="F97" s="129" t="n">
        <f aca="false">SUM(F92:F96)</f>
        <v>11</v>
      </c>
      <c r="G97" s="129"/>
      <c r="H97" s="129"/>
      <c r="I97" s="129"/>
      <c r="J97" s="129" t="n">
        <f aca="false">SUM(J92:J96)</f>
        <v>74</v>
      </c>
      <c r="K97" s="129" t="n">
        <f aca="false">SUM(K92:K96)</f>
        <v>55</v>
      </c>
      <c r="L97" s="129" t="n">
        <f aca="false">SUM(L92:L96)</f>
        <v>465</v>
      </c>
      <c r="M97" s="129"/>
      <c r="N97" s="129" t="n">
        <f aca="false">SUM(N92:N96)</f>
        <v>2</v>
      </c>
      <c r="O97" s="129"/>
    </row>
    <row r="98" customFormat="false" ht="8.25" hidden="false" customHeight="false" outlineLevel="0" collapsed="false">
      <c r="A98" s="129"/>
      <c r="C98" s="122"/>
      <c r="D98" s="122"/>
      <c r="E98" s="122"/>
      <c r="F98" s="122"/>
      <c r="G98" s="122"/>
      <c r="H98" s="129"/>
      <c r="I98" s="122"/>
      <c r="J98" s="122"/>
      <c r="K98" s="122"/>
      <c r="L98" s="122"/>
      <c r="M98" s="122"/>
      <c r="N98" s="122"/>
    </row>
    <row r="99" customFormat="false" ht="8.25" hidden="false" customHeight="false" outlineLevel="0" collapsed="false">
      <c r="A99" s="126"/>
      <c r="C99" s="122"/>
      <c r="D99" s="122"/>
      <c r="E99" s="122"/>
      <c r="F99" s="122"/>
      <c r="G99" s="122"/>
      <c r="H99" s="122"/>
      <c r="I99" s="122"/>
      <c r="J99" s="122"/>
      <c r="K99" s="122"/>
      <c r="L99" s="122"/>
      <c r="M99" s="122"/>
    </row>
    <row r="100" customFormat="false" ht="8.25" hidden="false" customHeight="false" outlineLevel="0" collapsed="false">
      <c r="A100" s="123" t="s">
        <v>50</v>
      </c>
      <c r="B100" s="123"/>
      <c r="C100" s="123"/>
      <c r="D100" s="123"/>
      <c r="E100" s="123"/>
      <c r="F100" s="123"/>
      <c r="G100" s="123"/>
      <c r="H100" s="122"/>
      <c r="I100" s="122"/>
      <c r="J100" s="123" t="s">
        <v>19</v>
      </c>
      <c r="K100" s="123"/>
      <c r="L100" s="123"/>
      <c r="M100" s="123"/>
      <c r="N100" s="123"/>
      <c r="R100" s="123" t="s">
        <v>20</v>
      </c>
      <c r="S100" s="123"/>
      <c r="T100" s="123"/>
      <c r="V100" s="123" t="s">
        <v>21</v>
      </c>
      <c r="W100" s="123"/>
    </row>
    <row r="101" customFormat="false" ht="8.25" hidden="false" customHeight="false" outlineLevel="0" collapsed="false">
      <c r="A101" s="129" t="s">
        <v>74</v>
      </c>
      <c r="B101" s="129" t="s">
        <v>24</v>
      </c>
      <c r="C101" s="129" t="s">
        <v>52</v>
      </c>
      <c r="D101" s="129" t="s">
        <v>53</v>
      </c>
      <c r="E101" s="129" t="s">
        <v>54</v>
      </c>
      <c r="F101" s="129" t="s">
        <v>55</v>
      </c>
      <c r="G101" s="129" t="s">
        <v>56</v>
      </c>
      <c r="H101" s="129" t="s">
        <v>30</v>
      </c>
      <c r="I101" s="129" t="s">
        <v>57</v>
      </c>
      <c r="K101" s="129" t="s">
        <v>34</v>
      </c>
      <c r="L101" s="129" t="s">
        <v>35</v>
      </c>
      <c r="M101" s="129" t="s">
        <v>36</v>
      </c>
      <c r="N101" s="129" t="s">
        <v>75</v>
      </c>
      <c r="O101" s="129" t="s">
        <v>31</v>
      </c>
      <c r="R101" s="129" t="s">
        <v>74</v>
      </c>
      <c r="S101" s="129" t="s">
        <v>38</v>
      </c>
      <c r="T101" s="129" t="s">
        <v>39</v>
      </c>
      <c r="U101" s="129" t="s">
        <v>40</v>
      </c>
      <c r="W101" s="129" t="s">
        <v>41</v>
      </c>
      <c r="X101" s="129" t="s">
        <v>58</v>
      </c>
      <c r="Y101" s="129" t="s">
        <v>76</v>
      </c>
      <c r="Z101" s="129"/>
    </row>
    <row r="102" customFormat="false" ht="8.25" hidden="false" customHeight="false" outlineLevel="0" collapsed="false">
      <c r="A102" s="130"/>
      <c r="B102" s="131"/>
      <c r="C102" s="128" t="e">
        <f aca="false">E102/D102</f>
        <v>#DIV/0!</v>
      </c>
      <c r="D102" s="131"/>
      <c r="E102" s="131"/>
      <c r="F102" s="131"/>
      <c r="G102" s="131" t="e">
        <f aca="false">F102/E102</f>
        <v>#DIV/0!</v>
      </c>
      <c r="H102" s="131" t="n">
        <v>0</v>
      </c>
      <c r="I102" s="128" t="e">
        <f aca="false">H102/E102</f>
        <v>#DIV/0!</v>
      </c>
      <c r="K102" s="131" t="n">
        <v>0</v>
      </c>
      <c r="L102" s="131" t="n">
        <v>0</v>
      </c>
      <c r="M102" s="142" t="e">
        <f aca="false">L102/K102</f>
        <v>#DIV/0!</v>
      </c>
      <c r="N102" s="131" t="n">
        <v>0</v>
      </c>
      <c r="O102" s="128" t="e">
        <f aca="false">N102/K102</f>
        <v>#DIV/0!</v>
      </c>
      <c r="R102" s="130"/>
      <c r="S102" s="143" t="n">
        <f aca="false">(D102+K102)/($D$27+$L$27+$N$17+$E$47+$L$47)</f>
        <v>0</v>
      </c>
      <c r="T102" s="143" t="n">
        <f aca="false">D102/($E$17)</f>
        <v>0</v>
      </c>
      <c r="U102" s="143" t="n">
        <f aca="false">K102/($N$17+$D$27+$L$38+$L$47)</f>
        <v>0</v>
      </c>
      <c r="W102" s="131" t="n">
        <f aca="false">(F102*0.1)+(H102*6)+(L102*0.1)+(N102*6)</f>
        <v>0</v>
      </c>
      <c r="X102" s="131" t="n">
        <f aca="false">(E102*1)+(F102*0.1)+(H102*6)+(L102*0.1)+(N102*6)</f>
        <v>0</v>
      </c>
      <c r="Y102" s="131" t="n">
        <f aca="false">(E102*0.5)+(F102*0.1)+(H102*6)+(L102*0.1)+(N102*6)</f>
        <v>0</v>
      </c>
      <c r="Z102" s="122"/>
    </row>
    <row r="103" customFormat="false" ht="8.25" hidden="false" customHeight="false" outlineLevel="0" collapsed="false">
      <c r="A103" s="141" t="s">
        <v>1185</v>
      </c>
      <c r="B103" s="131" t="n">
        <v>14</v>
      </c>
      <c r="C103" s="128" t="n">
        <f aca="false">E103/D103</f>
        <v>0.695652173913044</v>
      </c>
      <c r="D103" s="131" t="n">
        <v>161</v>
      </c>
      <c r="E103" s="131" t="n">
        <v>112</v>
      </c>
      <c r="F103" s="131" t="n">
        <v>1302</v>
      </c>
      <c r="G103" s="131" t="n">
        <f aca="false">F103/E103</f>
        <v>11.625</v>
      </c>
      <c r="H103" s="131" t="n">
        <v>8</v>
      </c>
      <c r="I103" s="128" t="n">
        <f aca="false">H103/E103</f>
        <v>0.0714285714285714</v>
      </c>
      <c r="K103" s="131" t="n">
        <v>15</v>
      </c>
      <c r="L103" s="131" t="n">
        <v>99</v>
      </c>
      <c r="M103" s="142" t="n">
        <f aca="false">L103/K103</f>
        <v>6.6</v>
      </c>
      <c r="N103" s="131" t="n">
        <v>2</v>
      </c>
      <c r="O103" s="128" t="n">
        <f aca="false">N103/K103</f>
        <v>0.133333333333333</v>
      </c>
      <c r="R103" s="130" t="s">
        <v>1186</v>
      </c>
      <c r="S103" s="143" t="n">
        <f aca="false">(D103+K103)/($D$27+$L$27+$N$17+$E$47+$L$47)</f>
        <v>0.272024729520866</v>
      </c>
      <c r="T103" s="143" t="n">
        <f aca="false">D103/($E$17)</f>
        <v>0.412820512820513</v>
      </c>
      <c r="U103" s="143" t="n">
        <f aca="false">K103/($N$17+$D$27+$L$38+$L$47)</f>
        <v>0.0325379609544469</v>
      </c>
      <c r="W103" s="131" t="n">
        <f aca="false">(F103*0.1)+(H103*6)+(L103*0.1)+(N103*6)</f>
        <v>200.1</v>
      </c>
      <c r="X103" s="131" t="n">
        <f aca="false">(E103*1)+(F103*0.1)+(H103*6)+(L103*0.1)+(N103*6)</f>
        <v>312.1</v>
      </c>
      <c r="Y103" s="131" t="n">
        <f aca="false">(E103*0.5)+(F103*0.1)+(H103*6)+(L103*0.1)+(N103*6)</f>
        <v>256.1</v>
      </c>
      <c r="Z103" s="122"/>
    </row>
    <row r="104" customFormat="false" ht="8.25" hidden="false" customHeight="false" outlineLevel="0" collapsed="false">
      <c r="A104" s="141" t="s">
        <v>1187</v>
      </c>
      <c r="B104" s="131" t="n">
        <v>12</v>
      </c>
      <c r="C104" s="128" t="n">
        <f aca="false">E104/D104</f>
        <v>0.6</v>
      </c>
      <c r="D104" s="131" t="n">
        <v>30</v>
      </c>
      <c r="E104" s="131" t="n">
        <v>18</v>
      </c>
      <c r="F104" s="131" t="n">
        <v>268</v>
      </c>
      <c r="G104" s="131" t="n">
        <f aca="false">F104/E104</f>
        <v>14.8888888888889</v>
      </c>
      <c r="H104" s="131" t="n">
        <v>2</v>
      </c>
      <c r="I104" s="128" t="n">
        <f aca="false">H104/E104</f>
        <v>0.111111111111111</v>
      </c>
      <c r="K104" s="131" t="n">
        <v>9</v>
      </c>
      <c r="L104" s="131" t="n">
        <v>40</v>
      </c>
      <c r="M104" s="142" t="n">
        <f aca="false">L104/K104</f>
        <v>4.44444444444445</v>
      </c>
      <c r="N104" s="131" t="n">
        <v>1</v>
      </c>
      <c r="O104" s="128" t="n">
        <f aca="false">N104/K104</f>
        <v>0.111111111111111</v>
      </c>
      <c r="R104" s="130" t="s">
        <v>1188</v>
      </c>
      <c r="S104" s="143" t="n">
        <f aca="false">(D104+K104)/($D$27+$L$27+$N$17+$E$47+$L$47)</f>
        <v>0.0602782071097373</v>
      </c>
      <c r="T104" s="143" t="n">
        <f aca="false">D104/($E$17)</f>
        <v>0.0769230769230769</v>
      </c>
      <c r="U104" s="143" t="n">
        <f aca="false">K104/($N$17+$D$27+$L$38+$L$47)</f>
        <v>0.0195227765726681</v>
      </c>
      <c r="W104" s="131" t="n">
        <f aca="false">(F104*0.1)+(H104*6)+(L104*0.1)+(N104*6)</f>
        <v>48.8</v>
      </c>
      <c r="X104" s="131" t="n">
        <f aca="false">(E104*1)+(F104*0.1)+(H104*6)+(L104*0.1)+(N104*6)</f>
        <v>66.8</v>
      </c>
      <c r="Y104" s="131" t="n">
        <f aca="false">(E104*0.5)+(F104*0.1)+(H104*6)+(L104*0.1)+(N104*6)</f>
        <v>57.8</v>
      </c>
      <c r="Z104" s="122"/>
    </row>
    <row r="105" customFormat="false" ht="8.25" hidden="false" customHeight="false" outlineLevel="0" collapsed="false">
      <c r="A105" s="130" t="s">
        <v>1155</v>
      </c>
      <c r="B105" s="131" t="n">
        <v>17</v>
      </c>
      <c r="C105" s="128" t="n">
        <f aca="false">E105/D105</f>
        <v>0.6125</v>
      </c>
      <c r="D105" s="131" t="n">
        <v>160</v>
      </c>
      <c r="E105" s="131" t="n">
        <v>98</v>
      </c>
      <c r="F105" s="131" t="n">
        <v>1196</v>
      </c>
      <c r="G105" s="131" t="n">
        <f aca="false">F105/E105</f>
        <v>12.2040816326531</v>
      </c>
      <c r="H105" s="131" t="n">
        <v>5</v>
      </c>
      <c r="I105" s="128" t="n">
        <f aca="false">H105/E105</f>
        <v>0.0510204081632653</v>
      </c>
      <c r="K105" s="131" t="n">
        <v>0</v>
      </c>
      <c r="L105" s="131" t="n">
        <v>0</v>
      </c>
      <c r="M105" s="142" t="e">
        <f aca="false">L105/K105</f>
        <v>#DIV/0!</v>
      </c>
      <c r="N105" s="131" t="n">
        <v>0</v>
      </c>
      <c r="O105" s="128" t="e">
        <f aca="false">N105/K105</f>
        <v>#DIV/0!</v>
      </c>
      <c r="R105" s="130" t="s">
        <v>1156</v>
      </c>
      <c r="S105" s="143" t="n">
        <f aca="false">(D105+K105)/($D$27+$L$27+$N$17+$E$47+$L$47)</f>
        <v>0.247295208655332</v>
      </c>
      <c r="T105" s="143" t="n">
        <f aca="false">D105/($E$17)</f>
        <v>0.41025641025641</v>
      </c>
      <c r="U105" s="143" t="n">
        <f aca="false">K105/($N$17+$D$27+$L$38+$L$47)</f>
        <v>0</v>
      </c>
      <c r="W105" s="131" t="n">
        <f aca="false">(F105*0.1)+(H105*6)+(L105*0.1)+(N105*6)</f>
        <v>149.6</v>
      </c>
      <c r="X105" s="131" t="n">
        <f aca="false">(E105*1)+(F105*0.1)+(H105*6)+(L105*0.1)+(N105*6)</f>
        <v>247.6</v>
      </c>
      <c r="Y105" s="131" t="n">
        <f aca="false">(E105*0.5)+(F105*0.1)+(H105*6)+(L105*0.1)+(N105*6)</f>
        <v>198.6</v>
      </c>
      <c r="Z105" s="122"/>
    </row>
    <row r="106" customFormat="false" ht="8.25" hidden="false" customHeight="false" outlineLevel="0" collapsed="false">
      <c r="A106" s="130" t="s">
        <v>1189</v>
      </c>
      <c r="B106" s="131" t="n">
        <v>16</v>
      </c>
      <c r="C106" s="128" t="n">
        <f aca="false">E106/D106</f>
        <v>0.75</v>
      </c>
      <c r="D106" s="131" t="n">
        <v>20</v>
      </c>
      <c r="E106" s="131" t="n">
        <v>15</v>
      </c>
      <c r="F106" s="131" t="n">
        <v>116</v>
      </c>
      <c r="G106" s="131" t="n">
        <f aca="false">F106/E106</f>
        <v>7.73333333333333</v>
      </c>
      <c r="H106" s="131" t="n">
        <v>1</v>
      </c>
      <c r="I106" s="128" t="n">
        <f aca="false">H106/E106</f>
        <v>0.0666666666666667</v>
      </c>
      <c r="K106" s="131" t="n">
        <v>1</v>
      </c>
      <c r="L106" s="131" t="n">
        <v>7</v>
      </c>
      <c r="M106" s="142" t="n">
        <f aca="false">L106/K106</f>
        <v>7</v>
      </c>
      <c r="N106" s="131" t="n">
        <v>0</v>
      </c>
      <c r="O106" s="128" t="n">
        <f aca="false">N106/K106</f>
        <v>0</v>
      </c>
      <c r="R106" s="130" t="s">
        <v>1190</v>
      </c>
      <c r="S106" s="143" t="n">
        <f aca="false">(D106+K106)/($D$27+$L$27+$N$17+$E$47+$L$47)</f>
        <v>0.0324574961360124</v>
      </c>
      <c r="T106" s="143" t="n">
        <f aca="false">D106/($E$17)</f>
        <v>0.0512820512820513</v>
      </c>
      <c r="U106" s="143" t="n">
        <f aca="false">K106/($N$17+$D$27+$L$38+$L$47)</f>
        <v>0.00216919739696312</v>
      </c>
      <c r="W106" s="131" t="n">
        <f aca="false">(F106*0.1)+(H106*6)+(L106*0.1)+(N106*6)</f>
        <v>18.3</v>
      </c>
      <c r="X106" s="131" t="n">
        <f aca="false">(E106*1)+(F106*0.1)+(H106*6)+(L106*0.1)+(N106*6)</f>
        <v>33.3</v>
      </c>
      <c r="Y106" s="131" t="n">
        <f aca="false">(E106*0.5)+(F106*0.1)+(H106*6)+(L106*0.1)+(N106*6)</f>
        <v>25.8</v>
      </c>
      <c r="Z106" s="122"/>
    </row>
    <row r="107" customFormat="false" ht="8.25" hidden="false" customHeight="false" outlineLevel="0" collapsed="false">
      <c r="A107" s="141" t="s">
        <v>639</v>
      </c>
      <c r="B107" s="131" t="n">
        <v>15</v>
      </c>
      <c r="C107" s="128" t="e">
        <f aca="false">E107/D107</f>
        <v>#DIV/0!</v>
      </c>
      <c r="D107" s="131"/>
      <c r="E107" s="131"/>
      <c r="F107" s="131"/>
      <c r="G107" s="131" t="e">
        <f aca="false">F107/E107</f>
        <v>#DIV/0!</v>
      </c>
      <c r="H107" s="131"/>
      <c r="I107" s="128" t="e">
        <f aca="false">H107/E107</f>
        <v>#DIV/0!</v>
      </c>
      <c r="K107" s="131" t="n">
        <v>9</v>
      </c>
      <c r="L107" s="131" t="n">
        <v>8</v>
      </c>
      <c r="M107" s="142" t="n">
        <f aca="false">L107/K107</f>
        <v>0.888888888888889</v>
      </c>
      <c r="N107" s="131" t="n">
        <v>0</v>
      </c>
      <c r="O107" s="128" t="n">
        <f aca="false">N107/K107</f>
        <v>0</v>
      </c>
      <c r="R107" s="130"/>
      <c r="S107" s="143" t="n">
        <f aca="false">(D107+K107)/($D$27+$L$27+$N$17+$E$47+$L$47)</f>
        <v>0.0139103554868624</v>
      </c>
      <c r="T107" s="143" t="n">
        <f aca="false">D107/($E$17)</f>
        <v>0</v>
      </c>
      <c r="U107" s="143" t="n">
        <f aca="false">K107/($N$17+$D$27+$L$38+$L$47)</f>
        <v>0.0195227765726681</v>
      </c>
      <c r="W107" s="131" t="n">
        <f aca="false">(F107*0.1)+(H107*6)+(L107*0.1)+(N107*6)</f>
        <v>0.8</v>
      </c>
      <c r="X107" s="131" t="n">
        <f aca="false">(E107*1)+(F107*0.1)+(H107*6)+(L107*0.1)+(N107*6)</f>
        <v>0.8</v>
      </c>
      <c r="Y107" s="131" t="n">
        <f aca="false">(E107*0.5)+(F107*0.1)+(H107*6)+(L107*0.1)+(N107*6)</f>
        <v>0.8</v>
      </c>
      <c r="Z107" s="122"/>
    </row>
    <row r="108" customFormat="false" ht="8.25" hidden="false" customHeight="false" outlineLevel="0" collapsed="false">
      <c r="A108" s="129" t="s">
        <v>49</v>
      </c>
      <c r="B108" s="129"/>
      <c r="C108" s="126"/>
      <c r="D108" s="129" t="n">
        <f aca="false">SUM(D102:D107)</f>
        <v>371</v>
      </c>
      <c r="E108" s="129" t="n">
        <f aca="false">SUM(E102:E107)</f>
        <v>243</v>
      </c>
      <c r="F108" s="129" t="n">
        <f aca="false">SUM(F102:F107)</f>
        <v>2882</v>
      </c>
      <c r="G108" s="129"/>
      <c r="H108" s="129" t="n">
        <f aca="false">SUM(H102:H107)</f>
        <v>16</v>
      </c>
      <c r="I108" s="129"/>
      <c r="J108" s="129"/>
      <c r="K108" s="129" t="n">
        <f aca="false">SUM(K102:K107)</f>
        <v>34</v>
      </c>
      <c r="L108" s="129" t="n">
        <f aca="false">SUM(L102:L107)</f>
        <v>154</v>
      </c>
      <c r="M108" s="129"/>
      <c r="N108" s="129" t="n">
        <f aca="false">SUM(N102:N107)</f>
        <v>3</v>
      </c>
      <c r="O108" s="129"/>
    </row>
    <row r="109" customFormat="false" ht="8.25" hidden="false" customHeight="false" outlineLevel="0" collapsed="false">
      <c r="A109" s="129"/>
      <c r="C109" s="122"/>
      <c r="D109" s="122"/>
      <c r="E109" s="122"/>
      <c r="F109" s="122"/>
      <c r="G109" s="122"/>
      <c r="H109" s="122"/>
      <c r="I109" s="122"/>
      <c r="J109" s="122"/>
      <c r="K109" s="122"/>
      <c r="L109" s="122"/>
    </row>
    <row r="110" customFormat="false" ht="8.25" hidden="false" customHeight="false" outlineLevel="0" collapsed="false">
      <c r="A110" s="129"/>
      <c r="C110" s="122"/>
      <c r="D110" s="122"/>
      <c r="E110" s="122"/>
      <c r="F110" s="122"/>
      <c r="G110" s="122"/>
      <c r="H110" s="122"/>
      <c r="I110" s="122"/>
      <c r="J110" s="122"/>
      <c r="K110" s="122"/>
      <c r="L110" s="122"/>
    </row>
    <row r="111" customFormat="false" ht="8.25" hidden="false" customHeight="false" outlineLevel="0" collapsed="false">
      <c r="A111" s="123" t="s">
        <v>50</v>
      </c>
      <c r="B111" s="123"/>
      <c r="C111" s="123"/>
      <c r="D111" s="123"/>
      <c r="E111" s="123"/>
      <c r="F111" s="123"/>
      <c r="G111" s="123"/>
      <c r="H111" s="122"/>
      <c r="I111" s="122"/>
      <c r="J111" s="123" t="s">
        <v>19</v>
      </c>
      <c r="K111" s="123"/>
      <c r="L111" s="123"/>
      <c r="M111" s="123"/>
      <c r="N111" s="123"/>
      <c r="R111" s="123" t="s">
        <v>20</v>
      </c>
      <c r="S111" s="123"/>
      <c r="T111" s="123"/>
      <c r="V111" s="123" t="s">
        <v>21</v>
      </c>
      <c r="W111" s="123"/>
    </row>
    <row r="112" customFormat="false" ht="8.25" hidden="false" customHeight="false" outlineLevel="0" collapsed="false">
      <c r="A112" s="129" t="s">
        <v>95</v>
      </c>
      <c r="B112" s="129" t="s">
        <v>24</v>
      </c>
      <c r="C112" s="129" t="s">
        <v>52</v>
      </c>
      <c r="D112" s="129" t="s">
        <v>53</v>
      </c>
      <c r="E112" s="129" t="s">
        <v>54</v>
      </c>
      <c r="F112" s="129" t="s">
        <v>55</v>
      </c>
      <c r="G112" s="129" t="s">
        <v>56</v>
      </c>
      <c r="H112" s="129" t="s">
        <v>30</v>
      </c>
      <c r="I112" s="129" t="s">
        <v>57</v>
      </c>
      <c r="K112" s="129" t="s">
        <v>34</v>
      </c>
      <c r="L112" s="129" t="s">
        <v>35</v>
      </c>
      <c r="M112" s="129" t="s">
        <v>36</v>
      </c>
      <c r="N112" s="129" t="s">
        <v>96</v>
      </c>
      <c r="O112" s="129" t="s">
        <v>31</v>
      </c>
      <c r="R112" s="129" t="s">
        <v>95</v>
      </c>
      <c r="S112" s="129" t="s">
        <v>38</v>
      </c>
      <c r="T112" s="129" t="s">
        <v>39</v>
      </c>
      <c r="U112" s="129" t="s">
        <v>40</v>
      </c>
      <c r="W112" s="129" t="s">
        <v>41</v>
      </c>
      <c r="X112" s="129" t="s">
        <v>58</v>
      </c>
      <c r="Y112" s="129" t="s">
        <v>97</v>
      </c>
      <c r="Z112" s="129"/>
    </row>
    <row r="113" customFormat="false" ht="8.25" hidden="false" customHeight="false" outlineLevel="0" collapsed="false">
      <c r="A113" s="130" t="s">
        <v>459</v>
      </c>
      <c r="B113" s="131" t="n">
        <v>16</v>
      </c>
      <c r="C113" s="128" t="n">
        <f aca="false">E113/D113</f>
        <v>0.721649484536083</v>
      </c>
      <c r="D113" s="131" t="n">
        <v>97</v>
      </c>
      <c r="E113" s="131" t="n">
        <v>70</v>
      </c>
      <c r="F113" s="131" t="n">
        <v>707</v>
      </c>
      <c r="G113" s="131" t="n">
        <f aca="false">F113/E113</f>
        <v>10.1</v>
      </c>
      <c r="H113" s="131" t="n">
        <v>4</v>
      </c>
      <c r="I113" s="128" t="n">
        <f aca="false">H113/E113</f>
        <v>0.0571428571428571</v>
      </c>
      <c r="K113" s="131" t="n">
        <v>0</v>
      </c>
      <c r="L113" s="131" t="n">
        <v>0</v>
      </c>
      <c r="M113" s="131" t="n">
        <v>0</v>
      </c>
      <c r="N113" s="131" t="n">
        <v>0</v>
      </c>
      <c r="O113" s="128" t="e">
        <f aca="false">N113/K113</f>
        <v>#DIV/0!</v>
      </c>
      <c r="R113" s="130"/>
      <c r="S113" s="143" t="n">
        <f aca="false">(D113+K113)/($E$47+$L$47+$E$38+$L$38+$K$27+$D$27+$N$17)</f>
        <v>0.0918560606060606</v>
      </c>
      <c r="T113" s="143" t="n">
        <f aca="false">D113/($E$47+$E$38+$K$27)</f>
        <v>0.163025210084034</v>
      </c>
      <c r="U113" s="143" t="n">
        <f aca="false">K113/($L$47+$L$38+$D$27+$N$17)</f>
        <v>0</v>
      </c>
      <c r="W113" s="131" t="n">
        <f aca="false">(F113*0.1)+(H113*6)+(L113*0.1)+(N113*6)</f>
        <v>94.7</v>
      </c>
      <c r="X113" s="131" t="n">
        <f aca="false">(E113*1)+(F113*0.1)+(H113*6)+(L113*0.1)+(N113*6)</f>
        <v>164.7</v>
      </c>
      <c r="Y113" s="131" t="n">
        <f aca="false">(E113*0.5)+(F113*0.1)+(H113*6)+(L113*0.1)+(N113*6)</f>
        <v>129.7</v>
      </c>
      <c r="Z113" s="122"/>
    </row>
    <row r="114" customFormat="false" ht="8.25" hidden="false" customHeight="false" outlineLevel="0" collapsed="false">
      <c r="A114" s="141" t="s">
        <v>1191</v>
      </c>
      <c r="B114" s="131" t="n">
        <v>8</v>
      </c>
      <c r="C114" s="128" t="n">
        <f aca="false">E114/D114</f>
        <v>0.681818181818182</v>
      </c>
      <c r="D114" s="131" t="n">
        <v>44</v>
      </c>
      <c r="E114" s="131" t="n">
        <v>30</v>
      </c>
      <c r="F114" s="131" t="n">
        <v>302</v>
      </c>
      <c r="G114" s="131" t="n">
        <f aca="false">F114/E114</f>
        <v>10.0666666666667</v>
      </c>
      <c r="H114" s="131" t="n">
        <v>1</v>
      </c>
      <c r="I114" s="128" t="n">
        <f aca="false">H114/E114</f>
        <v>0.0333333333333333</v>
      </c>
      <c r="K114" s="131" t="n">
        <v>0</v>
      </c>
      <c r="L114" s="131" t="n">
        <v>0</v>
      </c>
      <c r="M114" s="131" t="n">
        <v>0</v>
      </c>
      <c r="N114" s="131" t="n">
        <v>0</v>
      </c>
      <c r="O114" s="128" t="e">
        <f aca="false">N114/K114</f>
        <v>#DIV/0!</v>
      </c>
      <c r="R114" s="130"/>
      <c r="S114" s="143" t="n">
        <f aca="false">(D114+K114)/($E$47+$L$47+$E$38+$L$38+$K$27+$D$27+$N$17)</f>
        <v>0.0416666666666667</v>
      </c>
      <c r="T114" s="143" t="n">
        <f aca="false">D114/($E$47+$E$38+$K$27)</f>
        <v>0.0739495798319328</v>
      </c>
      <c r="U114" s="143" t="n">
        <f aca="false">K114/($L$47+$L$38+$D$27+$N$17)</f>
        <v>0</v>
      </c>
      <c r="W114" s="131" t="n">
        <f aca="false">(F114*0.1)+(H114*6)+(L114*0.1)+(N114*6)</f>
        <v>36.2</v>
      </c>
      <c r="X114" s="131" t="n">
        <f aca="false">(E114*1)+(F114*0.1)+(H114*6)+(L114*0.1)+(N114*6)</f>
        <v>66.2</v>
      </c>
      <c r="Y114" s="131" t="n">
        <f aca="false">(E114*0.5)+(F114*0.1)+(H114*6)+(L114*0.1)+(N114*6)</f>
        <v>51.2</v>
      </c>
      <c r="Z114" s="122"/>
    </row>
    <row r="115" customFormat="false" ht="8.25" hidden="false" customHeight="false" outlineLevel="0" collapsed="false">
      <c r="A115" s="130" t="s">
        <v>1192</v>
      </c>
      <c r="B115" s="131" t="n">
        <v>4</v>
      </c>
      <c r="C115" s="128" t="n">
        <f aca="false">E115/D115</f>
        <v>1</v>
      </c>
      <c r="D115" s="131" t="n">
        <v>2</v>
      </c>
      <c r="E115" s="131" t="n">
        <v>2</v>
      </c>
      <c r="F115" s="131" t="n">
        <v>15</v>
      </c>
      <c r="G115" s="131" t="n">
        <f aca="false">F115/E115</f>
        <v>7.5</v>
      </c>
      <c r="H115" s="131" t="n">
        <v>0</v>
      </c>
      <c r="I115" s="128" t="n">
        <f aca="false">H115/E115</f>
        <v>0</v>
      </c>
      <c r="K115" s="131" t="n">
        <v>0</v>
      </c>
      <c r="L115" s="131" t="n">
        <v>0</v>
      </c>
      <c r="M115" s="131" t="n">
        <v>0</v>
      </c>
      <c r="N115" s="131" t="n">
        <v>0</v>
      </c>
      <c r="O115" s="128" t="e">
        <f aca="false">N115/K115</f>
        <v>#DIV/0!</v>
      </c>
      <c r="R115" s="130" t="s">
        <v>1193</v>
      </c>
      <c r="S115" s="143" t="n">
        <f aca="false">(D115+K115)/($E$47+$L$47+$E$38+$L$38+$K$27+$D$27+$N$17)</f>
        <v>0.00189393939393939</v>
      </c>
      <c r="T115" s="143" t="n">
        <f aca="false">D115/($E$47+$E$38+$K$27)</f>
        <v>0.00336134453781513</v>
      </c>
      <c r="U115" s="143" t="n">
        <f aca="false">K115/($L$47+$L$38+$D$27+$N$17)</f>
        <v>0</v>
      </c>
      <c r="W115" s="131" t="n">
        <f aca="false">(F115*0.1)+(H115*6)+(L115*0.1)+(N115*6)</f>
        <v>1.5</v>
      </c>
      <c r="X115" s="131" t="n">
        <f aca="false">(E115*1)+(F115*0.1)+(H115*6)+(L115*0.1)+(N115*6)</f>
        <v>3.5</v>
      </c>
      <c r="Y115" s="131" t="n">
        <f aca="false">(E115*0.5)+(F115*0.1)+(H115*6)+(L115*0.1)+(N115*6)</f>
        <v>2.5</v>
      </c>
      <c r="Z115" s="122"/>
    </row>
    <row r="116" customFormat="false" ht="8.25" hidden="false" customHeight="false" outlineLevel="0" collapsed="false">
      <c r="A116" s="130" t="s">
        <v>1194</v>
      </c>
      <c r="B116" s="131" t="n">
        <v>6</v>
      </c>
      <c r="C116" s="128" t="n">
        <f aca="false">E116/D116</f>
        <v>0.714285714285714</v>
      </c>
      <c r="D116" s="131" t="n">
        <v>7</v>
      </c>
      <c r="E116" s="131" t="n">
        <v>5</v>
      </c>
      <c r="F116" s="131" t="n">
        <v>45</v>
      </c>
      <c r="G116" s="131" t="n">
        <f aca="false">F116/E116</f>
        <v>9</v>
      </c>
      <c r="H116" s="131" t="n">
        <v>0</v>
      </c>
      <c r="I116" s="128" t="n">
        <f aca="false">H116/E116</f>
        <v>0</v>
      </c>
      <c r="K116" s="131"/>
      <c r="L116" s="131"/>
      <c r="M116" s="131" t="n">
        <v>0</v>
      </c>
      <c r="N116" s="131" t="n">
        <v>0</v>
      </c>
      <c r="O116" s="128" t="e">
        <f aca="false">N116/K116</f>
        <v>#DIV/0!</v>
      </c>
      <c r="R116" s="130" t="s">
        <v>1195</v>
      </c>
      <c r="S116" s="143" t="n">
        <f aca="false">(D116+K116)/($E$47+$L$47+$E$38+$L$38+$K$27+$D$27+$N$17)</f>
        <v>0.00662878787878788</v>
      </c>
      <c r="T116" s="143" t="n">
        <f aca="false">D116/($E$47+$E$38+$K$27)</f>
        <v>0.0117647058823529</v>
      </c>
      <c r="U116" s="143" t="n">
        <f aca="false">K116/($L$47+$L$38+$D$27+$N$17)</f>
        <v>0</v>
      </c>
      <c r="W116" s="131" t="n">
        <f aca="false">(F116*0.1)+(H116*6)+(L116*0.1)+(N116*6)</f>
        <v>4.5</v>
      </c>
      <c r="X116" s="131" t="n">
        <f aca="false">(E116*1)+(F116*0.1)+(H116*6)+(L116*0.1)+(N116*6)</f>
        <v>9.5</v>
      </c>
      <c r="Y116" s="131" t="n">
        <f aca="false">(E116*0.5)+(F116*0.1)+(H116*6)+(L116*0.1)+(N116*6)</f>
        <v>7</v>
      </c>
      <c r="Z116" s="122"/>
    </row>
    <row r="117" customFormat="false" ht="8.25" hidden="false" customHeight="false" outlineLevel="0" collapsed="false">
      <c r="A117" s="129" t="s">
        <v>49</v>
      </c>
      <c r="B117" s="129"/>
      <c r="C117" s="126"/>
      <c r="D117" s="129" t="n">
        <f aca="false">SUM(D113:D116)</f>
        <v>150</v>
      </c>
      <c r="E117" s="129" t="n">
        <f aca="false">SUM(E113:E116)</f>
        <v>107</v>
      </c>
      <c r="F117" s="129" t="n">
        <f aca="false">SUM(F113:F116)</f>
        <v>1069</v>
      </c>
      <c r="G117" s="129"/>
      <c r="H117" s="129" t="n">
        <f aca="false">SUM(H113:H116)</f>
        <v>5</v>
      </c>
      <c r="I117" s="129"/>
      <c r="J117" s="129"/>
      <c r="K117" s="129" t="n">
        <f aca="false">SUM(K113:K116)</f>
        <v>0</v>
      </c>
      <c r="L117" s="129" t="n">
        <f aca="false">SUM(L113:L116)</f>
        <v>0</v>
      </c>
      <c r="M117" s="129"/>
      <c r="N117" s="129" t="n">
        <f aca="false">SUM(N113:N116)</f>
        <v>0</v>
      </c>
      <c r="O117" s="126"/>
      <c r="Q117" s="133"/>
      <c r="S117" s="133"/>
      <c r="U117" s="122"/>
      <c r="V117" s="122"/>
    </row>
    <row r="118" customFormat="false" ht="8.25" hidden="false" customHeight="false" outlineLevel="0" collapsed="false">
      <c r="H118" s="137"/>
      <c r="I118" s="122"/>
      <c r="J118" s="122"/>
      <c r="P118" s="133"/>
      <c r="Q118" s="133"/>
      <c r="R118" s="133"/>
      <c r="T118" s="122"/>
      <c r="U118" s="122"/>
    </row>
    <row r="119" customFormat="false" ht="8.25" hidden="false" customHeight="false" outlineLevel="0" collapsed="false">
      <c r="H119" s="137"/>
      <c r="I119" s="122"/>
      <c r="J119" s="122"/>
      <c r="P119" s="133"/>
      <c r="Q119" s="133"/>
      <c r="R119" s="133"/>
      <c r="T119" s="122"/>
      <c r="U119" s="122"/>
    </row>
    <row r="120" customFormat="false" ht="8.25" hidden="false" customHeight="false" outlineLevel="0" collapsed="false">
      <c r="A120" s="123" t="s">
        <v>109</v>
      </c>
      <c r="B120" s="123"/>
      <c r="C120" s="123"/>
      <c r="D120" s="123"/>
      <c r="E120" s="123"/>
      <c r="F120" s="123"/>
      <c r="G120" s="123"/>
      <c r="H120" s="137"/>
      <c r="I120" s="122"/>
      <c r="J120" s="123" t="s">
        <v>110</v>
      </c>
      <c r="K120" s="123"/>
      <c r="L120" s="123"/>
      <c r="M120" s="123"/>
      <c r="N120" s="123"/>
      <c r="P120" s="145"/>
      <c r="Q120" s="133"/>
      <c r="R120" s="123" t="s">
        <v>111</v>
      </c>
      <c r="S120" s="123"/>
      <c r="T120" s="123"/>
      <c r="U120" s="123"/>
      <c r="V120" s="123"/>
    </row>
    <row r="121" customFormat="false" ht="8.25" hidden="false" customHeight="false" outlineLevel="0" collapsed="false">
      <c r="A121" s="126"/>
      <c r="B121" s="129" t="s">
        <v>53</v>
      </c>
      <c r="C121" s="129" t="s">
        <v>112</v>
      </c>
      <c r="D121" s="129" t="s">
        <v>55</v>
      </c>
      <c r="E121" s="129" t="s">
        <v>30</v>
      </c>
      <c r="H121" s="122"/>
      <c r="I121" s="122"/>
      <c r="J121" s="146" t="s">
        <v>113</v>
      </c>
      <c r="K121" s="146"/>
      <c r="L121" s="146"/>
      <c r="M121" s="146"/>
      <c r="N121" s="126" t="s">
        <v>114</v>
      </c>
      <c r="R121" s="146" t="s">
        <v>113</v>
      </c>
      <c r="S121" s="146"/>
      <c r="T121" s="146"/>
      <c r="U121" s="146"/>
      <c r="V121" s="126" t="s">
        <v>114</v>
      </c>
    </row>
    <row r="122" customFormat="false" ht="8.25" hidden="false" customHeight="false" outlineLevel="0" collapsed="false">
      <c r="A122" s="141" t="s">
        <v>117</v>
      </c>
      <c r="B122" s="131" t="n">
        <f aca="false">SUM(J92:J96,D102:D107,D113:D116)</f>
        <v>595</v>
      </c>
      <c r="C122" s="131" t="n">
        <f aca="false">SUM(E113:E116,E102:E107,K92:K96)</f>
        <v>405</v>
      </c>
      <c r="D122" s="131" t="n">
        <f aca="false">SUM(F113:F116,F102:F107,L92:L96)</f>
        <v>4416</v>
      </c>
      <c r="E122" s="131" t="n">
        <f aca="false">SUM(N92:N96,H102:H107,H113:H116)</f>
        <v>23</v>
      </c>
      <c r="H122" s="122"/>
      <c r="I122" s="122"/>
      <c r="J122" s="130" t="s">
        <v>1196</v>
      </c>
      <c r="K122" s="130"/>
      <c r="L122" s="130"/>
      <c r="M122" s="130"/>
      <c r="N122" s="130" t="s">
        <v>51</v>
      </c>
      <c r="R122" s="130"/>
      <c r="S122" s="130"/>
      <c r="T122" s="130"/>
      <c r="U122" s="130"/>
      <c r="V122" s="130"/>
    </row>
    <row r="123" customFormat="false" ht="8.25" hidden="false" customHeight="false" outlineLevel="0" collapsed="false">
      <c r="A123" s="141" t="s">
        <v>118</v>
      </c>
      <c r="B123" s="131" t="n">
        <f aca="false">SUM(C87)</f>
        <v>595</v>
      </c>
      <c r="C123" s="131" t="n">
        <f aca="false">SUM(D87)</f>
        <v>405</v>
      </c>
      <c r="D123" s="131" t="n">
        <f aca="false">SUM(F87)</f>
        <v>4700</v>
      </c>
      <c r="E123" s="131" t="n">
        <f aca="false">SUM(H87)</f>
        <v>45</v>
      </c>
      <c r="F123" s="362"/>
      <c r="J123" s="130" t="s">
        <v>1197</v>
      </c>
      <c r="K123" s="130"/>
      <c r="L123" s="130"/>
      <c r="M123" s="130"/>
      <c r="N123" s="130" t="s">
        <v>122</v>
      </c>
      <c r="R123" s="130"/>
      <c r="S123" s="130"/>
      <c r="T123" s="130"/>
      <c r="U123" s="130"/>
      <c r="V123" s="130"/>
    </row>
    <row r="124" customFormat="false" ht="8.25" hidden="false" customHeight="false" outlineLevel="0" collapsed="false">
      <c r="A124" s="141" t="s">
        <v>120</v>
      </c>
      <c r="B124" s="131"/>
      <c r="F124" s="129"/>
      <c r="J124" s="130" t="s">
        <v>1198</v>
      </c>
      <c r="K124" s="130"/>
      <c r="L124" s="130"/>
      <c r="M124" s="130"/>
      <c r="N124" s="130" t="s">
        <v>130</v>
      </c>
      <c r="R124" s="130"/>
      <c r="S124" s="130"/>
      <c r="T124" s="130"/>
      <c r="U124" s="130"/>
      <c r="V124" s="130"/>
    </row>
    <row r="125" customFormat="false" ht="8.25" hidden="false" customHeight="false" outlineLevel="0" collapsed="false">
      <c r="J125" s="130" t="s">
        <v>1199</v>
      </c>
      <c r="K125" s="130"/>
      <c r="L125" s="130"/>
      <c r="M125" s="130"/>
      <c r="N125" s="130" t="s">
        <v>122</v>
      </c>
      <c r="R125" s="130"/>
      <c r="S125" s="130"/>
      <c r="T125" s="130"/>
      <c r="U125" s="130"/>
      <c r="V125" s="130"/>
    </row>
    <row r="126" customFormat="false" ht="8.25" hidden="false" customHeight="false" outlineLevel="0" collapsed="false">
      <c r="A126" s="126"/>
      <c r="B126" s="129" t="s">
        <v>25</v>
      </c>
      <c r="C126" s="129" t="s">
        <v>28</v>
      </c>
      <c r="D126" s="129" t="s">
        <v>30</v>
      </c>
      <c r="J126" s="130" t="s">
        <v>1200</v>
      </c>
      <c r="K126" s="130"/>
      <c r="L126" s="130"/>
      <c r="M126" s="130"/>
      <c r="N126" s="130" t="s">
        <v>122</v>
      </c>
      <c r="R126" s="130"/>
      <c r="S126" s="130"/>
      <c r="T126" s="130"/>
      <c r="U126" s="130"/>
      <c r="V126" s="130"/>
    </row>
    <row r="127" customFormat="false" ht="8.25" hidden="false" customHeight="false" outlineLevel="0" collapsed="false">
      <c r="A127" s="141" t="s">
        <v>125</v>
      </c>
      <c r="B127" s="131" t="n">
        <f aca="false">SUM(M84:M86,C92:C96,K102:K107,K113:K116)</f>
        <v>411</v>
      </c>
      <c r="C127" s="131" t="n">
        <f aca="false">SUM(N84:N86,D92:D96,L102:L107,L113:L116)</f>
        <v>1804</v>
      </c>
      <c r="D127" s="131" t="n">
        <f aca="false">SUM(P84:P86,F92:F96,N102:N107,N113:N116)</f>
        <v>14</v>
      </c>
      <c r="J127" s="130" t="s">
        <v>1201</v>
      </c>
      <c r="K127" s="130"/>
      <c r="L127" s="130"/>
      <c r="M127" s="130"/>
      <c r="N127" s="130" t="s">
        <v>22</v>
      </c>
      <c r="R127" s="141"/>
      <c r="S127" s="141"/>
      <c r="T127" s="141"/>
      <c r="U127" s="141"/>
      <c r="V127" s="130"/>
    </row>
    <row r="128" customFormat="false" ht="8.25" hidden="false" customHeight="false" outlineLevel="0" collapsed="false">
      <c r="A128" s="141" t="s">
        <v>120</v>
      </c>
      <c r="B128" s="131"/>
      <c r="J128" s="130"/>
      <c r="K128" s="130"/>
      <c r="L128" s="130"/>
      <c r="M128" s="130"/>
      <c r="N128" s="130"/>
      <c r="R128" s="141"/>
      <c r="S128" s="141"/>
      <c r="T128" s="141"/>
      <c r="U128" s="141"/>
      <c r="V128" s="130"/>
    </row>
    <row r="129" customFormat="false" ht="8.25" hidden="false" customHeight="false" outlineLevel="0" collapsed="false">
      <c r="J129" s="130"/>
      <c r="K129" s="130"/>
      <c r="L129" s="130"/>
      <c r="M129" s="130"/>
      <c r="N129" s="130"/>
      <c r="R129" s="141"/>
      <c r="S129" s="141"/>
      <c r="T129" s="141"/>
      <c r="U129" s="141"/>
      <c r="V129" s="130"/>
    </row>
    <row r="130" customFormat="false" ht="8.25" hidden="false" customHeight="false" outlineLevel="0" collapsed="false">
      <c r="B130" s="129" t="s">
        <v>16</v>
      </c>
      <c r="C130" s="129" t="s">
        <v>17</v>
      </c>
    </row>
    <row r="131" customFormat="false" ht="8.25" hidden="false" customHeight="false" outlineLevel="0" collapsed="false">
      <c r="A131" s="141" t="s">
        <v>131</v>
      </c>
      <c r="B131" s="128" t="n">
        <f aca="false">B127/(B123+B127)</f>
        <v>0.408548707753479</v>
      </c>
      <c r="C131" s="128" t="n">
        <f aca="false">B123/(B123+B127)</f>
        <v>0.591451292246521</v>
      </c>
      <c r="J131" s="121" t="s">
        <v>132</v>
      </c>
    </row>
    <row r="132" customFormat="false" ht="8.25" hidden="false" customHeight="false" outlineLevel="0" collapsed="false">
      <c r="A132" s="141" t="s">
        <v>133</v>
      </c>
      <c r="B132" s="131"/>
      <c r="C132" s="130"/>
    </row>
    <row r="141" customFormat="false" ht="8.25" hidden="false" customHeight="false" outlineLevel="0" collapsed="false">
      <c r="A141" s="123" t="s">
        <v>134</v>
      </c>
      <c r="B141" s="123"/>
      <c r="C141" s="123"/>
      <c r="D141" s="123"/>
      <c r="E141" s="123"/>
      <c r="F141" s="123"/>
      <c r="G141" s="123"/>
      <c r="H141" s="123"/>
      <c r="I141" s="123"/>
      <c r="J141" s="123"/>
      <c r="K141" s="123"/>
      <c r="L141" s="123"/>
      <c r="M141" s="123"/>
      <c r="N141" s="123"/>
      <c r="O141" s="123"/>
      <c r="P141" s="123"/>
      <c r="Q141" s="123"/>
      <c r="R141" s="123"/>
      <c r="S141" s="123"/>
      <c r="T141" s="123"/>
      <c r="U141" s="123"/>
      <c r="V141" s="123"/>
      <c r="W141" s="123"/>
    </row>
    <row r="142" customFormat="false" ht="8.25" hidden="false" customHeight="false" outlineLevel="0" collapsed="false">
      <c r="A142" s="124"/>
      <c r="B142" s="124"/>
      <c r="C142" s="124"/>
      <c r="D142" s="124"/>
      <c r="E142" s="124"/>
      <c r="F142" s="124"/>
      <c r="G142" s="124"/>
      <c r="H142" s="124"/>
      <c r="I142" s="124"/>
      <c r="J142" s="124"/>
      <c r="K142" s="124"/>
      <c r="L142" s="124"/>
      <c r="M142" s="124"/>
      <c r="N142" s="124"/>
      <c r="O142" s="124"/>
      <c r="P142" s="124"/>
      <c r="Q142" s="124"/>
      <c r="R142" s="124"/>
      <c r="S142" s="124"/>
      <c r="T142" s="124"/>
      <c r="U142" s="124"/>
      <c r="V142" s="124"/>
      <c r="W142" s="124"/>
    </row>
    <row r="143" customFormat="false" ht="8.25" hidden="false" customHeight="false" outlineLevel="0" collapsed="false">
      <c r="H143" s="125" t="s">
        <v>11</v>
      </c>
      <c r="I143" s="125"/>
      <c r="J143" s="125"/>
      <c r="M143" s="125" t="s">
        <v>12</v>
      </c>
      <c r="N143" s="125"/>
      <c r="O143" s="125"/>
    </row>
    <row r="144" customFormat="false" ht="8.25" hidden="false" customHeight="false" outlineLevel="0" collapsed="false">
      <c r="H144" s="125" t="s">
        <v>14</v>
      </c>
      <c r="I144" s="125"/>
      <c r="J144" s="125"/>
    </row>
    <row r="145" customFormat="false" ht="8.25" hidden="false" customHeight="false" outlineLevel="0" collapsed="false">
      <c r="H145" s="125"/>
      <c r="I145" s="125"/>
      <c r="J145" s="125"/>
    </row>
    <row r="146" customFormat="false" ht="8.25" hidden="false" customHeight="false" outlineLevel="0" collapsed="false">
      <c r="H146" s="125"/>
      <c r="I146" s="125"/>
      <c r="J146" s="125"/>
    </row>
    <row r="147" customFormat="false" ht="8.25" hidden="false" customHeight="false" outlineLevel="0" collapsed="false">
      <c r="D147" s="126" t="s">
        <v>135</v>
      </c>
      <c r="P147" s="126" t="s">
        <v>136</v>
      </c>
    </row>
    <row r="148" customFormat="false" ht="8.25" hidden="false" customHeight="false" outlineLevel="0" collapsed="false">
      <c r="A148" s="129" t="s">
        <v>137</v>
      </c>
      <c r="P148" s="126" t="s">
        <v>137</v>
      </c>
      <c r="S148" s="129" t="s">
        <v>138</v>
      </c>
    </row>
    <row r="149" customFormat="false" ht="8.25" hidden="false" customHeight="false" outlineLevel="0" collapsed="false">
      <c r="A149" s="141" t="s">
        <v>139</v>
      </c>
      <c r="B149" s="147" t="s">
        <v>140</v>
      </c>
      <c r="C149" s="147" t="s">
        <v>26</v>
      </c>
      <c r="D149" s="147" t="s">
        <v>27</v>
      </c>
      <c r="E149" s="147" t="s">
        <v>55</v>
      </c>
      <c r="F149" s="147" t="s">
        <v>30</v>
      </c>
      <c r="G149" s="147" t="s">
        <v>141</v>
      </c>
      <c r="H149" s="147" t="s">
        <v>34</v>
      </c>
      <c r="I149" s="147" t="s">
        <v>55</v>
      </c>
      <c r="J149" s="147" t="s">
        <v>142</v>
      </c>
      <c r="K149" s="147" t="s">
        <v>30</v>
      </c>
      <c r="L149" s="147" t="s">
        <v>41</v>
      </c>
      <c r="O149" s="147" t="s">
        <v>143</v>
      </c>
      <c r="P149" s="147" t="s">
        <v>144</v>
      </c>
      <c r="Q149" s="147" t="s">
        <v>145</v>
      </c>
      <c r="S149" s="127" t="s">
        <v>16</v>
      </c>
      <c r="T149" s="127" t="s">
        <v>17</v>
      </c>
    </row>
    <row r="150" customFormat="false" ht="8.25" hidden="false" customHeight="false" outlineLevel="0" collapsed="false">
      <c r="A150" s="130" t="s">
        <v>49</v>
      </c>
      <c r="B150" s="140" t="n">
        <f aca="false">AVERAGE(B160,B170)</f>
        <v>577.5</v>
      </c>
      <c r="C150" s="140" t="n">
        <f aca="false">AVERAGE(C160,C170)</f>
        <v>377.5</v>
      </c>
      <c r="D150" s="148" t="n">
        <f aca="false">C150/B150</f>
        <v>0.653679653679654</v>
      </c>
      <c r="E150" s="140" t="n">
        <f aca="false">AVERAGE(E160,E170)</f>
        <v>4401.5</v>
      </c>
      <c r="F150" s="140" t="n">
        <f aca="false">AVERAGE(F160,F170)</f>
        <v>34</v>
      </c>
      <c r="G150" s="140" t="n">
        <f aca="false">AVERAGE(G160,G170)</f>
        <v>8.5</v>
      </c>
      <c r="H150" s="140" t="n">
        <f aca="false">AVERAGE(H160,H170)</f>
        <v>34.5</v>
      </c>
      <c r="I150" s="140" t="n">
        <f aca="false">AVERAGE(I160,I170)</f>
        <v>18.5</v>
      </c>
      <c r="J150" s="149" t="n">
        <f aca="false">I150/H150</f>
        <v>0.536231884057971</v>
      </c>
      <c r="K150" s="140" t="n">
        <f aca="false">AVERAGE(K160,K170)</f>
        <v>0</v>
      </c>
      <c r="L150" s="131" t="n">
        <f aca="false">((E150*0.05)+(F150*4)+(G150*-1)+(I150*0.1)+(K150*6))</f>
        <v>349.425</v>
      </c>
      <c r="O150" s="148" t="n">
        <f aca="false">(B150+H150)/(B152+F152+B154+F154+B156+F156+B150+H150)</f>
        <v>0.383699059561129</v>
      </c>
      <c r="P150" s="128" t="n">
        <f aca="false">B150/(B150+F152+F154+F156)</f>
        <v>0.507246376811594</v>
      </c>
      <c r="Q150" s="128" t="n">
        <f aca="false">H150/(H150+B152+B154+B156)</f>
        <v>0.0755750273822563</v>
      </c>
      <c r="S150" s="128" t="n">
        <f aca="false">(H150+B152+B154+B156)/(H150+B152+B154+B156+B150)</f>
        <v>0.441489361702128</v>
      </c>
      <c r="T150" s="128" t="n">
        <f aca="false">B150/(B150+H150+B152+B154+B156)</f>
        <v>0.558510638297872</v>
      </c>
    </row>
    <row r="151" customFormat="false" ht="8.25" hidden="false" customHeight="false" outlineLevel="0" collapsed="false">
      <c r="A151" s="141" t="s">
        <v>146</v>
      </c>
      <c r="B151" s="147" t="s">
        <v>34</v>
      </c>
      <c r="C151" s="147" t="s">
        <v>55</v>
      </c>
      <c r="D151" s="147" t="s">
        <v>142</v>
      </c>
      <c r="E151" s="147" t="s">
        <v>30</v>
      </c>
      <c r="F151" s="147" t="s">
        <v>53</v>
      </c>
      <c r="G151" s="147" t="s">
        <v>54</v>
      </c>
      <c r="H151" s="147" t="s">
        <v>55</v>
      </c>
      <c r="I151" s="147" t="s">
        <v>147</v>
      </c>
      <c r="J151" s="147" t="s">
        <v>30</v>
      </c>
      <c r="K151" s="147" t="s">
        <v>41</v>
      </c>
      <c r="L151" s="140" t="s">
        <v>148</v>
      </c>
      <c r="O151" s="127" t="s">
        <v>143</v>
      </c>
      <c r="P151" s="127" t="s">
        <v>145</v>
      </c>
      <c r="Q151" s="127" t="s">
        <v>149</v>
      </c>
    </row>
    <row r="152" customFormat="false" ht="8.25" hidden="false" customHeight="false" outlineLevel="0" collapsed="false">
      <c r="A152" s="130" t="s">
        <v>49</v>
      </c>
      <c r="B152" s="140" t="n">
        <f aca="false">AVERAGE(B162,B172)</f>
        <v>405</v>
      </c>
      <c r="C152" s="140" t="n">
        <f aca="false">AVERAGE(C162,C172)</f>
        <v>1826</v>
      </c>
      <c r="D152" s="149" t="n">
        <f aca="false">C152/B152</f>
        <v>4.50864197530864</v>
      </c>
      <c r="E152" s="140" t="n">
        <f aca="false">AVERAGE(E162,E172)</f>
        <v>15</v>
      </c>
      <c r="F152" s="140" t="n">
        <f aca="false">AVERAGE(F162,F172)</f>
        <v>59.5</v>
      </c>
      <c r="G152" s="140" t="n">
        <f aca="false">AVERAGE(G162,G172)</f>
        <v>45.5</v>
      </c>
      <c r="H152" s="140" t="n">
        <f aca="false">AVERAGE(H162,H172)</f>
        <v>298.5</v>
      </c>
      <c r="I152" s="149" t="n">
        <f aca="false">H152/G152</f>
        <v>6.56043956043956</v>
      </c>
      <c r="J152" s="140" t="n">
        <f aca="false">AVERAGE(J162,J172)</f>
        <v>2.5</v>
      </c>
      <c r="K152" s="131" t="n">
        <f aca="false">(C152*0.1)+(E152*6)+(H152*0.1)+(J152*6)</f>
        <v>317.45</v>
      </c>
      <c r="L152" s="131" t="n">
        <f aca="false">(C152*0.1)+(E152*6)+(G152*1)+(H152*0.1)+(J152*6)</f>
        <v>362.95</v>
      </c>
      <c r="O152" s="148" t="n">
        <f aca="false">(B152+F152)/(B152+F152+B154+F154+B156+F156+B150+H150)</f>
        <v>0.291222570532915</v>
      </c>
      <c r="P152" s="128" t="n">
        <f aca="false">B152/(H150+B152+B154+B156)</f>
        <v>0.887185104052574</v>
      </c>
      <c r="Q152" s="128" t="n">
        <f aca="false">F152/(F152+F154+F156)</f>
        <v>0.106060606060606</v>
      </c>
    </row>
    <row r="153" customFormat="false" ht="8.25" hidden="false" customHeight="false" outlineLevel="0" collapsed="false">
      <c r="A153" s="141" t="s">
        <v>150</v>
      </c>
      <c r="B153" s="147" t="s">
        <v>34</v>
      </c>
      <c r="C153" s="147" t="s">
        <v>55</v>
      </c>
      <c r="D153" s="147" t="s">
        <v>142</v>
      </c>
      <c r="E153" s="147" t="s">
        <v>30</v>
      </c>
      <c r="F153" s="147" t="s">
        <v>53</v>
      </c>
      <c r="G153" s="147" t="s">
        <v>54</v>
      </c>
      <c r="H153" s="147" t="s">
        <v>55</v>
      </c>
      <c r="I153" s="147" t="s">
        <v>147</v>
      </c>
      <c r="J153" s="147" t="s">
        <v>30</v>
      </c>
      <c r="K153" s="147" t="s">
        <v>41</v>
      </c>
      <c r="L153" s="140" t="s">
        <v>148</v>
      </c>
      <c r="O153" s="127" t="s">
        <v>143</v>
      </c>
      <c r="P153" s="127" t="s">
        <v>145</v>
      </c>
      <c r="Q153" s="127" t="s">
        <v>149</v>
      </c>
    </row>
    <row r="154" customFormat="false" ht="8.25" hidden="false" customHeight="false" outlineLevel="0" collapsed="false">
      <c r="A154" s="130" t="s">
        <v>49</v>
      </c>
      <c r="B154" s="140" t="n">
        <f aca="false">AVERAGE(B164,B174)</f>
        <v>17</v>
      </c>
      <c r="C154" s="140" t="n">
        <f aca="false">AVERAGE(C164,C174)</f>
        <v>114</v>
      </c>
      <c r="D154" s="140" t="n">
        <f aca="false">C154/B154</f>
        <v>6.70588235294118</v>
      </c>
      <c r="E154" s="140" t="n">
        <f aca="false">AVERAGE(E164,E174)</f>
        <v>1</v>
      </c>
      <c r="F154" s="140" t="n">
        <f aca="false">AVERAGE(F164,F174)</f>
        <v>385</v>
      </c>
      <c r="G154" s="140" t="n">
        <f aca="false">AVERAGE(G164,G174)</f>
        <v>255</v>
      </c>
      <c r="H154" s="140" t="n">
        <f aca="false">AVERAGE(H164,H174)</f>
        <v>3309.5</v>
      </c>
      <c r="I154" s="149" t="n">
        <f aca="false">H154/G154</f>
        <v>12.978431372549</v>
      </c>
      <c r="J154" s="140" t="n">
        <f aca="false">AVERAGE(J164,J174)</f>
        <v>21.5</v>
      </c>
      <c r="K154" s="131" t="n">
        <f aca="false">(C154*0.1)+(E154*6)+(H154*0.1)+(J154*6)</f>
        <v>477.35</v>
      </c>
      <c r="L154" s="131" t="n">
        <f aca="false">(C154*0.1)+(E154*6)+(G154*1)+(H154*0.1)+(J154*6)</f>
        <v>732.35</v>
      </c>
      <c r="O154" s="148" t="n">
        <f aca="false">(B154+F154)/(B152+F152+B154+F154+B156+F156+B150+H150)</f>
        <v>0.252037617554859</v>
      </c>
      <c r="P154" s="128" t="n">
        <f aca="false">B154/(B152+H150+B154+B156)</f>
        <v>0.0372398685651698</v>
      </c>
      <c r="Q154" s="128" t="n">
        <f aca="false">F154/(F154+F152+F156)</f>
        <v>0.686274509803922</v>
      </c>
    </row>
    <row r="155" customFormat="false" ht="8.25" hidden="false" customHeight="false" outlineLevel="0" collapsed="false">
      <c r="A155" s="141" t="s">
        <v>151</v>
      </c>
      <c r="B155" s="147" t="s">
        <v>34</v>
      </c>
      <c r="C155" s="147" t="s">
        <v>55</v>
      </c>
      <c r="D155" s="147" t="s">
        <v>142</v>
      </c>
      <c r="E155" s="147" t="s">
        <v>30</v>
      </c>
      <c r="F155" s="147" t="s">
        <v>53</v>
      </c>
      <c r="G155" s="147" t="s">
        <v>54</v>
      </c>
      <c r="H155" s="147" t="s">
        <v>55</v>
      </c>
      <c r="I155" s="147" t="s">
        <v>147</v>
      </c>
      <c r="J155" s="147" t="s">
        <v>30</v>
      </c>
      <c r="K155" s="147" t="s">
        <v>41</v>
      </c>
      <c r="L155" s="140" t="s">
        <v>148</v>
      </c>
      <c r="O155" s="127" t="s">
        <v>143</v>
      </c>
      <c r="P155" s="127" t="s">
        <v>145</v>
      </c>
      <c r="Q155" s="127" t="s">
        <v>149</v>
      </c>
    </row>
    <row r="156" customFormat="false" ht="8.25" hidden="false" customHeight="false" outlineLevel="0" collapsed="false">
      <c r="A156" s="130" t="s">
        <v>49</v>
      </c>
      <c r="B156" s="140" t="n">
        <f aca="false">AVERAGE(B166,B176)</f>
        <v>0</v>
      </c>
      <c r="C156" s="140" t="n">
        <f aca="false">AVERAGE(C166,C176)</f>
        <v>0</v>
      </c>
      <c r="D156" s="140" t="e">
        <f aca="false">C156/B156</f>
        <v>#DIV/0!</v>
      </c>
      <c r="E156" s="140" t="n">
        <f aca="false">AVERAGE(E166,E176)</f>
        <v>0</v>
      </c>
      <c r="F156" s="140" t="n">
        <f aca="false">AVERAGE(F166,F176)</f>
        <v>116.5</v>
      </c>
      <c r="G156" s="140" t="n">
        <f aca="false">AVERAGE(G166,G176)</f>
        <v>77</v>
      </c>
      <c r="H156" s="140" t="n">
        <f aca="false">AVERAGE(H166,H176)</f>
        <v>793.5</v>
      </c>
      <c r="I156" s="149" t="n">
        <f aca="false">H156/G156</f>
        <v>10.3051948051948</v>
      </c>
      <c r="J156" s="140" t="n">
        <f aca="false">AVERAGE(J166,J176)</f>
        <v>10</v>
      </c>
      <c r="K156" s="131" t="n">
        <f aca="false">(C156*0.1)+(E156*6)+(H156*0.1)+(J156*6)</f>
        <v>139.35</v>
      </c>
      <c r="L156" s="131" t="n">
        <f aca="false">(C156*0.1)+(E156*6)+(G156*1)+(H156*0.1)+(J156*6)</f>
        <v>216.35</v>
      </c>
      <c r="O156" s="148" t="n">
        <f aca="false">(B156+F156)/(B152+F152+B154+F154+B156+F156+B150+H150)</f>
        <v>0.0730407523510972</v>
      </c>
      <c r="P156" s="143" t="n">
        <f aca="false">B156/(B156+B154+B152+H150)</f>
        <v>0</v>
      </c>
      <c r="Q156" s="128" t="n">
        <f aca="false">F156/(F156+F154+F152)</f>
        <v>0.207664884135472</v>
      </c>
    </row>
    <row r="157" customFormat="false" ht="8.25" hidden="false" customHeight="false" outlineLevel="0" collapsed="false">
      <c r="B157" s="151"/>
      <c r="C157" s="151"/>
      <c r="D157" s="151"/>
      <c r="E157" s="151"/>
      <c r="F157" s="151"/>
      <c r="G157" s="151"/>
      <c r="H157" s="151"/>
      <c r="I157" s="151"/>
      <c r="J157" s="151"/>
      <c r="K157" s="151"/>
      <c r="L157" s="152"/>
      <c r="P157" s="126"/>
    </row>
    <row r="158" customFormat="false" ht="8.25" hidden="false" customHeight="false" outlineLevel="0" collapsed="false">
      <c r="A158" s="129" t="n">
        <v>2024</v>
      </c>
      <c r="P158" s="126" t="n">
        <v>2024</v>
      </c>
      <c r="S158" s="129" t="s">
        <v>138</v>
      </c>
    </row>
    <row r="159" customFormat="false" ht="8.25" hidden="false" customHeight="false" outlineLevel="0" collapsed="false">
      <c r="A159" s="141" t="s">
        <v>139</v>
      </c>
      <c r="B159" s="147" t="s">
        <v>140</v>
      </c>
      <c r="C159" s="147" t="s">
        <v>26</v>
      </c>
      <c r="D159" s="147" t="s">
        <v>27</v>
      </c>
      <c r="E159" s="147" t="s">
        <v>55</v>
      </c>
      <c r="F159" s="147" t="s">
        <v>30</v>
      </c>
      <c r="G159" s="147" t="s">
        <v>141</v>
      </c>
      <c r="H159" s="147" t="s">
        <v>34</v>
      </c>
      <c r="I159" s="147" t="s">
        <v>55</v>
      </c>
      <c r="J159" s="147" t="s">
        <v>142</v>
      </c>
      <c r="K159" s="147" t="s">
        <v>30</v>
      </c>
      <c r="L159" s="147" t="s">
        <v>41</v>
      </c>
      <c r="O159" s="147" t="s">
        <v>143</v>
      </c>
      <c r="P159" s="147" t="s">
        <v>144</v>
      </c>
      <c r="Q159" s="147" t="s">
        <v>145</v>
      </c>
      <c r="S159" s="127" t="s">
        <v>16</v>
      </c>
      <c r="T159" s="127" t="s">
        <v>17</v>
      </c>
    </row>
    <row r="160" customFormat="false" ht="8.25" hidden="false" customHeight="false" outlineLevel="0" collapsed="false">
      <c r="A160" s="130" t="s">
        <v>49</v>
      </c>
      <c r="B160" s="140" t="n">
        <v>558</v>
      </c>
      <c r="C160" s="140" t="n">
        <v>367</v>
      </c>
      <c r="D160" s="148" t="n">
        <f aca="false">C160/B160</f>
        <v>0.657706093189964</v>
      </c>
      <c r="E160" s="140" t="n">
        <v>4096</v>
      </c>
      <c r="F160" s="140" t="n">
        <v>22</v>
      </c>
      <c r="G160" s="140" t="n">
        <v>9</v>
      </c>
      <c r="H160" s="140" t="n">
        <v>32</v>
      </c>
      <c r="I160" s="140" t="n">
        <v>46</v>
      </c>
      <c r="J160" s="149" t="n">
        <f aca="false">I160/H160</f>
        <v>1.4375</v>
      </c>
      <c r="K160" s="140" t="n">
        <v>0</v>
      </c>
      <c r="L160" s="131" t="n">
        <f aca="false">((E160*0.05)+(F160*4)+(G160*-1)+(I160*0.1)+(K160*6))</f>
        <v>288.4</v>
      </c>
      <c r="O160" s="148" t="n">
        <f aca="false">(B160+H160)/(B162+F162+B164+F164+B166+F166+B160+H160)</f>
        <v>0.380890897353131</v>
      </c>
      <c r="P160" s="128" t="n">
        <f aca="false">B160/(B160+F162+F164+F166)</f>
        <v>0.507734303912648</v>
      </c>
      <c r="Q160" s="128" t="n">
        <f aca="false">H160/(H160+B162+B164+B166)</f>
        <v>0.0711111111111111</v>
      </c>
      <c r="S160" s="128" t="n">
        <f aca="false">(H160+B162+B164+B166)/(H160+B162+B164+B166+B160)</f>
        <v>0.446428571428571</v>
      </c>
      <c r="T160" s="128" t="n">
        <f aca="false">B160/(B160+H160+B162+B164+B166)</f>
        <v>0.553571428571429</v>
      </c>
    </row>
    <row r="161" customFormat="false" ht="8.25" hidden="false" customHeight="false" outlineLevel="0" collapsed="false">
      <c r="A161" s="141" t="s">
        <v>146</v>
      </c>
      <c r="B161" s="147" t="s">
        <v>34</v>
      </c>
      <c r="C161" s="147" t="s">
        <v>55</v>
      </c>
      <c r="D161" s="147" t="s">
        <v>142</v>
      </c>
      <c r="E161" s="147" t="s">
        <v>30</v>
      </c>
      <c r="F161" s="147" t="s">
        <v>53</v>
      </c>
      <c r="G161" s="147" t="s">
        <v>54</v>
      </c>
      <c r="H161" s="147" t="s">
        <v>55</v>
      </c>
      <c r="I161" s="147" t="s">
        <v>147</v>
      </c>
      <c r="J161" s="147" t="s">
        <v>30</v>
      </c>
      <c r="K161" s="147" t="s">
        <v>41</v>
      </c>
      <c r="L161" s="147" t="s">
        <v>148</v>
      </c>
      <c r="O161" s="127" t="s">
        <v>143</v>
      </c>
      <c r="P161" s="127" t="s">
        <v>145</v>
      </c>
      <c r="Q161" s="127" t="s">
        <v>149</v>
      </c>
    </row>
    <row r="162" customFormat="false" ht="8.25" hidden="false" customHeight="false" outlineLevel="0" collapsed="false">
      <c r="A162" s="130" t="s">
        <v>49</v>
      </c>
      <c r="B162" s="140" t="n">
        <v>397</v>
      </c>
      <c r="C162" s="140" t="n">
        <v>1608</v>
      </c>
      <c r="D162" s="149" t="n">
        <f aca="false">C162/B162</f>
        <v>4.05037783375315</v>
      </c>
      <c r="E162" s="140" t="n">
        <v>14</v>
      </c>
      <c r="F162" s="140" t="n">
        <v>55</v>
      </c>
      <c r="G162" s="140" t="n">
        <v>47</v>
      </c>
      <c r="H162" s="140" t="n">
        <v>280</v>
      </c>
      <c r="I162" s="149" t="n">
        <f aca="false">H162/G162</f>
        <v>5.95744680851064</v>
      </c>
      <c r="J162" s="140" t="n">
        <v>2</v>
      </c>
      <c r="K162" s="131" t="n">
        <f aca="false">(C162*0.1)+(E162*6)+(H162*0.1)+(J162*6)</f>
        <v>284.8</v>
      </c>
      <c r="L162" s="131" t="n">
        <f aca="false">(C162*0.1)+(E162*6)+(G162*1)+(H162*0.1)+(J162*6)</f>
        <v>331.8</v>
      </c>
      <c r="O162" s="148" t="n">
        <f aca="false">(B162+F162)/(B162+F162+B164+F164+B166+F166+B160+H160)</f>
        <v>0.291801162040026</v>
      </c>
      <c r="P162" s="128" t="n">
        <f aca="false">B162/(H160+B162+B164+B166)</f>
        <v>0.882222222222222</v>
      </c>
      <c r="Q162" s="128" t="n">
        <f aca="false">F162/(F162+F164+F166)</f>
        <v>0.101663585951941</v>
      </c>
    </row>
    <row r="163" customFormat="false" ht="8.25" hidden="false" customHeight="false" outlineLevel="0" collapsed="false">
      <c r="A163" s="141" t="s">
        <v>150</v>
      </c>
      <c r="B163" s="147" t="s">
        <v>34</v>
      </c>
      <c r="C163" s="147" t="s">
        <v>55</v>
      </c>
      <c r="D163" s="147" t="s">
        <v>142</v>
      </c>
      <c r="E163" s="147" t="s">
        <v>30</v>
      </c>
      <c r="F163" s="147" t="s">
        <v>53</v>
      </c>
      <c r="G163" s="147" t="s">
        <v>54</v>
      </c>
      <c r="H163" s="147" t="s">
        <v>55</v>
      </c>
      <c r="I163" s="147" t="s">
        <v>147</v>
      </c>
      <c r="J163" s="147" t="s">
        <v>30</v>
      </c>
      <c r="K163" s="147" t="s">
        <v>41</v>
      </c>
      <c r="L163" s="147" t="s">
        <v>148</v>
      </c>
      <c r="O163" s="127" t="s">
        <v>143</v>
      </c>
      <c r="P163" s="127" t="s">
        <v>145</v>
      </c>
      <c r="Q163" s="127" t="s">
        <v>149</v>
      </c>
    </row>
    <row r="164" customFormat="false" ht="8.25" hidden="false" customHeight="false" outlineLevel="0" collapsed="false">
      <c r="A164" s="130" t="s">
        <v>49</v>
      </c>
      <c r="B164" s="140" t="n">
        <v>21</v>
      </c>
      <c r="C164" s="140" t="n">
        <v>111</v>
      </c>
      <c r="D164" s="140" t="n">
        <f aca="false">C164/B164</f>
        <v>5.28571428571429</v>
      </c>
      <c r="E164" s="140" t="n">
        <v>1</v>
      </c>
      <c r="F164" s="140" t="n">
        <v>403</v>
      </c>
      <c r="G164" s="140" t="n">
        <v>269</v>
      </c>
      <c r="H164" s="140" t="n">
        <v>3357</v>
      </c>
      <c r="I164" s="149" t="n">
        <f aca="false">H164/G164</f>
        <v>12.4795539033457</v>
      </c>
      <c r="J164" s="140" t="n">
        <v>17</v>
      </c>
      <c r="K164" s="131" t="n">
        <f aca="false">(C164*0.1)+(E164*6)+(H164*0.1)+(J164*6)</f>
        <v>454.8</v>
      </c>
      <c r="L164" s="131" t="n">
        <f aca="false">(C164*0.1)+(E164*6)+(G164*1)+(H164*0.1)+(J164*6)</f>
        <v>723.8</v>
      </c>
      <c r="O164" s="148" t="n">
        <f aca="false">(B164+F164)/(B162+F162+B164+F164+B166+F166+B160+H160)</f>
        <v>0.273724983860555</v>
      </c>
      <c r="P164" s="128" t="n">
        <f aca="false">B164/(B162+H160+B164+B166)</f>
        <v>0.0466666666666667</v>
      </c>
      <c r="Q164" s="128" t="n">
        <f aca="false">F164/(F164+F162+F166)</f>
        <v>0.744916820702403</v>
      </c>
    </row>
    <row r="165" customFormat="false" ht="8.25" hidden="false" customHeight="false" outlineLevel="0" collapsed="false">
      <c r="A165" s="141" t="s">
        <v>151</v>
      </c>
      <c r="B165" s="147" t="s">
        <v>34</v>
      </c>
      <c r="C165" s="147" t="s">
        <v>55</v>
      </c>
      <c r="D165" s="147" t="s">
        <v>142</v>
      </c>
      <c r="E165" s="147" t="s">
        <v>30</v>
      </c>
      <c r="F165" s="147" t="s">
        <v>53</v>
      </c>
      <c r="G165" s="147" t="s">
        <v>54</v>
      </c>
      <c r="H165" s="147" t="s">
        <v>55</v>
      </c>
      <c r="I165" s="147" t="s">
        <v>147</v>
      </c>
      <c r="J165" s="147" t="s">
        <v>30</v>
      </c>
      <c r="K165" s="147" t="s">
        <v>41</v>
      </c>
      <c r="L165" s="147" t="s">
        <v>148</v>
      </c>
      <c r="O165" s="127" t="s">
        <v>143</v>
      </c>
      <c r="P165" s="127" t="s">
        <v>145</v>
      </c>
      <c r="Q165" s="127" t="s">
        <v>149</v>
      </c>
    </row>
    <row r="166" customFormat="false" ht="8.25" hidden="false" customHeight="false" outlineLevel="0" collapsed="false">
      <c r="A166" s="130" t="s">
        <v>49</v>
      </c>
      <c r="B166" s="140" t="n">
        <v>0</v>
      </c>
      <c r="C166" s="140" t="n">
        <v>0</v>
      </c>
      <c r="D166" s="140" t="e">
        <f aca="false">C166/B166</f>
        <v>#DIV/0!</v>
      </c>
      <c r="E166" s="140" t="n">
        <v>0</v>
      </c>
      <c r="F166" s="140" t="n">
        <v>83</v>
      </c>
      <c r="G166" s="140" t="n">
        <v>51</v>
      </c>
      <c r="H166" s="140" t="n">
        <v>459</v>
      </c>
      <c r="I166" s="149" t="n">
        <f aca="false">H166/G166</f>
        <v>9</v>
      </c>
      <c r="J166" s="140" t="n">
        <v>3</v>
      </c>
      <c r="K166" s="131" t="n">
        <f aca="false">(C166*0.1)+(E166*6)+(H166*0.1)+(J166*6)</f>
        <v>63.9</v>
      </c>
      <c r="L166" s="131" t="n">
        <f aca="false">(C166*0.1)+(E166*6)+(G166*1)+(H166*0.1)+(J166*6)</f>
        <v>114.9</v>
      </c>
      <c r="O166" s="148" t="n">
        <f aca="false">(B166+F166)/(B162+F162+B164+F164+B166+F166+B160+H160)</f>
        <v>0.0535829567462879</v>
      </c>
      <c r="P166" s="143" t="n">
        <f aca="false">B166/(B166+B164+B162+H160)</f>
        <v>0</v>
      </c>
      <c r="Q166" s="128" t="n">
        <f aca="false">F166/(F166+F164+F162)</f>
        <v>0.153419593345656</v>
      </c>
    </row>
    <row r="168" customFormat="false" ht="8.25" hidden="false" customHeight="false" outlineLevel="0" collapsed="false">
      <c r="A168" s="129" t="n">
        <v>2025</v>
      </c>
      <c r="P168" s="126" t="n">
        <v>2025</v>
      </c>
      <c r="S168" s="129" t="s">
        <v>138</v>
      </c>
    </row>
    <row r="169" customFormat="false" ht="8.25" hidden="false" customHeight="false" outlineLevel="0" collapsed="false">
      <c r="A169" s="141" t="s">
        <v>139</v>
      </c>
      <c r="B169" s="147" t="s">
        <v>140</v>
      </c>
      <c r="C169" s="147" t="s">
        <v>26</v>
      </c>
      <c r="D169" s="147" t="s">
        <v>27</v>
      </c>
      <c r="E169" s="147" t="s">
        <v>55</v>
      </c>
      <c r="F169" s="147" t="s">
        <v>30</v>
      </c>
      <c r="G169" s="147" t="s">
        <v>141</v>
      </c>
      <c r="H169" s="147" t="s">
        <v>34</v>
      </c>
      <c r="I169" s="147" t="s">
        <v>55</v>
      </c>
      <c r="J169" s="147" t="s">
        <v>142</v>
      </c>
      <c r="K169" s="147" t="s">
        <v>30</v>
      </c>
      <c r="L169" s="147" t="s">
        <v>41</v>
      </c>
      <c r="O169" s="147" t="s">
        <v>143</v>
      </c>
      <c r="P169" s="147" t="s">
        <v>144</v>
      </c>
      <c r="Q169" s="147" t="s">
        <v>145</v>
      </c>
      <c r="S169" s="127" t="s">
        <v>16</v>
      </c>
      <c r="T169" s="127" t="s">
        <v>17</v>
      </c>
    </row>
    <row r="170" customFormat="false" ht="8.25" hidden="false" customHeight="false" outlineLevel="0" collapsed="false">
      <c r="A170" s="130" t="s">
        <v>49</v>
      </c>
      <c r="B170" s="140" t="n">
        <v>597</v>
      </c>
      <c r="C170" s="140" t="n">
        <v>388</v>
      </c>
      <c r="D170" s="148" t="n">
        <f aca="false">C170/B170</f>
        <v>0.649916247906198</v>
      </c>
      <c r="E170" s="140" t="n">
        <v>4707</v>
      </c>
      <c r="F170" s="140" t="n">
        <v>46</v>
      </c>
      <c r="G170" s="140" t="n">
        <v>8</v>
      </c>
      <c r="H170" s="140" t="n">
        <v>37</v>
      </c>
      <c r="I170" s="140" t="n">
        <v>-9</v>
      </c>
      <c r="J170" s="140" t="n">
        <f aca="false">I170/H170</f>
        <v>-0.243243243243243</v>
      </c>
      <c r="K170" s="140" t="n">
        <v>0</v>
      </c>
      <c r="L170" s="131" t="n">
        <f aca="false">((E170*0.05)+(F170*4)+(G170*-1)+(I170*0.1)+(K170*6))</f>
        <v>410.45</v>
      </c>
      <c r="O170" s="148" t="n">
        <f aca="false">(B170+H170)/(B172+F172+B174+F174+B176+F176+B170+H170)</f>
        <v>0.386349786715417</v>
      </c>
      <c r="P170" s="128" t="n">
        <f aca="false">B170/(B170+F172+F174+F176)</f>
        <v>0.50679117147708</v>
      </c>
      <c r="Q170" s="128" t="n">
        <f aca="false">H170/(H170+B172+B174+B176)</f>
        <v>0.0799136069114471</v>
      </c>
      <c r="S170" s="128" t="n">
        <f aca="false">(H170+B172+B174+B176)/(H170+B172+B174+B176+B170)</f>
        <v>0.436792452830189</v>
      </c>
      <c r="T170" s="128" t="n">
        <f aca="false">B170/(B170+H170+B172+B174+B176)</f>
        <v>0.563207547169811</v>
      </c>
    </row>
    <row r="171" customFormat="false" ht="8.25" hidden="false" customHeight="false" outlineLevel="0" collapsed="false">
      <c r="A171" s="141" t="s">
        <v>146</v>
      </c>
      <c r="B171" s="147" t="s">
        <v>34</v>
      </c>
      <c r="C171" s="147" t="s">
        <v>55</v>
      </c>
      <c r="D171" s="147" t="s">
        <v>142</v>
      </c>
      <c r="E171" s="147" t="s">
        <v>30</v>
      </c>
      <c r="F171" s="147" t="s">
        <v>53</v>
      </c>
      <c r="G171" s="147" t="s">
        <v>54</v>
      </c>
      <c r="H171" s="147" t="s">
        <v>55</v>
      </c>
      <c r="I171" s="147" t="s">
        <v>147</v>
      </c>
      <c r="J171" s="147" t="s">
        <v>30</v>
      </c>
      <c r="K171" s="147" t="s">
        <v>41</v>
      </c>
      <c r="L171" s="147" t="s">
        <v>148</v>
      </c>
      <c r="O171" s="127" t="s">
        <v>143</v>
      </c>
      <c r="P171" s="127" t="s">
        <v>145</v>
      </c>
      <c r="Q171" s="127" t="s">
        <v>149</v>
      </c>
    </row>
    <row r="172" customFormat="false" ht="8.25" hidden="false" customHeight="false" outlineLevel="0" collapsed="false">
      <c r="A172" s="130" t="s">
        <v>49</v>
      </c>
      <c r="B172" s="140" t="n">
        <v>413</v>
      </c>
      <c r="C172" s="140" t="n">
        <v>2044</v>
      </c>
      <c r="D172" s="149" t="n">
        <f aca="false">C172/B172</f>
        <v>4.94915254237288</v>
      </c>
      <c r="E172" s="140" t="n">
        <v>16</v>
      </c>
      <c r="F172" s="140" t="n">
        <v>64</v>
      </c>
      <c r="G172" s="140" t="n">
        <v>44</v>
      </c>
      <c r="H172" s="140" t="n">
        <v>317</v>
      </c>
      <c r="I172" s="149" t="n">
        <f aca="false">H172/G172</f>
        <v>7.20454545454545</v>
      </c>
      <c r="J172" s="140" t="n">
        <v>3</v>
      </c>
      <c r="K172" s="131" t="n">
        <f aca="false">(C172*0.1)+(E172*6)+(H172*0.1)+(J172*6)</f>
        <v>350.1</v>
      </c>
      <c r="L172" s="131" t="n">
        <f aca="false">(C172*0.1)+(E172*6)+(G172*1)+(H172*0.1)+(J172*6)</f>
        <v>394.1</v>
      </c>
      <c r="O172" s="148" t="n">
        <f aca="false">(B172+F172)/(B172+F172+B174+F174+B176+F176+B170+H170)</f>
        <v>0.290676416819013</v>
      </c>
      <c r="P172" s="128" t="n">
        <f aca="false">B172/(H170+B172+B174+B176)</f>
        <v>0.892008639308855</v>
      </c>
      <c r="Q172" s="128" t="n">
        <f aca="false">F172/(F172+F174+F176)</f>
        <v>0.110154905335628</v>
      </c>
    </row>
    <row r="173" customFormat="false" ht="8.25" hidden="false" customHeight="false" outlineLevel="0" collapsed="false">
      <c r="A173" s="141" t="s">
        <v>150</v>
      </c>
      <c r="B173" s="147" t="s">
        <v>34</v>
      </c>
      <c r="C173" s="147" t="s">
        <v>55</v>
      </c>
      <c r="D173" s="147" t="s">
        <v>142</v>
      </c>
      <c r="E173" s="147" t="s">
        <v>30</v>
      </c>
      <c r="F173" s="147" t="s">
        <v>53</v>
      </c>
      <c r="G173" s="147" t="s">
        <v>54</v>
      </c>
      <c r="H173" s="147" t="s">
        <v>55</v>
      </c>
      <c r="I173" s="147" t="s">
        <v>147</v>
      </c>
      <c r="J173" s="147" t="s">
        <v>30</v>
      </c>
      <c r="K173" s="147" t="s">
        <v>41</v>
      </c>
      <c r="L173" s="147" t="s">
        <v>148</v>
      </c>
      <c r="O173" s="127" t="s">
        <v>143</v>
      </c>
      <c r="P173" s="127" t="s">
        <v>145</v>
      </c>
      <c r="Q173" s="127" t="s">
        <v>149</v>
      </c>
    </row>
    <row r="174" customFormat="false" ht="8.25" hidden="false" customHeight="false" outlineLevel="0" collapsed="false">
      <c r="A174" s="130" t="s">
        <v>49</v>
      </c>
      <c r="B174" s="140" t="n">
        <v>13</v>
      </c>
      <c r="C174" s="140" t="n">
        <v>117</v>
      </c>
      <c r="D174" s="149" t="n">
        <f aca="false">C174/B174</f>
        <v>9</v>
      </c>
      <c r="E174" s="140" t="n">
        <v>1</v>
      </c>
      <c r="F174" s="140" t="n">
        <v>367</v>
      </c>
      <c r="G174" s="140" t="n">
        <v>241</v>
      </c>
      <c r="H174" s="140" t="n">
        <v>3262</v>
      </c>
      <c r="I174" s="149" t="n">
        <f aca="false">H174/G174</f>
        <v>13.5352697095436</v>
      </c>
      <c r="J174" s="140" t="n">
        <v>26</v>
      </c>
      <c r="K174" s="131" t="n">
        <f aca="false">(C174*0.1)+(E174*6)+(H174*0.1)+(J174*6)</f>
        <v>499.9</v>
      </c>
      <c r="L174" s="131" t="n">
        <f aca="false">(C174*0.1)+(E174*6)+(G174*1)+(H174*0.1)+(J174*6)</f>
        <v>740.9</v>
      </c>
      <c r="O174" s="148" t="n">
        <f aca="false">(B174+F174)/(B172+F172+B174+F174+B176+F176+B170+H170)</f>
        <v>0.231566118220597</v>
      </c>
      <c r="P174" s="128" t="n">
        <f aca="false">B174/(B172+H170+B174+B176)</f>
        <v>0.0280777537796976</v>
      </c>
      <c r="Q174" s="128" t="n">
        <f aca="false">F174/(F174+F172+F176)</f>
        <v>0.631669535283993</v>
      </c>
    </row>
    <row r="175" customFormat="false" ht="8.25" hidden="false" customHeight="false" outlineLevel="0" collapsed="false">
      <c r="A175" s="141" t="s">
        <v>151</v>
      </c>
      <c r="B175" s="147" t="s">
        <v>34</v>
      </c>
      <c r="C175" s="147" t="s">
        <v>55</v>
      </c>
      <c r="D175" s="147" t="s">
        <v>142</v>
      </c>
      <c r="E175" s="147" t="s">
        <v>30</v>
      </c>
      <c r="F175" s="147" t="s">
        <v>53</v>
      </c>
      <c r="G175" s="147" t="s">
        <v>54</v>
      </c>
      <c r="H175" s="147" t="s">
        <v>55</v>
      </c>
      <c r="I175" s="147" t="s">
        <v>147</v>
      </c>
      <c r="J175" s="147" t="s">
        <v>30</v>
      </c>
      <c r="K175" s="147" t="s">
        <v>41</v>
      </c>
      <c r="L175" s="147" t="s">
        <v>148</v>
      </c>
      <c r="O175" s="127" t="s">
        <v>143</v>
      </c>
      <c r="P175" s="127" t="s">
        <v>145</v>
      </c>
      <c r="Q175" s="127" t="s">
        <v>149</v>
      </c>
    </row>
    <row r="176" customFormat="false" ht="8.25" hidden="false" customHeight="false" outlineLevel="0" collapsed="false">
      <c r="A176" s="130" t="s">
        <v>49</v>
      </c>
      <c r="B176" s="140" t="n">
        <v>0</v>
      </c>
      <c r="C176" s="140" t="n">
        <v>0</v>
      </c>
      <c r="D176" s="140" t="e">
        <f aca="false">C176/B176</f>
        <v>#DIV/0!</v>
      </c>
      <c r="E176" s="140" t="n">
        <v>0</v>
      </c>
      <c r="F176" s="140" t="n">
        <v>150</v>
      </c>
      <c r="G176" s="140" t="n">
        <v>103</v>
      </c>
      <c r="H176" s="140" t="n">
        <v>1128</v>
      </c>
      <c r="I176" s="149" t="n">
        <f aca="false">H176/G176</f>
        <v>10.9514563106796</v>
      </c>
      <c r="J176" s="140" t="n">
        <v>17</v>
      </c>
      <c r="K176" s="131" t="n">
        <f aca="false">(C176*0.1)+(E176*6)+(H176*0.1)+(J176*6)</f>
        <v>214.8</v>
      </c>
      <c r="L176" s="131" t="n">
        <f aca="false">(C176*0.1)+(E176*6)+(G176*1)+(H176*0.1)+(J176*6)</f>
        <v>317.8</v>
      </c>
      <c r="O176" s="148" t="n">
        <f aca="false">(B176+F176)/(B172+F172+B174+F174+B176+F176+B170+H170)</f>
        <v>0.0914076782449726</v>
      </c>
      <c r="P176" s="143" t="n">
        <f aca="false">B176/(B176+B174+B172+H170)</f>
        <v>0</v>
      </c>
      <c r="Q176" s="128" t="n">
        <f aca="false">F176/(F176+F174+F172)</f>
        <v>0.258175559380379</v>
      </c>
    </row>
  </sheetData>
  <mergeCells count="136">
    <mergeCell ref="A1:W1"/>
    <mergeCell ref="A3:W3"/>
    <mergeCell ref="AC3:AY3"/>
    <mergeCell ref="H5:J5"/>
    <mergeCell ref="M5:O5"/>
    <mergeCell ref="AJ5:AL5"/>
    <mergeCell ref="AO5:AQ5"/>
    <mergeCell ref="H6:J6"/>
    <mergeCell ref="AJ6:AL6"/>
    <mergeCell ref="H7:J7"/>
    <mergeCell ref="AJ7:AL7"/>
    <mergeCell ref="A10:W10"/>
    <mergeCell ref="AC10:AY10"/>
    <mergeCell ref="C12:I12"/>
    <mergeCell ref="N12:R12"/>
    <mergeCell ref="T12:V12"/>
    <mergeCell ref="X12:Y12"/>
    <mergeCell ref="AG12:AM12"/>
    <mergeCell ref="AP12:AT12"/>
    <mergeCell ref="AV12:AX12"/>
    <mergeCell ref="AZ12:BA12"/>
    <mergeCell ref="A20:G20"/>
    <mergeCell ref="H20:M20"/>
    <mergeCell ref="T20:V20"/>
    <mergeCell ref="X20:Y20"/>
    <mergeCell ref="AE20:AK20"/>
    <mergeCell ref="AL20:AQ20"/>
    <mergeCell ref="AV20:AX20"/>
    <mergeCell ref="AZ20:BA20"/>
    <mergeCell ref="A30:G30"/>
    <mergeCell ref="L30:P30"/>
    <mergeCell ref="T30:V30"/>
    <mergeCell ref="X30:Y30"/>
    <mergeCell ref="AE30:AK30"/>
    <mergeCell ref="AN30:AR30"/>
    <mergeCell ref="AV30:AX30"/>
    <mergeCell ref="AZ30:BA30"/>
    <mergeCell ref="A41:G41"/>
    <mergeCell ref="L41:P41"/>
    <mergeCell ref="T41:V41"/>
    <mergeCell ref="X41:Y41"/>
    <mergeCell ref="AE41:AK41"/>
    <mergeCell ref="AN41:AR41"/>
    <mergeCell ref="AV41:AX41"/>
    <mergeCell ref="AZ41:BA41"/>
    <mergeCell ref="A50:G50"/>
    <mergeCell ref="J50:N50"/>
    <mergeCell ref="R50:V50"/>
    <mergeCell ref="AC50:AI50"/>
    <mergeCell ref="AL50:AP50"/>
    <mergeCell ref="AT50:AX50"/>
    <mergeCell ref="J51:M51"/>
    <mergeCell ref="R51:U51"/>
    <mergeCell ref="AL51:AO51"/>
    <mergeCell ref="AT51:AW51"/>
    <mergeCell ref="J52:M52"/>
    <mergeCell ref="R52:U52"/>
    <mergeCell ref="AL52:AO52"/>
    <mergeCell ref="AT52:AW52"/>
    <mergeCell ref="J53:M53"/>
    <mergeCell ref="R53:U53"/>
    <mergeCell ref="AL53:AO53"/>
    <mergeCell ref="AT53:AW53"/>
    <mergeCell ref="J54:M54"/>
    <mergeCell ref="R54:U54"/>
    <mergeCell ref="AL54:AO54"/>
    <mergeCell ref="AT54:AW54"/>
    <mergeCell ref="J55:M55"/>
    <mergeCell ref="R55:U55"/>
    <mergeCell ref="AL55:AO55"/>
    <mergeCell ref="AT55:AW55"/>
    <mergeCell ref="J56:M56"/>
    <mergeCell ref="R56:U56"/>
    <mergeCell ref="AL56:AO56"/>
    <mergeCell ref="AT56:AW56"/>
    <mergeCell ref="J57:M57"/>
    <mergeCell ref="R57:U57"/>
    <mergeCell ref="AL57:AO57"/>
    <mergeCell ref="AT57:AW57"/>
    <mergeCell ref="J58:M58"/>
    <mergeCell ref="R58:U58"/>
    <mergeCell ref="AL58:AO58"/>
    <mergeCell ref="AT58:AW58"/>
    <mergeCell ref="J59:M59"/>
    <mergeCell ref="R59:U59"/>
    <mergeCell ref="AL59:AO59"/>
    <mergeCell ref="AT59:AW59"/>
    <mergeCell ref="A73:W73"/>
    <mergeCell ref="H75:J75"/>
    <mergeCell ref="M75:O75"/>
    <mergeCell ref="H76:J76"/>
    <mergeCell ref="H77:J77"/>
    <mergeCell ref="A80:W80"/>
    <mergeCell ref="C82:I82"/>
    <mergeCell ref="L82:P82"/>
    <mergeCell ref="R82:T82"/>
    <mergeCell ref="V82:W82"/>
    <mergeCell ref="A90:G90"/>
    <mergeCell ref="H90:M90"/>
    <mergeCell ref="R90:T90"/>
    <mergeCell ref="V90:W90"/>
    <mergeCell ref="A100:G100"/>
    <mergeCell ref="J100:N100"/>
    <mergeCell ref="R100:T100"/>
    <mergeCell ref="V100:W100"/>
    <mergeCell ref="A111:G111"/>
    <mergeCell ref="J111:N111"/>
    <mergeCell ref="R111:T111"/>
    <mergeCell ref="V111:W111"/>
    <mergeCell ref="A120:G120"/>
    <mergeCell ref="J120:N120"/>
    <mergeCell ref="R120:V120"/>
    <mergeCell ref="J121:M121"/>
    <mergeCell ref="R121:U121"/>
    <mergeCell ref="J122:M122"/>
    <mergeCell ref="R122:U122"/>
    <mergeCell ref="J123:M123"/>
    <mergeCell ref="R123:U123"/>
    <mergeCell ref="J124:M124"/>
    <mergeCell ref="R124:U124"/>
    <mergeCell ref="J125:M125"/>
    <mergeCell ref="R125:U125"/>
    <mergeCell ref="J126:M126"/>
    <mergeCell ref="R126:U126"/>
    <mergeCell ref="J127:M127"/>
    <mergeCell ref="R127:U127"/>
    <mergeCell ref="J128:M128"/>
    <mergeCell ref="R128:U128"/>
    <mergeCell ref="J129:M129"/>
    <mergeCell ref="R129:U129"/>
    <mergeCell ref="A141:W141"/>
    <mergeCell ref="H143:J143"/>
    <mergeCell ref="M143:O143"/>
    <mergeCell ref="H144:J144"/>
    <mergeCell ref="H145:J145"/>
    <mergeCell ref="H146:J146"/>
  </mergeCells>
  <hyperlinks>
    <hyperlink ref="H5" location="ARI!C9" display="RSP Projections: Year 1"/>
    <hyperlink ref="M5" location="ARI!AX11" display="Adjustable Projections: Year 1"/>
    <hyperlink ref="AJ5" location="ARI!C9" display="RSP Projections: Year 1"/>
    <hyperlink ref="AO5" location="ARI!AX11" display="Adjustable Projections: Year 1"/>
    <hyperlink ref="H6" location="ARI!A110" display="RSP Projections: Year 2"/>
    <hyperlink ref="M6" location="ARI!A170" display="Past Run/Pass Performances"/>
    <hyperlink ref="AJ6" location="ARI!A110" display="RSP Projections: Year 2"/>
    <hyperlink ref="H75" location="ARI!C9" display="RSP Projections: Year 1"/>
    <hyperlink ref="M75" location="ARI!AX11" display="Adjustable Projections: Year 1"/>
    <hyperlink ref="H76" location="ARI!A110" display="RSP Projections: Year 2"/>
    <hyperlink ref="M76" location="ARI!A170" display="Past Run/Pass Performances"/>
    <hyperlink ref="H143" location="ARI!C9" display="RSP Projections: Year 1"/>
    <hyperlink ref="M143" location="ARI!AX11" display="Adjustable Projections: Year 1"/>
    <hyperlink ref="H144" location="ARI!A110" display="RSP Projections: Year 2"/>
  </hyperlinks>
  <printOptions headings="false" gridLines="false" gridLinesSet="true" horizontalCentered="false" verticalCentered="false"/>
  <pageMargins left="0" right="0" top="0" bottom="0" header="0.511811023622047" footer="0.511811023622047"/>
  <pageSetup paperSize="1" scale="54"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B176"/>
  <sheetViews>
    <sheetView showFormulas="false" showGridLines="true" showRowColHeaders="true" showZeros="true" rightToLeft="false" tabSelected="false" showOutlineSymbols="true" defaultGridColor="true" view="normal" topLeftCell="A37" colorId="64" zoomScale="200" zoomScaleNormal="200" zoomScalePageLayoutView="100" workbookViewId="0">
      <selection pane="topLeft" activeCell="A49" activeCellId="0" sqref="A49"/>
    </sheetView>
  </sheetViews>
  <sheetFormatPr defaultColWidth="13.5703125" defaultRowHeight="8.25" customHeight="false" zeroHeight="false" outlineLevelRow="0" outlineLevelCol="0"/>
  <cols>
    <col collapsed="false" customWidth="true" hidden="false" outlineLevel="0" max="1" min="1" style="242" width="13.86"/>
    <col collapsed="false" customWidth="true" hidden="false" outlineLevel="0" max="2" min="2" style="243" width="3.57"/>
    <col collapsed="false" customWidth="true" hidden="false" outlineLevel="0" max="17" min="3" style="242" width="3.57"/>
    <col collapsed="false" customWidth="true" hidden="false" outlineLevel="0" max="18" min="18" style="242" width="11.57"/>
    <col collapsed="false" customWidth="true" hidden="false" outlineLevel="0" max="19" min="19" style="242" width="7"/>
    <col collapsed="false" customWidth="true" hidden="false" outlineLevel="0" max="22" min="20" style="242" width="4.57"/>
    <col collapsed="false" customWidth="true" hidden="false" outlineLevel="0" max="23" min="23" style="242" width="3.86"/>
    <col collapsed="false" customWidth="true" hidden="false" outlineLevel="0" max="24" min="24" style="242" width="4.14"/>
    <col collapsed="false" customWidth="true" hidden="false" outlineLevel="0" max="25" min="25" style="242" width="4.42"/>
    <col collapsed="false" customWidth="true" hidden="false" outlineLevel="0" max="26" min="26" style="242" width="4.14"/>
    <col collapsed="false" customWidth="false" hidden="false" outlineLevel="0" max="28" min="27" style="242" width="13.57"/>
    <col collapsed="false" customWidth="true" hidden="false" outlineLevel="0" max="29" min="29" style="242" width="13.15"/>
    <col collapsed="false" customWidth="true" hidden="false" outlineLevel="0" max="30" min="30" style="242" width="5.86"/>
    <col collapsed="false" customWidth="true" hidden="false" outlineLevel="0" max="31" min="31" style="242" width="6"/>
    <col collapsed="false" customWidth="true" hidden="false" outlineLevel="0" max="32" min="32" style="242" width="5.86"/>
    <col collapsed="false" customWidth="true" hidden="false" outlineLevel="0" max="33" min="33" style="242" width="7"/>
    <col collapsed="false" customWidth="true" hidden="false" outlineLevel="0" max="34" min="34" style="242" width="4.57"/>
    <col collapsed="false" customWidth="true" hidden="false" outlineLevel="0" max="35" min="35" style="242" width="7"/>
    <col collapsed="false" customWidth="true" hidden="false" outlineLevel="0" max="36" min="36" style="242" width="3.42"/>
    <col collapsed="false" customWidth="true" hidden="false" outlineLevel="0" max="37" min="37" style="242" width="6.29"/>
    <col collapsed="false" customWidth="true" hidden="false" outlineLevel="0" max="38" min="38" style="242" width="33.71"/>
    <col collapsed="false" customWidth="true" hidden="false" outlineLevel="0" max="39" min="39" style="242" width="5.57"/>
    <col collapsed="false" customWidth="true" hidden="false" outlineLevel="0" max="40" min="40" style="242" width="4.14"/>
    <col collapsed="false" customWidth="true" hidden="false" outlineLevel="0" max="41" min="41" style="242" width="7"/>
    <col collapsed="false" customWidth="true" hidden="false" outlineLevel="0" max="42" min="42" style="242" width="6.29"/>
    <col collapsed="false" customWidth="true" hidden="false" outlineLevel="0" max="43" min="43" style="242" width="6.71"/>
    <col collapsed="false" customWidth="true" hidden="false" outlineLevel="0" max="44" min="44" style="242" width="3.42"/>
    <col collapsed="false" customWidth="true" hidden="false" outlineLevel="0" max="45" min="45" style="242" width="5.86"/>
    <col collapsed="false" customWidth="false" hidden="false" outlineLevel="0" max="46" min="46" style="242" width="13.57"/>
    <col collapsed="false" customWidth="true" hidden="false" outlineLevel="0" max="47" min="47" style="242" width="6"/>
    <col collapsed="false" customWidth="true" hidden="false" outlineLevel="0" max="48" min="48" style="242" width="6.43"/>
    <col collapsed="false" customWidth="true" hidden="false" outlineLevel="0" max="49" min="49" style="242" width="6"/>
    <col collapsed="false" customWidth="true" hidden="false" outlineLevel="0" max="50" min="50" style="242" width="6.29"/>
    <col collapsed="false" customWidth="true" hidden="false" outlineLevel="0" max="51" min="51" style="242" width="4.14"/>
    <col collapsed="false" customWidth="true" hidden="false" outlineLevel="0" max="52" min="52" style="242" width="6.71"/>
    <col collapsed="false" customWidth="false" hidden="false" outlineLevel="0" max="16384" min="53" style="242" width="13.57"/>
  </cols>
  <sheetData>
    <row r="1" customFormat="false" ht="8.25" hidden="false" customHeight="false" outlineLevel="0" collapsed="false">
      <c r="A1" s="244" t="s">
        <v>1202</v>
      </c>
      <c r="B1" s="244"/>
      <c r="C1" s="244"/>
      <c r="D1" s="244"/>
      <c r="E1" s="244"/>
      <c r="F1" s="244"/>
      <c r="G1" s="244"/>
      <c r="H1" s="244"/>
      <c r="I1" s="244"/>
      <c r="J1" s="244"/>
      <c r="K1" s="244"/>
      <c r="L1" s="244"/>
      <c r="M1" s="244"/>
      <c r="N1" s="244"/>
      <c r="O1" s="244"/>
      <c r="P1" s="244"/>
      <c r="Q1" s="244"/>
      <c r="R1" s="244"/>
      <c r="S1" s="244"/>
      <c r="T1" s="244"/>
      <c r="U1" s="244"/>
      <c r="V1" s="244"/>
      <c r="W1" s="244"/>
    </row>
    <row r="2" customFormat="false" ht="8.25" hidden="false" customHeight="false" outlineLevel="0" collapsed="false">
      <c r="C2" s="245"/>
      <c r="D2" s="245"/>
      <c r="E2" s="245"/>
      <c r="F2" s="245"/>
      <c r="G2" s="245"/>
      <c r="H2" s="245"/>
      <c r="I2" s="245"/>
      <c r="J2" s="245"/>
      <c r="K2" s="245"/>
      <c r="L2" s="245"/>
      <c r="M2" s="245"/>
      <c r="N2" s="245"/>
    </row>
    <row r="3" customFormat="false" ht="8.25" hidden="false" customHeight="false" outlineLevel="0" collapsed="false">
      <c r="A3" s="244" t="s">
        <v>10</v>
      </c>
      <c r="B3" s="244"/>
      <c r="C3" s="244"/>
      <c r="D3" s="244"/>
      <c r="E3" s="244"/>
      <c r="F3" s="244"/>
      <c r="G3" s="244"/>
      <c r="H3" s="244"/>
      <c r="I3" s="244"/>
      <c r="J3" s="244"/>
      <c r="K3" s="244"/>
      <c r="L3" s="244"/>
      <c r="M3" s="244"/>
      <c r="N3" s="244"/>
      <c r="O3" s="244"/>
      <c r="P3" s="244"/>
      <c r="Q3" s="244"/>
      <c r="R3" s="244"/>
      <c r="S3" s="244"/>
      <c r="T3" s="244"/>
      <c r="U3" s="244"/>
      <c r="V3" s="244"/>
      <c r="W3" s="244"/>
      <c r="AC3" s="244" t="s">
        <v>10</v>
      </c>
      <c r="AD3" s="244"/>
      <c r="AE3" s="244"/>
      <c r="AF3" s="244"/>
      <c r="AG3" s="244"/>
      <c r="AH3" s="244"/>
      <c r="AI3" s="244"/>
      <c r="AJ3" s="244"/>
      <c r="AK3" s="244"/>
      <c r="AL3" s="244"/>
      <c r="AM3" s="244"/>
      <c r="AN3" s="244"/>
      <c r="AO3" s="244"/>
      <c r="AP3" s="244"/>
      <c r="AQ3" s="244"/>
      <c r="AR3" s="244"/>
      <c r="AS3" s="244"/>
      <c r="AT3" s="244"/>
      <c r="AU3" s="244"/>
      <c r="AV3" s="244"/>
      <c r="AW3" s="244"/>
      <c r="AX3" s="244"/>
      <c r="AY3" s="244"/>
    </row>
    <row r="4" customFormat="false" ht="8.25" hidden="false" customHeight="false" outlineLevel="0" collapsed="false">
      <c r="A4" s="245"/>
      <c r="B4" s="245"/>
      <c r="C4" s="245"/>
      <c r="D4" s="245"/>
      <c r="E4" s="245"/>
      <c r="F4" s="245"/>
      <c r="G4" s="245"/>
      <c r="H4" s="245"/>
      <c r="I4" s="245"/>
      <c r="J4" s="245"/>
      <c r="K4" s="245"/>
      <c r="L4" s="245"/>
      <c r="M4" s="245"/>
      <c r="N4" s="245"/>
      <c r="O4" s="245"/>
      <c r="P4" s="245"/>
      <c r="Q4" s="245"/>
      <c r="R4" s="245"/>
      <c r="S4" s="245"/>
      <c r="T4" s="245"/>
      <c r="U4" s="245"/>
      <c r="V4" s="245"/>
      <c r="W4" s="245"/>
      <c r="X4" s="245"/>
      <c r="Y4" s="245"/>
      <c r="Z4" s="245"/>
      <c r="AA4" s="245"/>
      <c r="AC4" s="245"/>
      <c r="AD4" s="245"/>
      <c r="AE4" s="245"/>
      <c r="AF4" s="245"/>
      <c r="AG4" s="245"/>
      <c r="AH4" s="245"/>
      <c r="AI4" s="245"/>
      <c r="AJ4" s="245"/>
      <c r="AK4" s="245"/>
      <c r="AL4" s="245"/>
      <c r="AM4" s="245"/>
      <c r="AN4" s="245"/>
      <c r="AO4" s="245"/>
      <c r="AP4" s="245"/>
      <c r="AQ4" s="245"/>
      <c r="AR4" s="245"/>
      <c r="AS4" s="245"/>
      <c r="AT4" s="245"/>
      <c r="AU4" s="245"/>
      <c r="AV4" s="245"/>
      <c r="AW4" s="245"/>
      <c r="AX4" s="245"/>
      <c r="AY4" s="245"/>
    </row>
    <row r="5" customFormat="false" ht="8.25" hidden="false" customHeight="false" outlineLevel="0" collapsed="false">
      <c r="H5" s="246" t="s">
        <v>11</v>
      </c>
      <c r="I5" s="246"/>
      <c r="J5" s="246"/>
      <c r="M5" s="246" t="s">
        <v>12</v>
      </c>
      <c r="N5" s="246"/>
      <c r="O5" s="246"/>
      <c r="S5" s="247" t="s">
        <v>13</v>
      </c>
      <c r="AJ5" s="246" t="s">
        <v>11</v>
      </c>
      <c r="AK5" s="246"/>
      <c r="AL5" s="246"/>
      <c r="AO5" s="246" t="s">
        <v>12</v>
      </c>
      <c r="AP5" s="246"/>
      <c r="AQ5" s="246"/>
    </row>
    <row r="6" customFormat="false" ht="8.25" hidden="false" customHeight="false" outlineLevel="0" collapsed="false">
      <c r="H6" s="246" t="s">
        <v>14</v>
      </c>
      <c r="I6" s="246"/>
      <c r="J6" s="246"/>
      <c r="M6" s="246" t="s">
        <v>15</v>
      </c>
      <c r="S6" s="248" t="s">
        <v>16</v>
      </c>
      <c r="T6" s="248" t="s">
        <v>17</v>
      </c>
      <c r="AJ6" s="246" t="s">
        <v>14</v>
      </c>
      <c r="AK6" s="246"/>
      <c r="AL6" s="246"/>
    </row>
    <row r="7" customFormat="false" ht="8.25" hidden="false" customHeight="false" outlineLevel="0" collapsed="false">
      <c r="H7" s="246"/>
      <c r="I7" s="246"/>
      <c r="J7" s="246"/>
      <c r="S7" s="249" t="n">
        <f aca="false">(N17+D27+L38+L47)/(N17+D27+L38+D17)</f>
        <v>0.574626865671642</v>
      </c>
      <c r="T7" s="249" t="n">
        <f aca="false">D17/(D17+N17+D27+L38+L47)</f>
        <v>0.425373134328358</v>
      </c>
      <c r="AJ7" s="246"/>
      <c r="AK7" s="246"/>
      <c r="AL7" s="246"/>
    </row>
    <row r="8" customFormat="false" ht="8.25" hidden="false" customHeight="false" outlineLevel="0" collapsed="false">
      <c r="S8" s="242" t="s">
        <v>1203</v>
      </c>
    </row>
    <row r="10" customFormat="false" ht="8.25" hidden="false" customHeight="false" outlineLevel="0" collapsed="false">
      <c r="A10" s="244" t="s">
        <v>11</v>
      </c>
      <c r="B10" s="244"/>
      <c r="C10" s="244"/>
      <c r="D10" s="244"/>
      <c r="E10" s="244"/>
      <c r="F10" s="244"/>
      <c r="G10" s="244"/>
      <c r="H10" s="244"/>
      <c r="I10" s="244"/>
      <c r="J10" s="244"/>
      <c r="K10" s="244"/>
      <c r="L10" s="244"/>
      <c r="M10" s="244"/>
      <c r="N10" s="244"/>
      <c r="O10" s="244"/>
      <c r="P10" s="244"/>
      <c r="Q10" s="244"/>
      <c r="R10" s="244"/>
      <c r="S10" s="244"/>
      <c r="T10" s="244"/>
      <c r="U10" s="244"/>
      <c r="V10" s="244"/>
      <c r="W10" s="244"/>
      <c r="AC10" s="244" t="s">
        <v>12</v>
      </c>
      <c r="AD10" s="244"/>
      <c r="AE10" s="244"/>
      <c r="AF10" s="244"/>
      <c r="AG10" s="244"/>
      <c r="AH10" s="244"/>
      <c r="AI10" s="244"/>
      <c r="AJ10" s="244"/>
      <c r="AK10" s="244"/>
      <c r="AL10" s="244"/>
      <c r="AM10" s="244"/>
      <c r="AN10" s="244"/>
      <c r="AO10" s="244"/>
      <c r="AP10" s="244"/>
      <c r="AQ10" s="244"/>
      <c r="AR10" s="244"/>
      <c r="AS10" s="244"/>
      <c r="AT10" s="244"/>
      <c r="AU10" s="244"/>
      <c r="AV10" s="244"/>
      <c r="AW10" s="244"/>
      <c r="AX10" s="244"/>
      <c r="AY10" s="244"/>
    </row>
    <row r="12" customFormat="false" ht="8.25" hidden="false" customHeight="false" outlineLevel="0" collapsed="false">
      <c r="C12" s="244" t="s">
        <v>18</v>
      </c>
      <c r="D12" s="244"/>
      <c r="E12" s="244"/>
      <c r="F12" s="244"/>
      <c r="G12" s="244"/>
      <c r="H12" s="244"/>
      <c r="I12" s="244"/>
      <c r="J12" s="245"/>
      <c r="K12" s="245"/>
      <c r="N12" s="244" t="s">
        <v>19</v>
      </c>
      <c r="O12" s="244"/>
      <c r="P12" s="244"/>
      <c r="Q12" s="244"/>
      <c r="R12" s="244"/>
      <c r="T12" s="244" t="s">
        <v>20</v>
      </c>
      <c r="U12" s="244"/>
      <c r="V12" s="244"/>
      <c r="X12" s="244"/>
      <c r="Y12" s="244"/>
      <c r="AG12" s="244" t="s">
        <v>18</v>
      </c>
      <c r="AH12" s="244"/>
      <c r="AI12" s="244"/>
      <c r="AJ12" s="244"/>
      <c r="AK12" s="244"/>
      <c r="AL12" s="244"/>
      <c r="AM12" s="244"/>
      <c r="AP12" s="244" t="s">
        <v>19</v>
      </c>
      <c r="AQ12" s="244"/>
      <c r="AR12" s="244"/>
      <c r="AS12" s="244"/>
      <c r="AT12" s="244"/>
      <c r="AV12" s="244" t="s">
        <v>20</v>
      </c>
      <c r="AW12" s="244"/>
      <c r="AX12" s="244"/>
      <c r="AZ12" s="244" t="s">
        <v>21</v>
      </c>
      <c r="BA12" s="244"/>
    </row>
    <row r="13" customFormat="false" ht="8.25" hidden="false" customHeight="false" outlineLevel="0" collapsed="false">
      <c r="A13" s="250" t="s">
        <v>22</v>
      </c>
      <c r="B13" s="250" t="s">
        <v>23</v>
      </c>
      <c r="C13" s="250" t="s">
        <v>24</v>
      </c>
      <c r="D13" s="250" t="s">
        <v>25</v>
      </c>
      <c r="E13" s="250" t="s">
        <v>26</v>
      </c>
      <c r="F13" s="250" t="s">
        <v>27</v>
      </c>
      <c r="G13" s="250" t="s">
        <v>28</v>
      </c>
      <c r="H13" s="250" t="s">
        <v>29</v>
      </c>
      <c r="I13" s="250" t="s">
        <v>30</v>
      </c>
      <c r="J13" s="250" t="s">
        <v>31</v>
      </c>
      <c r="K13" s="250" t="s">
        <v>32</v>
      </c>
      <c r="L13" s="250" t="s">
        <v>33</v>
      </c>
      <c r="N13" s="250" t="s">
        <v>34</v>
      </c>
      <c r="O13" s="250" t="s">
        <v>35</v>
      </c>
      <c r="P13" s="250" t="s">
        <v>36</v>
      </c>
      <c r="Q13" s="250" t="s">
        <v>30</v>
      </c>
      <c r="R13" s="250" t="s">
        <v>37</v>
      </c>
      <c r="S13" s="250"/>
      <c r="T13" s="250" t="s">
        <v>38</v>
      </c>
      <c r="U13" s="250" t="s">
        <v>39</v>
      </c>
      <c r="V13" s="250" t="s">
        <v>40</v>
      </c>
      <c r="W13" s="250"/>
      <c r="X13" s="250" t="s">
        <v>41</v>
      </c>
      <c r="Y13" s="250" t="s">
        <v>42</v>
      </c>
      <c r="Z13" s="250"/>
      <c r="AA13" s="250"/>
      <c r="AD13" s="250" t="s">
        <v>22</v>
      </c>
      <c r="AE13" s="250" t="s">
        <v>24</v>
      </c>
      <c r="AF13" s="250" t="s">
        <v>25</v>
      </c>
      <c r="AG13" s="250" t="s">
        <v>26</v>
      </c>
      <c r="AH13" s="250" t="s">
        <v>27</v>
      </c>
      <c r="AI13" s="250" t="s">
        <v>28</v>
      </c>
      <c r="AJ13" s="250" t="s">
        <v>29</v>
      </c>
      <c r="AK13" s="250" t="s">
        <v>30</v>
      </c>
      <c r="AL13" s="250" t="s">
        <v>31</v>
      </c>
      <c r="AM13" s="250" t="s">
        <v>32</v>
      </c>
      <c r="AN13" s="250" t="s">
        <v>33</v>
      </c>
      <c r="AP13" s="250" t="s">
        <v>34</v>
      </c>
      <c r="AQ13" s="250" t="s">
        <v>35</v>
      </c>
      <c r="AR13" s="250" t="s">
        <v>36</v>
      </c>
      <c r="AS13" s="250" t="s">
        <v>30</v>
      </c>
      <c r="AT13" s="250" t="s">
        <v>37</v>
      </c>
      <c r="AU13" s="250"/>
      <c r="AV13" s="250" t="s">
        <v>38</v>
      </c>
      <c r="AW13" s="250" t="s">
        <v>39</v>
      </c>
      <c r="AX13" s="250" t="s">
        <v>40</v>
      </c>
      <c r="AY13" s="250"/>
      <c r="AZ13" s="250" t="s">
        <v>41</v>
      </c>
      <c r="BA13" s="250" t="s">
        <v>42</v>
      </c>
    </row>
    <row r="14" customFormat="false" ht="8.25" hidden="false" customHeight="false" outlineLevel="0" collapsed="false">
      <c r="A14" s="251" t="s">
        <v>1204</v>
      </c>
      <c r="B14" s="252" t="n">
        <v>27</v>
      </c>
      <c r="C14" s="252" t="n">
        <v>17</v>
      </c>
      <c r="D14" s="252" t="n">
        <v>399</v>
      </c>
      <c r="E14" s="252" t="n">
        <v>263</v>
      </c>
      <c r="F14" s="249" t="n">
        <f aca="false">E14/D14</f>
        <v>0.659147869674186</v>
      </c>
      <c r="G14" s="252" t="n">
        <v>2858</v>
      </c>
      <c r="H14" s="253" t="n">
        <f aca="false">G14/D14</f>
        <v>7.16290726817043</v>
      </c>
      <c r="I14" s="252" t="n">
        <v>17</v>
      </c>
      <c r="J14" s="249" t="n">
        <f aca="false">I14/D14</f>
        <v>0.0426065162907268</v>
      </c>
      <c r="K14" s="252" t="n">
        <v>12</v>
      </c>
      <c r="L14" s="249" t="n">
        <f aca="false">K14/D14</f>
        <v>0.0300751879699248</v>
      </c>
      <c r="N14" s="252" t="n">
        <v>143</v>
      </c>
      <c r="O14" s="252" t="n">
        <v>785</v>
      </c>
      <c r="P14" s="252" t="n">
        <f aca="false">O14/N14</f>
        <v>5.48951048951049</v>
      </c>
      <c r="Q14" s="252" t="n">
        <v>10</v>
      </c>
      <c r="R14" s="249" t="n">
        <f aca="false">Q14/N14</f>
        <v>0.0699300699300699</v>
      </c>
      <c r="S14" s="243"/>
      <c r="T14" s="249" t="n">
        <f aca="false">(D14+N14)/($D$17+$N$17)</f>
        <v>1</v>
      </c>
      <c r="U14" s="249" t="n">
        <f aca="false">D14/($D$17)</f>
        <v>1</v>
      </c>
      <c r="V14" s="249" t="n">
        <f aca="false">N14/($N$17)</f>
        <v>1</v>
      </c>
      <c r="W14" s="254"/>
      <c r="X14" s="252" t="n">
        <f aca="false">($G14*('Scoring Format'!$B$2))+($I14*('Scoring Format'!$B$5))+($K14*('Scoring Format'!$B$8))+($O14*('Scoring Format'!$B$3))+($Q14*('Scoring Format'!$B$6))</f>
        <v>337.4</v>
      </c>
      <c r="Y14" s="255" t="n">
        <f aca="false">(($G14*('Scoring Format'!$B$2))+($I14*('Scoring Format'!$B$5))+($K14*('Scoring Format'!$B$8))+($O14*('Scoring Format'!$B$3))+($Q14*('Scoring Format'!$B$6)))*0.4</f>
        <v>134.96</v>
      </c>
      <c r="Z14" s="243"/>
      <c r="AA14" s="243"/>
      <c r="AD14" s="251" t="s">
        <v>44</v>
      </c>
      <c r="AE14" s="251"/>
      <c r="AF14" s="252" t="n">
        <v>583</v>
      </c>
      <c r="AG14" s="252" t="n">
        <v>378</v>
      </c>
      <c r="AH14" s="249" t="n">
        <f aca="false">AG14/AF14</f>
        <v>0.648370497427101</v>
      </c>
      <c r="AI14" s="252" t="n">
        <v>4072</v>
      </c>
      <c r="AJ14" s="253" t="n">
        <f aca="false">AI14/AF14</f>
        <v>6.98456260720412</v>
      </c>
      <c r="AK14" s="252" t="n">
        <v>27</v>
      </c>
      <c r="AL14" s="249" t="n">
        <f aca="false">AK14/AF14</f>
        <v>0.0463121783876501</v>
      </c>
      <c r="AM14" s="252" t="n">
        <v>11</v>
      </c>
      <c r="AN14" s="249" t="n">
        <f aca="false">AM14/AF14</f>
        <v>0.0188679245283019</v>
      </c>
      <c r="AP14" s="252" t="n">
        <v>100</v>
      </c>
      <c r="AQ14" s="252" t="n">
        <v>590</v>
      </c>
      <c r="AR14" s="252" t="n">
        <f aca="false">AQ14/AP14</f>
        <v>5.9</v>
      </c>
      <c r="AS14" s="252" t="n">
        <v>5</v>
      </c>
      <c r="AT14" s="249" t="n">
        <f aca="false">AS14/AP14</f>
        <v>0.05</v>
      </c>
      <c r="AU14" s="243"/>
      <c r="AV14" s="249" t="n">
        <f aca="false">(AF14+AP14)/(AF17+AP17)</f>
        <v>1</v>
      </c>
      <c r="AW14" s="249" t="n">
        <f aca="false">AF14/(AP14+AF14)</f>
        <v>0.853587115666179</v>
      </c>
      <c r="AX14" s="249" t="n">
        <f aca="false">AP14/(AF14+AP14)</f>
        <v>0.146412884333821</v>
      </c>
      <c r="AY14" s="254"/>
      <c r="AZ14" s="252" t="n">
        <f aca="false">((AI14*0.05)+(AK14*4)+(AM14*-1)+(AQ14*0.1)+(AS14*6))*0.55</f>
        <v>214.28</v>
      </c>
      <c r="BA14" s="255" t="n">
        <f aca="false">((AI14*0.05)+(AK14*4)+(AM14*-1)+(AQ14*0.1)+(AS14*6))*0.4</f>
        <v>155.84</v>
      </c>
    </row>
    <row r="15" customFormat="false" ht="8.25" hidden="false" customHeight="false" outlineLevel="0" collapsed="false">
      <c r="A15" s="251" t="s">
        <v>1205</v>
      </c>
      <c r="B15" s="252" t="n">
        <v>23</v>
      </c>
      <c r="C15" s="252"/>
      <c r="D15" s="252"/>
      <c r="E15" s="252"/>
      <c r="F15" s="249" t="e">
        <f aca="false">E15/D15</f>
        <v>#DIV/0!</v>
      </c>
      <c r="G15" s="252"/>
      <c r="H15" s="253" t="e">
        <f aca="false">G15/D15</f>
        <v>#DIV/0!</v>
      </c>
      <c r="I15" s="252"/>
      <c r="J15" s="249" t="e">
        <f aca="false">I15/D15</f>
        <v>#DIV/0!</v>
      </c>
      <c r="K15" s="252"/>
      <c r="L15" s="249" t="e">
        <f aca="false">K15/D15</f>
        <v>#DIV/0!</v>
      </c>
      <c r="N15" s="252"/>
      <c r="O15" s="252"/>
      <c r="P15" s="252" t="e">
        <f aca="false">O15/N15</f>
        <v>#DIV/0!</v>
      </c>
      <c r="Q15" s="252"/>
      <c r="R15" s="249" t="e">
        <f aca="false">Q15/N15</f>
        <v>#DIV/0!</v>
      </c>
      <c r="S15" s="243"/>
      <c r="T15" s="249" t="n">
        <f aca="false">(D15+N15)/($D$17+$N$17)</f>
        <v>0</v>
      </c>
      <c r="U15" s="249" t="n">
        <f aca="false">D15/($D$17)</f>
        <v>0</v>
      </c>
      <c r="V15" s="249" t="n">
        <f aca="false">N15/($N$17)</f>
        <v>0</v>
      </c>
      <c r="W15" s="254"/>
      <c r="X15" s="252" t="n">
        <f aca="false">($G15*('Scoring Format'!$B$2))+($I15*('Scoring Format'!$B$5))+($K15*('Scoring Format'!$B$8))+($O15*('Scoring Format'!$B$3))+($Q15*('Scoring Format'!$B$6))</f>
        <v>0</v>
      </c>
      <c r="Y15" s="255" t="n">
        <f aca="false">(($G15*('Scoring Format'!$B$2))+($I15*('Scoring Format'!$B$5))+($K15*('Scoring Format'!$B$8))+($O15*('Scoring Format'!$B$3))+($Q15*('Scoring Format'!$B$6)))*0.4</f>
        <v>0</v>
      </c>
      <c r="Z15" s="243"/>
      <c r="AA15" s="243"/>
      <c r="AD15" s="251" t="s">
        <v>46</v>
      </c>
      <c r="AE15" s="251"/>
      <c r="AF15" s="252" t="n">
        <v>0</v>
      </c>
      <c r="AG15" s="252" t="n">
        <v>0</v>
      </c>
      <c r="AH15" s="249" t="n">
        <v>0</v>
      </c>
      <c r="AI15" s="252" t="n">
        <v>0</v>
      </c>
      <c r="AJ15" s="253"/>
      <c r="AK15" s="252" t="n">
        <v>0</v>
      </c>
      <c r="AL15" s="249" t="e">
        <f aca="false">AK15/AF15</f>
        <v>#DIV/0!</v>
      </c>
      <c r="AM15" s="252" t="n">
        <v>0</v>
      </c>
      <c r="AN15" s="249" t="e">
        <f aca="false">AM15/AF15</f>
        <v>#DIV/0!</v>
      </c>
      <c r="AP15" s="252" t="n">
        <v>0</v>
      </c>
      <c r="AQ15" s="252" t="n">
        <v>0</v>
      </c>
      <c r="AR15" s="252"/>
      <c r="AS15" s="252" t="n">
        <v>0</v>
      </c>
      <c r="AT15" s="249" t="e">
        <f aca="false">AS15/AP15</f>
        <v>#DIV/0!</v>
      </c>
      <c r="AU15" s="243"/>
      <c r="AV15" s="249" t="e">
        <f aca="false">(AF15+AP15)/(AD18+AN18)</f>
        <v>#DIV/0!</v>
      </c>
      <c r="AW15" s="249" t="e">
        <f aca="false">AF15/(AP15+AF15)</f>
        <v>#DIV/0!</v>
      </c>
      <c r="AX15" s="249" t="e">
        <f aca="false">AP15/(AF15+AP15)</f>
        <v>#DIV/0!</v>
      </c>
      <c r="AY15" s="254"/>
      <c r="AZ15" s="252"/>
      <c r="BA15" s="255"/>
    </row>
    <row r="16" customFormat="false" ht="8.25" hidden="false" customHeight="false" outlineLevel="0" collapsed="false">
      <c r="A16" s="251"/>
      <c r="B16" s="252"/>
      <c r="C16" s="252"/>
      <c r="D16" s="252"/>
      <c r="E16" s="252"/>
      <c r="F16" s="249" t="e">
        <f aca="false">E16/D16</f>
        <v>#DIV/0!</v>
      </c>
      <c r="G16" s="252"/>
      <c r="H16" s="253" t="e">
        <f aca="false">G16/D16</f>
        <v>#DIV/0!</v>
      </c>
      <c r="I16" s="252"/>
      <c r="J16" s="249" t="e">
        <f aca="false">I16/D16</f>
        <v>#DIV/0!</v>
      </c>
      <c r="K16" s="252"/>
      <c r="L16" s="249" t="e">
        <f aca="false">K16/D16</f>
        <v>#DIV/0!</v>
      </c>
      <c r="N16" s="252"/>
      <c r="O16" s="252"/>
      <c r="P16" s="252" t="e">
        <f aca="false">O16/N16</f>
        <v>#DIV/0!</v>
      </c>
      <c r="Q16" s="252"/>
      <c r="R16" s="249" t="e">
        <f aca="false">Q16/N16</f>
        <v>#DIV/0!</v>
      </c>
      <c r="S16" s="243"/>
      <c r="T16" s="249" t="n">
        <f aca="false">(D16+N16)/($D$17+$N$17)</f>
        <v>0</v>
      </c>
      <c r="U16" s="249" t="n">
        <f aca="false">D16/($D$17)</f>
        <v>0</v>
      </c>
      <c r="V16" s="249" t="n">
        <f aca="false">N16/($N$17)</f>
        <v>0</v>
      </c>
      <c r="W16" s="254"/>
      <c r="X16" s="252" t="n">
        <f aca="false">($G16*('Scoring Format'!$B$2))+($I16*('Scoring Format'!$B$5))+($K16*('Scoring Format'!$B$8))+($O16*('Scoring Format'!$B$3))+($Q16*('Scoring Format'!$B$6))</f>
        <v>0</v>
      </c>
      <c r="Y16" s="255" t="n">
        <f aca="false">(($G16*('Scoring Format'!$B$2))+($I16*('Scoring Format'!$B$5))+($K16*('Scoring Format'!$B$8))+($O16*('Scoring Format'!$B$3))+($Q16*('Scoring Format'!$B$6)))*0.4</f>
        <v>0</v>
      </c>
      <c r="Z16" s="243"/>
      <c r="AA16" s="243"/>
      <c r="AD16" s="251" t="s">
        <v>157</v>
      </c>
      <c r="AE16" s="251"/>
      <c r="AF16" s="252"/>
      <c r="AG16" s="252"/>
      <c r="AH16" s="249" t="e">
        <f aca="false">AG16/AF16</f>
        <v>#DIV/0!</v>
      </c>
      <c r="AI16" s="252"/>
      <c r="AJ16" s="253" t="e">
        <f aca="false">AI16/AF16</f>
        <v>#DIV/0!</v>
      </c>
      <c r="AK16" s="252"/>
      <c r="AL16" s="249" t="e">
        <f aca="false">AK16/AF16</f>
        <v>#DIV/0!</v>
      </c>
      <c r="AM16" s="252"/>
      <c r="AN16" s="249" t="e">
        <f aca="false">AM16/AF16</f>
        <v>#DIV/0!</v>
      </c>
      <c r="AP16" s="252"/>
      <c r="AQ16" s="252"/>
      <c r="AR16" s="252" t="e">
        <f aca="false">AQ16/AP16</f>
        <v>#DIV/0!</v>
      </c>
      <c r="AS16" s="252"/>
      <c r="AT16" s="249" t="e">
        <f aca="false">AS16/AP16</f>
        <v>#DIV/0!</v>
      </c>
      <c r="AU16" s="243"/>
      <c r="AV16" s="249" t="e">
        <f aca="false">(AF16+AP16)/(AF20+AP20)</f>
        <v>#DIV/0!</v>
      </c>
      <c r="AW16" s="249" t="e">
        <f aca="false">AF16/(AP16+AF16)</f>
        <v>#DIV/0!</v>
      </c>
      <c r="AX16" s="249" t="e">
        <f aca="false">AP16/(AF16+AP16)</f>
        <v>#DIV/0!</v>
      </c>
      <c r="AY16" s="254"/>
      <c r="AZ16" s="252" t="n">
        <f aca="false">((AI16*0.05)+(AK16*4)+(AM16*-1)+(AQ16*0.1)+(AS16*6))*0.55</f>
        <v>0</v>
      </c>
      <c r="BA16" s="255" t="n">
        <f aca="false">((AI16*0.05)+(AK16*4)+(AM16*-1)+(AQ16*0.1)+(AS16*6))*0.4</f>
        <v>0</v>
      </c>
    </row>
    <row r="17" customFormat="false" ht="8.25" hidden="false" customHeight="false" outlineLevel="0" collapsed="false">
      <c r="A17" s="250" t="s">
        <v>49</v>
      </c>
      <c r="B17" s="250"/>
      <c r="C17" s="250"/>
      <c r="D17" s="250" t="n">
        <f aca="false">SUM(D14:D16)</f>
        <v>399</v>
      </c>
      <c r="E17" s="250" t="n">
        <f aca="false">SUM(E14:E16)</f>
        <v>263</v>
      </c>
      <c r="F17" s="250"/>
      <c r="G17" s="250" t="n">
        <f aca="false">SUM(G14:G16)</f>
        <v>2858</v>
      </c>
      <c r="H17" s="250"/>
      <c r="I17" s="250" t="n">
        <f aca="false">SUM(I14:I16)</f>
        <v>17</v>
      </c>
      <c r="J17" s="250"/>
      <c r="K17" s="250" t="n">
        <f aca="false">SUM(K14:K16)</f>
        <v>12</v>
      </c>
      <c r="L17" s="250"/>
      <c r="M17" s="247"/>
      <c r="N17" s="250" t="n">
        <f aca="false">SUM(N14:N16)</f>
        <v>143</v>
      </c>
      <c r="O17" s="250" t="n">
        <f aca="false">SUM(O14:O16)</f>
        <v>785</v>
      </c>
      <c r="P17" s="250"/>
      <c r="Q17" s="250" t="n">
        <f aca="false">SUM(Q14:Q16)</f>
        <v>10</v>
      </c>
      <c r="R17" s="250"/>
      <c r="S17" s="250"/>
      <c r="T17" s="256" t="n">
        <f aca="false">T14+T15+T16</f>
        <v>1</v>
      </c>
      <c r="U17" s="257" t="n">
        <f aca="false">D17/(D17+N17)</f>
        <v>0.736162361623616</v>
      </c>
      <c r="V17" s="257" t="n">
        <f aca="false">N17/(N17+D17)</f>
        <v>0.263837638376384</v>
      </c>
      <c r="W17" s="254"/>
      <c r="X17" s="243"/>
      <c r="Y17" s="243"/>
      <c r="Z17" s="243"/>
      <c r="AA17" s="243"/>
      <c r="AD17" s="250" t="s">
        <v>49</v>
      </c>
      <c r="AE17" s="250"/>
      <c r="AF17" s="250" t="n">
        <f aca="false">SUM(AF14:AF16)</f>
        <v>583</v>
      </c>
      <c r="AG17" s="250" t="n">
        <f aca="false">SUM(AG14:AG16)</f>
        <v>378</v>
      </c>
      <c r="AH17" s="250"/>
      <c r="AI17" s="250" t="n">
        <f aca="false">SUM(AI14:AI16)</f>
        <v>4072</v>
      </c>
      <c r="AJ17" s="250"/>
      <c r="AK17" s="250" t="n">
        <f aca="false">SUM(AK14:AK16)</f>
        <v>27</v>
      </c>
      <c r="AL17" s="250"/>
      <c r="AM17" s="250" t="n">
        <f aca="false">SUM(AM14:AM16)</f>
        <v>11</v>
      </c>
      <c r="AN17" s="250"/>
      <c r="AO17" s="247"/>
      <c r="AP17" s="250" t="n">
        <f aca="false">SUM(AP14:AP16)</f>
        <v>100</v>
      </c>
      <c r="AQ17" s="250" t="n">
        <f aca="false">SUM(AQ14:AQ16)</f>
        <v>590</v>
      </c>
      <c r="AR17" s="250"/>
      <c r="AS17" s="250" t="n">
        <f aca="false">SUM(AS14:AS16)</f>
        <v>5</v>
      </c>
      <c r="AT17" s="250"/>
      <c r="AU17" s="250"/>
      <c r="AV17" s="256" t="e">
        <f aca="false">AV14+AV15+AV16</f>
        <v>#DIV/0!</v>
      </c>
      <c r="AW17" s="257" t="n">
        <f aca="false">AF17/(AF17+AP17)</f>
        <v>0.853587115666179</v>
      </c>
      <c r="AX17" s="257" t="n">
        <f aca="false">AP17/(AP17+AF17)</f>
        <v>0.146412884333821</v>
      </c>
      <c r="AY17" s="254"/>
      <c r="AZ17" s="243"/>
      <c r="BA17" s="243"/>
    </row>
    <row r="18" customFormat="false" ht="8.25" hidden="false" customHeight="false" outlineLevel="0" collapsed="false">
      <c r="C18" s="243"/>
      <c r="D18" s="261"/>
      <c r="E18" s="243"/>
      <c r="F18" s="259"/>
      <c r="G18" s="243"/>
      <c r="H18" s="260"/>
      <c r="I18" s="243"/>
      <c r="J18" s="260"/>
      <c r="K18" s="243"/>
      <c r="L18" s="243"/>
      <c r="M18" s="243"/>
      <c r="N18" s="243"/>
      <c r="O18" s="243"/>
      <c r="P18" s="243"/>
      <c r="Q18" s="243"/>
      <c r="R18" s="243"/>
      <c r="AD18" s="243"/>
      <c r="AE18" s="243"/>
      <c r="AF18" s="261"/>
      <c r="AG18" s="243"/>
      <c r="AH18" s="259"/>
      <c r="AI18" s="243"/>
      <c r="AJ18" s="260"/>
      <c r="AK18" s="243"/>
      <c r="AL18" s="260"/>
      <c r="AM18" s="243"/>
      <c r="AN18" s="243"/>
      <c r="AO18" s="243"/>
      <c r="AP18" s="243"/>
      <c r="AQ18" s="243"/>
      <c r="AR18" s="243"/>
      <c r="AS18" s="243"/>
      <c r="AT18" s="243"/>
    </row>
    <row r="19" customFormat="false" ht="8.25" hidden="false" customHeight="false" outlineLevel="0" collapsed="false">
      <c r="C19" s="243"/>
      <c r="D19" s="261"/>
      <c r="E19" s="243"/>
      <c r="F19" s="259"/>
      <c r="G19" s="243"/>
      <c r="H19" s="260"/>
      <c r="I19" s="243"/>
      <c r="J19" s="260"/>
      <c r="K19" s="243"/>
      <c r="L19" s="243"/>
      <c r="M19" s="243"/>
      <c r="N19" s="243"/>
      <c r="O19" s="243"/>
      <c r="P19" s="243"/>
      <c r="Q19" s="243"/>
      <c r="R19" s="243"/>
      <c r="T19" s="242" t="n">
        <v>457</v>
      </c>
      <c r="V19" s="242" t="n">
        <v>310</v>
      </c>
      <c r="W19" s="242" t="n">
        <v>3198</v>
      </c>
      <c r="X19" s="242" t="n">
        <v>21</v>
      </c>
      <c r="Y19" s="242" t="n">
        <v>12</v>
      </c>
      <c r="AD19" s="243"/>
      <c r="AE19" s="243"/>
      <c r="AF19" s="261"/>
      <c r="AG19" s="243"/>
      <c r="AH19" s="259"/>
      <c r="AI19" s="243"/>
      <c r="AJ19" s="260"/>
      <c r="AK19" s="243"/>
      <c r="AL19" s="260"/>
      <c r="AM19" s="243"/>
      <c r="AN19" s="243"/>
      <c r="AO19" s="243"/>
      <c r="AP19" s="243"/>
      <c r="AQ19" s="243"/>
      <c r="AR19" s="243"/>
      <c r="AS19" s="243"/>
      <c r="AT19" s="243"/>
    </row>
    <row r="20" customFormat="false" ht="8.25" hidden="false" customHeight="false" outlineLevel="0" collapsed="false">
      <c r="A20" s="244" t="s">
        <v>19</v>
      </c>
      <c r="B20" s="244"/>
      <c r="C20" s="244"/>
      <c r="D20" s="244"/>
      <c r="E20" s="244"/>
      <c r="F20" s="244"/>
      <c r="G20" s="244"/>
      <c r="H20" s="244" t="s">
        <v>50</v>
      </c>
      <c r="I20" s="244"/>
      <c r="J20" s="244"/>
      <c r="K20" s="244"/>
      <c r="L20" s="244"/>
      <c r="M20" s="244"/>
      <c r="N20" s="243"/>
      <c r="O20" s="243"/>
      <c r="P20" s="243"/>
      <c r="Q20" s="243"/>
      <c r="T20" s="244" t="s">
        <v>20</v>
      </c>
      <c r="U20" s="244"/>
      <c r="V20" s="244"/>
      <c r="X20" s="244"/>
      <c r="Y20" s="244"/>
      <c r="Z20" s="245"/>
      <c r="AA20" s="245"/>
      <c r="AB20" s="245"/>
      <c r="AC20" s="245"/>
      <c r="AE20" s="244" t="s">
        <v>19</v>
      </c>
      <c r="AF20" s="244"/>
      <c r="AG20" s="244"/>
      <c r="AH20" s="244"/>
      <c r="AI20" s="244"/>
      <c r="AJ20" s="244"/>
      <c r="AK20" s="244"/>
      <c r="AL20" s="244" t="s">
        <v>50</v>
      </c>
      <c r="AM20" s="244"/>
      <c r="AN20" s="244"/>
      <c r="AO20" s="244"/>
      <c r="AP20" s="244"/>
      <c r="AQ20" s="244"/>
      <c r="AR20" s="243"/>
      <c r="AS20" s="243"/>
      <c r="AV20" s="244" t="s">
        <v>20</v>
      </c>
      <c r="AW20" s="244"/>
      <c r="AX20" s="244"/>
      <c r="AZ20" s="244" t="s">
        <v>21</v>
      </c>
      <c r="BA20" s="244"/>
      <c r="BB20" s="245"/>
    </row>
    <row r="21" customFormat="false" ht="8.25" hidden="false" customHeight="false" outlineLevel="0" collapsed="false">
      <c r="A21" s="250" t="s">
        <v>51</v>
      </c>
      <c r="B21" s="250" t="s">
        <v>23</v>
      </c>
      <c r="C21" s="250" t="s">
        <v>24</v>
      </c>
      <c r="D21" s="250" t="s">
        <v>25</v>
      </c>
      <c r="E21" s="250" t="s">
        <v>28</v>
      </c>
      <c r="F21" s="250" t="s">
        <v>29</v>
      </c>
      <c r="G21" s="250" t="s">
        <v>30</v>
      </c>
      <c r="H21" s="250" t="s">
        <v>31</v>
      </c>
      <c r="J21" s="250" t="s">
        <v>52</v>
      </c>
      <c r="K21" s="250" t="s">
        <v>53</v>
      </c>
      <c r="L21" s="250" t="s">
        <v>54</v>
      </c>
      <c r="M21" s="250" t="s">
        <v>55</v>
      </c>
      <c r="N21" s="250" t="s">
        <v>56</v>
      </c>
      <c r="O21" s="250" t="s">
        <v>30</v>
      </c>
      <c r="P21" s="250" t="s">
        <v>57</v>
      </c>
      <c r="S21" s="250" t="s">
        <v>51</v>
      </c>
      <c r="T21" s="250" t="s">
        <v>38</v>
      </c>
      <c r="U21" s="250" t="s">
        <v>39</v>
      </c>
      <c r="V21" s="250" t="s">
        <v>40</v>
      </c>
      <c r="X21" s="250" t="s">
        <v>41</v>
      </c>
      <c r="Y21" s="250" t="s">
        <v>58</v>
      </c>
      <c r="Z21" s="250" t="s">
        <v>59</v>
      </c>
      <c r="AA21" s="250"/>
      <c r="AB21" s="250"/>
      <c r="AC21" s="250"/>
      <c r="AD21" s="250" t="s">
        <v>51</v>
      </c>
      <c r="AE21" s="250" t="s">
        <v>24</v>
      </c>
      <c r="AF21" s="250" t="s">
        <v>25</v>
      </c>
      <c r="AG21" s="250" t="s">
        <v>28</v>
      </c>
      <c r="AH21" s="250" t="s">
        <v>29</v>
      </c>
      <c r="AI21" s="250" t="s">
        <v>30</v>
      </c>
      <c r="AJ21" s="250" t="s">
        <v>31</v>
      </c>
      <c r="AL21" s="250" t="s">
        <v>52</v>
      </c>
      <c r="AM21" s="250" t="s">
        <v>53</v>
      </c>
      <c r="AN21" s="250" t="s">
        <v>54</v>
      </c>
      <c r="AO21" s="250" t="s">
        <v>55</v>
      </c>
      <c r="AP21" s="250" t="s">
        <v>56</v>
      </c>
      <c r="AQ21" s="250" t="s">
        <v>30</v>
      </c>
      <c r="AR21" s="250" t="s">
        <v>57</v>
      </c>
      <c r="AV21" s="250" t="s">
        <v>38</v>
      </c>
      <c r="AW21" s="250" t="s">
        <v>39</v>
      </c>
      <c r="AX21" s="250" t="s">
        <v>40</v>
      </c>
      <c r="AZ21" s="250" t="s">
        <v>41</v>
      </c>
      <c r="BA21" s="250" t="s">
        <v>58</v>
      </c>
    </row>
    <row r="22" customFormat="false" ht="8.25" hidden="false" customHeight="false" outlineLevel="0" collapsed="false">
      <c r="A22" s="251" t="s">
        <v>1206</v>
      </c>
      <c r="B22" s="252" t="n">
        <v>25</v>
      </c>
      <c r="C22" s="262" t="n">
        <v>16</v>
      </c>
      <c r="D22" s="252" t="n">
        <v>240</v>
      </c>
      <c r="E22" s="252" t="n">
        <v>1080</v>
      </c>
      <c r="F22" s="252" t="n">
        <f aca="false">E22/D22</f>
        <v>4.5</v>
      </c>
      <c r="G22" s="252" t="n">
        <v>6</v>
      </c>
      <c r="H22" s="249" t="n">
        <f aca="false">G22/D22</f>
        <v>0.025</v>
      </c>
      <c r="J22" s="249" t="n">
        <f aca="false">L22/K22</f>
        <v>0.837209302325581</v>
      </c>
      <c r="K22" s="252" t="n">
        <v>43</v>
      </c>
      <c r="L22" s="252" t="n">
        <v>36</v>
      </c>
      <c r="M22" s="252" t="n">
        <v>270</v>
      </c>
      <c r="N22" s="252" t="n">
        <f aca="false">M22/L22</f>
        <v>7.5</v>
      </c>
      <c r="O22" s="252" t="n">
        <v>2</v>
      </c>
      <c r="P22" s="249" t="n">
        <f aca="false">O22/L22</f>
        <v>0.0555555555555556</v>
      </c>
      <c r="S22" s="251" t="s">
        <v>1207</v>
      </c>
      <c r="T22" s="249" t="n">
        <f aca="false">(D22+K22)/($D$27+$K$27+$N$17+$E$17+$L$38+$L$47)</f>
        <v>0.32906976744186</v>
      </c>
      <c r="U22" s="249" t="n">
        <f aca="false">K22/($K$27+$F$38+$F$47)</f>
        <v>0.156363636363636</v>
      </c>
      <c r="V22" s="249" t="n">
        <f aca="false">D22/($D$27+$N$17+$L$38+$L$47)</f>
        <v>0.445269016697588</v>
      </c>
      <c r="X22" s="252" t="n">
        <f aca="false">($E22*('Scoring Format'!$B$3))+($G22*('Scoring Format'!$B$6))+($M22*('Scoring Format'!$B$4))+($O22*('Scoring Format'!$B$7))</f>
        <v>183</v>
      </c>
      <c r="Y22" s="252" t="n">
        <f aca="false">($E22*('Scoring Format'!$B$3))+($G22*('Scoring Format'!$B$6))+(L22*1)+($M22*('Scoring Format'!$B$4))+($O22*('Scoring Format'!$B$7))</f>
        <v>219</v>
      </c>
      <c r="Z22" s="252" t="n">
        <f aca="false">($E22*('Scoring Format'!$B$3))+($G22*('Scoring Format'!$B$6))+(L22*0.5)+($M22*('Scoring Format'!$B$4))+($O22*('Scoring Format'!$B$7))</f>
        <v>201</v>
      </c>
      <c r="AA22" s="243"/>
      <c r="AB22" s="243"/>
      <c r="AC22" s="243"/>
      <c r="AD22" s="251" t="s">
        <v>61</v>
      </c>
      <c r="AE22" s="251"/>
      <c r="AF22" s="252" t="n">
        <v>200</v>
      </c>
      <c r="AG22" s="252" t="n">
        <v>1040</v>
      </c>
      <c r="AH22" s="252" t="n">
        <f aca="false">AG22/AF22</f>
        <v>5.2</v>
      </c>
      <c r="AI22" s="252" t="n">
        <v>7</v>
      </c>
      <c r="AJ22" s="249" t="n">
        <f aca="false">AI22/AF22</f>
        <v>0.035</v>
      </c>
      <c r="AL22" s="249" t="n">
        <f aca="false">AN22/AM22</f>
        <v>0.8</v>
      </c>
      <c r="AM22" s="252" t="n">
        <v>70</v>
      </c>
      <c r="AN22" s="252" t="n">
        <v>56</v>
      </c>
      <c r="AO22" s="252" t="n">
        <v>364</v>
      </c>
      <c r="AP22" s="252" t="n">
        <f aca="false">AO22/AN22</f>
        <v>6.5</v>
      </c>
      <c r="AQ22" s="252" t="n">
        <v>2</v>
      </c>
      <c r="AR22" s="249" t="n">
        <f aca="false">AQ22/AN22</f>
        <v>0.0357142857142857</v>
      </c>
      <c r="AV22" s="249" t="e">
        <f aca="false">(#ref!+AM22)/(#ref!+AM25)</f>
        <v>#NAME?</v>
      </c>
      <c r="AW22" s="249" t="e">
        <f aca="false">#ref!/(AM22+#ref!)</f>
        <v>#NAME?</v>
      </c>
      <c r="AX22" s="249" t="e">
        <f aca="false">AM22/(#ref!+AM22)</f>
        <v>#NAME?</v>
      </c>
      <c r="AZ22" s="252" t="e">
        <f aca="false">(#ref!*0.1)+(AF22*6)+(AL22*0.1)+(AN22*6)</f>
        <v>#NAME?</v>
      </c>
      <c r="BA22" s="252" t="e">
        <f aca="false">(#ref!*0.1)+(AF22*6)+(AK22*1)+(AL22*0.1)+(AN22*6)</f>
        <v>#NAME?</v>
      </c>
    </row>
    <row r="23" customFormat="false" ht="8.25" hidden="false" customHeight="false" outlineLevel="0" collapsed="false">
      <c r="A23" s="251" t="s">
        <v>1208</v>
      </c>
      <c r="B23" s="252" t="n">
        <v>23</v>
      </c>
      <c r="C23" s="262" t="n">
        <v>10</v>
      </c>
      <c r="D23" s="252" t="n">
        <v>52</v>
      </c>
      <c r="E23" s="252" t="n">
        <v>218</v>
      </c>
      <c r="F23" s="252" t="n">
        <f aca="false">E23/D23</f>
        <v>4.19230769230769</v>
      </c>
      <c r="G23" s="252" t="n">
        <v>2</v>
      </c>
      <c r="H23" s="249" t="n">
        <f aca="false">G23/D23</f>
        <v>0.0384615384615385</v>
      </c>
      <c r="J23" s="249" t="n">
        <f aca="false">L23/K23</f>
        <v>0.4</v>
      </c>
      <c r="K23" s="252" t="n">
        <v>5</v>
      </c>
      <c r="L23" s="252" t="n">
        <v>2</v>
      </c>
      <c r="M23" s="252" t="n">
        <v>20</v>
      </c>
      <c r="N23" s="252" t="n">
        <f aca="false">M23/L23</f>
        <v>10</v>
      </c>
      <c r="O23" s="252" t="n">
        <v>0</v>
      </c>
      <c r="P23" s="249" t="n">
        <f aca="false">O23/L23</f>
        <v>0</v>
      </c>
      <c r="S23" s="251" t="s">
        <v>1209</v>
      </c>
      <c r="T23" s="249" t="n">
        <f aca="false">(D23+K23)/($D$27+$K$27+$N$17+$E$17+$L$38+$L$47)</f>
        <v>0.0662790697674419</v>
      </c>
      <c r="U23" s="249" t="n">
        <f aca="false">K23/($K$27+$F$38+$F$47)</f>
        <v>0.0181818181818182</v>
      </c>
      <c r="V23" s="249" t="n">
        <f aca="false">D23/($D$27+$N$17+$L$38+$L$47)</f>
        <v>0.0964749536178108</v>
      </c>
      <c r="X23" s="252" t="n">
        <f aca="false">($E23*('Scoring Format'!$B$3))+($G23*('Scoring Format'!$B$6))+($M23*('Scoring Format'!$B$4))+($O23*('Scoring Format'!$B$7))</f>
        <v>35.8</v>
      </c>
      <c r="Y23" s="252" t="n">
        <f aca="false">($E23*('Scoring Format'!$B$3))+($G23*('Scoring Format'!$B$6))+(L23*1)+($M23*('Scoring Format'!$B$4))+($O23*('Scoring Format'!$B$7))</f>
        <v>37.8</v>
      </c>
      <c r="Z23" s="252" t="n">
        <f aca="false">($E23*('Scoring Format'!$B$3))+($G23*('Scoring Format'!$B$6))+(L23*0.5)+($M23*('Scoring Format'!$B$4))+($O23*('Scoring Format'!$B$7))</f>
        <v>36.8</v>
      </c>
      <c r="AA23" s="243"/>
      <c r="AB23" s="243"/>
      <c r="AC23" s="243"/>
      <c r="AD23" s="251" t="s">
        <v>64</v>
      </c>
      <c r="AE23" s="251"/>
      <c r="AF23" s="252" t="n">
        <v>96</v>
      </c>
      <c r="AG23" s="252" t="n">
        <v>445</v>
      </c>
      <c r="AH23" s="252" t="n">
        <f aca="false">AG23/AF23</f>
        <v>4.63541666666667</v>
      </c>
      <c r="AI23" s="252" t="n">
        <v>6</v>
      </c>
      <c r="AJ23" s="249" t="n">
        <f aca="false">AI23/AF23</f>
        <v>0.0625</v>
      </c>
      <c r="AL23" s="249" t="n">
        <f aca="false">AN23/AM23</f>
        <v>0.583333333333333</v>
      </c>
      <c r="AM23" s="252" t="n">
        <v>24</v>
      </c>
      <c r="AN23" s="252" t="n">
        <v>14</v>
      </c>
      <c r="AO23" s="252" t="n">
        <v>110</v>
      </c>
      <c r="AP23" s="252" t="n">
        <f aca="false">AO23/AN23</f>
        <v>7.85714285714286</v>
      </c>
      <c r="AQ23" s="252" t="n">
        <v>2</v>
      </c>
      <c r="AR23" s="249" t="n">
        <f aca="false">AQ23/AN23</f>
        <v>0.142857142857143</v>
      </c>
      <c r="AV23" s="249" t="e">
        <f aca="false">(#ref!+AM23)/(#ref!+AM26)</f>
        <v>#NAME?</v>
      </c>
      <c r="AW23" s="249" t="e">
        <f aca="false">#ref!/(AM23+#ref!)</f>
        <v>#NAME?</v>
      </c>
      <c r="AX23" s="249" t="e">
        <f aca="false">AM23/(#ref!+AM23)</f>
        <v>#NAME?</v>
      </c>
      <c r="AZ23" s="252" t="e">
        <f aca="false">(#ref!*0.1)+(AF23*6)+(AL23*0.1)+(AN23*6)</f>
        <v>#NAME?</v>
      </c>
      <c r="BA23" s="252" t="e">
        <f aca="false">(#ref!*0.1)+(AF23*6)+(AK23*1)+(AL23*0.1)+(AN23*6)</f>
        <v>#NAME?</v>
      </c>
    </row>
    <row r="24" customFormat="false" ht="8.25" hidden="false" customHeight="false" outlineLevel="0" collapsed="false">
      <c r="A24" s="251" t="s">
        <v>1210</v>
      </c>
      <c r="B24" s="252" t="n">
        <v>23</v>
      </c>
      <c r="C24" s="262" t="n">
        <v>10</v>
      </c>
      <c r="D24" s="252" t="n">
        <v>32</v>
      </c>
      <c r="E24" s="252" t="n">
        <v>106</v>
      </c>
      <c r="F24" s="252" t="n">
        <f aca="false">E24/D24</f>
        <v>3.3125</v>
      </c>
      <c r="G24" s="252" t="n">
        <v>1</v>
      </c>
      <c r="H24" s="249" t="n">
        <f aca="false">G24/D24</f>
        <v>0.03125</v>
      </c>
      <c r="J24" s="249" t="n">
        <f aca="false">L24/K24</f>
        <v>0.8</v>
      </c>
      <c r="K24" s="252" t="n">
        <v>5</v>
      </c>
      <c r="L24" s="252" t="n">
        <v>4</v>
      </c>
      <c r="M24" s="252" t="n">
        <v>30</v>
      </c>
      <c r="N24" s="252" t="n">
        <f aca="false">M24/L24</f>
        <v>7.5</v>
      </c>
      <c r="O24" s="252" t="n">
        <v>0</v>
      </c>
      <c r="P24" s="249" t="n">
        <f aca="false">O24/L24</f>
        <v>0</v>
      </c>
      <c r="S24" s="251" t="s">
        <v>1211</v>
      </c>
      <c r="T24" s="249" t="n">
        <f aca="false">(D24+K24)/($D$27+$K$27+$N$17+$E$17+$L$38+$L$47)</f>
        <v>0.0430232558139535</v>
      </c>
      <c r="U24" s="249" t="n">
        <f aca="false">K24/($K$27+$F$38+$F$47)</f>
        <v>0.0181818181818182</v>
      </c>
      <c r="V24" s="249" t="n">
        <f aca="false">D24/($D$27+$N$17+$L$38+$L$47)</f>
        <v>0.0593692022263451</v>
      </c>
      <c r="X24" s="252" t="n">
        <f aca="false">($E24*('Scoring Format'!$B$3))+($G24*('Scoring Format'!$B$6))+($M24*('Scoring Format'!$B$4))+($O24*('Scoring Format'!$B$7))</f>
        <v>19.6</v>
      </c>
      <c r="Y24" s="252" t="n">
        <f aca="false">($E24*('Scoring Format'!$B$3))+($G24*('Scoring Format'!$B$6))+(L24*1)+($M24*('Scoring Format'!$B$4))+($O24*('Scoring Format'!$B$7))</f>
        <v>23.6</v>
      </c>
      <c r="Z24" s="252" t="n">
        <f aca="false">($E24*('Scoring Format'!$B$3))+($G24*('Scoring Format'!$B$6))+(L24*0.5)+($M24*('Scoring Format'!$B$4))+($O24*('Scoring Format'!$B$7))</f>
        <v>21.6</v>
      </c>
      <c r="AA24" s="243"/>
      <c r="AB24" s="243"/>
      <c r="AC24" s="243"/>
      <c r="AD24" s="251" t="s">
        <v>67</v>
      </c>
      <c r="AE24" s="251"/>
      <c r="AF24" s="252" t="n">
        <v>8</v>
      </c>
      <c r="AG24" s="252" t="n">
        <v>28</v>
      </c>
      <c r="AH24" s="252" t="n">
        <f aca="false">AG24/AF24</f>
        <v>3.5</v>
      </c>
      <c r="AI24" s="252" t="n">
        <v>0</v>
      </c>
      <c r="AJ24" s="249" t="n">
        <f aca="false">AI24/AF24</f>
        <v>0</v>
      </c>
      <c r="AL24" s="249" t="n">
        <f aca="false">AN24/AM24</f>
        <v>0.5</v>
      </c>
      <c r="AM24" s="252" t="n">
        <v>4</v>
      </c>
      <c r="AN24" s="252" t="n">
        <v>2</v>
      </c>
      <c r="AO24" s="252" t="n">
        <v>17</v>
      </c>
      <c r="AP24" s="252" t="n">
        <f aca="false">AO24/AN24</f>
        <v>8.5</v>
      </c>
      <c r="AQ24" s="252" t="n">
        <v>0</v>
      </c>
      <c r="AR24" s="249" t="n">
        <f aca="false">AQ24/AN24</f>
        <v>0</v>
      </c>
      <c r="AV24" s="249" t="e">
        <f aca="false">(#ref!+AM24)/(#ref!+AM30)</f>
        <v>#NAME?</v>
      </c>
      <c r="AW24" s="249" t="e">
        <f aca="false">#ref!/(AM24+#ref!)</f>
        <v>#NAME?</v>
      </c>
      <c r="AX24" s="249" t="e">
        <f aca="false">AM24/(#ref!+AM24)</f>
        <v>#NAME?</v>
      </c>
      <c r="AZ24" s="252" t="e">
        <f aca="false">(#ref!*0.1)+(AF24*6)+(AL24*0.1)+(AN24*6)</f>
        <v>#NAME?</v>
      </c>
      <c r="BA24" s="252" t="e">
        <f aca="false">(#ref!*0.1)+(AF24*6)+(AK24*1)+(AL24*0.1)+(AN24*6)</f>
        <v>#NAME?</v>
      </c>
    </row>
    <row r="25" customFormat="false" ht="8.25" hidden="false" customHeight="false" outlineLevel="0" collapsed="false">
      <c r="A25" s="251" t="s">
        <v>1212</v>
      </c>
      <c r="B25" s="252" t="n">
        <v>22</v>
      </c>
      <c r="C25" s="262" t="n">
        <v>17</v>
      </c>
      <c r="D25" s="252" t="n">
        <v>52</v>
      </c>
      <c r="E25" s="252" t="n">
        <v>176</v>
      </c>
      <c r="F25" s="252" t="n">
        <f aca="false">E25/D25</f>
        <v>3.38461538461538</v>
      </c>
      <c r="G25" s="252" t="n">
        <v>2</v>
      </c>
      <c r="H25" s="249" t="n">
        <f aca="false">G25/D25</f>
        <v>0.0384615384615385</v>
      </c>
      <c r="J25" s="249" t="n">
        <f aca="false">L25/K25</f>
        <v>0.8</v>
      </c>
      <c r="K25" s="252" t="n">
        <v>5</v>
      </c>
      <c r="L25" s="252" t="n">
        <v>4</v>
      </c>
      <c r="M25" s="252" t="n">
        <v>20</v>
      </c>
      <c r="N25" s="252" t="n">
        <f aca="false">M25/L25</f>
        <v>5</v>
      </c>
      <c r="O25" s="252" t="n">
        <v>0</v>
      </c>
      <c r="P25" s="249" t="n">
        <f aca="false">O25/L25</f>
        <v>0</v>
      </c>
      <c r="S25" s="251" t="s">
        <v>1213</v>
      </c>
      <c r="T25" s="249" t="n">
        <f aca="false">(D25+K25)/($D$27+$K$27+$N$17+$E$17+$L$38+$L$47)</f>
        <v>0.0662790697674419</v>
      </c>
      <c r="U25" s="249" t="n">
        <f aca="false">K25/($K$27+$F$38+$F$47)</f>
        <v>0.0181818181818182</v>
      </c>
      <c r="V25" s="249" t="n">
        <f aca="false">D25/($D$27+$N$17+$L$38+$L$47)</f>
        <v>0.0964749536178108</v>
      </c>
      <c r="X25" s="252" t="n">
        <f aca="false">($E25*('Scoring Format'!$B$3))+($G25*('Scoring Format'!$B$6))+($M25*('Scoring Format'!$B$4))+($O25*('Scoring Format'!$B$7))</f>
        <v>31.6</v>
      </c>
      <c r="Y25" s="252" t="n">
        <f aca="false">($E25*('Scoring Format'!$B$3))+($G25*('Scoring Format'!$B$6))+(L25*1)+($M25*('Scoring Format'!$B$4))+($O25*('Scoring Format'!$B$7))</f>
        <v>35.6</v>
      </c>
      <c r="Z25" s="252" t="n">
        <f aca="false">($E25*('Scoring Format'!$B$3))+($G25*('Scoring Format'!$B$6))+(L25*0.5)+($M25*('Scoring Format'!$B$4))+($O25*('Scoring Format'!$B$7))</f>
        <v>33.6</v>
      </c>
      <c r="AA25" s="243"/>
      <c r="AB25" s="243"/>
      <c r="AC25" s="243"/>
      <c r="AD25" s="251" t="s">
        <v>70</v>
      </c>
      <c r="AE25" s="251"/>
      <c r="AF25" s="252"/>
      <c r="AG25" s="252"/>
      <c r="AH25" s="252" t="e">
        <f aca="false">AG25/AF25</f>
        <v>#DIV/0!</v>
      </c>
      <c r="AI25" s="252" t="n">
        <v>0</v>
      </c>
      <c r="AJ25" s="249" t="e">
        <f aca="false">AI25/AF25</f>
        <v>#DIV/0!</v>
      </c>
      <c r="AL25" s="249" t="e">
        <f aca="false">AN25/AM25</f>
        <v>#DIV/0!</v>
      </c>
      <c r="AM25" s="252"/>
      <c r="AN25" s="252"/>
      <c r="AO25" s="252"/>
      <c r="AP25" s="252" t="e">
        <f aca="false">AO25/AN25</f>
        <v>#DIV/0!</v>
      </c>
      <c r="AQ25" s="252" t="n">
        <v>0</v>
      </c>
      <c r="AR25" s="249" t="e">
        <f aca="false">AQ25/AN25</f>
        <v>#DIV/0!</v>
      </c>
      <c r="AV25" s="249" t="e">
        <f aca="false">(#ref!+AM25)/(#ref!+AM31)</f>
        <v>#NAME?</v>
      </c>
      <c r="AW25" s="249" t="e">
        <f aca="false">#ref!/(AM25+#ref!)</f>
        <v>#NAME?</v>
      </c>
      <c r="AX25" s="249" t="e">
        <f aca="false">AM25/(#ref!+AM25)</f>
        <v>#NAME?</v>
      </c>
      <c r="AZ25" s="252" t="e">
        <f aca="false">(#ref!*0.1)+(AF25*6)+(AL25*0.1)+(AN25*6)</f>
        <v>#NAME?</v>
      </c>
      <c r="BA25" s="252" t="e">
        <f aca="false">(#ref!*0.1)+(AF25*6)+(AK25*1)+(AL25*0.1)+(AN25*6)</f>
        <v>#NAME?</v>
      </c>
    </row>
    <row r="26" customFormat="false" ht="8.25" hidden="false" customHeight="false" outlineLevel="0" collapsed="false">
      <c r="A26" s="251"/>
      <c r="B26" s="252"/>
      <c r="C26" s="262"/>
      <c r="D26" s="252"/>
      <c r="E26" s="252"/>
      <c r="F26" s="252" t="e">
        <f aca="false">E26/D26</f>
        <v>#DIV/0!</v>
      </c>
      <c r="G26" s="252"/>
      <c r="H26" s="249" t="e">
        <f aca="false">G26/D26</f>
        <v>#DIV/0!</v>
      </c>
      <c r="J26" s="249" t="e">
        <f aca="false">L26/K26</f>
        <v>#DIV/0!</v>
      </c>
      <c r="K26" s="252"/>
      <c r="L26" s="252"/>
      <c r="M26" s="252"/>
      <c r="N26" s="252" t="e">
        <f aca="false">M26/L26</f>
        <v>#DIV/0!</v>
      </c>
      <c r="O26" s="252" t="n">
        <v>0</v>
      </c>
      <c r="P26" s="249" t="e">
        <f aca="false">O26/L26</f>
        <v>#DIV/0!</v>
      </c>
      <c r="S26" s="251"/>
      <c r="T26" s="249" t="n">
        <f aca="false">(D26+K26)/($D$27+$K$27+$N$17+$E$17+$L$38+$L$47)</f>
        <v>0</v>
      </c>
      <c r="U26" s="249" t="n">
        <f aca="false">K26/($K$27+$F$38+$F$47)</f>
        <v>0</v>
      </c>
      <c r="V26" s="249" t="n">
        <f aca="false">D26/($D$27+$N$17+$L$38+$L$47)</f>
        <v>0</v>
      </c>
      <c r="X26" s="252" t="n">
        <f aca="false">($E26*('Scoring Format'!$B$3))+($G26*('Scoring Format'!$B$6))+($M26*('Scoring Format'!$B$4))+($O26*('Scoring Format'!$B$7))</f>
        <v>0</v>
      </c>
      <c r="Y26" s="252" t="n">
        <f aca="false">($E26*('Scoring Format'!$B$3))+($G26*('Scoring Format'!$B$6))+(L26*1)+($M26*('Scoring Format'!$B$4))+($O26*('Scoring Format'!$B$7))</f>
        <v>0</v>
      </c>
      <c r="Z26" s="252" t="n">
        <f aca="false">($E26*('Scoring Format'!$B$3))+($G26*('Scoring Format'!$B$6))+(L26*0.5)+($M26*('Scoring Format'!$B$4))+($O26*('Scoring Format'!$B$7))</f>
        <v>0</v>
      </c>
      <c r="AA26" s="243"/>
      <c r="AB26" s="243"/>
      <c r="AC26" s="243"/>
      <c r="AD26" s="251" t="s">
        <v>164</v>
      </c>
      <c r="AE26" s="251"/>
      <c r="AF26" s="252"/>
      <c r="AG26" s="252"/>
      <c r="AH26" s="252" t="e">
        <f aca="false">AG26/AF26</f>
        <v>#DIV/0!</v>
      </c>
      <c r="AI26" s="252"/>
      <c r="AJ26" s="249" t="e">
        <f aca="false">AI26/AF26</f>
        <v>#DIV/0!</v>
      </c>
      <c r="AL26" s="249" t="e">
        <f aca="false">AN26/AM26</f>
        <v>#DIV/0!</v>
      </c>
      <c r="AM26" s="252"/>
      <c r="AN26" s="252"/>
      <c r="AO26" s="252"/>
      <c r="AP26" s="252"/>
      <c r="AQ26" s="252" t="n">
        <f aca="false">(AG26*0.1)+(AI26*6)+(AN26*0.1)+(AP26*6)</f>
        <v>0</v>
      </c>
      <c r="AR26" s="249" t="e">
        <f aca="false">AQ26/AN26</f>
        <v>#DIV/0!</v>
      </c>
      <c r="AV26" s="249" t="e">
        <f aca="false">(#ref!+AM26)/(#ref!+AM32)</f>
        <v>#NAME?</v>
      </c>
      <c r="AW26" s="249" t="e">
        <f aca="false">#ref!/(AM26+#ref!)</f>
        <v>#NAME?</v>
      </c>
      <c r="AX26" s="249" t="e">
        <f aca="false">AM26/(#ref!+AM26)</f>
        <v>#NAME?</v>
      </c>
      <c r="AZ26" s="252" t="e">
        <f aca="false">(#ref!*0.1)+(AF26*6)+(AJ26*1)+(AK26*0.1)+(AM26*6)</f>
        <v>#NAME?</v>
      </c>
      <c r="BA26" s="252" t="e">
        <f aca="false">(#ref!*0.1)+(AF26*6)+(AK26*1)+(AL26*0.1)+(AN26*6)</f>
        <v>#NAME?</v>
      </c>
    </row>
    <row r="27" customFormat="false" ht="8.25" hidden="false" customHeight="false" outlineLevel="0" collapsed="false">
      <c r="A27" s="250" t="s">
        <v>49</v>
      </c>
      <c r="B27" s="250"/>
      <c r="C27" s="250"/>
      <c r="D27" s="250" t="n">
        <f aca="false">SUM(D22:D26)</f>
        <v>376</v>
      </c>
      <c r="E27" s="250" t="n">
        <f aca="false">SUM(E22:E26)</f>
        <v>1580</v>
      </c>
      <c r="F27" s="250" t="n">
        <f aca="false">E27/D27</f>
        <v>4.20212765957447</v>
      </c>
      <c r="G27" s="250" t="n">
        <f aca="false">SUM(G22:G26)</f>
        <v>11</v>
      </c>
      <c r="H27" s="250"/>
      <c r="I27" s="250"/>
      <c r="J27" s="250"/>
      <c r="K27" s="250" t="n">
        <f aca="false">SUM(K22:K26)</f>
        <v>58</v>
      </c>
      <c r="L27" s="250" t="n">
        <f aca="false">SUM(L22:L26)</f>
        <v>46</v>
      </c>
      <c r="M27" s="250" t="n">
        <f aca="false">SUM(M22:M26)</f>
        <v>340</v>
      </c>
      <c r="N27" s="250"/>
      <c r="O27" s="250" t="n">
        <f aca="false">SUM(O22:O26)</f>
        <v>2</v>
      </c>
      <c r="P27" s="250"/>
      <c r="AD27" s="250" t="s">
        <v>49</v>
      </c>
      <c r="AE27" s="250"/>
      <c r="AF27" s="250" t="n">
        <f aca="false">SUM(AF22:AF26)</f>
        <v>304</v>
      </c>
      <c r="AG27" s="250" t="n">
        <f aca="false">SUM(AG22:AG26)</f>
        <v>1513</v>
      </c>
      <c r="AH27" s="250"/>
      <c r="AI27" s="250" t="n">
        <f aca="false">SUM(AI22:AI26)</f>
        <v>13</v>
      </c>
      <c r="AJ27" s="250"/>
      <c r="AK27" s="250"/>
      <c r="AL27" s="250"/>
      <c r="AM27" s="250" t="n">
        <f aca="false">SUM(AM22:AM26)</f>
        <v>98</v>
      </c>
      <c r="AN27" s="250" t="n">
        <f aca="false">SUM(AN22:AN26)</f>
        <v>72</v>
      </c>
      <c r="AO27" s="250" t="n">
        <f aca="false">SUM(AO22:AO26)</f>
        <v>491</v>
      </c>
      <c r="AP27" s="250"/>
      <c r="AQ27" s="250" t="n">
        <f aca="false">SUM(AQ22:AQ26)</f>
        <v>4</v>
      </c>
      <c r="AR27" s="250"/>
    </row>
    <row r="28" customFormat="false" ht="8.25" hidden="false" customHeight="false" outlineLevel="0" collapsed="false">
      <c r="A28" s="250"/>
      <c r="C28" s="243"/>
      <c r="D28" s="243"/>
      <c r="E28" s="243"/>
      <c r="F28" s="243"/>
      <c r="G28" s="243"/>
      <c r="H28" s="250"/>
      <c r="I28" s="243"/>
      <c r="J28" s="243"/>
      <c r="K28" s="243"/>
      <c r="L28" s="243"/>
      <c r="M28" s="243"/>
      <c r="N28" s="243"/>
      <c r="AC28" s="250"/>
      <c r="AD28" s="243"/>
      <c r="AE28" s="243"/>
      <c r="AF28" s="243"/>
      <c r="AG28" s="243"/>
      <c r="AH28" s="243"/>
      <c r="AI28" s="243"/>
      <c r="AJ28" s="250"/>
      <c r="AK28" s="243"/>
      <c r="AL28" s="243"/>
      <c r="AM28" s="243"/>
      <c r="AN28" s="243"/>
      <c r="AO28" s="243"/>
      <c r="AP28" s="243"/>
    </row>
    <row r="29" customFormat="false" ht="8.25" hidden="false" customHeight="false" outlineLevel="0" collapsed="false">
      <c r="C29" s="243"/>
      <c r="D29" s="243"/>
      <c r="E29" s="243"/>
      <c r="F29" s="243"/>
      <c r="G29" s="243"/>
      <c r="H29" s="243"/>
      <c r="I29" s="243"/>
      <c r="J29" s="243"/>
      <c r="K29" s="243"/>
      <c r="L29" s="243"/>
      <c r="M29" s="243"/>
      <c r="AD29" s="243"/>
      <c r="AE29" s="243"/>
      <c r="AF29" s="243"/>
      <c r="AG29" s="243"/>
      <c r="AH29" s="243"/>
      <c r="AI29" s="243"/>
      <c r="AJ29" s="243"/>
      <c r="AK29" s="243"/>
      <c r="AL29" s="243"/>
      <c r="AM29" s="243"/>
      <c r="AN29" s="243"/>
      <c r="AO29" s="243"/>
    </row>
    <row r="30" customFormat="false" ht="8.25" hidden="false" customHeight="false" outlineLevel="0" collapsed="false">
      <c r="A30" s="244" t="s">
        <v>50</v>
      </c>
      <c r="B30" s="244"/>
      <c r="C30" s="244"/>
      <c r="D30" s="244"/>
      <c r="E30" s="244"/>
      <c r="F30" s="244"/>
      <c r="G30" s="244"/>
      <c r="H30" s="245"/>
      <c r="I30" s="245"/>
      <c r="J30" s="243"/>
      <c r="K30" s="243"/>
      <c r="L30" s="244" t="s">
        <v>19</v>
      </c>
      <c r="M30" s="244"/>
      <c r="N30" s="244"/>
      <c r="O30" s="244"/>
      <c r="P30" s="244"/>
      <c r="T30" s="244" t="s">
        <v>20</v>
      </c>
      <c r="U30" s="244"/>
      <c r="V30" s="244"/>
      <c r="X30" s="244"/>
      <c r="Y30" s="244"/>
      <c r="AE30" s="244" t="s">
        <v>50</v>
      </c>
      <c r="AF30" s="244"/>
      <c r="AG30" s="244"/>
      <c r="AH30" s="244"/>
      <c r="AI30" s="244"/>
      <c r="AJ30" s="244"/>
      <c r="AK30" s="244"/>
      <c r="AL30" s="243"/>
      <c r="AM30" s="243"/>
      <c r="AN30" s="244" t="s">
        <v>19</v>
      </c>
      <c r="AO30" s="244"/>
      <c r="AP30" s="244"/>
      <c r="AQ30" s="244"/>
      <c r="AR30" s="244"/>
      <c r="AV30" s="244" t="s">
        <v>20</v>
      </c>
      <c r="AW30" s="244"/>
      <c r="AX30" s="244"/>
      <c r="AZ30" s="244" t="s">
        <v>21</v>
      </c>
      <c r="BA30" s="244"/>
    </row>
    <row r="31" customFormat="false" ht="8.25" hidden="false" customHeight="false" outlineLevel="0" collapsed="false">
      <c r="A31" s="250" t="s">
        <v>74</v>
      </c>
      <c r="B31" s="250" t="s">
        <v>23</v>
      </c>
      <c r="C31" s="250" t="s">
        <v>24</v>
      </c>
      <c r="D31" s="250" t="s">
        <v>52</v>
      </c>
      <c r="E31" s="250" t="s">
        <v>53</v>
      </c>
      <c r="F31" s="250" t="s">
        <v>54</v>
      </c>
      <c r="G31" s="250" t="s">
        <v>55</v>
      </c>
      <c r="H31" s="250" t="s">
        <v>56</v>
      </c>
      <c r="I31" s="250" t="s">
        <v>30</v>
      </c>
      <c r="J31" s="250" t="s">
        <v>57</v>
      </c>
      <c r="L31" s="250" t="s">
        <v>34</v>
      </c>
      <c r="M31" s="250" t="s">
        <v>35</v>
      </c>
      <c r="N31" s="250" t="s">
        <v>36</v>
      </c>
      <c r="O31" s="250" t="s">
        <v>75</v>
      </c>
      <c r="P31" s="250" t="s">
        <v>31</v>
      </c>
      <c r="S31" s="250" t="s">
        <v>74</v>
      </c>
      <c r="T31" s="250" t="s">
        <v>38</v>
      </c>
      <c r="U31" s="250" t="s">
        <v>39</v>
      </c>
      <c r="V31" s="250" t="s">
        <v>40</v>
      </c>
      <c r="X31" s="250" t="s">
        <v>41</v>
      </c>
      <c r="Y31" s="250" t="s">
        <v>58</v>
      </c>
      <c r="Z31" s="250" t="s">
        <v>76</v>
      </c>
      <c r="AA31" s="250"/>
      <c r="AD31" s="250" t="s">
        <v>74</v>
      </c>
      <c r="AE31" s="250" t="s">
        <v>24</v>
      </c>
      <c r="AF31" s="250" t="s">
        <v>52</v>
      </c>
      <c r="AG31" s="250" t="s">
        <v>53</v>
      </c>
      <c r="AH31" s="250" t="s">
        <v>54</v>
      </c>
      <c r="AI31" s="250" t="s">
        <v>55</v>
      </c>
      <c r="AJ31" s="250" t="s">
        <v>56</v>
      </c>
      <c r="AK31" s="250" t="s">
        <v>30</v>
      </c>
      <c r="AL31" s="250" t="s">
        <v>57</v>
      </c>
      <c r="AN31" s="250" t="s">
        <v>34</v>
      </c>
      <c r="AO31" s="250" t="s">
        <v>35</v>
      </c>
      <c r="AP31" s="250" t="s">
        <v>36</v>
      </c>
      <c r="AQ31" s="250" t="s">
        <v>75</v>
      </c>
      <c r="AR31" s="250" t="s">
        <v>31</v>
      </c>
      <c r="AV31" s="250" t="s">
        <v>38</v>
      </c>
      <c r="AW31" s="250" t="s">
        <v>39</v>
      </c>
      <c r="AX31" s="250" t="s">
        <v>40</v>
      </c>
      <c r="AZ31" s="250" t="s">
        <v>41</v>
      </c>
      <c r="BA31" s="250" t="s">
        <v>58</v>
      </c>
    </row>
    <row r="32" customFormat="false" ht="8.25" hidden="false" customHeight="false" outlineLevel="0" collapsed="false">
      <c r="A32" s="251" t="s">
        <v>1214</v>
      </c>
      <c r="B32" s="252" t="n">
        <v>25</v>
      </c>
      <c r="C32" s="252" t="n">
        <v>17</v>
      </c>
      <c r="D32" s="249" t="n">
        <f aca="false">F32/E32</f>
        <v>0.6</v>
      </c>
      <c r="E32" s="252" t="n">
        <v>100</v>
      </c>
      <c r="F32" s="252" t="n">
        <v>60</v>
      </c>
      <c r="G32" s="252" t="n">
        <v>676</v>
      </c>
      <c r="H32" s="252" t="n">
        <f aca="false">G32/F32</f>
        <v>11.2666666666667</v>
      </c>
      <c r="I32" s="252" t="n">
        <v>6</v>
      </c>
      <c r="J32" s="249" t="n">
        <f aca="false">I32/F32</f>
        <v>0.1</v>
      </c>
      <c r="L32" s="252" t="n">
        <v>20</v>
      </c>
      <c r="M32" s="252" t="n">
        <v>135</v>
      </c>
      <c r="N32" s="263" t="n">
        <f aca="false">M32/L32</f>
        <v>6.75</v>
      </c>
      <c r="O32" s="252" t="n">
        <v>1</v>
      </c>
      <c r="P32" s="249" t="n">
        <f aca="false">O32/L32</f>
        <v>0.05</v>
      </c>
      <c r="S32" s="251" t="s">
        <v>1215</v>
      </c>
      <c r="T32" s="264" t="n">
        <f aca="false">(E32+L32)/($D$27+$L$27+$N$17+$E$47+$L$47)</f>
        <v>0.187207488299532</v>
      </c>
      <c r="U32" s="264" t="n">
        <f aca="false">E32/($E$17)</f>
        <v>0.380228136882129</v>
      </c>
      <c r="V32" s="264" t="n">
        <f aca="false">L32/($N$17+$D$27+$L$38+$L$47)</f>
        <v>0.0371057513914657</v>
      </c>
      <c r="X32" s="252" t="n">
        <f aca="false">($G32*('Scoring Format'!$B$4))+($I32*'Scoring Format'!$B$7)+($M32*('Scoring Format'!$B$3))+($O32*('Scoring Format'!$B$6))</f>
        <v>123.1</v>
      </c>
      <c r="Y32" s="252" t="n">
        <f aca="false">(F32*1)+(($G32*('Scoring Format'!$B$4))+($I32*'Scoring Format'!$B$7)+($M32*('Scoring Format'!$B$3))+($O32*('Scoring Format'!$B$6)))</f>
        <v>183.1</v>
      </c>
      <c r="Z32" s="252" t="n">
        <f aca="false">(F32*0.5)+(($G32*('Scoring Format'!$B$4))+($I32*'Scoring Format'!$B$7)+($M32*('Scoring Format'!$B$3))+($O32*('Scoring Format'!$B$6)))</f>
        <v>153.1</v>
      </c>
      <c r="AA32" s="243"/>
      <c r="AD32" s="251" t="s">
        <v>79</v>
      </c>
      <c r="AE32" s="251"/>
      <c r="AF32" s="249" t="n">
        <f aca="false">AH32/AG32</f>
        <v>0.607476635514019</v>
      </c>
      <c r="AG32" s="252" t="n">
        <v>107</v>
      </c>
      <c r="AH32" s="252" t="n">
        <v>65</v>
      </c>
      <c r="AI32" s="252" t="n">
        <v>710</v>
      </c>
      <c r="AJ32" s="252" t="n">
        <f aca="false">AI32/AH32</f>
        <v>10.9230769230769</v>
      </c>
      <c r="AK32" s="252" t="n">
        <v>6</v>
      </c>
      <c r="AL32" s="249" t="n">
        <f aca="false">AK32/AH32</f>
        <v>0.0923076923076923</v>
      </c>
      <c r="AN32" s="252" t="n">
        <v>0</v>
      </c>
      <c r="AO32" s="252" t="n">
        <v>0</v>
      </c>
      <c r="AP32" s="263" t="e">
        <f aca="false">AO32/AN32</f>
        <v>#DIV/0!</v>
      </c>
      <c r="AQ32" s="252" t="n">
        <v>0</v>
      </c>
      <c r="AR32" s="249" t="e">
        <f aca="false">AQ32/AN32</f>
        <v>#DIV/0!</v>
      </c>
      <c r="AV32" s="264" t="e">
        <f aca="false">(#ref!+AK32)/(#ref!+AK35)</f>
        <v>#NAME?</v>
      </c>
      <c r="AW32" s="264" t="e">
        <f aca="false">#ref!/(AK32+#ref!)</f>
        <v>#NAME?</v>
      </c>
      <c r="AX32" s="264" t="e">
        <f aca="false">AK32/(#ref!+AK32)</f>
        <v>#NAME?</v>
      </c>
      <c r="AZ32" s="252" t="n">
        <f aca="false">(AI32*0.1)+(AK32*6)+(AO32*0.1)+(AQ32*6)</f>
        <v>107</v>
      </c>
      <c r="BA32" s="252" t="n">
        <f aca="false">(AH32*1)+(AI32*0.1)+(AK32*6)+(AO32*0.1)+(AQ32*6)</f>
        <v>172</v>
      </c>
    </row>
    <row r="33" customFormat="false" ht="8.25" hidden="false" customHeight="false" outlineLevel="0" collapsed="false">
      <c r="A33" s="251" t="s">
        <v>1216</v>
      </c>
      <c r="B33" s="252" t="n">
        <v>27</v>
      </c>
      <c r="C33" s="252" t="n">
        <v>17</v>
      </c>
      <c r="D33" s="249" t="n">
        <f aca="false">F33/E33</f>
        <v>0.6</v>
      </c>
      <c r="E33" s="252" t="n">
        <v>60</v>
      </c>
      <c r="F33" s="252" t="n">
        <v>36</v>
      </c>
      <c r="G33" s="252" t="n">
        <v>432</v>
      </c>
      <c r="H33" s="252" t="n">
        <f aca="false">G33/F33</f>
        <v>12</v>
      </c>
      <c r="I33" s="252" t="n">
        <v>3</v>
      </c>
      <c r="J33" s="249" t="n">
        <f aca="false">I33/F33</f>
        <v>0.0833333333333333</v>
      </c>
      <c r="L33" s="252" t="n">
        <v>0</v>
      </c>
      <c r="M33" s="252" t="n">
        <v>0</v>
      </c>
      <c r="N33" s="263" t="e">
        <f aca="false">M33/L33</f>
        <v>#DIV/0!</v>
      </c>
      <c r="O33" s="252" t="n">
        <v>0</v>
      </c>
      <c r="P33" s="249" t="e">
        <f aca="false">O33/L33</f>
        <v>#DIV/0!</v>
      </c>
      <c r="S33" s="251" t="s">
        <v>1217</v>
      </c>
      <c r="T33" s="264" t="n">
        <f aca="false">(E33+L33)/($D$27+$L$27+$N$17+$E$47+$L$47)</f>
        <v>0.093603744149766</v>
      </c>
      <c r="U33" s="264" t="n">
        <f aca="false">E33/($E$17)</f>
        <v>0.228136882129278</v>
      </c>
      <c r="V33" s="264" t="n">
        <f aca="false">L33/($N$17+$D$27+$L$38+$L$47)</f>
        <v>0</v>
      </c>
      <c r="X33" s="252" t="n">
        <f aca="false">($G33*('Scoring Format'!$B$4))+($I33*'Scoring Format'!$B$7)+($M33*('Scoring Format'!$B$3))+($O33*('Scoring Format'!$B$6))</f>
        <v>61.2</v>
      </c>
      <c r="Y33" s="252" t="n">
        <f aca="false">(F33*1)+(($G33*('Scoring Format'!$B$4))+($I33*'Scoring Format'!$B$7)+($M33*('Scoring Format'!$B$3))+($O33*('Scoring Format'!$B$6)))</f>
        <v>97.2</v>
      </c>
      <c r="Z33" s="252" t="n">
        <f aca="false">(F33*0.5)+(($G33*('Scoring Format'!$B$4))+($I33*'Scoring Format'!$B$7)+($M33*('Scoring Format'!$B$3))+($O33*('Scoring Format'!$B$6)))</f>
        <v>79.2</v>
      </c>
      <c r="AA33" s="243"/>
      <c r="AD33" s="251" t="s">
        <v>82</v>
      </c>
      <c r="AE33" s="251"/>
      <c r="AF33" s="249" t="n">
        <f aca="false">AH33/AG33</f>
        <v>0.633333333333333</v>
      </c>
      <c r="AG33" s="252" t="n">
        <v>120</v>
      </c>
      <c r="AH33" s="252" t="n">
        <v>76</v>
      </c>
      <c r="AI33" s="252" t="n">
        <v>892</v>
      </c>
      <c r="AJ33" s="252" t="n">
        <f aca="false">AI33/AH33</f>
        <v>11.7368421052632</v>
      </c>
      <c r="AK33" s="252" t="n">
        <v>5</v>
      </c>
      <c r="AL33" s="249" t="n">
        <f aca="false">AK33/AH33</f>
        <v>0.0657894736842105</v>
      </c>
      <c r="AN33" s="252" t="n">
        <v>12</v>
      </c>
      <c r="AO33" s="252" t="n">
        <v>108</v>
      </c>
      <c r="AP33" s="263" t="n">
        <f aca="false">AO33/AN33</f>
        <v>9</v>
      </c>
      <c r="AQ33" s="252" t="n">
        <v>0</v>
      </c>
      <c r="AR33" s="249" t="n">
        <f aca="false">AQ33/AN33</f>
        <v>0</v>
      </c>
      <c r="AV33" s="264" t="e">
        <f aca="false">(#ref!+AK33)/(#ref!+AK36)</f>
        <v>#NAME?</v>
      </c>
      <c r="AW33" s="264" t="e">
        <f aca="false">#ref!/(AK33+#ref!)</f>
        <v>#NAME?</v>
      </c>
      <c r="AX33" s="264" t="e">
        <f aca="false">AK33/(#ref!+AK33)</f>
        <v>#NAME?</v>
      </c>
      <c r="AZ33" s="252" t="n">
        <f aca="false">(AI33*0.1)+(AK33*6)+(AO33*0.1)+(AQ33*6)</f>
        <v>130</v>
      </c>
      <c r="BA33" s="252" t="n">
        <f aca="false">(AH33*1)+(AI33*0.1)+(AK33*6)+(AO33*0.1)+(AQ33*6)</f>
        <v>206</v>
      </c>
    </row>
    <row r="34" customFormat="false" ht="8.25" hidden="false" customHeight="false" outlineLevel="0" collapsed="false">
      <c r="A34" s="251" t="s">
        <v>1218</v>
      </c>
      <c r="B34" s="252" t="n">
        <v>26</v>
      </c>
      <c r="C34" s="252" t="n">
        <v>14</v>
      </c>
      <c r="D34" s="249" t="n">
        <f aca="false">F34/E34</f>
        <v>0.690476190476191</v>
      </c>
      <c r="E34" s="252" t="n">
        <v>42</v>
      </c>
      <c r="F34" s="252" t="n">
        <v>29</v>
      </c>
      <c r="G34" s="252" t="n">
        <v>360</v>
      </c>
      <c r="H34" s="252" t="n">
        <f aca="false">G34/F34</f>
        <v>12.4137931034483</v>
      </c>
      <c r="I34" s="252" t="n">
        <v>3</v>
      </c>
      <c r="J34" s="249" t="n">
        <f aca="false">I34/F34</f>
        <v>0.103448275862069</v>
      </c>
      <c r="L34" s="252" t="n">
        <v>0</v>
      </c>
      <c r="M34" s="252" t="n">
        <v>0</v>
      </c>
      <c r="N34" s="263" t="e">
        <f aca="false">M34/L34</f>
        <v>#DIV/0!</v>
      </c>
      <c r="O34" s="252" t="n">
        <v>0</v>
      </c>
      <c r="P34" s="249" t="e">
        <f aca="false">O34/L34</f>
        <v>#DIV/0!</v>
      </c>
      <c r="S34" s="251" t="s">
        <v>1219</v>
      </c>
      <c r="T34" s="264" t="n">
        <f aca="false">(E34+L34)/($D$27+$L$27+$N$17+$E$47+$L$47)</f>
        <v>0.0655226209048362</v>
      </c>
      <c r="U34" s="264" t="n">
        <f aca="false">E34/($E$17)</f>
        <v>0.159695817490494</v>
      </c>
      <c r="V34" s="264" t="n">
        <f aca="false">L34/($N$17+$D$27+$L$38+$L$47)</f>
        <v>0</v>
      </c>
      <c r="X34" s="252" t="n">
        <f aca="false">($G34*('Scoring Format'!$B$4))+($I34*'Scoring Format'!$B$7)+($M34*('Scoring Format'!$B$3))+($O34*('Scoring Format'!$B$6))</f>
        <v>54</v>
      </c>
      <c r="Y34" s="252" t="n">
        <f aca="false">(F34*1)+(($G34*('Scoring Format'!$B$4))+($I34*'Scoring Format'!$B$7)+($M34*('Scoring Format'!$B$3))+($O34*('Scoring Format'!$B$6)))</f>
        <v>83</v>
      </c>
      <c r="Z34" s="252" t="n">
        <f aca="false">(F34*0.5)+(($G34*('Scoring Format'!$B$4))+($I34*'Scoring Format'!$B$7)+($M34*('Scoring Format'!$B$3))+($O34*('Scoring Format'!$B$6)))</f>
        <v>68.5</v>
      </c>
      <c r="AA34" s="243"/>
      <c r="AD34" s="251" t="s">
        <v>85</v>
      </c>
      <c r="AE34" s="251"/>
      <c r="AF34" s="249" t="n">
        <f aca="false">AH34/AG34</f>
        <v>0.55</v>
      </c>
      <c r="AG34" s="252" t="n">
        <v>40</v>
      </c>
      <c r="AH34" s="252" t="n">
        <v>22</v>
      </c>
      <c r="AI34" s="252" t="n">
        <v>325</v>
      </c>
      <c r="AJ34" s="252" t="n">
        <f aca="false">AI34/AH34</f>
        <v>14.7727272727273</v>
      </c>
      <c r="AK34" s="252" t="n">
        <v>2</v>
      </c>
      <c r="AL34" s="249" t="n">
        <f aca="false">AK34/AH34</f>
        <v>0.0909090909090909</v>
      </c>
      <c r="AN34" s="252" t="n">
        <v>5</v>
      </c>
      <c r="AO34" s="252" t="n">
        <v>20</v>
      </c>
      <c r="AP34" s="263" t="n">
        <f aca="false">AO34/AN34</f>
        <v>4</v>
      </c>
      <c r="AQ34" s="252" t="n">
        <v>0</v>
      </c>
      <c r="AR34" s="249" t="n">
        <f aca="false">AQ34/AN34</f>
        <v>0</v>
      </c>
      <c r="AV34" s="264" t="e">
        <f aca="false">(#ref!+AK34)/(#ref!+AK37)</f>
        <v>#NAME?</v>
      </c>
      <c r="AW34" s="264" t="e">
        <f aca="false">#ref!/(AK34+#ref!)</f>
        <v>#NAME?</v>
      </c>
      <c r="AX34" s="264" t="e">
        <f aca="false">AK34/(#ref!+AK34)</f>
        <v>#NAME?</v>
      </c>
      <c r="AZ34" s="252" t="n">
        <f aca="false">(AI34*0.1)+(AK34*6)+(AO34*0.1)+(AQ34*6)</f>
        <v>46.5</v>
      </c>
      <c r="BA34" s="252" t="n">
        <f aca="false">(AH34*1)+(AI34*0.1)+(AK34*6)+(AO34*0.1)+(AQ34*6)</f>
        <v>68.5</v>
      </c>
    </row>
    <row r="35" customFormat="false" ht="8.25" hidden="false" customHeight="false" outlineLevel="0" collapsed="false">
      <c r="A35" s="251" t="s">
        <v>1220</v>
      </c>
      <c r="B35" s="252" t="n">
        <v>21</v>
      </c>
      <c r="C35" s="252" t="n">
        <v>8</v>
      </c>
      <c r="D35" s="249" t="n">
        <f aca="false">F35/E35</f>
        <v>0.588235294117647</v>
      </c>
      <c r="E35" s="252" t="n">
        <v>17</v>
      </c>
      <c r="F35" s="252" t="n">
        <v>10</v>
      </c>
      <c r="G35" s="252" t="n">
        <v>201</v>
      </c>
      <c r="H35" s="252" t="n">
        <f aca="false">G35/F35</f>
        <v>20.1</v>
      </c>
      <c r="I35" s="252" t="n">
        <v>1</v>
      </c>
      <c r="J35" s="249" t="n">
        <f aca="false">I35/F35</f>
        <v>0.1</v>
      </c>
      <c r="L35" s="252"/>
      <c r="M35" s="252"/>
      <c r="N35" s="263" t="e">
        <f aca="false">M35/L35</f>
        <v>#DIV/0!</v>
      </c>
      <c r="O35" s="252" t="n">
        <v>0</v>
      </c>
      <c r="P35" s="249" t="e">
        <f aca="false">O35/L35</f>
        <v>#DIV/0!</v>
      </c>
      <c r="S35" s="251" t="s">
        <v>1221</v>
      </c>
      <c r="T35" s="264" t="n">
        <f aca="false">(E35+L35)/($D$27+$L$27+$N$17+$E$47+$L$47)</f>
        <v>0.0265210608424337</v>
      </c>
      <c r="U35" s="264" t="n">
        <f aca="false">E35/($E$17)</f>
        <v>0.064638783269962</v>
      </c>
      <c r="V35" s="264" t="n">
        <f aca="false">L35/($N$17+$D$27+$L$38+$L$47)</f>
        <v>0</v>
      </c>
      <c r="X35" s="252" t="n">
        <f aca="false">($G35*('Scoring Format'!$B$4))+($I35*'Scoring Format'!$B$7)+($M35*('Scoring Format'!$B$3))+($O35*('Scoring Format'!$B$6))</f>
        <v>26.1</v>
      </c>
      <c r="Y35" s="252" t="n">
        <f aca="false">(F35*1)+(($G35*('Scoring Format'!$B$4))+($I35*'Scoring Format'!$B$7)+($M35*('Scoring Format'!$B$3))+($O35*('Scoring Format'!$B$6)))</f>
        <v>36.1</v>
      </c>
      <c r="Z35" s="252" t="n">
        <f aca="false">(F35*0.5)+(($G35*('Scoring Format'!$B$4))+($I35*'Scoring Format'!$B$7)+($M35*('Scoring Format'!$B$3))+($O35*('Scoring Format'!$B$6)))</f>
        <v>31.1</v>
      </c>
      <c r="AA35" s="243"/>
      <c r="AD35" s="251" t="s">
        <v>88</v>
      </c>
      <c r="AE35" s="251"/>
      <c r="AF35" s="249" t="n">
        <f aca="false">AH35/AG35</f>
        <v>0.662068965517241</v>
      </c>
      <c r="AG35" s="252" t="n">
        <v>145</v>
      </c>
      <c r="AH35" s="252" t="n">
        <v>96</v>
      </c>
      <c r="AI35" s="252" t="n">
        <v>1098</v>
      </c>
      <c r="AJ35" s="252" t="n">
        <f aca="false">AI35/AH35</f>
        <v>11.4375</v>
      </c>
      <c r="AK35" s="252" t="n">
        <v>7</v>
      </c>
      <c r="AL35" s="249" t="n">
        <f aca="false">AK35/AH35</f>
        <v>0.0729166666666667</v>
      </c>
      <c r="AN35" s="252" t="n">
        <v>0</v>
      </c>
      <c r="AO35" s="252" t="n">
        <v>0</v>
      </c>
      <c r="AP35" s="263" t="e">
        <f aca="false">AO35/AN35</f>
        <v>#DIV/0!</v>
      </c>
      <c r="AQ35" s="252" t="n">
        <v>0</v>
      </c>
      <c r="AR35" s="249" t="e">
        <f aca="false">AQ35/AN35</f>
        <v>#DIV/0!</v>
      </c>
      <c r="AV35" s="264" t="e">
        <f aca="false">(#ref!+AK35)/(#ref!+AK38)</f>
        <v>#NAME?</v>
      </c>
      <c r="AW35" s="264" t="e">
        <f aca="false">#ref!/(AK35+#ref!)</f>
        <v>#NAME?</v>
      </c>
      <c r="AX35" s="264" t="e">
        <f aca="false">AK35/(#ref!+AK35)</f>
        <v>#NAME?</v>
      </c>
      <c r="AZ35" s="252" t="n">
        <f aca="false">(AI35*0.1)+(AK35*6)+(AO35*0.1)+(AQ35*6)</f>
        <v>151.8</v>
      </c>
      <c r="BA35" s="252" t="n">
        <f aca="false">(AH35*1)+(AI35*0.1)+(AK35*6)+(AO35*0.1)+(AQ35*6)</f>
        <v>247.8</v>
      </c>
    </row>
    <row r="36" customFormat="false" ht="8.25" hidden="false" customHeight="false" outlineLevel="0" collapsed="false">
      <c r="A36" s="251" t="s">
        <v>1222</v>
      </c>
      <c r="B36" s="252" t="n">
        <v>22</v>
      </c>
      <c r="C36" s="252" t="n">
        <v>17</v>
      </c>
      <c r="D36" s="249" t="n">
        <f aca="false">F36/E36</f>
        <v>0.560975609756098</v>
      </c>
      <c r="E36" s="252" t="n">
        <v>41</v>
      </c>
      <c r="F36" s="252" t="n">
        <v>23</v>
      </c>
      <c r="G36" s="252" t="n">
        <v>210</v>
      </c>
      <c r="H36" s="252" t="n">
        <f aca="false">G36/F36</f>
        <v>9.1304347826087</v>
      </c>
      <c r="I36" s="252" t="n">
        <v>0</v>
      </c>
      <c r="J36" s="249" t="n">
        <f aca="false">I36/F36</f>
        <v>0</v>
      </c>
      <c r="L36" s="252"/>
      <c r="M36" s="252"/>
      <c r="N36" s="263" t="e">
        <f aca="false">M36/L36</f>
        <v>#DIV/0!</v>
      </c>
      <c r="O36" s="252" t="n">
        <v>0</v>
      </c>
      <c r="P36" s="249" t="e">
        <f aca="false">O36/L36</f>
        <v>#DIV/0!</v>
      </c>
      <c r="S36" s="251" t="s">
        <v>1223</v>
      </c>
      <c r="T36" s="264" t="n">
        <f aca="false">(E36+L36)/($D$27+$L$27+$N$17+$E$47+$L$47)</f>
        <v>0.0639625585023401</v>
      </c>
      <c r="U36" s="264" t="n">
        <f aca="false">E36/($E$17)</f>
        <v>0.155893536121673</v>
      </c>
      <c r="V36" s="264" t="n">
        <f aca="false">L36/($N$17+$D$27+$L$38+$L$47)</f>
        <v>0</v>
      </c>
      <c r="X36" s="252" t="n">
        <f aca="false">($G36*('Scoring Format'!$B$4))+($I36*'Scoring Format'!$B$7)+($M36*('Scoring Format'!$B$3))+($O36*('Scoring Format'!$B$6))</f>
        <v>21</v>
      </c>
      <c r="Y36" s="252" t="n">
        <f aca="false">(F36*1)+(($G36*('Scoring Format'!$B$4))+($I36*'Scoring Format'!$B$7)+($M36*('Scoring Format'!$B$3))+($O36*('Scoring Format'!$B$6)))</f>
        <v>44</v>
      </c>
      <c r="Z36" s="252" t="n">
        <f aca="false">(F36*0.5)+(($G36*('Scoring Format'!$B$4))+($I36*'Scoring Format'!$B$7)+($M36*('Scoring Format'!$B$3))+($O36*('Scoring Format'!$B$6)))</f>
        <v>32.5</v>
      </c>
      <c r="AA36" s="243"/>
      <c r="AD36" s="251" t="s">
        <v>91</v>
      </c>
      <c r="AE36" s="251"/>
      <c r="AF36" s="249" t="n">
        <f aca="false">AH36/AG36</f>
        <v>0.6</v>
      </c>
      <c r="AG36" s="252" t="n">
        <v>10</v>
      </c>
      <c r="AH36" s="252" t="n">
        <v>6</v>
      </c>
      <c r="AI36" s="252" t="n">
        <v>100</v>
      </c>
      <c r="AJ36" s="252" t="n">
        <f aca="false">AI36/AH36</f>
        <v>16.6666666666667</v>
      </c>
      <c r="AK36" s="252" t="n">
        <v>0</v>
      </c>
      <c r="AL36" s="249" t="n">
        <f aca="false">AK36/AH36</f>
        <v>0</v>
      </c>
      <c r="AN36" s="252" t="n">
        <v>0</v>
      </c>
      <c r="AO36" s="252" t="n">
        <v>0</v>
      </c>
      <c r="AP36" s="263" t="e">
        <f aca="false">AO36/AN36</f>
        <v>#DIV/0!</v>
      </c>
      <c r="AQ36" s="252" t="n">
        <v>0</v>
      </c>
      <c r="AR36" s="249" t="e">
        <f aca="false">AQ36/AN36</f>
        <v>#DIV/0!</v>
      </c>
      <c r="AV36" s="264" t="e">
        <f aca="false">(#ref!+AK36)/(#ref!+AK41)</f>
        <v>#NAME?</v>
      </c>
      <c r="AW36" s="264" t="e">
        <f aca="false">#ref!/(AK36+#ref!)</f>
        <v>#NAME?</v>
      </c>
      <c r="AX36" s="264" t="e">
        <f aca="false">AK36/(#ref!+AK36)</f>
        <v>#NAME?</v>
      </c>
      <c r="AZ36" s="252" t="n">
        <f aca="false">(AI36*0.1)+(AK36*6)+(AO36*0.1)+(AQ36*6)</f>
        <v>10</v>
      </c>
      <c r="BA36" s="252" t="n">
        <f aca="false">(AH36*1)+(AI36*0.1)+(AK36*6)+(AO36*0.1)+(AQ36*6)</f>
        <v>16</v>
      </c>
    </row>
    <row r="37" customFormat="false" ht="8.25" hidden="false" customHeight="false" outlineLevel="0" collapsed="false">
      <c r="A37" s="251" t="s">
        <v>1224</v>
      </c>
      <c r="B37" s="252" t="n">
        <v>22</v>
      </c>
      <c r="C37" s="252" t="n">
        <v>0</v>
      </c>
      <c r="D37" s="249" t="n">
        <f aca="false">F37/E37</f>
        <v>0.6</v>
      </c>
      <c r="E37" s="252" t="n">
        <v>5</v>
      </c>
      <c r="F37" s="252" t="n">
        <v>3</v>
      </c>
      <c r="G37" s="252" t="n">
        <v>35</v>
      </c>
      <c r="H37" s="252" t="n">
        <f aca="false">G37/F37</f>
        <v>11.6666666666667</v>
      </c>
      <c r="I37" s="252" t="n">
        <v>0</v>
      </c>
      <c r="J37" s="249" t="n">
        <f aca="false">I37/F37</f>
        <v>0</v>
      </c>
      <c r="L37" s="252"/>
      <c r="M37" s="252"/>
      <c r="N37" s="263" t="e">
        <f aca="false">M37/L37</f>
        <v>#DIV/0!</v>
      </c>
      <c r="O37" s="252" t="n">
        <v>0</v>
      </c>
      <c r="P37" s="249" t="e">
        <f aca="false">O37/L37</f>
        <v>#DIV/0!</v>
      </c>
      <c r="S37" s="251" t="s">
        <v>1225</v>
      </c>
      <c r="T37" s="264" t="n">
        <f aca="false">(E37+L37)/($D$27+$L$27+$N$17+$E$47+$L$47)</f>
        <v>0.0078003120124805</v>
      </c>
      <c r="U37" s="264" t="n">
        <f aca="false">E37/($E$17)</f>
        <v>0.0190114068441065</v>
      </c>
      <c r="V37" s="264" t="n">
        <f aca="false">L37/($N$17+$D$27+$L$38+$L$47)</f>
        <v>0</v>
      </c>
      <c r="X37" s="252" t="n">
        <f aca="false">($G37*('Scoring Format'!$B$4))+($I37*'Scoring Format'!$B$7)+($M37*('Scoring Format'!$B$3))+($O37*('Scoring Format'!$B$6))</f>
        <v>3.5</v>
      </c>
      <c r="Y37" s="252" t="n">
        <f aca="false">(F37*1)+(($G37*('Scoring Format'!$B$4))+($I37*'Scoring Format'!$B$7)+($M37*('Scoring Format'!$B$3))+($O37*('Scoring Format'!$B$6)))</f>
        <v>6.5</v>
      </c>
      <c r="Z37" s="252" t="n">
        <f aca="false">(F37*0.5)+(($G37*('Scoring Format'!$B$4))+($I37*'Scoring Format'!$B$7)+($M37*('Scoring Format'!$B$3))+($O37*('Scoring Format'!$B$6)))</f>
        <v>5</v>
      </c>
      <c r="AA37" s="243"/>
      <c r="AD37" s="251" t="s">
        <v>94</v>
      </c>
      <c r="AE37" s="251"/>
      <c r="AF37" s="249" t="e">
        <f aca="false">AH37/AG37</f>
        <v>#DIV/0!</v>
      </c>
      <c r="AG37" s="252"/>
      <c r="AH37" s="252"/>
      <c r="AI37" s="252"/>
      <c r="AJ37" s="252"/>
      <c r="AK37" s="252"/>
      <c r="AL37" s="249" t="e">
        <f aca="false">AK37/AH37</f>
        <v>#DIV/0!</v>
      </c>
      <c r="AN37" s="252"/>
      <c r="AO37" s="252"/>
      <c r="AP37" s="263" t="e">
        <f aca="false">AO37/AN37</f>
        <v>#DIV/0!</v>
      </c>
      <c r="AQ37" s="252"/>
      <c r="AR37" s="249" t="e">
        <f aca="false">AQ37/AN37</f>
        <v>#DIV/0!</v>
      </c>
      <c r="AV37" s="264" t="e">
        <f aca="false">(#ref!+AK37)/(#ref!+AK42)</f>
        <v>#NAME?</v>
      </c>
      <c r="AW37" s="264" t="e">
        <f aca="false">#ref!/(AK37+#ref!)</f>
        <v>#NAME?</v>
      </c>
      <c r="AX37" s="264" t="e">
        <f aca="false">AK37/(#ref!+AK37)</f>
        <v>#NAME?</v>
      </c>
      <c r="AZ37" s="252"/>
      <c r="BA37" s="252"/>
    </row>
    <row r="38" customFormat="false" ht="8.25" hidden="false" customHeight="false" outlineLevel="0" collapsed="false">
      <c r="A38" s="250" t="s">
        <v>49</v>
      </c>
      <c r="B38" s="250"/>
      <c r="C38" s="250"/>
      <c r="D38" s="247"/>
      <c r="E38" s="250" t="n">
        <f aca="false">SUM(E32:E37)</f>
        <v>265</v>
      </c>
      <c r="F38" s="250" t="n">
        <f aca="false">SUM(F32:F37)</f>
        <v>161</v>
      </c>
      <c r="G38" s="250" t="n">
        <f aca="false">SUM(G32:G37)</f>
        <v>1914</v>
      </c>
      <c r="H38" s="250"/>
      <c r="I38" s="250" t="n">
        <f aca="false">SUM(I32:I37)</f>
        <v>13</v>
      </c>
      <c r="J38" s="250"/>
      <c r="K38" s="250"/>
      <c r="L38" s="250" t="n">
        <f aca="false">SUM(L32:L37)</f>
        <v>20</v>
      </c>
      <c r="M38" s="250" t="n">
        <f aca="false">SUM(M32:M37)</f>
        <v>135</v>
      </c>
      <c r="N38" s="250"/>
      <c r="O38" s="250" t="n">
        <f aca="false">SUM(O32:O37)</f>
        <v>1</v>
      </c>
      <c r="P38" s="250"/>
      <c r="AD38" s="250" t="s">
        <v>49</v>
      </c>
      <c r="AE38" s="250"/>
      <c r="AF38" s="247"/>
      <c r="AG38" s="250" t="n">
        <f aca="false">SUM(AG32:AG37)</f>
        <v>422</v>
      </c>
      <c r="AH38" s="250" t="n">
        <f aca="false">SUM(AH32:AH37)</f>
        <v>265</v>
      </c>
      <c r="AI38" s="250" t="n">
        <f aca="false">SUM(AI32:AI37)</f>
        <v>3125</v>
      </c>
      <c r="AJ38" s="250"/>
      <c r="AK38" s="250" t="n">
        <f aca="false">SUM(AK32:AK37)</f>
        <v>20</v>
      </c>
      <c r="AL38" s="250"/>
      <c r="AM38" s="250"/>
      <c r="AN38" s="250" t="n">
        <f aca="false">SUM(AN32:AN37)</f>
        <v>17</v>
      </c>
      <c r="AO38" s="250" t="n">
        <f aca="false">SUM(AO32:AO37)</f>
        <v>128</v>
      </c>
      <c r="AP38" s="250"/>
      <c r="AQ38" s="250" t="n">
        <f aca="false">SUM(AQ32:AQ37)</f>
        <v>0</v>
      </c>
      <c r="AR38" s="250"/>
    </row>
    <row r="39" customFormat="false" ht="8.25" hidden="false" customHeight="false" outlineLevel="0" collapsed="false">
      <c r="A39" s="250"/>
      <c r="C39" s="243"/>
      <c r="D39" s="243"/>
      <c r="E39" s="243"/>
      <c r="F39" s="243"/>
      <c r="G39" s="243"/>
      <c r="H39" s="243"/>
      <c r="I39" s="243"/>
      <c r="J39" s="243"/>
      <c r="K39" s="243"/>
      <c r="L39" s="243"/>
      <c r="AC39" s="250"/>
      <c r="AE39" s="243"/>
      <c r="AF39" s="243"/>
      <c r="AG39" s="243"/>
      <c r="AH39" s="243"/>
      <c r="AI39" s="243"/>
      <c r="AJ39" s="243"/>
      <c r="AK39" s="243"/>
      <c r="AL39" s="243"/>
      <c r="AM39" s="243"/>
      <c r="AN39" s="243"/>
    </row>
    <row r="40" customFormat="false" ht="8.25" hidden="false" customHeight="false" outlineLevel="0" collapsed="false">
      <c r="A40" s="250"/>
      <c r="C40" s="243"/>
      <c r="D40" s="243"/>
      <c r="E40" s="243"/>
      <c r="F40" s="243"/>
      <c r="G40" s="243"/>
      <c r="H40" s="243"/>
      <c r="I40" s="243"/>
      <c r="J40" s="243"/>
      <c r="K40" s="243"/>
      <c r="L40" s="243"/>
      <c r="AC40" s="250"/>
      <c r="AE40" s="243"/>
      <c r="AF40" s="243"/>
      <c r="AG40" s="243"/>
      <c r="AH40" s="243"/>
      <c r="AI40" s="243"/>
      <c r="AJ40" s="243"/>
      <c r="AK40" s="243"/>
      <c r="AL40" s="243"/>
      <c r="AM40" s="243"/>
      <c r="AN40" s="243"/>
    </row>
    <row r="41" customFormat="false" ht="8.25" hidden="false" customHeight="false" outlineLevel="0" collapsed="false">
      <c r="A41" s="244" t="s">
        <v>50</v>
      </c>
      <c r="B41" s="244"/>
      <c r="C41" s="244"/>
      <c r="D41" s="244"/>
      <c r="E41" s="244"/>
      <c r="F41" s="244"/>
      <c r="G41" s="244"/>
      <c r="H41" s="245"/>
      <c r="I41" s="245"/>
      <c r="J41" s="243"/>
      <c r="K41" s="243"/>
      <c r="L41" s="244" t="s">
        <v>19</v>
      </c>
      <c r="M41" s="244"/>
      <c r="N41" s="244"/>
      <c r="O41" s="244"/>
      <c r="P41" s="244"/>
      <c r="T41" s="244" t="s">
        <v>20</v>
      </c>
      <c r="U41" s="244"/>
      <c r="V41" s="244"/>
      <c r="X41" s="244"/>
      <c r="Y41" s="244"/>
      <c r="AE41" s="244" t="s">
        <v>50</v>
      </c>
      <c r="AF41" s="244"/>
      <c r="AG41" s="244"/>
      <c r="AH41" s="244"/>
      <c r="AI41" s="244"/>
      <c r="AJ41" s="244"/>
      <c r="AK41" s="244"/>
      <c r="AL41" s="243"/>
      <c r="AM41" s="243"/>
      <c r="AN41" s="244" t="s">
        <v>19</v>
      </c>
      <c r="AO41" s="244"/>
      <c r="AP41" s="244"/>
      <c r="AQ41" s="244"/>
      <c r="AR41" s="244"/>
      <c r="AV41" s="244" t="s">
        <v>20</v>
      </c>
      <c r="AW41" s="244"/>
      <c r="AX41" s="244"/>
      <c r="AZ41" s="244" t="s">
        <v>21</v>
      </c>
      <c r="BA41" s="244"/>
    </row>
    <row r="42" customFormat="false" ht="8.25" hidden="false" customHeight="false" outlineLevel="0" collapsed="false">
      <c r="A42" s="250" t="s">
        <v>95</v>
      </c>
      <c r="B42" s="250" t="s">
        <v>23</v>
      </c>
      <c r="C42" s="250" t="s">
        <v>24</v>
      </c>
      <c r="D42" s="250" t="s">
        <v>52</v>
      </c>
      <c r="E42" s="250" t="s">
        <v>53</v>
      </c>
      <c r="F42" s="250" t="s">
        <v>54</v>
      </c>
      <c r="G42" s="250" t="s">
        <v>55</v>
      </c>
      <c r="H42" s="250" t="s">
        <v>56</v>
      </c>
      <c r="I42" s="250" t="s">
        <v>30</v>
      </c>
      <c r="J42" s="250" t="s">
        <v>57</v>
      </c>
      <c r="L42" s="250" t="s">
        <v>34</v>
      </c>
      <c r="M42" s="250" t="s">
        <v>35</v>
      </c>
      <c r="N42" s="250" t="s">
        <v>36</v>
      </c>
      <c r="O42" s="250" t="s">
        <v>96</v>
      </c>
      <c r="P42" s="250" t="s">
        <v>31</v>
      </c>
      <c r="S42" s="250" t="s">
        <v>95</v>
      </c>
      <c r="T42" s="250" t="s">
        <v>38</v>
      </c>
      <c r="U42" s="250" t="s">
        <v>39</v>
      </c>
      <c r="V42" s="250" t="s">
        <v>40</v>
      </c>
      <c r="X42" s="250" t="s">
        <v>41</v>
      </c>
      <c r="Y42" s="250" t="s">
        <v>58</v>
      </c>
      <c r="Z42" s="250" t="s">
        <v>97</v>
      </c>
      <c r="AA42" s="250"/>
      <c r="AD42" s="250" t="s">
        <v>95</v>
      </c>
      <c r="AE42" s="250" t="s">
        <v>24</v>
      </c>
      <c r="AF42" s="250" t="s">
        <v>52</v>
      </c>
      <c r="AG42" s="250" t="s">
        <v>53</v>
      </c>
      <c r="AH42" s="250" t="s">
        <v>54</v>
      </c>
      <c r="AI42" s="250" t="s">
        <v>55</v>
      </c>
      <c r="AJ42" s="250" t="s">
        <v>56</v>
      </c>
      <c r="AK42" s="250" t="s">
        <v>30</v>
      </c>
      <c r="AL42" s="250" t="s">
        <v>57</v>
      </c>
      <c r="AN42" s="250" t="s">
        <v>34</v>
      </c>
      <c r="AO42" s="250" t="s">
        <v>35</v>
      </c>
      <c r="AP42" s="250" t="s">
        <v>36</v>
      </c>
      <c r="AQ42" s="250" t="s">
        <v>96</v>
      </c>
      <c r="AR42" s="250" t="s">
        <v>31</v>
      </c>
      <c r="AV42" s="250" t="s">
        <v>38</v>
      </c>
      <c r="AW42" s="250" t="s">
        <v>39</v>
      </c>
      <c r="AX42" s="250" t="s">
        <v>40</v>
      </c>
      <c r="AZ42" s="250" t="s">
        <v>41</v>
      </c>
      <c r="BA42" s="250" t="s">
        <v>58</v>
      </c>
    </row>
    <row r="43" customFormat="false" ht="8.25" hidden="false" customHeight="false" outlineLevel="0" collapsed="false">
      <c r="A43" s="251" t="s">
        <v>1226</v>
      </c>
      <c r="B43" s="252" t="n">
        <v>26</v>
      </c>
      <c r="C43" s="252" t="n">
        <v>17</v>
      </c>
      <c r="D43" s="249" t="n">
        <f aca="false">F43/E43</f>
        <v>0.773584905660377</v>
      </c>
      <c r="E43" s="252" t="n">
        <v>53</v>
      </c>
      <c r="F43" s="252" t="n">
        <v>41</v>
      </c>
      <c r="G43" s="252" t="n">
        <v>475</v>
      </c>
      <c r="H43" s="252" t="n">
        <f aca="false">G43/F43</f>
        <v>11.5853658536585</v>
      </c>
      <c r="I43" s="252" t="n">
        <v>2</v>
      </c>
      <c r="J43" s="249" t="n">
        <f aca="false">I43/F43</f>
        <v>0.0487804878048781</v>
      </c>
      <c r="L43" s="252"/>
      <c r="M43" s="252"/>
      <c r="N43" s="252" t="e">
        <f aca="false">M43/L43</f>
        <v>#DIV/0!</v>
      </c>
      <c r="O43" s="252" t="n">
        <v>0</v>
      </c>
      <c r="P43" s="249" t="e">
        <f aca="false">O43/L43</f>
        <v>#DIV/0!</v>
      </c>
      <c r="S43" s="251" t="s">
        <v>1227</v>
      </c>
      <c r="T43" s="264" t="n">
        <f aca="false">(E43+L43)/($E$47+$L$47+$E$38+$L$38+$K$27+$D$27+$N$17)</f>
        <v>0.0565031982942431</v>
      </c>
      <c r="U43" s="264" t="n">
        <f aca="false">E43/($E$47+$E$38+$K$27)</f>
        <v>0.132832080200501</v>
      </c>
      <c r="V43" s="264" t="n">
        <f aca="false">L43/($L$47+$L$38+$D$27+$N$17)</f>
        <v>0</v>
      </c>
      <c r="X43" s="252" t="n">
        <f aca="false">($G43*('Scoring Format'!$B$4))+($I43*'Scoring Format'!$B$7)+($M43*('Scoring Format'!$B$3))+($O43*('Scoring Format'!$B$6))</f>
        <v>59.5</v>
      </c>
      <c r="Y43" s="252" t="n">
        <f aca="false">(F43*1)+(($G43*('Scoring Format'!$B$4))+($I43*'Scoring Format'!$B$7)+($M43*('Scoring Format'!$B$3))+($O43*('Scoring Format'!$B$6)))</f>
        <v>100.5</v>
      </c>
      <c r="Z43" s="252" t="n">
        <f aca="false">(F43*0.5)+(($G43*('Scoring Format'!$B$4))+($I43*'Scoring Format'!$B$7)+($M43*('Scoring Format'!$B$3))+($O43*('Scoring Format'!$B$6)))</f>
        <v>80</v>
      </c>
      <c r="AA43" s="243"/>
      <c r="AD43" s="251" t="s">
        <v>100</v>
      </c>
      <c r="AE43" s="251"/>
      <c r="AF43" s="249" t="n">
        <f aca="false">AH43/AG43</f>
        <v>0.5625</v>
      </c>
      <c r="AG43" s="252" t="n">
        <v>16</v>
      </c>
      <c r="AH43" s="252" t="n">
        <v>9</v>
      </c>
      <c r="AI43" s="252" t="n">
        <v>108</v>
      </c>
      <c r="AJ43" s="252" t="n">
        <f aca="false">AI43/AH43</f>
        <v>12</v>
      </c>
      <c r="AK43" s="252" t="n">
        <v>1</v>
      </c>
      <c r="AL43" s="249" t="n">
        <f aca="false">AK43/AH43</f>
        <v>0.111111111111111</v>
      </c>
      <c r="AN43" s="252" t="n">
        <v>0</v>
      </c>
      <c r="AO43" s="252" t="n">
        <v>0</v>
      </c>
      <c r="AP43" s="252" t="n">
        <v>0</v>
      </c>
      <c r="AQ43" s="252" t="n">
        <v>0</v>
      </c>
      <c r="AR43" s="249" t="e">
        <f aca="false">AQ43/AN43</f>
        <v>#DIV/0!</v>
      </c>
      <c r="AV43" s="264" t="e">
        <f aca="false">(#ref!+AK43)/(#ref!+AK46)</f>
        <v>#NAME?</v>
      </c>
      <c r="AW43" s="264" t="e">
        <f aca="false">#ref!/(AK43+#ref!)</f>
        <v>#NAME?</v>
      </c>
      <c r="AX43" s="264" t="e">
        <f aca="false">AK43/(#ref!+AK43)</f>
        <v>#NAME?</v>
      </c>
      <c r="AZ43" s="252" t="n">
        <f aca="false">(AI43*0.1)+(AK43*6)+(AO43*0.1)+(AQ43*6)</f>
        <v>16.8</v>
      </c>
      <c r="BA43" s="252" t="n">
        <f aca="false">(AH43*1)+(AI43*0.1)+(AK43*6)+(AO43*0.1)+(AQ43*6)</f>
        <v>25.8</v>
      </c>
    </row>
    <row r="44" customFormat="false" ht="8.25" hidden="false" customHeight="false" outlineLevel="0" collapsed="false">
      <c r="A44" s="251" t="s">
        <v>1228</v>
      </c>
      <c r="B44" s="252" t="n">
        <v>23</v>
      </c>
      <c r="C44" s="252" t="n">
        <v>17</v>
      </c>
      <c r="D44" s="249" t="n">
        <f aca="false">F44/E44</f>
        <v>0.6</v>
      </c>
      <c r="E44" s="252" t="n">
        <v>15</v>
      </c>
      <c r="F44" s="252" t="n">
        <v>9</v>
      </c>
      <c r="G44" s="252" t="n">
        <v>90</v>
      </c>
      <c r="H44" s="252" t="n">
        <f aca="false">G44/F44</f>
        <v>10</v>
      </c>
      <c r="I44" s="252" t="n">
        <v>0</v>
      </c>
      <c r="J44" s="249" t="n">
        <f aca="false">I44/F44</f>
        <v>0</v>
      </c>
      <c r="L44" s="252"/>
      <c r="M44" s="252"/>
      <c r="N44" s="252" t="e">
        <f aca="false">M44/L44</f>
        <v>#DIV/0!</v>
      </c>
      <c r="O44" s="252" t="n">
        <v>0</v>
      </c>
      <c r="P44" s="249" t="e">
        <f aca="false">O44/L44</f>
        <v>#DIV/0!</v>
      </c>
      <c r="S44" s="251" t="s">
        <v>1229</v>
      </c>
      <c r="T44" s="264" t="n">
        <f aca="false">(E44+L44)/($E$47+$L$47+$E$38+$L$38+$K$27+$D$27+$N$17)</f>
        <v>0.0159914712153518</v>
      </c>
      <c r="U44" s="264" t="n">
        <f aca="false">E44/($E$47+$E$38+$K$27)</f>
        <v>0.037593984962406</v>
      </c>
      <c r="V44" s="264" t="n">
        <f aca="false">L44/($L$47+$L$38+$D$27+$N$17)</f>
        <v>0</v>
      </c>
      <c r="X44" s="252" t="n">
        <f aca="false">($G44*('Scoring Format'!$B$4))+($I44*'Scoring Format'!$B$7)+($M44*('Scoring Format'!$B$3))+($O44*('Scoring Format'!$B$6))</f>
        <v>9</v>
      </c>
      <c r="Y44" s="252" t="n">
        <f aca="false">(F44*1)+(($G44*('Scoring Format'!$B$4))+($I44*'Scoring Format'!$B$7)+($M44*('Scoring Format'!$B$3))+($O44*('Scoring Format'!$B$6)))</f>
        <v>18</v>
      </c>
      <c r="Z44" s="252" t="n">
        <f aca="false">(F44*0.5)+(($G44*('Scoring Format'!$B$4))+($I44*'Scoring Format'!$B$7)+($M44*('Scoring Format'!$B$3))+($O44*('Scoring Format'!$B$6)))</f>
        <v>13.5</v>
      </c>
      <c r="AA44" s="243"/>
      <c r="AD44" s="251" t="s">
        <v>103</v>
      </c>
      <c r="AE44" s="251"/>
      <c r="AF44" s="249" t="n">
        <f aca="false">AH44/AG44</f>
        <v>0.742857142857143</v>
      </c>
      <c r="AG44" s="252" t="n">
        <v>35</v>
      </c>
      <c r="AH44" s="252" t="n">
        <v>26</v>
      </c>
      <c r="AI44" s="252" t="n">
        <v>283</v>
      </c>
      <c r="AJ44" s="252" t="n">
        <f aca="false">AI44/AH44</f>
        <v>10.8846153846154</v>
      </c>
      <c r="AK44" s="252" t="n">
        <v>2</v>
      </c>
      <c r="AL44" s="249" t="n">
        <f aca="false">AK44/AH44</f>
        <v>0.0769230769230769</v>
      </c>
      <c r="AN44" s="252" t="n">
        <v>0</v>
      </c>
      <c r="AO44" s="252" t="n">
        <v>0</v>
      </c>
      <c r="AP44" s="252" t="n">
        <v>0</v>
      </c>
      <c r="AQ44" s="252" t="n">
        <v>0</v>
      </c>
      <c r="AR44" s="249" t="e">
        <f aca="false">AQ44/AN44</f>
        <v>#DIV/0!</v>
      </c>
      <c r="AV44" s="264" t="e">
        <f aca="false">(#ref!+AK44)/(#ref!+AK47)</f>
        <v>#NAME?</v>
      </c>
      <c r="AW44" s="264" t="e">
        <f aca="false">#ref!/(AK44+#ref!)</f>
        <v>#NAME?</v>
      </c>
      <c r="AX44" s="264" t="e">
        <f aca="false">AK44/(#ref!+AK44)</f>
        <v>#NAME?</v>
      </c>
      <c r="AZ44" s="252" t="n">
        <f aca="false">(AI44*0.1)+(AK44*6)+(AO44*0.1)+(AQ44*6)</f>
        <v>40.3</v>
      </c>
      <c r="BA44" s="252" t="n">
        <f aca="false">(AH44*1)+(AI44*0.1)+(AK44*6)+(AO44*0.1)+(AQ44*6)</f>
        <v>66.3</v>
      </c>
    </row>
    <row r="45" customFormat="false" ht="8.25" hidden="false" customHeight="false" outlineLevel="0" collapsed="false">
      <c r="A45" s="251" t="s">
        <v>1230</v>
      </c>
      <c r="B45" s="252" t="n">
        <v>23</v>
      </c>
      <c r="C45" s="252" t="n">
        <v>8</v>
      </c>
      <c r="D45" s="249" t="n">
        <f aca="false">F45/E45</f>
        <v>0.75</v>
      </c>
      <c r="E45" s="252" t="n">
        <v>8</v>
      </c>
      <c r="F45" s="252" t="n">
        <v>6</v>
      </c>
      <c r="G45" s="252" t="n">
        <v>39</v>
      </c>
      <c r="H45" s="252" t="n">
        <f aca="false">G45/F45</f>
        <v>6.5</v>
      </c>
      <c r="I45" s="252" t="n">
        <v>0</v>
      </c>
      <c r="J45" s="249" t="n">
        <f aca="false">I45/F45</f>
        <v>0</v>
      </c>
      <c r="L45" s="252"/>
      <c r="M45" s="252"/>
      <c r="N45" s="252" t="e">
        <f aca="false">M45/L45</f>
        <v>#DIV/0!</v>
      </c>
      <c r="O45" s="252" t="n">
        <v>0</v>
      </c>
      <c r="P45" s="249" t="e">
        <f aca="false">O45/L45</f>
        <v>#DIV/0!</v>
      </c>
      <c r="S45" s="251" t="s">
        <v>1231</v>
      </c>
      <c r="T45" s="264" t="n">
        <f aca="false">(E45+L45)/($E$47+$L$47+$E$38+$L$38+$K$27+$D$27+$N$17)</f>
        <v>0.00852878464818763</v>
      </c>
      <c r="U45" s="264" t="n">
        <f aca="false">E45/($E$47+$E$38+$K$27)</f>
        <v>0.0200501253132832</v>
      </c>
      <c r="V45" s="264" t="n">
        <f aca="false">L45/($L$47+$L$38+$D$27+$N$17)</f>
        <v>0</v>
      </c>
      <c r="X45" s="252" t="n">
        <f aca="false">($G45*('Scoring Format'!$B$4))+($I45*'Scoring Format'!$B$7)+($M45*('Scoring Format'!$B$3))+($O45*('Scoring Format'!$B$6))</f>
        <v>3.9</v>
      </c>
      <c r="Y45" s="252" t="n">
        <f aca="false">(F45*1)+(($G45*('Scoring Format'!$B$4))+($I45*'Scoring Format'!$B$7)+($M45*('Scoring Format'!$B$3))+($O45*('Scoring Format'!$B$6)))</f>
        <v>9.9</v>
      </c>
      <c r="Z45" s="252" t="n">
        <f aca="false">(F45*0.5)+(($G45*('Scoring Format'!$B$4))+($I45*'Scoring Format'!$B$7)+($M45*('Scoring Format'!$B$3))+($O45*('Scoring Format'!$B$6)))</f>
        <v>6.9</v>
      </c>
      <c r="AA45" s="243"/>
      <c r="AD45" s="251" t="s">
        <v>106</v>
      </c>
      <c r="AE45" s="251"/>
      <c r="AF45" s="249" t="n">
        <f aca="false">AH45/AG45</f>
        <v>0.5</v>
      </c>
      <c r="AG45" s="252" t="n">
        <v>12</v>
      </c>
      <c r="AH45" s="252" t="n">
        <v>6</v>
      </c>
      <c r="AI45" s="252" t="n">
        <v>65</v>
      </c>
      <c r="AJ45" s="252" t="n">
        <f aca="false">AI45/AH45</f>
        <v>10.8333333333333</v>
      </c>
      <c r="AK45" s="252" t="n">
        <v>0</v>
      </c>
      <c r="AL45" s="249" t="n">
        <f aca="false">AK45/AH45</f>
        <v>0</v>
      </c>
      <c r="AN45" s="252" t="n">
        <v>0</v>
      </c>
      <c r="AO45" s="252" t="n">
        <v>0</v>
      </c>
      <c r="AP45" s="252" t="n">
        <v>0</v>
      </c>
      <c r="AQ45" s="252" t="n">
        <v>0</v>
      </c>
      <c r="AR45" s="249" t="e">
        <f aca="false">AQ45/AN45</f>
        <v>#DIV/0!</v>
      </c>
      <c r="AV45" s="264" t="e">
        <f aca="false">(#ref!+AK45)/(#ref!+AI49)</f>
        <v>#NAME?</v>
      </c>
      <c r="AW45" s="264" t="e">
        <f aca="false">#ref!/(AK45+#ref!)</f>
        <v>#NAME?</v>
      </c>
      <c r="AX45" s="264" t="e">
        <f aca="false">AK45/(#ref!+AK45)</f>
        <v>#NAME?</v>
      </c>
      <c r="AZ45" s="252" t="n">
        <f aca="false">(AI45*0.1)+(AK45*6)+(AO45*0.1)+(AQ45*6)</f>
        <v>6.5</v>
      </c>
      <c r="BA45" s="252" t="n">
        <f aca="false">(AH45*1)+(AI45*0.1)+(AK45*6)+(AO45*0.1)+(AQ45*6)</f>
        <v>12.5</v>
      </c>
    </row>
    <row r="46" customFormat="false" ht="8.25" hidden="false" customHeight="false" outlineLevel="0" collapsed="false">
      <c r="A46" s="251" t="s">
        <v>1232</v>
      </c>
      <c r="B46" s="252" t="n">
        <v>26</v>
      </c>
      <c r="C46" s="252" t="n">
        <v>5</v>
      </c>
      <c r="D46" s="249" t="e">
        <f aca="false">F46/E46</f>
        <v>#DIV/0!</v>
      </c>
      <c r="E46" s="252" t="n">
        <v>0</v>
      </c>
      <c r="F46" s="252" t="n">
        <v>0</v>
      </c>
      <c r="G46" s="252" t="n">
        <v>0</v>
      </c>
      <c r="H46" s="252" t="e">
        <f aca="false">G46/F46</f>
        <v>#DIV/0!</v>
      </c>
      <c r="I46" s="252" t="n">
        <v>0</v>
      </c>
      <c r="J46" s="249" t="e">
        <f aca="false">I46/F46</f>
        <v>#DIV/0!</v>
      </c>
      <c r="L46" s="252"/>
      <c r="M46" s="252"/>
      <c r="N46" s="252" t="e">
        <f aca="false">M46/L46</f>
        <v>#DIV/0!</v>
      </c>
      <c r="O46" s="252" t="n">
        <v>0</v>
      </c>
      <c r="P46" s="249" t="e">
        <f aca="false">O46/L46</f>
        <v>#DIV/0!</v>
      </c>
      <c r="S46" s="251" t="s">
        <v>1233</v>
      </c>
      <c r="T46" s="264" t="n">
        <f aca="false">(E46+L46)/($E$47+$L$47+$E$38+$L$38+$K$27+$D$27+$N$17)</f>
        <v>0</v>
      </c>
      <c r="U46" s="264" t="n">
        <f aca="false">E46/($E$47+$E$38+$K$27)</f>
        <v>0</v>
      </c>
      <c r="V46" s="264" t="n">
        <f aca="false">L46/($L$47+$L$38+$D$27+$N$17)</f>
        <v>0</v>
      </c>
      <c r="X46" s="252" t="n">
        <f aca="false">($G46*('Scoring Format'!$B$4))+($I46*'Scoring Format'!$B$7)+($M46*('Scoring Format'!$B$3))+($O46*('Scoring Format'!$B$6))</f>
        <v>0</v>
      </c>
      <c r="Y46" s="252" t="n">
        <f aca="false">(F46*1)+(($G46*('Scoring Format'!$B$4))+($I46*'Scoring Format'!$B$7)+($M46*('Scoring Format'!$B$3))+($O46*('Scoring Format'!$B$6)))</f>
        <v>0</v>
      </c>
      <c r="Z46" s="252" t="n">
        <f aca="false">(F46*0.5)+(($G46*('Scoring Format'!$B$4))+($I46*'Scoring Format'!$B$7)+($M46*('Scoring Format'!$B$3))+($O46*('Scoring Format'!$B$6)))</f>
        <v>0</v>
      </c>
      <c r="AA46" s="243"/>
      <c r="AD46" s="251"/>
      <c r="AE46" s="251"/>
      <c r="AF46" s="249" t="e">
        <f aca="false">AH46/AG46</f>
        <v>#DIV/0!</v>
      </c>
      <c r="AG46" s="252"/>
      <c r="AH46" s="252"/>
      <c r="AI46" s="252"/>
      <c r="AJ46" s="252" t="e">
        <f aca="false">AI46/AH46</f>
        <v>#DIV/0!</v>
      </c>
      <c r="AK46" s="252"/>
      <c r="AL46" s="249" t="e">
        <f aca="false">AK46/AH46</f>
        <v>#DIV/0!</v>
      </c>
      <c r="AN46" s="252"/>
      <c r="AO46" s="252"/>
      <c r="AP46" s="252"/>
      <c r="AQ46" s="252" t="n">
        <v>0</v>
      </c>
      <c r="AR46" s="249" t="e">
        <f aca="false">AQ46/AN46</f>
        <v>#DIV/0!</v>
      </c>
      <c r="AV46" s="264" t="e">
        <f aca="false">(#ref!+AK46)/(#ref!+AI50)</f>
        <v>#NAME?</v>
      </c>
      <c r="AW46" s="264" t="e">
        <f aca="false">#ref!/(AK46+#ref!)</f>
        <v>#NAME?</v>
      </c>
      <c r="AX46" s="264" t="e">
        <f aca="false">AK46/(#ref!+AK46)</f>
        <v>#NAME?</v>
      </c>
      <c r="AZ46" s="252" t="n">
        <f aca="false">(AI46*0.1)+(AK46*6)+(AO46*0.1)+(AQ46*6)</f>
        <v>0</v>
      </c>
      <c r="BA46" s="252" t="n">
        <f aca="false">(AH46*1)+(AI46*0.1)+(AK46*6)+(AO46*0.1)+(AQ46*6)</f>
        <v>0</v>
      </c>
    </row>
    <row r="47" customFormat="false" ht="8.25" hidden="false" customHeight="false" outlineLevel="0" collapsed="false">
      <c r="A47" s="250" t="s">
        <v>49</v>
      </c>
      <c r="B47" s="250"/>
      <c r="C47" s="250"/>
      <c r="D47" s="247"/>
      <c r="E47" s="250" t="n">
        <f aca="false">SUM(E43:E46)</f>
        <v>76</v>
      </c>
      <c r="F47" s="250" t="n">
        <f aca="false">SUM(F43:F46)</f>
        <v>56</v>
      </c>
      <c r="G47" s="250" t="n">
        <f aca="false">SUM(G43:G46)</f>
        <v>604</v>
      </c>
      <c r="H47" s="250"/>
      <c r="I47" s="250" t="n">
        <f aca="false">SUM(I43:I46)</f>
        <v>2</v>
      </c>
      <c r="J47" s="250"/>
      <c r="K47" s="250"/>
      <c r="L47" s="250" t="n">
        <f aca="false">SUM(L43:L46)</f>
        <v>0</v>
      </c>
      <c r="M47" s="250" t="n">
        <f aca="false">SUM(M43:M46)</f>
        <v>0</v>
      </c>
      <c r="N47" s="250"/>
      <c r="O47" s="250" t="n">
        <f aca="false">SUM(O43:O46)</f>
        <v>0</v>
      </c>
      <c r="P47" s="247"/>
      <c r="R47" s="254"/>
      <c r="T47" s="254"/>
      <c r="V47" s="243"/>
      <c r="W47" s="243"/>
      <c r="AD47" s="250" t="s">
        <v>49</v>
      </c>
      <c r="AE47" s="250"/>
      <c r="AF47" s="247"/>
      <c r="AG47" s="250" t="n">
        <f aca="false">SUM(AG43:AG46)</f>
        <v>63</v>
      </c>
      <c r="AH47" s="250" t="n">
        <f aca="false">SUM(AH43:AH46)</f>
        <v>41</v>
      </c>
      <c r="AI47" s="250" t="n">
        <f aca="false">SUM(AI43:AI46)</f>
        <v>456</v>
      </c>
      <c r="AJ47" s="250"/>
      <c r="AK47" s="250" t="n">
        <f aca="false">SUM(AK43:AK46)</f>
        <v>3</v>
      </c>
      <c r="AL47" s="250"/>
      <c r="AM47" s="250"/>
      <c r="AN47" s="250" t="n">
        <f aca="false">SUM(AN43:AN46)</f>
        <v>0</v>
      </c>
      <c r="AO47" s="250" t="n">
        <f aca="false">SUM(AO43:AO46)</f>
        <v>0</v>
      </c>
      <c r="AP47" s="250"/>
      <c r="AQ47" s="250" t="n">
        <f aca="false">SUM(AQ43:AQ46)</f>
        <v>0</v>
      </c>
      <c r="AR47" s="247"/>
      <c r="AT47" s="254"/>
      <c r="AU47" s="254"/>
      <c r="AV47" s="254"/>
      <c r="AX47" s="243"/>
      <c r="AY47" s="243"/>
    </row>
    <row r="48" customFormat="false" ht="8.25" hidden="false" customHeight="false" outlineLevel="0" collapsed="false">
      <c r="H48" s="261"/>
      <c r="I48" s="243"/>
      <c r="J48" s="243"/>
      <c r="P48" s="254"/>
      <c r="Q48" s="254"/>
      <c r="R48" s="254"/>
      <c r="T48" s="243"/>
      <c r="U48" s="243"/>
      <c r="AJ48" s="261"/>
      <c r="AK48" s="243"/>
      <c r="AL48" s="243"/>
      <c r="AR48" s="254"/>
      <c r="AS48" s="254"/>
      <c r="AT48" s="254"/>
      <c r="AV48" s="243"/>
      <c r="AW48" s="243"/>
    </row>
    <row r="49" customFormat="false" ht="8.25" hidden="false" customHeight="false" outlineLevel="0" collapsed="false">
      <c r="H49" s="261"/>
      <c r="I49" s="243"/>
      <c r="J49" s="243"/>
      <c r="P49" s="254"/>
      <c r="Q49" s="254"/>
      <c r="R49" s="254"/>
      <c r="T49" s="243"/>
      <c r="U49" s="243"/>
      <c r="AJ49" s="261"/>
      <c r="AK49" s="243"/>
      <c r="AL49" s="243"/>
      <c r="AR49" s="254"/>
      <c r="AS49" s="254"/>
      <c r="AT49" s="254"/>
      <c r="AV49" s="243"/>
      <c r="AW49" s="243"/>
    </row>
    <row r="50" customFormat="false" ht="8.25" hidden="false" customHeight="false" outlineLevel="0" collapsed="false">
      <c r="A50" s="244" t="s">
        <v>109</v>
      </c>
      <c r="B50" s="244"/>
      <c r="C50" s="244"/>
      <c r="D50" s="244"/>
      <c r="E50" s="244"/>
      <c r="F50" s="244"/>
      <c r="G50" s="244"/>
      <c r="H50" s="261"/>
      <c r="I50" s="243"/>
      <c r="J50" s="244" t="s">
        <v>110</v>
      </c>
      <c r="K50" s="244"/>
      <c r="L50" s="244"/>
      <c r="M50" s="244"/>
      <c r="N50" s="244"/>
      <c r="P50" s="266"/>
      <c r="Q50" s="254"/>
      <c r="R50" s="244" t="s">
        <v>111</v>
      </c>
      <c r="S50" s="244"/>
      <c r="T50" s="244"/>
      <c r="U50" s="244"/>
      <c r="V50" s="244"/>
      <c r="AC50" s="244" t="s">
        <v>109</v>
      </c>
      <c r="AD50" s="244"/>
      <c r="AE50" s="244"/>
      <c r="AF50" s="244"/>
      <c r="AG50" s="244"/>
      <c r="AH50" s="244"/>
      <c r="AI50" s="244"/>
      <c r="AJ50" s="261"/>
      <c r="AK50" s="243"/>
      <c r="AL50" s="244" t="s">
        <v>110</v>
      </c>
      <c r="AM50" s="244"/>
      <c r="AN50" s="244"/>
      <c r="AO50" s="244"/>
      <c r="AP50" s="244"/>
      <c r="AR50" s="266"/>
      <c r="AS50" s="254"/>
      <c r="AT50" s="244" t="s">
        <v>111</v>
      </c>
      <c r="AU50" s="244"/>
      <c r="AV50" s="244"/>
      <c r="AW50" s="244"/>
      <c r="AX50" s="244"/>
    </row>
    <row r="51" customFormat="false" ht="8.25" hidden="false" customHeight="false" outlineLevel="0" collapsed="false">
      <c r="A51" s="247"/>
      <c r="B51" s="250" t="s">
        <v>53</v>
      </c>
      <c r="C51" s="250" t="s">
        <v>112</v>
      </c>
      <c r="D51" s="250" t="s">
        <v>55</v>
      </c>
      <c r="E51" s="250" t="s">
        <v>30</v>
      </c>
      <c r="H51" s="243"/>
      <c r="I51" s="243"/>
      <c r="J51" s="267" t="s">
        <v>113</v>
      </c>
      <c r="K51" s="267"/>
      <c r="L51" s="267"/>
      <c r="M51" s="267"/>
      <c r="N51" s="247" t="s">
        <v>114</v>
      </c>
      <c r="R51" s="267" t="s">
        <v>113</v>
      </c>
      <c r="S51" s="267"/>
      <c r="T51" s="267"/>
      <c r="U51" s="267"/>
      <c r="V51" s="247" t="s">
        <v>114</v>
      </c>
      <c r="AC51" s="247"/>
      <c r="AD51" s="250" t="s">
        <v>53</v>
      </c>
      <c r="AE51" s="250" t="s">
        <v>112</v>
      </c>
      <c r="AF51" s="250" t="s">
        <v>55</v>
      </c>
      <c r="AG51" s="250" t="s">
        <v>30</v>
      </c>
      <c r="AJ51" s="243"/>
      <c r="AK51" s="243"/>
      <c r="AL51" s="267" t="s">
        <v>113</v>
      </c>
      <c r="AM51" s="267"/>
      <c r="AN51" s="267"/>
      <c r="AO51" s="267"/>
      <c r="AP51" s="247" t="s">
        <v>114</v>
      </c>
      <c r="AT51" s="267" t="s">
        <v>113</v>
      </c>
      <c r="AU51" s="267"/>
      <c r="AV51" s="267"/>
      <c r="AW51" s="267"/>
      <c r="AX51" s="247" t="s">
        <v>114</v>
      </c>
    </row>
    <row r="52" customFormat="false" ht="8.25" hidden="false" customHeight="false" outlineLevel="0" collapsed="false">
      <c r="A52" s="265" t="s">
        <v>117</v>
      </c>
      <c r="B52" s="252" t="n">
        <f aca="false">SUM(K22:K26,E32:E37,E43:E46)</f>
        <v>399</v>
      </c>
      <c r="C52" s="252" t="n">
        <f aca="false">SUM(F43:F46,F32:F37,L22:L26)</f>
        <v>263</v>
      </c>
      <c r="D52" s="252" t="n">
        <f aca="false">SUM(G43:G46,G32:G37,M22:M26)</f>
        <v>2858</v>
      </c>
      <c r="E52" s="252" t="n">
        <f aca="false">SUM(O22:O26,I32:I37,I43:I46)</f>
        <v>17</v>
      </c>
      <c r="H52" s="243"/>
      <c r="I52" s="243"/>
      <c r="J52" s="251" t="s">
        <v>1234</v>
      </c>
      <c r="K52" s="251"/>
      <c r="L52" s="251"/>
      <c r="M52" s="251"/>
      <c r="N52" s="251" t="s">
        <v>22</v>
      </c>
      <c r="R52" s="265"/>
      <c r="S52" s="265"/>
      <c r="T52" s="265"/>
      <c r="U52" s="265"/>
      <c r="V52" s="251"/>
      <c r="AC52" s="265" t="s">
        <v>117</v>
      </c>
      <c r="AD52" s="252" t="n">
        <f aca="false">SUM(AM22:AM26,AG32:AG37,AG43:AG46)</f>
        <v>583</v>
      </c>
      <c r="AE52" s="252" t="n">
        <f aca="false">SUM(AH43:AH46,AH32:AH37,AM22:AM26)</f>
        <v>404</v>
      </c>
      <c r="AF52" s="252" t="n">
        <f aca="false">SUM(AI43:AI46,AI32:AI37,AN22:AN26)</f>
        <v>3653</v>
      </c>
      <c r="AG52" s="252" t="n">
        <f aca="false">SUM(AQ22:AQ26,AK32:AK37,AK43:AK46)</f>
        <v>27</v>
      </c>
      <c r="AJ52" s="243"/>
      <c r="AK52" s="243"/>
      <c r="AL52" s="265"/>
      <c r="AM52" s="265"/>
      <c r="AN52" s="265"/>
      <c r="AO52" s="265"/>
      <c r="AP52" s="251"/>
      <c r="AT52" s="265"/>
      <c r="AU52" s="265"/>
      <c r="AV52" s="265"/>
      <c r="AW52" s="265"/>
      <c r="AX52" s="251"/>
    </row>
    <row r="53" customFormat="false" ht="8.25" hidden="false" customHeight="false" outlineLevel="0" collapsed="false">
      <c r="A53" s="265" t="s">
        <v>118</v>
      </c>
      <c r="B53" s="252" t="n">
        <f aca="false">SUM(D17)</f>
        <v>399</v>
      </c>
      <c r="C53" s="252" t="n">
        <f aca="false">SUM(E17)</f>
        <v>263</v>
      </c>
      <c r="D53" s="252" t="n">
        <f aca="false">SUM(G17)</f>
        <v>2858</v>
      </c>
      <c r="E53" s="252" t="n">
        <f aca="false">SUM(I17)</f>
        <v>17</v>
      </c>
      <c r="F53" s="250"/>
      <c r="J53" s="251" t="s">
        <v>1235</v>
      </c>
      <c r="K53" s="251"/>
      <c r="L53" s="251"/>
      <c r="M53" s="251"/>
      <c r="N53" s="251" t="s">
        <v>22</v>
      </c>
      <c r="R53" s="265"/>
      <c r="S53" s="265"/>
      <c r="T53" s="265"/>
      <c r="U53" s="265"/>
      <c r="V53" s="251"/>
      <c r="AC53" s="265" t="s">
        <v>118</v>
      </c>
      <c r="AD53" s="252" t="n">
        <f aca="false">SUM(AF17)</f>
        <v>583</v>
      </c>
      <c r="AE53" s="252" t="n">
        <f aca="false">SUM(AG17)</f>
        <v>378</v>
      </c>
      <c r="AF53" s="252" t="n">
        <f aca="false">SUM(AI17)</f>
        <v>4072</v>
      </c>
      <c r="AG53" s="252" t="n">
        <f aca="false">SUM(AK17)</f>
        <v>27</v>
      </c>
      <c r="AH53" s="250"/>
      <c r="AL53" s="265"/>
      <c r="AM53" s="265"/>
      <c r="AN53" s="265"/>
      <c r="AO53" s="265"/>
      <c r="AP53" s="251"/>
      <c r="AT53" s="265"/>
      <c r="AU53" s="265"/>
      <c r="AV53" s="265"/>
      <c r="AW53" s="265"/>
      <c r="AX53" s="251"/>
    </row>
    <row r="54" customFormat="false" ht="8.25" hidden="false" customHeight="false" outlineLevel="0" collapsed="false">
      <c r="A54" s="265" t="s">
        <v>120</v>
      </c>
      <c r="B54" s="252"/>
      <c r="F54" s="250"/>
      <c r="J54" s="251" t="s">
        <v>1236</v>
      </c>
      <c r="K54" s="251"/>
      <c r="L54" s="251"/>
      <c r="M54" s="251"/>
      <c r="N54" s="251" t="s">
        <v>51</v>
      </c>
      <c r="R54" s="265"/>
      <c r="S54" s="265"/>
      <c r="T54" s="265"/>
      <c r="U54" s="265"/>
      <c r="V54" s="251"/>
      <c r="AC54" s="265" t="s">
        <v>120</v>
      </c>
      <c r="AD54" s="251"/>
      <c r="AH54" s="250"/>
      <c r="AL54" s="265"/>
      <c r="AM54" s="265"/>
      <c r="AN54" s="265"/>
      <c r="AO54" s="265"/>
      <c r="AP54" s="251"/>
      <c r="AT54" s="265"/>
      <c r="AU54" s="265"/>
      <c r="AV54" s="265"/>
      <c r="AW54" s="265"/>
      <c r="AX54" s="251"/>
    </row>
    <row r="55" customFormat="false" ht="8.25" hidden="false" customHeight="false" outlineLevel="0" collapsed="false">
      <c r="J55" s="251" t="s">
        <v>1237</v>
      </c>
      <c r="K55" s="251"/>
      <c r="L55" s="251"/>
      <c r="M55" s="251"/>
      <c r="N55" s="251" t="s">
        <v>51</v>
      </c>
      <c r="R55" s="265"/>
      <c r="S55" s="265"/>
      <c r="T55" s="265"/>
      <c r="U55" s="265"/>
      <c r="V55" s="251"/>
      <c r="AL55" s="265"/>
      <c r="AM55" s="265"/>
      <c r="AN55" s="265"/>
      <c r="AO55" s="265"/>
      <c r="AP55" s="251"/>
      <c r="AT55" s="265"/>
      <c r="AU55" s="265"/>
      <c r="AV55" s="265"/>
      <c r="AW55" s="265"/>
      <c r="AX55" s="251"/>
    </row>
    <row r="56" customFormat="false" ht="8.25" hidden="false" customHeight="false" outlineLevel="0" collapsed="false">
      <c r="A56" s="247"/>
      <c r="B56" s="250" t="s">
        <v>25</v>
      </c>
      <c r="C56" s="250" t="s">
        <v>28</v>
      </c>
      <c r="D56" s="250" t="s">
        <v>30</v>
      </c>
      <c r="J56" s="251" t="s">
        <v>1238</v>
      </c>
      <c r="K56" s="251"/>
      <c r="L56" s="251"/>
      <c r="M56" s="251"/>
      <c r="N56" s="251" t="s">
        <v>122</v>
      </c>
      <c r="R56" s="265"/>
      <c r="S56" s="265"/>
      <c r="T56" s="265"/>
      <c r="U56" s="265"/>
      <c r="V56" s="251"/>
      <c r="AC56" s="247"/>
      <c r="AD56" s="250" t="s">
        <v>25</v>
      </c>
      <c r="AE56" s="250" t="s">
        <v>28</v>
      </c>
      <c r="AF56" s="250" t="s">
        <v>30</v>
      </c>
      <c r="AL56" s="265"/>
      <c r="AM56" s="265"/>
      <c r="AN56" s="265"/>
      <c r="AO56" s="265"/>
      <c r="AP56" s="251"/>
      <c r="AT56" s="265"/>
      <c r="AU56" s="265"/>
      <c r="AV56" s="265"/>
      <c r="AW56" s="265"/>
      <c r="AX56" s="251"/>
    </row>
    <row r="57" customFormat="false" ht="8.25" hidden="false" customHeight="false" outlineLevel="0" collapsed="false">
      <c r="A57" s="265" t="s">
        <v>125</v>
      </c>
      <c r="B57" s="252" t="n">
        <f aca="false">SUM(N14:N16,D22:D26,L32:L37,L43:L46)</f>
        <v>539</v>
      </c>
      <c r="C57" s="252" t="n">
        <f aca="false">SUM(O14:O16,E22:E26,M32:M37,M43:M46)</f>
        <v>2500</v>
      </c>
      <c r="D57" s="252" t="n">
        <f aca="false">SUM(Q14:Q16,G22:G26,O32:O37,O43:O46)</f>
        <v>22</v>
      </c>
      <c r="J57" s="251" t="s">
        <v>1239</v>
      </c>
      <c r="K57" s="251"/>
      <c r="L57" s="251"/>
      <c r="M57" s="251"/>
      <c r="N57" s="251" t="s">
        <v>122</v>
      </c>
      <c r="R57" s="265"/>
      <c r="S57" s="265"/>
      <c r="T57" s="265"/>
      <c r="U57" s="265"/>
      <c r="V57" s="251"/>
      <c r="AC57" s="265" t="s">
        <v>125</v>
      </c>
      <c r="AD57" s="252" t="n">
        <f aca="false">SUM(AP14:AP16,AF22:AF26,AN32:AN37,AN43:AN46)</f>
        <v>421</v>
      </c>
      <c r="AE57" s="252" t="n">
        <f aca="false">SUM(AQ14:AQ16,AG22:AG26,AO32:AO37,AO43:AO46)</f>
        <v>2231</v>
      </c>
      <c r="AF57" s="252" t="n">
        <f aca="false">SUM(AS14:AS16,AI22:AI26,AQ32:AQ37,AQ43:AQ46)</f>
        <v>18</v>
      </c>
      <c r="AL57" s="265"/>
      <c r="AM57" s="265"/>
      <c r="AN57" s="265"/>
      <c r="AO57" s="265"/>
      <c r="AP57" s="251"/>
      <c r="AT57" s="265"/>
      <c r="AU57" s="265"/>
      <c r="AV57" s="265"/>
      <c r="AW57" s="265"/>
      <c r="AX57" s="251"/>
    </row>
    <row r="58" customFormat="false" ht="8.25" hidden="false" customHeight="false" outlineLevel="0" collapsed="false">
      <c r="A58" s="265" t="s">
        <v>120</v>
      </c>
      <c r="B58" s="252"/>
      <c r="J58" s="251" t="s">
        <v>1240</v>
      </c>
      <c r="K58" s="251"/>
      <c r="L58" s="251"/>
      <c r="M58" s="251"/>
      <c r="N58" s="251" t="s">
        <v>122</v>
      </c>
      <c r="R58" s="265"/>
      <c r="S58" s="265"/>
      <c r="T58" s="265"/>
      <c r="U58" s="265"/>
      <c r="V58" s="251"/>
      <c r="AC58" s="265" t="s">
        <v>120</v>
      </c>
      <c r="AD58" s="251"/>
      <c r="AL58" s="265"/>
      <c r="AM58" s="265"/>
      <c r="AN58" s="265"/>
      <c r="AO58" s="265"/>
      <c r="AP58" s="251"/>
      <c r="AT58" s="265"/>
      <c r="AU58" s="265"/>
      <c r="AV58" s="265"/>
      <c r="AW58" s="265"/>
      <c r="AX58" s="251"/>
    </row>
    <row r="59" customFormat="false" ht="8.25" hidden="false" customHeight="false" outlineLevel="0" collapsed="false">
      <c r="J59" s="251" t="s">
        <v>1241</v>
      </c>
      <c r="K59" s="251"/>
      <c r="L59" s="251"/>
      <c r="M59" s="251"/>
      <c r="N59" s="251" t="s">
        <v>130</v>
      </c>
      <c r="R59" s="265"/>
      <c r="S59" s="265"/>
      <c r="T59" s="265"/>
      <c r="U59" s="265"/>
      <c r="V59" s="251"/>
      <c r="AL59" s="265"/>
      <c r="AM59" s="265"/>
      <c r="AN59" s="265"/>
      <c r="AO59" s="265"/>
      <c r="AP59" s="251"/>
      <c r="AT59" s="265"/>
      <c r="AU59" s="265"/>
      <c r="AV59" s="265"/>
      <c r="AW59" s="265"/>
      <c r="AX59" s="251"/>
    </row>
    <row r="60" customFormat="false" ht="8.25" hidden="false" customHeight="false" outlineLevel="0" collapsed="false">
      <c r="B60" s="250" t="s">
        <v>16</v>
      </c>
      <c r="C60" s="250" t="s">
        <v>17</v>
      </c>
      <c r="J60" s="242" t="s">
        <v>1242</v>
      </c>
      <c r="N60" s="242" t="s">
        <v>122</v>
      </c>
      <c r="AD60" s="250" t="s">
        <v>16</v>
      </c>
      <c r="AE60" s="250" t="s">
        <v>17</v>
      </c>
    </row>
    <row r="61" customFormat="false" ht="8.25" hidden="false" customHeight="false" outlineLevel="0" collapsed="false">
      <c r="A61" s="265" t="s">
        <v>131</v>
      </c>
      <c r="B61" s="249" t="n">
        <f aca="false">B57/(B53+B57)</f>
        <v>0.574626865671642</v>
      </c>
      <c r="C61" s="249" t="n">
        <f aca="false">B53/(B53+B57)</f>
        <v>0.425373134328358</v>
      </c>
      <c r="J61" s="242" t="s">
        <v>132</v>
      </c>
      <c r="AC61" s="265" t="s">
        <v>131</v>
      </c>
      <c r="AD61" s="249" t="n">
        <f aca="false">AD57/(AD53+AD57)</f>
        <v>0.419322709163347</v>
      </c>
      <c r="AE61" s="249" t="n">
        <f aca="false">AD53/(AD53+AD57)</f>
        <v>0.580677290836653</v>
      </c>
      <c r="AL61" s="242" t="s">
        <v>132</v>
      </c>
    </row>
    <row r="62" customFormat="false" ht="8.25" hidden="false" customHeight="false" outlineLevel="0" collapsed="false">
      <c r="A62" s="265" t="s">
        <v>133</v>
      </c>
      <c r="B62" s="252"/>
      <c r="C62" s="251"/>
      <c r="AC62" s="265" t="s">
        <v>133</v>
      </c>
      <c r="AD62" s="251"/>
      <c r="AE62" s="251"/>
    </row>
    <row r="73" customFormat="false" ht="8.25" hidden="false" customHeight="false" outlineLevel="0" collapsed="false">
      <c r="A73" s="244" t="s">
        <v>10</v>
      </c>
      <c r="B73" s="244"/>
      <c r="C73" s="244"/>
      <c r="D73" s="244"/>
      <c r="E73" s="244"/>
      <c r="F73" s="244"/>
      <c r="G73" s="244"/>
      <c r="H73" s="244"/>
      <c r="I73" s="244"/>
      <c r="J73" s="244"/>
      <c r="K73" s="244"/>
      <c r="L73" s="244"/>
      <c r="M73" s="244"/>
      <c r="N73" s="244"/>
      <c r="O73" s="244"/>
      <c r="P73" s="244"/>
      <c r="Q73" s="244"/>
      <c r="R73" s="244"/>
      <c r="S73" s="244"/>
      <c r="T73" s="244"/>
      <c r="U73" s="244"/>
      <c r="V73" s="244"/>
      <c r="W73" s="244"/>
    </row>
    <row r="74" customFormat="false" ht="8.25" hidden="false" customHeight="false" outlineLevel="0" collapsed="false">
      <c r="A74" s="245"/>
      <c r="B74" s="245"/>
      <c r="C74" s="245"/>
      <c r="D74" s="245"/>
      <c r="E74" s="245"/>
      <c r="F74" s="245"/>
      <c r="G74" s="245"/>
      <c r="H74" s="245"/>
      <c r="I74" s="245"/>
      <c r="J74" s="245"/>
      <c r="K74" s="245"/>
      <c r="L74" s="245"/>
      <c r="M74" s="245"/>
      <c r="N74" s="245"/>
      <c r="O74" s="245"/>
      <c r="P74" s="245"/>
      <c r="Q74" s="245"/>
      <c r="R74" s="245"/>
      <c r="S74" s="245"/>
      <c r="T74" s="245"/>
      <c r="U74" s="245"/>
      <c r="V74" s="245"/>
      <c r="W74" s="245"/>
    </row>
    <row r="75" customFormat="false" ht="8.25" hidden="false" customHeight="false" outlineLevel="0" collapsed="false">
      <c r="H75" s="246" t="s">
        <v>11</v>
      </c>
      <c r="I75" s="246"/>
      <c r="J75" s="246"/>
      <c r="M75" s="246" t="s">
        <v>12</v>
      </c>
      <c r="N75" s="246"/>
      <c r="O75" s="246"/>
      <c r="S75" s="247" t="s">
        <v>13</v>
      </c>
    </row>
    <row r="76" customFormat="false" ht="8.25" hidden="false" customHeight="false" outlineLevel="0" collapsed="false">
      <c r="H76" s="246" t="s">
        <v>14</v>
      </c>
      <c r="I76" s="246"/>
      <c r="J76" s="246"/>
      <c r="M76" s="246" t="s">
        <v>15</v>
      </c>
      <c r="S76" s="248" t="s">
        <v>16</v>
      </c>
      <c r="T76" s="248" t="s">
        <v>17</v>
      </c>
    </row>
    <row r="77" customFormat="false" ht="8.25" hidden="false" customHeight="false" outlineLevel="0" collapsed="false">
      <c r="H77" s="246"/>
      <c r="I77" s="246"/>
      <c r="J77" s="246"/>
      <c r="S77" s="249" t="n">
        <f aca="false">(M87+C97+K108+K117)/(M87+C97+K108+C87)</f>
        <v>0.456140350877193</v>
      </c>
      <c r="T77" s="249" t="n">
        <f aca="false">C87/(C87+M87+C97+K108+K117)</f>
        <v>0.543859649122807</v>
      </c>
    </row>
    <row r="80" customFormat="false" ht="8.25" hidden="false" customHeight="false" outlineLevel="0" collapsed="false">
      <c r="A80" s="244" t="s">
        <v>14</v>
      </c>
      <c r="B80" s="244"/>
      <c r="C80" s="244"/>
      <c r="D80" s="244"/>
      <c r="E80" s="244"/>
      <c r="F80" s="244"/>
      <c r="G80" s="244"/>
      <c r="H80" s="244"/>
      <c r="I80" s="244"/>
      <c r="J80" s="244"/>
      <c r="K80" s="244"/>
      <c r="L80" s="244"/>
      <c r="M80" s="244"/>
      <c r="N80" s="244"/>
      <c r="O80" s="244"/>
      <c r="P80" s="244"/>
      <c r="Q80" s="244"/>
      <c r="R80" s="244"/>
      <c r="S80" s="244"/>
      <c r="T80" s="244"/>
      <c r="U80" s="244"/>
      <c r="V80" s="244"/>
      <c r="W80" s="244"/>
    </row>
    <row r="82" customFormat="false" ht="8.25" hidden="false" customHeight="false" outlineLevel="0" collapsed="false">
      <c r="C82" s="244" t="s">
        <v>18</v>
      </c>
      <c r="D82" s="244"/>
      <c r="E82" s="244"/>
      <c r="F82" s="244"/>
      <c r="G82" s="244"/>
      <c r="H82" s="244"/>
      <c r="I82" s="244"/>
      <c r="L82" s="244" t="s">
        <v>19</v>
      </c>
      <c r="M82" s="244"/>
      <c r="N82" s="244"/>
      <c r="O82" s="244"/>
      <c r="P82" s="244"/>
      <c r="R82" s="244" t="s">
        <v>20</v>
      </c>
      <c r="S82" s="244"/>
      <c r="T82" s="244"/>
      <c r="V82" s="244" t="s">
        <v>21</v>
      </c>
      <c r="W82" s="244"/>
    </row>
    <row r="83" customFormat="false" ht="8.25" hidden="false" customHeight="false" outlineLevel="0" collapsed="false">
      <c r="A83" s="250" t="s">
        <v>22</v>
      </c>
      <c r="B83" s="250" t="s">
        <v>24</v>
      </c>
      <c r="C83" s="250" t="s">
        <v>25</v>
      </c>
      <c r="D83" s="250" t="s">
        <v>26</v>
      </c>
      <c r="E83" s="250" t="s">
        <v>27</v>
      </c>
      <c r="F83" s="250" t="s">
        <v>28</v>
      </c>
      <c r="G83" s="250" t="s">
        <v>29</v>
      </c>
      <c r="H83" s="250" t="s">
        <v>30</v>
      </c>
      <c r="I83" s="250" t="s">
        <v>31</v>
      </c>
      <c r="J83" s="250" t="s">
        <v>32</v>
      </c>
      <c r="K83" s="250" t="s">
        <v>33</v>
      </c>
      <c r="M83" s="250" t="s">
        <v>34</v>
      </c>
      <c r="N83" s="250" t="s">
        <v>35</v>
      </c>
      <c r="O83" s="250" t="s">
        <v>36</v>
      </c>
      <c r="P83" s="250" t="s">
        <v>30</v>
      </c>
      <c r="Q83" s="250" t="s">
        <v>37</v>
      </c>
      <c r="R83" s="250"/>
      <c r="S83" s="250" t="s">
        <v>38</v>
      </c>
      <c r="T83" s="250" t="s">
        <v>39</v>
      </c>
      <c r="U83" s="250" t="s">
        <v>40</v>
      </c>
      <c r="V83" s="250"/>
      <c r="W83" s="250" t="s">
        <v>41</v>
      </c>
      <c r="X83" s="250" t="s">
        <v>42</v>
      </c>
      <c r="Y83" s="250"/>
      <c r="Z83" s="250"/>
    </row>
    <row r="84" customFormat="false" ht="8.25" hidden="false" customHeight="false" outlineLevel="0" collapsed="false">
      <c r="A84" s="251" t="s">
        <v>1243</v>
      </c>
      <c r="B84" s="252" t="n">
        <v>17</v>
      </c>
      <c r="C84" s="252" t="n">
        <v>556</v>
      </c>
      <c r="D84" s="252" t="n">
        <v>405</v>
      </c>
      <c r="E84" s="249" t="n">
        <f aca="false">D84/C84</f>
        <v>0.72841726618705</v>
      </c>
      <c r="F84" s="252" t="n">
        <v>5080</v>
      </c>
      <c r="G84" s="253" t="n">
        <f aca="false">F84/C84</f>
        <v>9.13669064748201</v>
      </c>
      <c r="H84" s="252" t="n">
        <v>36</v>
      </c>
      <c r="I84" s="249" t="n">
        <f aca="false">H84/C84</f>
        <v>0.0647482014388489</v>
      </c>
      <c r="J84" s="252" t="n">
        <v>15</v>
      </c>
      <c r="K84" s="249" t="n">
        <f aca="false">J84/C84</f>
        <v>0.0269784172661871</v>
      </c>
      <c r="M84" s="252" t="n">
        <v>34</v>
      </c>
      <c r="N84" s="252" t="n">
        <v>48</v>
      </c>
      <c r="O84" s="252" t="n">
        <f aca="false">N84/M84</f>
        <v>1.41176470588235</v>
      </c>
      <c r="P84" s="252" t="n">
        <v>1</v>
      </c>
      <c r="Q84" s="249" t="n">
        <f aca="false">P84/M84</f>
        <v>0.0294117647058824</v>
      </c>
      <c r="R84" s="243"/>
      <c r="S84" s="249" t="n">
        <f aca="false">(C84+M84)/($D$17+$N$17)</f>
        <v>1.08856088560886</v>
      </c>
      <c r="T84" s="249" t="n">
        <f aca="false">C84/($D$17)</f>
        <v>1.39348370927318</v>
      </c>
      <c r="U84" s="249" t="n">
        <f aca="false">M84/($N$17)</f>
        <v>0.237762237762238</v>
      </c>
      <c r="V84" s="254"/>
      <c r="W84" s="252" t="n">
        <f aca="false">(F84*0.05)+(H84*4)+(J84*-1)+(N84*0.1)+(P84*6)</f>
        <v>393.8</v>
      </c>
      <c r="X84" s="255" t="n">
        <f aca="false">((F84*0.05)+(H84*4)+(J84*-1)+(N84*0.1)+(P84*6))*0.4</f>
        <v>157.52</v>
      </c>
      <c r="Y84" s="243"/>
      <c r="Z84" s="243"/>
    </row>
    <row r="85" customFormat="false" ht="8.25" hidden="false" customHeight="false" outlineLevel="0" collapsed="false">
      <c r="A85" s="251" t="s">
        <v>1244</v>
      </c>
      <c r="B85" s="252"/>
      <c r="C85" s="252"/>
      <c r="D85" s="252"/>
      <c r="E85" s="249" t="e">
        <f aca="false">D85/C85</f>
        <v>#DIV/0!</v>
      </c>
      <c r="F85" s="252"/>
      <c r="G85" s="253" t="e">
        <f aca="false">F85/C85</f>
        <v>#DIV/0!</v>
      </c>
      <c r="H85" s="252"/>
      <c r="I85" s="249" t="e">
        <f aca="false">H85/C85</f>
        <v>#DIV/0!</v>
      </c>
      <c r="J85" s="252" t="n">
        <v>1</v>
      </c>
      <c r="K85" s="249" t="e">
        <f aca="false">J85/C85</f>
        <v>#DIV/0!</v>
      </c>
      <c r="M85" s="252" t="n">
        <v>5</v>
      </c>
      <c r="N85" s="252" t="n">
        <v>15</v>
      </c>
      <c r="O85" s="252" t="n">
        <f aca="false">N85/M85</f>
        <v>3</v>
      </c>
      <c r="P85" s="252" t="n">
        <v>0</v>
      </c>
      <c r="Q85" s="249" t="n">
        <f aca="false">P85/M85</f>
        <v>0</v>
      </c>
      <c r="R85" s="243"/>
      <c r="S85" s="249" t="n">
        <f aca="false">(C85+M85)/($D$17+$N$17)</f>
        <v>0.00922509225092251</v>
      </c>
      <c r="T85" s="249" t="n">
        <f aca="false">C85/($D$17)</f>
        <v>0</v>
      </c>
      <c r="U85" s="249" t="n">
        <f aca="false">M85/($N$17)</f>
        <v>0.034965034965035</v>
      </c>
      <c r="V85" s="254"/>
      <c r="W85" s="252" t="n">
        <f aca="false">(F85*0.05)+(H85*4)+(J85*-1)+(N85*0.1)+(P85*6)</f>
        <v>0.5</v>
      </c>
      <c r="X85" s="255" t="n">
        <f aca="false">((F85*0.05)+(H85*4)+(J85*-1)+(N85*0.1)+(P85*6))*0.4</f>
        <v>0.2</v>
      </c>
      <c r="Y85" s="243"/>
      <c r="Z85" s="243"/>
    </row>
    <row r="86" customFormat="false" ht="8.25" hidden="false" customHeight="false" outlineLevel="0" collapsed="false">
      <c r="A86" s="251" t="s">
        <v>1245</v>
      </c>
      <c r="B86" s="252" t="n">
        <v>1</v>
      </c>
      <c r="C86" s="252" t="n">
        <v>2</v>
      </c>
      <c r="D86" s="252" t="n">
        <v>3</v>
      </c>
      <c r="E86" s="249" t="n">
        <f aca="false">D86/C86</f>
        <v>1.5</v>
      </c>
      <c r="F86" s="252" t="n">
        <v>67</v>
      </c>
      <c r="G86" s="253" t="n">
        <f aca="false">F86/C86</f>
        <v>33.5</v>
      </c>
      <c r="H86" s="252" t="n">
        <v>1</v>
      </c>
      <c r="I86" s="249" t="n">
        <f aca="false">H86/C86</f>
        <v>0.5</v>
      </c>
      <c r="J86" s="252" t="n">
        <v>1</v>
      </c>
      <c r="K86" s="249" t="n">
        <f aca="false">J86/C86</f>
        <v>0.5</v>
      </c>
      <c r="M86" s="252" t="n">
        <v>4</v>
      </c>
      <c r="N86" s="252" t="n">
        <v>-5</v>
      </c>
      <c r="O86" s="252" t="n">
        <f aca="false">N86/M86</f>
        <v>-1.25</v>
      </c>
      <c r="P86" s="252" t="n">
        <v>0</v>
      </c>
      <c r="Q86" s="249" t="n">
        <f aca="false">P86/M86</f>
        <v>0</v>
      </c>
      <c r="R86" s="243"/>
      <c r="S86" s="249" t="n">
        <f aca="false">(C86+M86)/($D$17+$N$17)</f>
        <v>0.011070110701107</v>
      </c>
      <c r="T86" s="249" t="n">
        <f aca="false">C86/($D$17)</f>
        <v>0.0050125313283208</v>
      </c>
      <c r="U86" s="249" t="n">
        <f aca="false">M86/($N$17)</f>
        <v>0.027972027972028</v>
      </c>
      <c r="V86" s="254"/>
      <c r="W86" s="252" t="n">
        <f aca="false">(F86*0.05)+(H86*4)+(J86*-1)+(N86*0.1)+(P86*6)</f>
        <v>5.85</v>
      </c>
      <c r="X86" s="255" t="n">
        <f aca="false">((F86*0.05)+(H86*4)+(J86*-1)+(N86*0.1)+(P86*6))*0.4</f>
        <v>2.34</v>
      </c>
      <c r="Y86" s="243"/>
      <c r="Z86" s="243"/>
    </row>
    <row r="87" customFormat="false" ht="8.25" hidden="false" customHeight="false" outlineLevel="0" collapsed="false">
      <c r="A87" s="250" t="s">
        <v>49</v>
      </c>
      <c r="B87" s="250"/>
      <c r="C87" s="250" t="n">
        <f aca="false">SUM(C84:C86)</f>
        <v>558</v>
      </c>
      <c r="D87" s="250" t="n">
        <f aca="false">SUM(D84:D86)</f>
        <v>408</v>
      </c>
      <c r="E87" s="250"/>
      <c r="F87" s="250" t="n">
        <f aca="false">SUM(F84:F86)</f>
        <v>5147</v>
      </c>
      <c r="G87" s="250"/>
      <c r="H87" s="250" t="n">
        <f aca="false">SUM(H84:H86)</f>
        <v>37</v>
      </c>
      <c r="I87" s="250"/>
      <c r="J87" s="250" t="n">
        <f aca="false">SUM(J84:J86)</f>
        <v>17</v>
      </c>
      <c r="K87" s="250"/>
      <c r="L87" s="247"/>
      <c r="M87" s="250" t="n">
        <f aca="false">SUM(M84:M86)</f>
        <v>43</v>
      </c>
      <c r="N87" s="250" t="n">
        <f aca="false">SUM(N84:N86)</f>
        <v>58</v>
      </c>
      <c r="O87" s="250"/>
      <c r="P87" s="250" t="n">
        <f aca="false">SUM(P84:P86)</f>
        <v>1</v>
      </c>
      <c r="Q87" s="250"/>
      <c r="R87" s="250"/>
      <c r="S87" s="256" t="n">
        <f aca="false">S84+S85+S86</f>
        <v>1.10885608856089</v>
      </c>
      <c r="T87" s="257" t="n">
        <f aca="false">C87/(C87+M87)</f>
        <v>0.928452579034942</v>
      </c>
      <c r="U87" s="257" t="n">
        <f aca="false">M87/(M87+C87)</f>
        <v>0.0715474209650582</v>
      </c>
      <c r="V87" s="254"/>
      <c r="W87" s="243"/>
      <c r="X87" s="243"/>
      <c r="Y87" s="243"/>
      <c r="Z87" s="243"/>
    </row>
    <row r="88" customFormat="false" ht="8.25" hidden="false" customHeight="false" outlineLevel="0" collapsed="false">
      <c r="C88" s="243"/>
      <c r="D88" s="261"/>
      <c r="E88" s="243"/>
      <c r="F88" s="259"/>
      <c r="G88" s="243"/>
      <c r="H88" s="260"/>
      <c r="I88" s="243"/>
      <c r="J88" s="260"/>
      <c r="K88" s="243"/>
      <c r="L88" s="243"/>
      <c r="M88" s="243"/>
      <c r="N88" s="243"/>
      <c r="O88" s="243"/>
      <c r="P88" s="243"/>
      <c r="Q88" s="243"/>
      <c r="R88" s="243"/>
    </row>
    <row r="89" customFormat="false" ht="8.25" hidden="false" customHeight="false" outlineLevel="0" collapsed="false">
      <c r="C89" s="243"/>
      <c r="D89" s="261"/>
      <c r="E89" s="243"/>
      <c r="F89" s="259"/>
      <c r="G89" s="243"/>
      <c r="H89" s="260"/>
      <c r="I89" s="243"/>
      <c r="J89" s="260"/>
      <c r="K89" s="243"/>
      <c r="L89" s="243"/>
      <c r="M89" s="243"/>
      <c r="N89" s="243"/>
      <c r="O89" s="243"/>
      <c r="P89" s="243"/>
      <c r="Q89" s="243"/>
      <c r="R89" s="243"/>
    </row>
    <row r="90" customFormat="false" ht="8.25" hidden="false" customHeight="false" outlineLevel="0" collapsed="false">
      <c r="A90" s="244" t="s">
        <v>19</v>
      </c>
      <c r="B90" s="244"/>
      <c r="C90" s="244"/>
      <c r="D90" s="244"/>
      <c r="E90" s="244"/>
      <c r="F90" s="244"/>
      <c r="G90" s="244"/>
      <c r="H90" s="244" t="s">
        <v>50</v>
      </c>
      <c r="I90" s="244"/>
      <c r="J90" s="244"/>
      <c r="K90" s="244"/>
      <c r="L90" s="244"/>
      <c r="M90" s="244"/>
      <c r="N90" s="243"/>
      <c r="O90" s="243"/>
      <c r="R90" s="244" t="s">
        <v>20</v>
      </c>
      <c r="S90" s="244"/>
      <c r="T90" s="244"/>
      <c r="V90" s="244" t="s">
        <v>21</v>
      </c>
      <c r="W90" s="244"/>
      <c r="X90" s="245"/>
      <c r="Y90" s="245"/>
      <c r="Z90" s="245"/>
      <c r="AA90" s="245"/>
    </row>
    <row r="91" customFormat="false" ht="8.25" hidden="false" customHeight="false" outlineLevel="0" collapsed="false">
      <c r="A91" s="250" t="s">
        <v>51</v>
      </c>
      <c r="B91" s="250" t="s">
        <v>24</v>
      </c>
      <c r="C91" s="250" t="s">
        <v>25</v>
      </c>
      <c r="D91" s="250" t="s">
        <v>28</v>
      </c>
      <c r="E91" s="250" t="s">
        <v>29</v>
      </c>
      <c r="F91" s="250" t="s">
        <v>30</v>
      </c>
      <c r="G91" s="250" t="s">
        <v>31</v>
      </c>
      <c r="I91" s="250" t="s">
        <v>52</v>
      </c>
      <c r="J91" s="250" t="s">
        <v>53</v>
      </c>
      <c r="K91" s="250" t="s">
        <v>54</v>
      </c>
      <c r="L91" s="250" t="s">
        <v>55</v>
      </c>
      <c r="M91" s="250" t="s">
        <v>56</v>
      </c>
      <c r="N91" s="250" t="s">
        <v>30</v>
      </c>
      <c r="O91" s="250" t="s">
        <v>57</v>
      </c>
      <c r="R91" s="250" t="s">
        <v>51</v>
      </c>
      <c r="S91" s="250" t="s">
        <v>38</v>
      </c>
      <c r="T91" s="250" t="s">
        <v>39</v>
      </c>
      <c r="U91" s="250" t="s">
        <v>40</v>
      </c>
      <c r="W91" s="250" t="s">
        <v>41</v>
      </c>
      <c r="X91" s="250" t="s">
        <v>58</v>
      </c>
      <c r="Y91" s="250" t="s">
        <v>59</v>
      </c>
      <c r="Z91" s="250"/>
      <c r="AA91" s="250"/>
    </row>
    <row r="92" customFormat="false" ht="8.25" hidden="false" customHeight="false" outlineLevel="0" collapsed="false">
      <c r="A92" s="251" t="s">
        <v>1246</v>
      </c>
      <c r="B92" s="262" t="n">
        <v>12</v>
      </c>
      <c r="C92" s="252" t="n">
        <v>144</v>
      </c>
      <c r="D92" s="252" t="n">
        <v>813</v>
      </c>
      <c r="E92" s="252" t="n">
        <f aca="false">D92/C92</f>
        <v>5.64583333333333</v>
      </c>
      <c r="F92" s="252" t="n">
        <v>15</v>
      </c>
      <c r="G92" s="249" t="n">
        <f aca="false">F92/C92</f>
        <v>0.104166666666667</v>
      </c>
      <c r="I92" s="249" t="n">
        <f aca="false">K92/J92</f>
        <v>0.848484848484849</v>
      </c>
      <c r="J92" s="252" t="n">
        <v>33</v>
      </c>
      <c r="K92" s="252" t="n">
        <v>28</v>
      </c>
      <c r="L92" s="252" t="n">
        <v>219</v>
      </c>
      <c r="M92" s="252" t="n">
        <f aca="false">L92/K92</f>
        <v>7.82142857142857</v>
      </c>
      <c r="N92" s="252" t="n">
        <v>2</v>
      </c>
      <c r="O92" s="249" t="n">
        <f aca="false">N92/K92</f>
        <v>0.0714285714285714</v>
      </c>
      <c r="R92" s="251" t="s">
        <v>1247</v>
      </c>
      <c r="S92" s="249" t="n">
        <f aca="false">(C92+J92)/($D$27+$K$27+$N$17+$E$17+$L$38+$L$47)</f>
        <v>0.205813953488372</v>
      </c>
      <c r="T92" s="249" t="n">
        <f aca="false">J92/($K$27+$F$38+$F$47)</f>
        <v>0.12</v>
      </c>
      <c r="U92" s="249" t="n">
        <f aca="false">C92/($D$27+$N$17+$L$38+$L$47)</f>
        <v>0.267161410018553</v>
      </c>
      <c r="W92" s="252" t="n">
        <f aca="false">(D92*0.1)+(F92*6)+(L92*0.1)+(N92*6)</f>
        <v>205.2</v>
      </c>
      <c r="X92" s="252" t="n">
        <f aca="false">(D92*0.1)+(F92*6)+(K92*1)+(L92*0.1)+(N92*6)</f>
        <v>233.2</v>
      </c>
      <c r="Y92" s="252" t="n">
        <f aca="false">(D92*0.1)+(F92*6)+(K92*0.5)+(L92*0.1)+(N92*6)</f>
        <v>219.2</v>
      </c>
      <c r="Z92" s="243"/>
      <c r="AA92" s="243"/>
    </row>
    <row r="93" customFormat="false" ht="8.25" hidden="false" customHeight="false" outlineLevel="0" collapsed="false">
      <c r="A93" s="251" t="s">
        <v>1248</v>
      </c>
      <c r="B93" s="262" t="n">
        <v>10</v>
      </c>
      <c r="C93" s="252" t="n">
        <v>93</v>
      </c>
      <c r="D93" s="252" t="n">
        <v>428</v>
      </c>
      <c r="E93" s="252" t="n">
        <f aca="false">D93/C93</f>
        <v>4.60215053763441</v>
      </c>
      <c r="F93" s="252" t="n">
        <v>5</v>
      </c>
      <c r="G93" s="249" t="n">
        <f aca="false">F93/C93</f>
        <v>0.0537634408602151</v>
      </c>
      <c r="I93" s="249" t="n">
        <f aca="false">K93/J93</f>
        <v>0.84</v>
      </c>
      <c r="J93" s="252" t="n">
        <v>25</v>
      </c>
      <c r="K93" s="252" t="n">
        <v>21</v>
      </c>
      <c r="L93" s="252" t="n">
        <v>150</v>
      </c>
      <c r="M93" s="252" t="n">
        <f aca="false">L93/K93</f>
        <v>7.14285714285714</v>
      </c>
      <c r="N93" s="252" t="n">
        <v>2</v>
      </c>
      <c r="O93" s="249" t="n">
        <f aca="false">N93/K93</f>
        <v>0.0952380952380952</v>
      </c>
      <c r="R93" s="251" t="s">
        <v>1249</v>
      </c>
      <c r="S93" s="249" t="n">
        <f aca="false">(C93+J93)/($D$27+$K$27+$N$17+$E$17+$L$38+$L$47)</f>
        <v>0.137209302325581</v>
      </c>
      <c r="T93" s="249" t="n">
        <f aca="false">J93/($K$27+$F$38+$F$47)</f>
        <v>0.0909090909090909</v>
      </c>
      <c r="U93" s="249" t="n">
        <f aca="false">C93/($D$27+$N$17+$L$38+$L$47)</f>
        <v>0.172541743970315</v>
      </c>
      <c r="W93" s="252" t="n">
        <f aca="false">(D93*0.1)+(F93*6)+(L93*0.1)+(N93*6)</f>
        <v>99.8</v>
      </c>
      <c r="X93" s="252" t="n">
        <f aca="false">(D93*0.1)+(F93*6)+(K93*1)+(L93*0.1)+(N93*6)</f>
        <v>120.8</v>
      </c>
      <c r="Y93" s="252" t="n">
        <f aca="false">(D93*0.1)+(F93*6)+(K93*0.5)+(L93*0.1)+(N93*6)</f>
        <v>110.3</v>
      </c>
      <c r="Z93" s="243"/>
      <c r="AA93" s="243"/>
    </row>
    <row r="94" customFormat="false" ht="8.25" hidden="false" customHeight="false" outlineLevel="0" collapsed="false">
      <c r="A94" s="251" t="s">
        <v>1206</v>
      </c>
      <c r="B94" s="262" t="n">
        <v>13</v>
      </c>
      <c r="C94" s="252" t="n">
        <v>124</v>
      </c>
      <c r="D94" s="252" t="n">
        <v>748</v>
      </c>
      <c r="E94" s="252" t="n">
        <f aca="false">D94/C94</f>
        <v>6.03225806451613</v>
      </c>
      <c r="F94" s="252" t="n">
        <v>10</v>
      </c>
      <c r="G94" s="249" t="n">
        <f aca="false">F94/C94</f>
        <v>0.0806451612903226</v>
      </c>
      <c r="I94" s="249" t="n">
        <f aca="false">K94/J94</f>
        <v>0.866666666666667</v>
      </c>
      <c r="J94" s="252" t="n">
        <v>30</v>
      </c>
      <c r="K94" s="252" t="n">
        <v>26</v>
      </c>
      <c r="L94" s="252" t="n">
        <v>198</v>
      </c>
      <c r="M94" s="252" t="n">
        <f aca="false">L94/K94</f>
        <v>7.61538461538462</v>
      </c>
      <c r="N94" s="252" t="n">
        <v>4</v>
      </c>
      <c r="O94" s="249" t="n">
        <f aca="false">N94/K94</f>
        <v>0.153846153846154</v>
      </c>
      <c r="R94" s="251" t="s">
        <v>1207</v>
      </c>
      <c r="S94" s="249" t="n">
        <f aca="false">(C94+J94)/($D$27+$K$27+$N$17+$E$17+$L$38+$L$47)</f>
        <v>0.17906976744186</v>
      </c>
      <c r="T94" s="249" t="n">
        <f aca="false">J94/($K$27+$F$38+$F$47)</f>
        <v>0.109090909090909</v>
      </c>
      <c r="U94" s="249" t="n">
        <f aca="false">C94/($D$27+$N$17+$L$38+$L$47)</f>
        <v>0.230055658627087</v>
      </c>
      <c r="W94" s="252" t="n">
        <f aca="false">(D94*0.1)+(F94*6)+(L94*0.1)+(N94*6)</f>
        <v>178.6</v>
      </c>
      <c r="X94" s="252" t="n">
        <f aca="false">(D94*0.1)+(F94*6)+(K94*1)+(L94*0.1)+(N94*6)</f>
        <v>204.6</v>
      </c>
      <c r="Y94" s="252" t="n">
        <f aca="false">(D94*0.1)+(F94*6)+(K94*0.5)+(L94*0.1)+(N94*6)</f>
        <v>191.6</v>
      </c>
      <c r="Z94" s="243"/>
      <c r="AA94" s="243"/>
    </row>
    <row r="95" customFormat="false" ht="8.25" hidden="false" customHeight="false" outlineLevel="0" collapsed="false">
      <c r="A95" s="251" t="s">
        <v>1250</v>
      </c>
      <c r="B95" s="262" t="n">
        <v>8</v>
      </c>
      <c r="C95" s="252" t="n">
        <v>33</v>
      </c>
      <c r="D95" s="252" t="n">
        <v>157</v>
      </c>
      <c r="E95" s="252" t="n">
        <f aca="false">D95/C95</f>
        <v>4.75757575757576</v>
      </c>
      <c r="F95" s="252" t="n">
        <v>1</v>
      </c>
      <c r="G95" s="249" t="n">
        <f aca="false">F95/C95</f>
        <v>0.0303030303030303</v>
      </c>
      <c r="I95" s="249" t="n">
        <f aca="false">K95/J95</f>
        <v>1</v>
      </c>
      <c r="J95" s="252" t="n">
        <v>2</v>
      </c>
      <c r="K95" s="252" t="n">
        <v>2</v>
      </c>
      <c r="L95" s="252" t="n">
        <v>18</v>
      </c>
      <c r="M95" s="252" t="n">
        <f aca="false">L95/K95</f>
        <v>9</v>
      </c>
      <c r="N95" s="252" t="n">
        <v>0</v>
      </c>
      <c r="O95" s="249" t="n">
        <f aca="false">N95/K95</f>
        <v>0</v>
      </c>
      <c r="R95" s="251" t="s">
        <v>1251</v>
      </c>
      <c r="S95" s="249" t="n">
        <f aca="false">(C95+J95)/($D$27+$K$27+$N$17+$E$17+$L$38+$L$47)</f>
        <v>0.0406976744186047</v>
      </c>
      <c r="T95" s="249" t="n">
        <f aca="false">J95/($K$27+$F$38+$F$47)</f>
        <v>0.00727272727272727</v>
      </c>
      <c r="U95" s="249" t="n">
        <f aca="false">C95/($D$27+$N$17+$L$38+$L$47)</f>
        <v>0.0612244897959184</v>
      </c>
      <c r="W95" s="252" t="n">
        <f aca="false">(D95*0.1)+(F95*6)+(L95*0.1)+(N95*6)</f>
        <v>23.5</v>
      </c>
      <c r="X95" s="252" t="n">
        <f aca="false">(D95*0.1)+(F95*6)+(K95*1)+(L95*0.1)+(N95*6)</f>
        <v>25.5</v>
      </c>
      <c r="Y95" s="252" t="n">
        <f aca="false">(D95*0.1)+(F95*6)+(K95*0.5)+(L95*0.1)+(N95*6)</f>
        <v>24.5</v>
      </c>
      <c r="Z95" s="243"/>
      <c r="AA95" s="243"/>
    </row>
    <row r="96" customFormat="false" ht="8.25" hidden="false" customHeight="false" outlineLevel="0" collapsed="false">
      <c r="A96" s="251" t="s">
        <v>1252</v>
      </c>
      <c r="B96" s="262" t="n">
        <v>13</v>
      </c>
      <c r="C96" s="252" t="n">
        <v>20</v>
      </c>
      <c r="D96" s="252" t="n">
        <v>75</v>
      </c>
      <c r="E96" s="252" t="n">
        <f aca="false">D96/C96</f>
        <v>3.75</v>
      </c>
      <c r="F96" s="252" t="n">
        <v>1</v>
      </c>
      <c r="G96" s="249" t="n">
        <f aca="false">F96/C96</f>
        <v>0.05</v>
      </c>
      <c r="I96" s="249" t="n">
        <f aca="false">K96/J96</f>
        <v>1.1875</v>
      </c>
      <c r="J96" s="252" t="n">
        <v>16</v>
      </c>
      <c r="K96" s="252" t="n">
        <v>19</v>
      </c>
      <c r="L96" s="252" t="n">
        <v>56</v>
      </c>
      <c r="M96" s="252" t="n">
        <f aca="false">L96/K96</f>
        <v>2.94736842105263</v>
      </c>
      <c r="N96" s="252" t="n">
        <v>0</v>
      </c>
      <c r="O96" s="249" t="n">
        <f aca="false">N96/K96</f>
        <v>0</v>
      </c>
      <c r="R96" s="251" t="s">
        <v>1253</v>
      </c>
      <c r="S96" s="249" t="n">
        <f aca="false">(C96+J96)/($D$27+$K$27+$N$17+$E$17+$L$38+$L$47)</f>
        <v>0.0418604651162791</v>
      </c>
      <c r="T96" s="249" t="n">
        <f aca="false">J96/($K$27+$F$38+$F$47)</f>
        <v>0.0581818181818182</v>
      </c>
      <c r="U96" s="249" t="n">
        <f aca="false">C96/($D$27+$N$17+$L$38+$L$47)</f>
        <v>0.0371057513914657</v>
      </c>
      <c r="W96" s="252" t="n">
        <f aca="false">(D96*0.1)+(F96*6)+(L96*0.1)+(N96*6)</f>
        <v>19.1</v>
      </c>
      <c r="X96" s="252" t="n">
        <f aca="false">(D96*0.1)+(F96*6)+(K96*1)+(L96*0.1)+(N96*6)</f>
        <v>38.1</v>
      </c>
      <c r="Y96" s="252" t="n">
        <f aca="false">(D96*0.1)+(F96*6)+(K96*0.5)+(L96*0.1)+(N96*6)</f>
        <v>28.6</v>
      </c>
      <c r="Z96" s="243"/>
      <c r="AA96" s="243"/>
    </row>
    <row r="97" customFormat="false" ht="8.25" hidden="false" customHeight="false" outlineLevel="0" collapsed="false">
      <c r="A97" s="250" t="s">
        <v>49</v>
      </c>
      <c r="B97" s="250"/>
      <c r="C97" s="250" t="n">
        <f aca="false">SUM(C92:C96)</f>
        <v>414</v>
      </c>
      <c r="D97" s="250" t="n">
        <f aca="false">SUM(D92:D96)</f>
        <v>2221</v>
      </c>
      <c r="E97" s="250"/>
      <c r="F97" s="250" t="n">
        <f aca="false">SUM(F92:F96)</f>
        <v>32</v>
      </c>
      <c r="G97" s="250"/>
      <c r="H97" s="250"/>
      <c r="I97" s="250"/>
      <c r="J97" s="250" t="n">
        <f aca="false">SUM(J92:J96)</f>
        <v>106</v>
      </c>
      <c r="K97" s="250" t="n">
        <f aca="false">SUM(K92:K96)</f>
        <v>96</v>
      </c>
      <c r="L97" s="250" t="n">
        <f aca="false">SUM(L92:L96)</f>
        <v>641</v>
      </c>
      <c r="M97" s="250"/>
      <c r="N97" s="250" t="n">
        <f aca="false">SUM(N92:N96)</f>
        <v>8</v>
      </c>
      <c r="O97" s="250"/>
    </row>
    <row r="98" customFormat="false" ht="8.25" hidden="false" customHeight="false" outlineLevel="0" collapsed="false">
      <c r="A98" s="250"/>
      <c r="C98" s="243"/>
      <c r="D98" s="243"/>
      <c r="E98" s="243"/>
      <c r="F98" s="243"/>
      <c r="G98" s="243"/>
      <c r="H98" s="250"/>
      <c r="I98" s="243"/>
      <c r="J98" s="243"/>
      <c r="K98" s="243"/>
      <c r="L98" s="243"/>
      <c r="M98" s="243"/>
      <c r="N98" s="243"/>
    </row>
    <row r="99" customFormat="false" ht="8.25" hidden="false" customHeight="false" outlineLevel="0" collapsed="false">
      <c r="C99" s="243"/>
      <c r="D99" s="243"/>
      <c r="E99" s="243"/>
      <c r="F99" s="243"/>
      <c r="G99" s="243"/>
      <c r="H99" s="243"/>
      <c r="I99" s="243"/>
      <c r="J99" s="243"/>
      <c r="K99" s="243"/>
      <c r="L99" s="243"/>
      <c r="M99" s="243"/>
    </row>
    <row r="100" customFormat="false" ht="8.25" hidden="false" customHeight="false" outlineLevel="0" collapsed="false">
      <c r="A100" s="244" t="s">
        <v>50</v>
      </c>
      <c r="B100" s="244"/>
      <c r="C100" s="244"/>
      <c r="D100" s="244"/>
      <c r="E100" s="244"/>
      <c r="F100" s="244"/>
      <c r="G100" s="244"/>
      <c r="H100" s="243"/>
      <c r="I100" s="243"/>
      <c r="J100" s="244" t="s">
        <v>19</v>
      </c>
      <c r="K100" s="244"/>
      <c r="L100" s="244"/>
      <c r="M100" s="244"/>
      <c r="N100" s="244"/>
      <c r="R100" s="244" t="s">
        <v>20</v>
      </c>
      <c r="S100" s="244"/>
      <c r="T100" s="244"/>
      <c r="V100" s="244" t="s">
        <v>21</v>
      </c>
      <c r="W100" s="244"/>
    </row>
    <row r="101" customFormat="false" ht="8.25" hidden="false" customHeight="false" outlineLevel="0" collapsed="false">
      <c r="A101" s="250" t="s">
        <v>74</v>
      </c>
      <c r="B101" s="250" t="s">
        <v>24</v>
      </c>
      <c r="C101" s="250" t="s">
        <v>52</v>
      </c>
      <c r="D101" s="250" t="s">
        <v>53</v>
      </c>
      <c r="E101" s="250" t="s">
        <v>54</v>
      </c>
      <c r="F101" s="250" t="s">
        <v>55</v>
      </c>
      <c r="G101" s="250" t="s">
        <v>56</v>
      </c>
      <c r="H101" s="250" t="s">
        <v>30</v>
      </c>
      <c r="I101" s="250" t="s">
        <v>57</v>
      </c>
      <c r="K101" s="250" t="s">
        <v>34</v>
      </c>
      <c r="L101" s="250" t="s">
        <v>35</v>
      </c>
      <c r="M101" s="250" t="s">
        <v>36</v>
      </c>
      <c r="N101" s="250" t="s">
        <v>75</v>
      </c>
      <c r="O101" s="250" t="s">
        <v>31</v>
      </c>
      <c r="R101" s="250" t="s">
        <v>74</v>
      </c>
      <c r="S101" s="250" t="s">
        <v>38</v>
      </c>
      <c r="T101" s="250" t="s">
        <v>39</v>
      </c>
      <c r="U101" s="250" t="s">
        <v>40</v>
      </c>
      <c r="W101" s="250" t="s">
        <v>41</v>
      </c>
      <c r="X101" s="250" t="s">
        <v>58</v>
      </c>
      <c r="Y101" s="250" t="s">
        <v>76</v>
      </c>
      <c r="Z101" s="250"/>
    </row>
    <row r="102" customFormat="false" ht="8.25" hidden="false" customHeight="false" outlineLevel="0" collapsed="false">
      <c r="A102" s="251" t="s">
        <v>1254</v>
      </c>
      <c r="B102" s="252" t="n">
        <v>17</v>
      </c>
      <c r="C102" s="249" t="n">
        <f aca="false">E102/D102</f>
        <v>0.711111111111111</v>
      </c>
      <c r="D102" s="252" t="n">
        <v>180</v>
      </c>
      <c r="E102" s="252" t="n">
        <v>128</v>
      </c>
      <c r="F102" s="252" t="n">
        <v>2190</v>
      </c>
      <c r="G102" s="252" t="n">
        <f aca="false">F102/E102</f>
        <v>17.109375</v>
      </c>
      <c r="H102" s="252" t="n">
        <v>17</v>
      </c>
      <c r="I102" s="249" t="n">
        <f aca="false">H102/E102</f>
        <v>0.1328125</v>
      </c>
      <c r="K102" s="252" t="n">
        <v>2</v>
      </c>
      <c r="L102" s="252" t="n">
        <v>30</v>
      </c>
      <c r="M102" s="263" t="n">
        <f aca="false">L102/K102</f>
        <v>15</v>
      </c>
      <c r="N102" s="252" t="n">
        <v>1</v>
      </c>
      <c r="O102" s="249" t="n">
        <f aca="false">N102/K102</f>
        <v>0.5</v>
      </c>
      <c r="R102" s="251" t="s">
        <v>1255</v>
      </c>
      <c r="S102" s="264" t="n">
        <f aca="false">(D102+K102)/($D$27+$L$27+$N$17+$E$47+$L$47)</f>
        <v>0.28393135725429</v>
      </c>
      <c r="T102" s="264" t="n">
        <f aca="false">D102/($E$17)</f>
        <v>0.684410646387833</v>
      </c>
      <c r="U102" s="264" t="n">
        <f aca="false">K102/($N$17+$D$27+$L$38+$L$47)</f>
        <v>0.00371057513914657</v>
      </c>
      <c r="W102" s="252" t="n">
        <f aca="false">(F102*0.1)+(H102*6)+(L102*0.1)+(N102*6)</f>
        <v>330</v>
      </c>
      <c r="X102" s="252" t="n">
        <f aca="false">(E102*1)+(F102*0.1)+(H102*6)+(L102*0.1)+(N102*6)</f>
        <v>458</v>
      </c>
      <c r="Y102" s="252" t="n">
        <f aca="false">(E102*0.5)+(F102*0.1)+(H102*6)+(L102*0.1)+(N102*6)</f>
        <v>394</v>
      </c>
      <c r="Z102" s="243"/>
    </row>
    <row r="103" customFormat="false" ht="8.25" hidden="false" customHeight="false" outlineLevel="0" collapsed="false">
      <c r="A103" s="251" t="s">
        <v>1256</v>
      </c>
      <c r="B103" s="252" t="n">
        <v>16</v>
      </c>
      <c r="C103" s="249" t="n">
        <f aca="false">E103/D103</f>
        <v>0.688073394495413</v>
      </c>
      <c r="D103" s="252" t="n">
        <v>109</v>
      </c>
      <c r="E103" s="252" t="n">
        <v>75</v>
      </c>
      <c r="F103" s="252" t="n">
        <v>957</v>
      </c>
      <c r="G103" s="252" t="n">
        <f aca="false">F103/E103</f>
        <v>12.76</v>
      </c>
      <c r="H103" s="252" t="n">
        <v>5</v>
      </c>
      <c r="I103" s="249" t="n">
        <f aca="false">H103/E103</f>
        <v>0.0666666666666667</v>
      </c>
      <c r="K103" s="252" t="n">
        <v>3</v>
      </c>
      <c r="L103" s="252" t="n">
        <v>19</v>
      </c>
      <c r="M103" s="263" t="n">
        <f aca="false">L103/K103</f>
        <v>6.33333333333333</v>
      </c>
      <c r="N103" s="252" t="n">
        <v>0</v>
      </c>
      <c r="O103" s="249" t="n">
        <f aca="false">N103/K103</f>
        <v>0</v>
      </c>
      <c r="R103" s="251" t="s">
        <v>1257</v>
      </c>
      <c r="S103" s="264" t="n">
        <f aca="false">(D103+K103)/($D$27+$L$27+$N$17+$E$47+$L$47)</f>
        <v>0.174726989079563</v>
      </c>
      <c r="T103" s="264" t="n">
        <f aca="false">D103/($E$17)</f>
        <v>0.414448669201521</v>
      </c>
      <c r="U103" s="264" t="n">
        <f aca="false">K103/($N$17+$D$27+$L$38+$L$47)</f>
        <v>0.00556586270871985</v>
      </c>
      <c r="W103" s="252" t="n">
        <f aca="false">(F103*0.1)+(H103*6)+(L103*0.1)+(N103*6)</f>
        <v>127.6</v>
      </c>
      <c r="X103" s="252" t="n">
        <f aca="false">(E103*1)+(F103*0.1)+(H103*6)+(L103*0.1)+(N103*6)</f>
        <v>202.6</v>
      </c>
      <c r="Y103" s="252" t="n">
        <f aca="false">(E103*0.5)+(F103*0.1)+(H103*6)+(L103*0.1)+(N103*6)</f>
        <v>165.1</v>
      </c>
      <c r="Z103" s="243"/>
    </row>
    <row r="104" customFormat="false" ht="8.25" hidden="false" customHeight="false" outlineLevel="0" collapsed="false">
      <c r="A104" s="251" t="s">
        <v>639</v>
      </c>
      <c r="B104" s="252" t="n">
        <v>16</v>
      </c>
      <c r="C104" s="249" t="n">
        <f aca="false">E104/D104</f>
        <v>0.586206896551724</v>
      </c>
      <c r="D104" s="252" t="n">
        <v>29</v>
      </c>
      <c r="E104" s="252" t="n">
        <v>17</v>
      </c>
      <c r="F104" s="252" t="n">
        <v>206</v>
      </c>
      <c r="G104" s="252" t="n">
        <f aca="false">F104/E104</f>
        <v>12.1176470588235</v>
      </c>
      <c r="H104" s="252" t="n">
        <v>2</v>
      </c>
      <c r="I104" s="249" t="n">
        <f aca="false">H104/E104</f>
        <v>0.117647058823529</v>
      </c>
      <c r="K104" s="252" t="n">
        <v>1</v>
      </c>
      <c r="L104" s="252" t="n">
        <v>8</v>
      </c>
      <c r="M104" s="263" t="n">
        <f aca="false">L104/K104</f>
        <v>8</v>
      </c>
      <c r="N104" s="252" t="n">
        <v>0</v>
      </c>
      <c r="O104" s="249" t="n">
        <f aca="false">N104/K104</f>
        <v>0</v>
      </c>
      <c r="R104" s="251"/>
      <c r="S104" s="264" t="n">
        <f aca="false">(D104+K104)/($D$27+$L$27+$N$17+$E$47+$L$47)</f>
        <v>0.046801872074883</v>
      </c>
      <c r="T104" s="264" t="n">
        <f aca="false">D104/($E$17)</f>
        <v>0.110266159695817</v>
      </c>
      <c r="U104" s="264" t="n">
        <f aca="false">K104/($N$17+$D$27+$L$38+$L$47)</f>
        <v>0.00185528756957328</v>
      </c>
      <c r="W104" s="252" t="n">
        <f aca="false">(F104*0.1)+(H104*6)+(L104*0.1)+(N104*6)</f>
        <v>33.4</v>
      </c>
      <c r="X104" s="252" t="n">
        <f aca="false">(E104*1)+(F104*0.1)+(H104*6)+(L104*0.1)+(N104*6)</f>
        <v>50.4</v>
      </c>
      <c r="Y104" s="252" t="n">
        <f aca="false">(E104*0.5)+(F104*0.1)+(H104*6)+(L104*0.1)+(N104*6)</f>
        <v>41.9</v>
      </c>
      <c r="Z104" s="243"/>
    </row>
    <row r="105" customFormat="false" ht="8.25" hidden="false" customHeight="false" outlineLevel="0" collapsed="false">
      <c r="A105" s="251" t="s">
        <v>1258</v>
      </c>
      <c r="B105" s="252" t="n">
        <v>8</v>
      </c>
      <c r="C105" s="249" t="n">
        <f aca="false">E105/D105</f>
        <v>0.56</v>
      </c>
      <c r="D105" s="252" t="n">
        <v>25</v>
      </c>
      <c r="E105" s="252" t="n">
        <v>14</v>
      </c>
      <c r="F105" s="252" t="n">
        <v>221</v>
      </c>
      <c r="G105" s="252" t="n">
        <f aca="false">F105/E105</f>
        <v>15.7857142857143</v>
      </c>
      <c r="H105" s="252" t="n">
        <v>1</v>
      </c>
      <c r="I105" s="249" t="n">
        <f aca="false">H105/E105</f>
        <v>0.0714285714285714</v>
      </c>
      <c r="K105" s="252" t="n">
        <v>4</v>
      </c>
      <c r="L105" s="252" t="n">
        <v>22</v>
      </c>
      <c r="M105" s="263" t="n">
        <f aca="false">L105/K105</f>
        <v>5.5</v>
      </c>
      <c r="N105" s="252" t="n">
        <v>0</v>
      </c>
      <c r="O105" s="249" t="n">
        <f aca="false">N105/K105</f>
        <v>0</v>
      </c>
      <c r="R105" s="251" t="s">
        <v>1259</v>
      </c>
      <c r="S105" s="264" t="n">
        <f aca="false">(D105+K105)/($D$27+$L$27+$N$17+$E$47+$L$47)</f>
        <v>0.0452418096723869</v>
      </c>
      <c r="T105" s="264" t="n">
        <f aca="false">D105/($E$17)</f>
        <v>0.0950570342205323</v>
      </c>
      <c r="U105" s="264" t="n">
        <f aca="false">K105/($N$17+$D$27+$L$38+$L$47)</f>
        <v>0.00742115027829314</v>
      </c>
      <c r="W105" s="252" t="n">
        <f aca="false">(F105*0.1)+(H105*6)+(L105*0.1)+(N105*6)</f>
        <v>30.3</v>
      </c>
      <c r="X105" s="252" t="n">
        <f aca="false">(E105*1)+(F105*0.1)+(H105*6)+(L105*0.1)+(N105*6)</f>
        <v>44.3</v>
      </c>
      <c r="Y105" s="252" t="n">
        <f aca="false">(E105*0.5)+(F105*0.1)+(H105*6)+(L105*0.1)+(N105*6)</f>
        <v>37.3</v>
      </c>
      <c r="Z105" s="243"/>
    </row>
    <row r="106" customFormat="false" ht="8.25" hidden="false" customHeight="false" outlineLevel="0" collapsed="false">
      <c r="A106" s="265"/>
      <c r="B106" s="252"/>
      <c r="C106" s="249" t="e">
        <f aca="false">E106/D106</f>
        <v>#DIV/0!</v>
      </c>
      <c r="D106" s="252"/>
      <c r="E106" s="252"/>
      <c r="F106" s="252"/>
      <c r="G106" s="252" t="e">
        <f aca="false">F106/E106</f>
        <v>#DIV/0!</v>
      </c>
      <c r="H106" s="252"/>
      <c r="I106" s="249" t="e">
        <f aca="false">H106/E106</f>
        <v>#DIV/0!</v>
      </c>
      <c r="K106" s="252" t="n">
        <v>0</v>
      </c>
      <c r="L106" s="252" t="n">
        <v>0</v>
      </c>
      <c r="M106" s="263" t="e">
        <f aca="false">L106/K106</f>
        <v>#DIV/0!</v>
      </c>
      <c r="N106" s="252" t="n">
        <v>0</v>
      </c>
      <c r="O106" s="249" t="e">
        <f aca="false">N106/K106</f>
        <v>#DIV/0!</v>
      </c>
      <c r="R106" s="251"/>
      <c r="S106" s="264" t="n">
        <f aca="false">(D106+K106)/($D$27+$L$27+$N$17+$E$47+$L$47)</f>
        <v>0</v>
      </c>
      <c r="T106" s="264" t="n">
        <f aca="false">D106/($E$17)</f>
        <v>0</v>
      </c>
      <c r="U106" s="264" t="n">
        <f aca="false">K106/($N$17+$D$27+$L$38+$L$47)</f>
        <v>0</v>
      </c>
      <c r="W106" s="252" t="n">
        <f aca="false">(F106*0.1)+(H106*6)+(L106*0.1)+(N106*6)</f>
        <v>0</v>
      </c>
      <c r="X106" s="252" t="n">
        <f aca="false">(E106*1)+(F106*0.1)+(H106*6)+(L106*0.1)+(N106*6)</f>
        <v>0</v>
      </c>
      <c r="Y106" s="252" t="n">
        <f aca="false">(E106*0.5)+(F106*0.1)+(H106*6)+(L106*0.1)+(N106*6)</f>
        <v>0</v>
      </c>
      <c r="Z106" s="243"/>
    </row>
    <row r="107" customFormat="false" ht="8.25" hidden="false" customHeight="false" outlineLevel="0" collapsed="false">
      <c r="A107" s="251" t="s">
        <v>639</v>
      </c>
      <c r="B107" s="252" t="n">
        <v>17</v>
      </c>
      <c r="C107" s="249" t="n">
        <f aca="false">E107/D107</f>
        <v>0.714285714285714</v>
      </c>
      <c r="D107" s="252" t="n">
        <v>35</v>
      </c>
      <c r="E107" s="252" t="n">
        <v>25</v>
      </c>
      <c r="F107" s="252" t="n">
        <v>165</v>
      </c>
      <c r="G107" s="252" t="n">
        <f aca="false">F107/E107</f>
        <v>6.6</v>
      </c>
      <c r="H107" s="252" t="n">
        <v>3</v>
      </c>
      <c r="I107" s="249" t="n">
        <f aca="false">H107/E107</f>
        <v>0.12</v>
      </c>
      <c r="K107" s="252" t="n">
        <v>1</v>
      </c>
      <c r="L107" s="252" t="n">
        <v>9</v>
      </c>
      <c r="M107" s="263" t="n">
        <f aca="false">L107/K107</f>
        <v>9</v>
      </c>
      <c r="N107" s="252" t="n">
        <v>0</v>
      </c>
      <c r="O107" s="249" t="n">
        <f aca="false">N107/K107</f>
        <v>0</v>
      </c>
      <c r="R107" s="251"/>
      <c r="S107" s="264" t="n">
        <f aca="false">(D107+K107)/($D$27+$L$27+$N$17+$E$47+$L$47)</f>
        <v>0.0561622464898596</v>
      </c>
      <c r="T107" s="264" t="n">
        <f aca="false">D107/($E$17)</f>
        <v>0.133079847908745</v>
      </c>
      <c r="U107" s="264" t="n">
        <f aca="false">K107/($N$17+$D$27+$L$38+$L$47)</f>
        <v>0.00185528756957328</v>
      </c>
      <c r="W107" s="252" t="n">
        <f aca="false">(F107*0.1)+(H107*6)+(L107*0.1)+(N107*6)</f>
        <v>35.4</v>
      </c>
      <c r="X107" s="252" t="n">
        <f aca="false">(E107*1)+(F107*0.1)+(H107*6)+(L107*0.1)+(N107*6)</f>
        <v>60.4</v>
      </c>
      <c r="Y107" s="252" t="n">
        <f aca="false">(E107*0.5)+(F107*0.1)+(H107*6)+(L107*0.1)+(N107*6)</f>
        <v>47.9</v>
      </c>
      <c r="Z107" s="243"/>
    </row>
    <row r="108" customFormat="false" ht="8.25" hidden="false" customHeight="false" outlineLevel="0" collapsed="false">
      <c r="A108" s="250" t="s">
        <v>49</v>
      </c>
      <c r="B108" s="250"/>
      <c r="C108" s="247"/>
      <c r="D108" s="250" t="n">
        <f aca="false">SUM(D102:D107)</f>
        <v>378</v>
      </c>
      <c r="E108" s="250" t="n">
        <f aca="false">SUM(E102:E107)</f>
        <v>259</v>
      </c>
      <c r="F108" s="250" t="n">
        <f aca="false">SUM(F102:F107)</f>
        <v>3739</v>
      </c>
      <c r="G108" s="250"/>
      <c r="H108" s="250" t="n">
        <f aca="false">SUM(H102:H107)</f>
        <v>28</v>
      </c>
      <c r="I108" s="250"/>
      <c r="J108" s="250"/>
      <c r="K108" s="250" t="n">
        <f aca="false">SUM(K102:K107)</f>
        <v>11</v>
      </c>
      <c r="L108" s="250" t="n">
        <f aca="false">SUM(L102:L107)</f>
        <v>88</v>
      </c>
      <c r="M108" s="250"/>
      <c r="N108" s="250" t="n">
        <f aca="false">SUM(N102:N107)</f>
        <v>1</v>
      </c>
      <c r="O108" s="250"/>
    </row>
    <row r="109" customFormat="false" ht="8.25" hidden="false" customHeight="false" outlineLevel="0" collapsed="false">
      <c r="A109" s="250"/>
      <c r="C109" s="243"/>
      <c r="D109" s="243"/>
      <c r="E109" s="243"/>
      <c r="F109" s="243"/>
      <c r="G109" s="243"/>
      <c r="H109" s="243"/>
      <c r="I109" s="243"/>
      <c r="J109" s="243"/>
      <c r="K109" s="243"/>
      <c r="L109" s="243"/>
    </row>
    <row r="110" customFormat="false" ht="8.25" hidden="false" customHeight="false" outlineLevel="0" collapsed="false">
      <c r="A110" s="250"/>
      <c r="C110" s="243"/>
      <c r="D110" s="243"/>
      <c r="E110" s="243"/>
      <c r="F110" s="243"/>
      <c r="G110" s="243"/>
      <c r="H110" s="243"/>
      <c r="I110" s="243"/>
      <c r="J110" s="243"/>
      <c r="K110" s="243"/>
      <c r="L110" s="243"/>
    </row>
    <row r="111" customFormat="false" ht="8.25" hidden="false" customHeight="false" outlineLevel="0" collapsed="false">
      <c r="A111" s="244" t="s">
        <v>50</v>
      </c>
      <c r="B111" s="244"/>
      <c r="C111" s="244"/>
      <c r="D111" s="244"/>
      <c r="E111" s="244"/>
      <c r="F111" s="244"/>
      <c r="G111" s="244"/>
      <c r="H111" s="243"/>
      <c r="I111" s="243"/>
      <c r="J111" s="244" t="s">
        <v>19</v>
      </c>
      <c r="K111" s="244"/>
      <c r="L111" s="244"/>
      <c r="M111" s="244"/>
      <c r="N111" s="244"/>
      <c r="R111" s="244" t="s">
        <v>20</v>
      </c>
      <c r="S111" s="244"/>
      <c r="T111" s="244"/>
      <c r="V111" s="244" t="s">
        <v>21</v>
      </c>
      <c r="W111" s="244"/>
    </row>
    <row r="112" customFormat="false" ht="8.25" hidden="false" customHeight="false" outlineLevel="0" collapsed="false">
      <c r="A112" s="250" t="s">
        <v>95</v>
      </c>
      <c r="B112" s="250" t="s">
        <v>24</v>
      </c>
      <c r="C112" s="250" t="s">
        <v>52</v>
      </c>
      <c r="D112" s="250" t="s">
        <v>53</v>
      </c>
      <c r="E112" s="250" t="s">
        <v>54</v>
      </c>
      <c r="F112" s="250" t="s">
        <v>55</v>
      </c>
      <c r="G112" s="250" t="s">
        <v>56</v>
      </c>
      <c r="H112" s="250" t="s">
        <v>30</v>
      </c>
      <c r="I112" s="250" t="s">
        <v>57</v>
      </c>
      <c r="K112" s="250" t="s">
        <v>34</v>
      </c>
      <c r="L112" s="250" t="s">
        <v>35</v>
      </c>
      <c r="M112" s="250" t="s">
        <v>36</v>
      </c>
      <c r="N112" s="250" t="s">
        <v>96</v>
      </c>
      <c r="O112" s="250" t="s">
        <v>31</v>
      </c>
      <c r="R112" s="250" t="s">
        <v>95</v>
      </c>
      <c r="S112" s="250" t="s">
        <v>38</v>
      </c>
      <c r="T112" s="250" t="s">
        <v>39</v>
      </c>
      <c r="U112" s="250" t="s">
        <v>40</v>
      </c>
      <c r="W112" s="250" t="s">
        <v>41</v>
      </c>
      <c r="X112" s="250" t="s">
        <v>58</v>
      </c>
      <c r="Y112" s="250" t="s">
        <v>97</v>
      </c>
      <c r="Z112" s="250"/>
    </row>
    <row r="113" customFormat="false" ht="8.25" hidden="false" customHeight="false" outlineLevel="0" collapsed="false">
      <c r="A113" s="265"/>
      <c r="B113" s="252"/>
      <c r="C113" s="249" t="e">
        <f aca="false">E113/D113</f>
        <v>#DIV/0!</v>
      </c>
      <c r="D113" s="252"/>
      <c r="E113" s="252"/>
      <c r="F113" s="252"/>
      <c r="G113" s="252" t="e">
        <f aca="false">F113/E113</f>
        <v>#DIV/0!</v>
      </c>
      <c r="H113" s="252"/>
      <c r="I113" s="249" t="e">
        <f aca="false">H113/E113</f>
        <v>#DIV/0!</v>
      </c>
      <c r="K113" s="252"/>
      <c r="L113" s="252"/>
      <c r="M113" s="252" t="e">
        <f aca="false">L113/K113</f>
        <v>#DIV/0!</v>
      </c>
      <c r="N113" s="252" t="n">
        <v>0</v>
      </c>
      <c r="O113" s="249" t="e">
        <f aca="false">N113/K113</f>
        <v>#DIV/0!</v>
      </c>
      <c r="R113" s="251"/>
      <c r="S113" s="264" t="n">
        <f aca="false">(D113+K113)/($E$47+$L$47+$E$38+$L$38+$K$27+$D$27+$N$17)</f>
        <v>0</v>
      </c>
      <c r="T113" s="264" t="n">
        <f aca="false">D113/($E$47+$E$38+$K$27)</f>
        <v>0</v>
      </c>
      <c r="U113" s="264" t="n">
        <f aca="false">K113/($L$47+$L$38+$D$27+$N$17)</f>
        <v>0</v>
      </c>
      <c r="W113" s="252" t="n">
        <f aca="false">(F113*0.1)+(H113*6)+(L113*0.1)+(N113*6)</f>
        <v>0</v>
      </c>
      <c r="X113" s="252" t="n">
        <f aca="false">(E113*1)+(F113*0.1)+(H113*6)+(L113*0.1)+(N113*6)</f>
        <v>0</v>
      </c>
      <c r="Y113" s="252" t="n">
        <f aca="false">(E113*0.5)+(F113*0.1)+(H113*6)+(L113*0.1)+(N113*6)</f>
        <v>0</v>
      </c>
      <c r="Z113" s="243"/>
    </row>
    <row r="114" customFormat="false" ht="8.25" hidden="false" customHeight="false" outlineLevel="0" collapsed="false">
      <c r="A114" s="265" t="s">
        <v>1260</v>
      </c>
      <c r="B114" s="252" t="n">
        <v>17</v>
      </c>
      <c r="C114" s="249" t="n">
        <f aca="false">E114/D114</f>
        <v>0.648648648648649</v>
      </c>
      <c r="D114" s="252" t="n">
        <v>37</v>
      </c>
      <c r="E114" s="252" t="n">
        <v>24</v>
      </c>
      <c r="F114" s="252" t="n">
        <v>280</v>
      </c>
      <c r="G114" s="252" t="n">
        <f aca="false">F114/E114</f>
        <v>11.6666666666667</v>
      </c>
      <c r="H114" s="252" t="n">
        <v>1</v>
      </c>
      <c r="I114" s="249" t="n">
        <f aca="false">H114/E114</f>
        <v>0.0416666666666667</v>
      </c>
      <c r="K114" s="252"/>
      <c r="L114" s="252"/>
      <c r="M114" s="252" t="e">
        <f aca="false">L114/K114</f>
        <v>#DIV/0!</v>
      </c>
      <c r="N114" s="252" t="n">
        <v>0</v>
      </c>
      <c r="O114" s="249" t="e">
        <f aca="false">N114/K114</f>
        <v>#DIV/0!</v>
      </c>
      <c r="R114" s="251" t="s">
        <v>1261</v>
      </c>
      <c r="S114" s="264" t="n">
        <f aca="false">(D114+K114)/($E$47+$L$47+$E$38+$L$38+$K$27+$D$27+$N$17)</f>
        <v>0.0394456289978678</v>
      </c>
      <c r="T114" s="264" t="n">
        <f aca="false">D114/($E$47+$E$38+$K$27)</f>
        <v>0.0927318295739348</v>
      </c>
      <c r="U114" s="264" t="n">
        <f aca="false">K114/($L$47+$L$38+$D$27+$N$17)</f>
        <v>0</v>
      </c>
      <c r="W114" s="252" t="n">
        <f aca="false">(F114*0.1)+(H114*6)+(L114*0.1)+(N114*6)</f>
        <v>34</v>
      </c>
      <c r="X114" s="252" t="n">
        <f aca="false">(E114*1)+(F114*0.1)+(H114*6)+(L114*0.1)+(N114*6)</f>
        <v>58</v>
      </c>
      <c r="Y114" s="252" t="n">
        <f aca="false">(E114*0.5)+(F114*0.1)+(H114*6)+(L114*0.1)+(N114*6)</f>
        <v>46</v>
      </c>
      <c r="Z114" s="243"/>
    </row>
    <row r="115" customFormat="false" ht="8.25" hidden="false" customHeight="false" outlineLevel="0" collapsed="false">
      <c r="A115" s="265" t="s">
        <v>639</v>
      </c>
      <c r="B115" s="252" t="n">
        <v>14</v>
      </c>
      <c r="C115" s="249" t="n">
        <f aca="false">E115/D115</f>
        <v>0.617647058823529</v>
      </c>
      <c r="D115" s="252" t="n">
        <v>34</v>
      </c>
      <c r="E115" s="252" t="n">
        <v>21</v>
      </c>
      <c r="F115" s="252" t="n">
        <v>240</v>
      </c>
      <c r="G115" s="252" t="n">
        <f aca="false">F115/E115</f>
        <v>11.4285714285714</v>
      </c>
      <c r="H115" s="252" t="n">
        <v>2</v>
      </c>
      <c r="I115" s="249" t="n">
        <f aca="false">H115/E115</f>
        <v>0.0952380952380952</v>
      </c>
      <c r="K115" s="252"/>
      <c r="L115" s="252"/>
      <c r="M115" s="252" t="e">
        <f aca="false">L115/K115</f>
        <v>#DIV/0!</v>
      </c>
      <c r="N115" s="252" t="n">
        <v>0</v>
      </c>
      <c r="O115" s="249" t="e">
        <f aca="false">N115/K115</f>
        <v>#DIV/0!</v>
      </c>
      <c r="R115" s="251"/>
      <c r="S115" s="264" t="n">
        <f aca="false">(D115+K115)/($E$47+$L$47+$E$38+$L$38+$K$27+$D$27+$N$17)</f>
        <v>0.0362473347547974</v>
      </c>
      <c r="T115" s="264" t="n">
        <f aca="false">D115/($E$47+$E$38+$K$27)</f>
        <v>0.0852130325814536</v>
      </c>
      <c r="U115" s="264" t="n">
        <f aca="false">K115/($L$47+$L$38+$D$27+$N$17)</f>
        <v>0</v>
      </c>
      <c r="W115" s="252" t="n">
        <f aca="false">(F115*0.1)+(H115*6)+(L115*0.1)+(N115*6)</f>
        <v>36</v>
      </c>
      <c r="X115" s="252" t="n">
        <f aca="false">(E115*1)+(F115*0.1)+(H115*6)+(L115*0.1)+(N115*6)</f>
        <v>57</v>
      </c>
      <c r="Y115" s="252" t="n">
        <f aca="false">(E115*0.5)+(F115*0.1)+(H115*6)+(L115*0.1)+(N115*6)</f>
        <v>46.5</v>
      </c>
      <c r="Z115" s="243"/>
    </row>
    <row r="116" customFormat="false" ht="8.25" hidden="false" customHeight="false" outlineLevel="0" collapsed="false">
      <c r="A116" s="251" t="s">
        <v>1262</v>
      </c>
      <c r="B116" s="252" t="n">
        <v>4</v>
      </c>
      <c r="C116" s="249" t="n">
        <f aca="false">E116/D116</f>
        <v>0</v>
      </c>
      <c r="D116" s="252" t="n">
        <v>1</v>
      </c>
      <c r="E116" s="252" t="n">
        <v>0</v>
      </c>
      <c r="F116" s="252" t="n">
        <v>0</v>
      </c>
      <c r="G116" s="252" t="e">
        <f aca="false">F116/E116</f>
        <v>#DIV/0!</v>
      </c>
      <c r="H116" s="252" t="n">
        <v>0</v>
      </c>
      <c r="I116" s="249" t="e">
        <f aca="false">H116/E116</f>
        <v>#DIV/0!</v>
      </c>
      <c r="K116" s="252"/>
      <c r="L116" s="252"/>
      <c r="M116" s="252" t="e">
        <f aca="false">L116/K116</f>
        <v>#DIV/0!</v>
      </c>
      <c r="N116" s="252" t="n">
        <v>0</v>
      </c>
      <c r="O116" s="249" t="e">
        <f aca="false">N116/K116</f>
        <v>#DIV/0!</v>
      </c>
      <c r="R116" s="251" t="s">
        <v>1263</v>
      </c>
      <c r="S116" s="264" t="n">
        <f aca="false">(D116+K116)/($E$47+$L$47+$E$38+$L$38+$K$27+$D$27+$N$17)</f>
        <v>0.00106609808102345</v>
      </c>
      <c r="T116" s="264" t="n">
        <f aca="false">D116/($E$47+$E$38+$K$27)</f>
        <v>0.0025062656641604</v>
      </c>
      <c r="U116" s="264" t="n">
        <f aca="false">K116/($L$47+$L$38+$D$27+$N$17)</f>
        <v>0</v>
      </c>
      <c r="W116" s="252" t="n">
        <f aca="false">(F116*0.1)+(H116*6)+(L116*0.1)+(N116*6)</f>
        <v>0</v>
      </c>
      <c r="X116" s="252" t="n">
        <f aca="false">(E116*1)+(F116*0.1)+(H116*6)+(L116*0.1)+(N116*6)</f>
        <v>0</v>
      </c>
      <c r="Y116" s="252" t="n">
        <f aca="false">(E116*0.5)+(F116*0.1)+(H116*6)+(L116*0.1)+(N116*6)</f>
        <v>0</v>
      </c>
      <c r="Z116" s="243"/>
    </row>
    <row r="117" customFormat="false" ht="8.25" hidden="false" customHeight="false" outlineLevel="0" collapsed="false">
      <c r="A117" s="250" t="s">
        <v>49</v>
      </c>
      <c r="B117" s="250"/>
      <c r="C117" s="247"/>
      <c r="D117" s="250" t="n">
        <f aca="false">SUM(D113:D116)</f>
        <v>72</v>
      </c>
      <c r="E117" s="250" t="n">
        <f aca="false">SUM(E113:E116)</f>
        <v>45</v>
      </c>
      <c r="F117" s="250" t="n">
        <f aca="false">SUM(F113:F116)</f>
        <v>520</v>
      </c>
      <c r="G117" s="250"/>
      <c r="H117" s="250" t="n">
        <f aca="false">SUM(H113:H116)</f>
        <v>3</v>
      </c>
      <c r="I117" s="250"/>
      <c r="J117" s="250"/>
      <c r="K117" s="250" t="n">
        <f aca="false">SUM(K113:K116)</f>
        <v>0</v>
      </c>
      <c r="L117" s="250" t="n">
        <f aca="false">SUM(L113:L116)</f>
        <v>0</v>
      </c>
      <c r="M117" s="250"/>
      <c r="N117" s="250" t="n">
        <f aca="false">SUM(N113:N116)</f>
        <v>0</v>
      </c>
      <c r="O117" s="247"/>
      <c r="Q117" s="254"/>
      <c r="S117" s="254"/>
      <c r="U117" s="243"/>
      <c r="V117" s="243"/>
    </row>
    <row r="118" customFormat="false" ht="8.25" hidden="false" customHeight="false" outlineLevel="0" collapsed="false">
      <c r="H118" s="261"/>
      <c r="I118" s="243"/>
      <c r="J118" s="243"/>
      <c r="P118" s="254"/>
      <c r="Q118" s="254"/>
      <c r="R118" s="254"/>
      <c r="T118" s="243"/>
      <c r="U118" s="243"/>
    </row>
    <row r="119" customFormat="false" ht="8.25" hidden="false" customHeight="false" outlineLevel="0" collapsed="false">
      <c r="A119" s="242" t="s">
        <v>1264</v>
      </c>
      <c r="H119" s="261"/>
      <c r="I119" s="243"/>
      <c r="J119" s="243"/>
      <c r="P119" s="254"/>
      <c r="Q119" s="254"/>
      <c r="R119" s="254"/>
      <c r="T119" s="243"/>
      <c r="U119" s="243"/>
    </row>
    <row r="120" customFormat="false" ht="8.25" hidden="false" customHeight="false" outlineLevel="0" collapsed="false">
      <c r="A120" s="244" t="s">
        <v>109</v>
      </c>
      <c r="B120" s="244"/>
      <c r="C120" s="244"/>
      <c r="D120" s="244"/>
      <c r="E120" s="244"/>
      <c r="F120" s="244"/>
      <c r="G120" s="244"/>
      <c r="H120" s="261"/>
      <c r="I120" s="243"/>
      <c r="J120" s="244" t="s">
        <v>110</v>
      </c>
      <c r="K120" s="244"/>
      <c r="L120" s="244"/>
      <c r="M120" s="244"/>
      <c r="N120" s="244"/>
      <c r="P120" s="266"/>
      <c r="Q120" s="254"/>
      <c r="R120" s="244" t="s">
        <v>111</v>
      </c>
      <c r="S120" s="244"/>
      <c r="T120" s="244"/>
      <c r="U120" s="244"/>
      <c r="V120" s="244"/>
    </row>
    <row r="121" customFormat="false" ht="8.25" hidden="false" customHeight="false" outlineLevel="0" collapsed="false">
      <c r="A121" s="247"/>
      <c r="B121" s="250" t="s">
        <v>53</v>
      </c>
      <c r="C121" s="250" t="s">
        <v>112</v>
      </c>
      <c r="D121" s="250" t="s">
        <v>55</v>
      </c>
      <c r="E121" s="250" t="s">
        <v>30</v>
      </c>
      <c r="H121" s="243"/>
      <c r="I121" s="243"/>
      <c r="J121" s="267" t="s">
        <v>113</v>
      </c>
      <c r="K121" s="267"/>
      <c r="L121" s="267"/>
      <c r="M121" s="267"/>
      <c r="N121" s="247" t="s">
        <v>114</v>
      </c>
      <c r="R121" s="267" t="s">
        <v>113</v>
      </c>
      <c r="S121" s="267"/>
      <c r="T121" s="267"/>
      <c r="U121" s="267"/>
      <c r="V121" s="247" t="s">
        <v>114</v>
      </c>
    </row>
    <row r="122" customFormat="false" ht="8.25" hidden="false" customHeight="false" outlineLevel="0" collapsed="false">
      <c r="A122" s="265" t="s">
        <v>117</v>
      </c>
      <c r="B122" s="252" t="n">
        <f aca="false">SUM(J92:J96,D102:D107,D113:D116)</f>
        <v>556</v>
      </c>
      <c r="C122" s="252" t="n">
        <f aca="false">SUM(E113:E116,E102:E107,K92:K96)</f>
        <v>400</v>
      </c>
      <c r="D122" s="252" t="n">
        <f aca="false">SUM(F113:F116,F102:F107,L92:L96)</f>
        <v>4900</v>
      </c>
      <c r="E122" s="252" t="n">
        <f aca="false">SUM(N92:N96,H102:H107,H113:H116)</f>
        <v>39</v>
      </c>
      <c r="H122" s="243"/>
      <c r="I122" s="243"/>
      <c r="J122" s="251" t="s">
        <v>1265</v>
      </c>
      <c r="K122" s="251"/>
      <c r="L122" s="251"/>
      <c r="M122" s="251"/>
      <c r="N122" s="251" t="s">
        <v>122</v>
      </c>
      <c r="R122" s="265"/>
      <c r="S122" s="265"/>
      <c r="T122" s="265"/>
      <c r="U122" s="265"/>
      <c r="V122" s="251"/>
    </row>
    <row r="123" customFormat="false" ht="8.25" hidden="false" customHeight="false" outlineLevel="0" collapsed="false">
      <c r="A123" s="265" t="s">
        <v>118</v>
      </c>
      <c r="B123" s="252" t="n">
        <f aca="false">SUM(C87)</f>
        <v>558</v>
      </c>
      <c r="C123" s="252" t="n">
        <f aca="false">SUM(D87)</f>
        <v>408</v>
      </c>
      <c r="D123" s="252" t="n">
        <f aca="false">SUM(F87)</f>
        <v>5147</v>
      </c>
      <c r="E123" s="252" t="n">
        <f aca="false">SUM(H87)</f>
        <v>37</v>
      </c>
      <c r="F123" s="250"/>
      <c r="J123" s="251" t="s">
        <v>1266</v>
      </c>
      <c r="K123" s="251"/>
      <c r="L123" s="251"/>
      <c r="M123" s="251"/>
      <c r="N123" s="251" t="s">
        <v>122</v>
      </c>
      <c r="R123" s="265"/>
      <c r="S123" s="265"/>
      <c r="T123" s="265"/>
      <c r="U123" s="265"/>
      <c r="V123" s="251"/>
    </row>
    <row r="124" customFormat="false" ht="8.25" hidden="false" customHeight="false" outlineLevel="0" collapsed="false">
      <c r="A124" s="265" t="s">
        <v>120</v>
      </c>
      <c r="B124" s="252"/>
      <c r="F124" s="250"/>
      <c r="J124" s="251" t="s">
        <v>1267</v>
      </c>
      <c r="K124" s="251"/>
      <c r="L124" s="251"/>
      <c r="M124" s="251"/>
      <c r="N124" s="251" t="s">
        <v>122</v>
      </c>
      <c r="R124" s="265"/>
      <c r="S124" s="265"/>
      <c r="T124" s="265"/>
      <c r="U124" s="265"/>
      <c r="V124" s="251"/>
    </row>
    <row r="125" customFormat="false" ht="8.25" hidden="false" customHeight="false" outlineLevel="0" collapsed="false">
      <c r="J125" s="251" t="s">
        <v>1268</v>
      </c>
      <c r="K125" s="251"/>
      <c r="L125" s="251"/>
      <c r="M125" s="251"/>
      <c r="N125" s="251" t="s">
        <v>130</v>
      </c>
      <c r="R125" s="265"/>
      <c r="S125" s="265"/>
      <c r="T125" s="265"/>
      <c r="U125" s="265"/>
      <c r="V125" s="251"/>
    </row>
    <row r="126" customFormat="false" ht="8.25" hidden="false" customHeight="false" outlineLevel="0" collapsed="false">
      <c r="A126" s="247"/>
      <c r="B126" s="250" t="s">
        <v>25</v>
      </c>
      <c r="C126" s="250" t="s">
        <v>28</v>
      </c>
      <c r="D126" s="250" t="s">
        <v>30</v>
      </c>
      <c r="J126" s="251"/>
      <c r="K126" s="251"/>
      <c r="L126" s="251"/>
      <c r="M126" s="251"/>
      <c r="N126" s="251"/>
      <c r="R126" s="265"/>
      <c r="S126" s="265"/>
      <c r="T126" s="265"/>
      <c r="U126" s="265"/>
      <c r="V126" s="251"/>
    </row>
    <row r="127" customFormat="false" ht="8.25" hidden="false" customHeight="false" outlineLevel="0" collapsed="false">
      <c r="A127" s="265" t="s">
        <v>125</v>
      </c>
      <c r="B127" s="252" t="n">
        <f aca="false">SUM(M84:M86,C92:C96,K102:K107,K113:K116)</f>
        <v>468</v>
      </c>
      <c r="C127" s="252" t="n">
        <f aca="false">SUM(N84:N86,D92:D96,L102:L107,L113:L116)</f>
        <v>2367</v>
      </c>
      <c r="D127" s="252" t="n">
        <f aca="false">SUM(P84:P86,F92:F96,N102:N107,N113:N116)</f>
        <v>34</v>
      </c>
      <c r="J127" s="251"/>
      <c r="K127" s="251"/>
      <c r="L127" s="251"/>
      <c r="M127" s="251"/>
      <c r="N127" s="251"/>
      <c r="R127" s="265"/>
      <c r="S127" s="265"/>
      <c r="T127" s="265"/>
      <c r="U127" s="265"/>
      <c r="V127" s="251"/>
    </row>
    <row r="128" customFormat="false" ht="8.25" hidden="false" customHeight="false" outlineLevel="0" collapsed="false">
      <c r="A128" s="265" t="s">
        <v>120</v>
      </c>
      <c r="B128" s="252"/>
      <c r="J128" s="251"/>
      <c r="K128" s="251"/>
      <c r="L128" s="251"/>
      <c r="M128" s="251"/>
      <c r="N128" s="251"/>
      <c r="R128" s="265"/>
      <c r="S128" s="265"/>
      <c r="T128" s="265"/>
      <c r="U128" s="265"/>
      <c r="V128" s="251"/>
    </row>
    <row r="129" customFormat="false" ht="8.25" hidden="false" customHeight="false" outlineLevel="0" collapsed="false">
      <c r="J129" s="251"/>
      <c r="K129" s="251"/>
      <c r="L129" s="251"/>
      <c r="M129" s="251"/>
      <c r="N129" s="251"/>
      <c r="R129" s="265"/>
      <c r="S129" s="265"/>
      <c r="T129" s="265"/>
      <c r="U129" s="265"/>
      <c r="V129" s="251"/>
    </row>
    <row r="130" customFormat="false" ht="8.25" hidden="false" customHeight="false" outlineLevel="0" collapsed="false">
      <c r="B130" s="250" t="s">
        <v>16</v>
      </c>
      <c r="C130" s="250" t="s">
        <v>17</v>
      </c>
    </row>
    <row r="131" customFormat="false" ht="8.25" hidden="false" customHeight="false" outlineLevel="0" collapsed="false">
      <c r="A131" s="265" t="s">
        <v>131</v>
      </c>
      <c r="B131" s="249" t="n">
        <f aca="false">B127/(B123+B127)</f>
        <v>0.456140350877193</v>
      </c>
      <c r="C131" s="249" t="n">
        <f aca="false">B123/(B123+B127)</f>
        <v>0.543859649122807</v>
      </c>
      <c r="J131" s="242" t="s">
        <v>132</v>
      </c>
    </row>
    <row r="132" customFormat="false" ht="8.25" hidden="false" customHeight="false" outlineLevel="0" collapsed="false">
      <c r="A132" s="265" t="s">
        <v>133</v>
      </c>
      <c r="B132" s="252"/>
      <c r="C132" s="251"/>
    </row>
    <row r="141" customFormat="false" ht="8.25" hidden="false" customHeight="false" outlineLevel="0" collapsed="false">
      <c r="A141" s="244" t="s">
        <v>134</v>
      </c>
      <c r="B141" s="244"/>
      <c r="C141" s="244"/>
      <c r="D141" s="244"/>
      <c r="E141" s="244"/>
      <c r="F141" s="244"/>
      <c r="G141" s="244"/>
      <c r="H141" s="244"/>
      <c r="I141" s="244"/>
      <c r="J141" s="244"/>
      <c r="K141" s="244"/>
      <c r="L141" s="244"/>
      <c r="M141" s="244"/>
      <c r="N141" s="244"/>
      <c r="O141" s="244"/>
      <c r="P141" s="244"/>
      <c r="Q141" s="244"/>
      <c r="R141" s="244"/>
      <c r="S141" s="244"/>
      <c r="T141" s="244"/>
      <c r="U141" s="244"/>
      <c r="V141" s="244"/>
      <c r="W141" s="244"/>
    </row>
    <row r="142" customFormat="false" ht="8.25" hidden="false" customHeight="false" outlineLevel="0" collapsed="false">
      <c r="A142" s="245"/>
      <c r="B142" s="245"/>
      <c r="C142" s="245"/>
      <c r="D142" s="245"/>
      <c r="E142" s="245"/>
      <c r="F142" s="245"/>
      <c r="G142" s="245"/>
      <c r="H142" s="245"/>
      <c r="I142" s="245"/>
      <c r="J142" s="245"/>
      <c r="K142" s="245"/>
      <c r="L142" s="245"/>
      <c r="M142" s="245"/>
      <c r="N142" s="245"/>
      <c r="O142" s="245"/>
      <c r="P142" s="245"/>
      <c r="Q142" s="245"/>
      <c r="R142" s="245"/>
      <c r="S142" s="245"/>
      <c r="T142" s="245"/>
      <c r="U142" s="245"/>
      <c r="V142" s="245"/>
      <c r="W142" s="245"/>
    </row>
    <row r="143" customFormat="false" ht="8.25" hidden="false" customHeight="false" outlineLevel="0" collapsed="false">
      <c r="H143" s="246" t="s">
        <v>11</v>
      </c>
      <c r="I143" s="246"/>
      <c r="J143" s="246"/>
      <c r="M143" s="246" t="s">
        <v>12</v>
      </c>
      <c r="N143" s="246"/>
      <c r="O143" s="246"/>
    </row>
    <row r="144" customFormat="false" ht="8.25" hidden="false" customHeight="false" outlineLevel="0" collapsed="false">
      <c r="H144" s="246" t="s">
        <v>14</v>
      </c>
      <c r="I144" s="246"/>
      <c r="J144" s="246"/>
    </row>
    <row r="145" customFormat="false" ht="8.25" hidden="false" customHeight="false" outlineLevel="0" collapsed="false">
      <c r="H145" s="246"/>
      <c r="I145" s="246"/>
      <c r="J145" s="246"/>
    </row>
    <row r="146" customFormat="false" ht="8.25" hidden="false" customHeight="false" outlineLevel="0" collapsed="false">
      <c r="H146" s="246"/>
      <c r="I146" s="246"/>
      <c r="J146" s="246"/>
    </row>
    <row r="147" customFormat="false" ht="8.25" hidden="false" customHeight="false" outlineLevel="0" collapsed="false">
      <c r="D147" s="247" t="s">
        <v>135</v>
      </c>
      <c r="P147" s="247" t="s">
        <v>136</v>
      </c>
    </row>
    <row r="148" customFormat="false" ht="8.25" hidden="false" customHeight="false" outlineLevel="0" collapsed="false">
      <c r="A148" s="250" t="s">
        <v>137</v>
      </c>
      <c r="P148" s="247" t="s">
        <v>137</v>
      </c>
      <c r="S148" s="250" t="s">
        <v>138</v>
      </c>
    </row>
    <row r="149" customFormat="false" ht="8.25" hidden="false" customHeight="false" outlineLevel="0" collapsed="false">
      <c r="A149" s="265" t="s">
        <v>139</v>
      </c>
      <c r="B149" s="268" t="s">
        <v>140</v>
      </c>
      <c r="C149" s="268" t="s">
        <v>26</v>
      </c>
      <c r="D149" s="268" t="s">
        <v>27</v>
      </c>
      <c r="E149" s="268" t="s">
        <v>55</v>
      </c>
      <c r="F149" s="268" t="s">
        <v>30</v>
      </c>
      <c r="G149" s="268" t="s">
        <v>141</v>
      </c>
      <c r="H149" s="268" t="s">
        <v>34</v>
      </c>
      <c r="I149" s="268" t="s">
        <v>55</v>
      </c>
      <c r="J149" s="268" t="s">
        <v>142</v>
      </c>
      <c r="K149" s="268" t="s">
        <v>30</v>
      </c>
      <c r="L149" s="268" t="s">
        <v>41</v>
      </c>
      <c r="O149" s="268" t="s">
        <v>143</v>
      </c>
      <c r="P149" s="268" t="s">
        <v>144</v>
      </c>
      <c r="Q149" s="268" t="s">
        <v>145</v>
      </c>
      <c r="S149" s="248" t="s">
        <v>16</v>
      </c>
      <c r="T149" s="248" t="s">
        <v>17</v>
      </c>
    </row>
    <row r="150" customFormat="false" ht="8.25" hidden="false" customHeight="false" outlineLevel="0" collapsed="false">
      <c r="A150" s="251" t="s">
        <v>49</v>
      </c>
      <c r="B150" s="262" t="n">
        <f aca="false">AVERAGE(B160,B170)</f>
        <v>456</v>
      </c>
      <c r="C150" s="262" t="n">
        <f aca="false">AVERAGE(C160,C170)</f>
        <v>445.5</v>
      </c>
      <c r="D150" s="269" t="n">
        <f aca="false">C150/B150</f>
        <v>0.976973684210526</v>
      </c>
      <c r="E150" s="262" t="n">
        <f aca="false">AVERAGE(E160,E170)</f>
        <v>3675</v>
      </c>
      <c r="F150" s="262" t="n">
        <f aca="false">AVERAGE(F160,F170)</f>
        <v>22.5</v>
      </c>
      <c r="G150" s="262" t="n">
        <f aca="false">AVERAGE(G160,G170)</f>
        <v>14</v>
      </c>
      <c r="H150" s="262" t="n">
        <f aca="false">AVERAGE(H160,H170)</f>
        <v>38.5</v>
      </c>
      <c r="I150" s="262" t="n">
        <f aca="false">AVERAGE(I160,I170)</f>
        <v>130.5</v>
      </c>
      <c r="J150" s="270" t="n">
        <f aca="false">I150/H150</f>
        <v>3.38961038961039</v>
      </c>
      <c r="K150" s="262" t="n">
        <f aca="false">AVERAGE(K160,K170)</f>
        <v>1</v>
      </c>
      <c r="L150" s="252" t="n">
        <f aca="false">((E150*0.05)+(F150*4)+(G150*-1)+(I150*0.1)+(K150*6))</f>
        <v>278.8</v>
      </c>
      <c r="O150" s="269" t="n">
        <f aca="false">(B150+H150)/(B152+F152+B154+F154+B156+F156+B150+H150)</f>
        <v>0.351082712105076</v>
      </c>
      <c r="P150" s="249" t="n">
        <f aca="false">B150/(B150+F152+F154+F156)</f>
        <v>0.46961894953656</v>
      </c>
      <c r="Q150" s="249" t="n">
        <f aca="false">H150/(H150+B152+B154+B156)</f>
        <v>0.088</v>
      </c>
      <c r="S150" s="249" t="n">
        <f aca="false">(H150+B152+B154+B156)/(H150+B152+B154+B156+B150)</f>
        <v>0.48964745383324</v>
      </c>
      <c r="T150" s="249" t="n">
        <f aca="false">B150/(B150+H150+B152+B154+B156)</f>
        <v>0.51035254616676</v>
      </c>
    </row>
    <row r="151" customFormat="false" ht="8.25" hidden="false" customHeight="false" outlineLevel="0" collapsed="false">
      <c r="A151" s="265" t="s">
        <v>146</v>
      </c>
      <c r="B151" s="268" t="s">
        <v>34</v>
      </c>
      <c r="C151" s="268" t="s">
        <v>55</v>
      </c>
      <c r="D151" s="268" t="s">
        <v>142</v>
      </c>
      <c r="E151" s="268" t="s">
        <v>30</v>
      </c>
      <c r="F151" s="268" t="s">
        <v>53</v>
      </c>
      <c r="G151" s="268" t="s">
        <v>54</v>
      </c>
      <c r="H151" s="268" t="s">
        <v>55</v>
      </c>
      <c r="I151" s="268" t="s">
        <v>147</v>
      </c>
      <c r="J151" s="268" t="s">
        <v>30</v>
      </c>
      <c r="K151" s="268" t="s">
        <v>41</v>
      </c>
      <c r="L151" s="262" t="s">
        <v>148</v>
      </c>
      <c r="O151" s="248" t="s">
        <v>143</v>
      </c>
      <c r="P151" s="248" t="s">
        <v>145</v>
      </c>
      <c r="Q151" s="248" t="s">
        <v>149</v>
      </c>
    </row>
    <row r="152" customFormat="false" ht="8.25" hidden="false" customHeight="false" outlineLevel="0" collapsed="false">
      <c r="A152" s="251" t="s">
        <v>49</v>
      </c>
      <c r="B152" s="262" t="n">
        <f aca="false">AVERAGE(B162,B172)</f>
        <v>381</v>
      </c>
      <c r="C152" s="262" t="n">
        <f aca="false">AVERAGE(C162,C172)</f>
        <v>1677</v>
      </c>
      <c r="D152" s="270" t="n">
        <f aca="false">C152/B152</f>
        <v>4.40157480314961</v>
      </c>
      <c r="E152" s="262" t="n">
        <f aca="false">AVERAGE(E162,E172)</f>
        <v>11</v>
      </c>
      <c r="F152" s="262" t="n">
        <f aca="false">AVERAGE(F162,F172)</f>
        <v>123</v>
      </c>
      <c r="G152" s="262" t="n">
        <f aca="false">AVERAGE(G162,G172)</f>
        <v>100.5</v>
      </c>
      <c r="H152" s="262" t="n">
        <f aca="false">AVERAGE(H162,H172)</f>
        <v>746</v>
      </c>
      <c r="I152" s="270" t="n">
        <f aca="false">H152/G152</f>
        <v>7.4228855721393</v>
      </c>
      <c r="J152" s="262" t="n">
        <f aca="false">AVERAGE(J162,J172)</f>
        <v>5.5</v>
      </c>
      <c r="K152" s="252" t="n">
        <f aca="false">(C152*0.1)+(E152*6)+(H152*0.1)+(J152*6)</f>
        <v>341.3</v>
      </c>
      <c r="L152" s="252" t="n">
        <f aca="false">(C152*0.1)+(E152*6)+(G152*1)+(H152*0.1)+(J152*6)</f>
        <v>441.8</v>
      </c>
      <c r="O152" s="269" t="n">
        <f aca="false">(B152+F152)/(B152+F152+B154+F154+B156+F156+B150+H150)</f>
        <v>0.357827476038339</v>
      </c>
      <c r="P152" s="249" t="n">
        <f aca="false">B152/(H150+B152+B154+B156)</f>
        <v>0.870857142857143</v>
      </c>
      <c r="Q152" s="249" t="n">
        <f aca="false">F152/(F152+F154+F156)</f>
        <v>0.238834951456311</v>
      </c>
    </row>
    <row r="153" customFormat="false" ht="8.25" hidden="false" customHeight="false" outlineLevel="0" collapsed="false">
      <c r="A153" s="265" t="s">
        <v>150</v>
      </c>
      <c r="B153" s="268" t="s">
        <v>34</v>
      </c>
      <c r="C153" s="268" t="s">
        <v>55</v>
      </c>
      <c r="D153" s="268" t="s">
        <v>142</v>
      </c>
      <c r="E153" s="268" t="s">
        <v>30</v>
      </c>
      <c r="F153" s="268" t="s">
        <v>53</v>
      </c>
      <c r="G153" s="268" t="s">
        <v>54</v>
      </c>
      <c r="H153" s="268" t="s">
        <v>55</v>
      </c>
      <c r="I153" s="268" t="s">
        <v>147</v>
      </c>
      <c r="J153" s="268" t="s">
        <v>30</v>
      </c>
      <c r="K153" s="268" t="s">
        <v>41</v>
      </c>
      <c r="L153" s="262" t="s">
        <v>148</v>
      </c>
      <c r="O153" s="248" t="s">
        <v>143</v>
      </c>
      <c r="P153" s="248" t="s">
        <v>145</v>
      </c>
      <c r="Q153" s="248" t="s">
        <v>149</v>
      </c>
    </row>
    <row r="154" customFormat="false" ht="8.25" hidden="false" customHeight="false" outlineLevel="0" collapsed="false">
      <c r="A154" s="251" t="s">
        <v>49</v>
      </c>
      <c r="B154" s="262" t="n">
        <f aca="false">AVERAGE(B164,B174)</f>
        <v>18</v>
      </c>
      <c r="C154" s="262" t="n">
        <f aca="false">AVERAGE(C164,C174)</f>
        <v>114</v>
      </c>
      <c r="D154" s="262" t="n">
        <f aca="false">C154/B154</f>
        <v>6.33333333333333</v>
      </c>
      <c r="E154" s="262" t="n">
        <f aca="false">AVERAGE(E164,E174)</f>
        <v>1</v>
      </c>
      <c r="F154" s="262" t="n">
        <f aca="false">AVERAGE(F164,F174)</f>
        <v>265.5</v>
      </c>
      <c r="G154" s="262" t="n">
        <f aca="false">AVERAGE(G164,G174)</f>
        <v>173.5</v>
      </c>
      <c r="H154" s="262" t="n">
        <f aca="false">AVERAGE(H164,H174)</f>
        <v>1985</v>
      </c>
      <c r="I154" s="270" t="n">
        <f aca="false">H154/G154</f>
        <v>11.4409221902017</v>
      </c>
      <c r="J154" s="262" t="n">
        <f aca="false">AVERAGE(J164,J174)</f>
        <v>9.5</v>
      </c>
      <c r="K154" s="252" t="n">
        <f aca="false">(C154*0.1)+(E154*6)+(H154*0.1)+(J154*6)</f>
        <v>272.9</v>
      </c>
      <c r="L154" s="252" t="n">
        <f aca="false">(C154*0.1)+(E154*6)+(G154*1)+(H154*0.1)+(J154*6)</f>
        <v>446.4</v>
      </c>
      <c r="O154" s="269" t="n">
        <f aca="false">(B154+F154)/(B152+F152+B154+F154+B156+F156+B150+H150)</f>
        <v>0.201277955271566</v>
      </c>
      <c r="P154" s="249" t="n">
        <f aca="false">B154/(B152+H150+B154+B156)</f>
        <v>0.0411428571428571</v>
      </c>
      <c r="Q154" s="249" t="n">
        <f aca="false">F154/(F154+F152+F156)</f>
        <v>0.515533980582524</v>
      </c>
    </row>
    <row r="155" customFormat="false" ht="8.25" hidden="false" customHeight="false" outlineLevel="0" collapsed="false">
      <c r="A155" s="265" t="s">
        <v>151</v>
      </c>
      <c r="B155" s="268" t="s">
        <v>34</v>
      </c>
      <c r="C155" s="268" t="s">
        <v>55</v>
      </c>
      <c r="D155" s="268" t="s">
        <v>142</v>
      </c>
      <c r="E155" s="268" t="s">
        <v>30</v>
      </c>
      <c r="F155" s="268" t="s">
        <v>53</v>
      </c>
      <c r="G155" s="268" t="s">
        <v>54</v>
      </c>
      <c r="H155" s="268" t="s">
        <v>55</v>
      </c>
      <c r="I155" s="268" t="s">
        <v>147</v>
      </c>
      <c r="J155" s="268" t="s">
        <v>30</v>
      </c>
      <c r="K155" s="268" t="s">
        <v>41</v>
      </c>
      <c r="L155" s="262" t="s">
        <v>148</v>
      </c>
      <c r="O155" s="248" t="s">
        <v>143</v>
      </c>
      <c r="P155" s="248" t="s">
        <v>145</v>
      </c>
      <c r="Q155" s="248" t="s">
        <v>149</v>
      </c>
    </row>
    <row r="156" customFormat="false" ht="8.25" hidden="false" customHeight="false" outlineLevel="0" collapsed="false">
      <c r="A156" s="251" t="s">
        <v>49</v>
      </c>
      <c r="B156" s="262" t="n">
        <f aca="false">AVERAGE(B166,B176)</f>
        <v>0</v>
      </c>
      <c r="C156" s="262" t="n">
        <f aca="false">AVERAGE(C166,C176)</f>
        <v>0</v>
      </c>
      <c r="D156" s="262" t="e">
        <f aca="false">C156/B156</f>
        <v>#DIV/0!</v>
      </c>
      <c r="E156" s="262" t="n">
        <f aca="false">AVERAGE(E166,E176)</f>
        <v>0</v>
      </c>
      <c r="F156" s="262" t="n">
        <f aca="false">AVERAGE(F166,F176)</f>
        <v>126.5</v>
      </c>
      <c r="G156" s="262" t="n">
        <f aca="false">AVERAGE(G166,G176)</f>
        <v>93</v>
      </c>
      <c r="H156" s="262" t="n">
        <f aca="false">AVERAGE(H166,H176)</f>
        <v>951</v>
      </c>
      <c r="I156" s="270" t="n">
        <f aca="false">H156/G156</f>
        <v>10.2258064516129</v>
      </c>
      <c r="J156" s="262" t="n">
        <f aca="false">AVERAGE(J166,J176)</f>
        <v>7.5</v>
      </c>
      <c r="K156" s="252" t="n">
        <f aca="false">(C156*0.1)+(E156*6)+(H156*0.1)+(J156*6)</f>
        <v>140.1</v>
      </c>
      <c r="L156" s="252" t="n">
        <f aca="false">(C156*0.1)+(E156*6)+(G156*1)+(H156*0.1)+(J156*6)</f>
        <v>233.1</v>
      </c>
      <c r="O156" s="269" t="n">
        <f aca="false">(B156+F156)/(B152+F152+B154+F154+B156+F156+B150+H150)</f>
        <v>0.0898118565850195</v>
      </c>
      <c r="P156" s="264" t="n">
        <f aca="false">B156/(B156+B154+B152+H150)</f>
        <v>0</v>
      </c>
      <c r="Q156" s="249" t="n">
        <f aca="false">F156/(F156+F154+F152)</f>
        <v>0.245631067961165</v>
      </c>
    </row>
    <row r="157" customFormat="false" ht="8.25" hidden="false" customHeight="false" outlineLevel="0" collapsed="false">
      <c r="B157" s="271"/>
      <c r="C157" s="271"/>
      <c r="D157" s="271"/>
      <c r="E157" s="271"/>
      <c r="F157" s="271"/>
      <c r="G157" s="271"/>
      <c r="H157" s="271"/>
      <c r="I157" s="271"/>
      <c r="J157" s="271"/>
      <c r="K157" s="271"/>
      <c r="L157" s="272"/>
      <c r="P157" s="247"/>
    </row>
    <row r="158" customFormat="false" ht="8.25" hidden="false" customHeight="false" outlineLevel="0" collapsed="false">
      <c r="A158" s="250" t="n">
        <v>2024</v>
      </c>
      <c r="P158" s="247" t="n">
        <v>2024</v>
      </c>
      <c r="S158" s="250" t="s">
        <v>138</v>
      </c>
    </row>
    <row r="159" customFormat="false" ht="8.25" hidden="false" customHeight="false" outlineLevel="0" collapsed="false">
      <c r="A159" s="265" t="s">
        <v>139</v>
      </c>
      <c r="B159" s="268" t="s">
        <v>140</v>
      </c>
      <c r="C159" s="268" t="s">
        <v>26</v>
      </c>
      <c r="D159" s="268" t="s">
        <v>27</v>
      </c>
      <c r="E159" s="268" t="s">
        <v>55</v>
      </c>
      <c r="F159" s="268" t="s">
        <v>30</v>
      </c>
      <c r="G159" s="268" t="s">
        <v>141</v>
      </c>
      <c r="H159" s="268" t="s">
        <v>34</v>
      </c>
      <c r="I159" s="268" t="s">
        <v>55</v>
      </c>
      <c r="J159" s="268" t="s">
        <v>142</v>
      </c>
      <c r="K159" s="268" t="s">
        <v>30</v>
      </c>
      <c r="L159" s="268" t="s">
        <v>41</v>
      </c>
      <c r="O159" s="268" t="s">
        <v>143</v>
      </c>
      <c r="P159" s="268" t="s">
        <v>144</v>
      </c>
      <c r="Q159" s="268" t="s">
        <v>145</v>
      </c>
      <c r="S159" s="248" t="s">
        <v>16</v>
      </c>
      <c r="T159" s="248" t="s">
        <v>17</v>
      </c>
    </row>
    <row r="160" customFormat="false" ht="8.25" hidden="false" customHeight="false" outlineLevel="0" collapsed="false">
      <c r="A160" s="251" t="s">
        <v>49</v>
      </c>
      <c r="B160" s="262" t="n">
        <v>591</v>
      </c>
      <c r="C160" s="262" t="n">
        <v>413</v>
      </c>
      <c r="D160" s="269" t="n">
        <f aca="false">C160/B160</f>
        <v>0.698815566835871</v>
      </c>
      <c r="E160" s="262" t="n">
        <v>4036</v>
      </c>
      <c r="F160" s="262" t="n">
        <v>22</v>
      </c>
      <c r="G160" s="262" t="n">
        <v>10</v>
      </c>
      <c r="H160" s="262" t="n">
        <v>46</v>
      </c>
      <c r="I160" s="262" t="n">
        <v>198</v>
      </c>
      <c r="J160" s="270" t="n">
        <f aca="false">I160/H160</f>
        <v>4.30434782608696</v>
      </c>
      <c r="K160" s="262" t="n">
        <v>2</v>
      </c>
      <c r="L160" s="252" t="n">
        <f aca="false">((E160*0.05)+(F160*4)+(G160*-1)+(I160*0.1)+(K160*6))</f>
        <v>311.6</v>
      </c>
      <c r="O160" s="269" t="n">
        <f aca="false">(B160+H160)/(B162+F162+B164+F164+B166+F166+B160+H160)</f>
        <v>0.39713216957606</v>
      </c>
      <c r="P160" s="249" t="n">
        <f aca="false">B160/(B160+F162+F164+F166)</f>
        <v>0.509922346850733</v>
      </c>
      <c r="Q160" s="249" t="n">
        <f aca="false">H160/(H160+B162+B164+B166)</f>
        <v>0.103370786516854</v>
      </c>
      <c r="S160" s="249" t="n">
        <f aca="false">(H160+B162+B164+B166)/(H160+B162+B164+B166+B160)</f>
        <v>0.42953667953668</v>
      </c>
      <c r="T160" s="249" t="n">
        <f aca="false">B160/(B160+H160+B162+B164+B166)</f>
        <v>0.570463320463321</v>
      </c>
    </row>
    <row r="161" customFormat="false" ht="8.25" hidden="false" customHeight="false" outlineLevel="0" collapsed="false">
      <c r="A161" s="265" t="s">
        <v>146</v>
      </c>
      <c r="B161" s="268" t="s">
        <v>34</v>
      </c>
      <c r="C161" s="268" t="s">
        <v>55</v>
      </c>
      <c r="D161" s="268" t="s">
        <v>142</v>
      </c>
      <c r="E161" s="268" t="s">
        <v>30</v>
      </c>
      <c r="F161" s="268" t="s">
        <v>53</v>
      </c>
      <c r="G161" s="268" t="s">
        <v>54</v>
      </c>
      <c r="H161" s="268" t="s">
        <v>55</v>
      </c>
      <c r="I161" s="268" t="s">
        <v>147</v>
      </c>
      <c r="J161" s="268" t="s">
        <v>30</v>
      </c>
      <c r="K161" s="268" t="s">
        <v>41</v>
      </c>
      <c r="L161" s="268" t="s">
        <v>148</v>
      </c>
      <c r="O161" s="248" t="s">
        <v>143</v>
      </c>
      <c r="P161" s="248" t="s">
        <v>145</v>
      </c>
      <c r="Q161" s="248" t="s">
        <v>149</v>
      </c>
    </row>
    <row r="162" customFormat="false" ht="8.25" hidden="false" customHeight="false" outlineLevel="0" collapsed="false">
      <c r="A162" s="251" t="s">
        <v>49</v>
      </c>
      <c r="B162" s="262" t="n">
        <v>382</v>
      </c>
      <c r="C162" s="262" t="n">
        <v>1508</v>
      </c>
      <c r="D162" s="270" t="n">
        <f aca="false">C162/B162</f>
        <v>3.94764397905759</v>
      </c>
      <c r="E162" s="262" t="n">
        <v>9</v>
      </c>
      <c r="F162" s="262" t="n">
        <v>131</v>
      </c>
      <c r="G162" s="262" t="n">
        <v>114</v>
      </c>
      <c r="H162" s="262" t="n">
        <v>876</v>
      </c>
      <c r="I162" s="270" t="n">
        <f aca="false">H162/G162</f>
        <v>7.68421052631579</v>
      </c>
      <c r="J162" s="262" t="n">
        <v>6</v>
      </c>
      <c r="K162" s="252" t="n">
        <f aca="false">(C162*0.1)+(E162*6)+(H162*0.1)+(J162*6)</f>
        <v>328.4</v>
      </c>
      <c r="L162" s="252" t="n">
        <f aca="false">(C162*0.1)+(E162*6)+(G162*1)+(H162*0.1)+(J162*6)</f>
        <v>442.4</v>
      </c>
      <c r="O162" s="269" t="n">
        <f aca="false">(B162+F162)/(B162+F162+B164+F164+B166+F166+B160+H160)</f>
        <v>0.319825436408978</v>
      </c>
      <c r="P162" s="249" t="n">
        <f aca="false">B162/(H160+B162+B164+B166)</f>
        <v>0.858426966292135</v>
      </c>
      <c r="Q162" s="249" t="n">
        <f aca="false">F162/(F162+F164+F166)</f>
        <v>0.230633802816901</v>
      </c>
    </row>
    <row r="163" customFormat="false" ht="8.25" hidden="false" customHeight="false" outlineLevel="0" collapsed="false">
      <c r="A163" s="265" t="s">
        <v>150</v>
      </c>
      <c r="B163" s="268" t="s">
        <v>34</v>
      </c>
      <c r="C163" s="268" t="s">
        <v>55</v>
      </c>
      <c r="D163" s="268" t="s">
        <v>142</v>
      </c>
      <c r="E163" s="268" t="s">
        <v>30</v>
      </c>
      <c r="F163" s="268" t="s">
        <v>53</v>
      </c>
      <c r="G163" s="268" t="s">
        <v>54</v>
      </c>
      <c r="H163" s="268" t="s">
        <v>55</v>
      </c>
      <c r="I163" s="268" t="s">
        <v>147</v>
      </c>
      <c r="J163" s="268" t="s">
        <v>30</v>
      </c>
      <c r="K163" s="268" t="s">
        <v>41</v>
      </c>
      <c r="L163" s="268" t="s">
        <v>148</v>
      </c>
      <c r="O163" s="248" t="s">
        <v>143</v>
      </c>
      <c r="P163" s="248" t="s">
        <v>145</v>
      </c>
      <c r="Q163" s="248" t="s">
        <v>149</v>
      </c>
    </row>
    <row r="164" customFormat="false" ht="8.25" hidden="false" customHeight="false" outlineLevel="0" collapsed="false">
      <c r="A164" s="251" t="s">
        <v>49</v>
      </c>
      <c r="B164" s="262" t="n">
        <v>17</v>
      </c>
      <c r="C164" s="262" t="n">
        <v>90</v>
      </c>
      <c r="D164" s="262" t="n">
        <f aca="false">C164/B164</f>
        <v>5.29411764705882</v>
      </c>
      <c r="E164" s="262" t="n">
        <v>1</v>
      </c>
      <c r="F164" s="262" t="n">
        <v>286</v>
      </c>
      <c r="G164" s="262" t="n">
        <v>187</v>
      </c>
      <c r="H164" s="262" t="n">
        <v>2107</v>
      </c>
      <c r="I164" s="270" t="n">
        <f aca="false">H164/G164</f>
        <v>11.2673796791444</v>
      </c>
      <c r="J164" s="262" t="n">
        <v>8</v>
      </c>
      <c r="K164" s="252" t="n">
        <f aca="false">(C164*0.1)+(E164*6)+(H164*0.1)+(J164*6)</f>
        <v>273.7</v>
      </c>
      <c r="L164" s="252" t="n">
        <f aca="false">(C164*0.1)+(E164*6)+(G164*1)+(H164*0.1)+(J164*6)</f>
        <v>460.7</v>
      </c>
      <c r="O164" s="269" t="n">
        <f aca="false">(B164+F164)/(B162+F162+B164+F164+B166+F166+B160+H160)</f>
        <v>0.188902743142145</v>
      </c>
      <c r="P164" s="249" t="n">
        <f aca="false">B164/(B162+H160+B164+B166)</f>
        <v>0.0382022471910112</v>
      </c>
      <c r="Q164" s="249" t="n">
        <f aca="false">F164/(F164+F162+F166)</f>
        <v>0.503521126760563</v>
      </c>
    </row>
    <row r="165" customFormat="false" ht="8.25" hidden="false" customHeight="false" outlineLevel="0" collapsed="false">
      <c r="A165" s="265" t="s">
        <v>151</v>
      </c>
      <c r="B165" s="268" t="s">
        <v>34</v>
      </c>
      <c r="C165" s="268" t="s">
        <v>55</v>
      </c>
      <c r="D165" s="268" t="s">
        <v>142</v>
      </c>
      <c r="E165" s="268" t="s">
        <v>30</v>
      </c>
      <c r="F165" s="268" t="s">
        <v>53</v>
      </c>
      <c r="G165" s="268" t="s">
        <v>54</v>
      </c>
      <c r="H165" s="268" t="s">
        <v>55</v>
      </c>
      <c r="I165" s="268" t="s">
        <v>147</v>
      </c>
      <c r="J165" s="268" t="s">
        <v>30</v>
      </c>
      <c r="K165" s="268" t="s">
        <v>41</v>
      </c>
      <c r="L165" s="268" t="s">
        <v>148</v>
      </c>
      <c r="O165" s="248" t="s">
        <v>143</v>
      </c>
      <c r="P165" s="248" t="s">
        <v>145</v>
      </c>
      <c r="Q165" s="248" t="s">
        <v>149</v>
      </c>
    </row>
    <row r="166" customFormat="false" ht="8.25" hidden="false" customHeight="false" outlineLevel="0" collapsed="false">
      <c r="A166" s="251" t="s">
        <v>49</v>
      </c>
      <c r="B166" s="262" t="n">
        <v>0</v>
      </c>
      <c r="C166" s="262" t="n">
        <v>0</v>
      </c>
      <c r="D166" s="262" t="e">
        <f aca="false">C166/B166</f>
        <v>#DIV/0!</v>
      </c>
      <c r="E166" s="262" t="n">
        <v>0</v>
      </c>
      <c r="F166" s="262" t="n">
        <v>151</v>
      </c>
      <c r="G166" s="262" t="n">
        <v>112</v>
      </c>
      <c r="H166" s="262" t="n">
        <v>1053</v>
      </c>
      <c r="I166" s="270" t="n">
        <f aca="false">H166/G166</f>
        <v>9.40178571428571</v>
      </c>
      <c r="J166" s="262" t="n">
        <v>8</v>
      </c>
      <c r="K166" s="252" t="n">
        <f aca="false">(C166*0.1)+(E166*6)+(H166*0.1)+(J166*6)</f>
        <v>153.3</v>
      </c>
      <c r="L166" s="252" t="n">
        <f aca="false">(C166*0.1)+(E166*6)+(G166*1)+(H166*0.1)+(J166*6)</f>
        <v>265.3</v>
      </c>
      <c r="O166" s="269" t="n">
        <f aca="false">(B166+F166)/(B162+F162+B164+F164+B166+F166+B160+H160)</f>
        <v>0.094139650872818</v>
      </c>
      <c r="P166" s="264" t="n">
        <f aca="false">B166/(B166+B164+B162+H160)</f>
        <v>0</v>
      </c>
      <c r="Q166" s="249" t="n">
        <f aca="false">F166/(F166+F164+F162)</f>
        <v>0.265845070422535</v>
      </c>
    </row>
    <row r="168" customFormat="false" ht="8.25" hidden="false" customHeight="false" outlineLevel="0" collapsed="false">
      <c r="A168" s="250" t="n">
        <v>2025</v>
      </c>
      <c r="P168" s="247" t="n">
        <v>2025</v>
      </c>
      <c r="S168" s="250" t="s">
        <v>138</v>
      </c>
    </row>
    <row r="169" customFormat="false" ht="8.25" hidden="false" customHeight="false" outlineLevel="0" collapsed="false">
      <c r="A169" s="265" t="s">
        <v>139</v>
      </c>
      <c r="B169" s="268" t="s">
        <v>140</v>
      </c>
      <c r="C169" s="268" t="s">
        <v>26</v>
      </c>
      <c r="D169" s="268" t="s">
        <v>27</v>
      </c>
      <c r="E169" s="268" t="s">
        <v>55</v>
      </c>
      <c r="F169" s="268" t="s">
        <v>30</v>
      </c>
      <c r="G169" s="268" t="s">
        <v>141</v>
      </c>
      <c r="H169" s="268" t="s">
        <v>34</v>
      </c>
      <c r="I169" s="268" t="s">
        <v>55</v>
      </c>
      <c r="J169" s="268" t="s">
        <v>142</v>
      </c>
      <c r="K169" s="268" t="s">
        <v>30</v>
      </c>
      <c r="L169" s="268" t="s">
        <v>41</v>
      </c>
      <c r="O169" s="268" t="s">
        <v>143</v>
      </c>
      <c r="P169" s="268" t="s">
        <v>144</v>
      </c>
      <c r="Q169" s="268" t="s">
        <v>145</v>
      </c>
      <c r="S169" s="248" t="s">
        <v>16</v>
      </c>
      <c r="T169" s="248" t="s">
        <v>17</v>
      </c>
    </row>
    <row r="170" customFormat="false" ht="8.25" hidden="false" customHeight="false" outlineLevel="0" collapsed="false">
      <c r="A170" s="251" t="s">
        <v>49</v>
      </c>
      <c r="B170" s="262" t="n">
        <v>321</v>
      </c>
      <c r="C170" s="262" t="n">
        <v>478</v>
      </c>
      <c r="D170" s="269" t="n">
        <f aca="false">C170/B170</f>
        <v>1.48909657320872</v>
      </c>
      <c r="E170" s="262" t="n">
        <v>3314</v>
      </c>
      <c r="F170" s="262" t="n">
        <v>23</v>
      </c>
      <c r="G170" s="262" t="n">
        <v>18</v>
      </c>
      <c r="H170" s="262" t="n">
        <v>31</v>
      </c>
      <c r="I170" s="262" t="n">
        <v>63</v>
      </c>
      <c r="J170" s="262" t="n">
        <f aca="false">I170/H170</f>
        <v>2.03225806451613</v>
      </c>
      <c r="K170" s="262" t="n">
        <v>0</v>
      </c>
      <c r="L170" s="252" t="n">
        <f aca="false">((E170*0.05)+(F170*4)+(G170*-1)+(I170*0.1)+(K170*6))</f>
        <v>246</v>
      </c>
      <c r="O170" s="269" t="n">
        <f aca="false">(B170+H170)/(B172+F172+B174+F174+B176+F176+B170+H170)</f>
        <v>0.290189612530915</v>
      </c>
      <c r="P170" s="249" t="n">
        <f aca="false">B170/(B170+F172+F174+F176)</f>
        <v>0.409961685823755</v>
      </c>
      <c r="Q170" s="249" t="n">
        <f aca="false">H170/(H170+B172+B174+B176)</f>
        <v>0.072093023255814</v>
      </c>
      <c r="S170" s="249" t="n">
        <f aca="false">(H170+B172+B174+B176)/(H170+B172+B174+B176+B170)</f>
        <v>0.572569906790945</v>
      </c>
      <c r="T170" s="249" t="n">
        <f aca="false">B170/(B170+H170+B172+B174+B176)</f>
        <v>0.427430093209055</v>
      </c>
    </row>
    <row r="171" customFormat="false" ht="8.25" hidden="false" customHeight="false" outlineLevel="0" collapsed="false">
      <c r="A171" s="265" t="s">
        <v>146</v>
      </c>
      <c r="B171" s="268" t="s">
        <v>34</v>
      </c>
      <c r="C171" s="268" t="s">
        <v>55</v>
      </c>
      <c r="D171" s="268" t="s">
        <v>142</v>
      </c>
      <c r="E171" s="268" t="s">
        <v>30</v>
      </c>
      <c r="F171" s="268" t="s">
        <v>53</v>
      </c>
      <c r="G171" s="268" t="s">
        <v>54</v>
      </c>
      <c r="H171" s="268" t="s">
        <v>55</v>
      </c>
      <c r="I171" s="268" t="s">
        <v>147</v>
      </c>
      <c r="J171" s="268" t="s">
        <v>30</v>
      </c>
      <c r="K171" s="268" t="s">
        <v>41</v>
      </c>
      <c r="L171" s="268" t="s">
        <v>148</v>
      </c>
      <c r="O171" s="248" t="s">
        <v>143</v>
      </c>
      <c r="P171" s="248" t="s">
        <v>145</v>
      </c>
      <c r="Q171" s="248" t="s">
        <v>149</v>
      </c>
    </row>
    <row r="172" customFormat="false" ht="8.25" hidden="false" customHeight="false" outlineLevel="0" collapsed="false">
      <c r="A172" s="251" t="s">
        <v>49</v>
      </c>
      <c r="B172" s="262" t="n">
        <v>380</v>
      </c>
      <c r="C172" s="262" t="n">
        <v>1846</v>
      </c>
      <c r="D172" s="270" t="n">
        <f aca="false">C172/B172</f>
        <v>4.85789473684211</v>
      </c>
      <c r="E172" s="262" t="n">
        <v>13</v>
      </c>
      <c r="F172" s="262" t="n">
        <v>115</v>
      </c>
      <c r="G172" s="262" t="n">
        <v>87</v>
      </c>
      <c r="H172" s="262" t="n">
        <v>616</v>
      </c>
      <c r="I172" s="270" t="n">
        <f aca="false">H172/G172</f>
        <v>7.08045977011494</v>
      </c>
      <c r="J172" s="262" t="n">
        <v>5</v>
      </c>
      <c r="K172" s="252" t="n">
        <f aca="false">(C172*0.1)+(E172*6)+(H172*0.1)+(J172*6)</f>
        <v>354.2</v>
      </c>
      <c r="L172" s="252" t="n">
        <f aca="false">(C172*0.1)+(E172*6)+(G172*1)+(H172*0.1)+(J172*6)</f>
        <v>441.2</v>
      </c>
      <c r="O172" s="269" t="n">
        <f aca="false">(B172+F172)/(B172+F172+B174+F174+B176+F176+B170+H170)</f>
        <v>0.408079142621599</v>
      </c>
      <c r="P172" s="249" t="n">
        <f aca="false">B172/(H170+B172+B174+B176)</f>
        <v>0.883720930232558</v>
      </c>
      <c r="Q172" s="249" t="n">
        <f aca="false">F172/(F172+F174+F176)</f>
        <v>0.248917748917749</v>
      </c>
    </row>
    <row r="173" customFormat="false" ht="8.25" hidden="false" customHeight="false" outlineLevel="0" collapsed="false">
      <c r="A173" s="265" t="s">
        <v>150</v>
      </c>
      <c r="B173" s="268" t="s">
        <v>34</v>
      </c>
      <c r="C173" s="268" t="s">
        <v>55</v>
      </c>
      <c r="D173" s="268" t="s">
        <v>142</v>
      </c>
      <c r="E173" s="268" t="s">
        <v>30</v>
      </c>
      <c r="F173" s="268" t="s">
        <v>53</v>
      </c>
      <c r="G173" s="268" t="s">
        <v>54</v>
      </c>
      <c r="H173" s="268" t="s">
        <v>55</v>
      </c>
      <c r="I173" s="268" t="s">
        <v>147</v>
      </c>
      <c r="J173" s="268" t="s">
        <v>30</v>
      </c>
      <c r="K173" s="268" t="s">
        <v>41</v>
      </c>
      <c r="L173" s="268" t="s">
        <v>148</v>
      </c>
      <c r="O173" s="248" t="s">
        <v>143</v>
      </c>
      <c r="P173" s="248" t="s">
        <v>145</v>
      </c>
      <c r="Q173" s="248" t="s">
        <v>149</v>
      </c>
    </row>
    <row r="174" customFormat="false" ht="8.25" hidden="false" customHeight="false" outlineLevel="0" collapsed="false">
      <c r="A174" s="251" t="s">
        <v>49</v>
      </c>
      <c r="B174" s="262" t="n">
        <v>19</v>
      </c>
      <c r="C174" s="262" t="n">
        <v>138</v>
      </c>
      <c r="D174" s="270" t="n">
        <f aca="false">C174/B174</f>
        <v>7.26315789473684</v>
      </c>
      <c r="E174" s="262" t="n">
        <v>1</v>
      </c>
      <c r="F174" s="262" t="n">
        <v>245</v>
      </c>
      <c r="G174" s="262" t="n">
        <v>160</v>
      </c>
      <c r="H174" s="262" t="n">
        <v>1863</v>
      </c>
      <c r="I174" s="270" t="n">
        <f aca="false">H174/G174</f>
        <v>11.64375</v>
      </c>
      <c r="J174" s="262" t="n">
        <v>11</v>
      </c>
      <c r="K174" s="252" t="n">
        <f aca="false">(C174*0.1)+(E174*6)+(H174*0.1)+(J174*6)</f>
        <v>272.1</v>
      </c>
      <c r="L174" s="252" t="n">
        <f aca="false">(C174*0.1)+(E174*6)+(G174*1)+(H174*0.1)+(J174*6)</f>
        <v>432.1</v>
      </c>
      <c r="O174" s="269" t="n">
        <f aca="false">(B174+F174)/(B172+F172+B174+F174+B176+F176+B170+H170)</f>
        <v>0.217642209398186</v>
      </c>
      <c r="P174" s="249" t="n">
        <f aca="false">B174/(B172+H170+B174+B176)</f>
        <v>0.0441860465116279</v>
      </c>
      <c r="Q174" s="249" t="n">
        <f aca="false">F174/(F174+F172+F176)</f>
        <v>0.53030303030303</v>
      </c>
    </row>
    <row r="175" customFormat="false" ht="8.25" hidden="false" customHeight="false" outlineLevel="0" collapsed="false">
      <c r="A175" s="265" t="s">
        <v>151</v>
      </c>
      <c r="B175" s="268" t="s">
        <v>34</v>
      </c>
      <c r="C175" s="268" t="s">
        <v>55</v>
      </c>
      <c r="D175" s="268" t="s">
        <v>142</v>
      </c>
      <c r="E175" s="268" t="s">
        <v>30</v>
      </c>
      <c r="F175" s="268" t="s">
        <v>53</v>
      </c>
      <c r="G175" s="268" t="s">
        <v>54</v>
      </c>
      <c r="H175" s="268" t="s">
        <v>55</v>
      </c>
      <c r="I175" s="268" t="s">
        <v>147</v>
      </c>
      <c r="J175" s="268" t="s">
        <v>30</v>
      </c>
      <c r="K175" s="268" t="s">
        <v>41</v>
      </c>
      <c r="L175" s="268" t="s">
        <v>148</v>
      </c>
      <c r="O175" s="248" t="s">
        <v>143</v>
      </c>
      <c r="P175" s="248" t="s">
        <v>145</v>
      </c>
      <c r="Q175" s="248" t="s">
        <v>149</v>
      </c>
    </row>
    <row r="176" customFormat="false" ht="8.25" hidden="false" customHeight="false" outlineLevel="0" collapsed="false">
      <c r="A176" s="251" t="s">
        <v>49</v>
      </c>
      <c r="B176" s="262" t="n">
        <v>0</v>
      </c>
      <c r="C176" s="262" t="n">
        <v>0</v>
      </c>
      <c r="D176" s="262" t="e">
        <f aca="false">C176/B176</f>
        <v>#DIV/0!</v>
      </c>
      <c r="E176" s="262" t="n">
        <v>0</v>
      </c>
      <c r="F176" s="262" t="n">
        <v>102</v>
      </c>
      <c r="G176" s="262" t="n">
        <v>74</v>
      </c>
      <c r="H176" s="262" t="n">
        <v>849</v>
      </c>
      <c r="I176" s="270" t="n">
        <f aca="false">H176/G176</f>
        <v>11.472972972973</v>
      </c>
      <c r="J176" s="262" t="n">
        <v>7</v>
      </c>
      <c r="K176" s="252" t="n">
        <f aca="false">(C176*0.1)+(E176*6)+(H176*0.1)+(J176*6)</f>
        <v>126.9</v>
      </c>
      <c r="L176" s="252" t="n">
        <f aca="false">(C176*0.1)+(E176*6)+(G176*1)+(H176*0.1)+(J176*6)</f>
        <v>200.9</v>
      </c>
      <c r="O176" s="269" t="n">
        <f aca="false">(B176+F176)/(B172+F172+B174+F174+B176+F176+B170+H170)</f>
        <v>0.0840890354492993</v>
      </c>
      <c r="P176" s="264" t="n">
        <f aca="false">B176/(B176+B174+B172+H170)</f>
        <v>0</v>
      </c>
      <c r="Q176" s="249" t="n">
        <f aca="false">F176/(F176+F174+F172)</f>
        <v>0.220779220779221</v>
      </c>
    </row>
  </sheetData>
  <mergeCells count="136">
    <mergeCell ref="A1:W1"/>
    <mergeCell ref="A3:W3"/>
    <mergeCell ref="AC3:AY3"/>
    <mergeCell ref="H5:J5"/>
    <mergeCell ref="M5:O5"/>
    <mergeCell ref="AJ5:AL5"/>
    <mergeCell ref="AO5:AQ5"/>
    <mergeCell ref="H6:J6"/>
    <mergeCell ref="AJ6:AL6"/>
    <mergeCell ref="H7:J7"/>
    <mergeCell ref="AJ7:AL7"/>
    <mergeCell ref="A10:W10"/>
    <mergeCell ref="AC10:AY10"/>
    <mergeCell ref="C12:I12"/>
    <mergeCell ref="N12:R12"/>
    <mergeCell ref="T12:V12"/>
    <mergeCell ref="X12:Y12"/>
    <mergeCell ref="AG12:AM12"/>
    <mergeCell ref="AP12:AT12"/>
    <mergeCell ref="AV12:AX12"/>
    <mergeCell ref="AZ12:BA12"/>
    <mergeCell ref="A20:G20"/>
    <mergeCell ref="H20:M20"/>
    <mergeCell ref="T20:V20"/>
    <mergeCell ref="X20:Y20"/>
    <mergeCell ref="AE20:AK20"/>
    <mergeCell ref="AL20:AQ20"/>
    <mergeCell ref="AV20:AX20"/>
    <mergeCell ref="AZ20:BA20"/>
    <mergeCell ref="A30:G30"/>
    <mergeCell ref="L30:P30"/>
    <mergeCell ref="T30:V30"/>
    <mergeCell ref="X30:Y30"/>
    <mergeCell ref="AE30:AK30"/>
    <mergeCell ref="AN30:AR30"/>
    <mergeCell ref="AV30:AX30"/>
    <mergeCell ref="AZ30:BA30"/>
    <mergeCell ref="A41:G41"/>
    <mergeCell ref="L41:P41"/>
    <mergeCell ref="T41:V41"/>
    <mergeCell ref="X41:Y41"/>
    <mergeCell ref="AE41:AK41"/>
    <mergeCell ref="AN41:AR41"/>
    <mergeCell ref="AV41:AX41"/>
    <mergeCell ref="AZ41:BA41"/>
    <mergeCell ref="A50:G50"/>
    <mergeCell ref="J50:N50"/>
    <mergeCell ref="R50:V50"/>
    <mergeCell ref="AC50:AI50"/>
    <mergeCell ref="AL50:AP50"/>
    <mergeCell ref="AT50:AX50"/>
    <mergeCell ref="J51:M51"/>
    <mergeCell ref="R51:U51"/>
    <mergeCell ref="AL51:AO51"/>
    <mergeCell ref="AT51:AW51"/>
    <mergeCell ref="J52:M52"/>
    <mergeCell ref="R52:U52"/>
    <mergeCell ref="AL52:AO52"/>
    <mergeCell ref="AT52:AW52"/>
    <mergeCell ref="J53:M53"/>
    <mergeCell ref="R53:U53"/>
    <mergeCell ref="AL53:AO53"/>
    <mergeCell ref="AT53:AW53"/>
    <mergeCell ref="J54:M54"/>
    <mergeCell ref="R54:U54"/>
    <mergeCell ref="AL54:AO54"/>
    <mergeCell ref="AT54:AW54"/>
    <mergeCell ref="J55:M55"/>
    <mergeCell ref="R55:U55"/>
    <mergeCell ref="AL55:AO55"/>
    <mergeCell ref="AT55:AW55"/>
    <mergeCell ref="J56:M56"/>
    <mergeCell ref="R56:U56"/>
    <mergeCell ref="AL56:AO56"/>
    <mergeCell ref="AT56:AW56"/>
    <mergeCell ref="J57:M57"/>
    <mergeCell ref="R57:U57"/>
    <mergeCell ref="AL57:AO57"/>
    <mergeCell ref="AT57:AW57"/>
    <mergeCell ref="J58:M58"/>
    <mergeCell ref="R58:U58"/>
    <mergeCell ref="AL58:AO58"/>
    <mergeCell ref="AT58:AW58"/>
    <mergeCell ref="J59:M59"/>
    <mergeCell ref="R59:U59"/>
    <mergeCell ref="AL59:AO59"/>
    <mergeCell ref="AT59:AW59"/>
    <mergeCell ref="A73:W73"/>
    <mergeCell ref="H75:J75"/>
    <mergeCell ref="M75:O75"/>
    <mergeCell ref="H76:J76"/>
    <mergeCell ref="H77:J77"/>
    <mergeCell ref="A80:W80"/>
    <mergeCell ref="C82:I82"/>
    <mergeCell ref="L82:P82"/>
    <mergeCell ref="R82:T82"/>
    <mergeCell ref="V82:W82"/>
    <mergeCell ref="A90:G90"/>
    <mergeCell ref="H90:M90"/>
    <mergeCell ref="R90:T90"/>
    <mergeCell ref="V90:W90"/>
    <mergeCell ref="A100:G100"/>
    <mergeCell ref="J100:N100"/>
    <mergeCell ref="R100:T100"/>
    <mergeCell ref="V100:W100"/>
    <mergeCell ref="A111:G111"/>
    <mergeCell ref="J111:N111"/>
    <mergeCell ref="R111:T111"/>
    <mergeCell ref="V111:W111"/>
    <mergeCell ref="A120:G120"/>
    <mergeCell ref="J120:N120"/>
    <mergeCell ref="R120:V120"/>
    <mergeCell ref="J121:M121"/>
    <mergeCell ref="R121:U121"/>
    <mergeCell ref="J122:M122"/>
    <mergeCell ref="R122:U122"/>
    <mergeCell ref="J123:M123"/>
    <mergeCell ref="R123:U123"/>
    <mergeCell ref="J124:M124"/>
    <mergeCell ref="R124:U124"/>
    <mergeCell ref="J125:M125"/>
    <mergeCell ref="R125:U125"/>
    <mergeCell ref="J126:M126"/>
    <mergeCell ref="R126:U126"/>
    <mergeCell ref="J127:M127"/>
    <mergeCell ref="R127:U127"/>
    <mergeCell ref="J128:M128"/>
    <mergeCell ref="R128:U128"/>
    <mergeCell ref="J129:M129"/>
    <mergeCell ref="R129:U129"/>
    <mergeCell ref="A141:W141"/>
    <mergeCell ref="H143:J143"/>
    <mergeCell ref="M143:O143"/>
    <mergeCell ref="H144:J144"/>
    <mergeCell ref="H145:J145"/>
    <mergeCell ref="H146:J146"/>
  </mergeCells>
  <hyperlinks>
    <hyperlink ref="H5" location="ARI!C9" display="RSP Projections: Year 1"/>
    <hyperlink ref="M5" location="ARI!AX11" display="Adjustable Projections: Year 1"/>
    <hyperlink ref="AJ5" location="ARI!C9" display="RSP Projections: Year 1"/>
    <hyperlink ref="AO5" location="ARI!AX11" display="Adjustable Projections: Year 1"/>
    <hyperlink ref="H6" location="ARI!A110" display="RSP Projections: Year 2"/>
    <hyperlink ref="M6" location="ARI!A170" display="Past Run/Pass Performances"/>
    <hyperlink ref="AJ6" location="ARI!A110" display="RSP Projections: Year 2"/>
    <hyperlink ref="H75" location="ARI!C9" display="RSP Projections: Year 1"/>
    <hyperlink ref="M75" location="ARI!AX11" display="Adjustable Projections: Year 1"/>
    <hyperlink ref="H76" location="ARI!A110" display="RSP Projections: Year 2"/>
    <hyperlink ref="M76" location="ARI!A170" display="Past Run/Pass Performances"/>
    <hyperlink ref="H143" location="ARI!C9" display="RSP Projections: Year 1"/>
    <hyperlink ref="M143" location="ARI!AX11" display="Adjustable Projections: Year 1"/>
    <hyperlink ref="H144" location="ARI!A90" display="RSP Projections: Year 2"/>
  </hyperlinks>
  <printOptions headings="false" gridLines="false" gridLinesSet="true" horizontalCentered="false" verticalCentered="false"/>
  <pageMargins left="0" right="0" top="0" bottom="0" header="0.511811023622047" footer="0.511811023622047"/>
  <pageSetup paperSize="1" scale="54"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B176"/>
  <sheetViews>
    <sheetView showFormulas="false" showGridLines="true" showRowColHeaders="true" showZeros="true" rightToLeft="false" tabSelected="false" showOutlineSymbols="true" defaultGridColor="true" view="normal" topLeftCell="A4" colorId="64" zoomScale="217" zoomScaleNormal="217" zoomScalePageLayoutView="100" workbookViewId="0">
      <selection pane="topLeft" activeCell="G28" activeCellId="0" sqref="G28"/>
    </sheetView>
  </sheetViews>
  <sheetFormatPr defaultColWidth="4.42578125" defaultRowHeight="8.25" customHeight="false" zeroHeight="false" outlineLevelRow="0" outlineLevelCol="0"/>
  <cols>
    <col collapsed="false" customWidth="true" hidden="false" outlineLevel="0" max="1" min="1" style="363" width="11.85"/>
    <col collapsed="false" customWidth="true" hidden="false" outlineLevel="0" max="2" min="2" style="364" width="3.29"/>
    <col collapsed="false" customWidth="true" hidden="false" outlineLevel="0" max="3" min="3" style="363" width="3.29"/>
    <col collapsed="false" customWidth="true" hidden="false" outlineLevel="0" max="14" min="4" style="363" width="4.57"/>
    <col collapsed="false" customWidth="true" hidden="false" outlineLevel="0" max="15" min="15" style="363" width="4.71"/>
    <col collapsed="false" customWidth="true" hidden="false" outlineLevel="0" max="16" min="16" style="363" width="5.29"/>
    <col collapsed="false" customWidth="true" hidden="false" outlineLevel="0" max="17" min="17" style="363" width="4.71"/>
    <col collapsed="false" customWidth="true" hidden="false" outlineLevel="0" max="18" min="18" style="363" width="8.29"/>
    <col collapsed="false" customWidth="true" hidden="false" outlineLevel="0" max="19" min="19" style="363" width="5.29"/>
    <col collapsed="false" customWidth="true" hidden="false" outlineLevel="0" max="20" min="20" style="363" width="5.42"/>
    <col collapsed="false" customWidth="true" hidden="false" outlineLevel="0" max="21" min="21" style="363" width="4.86"/>
    <col collapsed="false" customWidth="true" hidden="false" outlineLevel="0" max="22" min="22" style="363" width="4.71"/>
    <col collapsed="false" customWidth="true" hidden="false" outlineLevel="0" max="23" min="23" style="363" width="4.57"/>
    <col collapsed="false" customWidth="true" hidden="false" outlineLevel="0" max="25" min="24" style="363" width="4.86"/>
    <col collapsed="false" customWidth="true" hidden="false" outlineLevel="0" max="26" min="26" style="363" width="3"/>
    <col collapsed="false" customWidth="false" hidden="false" outlineLevel="0" max="29" min="27" style="363" width="4.42"/>
    <col collapsed="false" customWidth="true" hidden="false" outlineLevel="0" max="31" min="30" style="363" width="4.57"/>
    <col collapsed="false" customWidth="true" hidden="false" outlineLevel="0" max="33" min="32" style="363" width="4.86"/>
    <col collapsed="false" customWidth="true" hidden="false" outlineLevel="0" max="34" min="34" style="363" width="6.43"/>
    <col collapsed="false" customWidth="true" hidden="false" outlineLevel="0" max="37" min="35" style="363" width="4.71"/>
    <col collapsed="false" customWidth="true" hidden="false" outlineLevel="0" max="45" min="38" style="363" width="4.57"/>
    <col collapsed="false" customWidth="false" hidden="false" outlineLevel="0" max="46" min="46" style="363" width="4.42"/>
    <col collapsed="false" customWidth="true" hidden="false" outlineLevel="0" max="47" min="47" style="363" width="5.86"/>
    <col collapsed="false" customWidth="true" hidden="false" outlineLevel="0" max="48" min="48" style="363" width="4.71"/>
    <col collapsed="false" customWidth="true" hidden="false" outlineLevel="0" max="49" min="49" style="363" width="4.57"/>
    <col collapsed="false" customWidth="false" hidden="false" outlineLevel="0" max="50" min="50" style="363" width="4.42"/>
    <col collapsed="false" customWidth="true" hidden="false" outlineLevel="0" max="52" min="51" style="363" width="4.57"/>
    <col collapsed="false" customWidth="false" hidden="false" outlineLevel="0" max="16384" min="53" style="363" width="4.42"/>
  </cols>
  <sheetData>
    <row r="1" customFormat="false" ht="8.25" hidden="false" customHeight="false" outlineLevel="0" collapsed="false">
      <c r="A1" s="365" t="s">
        <v>1269</v>
      </c>
      <c r="B1" s="365"/>
      <c r="C1" s="365"/>
      <c r="D1" s="365"/>
      <c r="E1" s="365"/>
      <c r="F1" s="365"/>
      <c r="G1" s="365"/>
      <c r="H1" s="365"/>
      <c r="I1" s="365"/>
      <c r="J1" s="365"/>
      <c r="K1" s="365"/>
      <c r="L1" s="365"/>
      <c r="M1" s="365"/>
      <c r="N1" s="365"/>
      <c r="O1" s="365"/>
      <c r="P1" s="365"/>
      <c r="Q1" s="365"/>
      <c r="R1" s="365"/>
      <c r="S1" s="365"/>
      <c r="T1" s="365"/>
      <c r="U1" s="365"/>
      <c r="V1" s="365"/>
      <c r="W1" s="365"/>
    </row>
    <row r="2" customFormat="false" ht="8.25" hidden="false" customHeight="false" outlineLevel="0" collapsed="false">
      <c r="C2" s="366"/>
      <c r="D2" s="366"/>
      <c r="E2" s="366"/>
      <c r="F2" s="366"/>
      <c r="G2" s="366"/>
      <c r="H2" s="366"/>
      <c r="I2" s="366"/>
      <c r="J2" s="366"/>
      <c r="K2" s="366"/>
      <c r="L2" s="366"/>
      <c r="M2" s="366"/>
      <c r="N2" s="366"/>
    </row>
    <row r="3" customFormat="false" ht="8.25" hidden="false" customHeight="false" outlineLevel="0" collapsed="false">
      <c r="A3" s="365" t="s">
        <v>10</v>
      </c>
      <c r="B3" s="365"/>
      <c r="C3" s="365"/>
      <c r="D3" s="365"/>
      <c r="E3" s="365"/>
      <c r="F3" s="365"/>
      <c r="G3" s="365"/>
      <c r="H3" s="365"/>
      <c r="I3" s="365"/>
      <c r="J3" s="365"/>
      <c r="K3" s="365"/>
      <c r="L3" s="365"/>
      <c r="M3" s="365"/>
      <c r="N3" s="365"/>
      <c r="O3" s="365"/>
      <c r="P3" s="365"/>
      <c r="Q3" s="365"/>
      <c r="R3" s="365"/>
      <c r="S3" s="365"/>
      <c r="T3" s="365"/>
      <c r="U3" s="365"/>
      <c r="V3" s="365"/>
      <c r="W3" s="365"/>
      <c r="AC3" s="365" t="s">
        <v>10</v>
      </c>
      <c r="AD3" s="365"/>
      <c r="AE3" s="365"/>
      <c r="AF3" s="365"/>
      <c r="AG3" s="365"/>
      <c r="AH3" s="365"/>
      <c r="AI3" s="365"/>
      <c r="AJ3" s="365"/>
      <c r="AK3" s="365"/>
      <c r="AL3" s="365"/>
      <c r="AM3" s="365"/>
      <c r="AN3" s="365"/>
      <c r="AO3" s="365"/>
      <c r="AP3" s="365"/>
      <c r="AQ3" s="365"/>
      <c r="AR3" s="365"/>
      <c r="AS3" s="365"/>
      <c r="AT3" s="365"/>
      <c r="AU3" s="365"/>
      <c r="AV3" s="365"/>
      <c r="AW3" s="365"/>
      <c r="AX3" s="365"/>
      <c r="AY3" s="365"/>
    </row>
    <row r="4" customFormat="false" ht="8.25" hidden="false" customHeight="false" outlineLevel="0" collapsed="false">
      <c r="A4" s="366"/>
      <c r="B4" s="366"/>
      <c r="C4" s="366"/>
      <c r="D4" s="366"/>
      <c r="E4" s="366"/>
      <c r="F4" s="366"/>
      <c r="G4" s="366"/>
      <c r="H4" s="366"/>
      <c r="I4" s="366"/>
      <c r="J4" s="366"/>
      <c r="K4" s="366"/>
      <c r="L4" s="366"/>
      <c r="M4" s="366"/>
      <c r="N4" s="366"/>
      <c r="O4" s="366"/>
      <c r="P4" s="366"/>
      <c r="Q4" s="366"/>
      <c r="R4" s="366"/>
      <c r="S4" s="366"/>
      <c r="T4" s="366"/>
      <c r="U4" s="366"/>
      <c r="V4" s="366"/>
      <c r="W4" s="366"/>
      <c r="X4" s="366"/>
      <c r="Y4" s="366"/>
      <c r="Z4" s="366"/>
      <c r="AA4" s="366"/>
      <c r="AC4" s="366"/>
      <c r="AD4" s="366"/>
      <c r="AE4" s="366"/>
      <c r="AF4" s="366"/>
      <c r="AG4" s="366"/>
      <c r="AH4" s="366"/>
      <c r="AI4" s="366"/>
      <c r="AJ4" s="366"/>
      <c r="AK4" s="366"/>
      <c r="AL4" s="366"/>
      <c r="AM4" s="366"/>
      <c r="AN4" s="366"/>
      <c r="AO4" s="366"/>
      <c r="AP4" s="366"/>
      <c r="AQ4" s="366"/>
      <c r="AR4" s="366"/>
      <c r="AS4" s="366"/>
      <c r="AT4" s="366"/>
      <c r="AU4" s="366"/>
      <c r="AV4" s="366"/>
      <c r="AW4" s="366"/>
      <c r="AX4" s="366"/>
      <c r="AY4" s="366"/>
    </row>
    <row r="5" customFormat="false" ht="8.25" hidden="false" customHeight="false" outlineLevel="0" collapsed="false">
      <c r="H5" s="367" t="s">
        <v>11</v>
      </c>
      <c r="I5" s="367"/>
      <c r="J5" s="367"/>
      <c r="M5" s="367" t="s">
        <v>12</v>
      </c>
      <c r="N5" s="367"/>
      <c r="O5" s="367"/>
      <c r="S5" s="368" t="s">
        <v>13</v>
      </c>
      <c r="AJ5" s="367" t="s">
        <v>11</v>
      </c>
      <c r="AK5" s="367"/>
      <c r="AL5" s="367"/>
      <c r="AO5" s="367" t="s">
        <v>12</v>
      </c>
      <c r="AP5" s="367"/>
      <c r="AQ5" s="367"/>
    </row>
    <row r="6" customFormat="false" ht="8.25" hidden="false" customHeight="false" outlineLevel="0" collapsed="false">
      <c r="H6" s="367" t="s">
        <v>14</v>
      </c>
      <c r="I6" s="367"/>
      <c r="J6" s="367"/>
      <c r="M6" s="367" t="s">
        <v>15</v>
      </c>
      <c r="S6" s="369" t="s">
        <v>16</v>
      </c>
      <c r="T6" s="369" t="s">
        <v>17</v>
      </c>
      <c r="AJ6" s="367" t="s">
        <v>14</v>
      </c>
      <c r="AK6" s="367"/>
      <c r="AL6" s="367"/>
    </row>
    <row r="7" customFormat="false" ht="8.25" hidden="false" customHeight="false" outlineLevel="0" collapsed="false">
      <c r="H7" s="367"/>
      <c r="I7" s="367"/>
      <c r="J7" s="367"/>
      <c r="S7" s="370" t="n">
        <f aca="false">(N17+D27+L38+L47)/(N17+D27+L38+D17)</f>
        <v>0.453658536585366</v>
      </c>
      <c r="T7" s="370" t="n">
        <f aca="false">D17/(D17+N17+D27+L38+L47)</f>
        <v>0.546341463414634</v>
      </c>
      <c r="AJ7" s="367"/>
      <c r="AK7" s="367"/>
      <c r="AL7" s="367"/>
    </row>
    <row r="10" customFormat="false" ht="8.25" hidden="false" customHeight="false" outlineLevel="0" collapsed="false">
      <c r="A10" s="365" t="s">
        <v>11</v>
      </c>
      <c r="B10" s="365"/>
      <c r="C10" s="365"/>
      <c r="D10" s="365"/>
      <c r="E10" s="365"/>
      <c r="F10" s="365"/>
      <c r="G10" s="365"/>
      <c r="H10" s="365"/>
      <c r="I10" s="365"/>
      <c r="J10" s="365"/>
      <c r="K10" s="365"/>
      <c r="L10" s="365"/>
      <c r="M10" s="365"/>
      <c r="N10" s="365"/>
      <c r="O10" s="365"/>
      <c r="P10" s="365"/>
      <c r="Q10" s="365"/>
      <c r="R10" s="365"/>
      <c r="S10" s="365"/>
      <c r="T10" s="365"/>
      <c r="U10" s="365"/>
      <c r="V10" s="365"/>
      <c r="W10" s="365"/>
      <c r="AC10" s="365" t="s">
        <v>12</v>
      </c>
      <c r="AD10" s="365"/>
      <c r="AE10" s="365"/>
      <c r="AF10" s="365"/>
      <c r="AG10" s="365"/>
      <c r="AH10" s="365"/>
      <c r="AI10" s="365"/>
      <c r="AJ10" s="365"/>
      <c r="AK10" s="365"/>
      <c r="AL10" s="365"/>
      <c r="AM10" s="365"/>
      <c r="AN10" s="365"/>
      <c r="AO10" s="365"/>
      <c r="AP10" s="365"/>
      <c r="AQ10" s="365"/>
      <c r="AR10" s="365"/>
      <c r="AS10" s="365"/>
      <c r="AT10" s="365"/>
      <c r="AU10" s="365"/>
      <c r="AV10" s="365"/>
      <c r="AW10" s="365"/>
      <c r="AX10" s="365"/>
      <c r="AY10" s="365"/>
    </row>
    <row r="12" customFormat="false" ht="8.25" hidden="false" customHeight="false" outlineLevel="0" collapsed="false">
      <c r="C12" s="365" t="s">
        <v>18</v>
      </c>
      <c r="D12" s="365"/>
      <c r="E12" s="365"/>
      <c r="F12" s="365"/>
      <c r="G12" s="365"/>
      <c r="H12" s="365"/>
      <c r="I12" s="365"/>
      <c r="J12" s="366"/>
      <c r="K12" s="366"/>
      <c r="N12" s="365" t="s">
        <v>19</v>
      </c>
      <c r="O12" s="365"/>
      <c r="P12" s="365"/>
      <c r="Q12" s="365"/>
      <c r="R12" s="365"/>
      <c r="T12" s="365" t="s">
        <v>20</v>
      </c>
      <c r="U12" s="365"/>
      <c r="V12" s="365"/>
      <c r="X12" s="365"/>
      <c r="Y12" s="365"/>
      <c r="AG12" s="365" t="s">
        <v>18</v>
      </c>
      <c r="AH12" s="365"/>
      <c r="AI12" s="365"/>
      <c r="AJ12" s="365"/>
      <c r="AK12" s="365"/>
      <c r="AL12" s="365"/>
      <c r="AM12" s="365"/>
      <c r="AP12" s="365" t="s">
        <v>19</v>
      </c>
      <c r="AQ12" s="365"/>
      <c r="AR12" s="365"/>
      <c r="AS12" s="365"/>
      <c r="AT12" s="365"/>
      <c r="AV12" s="365" t="s">
        <v>20</v>
      </c>
      <c r="AW12" s="365"/>
      <c r="AX12" s="365"/>
      <c r="AZ12" s="365" t="s">
        <v>21</v>
      </c>
      <c r="BA12" s="365"/>
    </row>
    <row r="13" customFormat="false" ht="8.25" hidden="false" customHeight="false" outlineLevel="0" collapsed="false">
      <c r="A13" s="371" t="s">
        <v>22</v>
      </c>
      <c r="B13" s="371" t="s">
        <v>23</v>
      </c>
      <c r="C13" s="371" t="s">
        <v>24</v>
      </c>
      <c r="D13" s="371" t="s">
        <v>25</v>
      </c>
      <c r="E13" s="371" t="s">
        <v>26</v>
      </c>
      <c r="F13" s="371" t="s">
        <v>27</v>
      </c>
      <c r="G13" s="371" t="s">
        <v>28</v>
      </c>
      <c r="H13" s="371" t="s">
        <v>29</v>
      </c>
      <c r="I13" s="371" t="s">
        <v>30</v>
      </c>
      <c r="J13" s="371" t="s">
        <v>31</v>
      </c>
      <c r="K13" s="371" t="s">
        <v>32</v>
      </c>
      <c r="L13" s="371" t="s">
        <v>33</v>
      </c>
      <c r="N13" s="371" t="s">
        <v>34</v>
      </c>
      <c r="O13" s="371" t="s">
        <v>35</v>
      </c>
      <c r="P13" s="371" t="s">
        <v>36</v>
      </c>
      <c r="Q13" s="371" t="s">
        <v>30</v>
      </c>
      <c r="R13" s="371" t="s">
        <v>37</v>
      </c>
      <c r="S13" s="371"/>
      <c r="T13" s="371" t="s">
        <v>38</v>
      </c>
      <c r="U13" s="371" t="s">
        <v>39</v>
      </c>
      <c r="V13" s="371" t="s">
        <v>40</v>
      </c>
      <c r="W13" s="371"/>
      <c r="X13" s="371" t="s">
        <v>41</v>
      </c>
      <c r="Y13" s="371" t="s">
        <v>42</v>
      </c>
      <c r="Z13" s="371"/>
      <c r="AA13" s="371"/>
      <c r="AD13" s="371" t="s">
        <v>22</v>
      </c>
      <c r="AE13" s="371" t="s">
        <v>24</v>
      </c>
      <c r="AF13" s="371" t="s">
        <v>25</v>
      </c>
      <c r="AG13" s="371" t="s">
        <v>26</v>
      </c>
      <c r="AH13" s="371" t="s">
        <v>27</v>
      </c>
      <c r="AI13" s="371" t="s">
        <v>28</v>
      </c>
      <c r="AJ13" s="371" t="s">
        <v>29</v>
      </c>
      <c r="AK13" s="371" t="s">
        <v>30</v>
      </c>
      <c r="AL13" s="371" t="s">
        <v>31</v>
      </c>
      <c r="AM13" s="371" t="s">
        <v>32</v>
      </c>
      <c r="AN13" s="371" t="s">
        <v>33</v>
      </c>
      <c r="AP13" s="371" t="s">
        <v>34</v>
      </c>
      <c r="AQ13" s="371" t="s">
        <v>35</v>
      </c>
      <c r="AR13" s="371" t="s">
        <v>36</v>
      </c>
      <c r="AS13" s="371" t="s">
        <v>30</v>
      </c>
      <c r="AT13" s="371" t="s">
        <v>37</v>
      </c>
      <c r="AU13" s="371"/>
      <c r="AV13" s="371" t="s">
        <v>38</v>
      </c>
      <c r="AW13" s="371" t="s">
        <v>39</v>
      </c>
      <c r="AX13" s="371" t="s">
        <v>40</v>
      </c>
      <c r="AY13" s="371"/>
      <c r="AZ13" s="371" t="s">
        <v>41</v>
      </c>
      <c r="BA13" s="371" t="s">
        <v>42</v>
      </c>
    </row>
    <row r="14" customFormat="false" ht="8.25" hidden="false" customHeight="false" outlineLevel="0" collapsed="false">
      <c r="A14" s="372" t="s">
        <v>1270</v>
      </c>
      <c r="B14" s="373" t="n">
        <v>23</v>
      </c>
      <c r="C14" s="373"/>
      <c r="D14" s="373"/>
      <c r="E14" s="373"/>
      <c r="F14" s="370" t="e">
        <f aca="false">E14/D14</f>
        <v>#DIV/0!</v>
      </c>
      <c r="G14" s="373"/>
      <c r="H14" s="374" t="e">
        <f aca="false">G14/D14</f>
        <v>#DIV/0!</v>
      </c>
      <c r="I14" s="373"/>
      <c r="J14" s="370" t="e">
        <f aca="false">I14/D14</f>
        <v>#DIV/0!</v>
      </c>
      <c r="K14" s="373"/>
      <c r="L14" s="370" t="e">
        <f aca="false">K14/D14</f>
        <v>#DIV/0!</v>
      </c>
      <c r="N14" s="373"/>
      <c r="O14" s="373"/>
      <c r="P14" s="373" t="e">
        <f aca="false">O14/N14</f>
        <v>#DIV/0!</v>
      </c>
      <c r="Q14" s="373"/>
      <c r="R14" s="370" t="e">
        <f aca="false">Q14/N14</f>
        <v>#DIV/0!</v>
      </c>
      <c r="S14" s="364"/>
      <c r="T14" s="370" t="n">
        <f aca="false">(D14+N14)/($D$17+$N$17)</f>
        <v>0</v>
      </c>
      <c r="U14" s="370" t="n">
        <f aca="false">D14/($D$17)</f>
        <v>0</v>
      </c>
      <c r="V14" s="370" t="n">
        <f aca="false">N14/($N$17)</f>
        <v>0</v>
      </c>
      <c r="W14" s="375"/>
      <c r="X14" s="373" t="n">
        <f aca="false">($G14*('Scoring Format'!$B$2))+($I14*('Scoring Format'!$B$5))+($K14*('Scoring Format'!$B$8))+($O14*('Scoring Format'!$B$3))+($Q14*('Scoring Format'!$B$6))</f>
        <v>0</v>
      </c>
      <c r="Y14" s="376" t="n">
        <f aca="false">(($G14*('Scoring Format'!$B$2))+($I14*('Scoring Format'!$B$5))+($K14*('Scoring Format'!$B$8))+($O14*('Scoring Format'!$B$3))+($Q14*('Scoring Format'!$B$6)))*0.4</f>
        <v>0</v>
      </c>
      <c r="Z14" s="364"/>
      <c r="AA14" s="364"/>
      <c r="AD14" s="372" t="s">
        <v>44</v>
      </c>
      <c r="AE14" s="372"/>
      <c r="AF14" s="373" t="n">
        <v>583</v>
      </c>
      <c r="AG14" s="373" t="n">
        <v>378</v>
      </c>
      <c r="AH14" s="370" t="n">
        <f aca="false">AG14/AF14</f>
        <v>0.648370497427101</v>
      </c>
      <c r="AI14" s="373" t="n">
        <v>4072</v>
      </c>
      <c r="AJ14" s="374" t="n">
        <f aca="false">AI14/AF14</f>
        <v>6.98456260720412</v>
      </c>
      <c r="AK14" s="373" t="n">
        <v>27</v>
      </c>
      <c r="AL14" s="370" t="n">
        <f aca="false">AK14/AF14</f>
        <v>0.0463121783876501</v>
      </c>
      <c r="AM14" s="373" t="n">
        <v>11</v>
      </c>
      <c r="AN14" s="370" t="n">
        <f aca="false">AM14/AF14</f>
        <v>0.0188679245283019</v>
      </c>
      <c r="AP14" s="373" t="n">
        <v>100</v>
      </c>
      <c r="AQ14" s="373" t="n">
        <v>590</v>
      </c>
      <c r="AR14" s="373" t="n">
        <f aca="false">AQ14/AP14</f>
        <v>5.9</v>
      </c>
      <c r="AS14" s="373" t="n">
        <v>5</v>
      </c>
      <c r="AT14" s="370" t="n">
        <f aca="false">AS14/AP14</f>
        <v>0.05</v>
      </c>
      <c r="AU14" s="364"/>
      <c r="AV14" s="370" t="n">
        <f aca="false">(AF14+AP14)/(AF17+AP17)</f>
        <v>1</v>
      </c>
      <c r="AW14" s="370" t="n">
        <f aca="false">AF14/(AP14+AF14)</f>
        <v>0.853587115666179</v>
      </c>
      <c r="AX14" s="370" t="n">
        <f aca="false">AP14/(AF14+AP14)</f>
        <v>0.146412884333821</v>
      </c>
      <c r="AY14" s="375"/>
      <c r="AZ14" s="373" t="n">
        <f aca="false">((AI14*0.05)+(AK14*4)+(AM14*-1)+(AQ14*0.1)+(AS14*6))*0.55</f>
        <v>214.28</v>
      </c>
      <c r="BA14" s="376" t="n">
        <f aca="false">((AI14*0.05)+(AK14*4)+(AM14*-1)+(AQ14*0.1)+(AS14*6))*0.4</f>
        <v>155.84</v>
      </c>
    </row>
    <row r="15" customFormat="false" ht="8.25" hidden="false" customHeight="false" outlineLevel="0" collapsed="false">
      <c r="A15" s="372" t="s">
        <v>1271</v>
      </c>
      <c r="B15" s="373" t="n">
        <v>28</v>
      </c>
      <c r="C15" s="373" t="n">
        <v>17</v>
      </c>
      <c r="D15" s="373" t="n">
        <v>560</v>
      </c>
      <c r="E15" s="373" t="n">
        <v>380</v>
      </c>
      <c r="F15" s="370" t="n">
        <f aca="false">E15/D15</f>
        <v>0.678571428571429</v>
      </c>
      <c r="G15" s="373" t="n">
        <v>3968</v>
      </c>
      <c r="H15" s="374" t="n">
        <f aca="false">G15/D15</f>
        <v>7.08571428571429</v>
      </c>
      <c r="I15" s="373" t="n">
        <v>22</v>
      </c>
      <c r="J15" s="370" t="n">
        <v>0.025</v>
      </c>
      <c r="K15" s="373" t="n">
        <v>12</v>
      </c>
      <c r="L15" s="370" t="n">
        <v>0.0138888888888889</v>
      </c>
      <c r="N15" s="373" t="n">
        <v>80</v>
      </c>
      <c r="O15" s="373" t="n">
        <v>585</v>
      </c>
      <c r="P15" s="373" t="n">
        <f aca="false">O15/N15</f>
        <v>7.3125</v>
      </c>
      <c r="Q15" s="373" t="n">
        <v>5</v>
      </c>
      <c r="R15" s="370" t="n">
        <v>0.046875</v>
      </c>
      <c r="S15" s="364"/>
      <c r="T15" s="370" t="n">
        <f aca="false">(D15+N15)/($D$17+$N$17)</f>
        <v>1</v>
      </c>
      <c r="U15" s="370" t="n">
        <f aca="false">D15/($D$17)</f>
        <v>1</v>
      </c>
      <c r="V15" s="370" t="n">
        <f aca="false">N15/($N$17)</f>
        <v>1</v>
      </c>
      <c r="W15" s="375"/>
      <c r="X15" s="373" t="n">
        <f aca="false">($G15*('Scoring Format'!$B$2))+($I15*('Scoring Format'!$B$5))+($K15*('Scoring Format'!$B$8))+($O15*('Scoring Format'!$B$3))+($Q15*('Scoring Format'!$B$6))</f>
        <v>362.9</v>
      </c>
      <c r="Y15" s="376" t="n">
        <f aca="false">(($G15*('Scoring Format'!$B$2))+($I15*('Scoring Format'!$B$5))+($K15*('Scoring Format'!$B$8))+($O15*('Scoring Format'!$B$3))+($Q15*('Scoring Format'!$B$6)))*0.4</f>
        <v>145.16</v>
      </c>
      <c r="Z15" s="364"/>
      <c r="AA15" s="364"/>
      <c r="AD15" s="372" t="s">
        <v>46</v>
      </c>
      <c r="AE15" s="372"/>
      <c r="AF15" s="373" t="n">
        <v>0</v>
      </c>
      <c r="AG15" s="373" t="n">
        <v>0</v>
      </c>
      <c r="AH15" s="370" t="n">
        <v>0</v>
      </c>
      <c r="AI15" s="373" t="n">
        <v>0</v>
      </c>
      <c r="AJ15" s="374"/>
      <c r="AK15" s="373" t="n">
        <v>0</v>
      </c>
      <c r="AL15" s="370" t="e">
        <f aca="false">AK15/AF15</f>
        <v>#DIV/0!</v>
      </c>
      <c r="AM15" s="373" t="n">
        <v>0</v>
      </c>
      <c r="AN15" s="370" t="e">
        <f aca="false">AM15/AF15</f>
        <v>#DIV/0!</v>
      </c>
      <c r="AP15" s="373" t="n">
        <v>0</v>
      </c>
      <c r="AQ15" s="373" t="n">
        <v>0</v>
      </c>
      <c r="AR15" s="373"/>
      <c r="AS15" s="373" t="n">
        <v>0</v>
      </c>
      <c r="AT15" s="370" t="e">
        <f aca="false">AS15/AP15</f>
        <v>#DIV/0!</v>
      </c>
      <c r="AU15" s="364"/>
      <c r="AV15" s="370" t="e">
        <f aca="false">(AF15+AP15)/(AD18+AN18)</f>
        <v>#DIV/0!</v>
      </c>
      <c r="AW15" s="370" t="e">
        <f aca="false">AF15/(AP15+AF15)</f>
        <v>#DIV/0!</v>
      </c>
      <c r="AX15" s="370" t="e">
        <f aca="false">AP15/(AF15+AP15)</f>
        <v>#DIV/0!</v>
      </c>
      <c r="AY15" s="375"/>
      <c r="AZ15" s="373"/>
      <c r="BA15" s="376"/>
    </row>
    <row r="16" customFormat="false" ht="8.25" hidden="false" customHeight="false" outlineLevel="0" collapsed="false">
      <c r="A16" s="372" t="s">
        <v>1272</v>
      </c>
      <c r="B16" s="373" t="n">
        <v>33</v>
      </c>
      <c r="C16" s="373"/>
      <c r="D16" s="373"/>
      <c r="E16" s="373"/>
      <c r="F16" s="370" t="e">
        <f aca="false">E16/D16</f>
        <v>#DIV/0!</v>
      </c>
      <c r="G16" s="373"/>
      <c r="H16" s="374" t="e">
        <f aca="false">G16/D16</f>
        <v>#DIV/0!</v>
      </c>
      <c r="I16" s="373"/>
      <c r="J16" s="370" t="e">
        <f aca="false">I16/D16</f>
        <v>#DIV/0!</v>
      </c>
      <c r="K16" s="373"/>
      <c r="L16" s="370" t="e">
        <f aca="false">K16/D16</f>
        <v>#DIV/0!</v>
      </c>
      <c r="N16" s="373"/>
      <c r="O16" s="373"/>
      <c r="P16" s="373" t="e">
        <f aca="false">O16/N16</f>
        <v>#DIV/0!</v>
      </c>
      <c r="Q16" s="373"/>
      <c r="R16" s="370" t="e">
        <f aca="false">Q16/N16</f>
        <v>#DIV/0!</v>
      </c>
      <c r="S16" s="364"/>
      <c r="T16" s="370" t="n">
        <f aca="false">(D16+N16)/($D$17+$N$17)</f>
        <v>0</v>
      </c>
      <c r="U16" s="370" t="n">
        <f aca="false">D16/($D$17)</f>
        <v>0</v>
      </c>
      <c r="V16" s="370" t="n">
        <f aca="false">N16/($N$17)</f>
        <v>0</v>
      </c>
      <c r="W16" s="375"/>
      <c r="X16" s="373" t="n">
        <f aca="false">($G16*('Scoring Format'!$B$2))+($I16*('Scoring Format'!$B$5))+($K16*('Scoring Format'!$B$8))+($O16*('Scoring Format'!$B$3))+($Q16*('Scoring Format'!$B$6))</f>
        <v>0</v>
      </c>
      <c r="Y16" s="376" t="n">
        <f aca="false">(($G16*('Scoring Format'!$B$2))+($I16*('Scoring Format'!$B$5))+($K16*('Scoring Format'!$B$8))+($O16*('Scoring Format'!$B$3))+($Q16*('Scoring Format'!$B$6)))*0.4</f>
        <v>0</v>
      </c>
      <c r="Z16" s="364"/>
      <c r="AA16" s="364"/>
      <c r="AD16" s="372" t="s">
        <v>157</v>
      </c>
      <c r="AE16" s="372"/>
      <c r="AF16" s="373"/>
      <c r="AG16" s="373"/>
      <c r="AH16" s="370" t="e">
        <f aca="false">AG16/AF16</f>
        <v>#DIV/0!</v>
      </c>
      <c r="AI16" s="373"/>
      <c r="AJ16" s="374" t="e">
        <f aca="false">AI16/AF16</f>
        <v>#DIV/0!</v>
      </c>
      <c r="AK16" s="373"/>
      <c r="AL16" s="370" t="e">
        <f aca="false">AK16/AF16</f>
        <v>#DIV/0!</v>
      </c>
      <c r="AM16" s="373"/>
      <c r="AN16" s="370" t="e">
        <f aca="false">AM16/AF16</f>
        <v>#DIV/0!</v>
      </c>
      <c r="AP16" s="373"/>
      <c r="AQ16" s="373"/>
      <c r="AR16" s="373" t="e">
        <f aca="false">AQ16/AP16</f>
        <v>#DIV/0!</v>
      </c>
      <c r="AS16" s="373"/>
      <c r="AT16" s="370" t="e">
        <f aca="false">AS16/AP16</f>
        <v>#DIV/0!</v>
      </c>
      <c r="AU16" s="364"/>
      <c r="AV16" s="370" t="e">
        <f aca="false">(AF16+AP16)/(AF20+AP20)</f>
        <v>#DIV/0!</v>
      </c>
      <c r="AW16" s="370" t="e">
        <f aca="false">AF16/(AP16+AF16)</f>
        <v>#DIV/0!</v>
      </c>
      <c r="AX16" s="370" t="e">
        <f aca="false">AP16/(AF16+AP16)</f>
        <v>#DIV/0!</v>
      </c>
      <c r="AY16" s="375"/>
      <c r="AZ16" s="373" t="n">
        <f aca="false">((AI16*0.05)+(AK16*4)+(AM16*-1)+(AQ16*0.1)+(AS16*6))*0.55</f>
        <v>0</v>
      </c>
      <c r="BA16" s="376" t="n">
        <f aca="false">((AI16*0.05)+(AK16*4)+(AM16*-1)+(AQ16*0.1)+(AS16*6))*0.4</f>
        <v>0</v>
      </c>
    </row>
    <row r="17" customFormat="false" ht="8.25" hidden="false" customHeight="false" outlineLevel="0" collapsed="false">
      <c r="A17" s="371" t="s">
        <v>49</v>
      </c>
      <c r="B17" s="371"/>
      <c r="C17" s="371"/>
      <c r="D17" s="371" t="n">
        <f aca="false">SUM(D14:D16)</f>
        <v>560</v>
      </c>
      <c r="E17" s="371" t="n">
        <f aca="false">SUM(E14:E16)</f>
        <v>380</v>
      </c>
      <c r="F17" s="371"/>
      <c r="G17" s="371" t="n">
        <f aca="false">SUM(G14:G16)</f>
        <v>3968</v>
      </c>
      <c r="H17" s="371"/>
      <c r="I17" s="371" t="n">
        <f aca="false">SUM(I14:I16)</f>
        <v>22</v>
      </c>
      <c r="J17" s="371"/>
      <c r="K17" s="371" t="n">
        <f aca="false">SUM(K14:K16)</f>
        <v>12</v>
      </c>
      <c r="L17" s="371"/>
      <c r="M17" s="368"/>
      <c r="N17" s="371" t="n">
        <f aca="false">SUM(N14:N16)</f>
        <v>80</v>
      </c>
      <c r="O17" s="371" t="n">
        <f aca="false">SUM(O14:O16)</f>
        <v>585</v>
      </c>
      <c r="P17" s="371"/>
      <c r="Q17" s="371" t="n">
        <f aca="false">SUM(Q14:Q16)</f>
        <v>5</v>
      </c>
      <c r="R17" s="371"/>
      <c r="S17" s="371"/>
      <c r="T17" s="377" t="n">
        <f aca="false">T14+T15+T16</f>
        <v>1</v>
      </c>
      <c r="U17" s="378" t="n">
        <f aca="false">D17/(D17+N17)</f>
        <v>0.875</v>
      </c>
      <c r="V17" s="378" t="n">
        <f aca="false">N17/(N17+D17)</f>
        <v>0.125</v>
      </c>
      <c r="W17" s="375"/>
      <c r="X17" s="364"/>
      <c r="Y17" s="364"/>
      <c r="Z17" s="364"/>
      <c r="AA17" s="364"/>
      <c r="AD17" s="371" t="s">
        <v>49</v>
      </c>
      <c r="AE17" s="371"/>
      <c r="AF17" s="371" t="n">
        <f aca="false">SUM(AF14:AF16)</f>
        <v>583</v>
      </c>
      <c r="AG17" s="371" t="n">
        <f aca="false">SUM(AG14:AG16)</f>
        <v>378</v>
      </c>
      <c r="AH17" s="371"/>
      <c r="AI17" s="371" t="n">
        <f aca="false">SUM(AI14:AI16)</f>
        <v>4072</v>
      </c>
      <c r="AJ17" s="371"/>
      <c r="AK17" s="371" t="n">
        <f aca="false">SUM(AK14:AK16)</f>
        <v>27</v>
      </c>
      <c r="AL17" s="371"/>
      <c r="AM17" s="371" t="n">
        <f aca="false">SUM(AM14:AM16)</f>
        <v>11</v>
      </c>
      <c r="AN17" s="371"/>
      <c r="AO17" s="368"/>
      <c r="AP17" s="371" t="n">
        <f aca="false">SUM(AP14:AP16)</f>
        <v>100</v>
      </c>
      <c r="AQ17" s="371" t="n">
        <f aca="false">SUM(AQ14:AQ16)</f>
        <v>590</v>
      </c>
      <c r="AR17" s="371"/>
      <c r="AS17" s="371" t="n">
        <f aca="false">SUM(AS14:AS16)</f>
        <v>5</v>
      </c>
      <c r="AT17" s="371"/>
      <c r="AU17" s="371"/>
      <c r="AV17" s="377" t="e">
        <f aca="false">AV14+AV15+AV16</f>
        <v>#DIV/0!</v>
      </c>
      <c r="AW17" s="378" t="n">
        <f aca="false">AF17/(AF17+AP17)</f>
        <v>0.853587115666179</v>
      </c>
      <c r="AX17" s="378" t="n">
        <f aca="false">AP17/(AP17+AF17)</f>
        <v>0.146412884333821</v>
      </c>
      <c r="AY17" s="375"/>
      <c r="AZ17" s="364"/>
      <c r="BA17" s="364"/>
    </row>
    <row r="18" customFormat="false" ht="8.25" hidden="false" customHeight="false" outlineLevel="0" collapsed="false">
      <c r="C18" s="364"/>
      <c r="D18" s="379"/>
      <c r="E18" s="364"/>
      <c r="F18" s="380"/>
      <c r="G18" s="364"/>
      <c r="H18" s="381"/>
      <c r="I18" s="364"/>
      <c r="J18" s="381"/>
      <c r="K18" s="364"/>
      <c r="L18" s="364"/>
      <c r="M18" s="364"/>
      <c r="N18" s="364"/>
      <c r="O18" s="364"/>
      <c r="P18" s="364"/>
      <c r="Q18" s="364"/>
      <c r="R18" s="364"/>
      <c r="AD18" s="364"/>
      <c r="AE18" s="364"/>
      <c r="AF18" s="379"/>
      <c r="AG18" s="364"/>
      <c r="AH18" s="380"/>
      <c r="AI18" s="364"/>
      <c r="AJ18" s="381"/>
      <c r="AK18" s="364"/>
      <c r="AL18" s="381"/>
      <c r="AM18" s="364"/>
      <c r="AN18" s="364"/>
      <c r="AO18" s="364"/>
      <c r="AP18" s="364"/>
      <c r="AQ18" s="364"/>
      <c r="AR18" s="364"/>
      <c r="AS18" s="364"/>
      <c r="AT18" s="364"/>
    </row>
    <row r="19" customFormat="false" ht="8.25" hidden="false" customHeight="false" outlineLevel="0" collapsed="false">
      <c r="C19" s="364"/>
      <c r="D19" s="379"/>
      <c r="E19" s="364"/>
      <c r="F19" s="380"/>
      <c r="G19" s="364"/>
      <c r="H19" s="381"/>
      <c r="I19" s="364"/>
      <c r="J19" s="381"/>
      <c r="K19" s="364"/>
      <c r="L19" s="364"/>
      <c r="M19" s="364"/>
      <c r="N19" s="364"/>
      <c r="O19" s="364"/>
      <c r="P19" s="364"/>
      <c r="Q19" s="364"/>
      <c r="R19" s="364"/>
      <c r="AD19" s="364"/>
      <c r="AE19" s="364"/>
      <c r="AF19" s="379"/>
      <c r="AG19" s="364"/>
      <c r="AH19" s="380"/>
      <c r="AI19" s="364"/>
      <c r="AJ19" s="381"/>
      <c r="AK19" s="364"/>
      <c r="AL19" s="381"/>
      <c r="AM19" s="364"/>
      <c r="AN19" s="364"/>
      <c r="AO19" s="364"/>
      <c r="AP19" s="364"/>
      <c r="AQ19" s="364"/>
      <c r="AR19" s="364"/>
      <c r="AS19" s="364"/>
      <c r="AT19" s="364"/>
    </row>
    <row r="20" customFormat="false" ht="8.25" hidden="false" customHeight="false" outlineLevel="0" collapsed="false">
      <c r="A20" s="365" t="s">
        <v>19</v>
      </c>
      <c r="B20" s="365"/>
      <c r="C20" s="365"/>
      <c r="D20" s="365"/>
      <c r="E20" s="365"/>
      <c r="F20" s="365"/>
      <c r="G20" s="365"/>
      <c r="H20" s="365" t="s">
        <v>50</v>
      </c>
      <c r="I20" s="365"/>
      <c r="J20" s="365"/>
      <c r="K20" s="365"/>
      <c r="L20" s="365"/>
      <c r="M20" s="365"/>
      <c r="N20" s="364"/>
      <c r="O20" s="364"/>
      <c r="P20" s="364"/>
      <c r="Q20" s="364"/>
      <c r="T20" s="365" t="s">
        <v>20</v>
      </c>
      <c r="U20" s="365"/>
      <c r="V20" s="365"/>
      <c r="X20" s="365"/>
      <c r="Y20" s="365"/>
      <c r="Z20" s="366"/>
      <c r="AA20" s="366"/>
      <c r="AB20" s="366"/>
      <c r="AC20" s="366"/>
      <c r="AE20" s="365" t="s">
        <v>19</v>
      </c>
      <c r="AF20" s="365"/>
      <c r="AG20" s="365"/>
      <c r="AH20" s="365"/>
      <c r="AI20" s="365"/>
      <c r="AJ20" s="365"/>
      <c r="AK20" s="365"/>
      <c r="AL20" s="365" t="s">
        <v>50</v>
      </c>
      <c r="AM20" s="365"/>
      <c r="AN20" s="365"/>
      <c r="AO20" s="365"/>
      <c r="AP20" s="365"/>
      <c r="AQ20" s="365"/>
      <c r="AR20" s="364"/>
      <c r="AS20" s="364"/>
      <c r="AV20" s="365" t="s">
        <v>20</v>
      </c>
      <c r="AW20" s="365"/>
      <c r="AX20" s="365"/>
      <c r="AZ20" s="365" t="s">
        <v>21</v>
      </c>
      <c r="BA20" s="365"/>
      <c r="BB20" s="366"/>
    </row>
    <row r="21" customFormat="false" ht="8.25" hidden="false" customHeight="false" outlineLevel="0" collapsed="false">
      <c r="A21" s="371" t="s">
        <v>51</v>
      </c>
      <c r="B21" s="371" t="s">
        <v>23</v>
      </c>
      <c r="C21" s="371" t="s">
        <v>24</v>
      </c>
      <c r="D21" s="371" t="s">
        <v>25</v>
      </c>
      <c r="E21" s="371" t="s">
        <v>28</v>
      </c>
      <c r="F21" s="371" t="s">
        <v>29</v>
      </c>
      <c r="G21" s="371" t="s">
        <v>30</v>
      </c>
      <c r="H21" s="371" t="s">
        <v>31</v>
      </c>
      <c r="J21" s="371" t="s">
        <v>52</v>
      </c>
      <c r="K21" s="371" t="s">
        <v>53</v>
      </c>
      <c r="L21" s="371" t="s">
        <v>54</v>
      </c>
      <c r="M21" s="371" t="s">
        <v>55</v>
      </c>
      <c r="N21" s="371" t="s">
        <v>56</v>
      </c>
      <c r="O21" s="371" t="s">
        <v>30</v>
      </c>
      <c r="P21" s="371" t="s">
        <v>57</v>
      </c>
      <c r="S21" s="371" t="s">
        <v>51</v>
      </c>
      <c r="T21" s="371" t="s">
        <v>38</v>
      </c>
      <c r="U21" s="371" t="s">
        <v>39</v>
      </c>
      <c r="V21" s="371" t="s">
        <v>40</v>
      </c>
      <c r="X21" s="371" t="s">
        <v>41</v>
      </c>
      <c r="Y21" s="371" t="s">
        <v>58</v>
      </c>
      <c r="Z21" s="371" t="s">
        <v>59</v>
      </c>
      <c r="AA21" s="371"/>
      <c r="AB21" s="371"/>
      <c r="AC21" s="371"/>
      <c r="AD21" s="371" t="s">
        <v>51</v>
      </c>
      <c r="AE21" s="371" t="s">
        <v>24</v>
      </c>
      <c r="AF21" s="371" t="s">
        <v>25</v>
      </c>
      <c r="AG21" s="371" t="s">
        <v>28</v>
      </c>
      <c r="AH21" s="371" t="s">
        <v>29</v>
      </c>
      <c r="AI21" s="371" t="s">
        <v>30</v>
      </c>
      <c r="AJ21" s="371" t="s">
        <v>31</v>
      </c>
      <c r="AL21" s="371" t="s">
        <v>52</v>
      </c>
      <c r="AM21" s="371" t="s">
        <v>53</v>
      </c>
      <c r="AN21" s="371" t="s">
        <v>54</v>
      </c>
      <c r="AO21" s="371" t="s">
        <v>55</v>
      </c>
      <c r="AP21" s="371" t="s">
        <v>56</v>
      </c>
      <c r="AQ21" s="371" t="s">
        <v>30</v>
      </c>
      <c r="AR21" s="371" t="s">
        <v>57</v>
      </c>
      <c r="AV21" s="371" t="s">
        <v>38</v>
      </c>
      <c r="AW21" s="371" t="s">
        <v>39</v>
      </c>
      <c r="AX21" s="371" t="s">
        <v>40</v>
      </c>
      <c r="AZ21" s="371" t="s">
        <v>41</v>
      </c>
      <c r="BA21" s="371" t="s">
        <v>58</v>
      </c>
    </row>
    <row r="22" customFormat="false" ht="8.25" hidden="false" customHeight="false" outlineLevel="0" collapsed="false">
      <c r="A22" s="372" t="s">
        <v>1273</v>
      </c>
      <c r="B22" s="373" t="n">
        <v>32</v>
      </c>
      <c r="C22" s="382" t="n">
        <v>12</v>
      </c>
      <c r="D22" s="373" t="n">
        <v>130</v>
      </c>
      <c r="E22" s="373" t="n">
        <v>540</v>
      </c>
      <c r="F22" s="373" t="n">
        <f aca="false">E22/D22</f>
        <v>4.15384615384615</v>
      </c>
      <c r="G22" s="373" t="n">
        <v>2</v>
      </c>
      <c r="H22" s="370" t="n">
        <f aca="false">G22/D22</f>
        <v>0.0153846153846154</v>
      </c>
      <c r="J22" s="370" t="n">
        <f aca="false">L22/K22</f>
        <v>0.690476190476191</v>
      </c>
      <c r="K22" s="373" t="n">
        <v>42</v>
      </c>
      <c r="L22" s="373" t="n">
        <v>29</v>
      </c>
      <c r="M22" s="373" t="n">
        <v>176</v>
      </c>
      <c r="N22" s="373" t="n">
        <f aca="false">M22/L22</f>
        <v>6.06896551724138</v>
      </c>
      <c r="O22" s="373" t="n">
        <v>1</v>
      </c>
      <c r="P22" s="370" t="n">
        <f aca="false">O22/L22</f>
        <v>0.0344827586206897</v>
      </c>
      <c r="S22" s="372" t="s">
        <v>1274</v>
      </c>
      <c r="T22" s="370" t="n">
        <f aca="false">(D22+K22)/($D$27+$K$27+$N$17+$E$17+$L$38+$L$47)</f>
        <v>0.18494623655914</v>
      </c>
      <c r="U22" s="370" t="n">
        <f aca="false">K22/($K$27+$F$38+$F$47)</f>
        <v>0.105263157894737</v>
      </c>
      <c r="V22" s="370" t="n">
        <f aca="false">D22/($D$27+$N$17+$L$38+$L$47)</f>
        <v>0.279569892473118</v>
      </c>
      <c r="X22" s="373" t="n">
        <f aca="false">($E22*('Scoring Format'!$B$3))+($G22*('Scoring Format'!$B$6))+($M22*('Scoring Format'!$B$4))+($O22*('Scoring Format'!$B$7))</f>
        <v>89.6</v>
      </c>
      <c r="Y22" s="373" t="n">
        <f aca="false">($E22*('Scoring Format'!$B$3))+($G22*('Scoring Format'!$B$6))+(L22*1)+($M22*('Scoring Format'!$B$4))+($O22*('Scoring Format'!$B$7))</f>
        <v>118.6</v>
      </c>
      <c r="Z22" s="373" t="n">
        <f aca="false">($E22*('Scoring Format'!$B$3))+($G22*('Scoring Format'!$B$6))+(L22*0.5)+($M22*('Scoring Format'!$B$4))+($O22*('Scoring Format'!$B$7))</f>
        <v>104.1</v>
      </c>
      <c r="AA22" s="364"/>
      <c r="AB22" s="364"/>
      <c r="AC22" s="364"/>
      <c r="AD22" s="372" t="s">
        <v>61</v>
      </c>
      <c r="AE22" s="372"/>
      <c r="AF22" s="373" t="n">
        <v>200</v>
      </c>
      <c r="AG22" s="373" t="n">
        <v>1040</v>
      </c>
      <c r="AH22" s="373" t="n">
        <f aca="false">AG22/AF22</f>
        <v>5.2</v>
      </c>
      <c r="AI22" s="373" t="n">
        <v>7</v>
      </c>
      <c r="AJ22" s="370" t="n">
        <f aca="false">AI22/AF22</f>
        <v>0.035</v>
      </c>
      <c r="AL22" s="370" t="n">
        <f aca="false">AN22/AM22</f>
        <v>0.8</v>
      </c>
      <c r="AM22" s="373" t="n">
        <v>70</v>
      </c>
      <c r="AN22" s="373" t="n">
        <v>56</v>
      </c>
      <c r="AO22" s="373" t="n">
        <v>364</v>
      </c>
      <c r="AP22" s="373" t="n">
        <f aca="false">AO22/AN22</f>
        <v>6.5</v>
      </c>
      <c r="AQ22" s="373" t="n">
        <v>2</v>
      </c>
      <c r="AR22" s="370" t="n">
        <f aca="false">AQ22/AN22</f>
        <v>0.0357142857142857</v>
      </c>
      <c r="AV22" s="370" t="e">
        <f aca="false">(#ref!+AM22)/(#ref!+AM25)</f>
        <v>#NAME?</v>
      </c>
      <c r="AW22" s="370" t="e">
        <f aca="false">#ref!/(AM22+#ref!)</f>
        <v>#NAME?</v>
      </c>
      <c r="AX22" s="370" t="e">
        <f aca="false">AM22/(#ref!+AM22)</f>
        <v>#NAME?</v>
      </c>
      <c r="AZ22" s="373" t="e">
        <f aca="false">(#ref!*0.1)+(AF22*6)+(AL22*0.1)+(AN22*6)</f>
        <v>#NAME?</v>
      </c>
      <c r="BA22" s="373" t="e">
        <f aca="false">(#ref!*0.1)+(AF22*6)+(AK22*1)+(AL22*0.1)+(AN22*6)</f>
        <v>#NAME?</v>
      </c>
    </row>
    <row r="23" customFormat="false" ht="8.25" hidden="false" customHeight="false" outlineLevel="0" collapsed="false">
      <c r="A23" s="372" t="s">
        <v>1275</v>
      </c>
      <c r="B23" s="373" t="n">
        <v>22</v>
      </c>
      <c r="C23" s="382" t="n">
        <v>16</v>
      </c>
      <c r="D23" s="373" t="n">
        <v>82</v>
      </c>
      <c r="E23" s="373" t="n">
        <v>410</v>
      </c>
      <c r="F23" s="373" t="n">
        <f aca="false">E23/D23</f>
        <v>5</v>
      </c>
      <c r="G23" s="373" t="n">
        <v>2</v>
      </c>
      <c r="H23" s="370" t="n">
        <f aca="false">G23/D23</f>
        <v>0.024390243902439</v>
      </c>
      <c r="J23" s="370" t="n">
        <f aca="false">L23/K23</f>
        <v>0.866666666666667</v>
      </c>
      <c r="K23" s="373" t="n">
        <v>15</v>
      </c>
      <c r="L23" s="373" t="n">
        <v>13</v>
      </c>
      <c r="M23" s="373" t="n">
        <v>61</v>
      </c>
      <c r="N23" s="373" t="n">
        <f aca="false">M23/L23</f>
        <v>4.69230769230769</v>
      </c>
      <c r="O23" s="373" t="n">
        <v>1</v>
      </c>
      <c r="P23" s="370" t="n">
        <f aca="false">O23/L23</f>
        <v>0.0769230769230769</v>
      </c>
      <c r="S23" s="372" t="s">
        <v>1276</v>
      </c>
      <c r="T23" s="370" t="n">
        <f aca="false">(D23+K23)/($D$27+$K$27+$N$17+$E$17+$L$38+$L$47)</f>
        <v>0.104301075268817</v>
      </c>
      <c r="U23" s="370" t="n">
        <f aca="false">K23/($K$27+$F$38+$F$47)</f>
        <v>0.037593984962406</v>
      </c>
      <c r="V23" s="370" t="n">
        <f aca="false">D23/($D$27+$N$17+$L$38+$L$47)</f>
        <v>0.176344086021505</v>
      </c>
      <c r="X23" s="373" t="n">
        <f aca="false">($E23*('Scoring Format'!$B$3))+($G23*('Scoring Format'!$B$6))+($M23*('Scoring Format'!$B$4))+($O23*('Scoring Format'!$B$7))</f>
        <v>65.1</v>
      </c>
      <c r="Y23" s="373" t="n">
        <f aca="false">($E23*('Scoring Format'!$B$3))+($G23*('Scoring Format'!$B$6))+(L23*1)+($M23*('Scoring Format'!$B$4))+($O23*('Scoring Format'!$B$7))</f>
        <v>78.1</v>
      </c>
      <c r="Z23" s="373" t="n">
        <f aca="false">($E23*('Scoring Format'!$B$3))+($G23*('Scoring Format'!$B$6))+(L23*0.5)+($M23*('Scoring Format'!$B$4))+($O23*('Scoring Format'!$B$7))</f>
        <v>71.6</v>
      </c>
      <c r="AA23" s="364"/>
      <c r="AB23" s="364"/>
      <c r="AC23" s="364"/>
      <c r="AD23" s="372" t="s">
        <v>64</v>
      </c>
      <c r="AE23" s="372"/>
      <c r="AF23" s="373" t="n">
        <v>96</v>
      </c>
      <c r="AG23" s="373" t="n">
        <v>445</v>
      </c>
      <c r="AH23" s="373" t="n">
        <f aca="false">AG23/AF23</f>
        <v>4.63541666666667</v>
      </c>
      <c r="AI23" s="373" t="n">
        <v>6</v>
      </c>
      <c r="AJ23" s="370" t="n">
        <f aca="false">AI23/AF23</f>
        <v>0.0625</v>
      </c>
      <c r="AL23" s="370" t="n">
        <f aca="false">AN23/AM23</f>
        <v>0.583333333333333</v>
      </c>
      <c r="AM23" s="373" t="n">
        <v>24</v>
      </c>
      <c r="AN23" s="373" t="n">
        <v>14</v>
      </c>
      <c r="AO23" s="373" t="n">
        <v>110</v>
      </c>
      <c r="AP23" s="373" t="n">
        <f aca="false">AO23/AN23</f>
        <v>7.85714285714286</v>
      </c>
      <c r="AQ23" s="373" t="n">
        <v>2</v>
      </c>
      <c r="AR23" s="370" t="n">
        <f aca="false">AQ23/AN23</f>
        <v>0.142857142857143</v>
      </c>
      <c r="AV23" s="370" t="e">
        <f aca="false">(#ref!+AM23)/(#ref!+AM26)</f>
        <v>#NAME?</v>
      </c>
      <c r="AW23" s="370" t="e">
        <f aca="false">#ref!/(AM23+#ref!)</f>
        <v>#NAME?</v>
      </c>
      <c r="AX23" s="370" t="e">
        <f aca="false">AM23/(#ref!+AM23)</f>
        <v>#NAME?</v>
      </c>
      <c r="AZ23" s="373" t="e">
        <f aca="false">(#ref!*0.1)+(AF23*6)+(AL23*0.1)+(AN23*6)</f>
        <v>#NAME?</v>
      </c>
      <c r="BA23" s="373" t="e">
        <f aca="false">(#ref!*0.1)+(AF23*6)+(AK23*1)+(AL23*0.1)+(AN23*6)</f>
        <v>#NAME?</v>
      </c>
    </row>
    <row r="24" customFormat="false" ht="8.25" hidden="false" customHeight="false" outlineLevel="0" collapsed="false">
      <c r="A24" s="372" t="s">
        <v>1277</v>
      </c>
      <c r="B24" s="373" t="n">
        <v>27</v>
      </c>
      <c r="C24" s="382" t="n">
        <v>16</v>
      </c>
      <c r="D24" s="373" t="n">
        <v>155</v>
      </c>
      <c r="E24" s="373" t="n">
        <v>740</v>
      </c>
      <c r="F24" s="373" t="n">
        <f aca="false">E24/D24</f>
        <v>4.7741935483871</v>
      </c>
      <c r="G24" s="373" t="n">
        <v>6</v>
      </c>
      <c r="H24" s="370" t="n">
        <f aca="false">G24/D24</f>
        <v>0.0387096774193548</v>
      </c>
      <c r="J24" s="370" t="n">
        <f aca="false">L24/K24</f>
        <v>0.85</v>
      </c>
      <c r="K24" s="373" t="n">
        <v>20</v>
      </c>
      <c r="L24" s="373" t="n">
        <v>17</v>
      </c>
      <c r="M24" s="373" t="n">
        <v>68</v>
      </c>
      <c r="N24" s="373" t="n">
        <f aca="false">M24/L24</f>
        <v>4</v>
      </c>
      <c r="O24" s="373" t="n">
        <v>0</v>
      </c>
      <c r="P24" s="370" t="n">
        <f aca="false">O24/L24</f>
        <v>0</v>
      </c>
      <c r="S24" s="372" t="s">
        <v>1278</v>
      </c>
      <c r="T24" s="370" t="n">
        <f aca="false">(D24+K24)/($D$27+$K$27+$N$17+$E$17+$L$38+$L$47)</f>
        <v>0.188172043010753</v>
      </c>
      <c r="U24" s="370" t="n">
        <f aca="false">K24/($K$27+$F$38+$F$47)</f>
        <v>0.050125313283208</v>
      </c>
      <c r="V24" s="370" t="n">
        <f aca="false">D24/($D$27+$N$17+$L$38+$L$47)</f>
        <v>0.333333333333333</v>
      </c>
      <c r="X24" s="373" t="n">
        <f aca="false">($E24*('Scoring Format'!$B$3))+($G24*('Scoring Format'!$B$6))+($M24*('Scoring Format'!$B$4))+($O24*('Scoring Format'!$B$7))</f>
        <v>116.8</v>
      </c>
      <c r="Y24" s="373" t="n">
        <f aca="false">($E24*('Scoring Format'!$B$3))+($G24*('Scoring Format'!$B$6))+(L24*1)+($M24*('Scoring Format'!$B$4))+($O24*('Scoring Format'!$B$7))</f>
        <v>133.8</v>
      </c>
      <c r="Z24" s="373" t="n">
        <f aca="false">($E24*('Scoring Format'!$B$3))+($G24*('Scoring Format'!$B$6))+(L24*0.5)+($M24*('Scoring Format'!$B$4))+($O24*('Scoring Format'!$B$7))</f>
        <v>125.3</v>
      </c>
      <c r="AA24" s="364"/>
      <c r="AB24" s="364"/>
      <c r="AC24" s="364"/>
      <c r="AD24" s="372" t="s">
        <v>67</v>
      </c>
      <c r="AE24" s="372"/>
      <c r="AF24" s="373" t="n">
        <v>8</v>
      </c>
      <c r="AG24" s="373" t="n">
        <v>28</v>
      </c>
      <c r="AH24" s="373" t="n">
        <f aca="false">AG24/AF24</f>
        <v>3.5</v>
      </c>
      <c r="AI24" s="373" t="n">
        <v>0</v>
      </c>
      <c r="AJ24" s="370" t="n">
        <f aca="false">AI24/AF24</f>
        <v>0</v>
      </c>
      <c r="AL24" s="370" t="n">
        <f aca="false">AN24/AM24</f>
        <v>0.5</v>
      </c>
      <c r="AM24" s="373" t="n">
        <v>4</v>
      </c>
      <c r="AN24" s="373" t="n">
        <v>2</v>
      </c>
      <c r="AO24" s="373" t="n">
        <v>17</v>
      </c>
      <c r="AP24" s="373" t="n">
        <f aca="false">AO24/AN24</f>
        <v>8.5</v>
      </c>
      <c r="AQ24" s="373" t="n">
        <v>0</v>
      </c>
      <c r="AR24" s="370" t="n">
        <f aca="false">AQ24/AN24</f>
        <v>0</v>
      </c>
      <c r="AV24" s="370" t="e">
        <f aca="false">(#ref!+AM24)/(#ref!+AM30)</f>
        <v>#NAME?</v>
      </c>
      <c r="AW24" s="370" t="e">
        <f aca="false">#ref!/(AM24+#ref!)</f>
        <v>#NAME?</v>
      </c>
      <c r="AX24" s="370" t="e">
        <f aca="false">AM24/(#ref!+AM24)</f>
        <v>#NAME?</v>
      </c>
      <c r="AZ24" s="373" t="e">
        <f aca="false">(#ref!*0.1)+(AF24*6)+(AL24*0.1)+(AN24*6)</f>
        <v>#NAME?</v>
      </c>
      <c r="BA24" s="373" t="e">
        <f aca="false">(#ref!*0.1)+(AF24*6)+(AK24*1)+(AL24*0.1)+(AN24*6)</f>
        <v>#NAME?</v>
      </c>
    </row>
    <row r="25" customFormat="false" ht="8.25" hidden="false" customHeight="false" outlineLevel="0" collapsed="false">
      <c r="A25" s="372" t="s">
        <v>1279</v>
      </c>
      <c r="B25" s="373" t="n">
        <v>26</v>
      </c>
      <c r="C25" s="382" t="n">
        <v>16</v>
      </c>
      <c r="D25" s="373" t="n">
        <v>12</v>
      </c>
      <c r="E25" s="373" t="n">
        <v>39</v>
      </c>
      <c r="F25" s="373" t="n">
        <f aca="false">E25/D25</f>
        <v>3.25</v>
      </c>
      <c r="G25" s="373" t="n">
        <v>0</v>
      </c>
      <c r="H25" s="370" t="n">
        <f aca="false">G25/D25</f>
        <v>0</v>
      </c>
      <c r="J25" s="370" t="n">
        <f aca="false">L25/K25</f>
        <v>0.875</v>
      </c>
      <c r="K25" s="373" t="n">
        <v>8</v>
      </c>
      <c r="L25" s="373" t="n">
        <v>7</v>
      </c>
      <c r="M25" s="373" t="n">
        <v>29</v>
      </c>
      <c r="N25" s="373" t="n">
        <f aca="false">M25/L25</f>
        <v>4.14285714285714</v>
      </c>
      <c r="O25" s="373" t="n">
        <v>0</v>
      </c>
      <c r="P25" s="370" t="n">
        <f aca="false">O25/L25</f>
        <v>0</v>
      </c>
      <c r="S25" s="372" t="s">
        <v>1280</v>
      </c>
      <c r="T25" s="370" t="n">
        <f aca="false">(D25+K25)/($D$27+$K$27+$N$17+$E$17+$L$38+$L$47)</f>
        <v>0.021505376344086</v>
      </c>
      <c r="U25" s="370" t="n">
        <f aca="false">K25/($K$27+$F$38+$F$47)</f>
        <v>0.0200501253132832</v>
      </c>
      <c r="V25" s="370" t="n">
        <f aca="false">D25/($D$27+$N$17+$L$38+$L$47)</f>
        <v>0.0258064516129032</v>
      </c>
      <c r="X25" s="373" t="n">
        <f aca="false">($E25*('Scoring Format'!$B$3))+($G25*('Scoring Format'!$B$6))+($M25*('Scoring Format'!$B$4))+($O25*('Scoring Format'!$B$7))</f>
        <v>6.8</v>
      </c>
      <c r="Y25" s="373" t="n">
        <f aca="false">($E25*('Scoring Format'!$B$3))+($G25*('Scoring Format'!$B$6))+(L25*1)+($M25*('Scoring Format'!$B$4))+($O25*('Scoring Format'!$B$7))</f>
        <v>13.8</v>
      </c>
      <c r="Z25" s="373" t="n">
        <f aca="false">($E25*('Scoring Format'!$B$3))+($G25*('Scoring Format'!$B$6))+(L25*0.5)+($M25*('Scoring Format'!$B$4))+($O25*('Scoring Format'!$B$7))</f>
        <v>10.3</v>
      </c>
      <c r="AA25" s="364"/>
      <c r="AB25" s="364"/>
      <c r="AC25" s="364"/>
      <c r="AD25" s="372" t="s">
        <v>70</v>
      </c>
      <c r="AE25" s="372"/>
      <c r="AF25" s="373"/>
      <c r="AG25" s="373"/>
      <c r="AH25" s="373" t="e">
        <f aca="false">AG25/AF25</f>
        <v>#DIV/0!</v>
      </c>
      <c r="AI25" s="373" t="n">
        <v>0</v>
      </c>
      <c r="AJ25" s="370" t="e">
        <f aca="false">AI25/AF25</f>
        <v>#DIV/0!</v>
      </c>
      <c r="AL25" s="370" t="e">
        <f aca="false">AN25/AM25</f>
        <v>#DIV/0!</v>
      </c>
      <c r="AM25" s="373"/>
      <c r="AN25" s="373"/>
      <c r="AO25" s="373"/>
      <c r="AP25" s="373" t="e">
        <f aca="false">AO25/AN25</f>
        <v>#DIV/0!</v>
      </c>
      <c r="AQ25" s="373" t="n">
        <v>0</v>
      </c>
      <c r="AR25" s="370" t="e">
        <f aca="false">AQ25/AN25</f>
        <v>#DIV/0!</v>
      </c>
      <c r="AV25" s="370" t="e">
        <f aca="false">(#ref!+AM25)/(#ref!+AM31)</f>
        <v>#NAME?</v>
      </c>
      <c r="AW25" s="370" t="e">
        <f aca="false">#ref!/(AM25+#ref!)</f>
        <v>#NAME?</v>
      </c>
      <c r="AX25" s="370" t="e">
        <f aca="false">AM25/(#ref!+AM25)</f>
        <v>#NAME?</v>
      </c>
      <c r="AZ25" s="373" t="e">
        <f aca="false">(#ref!*0.1)+(AF25*6)+(AL25*0.1)+(AN25*6)</f>
        <v>#NAME?</v>
      </c>
      <c r="BA25" s="373" t="e">
        <f aca="false">(#ref!*0.1)+(AF25*6)+(AK25*1)+(AL25*0.1)+(AN25*6)</f>
        <v>#NAME?</v>
      </c>
    </row>
    <row r="26" customFormat="false" ht="8.25" hidden="false" customHeight="false" outlineLevel="0" collapsed="false">
      <c r="A26" s="372"/>
      <c r="B26" s="373"/>
      <c r="C26" s="382"/>
      <c r="D26" s="373"/>
      <c r="E26" s="373"/>
      <c r="F26" s="373" t="e">
        <f aca="false">E26/D26</f>
        <v>#DIV/0!</v>
      </c>
      <c r="G26" s="373"/>
      <c r="H26" s="370" t="e">
        <f aca="false">G26/D26</f>
        <v>#DIV/0!</v>
      </c>
      <c r="J26" s="370" t="e">
        <f aca="false">L26/K26</f>
        <v>#DIV/0!</v>
      </c>
      <c r="K26" s="373"/>
      <c r="L26" s="373"/>
      <c r="M26" s="373"/>
      <c r="N26" s="373" t="e">
        <f aca="false">M26/L26</f>
        <v>#DIV/0!</v>
      </c>
      <c r="O26" s="373" t="n">
        <v>0</v>
      </c>
      <c r="P26" s="370" t="e">
        <f aca="false">O26/L26</f>
        <v>#DIV/0!</v>
      </c>
      <c r="S26" s="372"/>
      <c r="T26" s="370" t="n">
        <f aca="false">(D26+K26)/($D$27+$K$27+$N$17+$E$17+$L$38+$L$47)</f>
        <v>0</v>
      </c>
      <c r="U26" s="370" t="n">
        <f aca="false">K26/($K$27+$F$38+$F$47)</f>
        <v>0</v>
      </c>
      <c r="V26" s="370" t="n">
        <f aca="false">D26/($D$27+$N$17+$L$38+$L$47)</f>
        <v>0</v>
      </c>
      <c r="X26" s="373" t="n">
        <f aca="false">($E26*('Scoring Format'!$B$3))+($G26*('Scoring Format'!$B$6))+($M26*('Scoring Format'!$B$4))+($O26*('Scoring Format'!$B$7))</f>
        <v>0</v>
      </c>
      <c r="Y26" s="373" t="n">
        <f aca="false">($E26*('Scoring Format'!$B$3))+($G26*('Scoring Format'!$B$6))+(L26*1)+($M26*('Scoring Format'!$B$4))+($O26*('Scoring Format'!$B$7))</f>
        <v>0</v>
      </c>
      <c r="Z26" s="373" t="n">
        <f aca="false">($E26*('Scoring Format'!$B$3))+($G26*('Scoring Format'!$B$6))+(L26*0.5)+($M26*('Scoring Format'!$B$4))+($O26*('Scoring Format'!$B$7))</f>
        <v>0</v>
      </c>
      <c r="AA26" s="364"/>
      <c r="AB26" s="364"/>
      <c r="AC26" s="364"/>
      <c r="AD26" s="372" t="s">
        <v>164</v>
      </c>
      <c r="AE26" s="372"/>
      <c r="AF26" s="373"/>
      <c r="AG26" s="373"/>
      <c r="AH26" s="373" t="e">
        <f aca="false">AG26/AF26</f>
        <v>#DIV/0!</v>
      </c>
      <c r="AI26" s="373"/>
      <c r="AJ26" s="370" t="e">
        <f aca="false">AI26/AF26</f>
        <v>#DIV/0!</v>
      </c>
      <c r="AL26" s="370" t="e">
        <f aca="false">AN26/AM26</f>
        <v>#DIV/0!</v>
      </c>
      <c r="AM26" s="373"/>
      <c r="AN26" s="373"/>
      <c r="AO26" s="373"/>
      <c r="AP26" s="373"/>
      <c r="AQ26" s="373" t="n">
        <f aca="false">(AG26*0.1)+(AI26*6)+(AN26*0.1)+(AP26*6)</f>
        <v>0</v>
      </c>
      <c r="AR26" s="370" t="e">
        <f aca="false">AQ26/AN26</f>
        <v>#DIV/0!</v>
      </c>
      <c r="AV26" s="370" t="e">
        <f aca="false">(#ref!+AM26)/(#ref!+AM32)</f>
        <v>#NAME?</v>
      </c>
      <c r="AW26" s="370" t="e">
        <f aca="false">#ref!/(AM26+#ref!)</f>
        <v>#NAME?</v>
      </c>
      <c r="AX26" s="370" t="e">
        <f aca="false">AM26/(#ref!+AM26)</f>
        <v>#NAME?</v>
      </c>
      <c r="AZ26" s="373" t="e">
        <f aca="false">(#ref!*0.1)+(AF26*6)+(AJ26*1)+(AK26*0.1)+(AM26*6)</f>
        <v>#NAME?</v>
      </c>
      <c r="BA26" s="373" t="e">
        <f aca="false">(#ref!*0.1)+(AF26*6)+(AK26*1)+(AL26*0.1)+(AN26*6)</f>
        <v>#NAME?</v>
      </c>
    </row>
    <row r="27" customFormat="false" ht="8.25" hidden="false" customHeight="false" outlineLevel="0" collapsed="false">
      <c r="A27" s="371" t="s">
        <v>49</v>
      </c>
      <c r="B27" s="371"/>
      <c r="C27" s="371"/>
      <c r="D27" s="371" t="n">
        <f aca="false">SUM(D22:D26)</f>
        <v>379</v>
      </c>
      <c r="E27" s="371" t="n">
        <f aca="false">SUM(E22:E26)</f>
        <v>1729</v>
      </c>
      <c r="F27" s="371"/>
      <c r="G27" s="371" t="n">
        <f aca="false">SUM(G22:G26)</f>
        <v>10</v>
      </c>
      <c r="H27" s="371"/>
      <c r="I27" s="371"/>
      <c r="J27" s="371"/>
      <c r="K27" s="371" t="n">
        <f aca="false">SUM(K22:K26)</f>
        <v>85</v>
      </c>
      <c r="L27" s="371" t="n">
        <f aca="false">SUM(L22:L26)</f>
        <v>66</v>
      </c>
      <c r="M27" s="371" t="n">
        <f aca="false">SUM(M22:M26)</f>
        <v>334</v>
      </c>
      <c r="N27" s="371"/>
      <c r="O27" s="371" t="n">
        <f aca="false">SUM(O22:O26)</f>
        <v>2</v>
      </c>
      <c r="P27" s="371"/>
      <c r="AD27" s="371" t="s">
        <v>49</v>
      </c>
      <c r="AE27" s="371"/>
      <c r="AF27" s="371" t="n">
        <f aca="false">SUM(AF22:AF26)</f>
        <v>304</v>
      </c>
      <c r="AG27" s="371" t="n">
        <f aca="false">SUM(AG22:AG26)</f>
        <v>1513</v>
      </c>
      <c r="AH27" s="371"/>
      <c r="AI27" s="371" t="n">
        <f aca="false">SUM(AI22:AI26)</f>
        <v>13</v>
      </c>
      <c r="AJ27" s="371"/>
      <c r="AK27" s="371"/>
      <c r="AL27" s="371"/>
      <c r="AM27" s="371" t="n">
        <f aca="false">SUM(AM22:AM26)</f>
        <v>98</v>
      </c>
      <c r="AN27" s="371" t="n">
        <f aca="false">SUM(AN22:AN26)</f>
        <v>72</v>
      </c>
      <c r="AO27" s="371" t="n">
        <f aca="false">SUM(AO22:AO26)</f>
        <v>491</v>
      </c>
      <c r="AP27" s="371"/>
      <c r="AQ27" s="371" t="n">
        <f aca="false">SUM(AQ22:AQ26)</f>
        <v>4</v>
      </c>
      <c r="AR27" s="371"/>
    </row>
    <row r="28" customFormat="false" ht="8.25" hidden="false" customHeight="false" outlineLevel="0" collapsed="false">
      <c r="A28" s="371"/>
      <c r="C28" s="364"/>
      <c r="D28" s="364"/>
      <c r="E28" s="364"/>
      <c r="F28" s="364"/>
      <c r="G28" s="364"/>
      <c r="H28" s="371"/>
      <c r="I28" s="364"/>
      <c r="J28" s="364"/>
      <c r="K28" s="364"/>
      <c r="L28" s="364"/>
      <c r="M28" s="364"/>
      <c r="N28" s="364"/>
      <c r="AC28" s="371"/>
      <c r="AD28" s="364"/>
      <c r="AE28" s="364"/>
      <c r="AF28" s="364"/>
      <c r="AG28" s="364"/>
      <c r="AH28" s="364"/>
      <c r="AI28" s="364"/>
      <c r="AJ28" s="371"/>
      <c r="AK28" s="364"/>
      <c r="AL28" s="364"/>
      <c r="AM28" s="364"/>
      <c r="AN28" s="364"/>
      <c r="AO28" s="364"/>
      <c r="AP28" s="364"/>
    </row>
    <row r="29" customFormat="false" ht="8.25" hidden="false" customHeight="false" outlineLevel="0" collapsed="false">
      <c r="C29" s="364"/>
      <c r="D29" s="364"/>
      <c r="E29" s="364"/>
      <c r="F29" s="364"/>
      <c r="G29" s="364"/>
      <c r="H29" s="364"/>
      <c r="I29" s="364"/>
      <c r="J29" s="364"/>
      <c r="K29" s="364"/>
      <c r="L29" s="364"/>
      <c r="M29" s="364"/>
      <c r="AD29" s="364"/>
      <c r="AE29" s="364"/>
      <c r="AF29" s="364"/>
      <c r="AG29" s="364"/>
      <c r="AH29" s="364"/>
      <c r="AI29" s="364"/>
      <c r="AJ29" s="364"/>
      <c r="AK29" s="364"/>
      <c r="AL29" s="364"/>
      <c r="AM29" s="364"/>
      <c r="AN29" s="364"/>
      <c r="AO29" s="364"/>
    </row>
    <row r="30" customFormat="false" ht="8.25" hidden="false" customHeight="false" outlineLevel="0" collapsed="false">
      <c r="A30" s="365" t="s">
        <v>50</v>
      </c>
      <c r="B30" s="365"/>
      <c r="C30" s="365"/>
      <c r="D30" s="365"/>
      <c r="E30" s="365"/>
      <c r="F30" s="365"/>
      <c r="G30" s="365"/>
      <c r="H30" s="366"/>
      <c r="I30" s="366"/>
      <c r="J30" s="364"/>
      <c r="K30" s="364"/>
      <c r="L30" s="365" t="s">
        <v>19</v>
      </c>
      <c r="M30" s="365"/>
      <c r="N30" s="365"/>
      <c r="O30" s="365"/>
      <c r="P30" s="365"/>
      <c r="T30" s="365" t="s">
        <v>20</v>
      </c>
      <c r="U30" s="365"/>
      <c r="V30" s="365"/>
      <c r="X30" s="365"/>
      <c r="Y30" s="365"/>
      <c r="AE30" s="365" t="s">
        <v>50</v>
      </c>
      <c r="AF30" s="365"/>
      <c r="AG30" s="365"/>
      <c r="AH30" s="365"/>
      <c r="AI30" s="365"/>
      <c r="AJ30" s="365"/>
      <c r="AK30" s="365"/>
      <c r="AL30" s="364"/>
      <c r="AM30" s="364"/>
      <c r="AN30" s="365" t="s">
        <v>19</v>
      </c>
      <c r="AO30" s="365"/>
      <c r="AP30" s="365"/>
      <c r="AQ30" s="365"/>
      <c r="AR30" s="365"/>
      <c r="AV30" s="365" t="s">
        <v>20</v>
      </c>
      <c r="AW30" s="365"/>
      <c r="AX30" s="365"/>
      <c r="AZ30" s="365" t="s">
        <v>21</v>
      </c>
      <c r="BA30" s="365"/>
    </row>
    <row r="31" customFormat="false" ht="8.25" hidden="false" customHeight="false" outlineLevel="0" collapsed="false">
      <c r="A31" s="371" t="s">
        <v>74</v>
      </c>
      <c r="B31" s="371" t="s">
        <v>23</v>
      </c>
      <c r="C31" s="371" t="s">
        <v>24</v>
      </c>
      <c r="D31" s="371" t="s">
        <v>52</v>
      </c>
      <c r="E31" s="371" t="s">
        <v>53</v>
      </c>
      <c r="F31" s="371" t="s">
        <v>54</v>
      </c>
      <c r="G31" s="371" t="s">
        <v>55</v>
      </c>
      <c r="H31" s="371" t="s">
        <v>56</v>
      </c>
      <c r="I31" s="371" t="s">
        <v>30</v>
      </c>
      <c r="J31" s="371" t="s">
        <v>57</v>
      </c>
      <c r="L31" s="371" t="s">
        <v>34</v>
      </c>
      <c r="M31" s="371" t="s">
        <v>35</v>
      </c>
      <c r="N31" s="371" t="s">
        <v>36</v>
      </c>
      <c r="O31" s="371" t="s">
        <v>75</v>
      </c>
      <c r="P31" s="371" t="s">
        <v>31</v>
      </c>
      <c r="S31" s="371" t="s">
        <v>74</v>
      </c>
      <c r="T31" s="371" t="s">
        <v>38</v>
      </c>
      <c r="U31" s="371" t="s">
        <v>39</v>
      </c>
      <c r="V31" s="371" t="s">
        <v>40</v>
      </c>
      <c r="X31" s="371" t="s">
        <v>41</v>
      </c>
      <c r="Y31" s="371" t="s">
        <v>58</v>
      </c>
      <c r="Z31" s="371" t="s">
        <v>76</v>
      </c>
      <c r="AA31" s="371"/>
      <c r="AD31" s="371" t="s">
        <v>74</v>
      </c>
      <c r="AE31" s="371" t="s">
        <v>24</v>
      </c>
      <c r="AF31" s="371" t="s">
        <v>52</v>
      </c>
      <c r="AG31" s="371" t="s">
        <v>53</v>
      </c>
      <c r="AH31" s="371" t="s">
        <v>54</v>
      </c>
      <c r="AI31" s="371" t="s">
        <v>55</v>
      </c>
      <c r="AJ31" s="371" t="s">
        <v>56</v>
      </c>
      <c r="AK31" s="371" t="s">
        <v>30</v>
      </c>
      <c r="AL31" s="371" t="s">
        <v>57</v>
      </c>
      <c r="AN31" s="371" t="s">
        <v>34</v>
      </c>
      <c r="AO31" s="371" t="s">
        <v>35</v>
      </c>
      <c r="AP31" s="371" t="s">
        <v>36</v>
      </c>
      <c r="AQ31" s="371" t="s">
        <v>75</v>
      </c>
      <c r="AR31" s="371" t="s">
        <v>31</v>
      </c>
      <c r="AV31" s="371" t="s">
        <v>38</v>
      </c>
      <c r="AW31" s="371" t="s">
        <v>39</v>
      </c>
      <c r="AX31" s="371" t="s">
        <v>40</v>
      </c>
      <c r="AZ31" s="371" t="s">
        <v>41</v>
      </c>
      <c r="BA31" s="371" t="s">
        <v>58</v>
      </c>
    </row>
    <row r="32" customFormat="false" ht="8.25" hidden="false" customHeight="false" outlineLevel="0" collapsed="false">
      <c r="A32" s="372" t="s">
        <v>1281</v>
      </c>
      <c r="B32" s="373" t="n">
        <v>27</v>
      </c>
      <c r="C32" s="373" t="n">
        <v>17</v>
      </c>
      <c r="D32" s="370" t="n">
        <f aca="false">F32/E32</f>
        <v>0.71875</v>
      </c>
      <c r="E32" s="373" t="n">
        <v>160</v>
      </c>
      <c r="F32" s="373" t="n">
        <v>115</v>
      </c>
      <c r="G32" s="373" t="n">
        <v>1400</v>
      </c>
      <c r="H32" s="373" t="n">
        <f aca="false">G32/F32</f>
        <v>12.1739130434783</v>
      </c>
      <c r="I32" s="373" t="n">
        <v>8</v>
      </c>
      <c r="J32" s="370" t="n">
        <f aca="false">I32/F32</f>
        <v>0.0695652173913044</v>
      </c>
      <c r="L32" s="373" t="n">
        <v>2</v>
      </c>
      <c r="M32" s="373" t="n">
        <v>12</v>
      </c>
      <c r="N32" s="383" t="n">
        <f aca="false">M32/L32</f>
        <v>6</v>
      </c>
      <c r="O32" s="373" t="n">
        <v>0</v>
      </c>
      <c r="P32" s="370" t="n">
        <f aca="false">O32/L32</f>
        <v>0</v>
      </c>
      <c r="S32" s="372" t="s">
        <v>1282</v>
      </c>
      <c r="T32" s="384" t="n">
        <f aca="false">(E32+L32)/($D$27+$L$27+$N$17+$E$47+$L$47)</f>
        <v>0.251552795031056</v>
      </c>
      <c r="U32" s="384" t="n">
        <f aca="false">E32/($E$17)</f>
        <v>0.421052631578947</v>
      </c>
      <c r="V32" s="384" t="n">
        <f aca="false">L32/($N$17+$D$27+$L$38+$L$47)</f>
        <v>0.0043010752688172</v>
      </c>
      <c r="X32" s="373" t="n">
        <f aca="false">($G32*('Scoring Format'!$B$4))+($I32*'Scoring Format'!$B$7)+($M32*('Scoring Format'!$B$3))+($O32*('Scoring Format'!$B$6))</f>
        <v>189.2</v>
      </c>
      <c r="Y32" s="373" t="n">
        <f aca="false">(F32*1)+(($G32*('Scoring Format'!$B$4))+($I32*'Scoring Format'!$B$7)+($M32*('Scoring Format'!$B$3))+($O32*('Scoring Format'!$B$6)))</f>
        <v>304.2</v>
      </c>
      <c r="Z32" s="373" t="n">
        <f aca="false">(F32*0.5)+(($G32*('Scoring Format'!$B$4))+($I32*'Scoring Format'!$B$7)+($M32*('Scoring Format'!$B$3))+($O32*('Scoring Format'!$B$6)))</f>
        <v>246.7</v>
      </c>
      <c r="AA32" s="364"/>
      <c r="AD32" s="372" t="s">
        <v>79</v>
      </c>
      <c r="AE32" s="372"/>
      <c r="AF32" s="370" t="n">
        <f aca="false">AH32/AG32</f>
        <v>0.607476635514019</v>
      </c>
      <c r="AG32" s="373" t="n">
        <v>107</v>
      </c>
      <c r="AH32" s="373" t="n">
        <v>65</v>
      </c>
      <c r="AI32" s="373" t="n">
        <v>710</v>
      </c>
      <c r="AJ32" s="373" t="n">
        <f aca="false">AI32/AH32</f>
        <v>10.9230769230769</v>
      </c>
      <c r="AK32" s="373" t="n">
        <v>6</v>
      </c>
      <c r="AL32" s="370" t="n">
        <f aca="false">AK32/AH32</f>
        <v>0.0923076923076923</v>
      </c>
      <c r="AN32" s="373" t="n">
        <v>0</v>
      </c>
      <c r="AO32" s="373" t="n">
        <v>0</v>
      </c>
      <c r="AP32" s="383" t="e">
        <f aca="false">AO32/AN32</f>
        <v>#DIV/0!</v>
      </c>
      <c r="AQ32" s="373" t="n">
        <v>0</v>
      </c>
      <c r="AR32" s="370" t="e">
        <f aca="false">AQ32/AN32</f>
        <v>#DIV/0!</v>
      </c>
      <c r="AV32" s="384" t="e">
        <f aca="false">(#ref!+AK32)/(#ref!+AK35)</f>
        <v>#NAME?</v>
      </c>
      <c r="AW32" s="384" t="e">
        <f aca="false">#ref!/(AK32+#ref!)</f>
        <v>#NAME?</v>
      </c>
      <c r="AX32" s="384" t="e">
        <f aca="false">AK32/(#ref!+AK32)</f>
        <v>#NAME?</v>
      </c>
      <c r="AZ32" s="373" t="n">
        <f aca="false">(AI32*0.1)+(AK32*6)+(AO32*0.1)+(AQ32*6)</f>
        <v>107</v>
      </c>
      <c r="BA32" s="373" t="n">
        <f aca="false">(AH32*1)+(AI32*0.1)+(AK32*6)+(AO32*0.1)+(AQ32*6)</f>
        <v>172</v>
      </c>
    </row>
    <row r="33" customFormat="false" ht="8.25" hidden="false" customHeight="false" outlineLevel="0" collapsed="false">
      <c r="A33" s="372" t="s">
        <v>1283</v>
      </c>
      <c r="B33" s="373" t="n">
        <v>24</v>
      </c>
      <c r="C33" s="373" t="n">
        <v>17</v>
      </c>
      <c r="D33" s="370" t="n">
        <f aca="false">F33/E33</f>
        <v>0.604166666666667</v>
      </c>
      <c r="E33" s="373" t="n">
        <v>96</v>
      </c>
      <c r="F33" s="373" t="n">
        <v>58</v>
      </c>
      <c r="G33" s="373" t="n">
        <v>754</v>
      </c>
      <c r="H33" s="373" t="n">
        <f aca="false">G33/F33</f>
        <v>13</v>
      </c>
      <c r="I33" s="373" t="n">
        <v>6</v>
      </c>
      <c r="J33" s="370" t="n">
        <f aca="false">I33/F33</f>
        <v>0.103448275862069</v>
      </c>
      <c r="L33" s="373" t="n">
        <v>2</v>
      </c>
      <c r="M33" s="373" t="n">
        <v>30</v>
      </c>
      <c r="N33" s="383" t="n">
        <f aca="false">M33/L33</f>
        <v>15</v>
      </c>
      <c r="O33" s="373" t="n">
        <v>1</v>
      </c>
      <c r="P33" s="370" t="n">
        <f aca="false">O33/L33</f>
        <v>0.5</v>
      </c>
      <c r="S33" s="372" t="s">
        <v>1284</v>
      </c>
      <c r="T33" s="384" t="n">
        <f aca="false">(E33+L33)/($D$27+$L$27+$N$17+$E$47+$L$47)</f>
        <v>0.152173913043478</v>
      </c>
      <c r="U33" s="384" t="n">
        <f aca="false">E33/($E$17)</f>
        <v>0.252631578947368</v>
      </c>
      <c r="V33" s="384" t="n">
        <f aca="false">L33/($N$17+$D$27+$L$38+$L$47)</f>
        <v>0.0043010752688172</v>
      </c>
      <c r="X33" s="373" t="n">
        <f aca="false">($G33*('Scoring Format'!$B$4))+($I33*'Scoring Format'!$B$7)+($M33*('Scoring Format'!$B$3))+($O33*('Scoring Format'!$B$6))</f>
        <v>120.4</v>
      </c>
      <c r="Y33" s="373" t="n">
        <f aca="false">(F33*1)+(($G33*('Scoring Format'!$B$4))+($I33*'Scoring Format'!$B$7)+($M33*('Scoring Format'!$B$3))+($O33*('Scoring Format'!$B$6)))</f>
        <v>178.4</v>
      </c>
      <c r="Z33" s="373" t="n">
        <f aca="false">(F33*0.5)+(($G33*('Scoring Format'!$B$4))+($I33*'Scoring Format'!$B$7)+($M33*('Scoring Format'!$B$3))+($O33*('Scoring Format'!$B$6)))</f>
        <v>149.4</v>
      </c>
      <c r="AA33" s="364"/>
      <c r="AD33" s="372" t="s">
        <v>82</v>
      </c>
      <c r="AE33" s="372"/>
      <c r="AF33" s="370" t="n">
        <f aca="false">AH33/AG33</f>
        <v>0.633333333333333</v>
      </c>
      <c r="AG33" s="373" t="n">
        <v>120</v>
      </c>
      <c r="AH33" s="373" t="n">
        <v>76</v>
      </c>
      <c r="AI33" s="373" t="n">
        <v>892</v>
      </c>
      <c r="AJ33" s="373" t="n">
        <f aca="false">AI33/AH33</f>
        <v>11.7368421052632</v>
      </c>
      <c r="AK33" s="373" t="n">
        <v>5</v>
      </c>
      <c r="AL33" s="370" t="n">
        <f aca="false">AK33/AH33</f>
        <v>0.0657894736842105</v>
      </c>
      <c r="AN33" s="373" t="n">
        <v>12</v>
      </c>
      <c r="AO33" s="373" t="n">
        <v>108</v>
      </c>
      <c r="AP33" s="383" t="n">
        <f aca="false">AO33/AN33</f>
        <v>9</v>
      </c>
      <c r="AQ33" s="373" t="n">
        <v>0</v>
      </c>
      <c r="AR33" s="370" t="n">
        <f aca="false">AQ33/AN33</f>
        <v>0</v>
      </c>
      <c r="AV33" s="384" t="e">
        <f aca="false">(#ref!+AK33)/(#ref!+AK36)</f>
        <v>#NAME?</v>
      </c>
      <c r="AW33" s="384" t="e">
        <f aca="false">#ref!/(AK33+#ref!)</f>
        <v>#NAME?</v>
      </c>
      <c r="AX33" s="384" t="e">
        <f aca="false">AK33/(#ref!+AK33)</f>
        <v>#NAME?</v>
      </c>
      <c r="AZ33" s="373" t="n">
        <f aca="false">(AI33*0.1)+(AK33*6)+(AO33*0.1)+(AQ33*6)</f>
        <v>130</v>
      </c>
      <c r="BA33" s="373" t="n">
        <f aca="false">(AH33*1)+(AI33*0.1)+(AK33*6)+(AO33*0.1)+(AQ33*6)</f>
        <v>206</v>
      </c>
    </row>
    <row r="34" customFormat="false" ht="8.25" hidden="false" customHeight="false" outlineLevel="0" collapsed="false">
      <c r="A34" s="372" t="s">
        <v>1285</v>
      </c>
      <c r="B34" s="373" t="n">
        <v>28</v>
      </c>
      <c r="C34" s="373" t="n">
        <v>17</v>
      </c>
      <c r="D34" s="370" t="n">
        <f aca="false">F34/E34</f>
        <v>0.56</v>
      </c>
      <c r="E34" s="373" t="n">
        <v>75</v>
      </c>
      <c r="F34" s="373" t="n">
        <v>42</v>
      </c>
      <c r="G34" s="373" t="n">
        <v>508</v>
      </c>
      <c r="H34" s="373" t="n">
        <f aca="false">G34/F34</f>
        <v>12.0952380952381</v>
      </c>
      <c r="I34" s="373" t="n">
        <v>1</v>
      </c>
      <c r="J34" s="370" t="n">
        <f aca="false">I34/F34</f>
        <v>0.0238095238095238</v>
      </c>
      <c r="L34" s="373" t="n">
        <v>2</v>
      </c>
      <c r="M34" s="373" t="n">
        <v>25</v>
      </c>
      <c r="N34" s="383" t="n">
        <f aca="false">M34/L34</f>
        <v>12.5</v>
      </c>
      <c r="O34" s="373" t="n">
        <v>0</v>
      </c>
      <c r="P34" s="370" t="n">
        <f aca="false">O34/L34</f>
        <v>0</v>
      </c>
      <c r="S34" s="372" t="s">
        <v>1286</v>
      </c>
      <c r="T34" s="384" t="n">
        <f aca="false">(E34+L34)/($D$27+$L$27+$N$17+$E$47+$L$47)</f>
        <v>0.119565217391304</v>
      </c>
      <c r="U34" s="384" t="n">
        <f aca="false">E34/($E$17)</f>
        <v>0.197368421052632</v>
      </c>
      <c r="V34" s="384" t="n">
        <f aca="false">L34/($N$17+$D$27+$L$38+$L$47)</f>
        <v>0.0043010752688172</v>
      </c>
      <c r="X34" s="373" t="n">
        <f aca="false">($G34*('Scoring Format'!$B$4))+($I34*'Scoring Format'!$B$7)+($M34*('Scoring Format'!$B$3))+($O34*('Scoring Format'!$B$6))</f>
        <v>59.3</v>
      </c>
      <c r="Y34" s="373" t="n">
        <f aca="false">(F34*1)+(($G34*('Scoring Format'!$B$4))+($I34*'Scoring Format'!$B$7)+($M34*('Scoring Format'!$B$3))+($O34*('Scoring Format'!$B$6)))</f>
        <v>101.3</v>
      </c>
      <c r="Z34" s="373" t="n">
        <f aca="false">(F34*0.5)+(($G34*('Scoring Format'!$B$4))+($I34*'Scoring Format'!$B$7)+($M34*('Scoring Format'!$B$3))+($O34*('Scoring Format'!$B$6)))</f>
        <v>80.3</v>
      </c>
      <c r="AA34" s="364"/>
      <c r="AD34" s="372" t="s">
        <v>85</v>
      </c>
      <c r="AE34" s="372"/>
      <c r="AF34" s="370" t="n">
        <f aca="false">AH34/AG34</f>
        <v>0.55</v>
      </c>
      <c r="AG34" s="373" t="n">
        <v>40</v>
      </c>
      <c r="AH34" s="373" t="n">
        <v>22</v>
      </c>
      <c r="AI34" s="373" t="n">
        <v>325</v>
      </c>
      <c r="AJ34" s="373" t="n">
        <f aca="false">AI34/AH34</f>
        <v>14.7727272727273</v>
      </c>
      <c r="AK34" s="373" t="n">
        <v>2</v>
      </c>
      <c r="AL34" s="370" t="n">
        <f aca="false">AK34/AH34</f>
        <v>0.0909090909090909</v>
      </c>
      <c r="AN34" s="373" t="n">
        <v>5</v>
      </c>
      <c r="AO34" s="373" t="n">
        <v>20</v>
      </c>
      <c r="AP34" s="383" t="n">
        <f aca="false">AO34/AN34</f>
        <v>4</v>
      </c>
      <c r="AQ34" s="373" t="n">
        <v>0</v>
      </c>
      <c r="AR34" s="370" t="n">
        <f aca="false">AQ34/AN34</f>
        <v>0</v>
      </c>
      <c r="AV34" s="384" t="e">
        <f aca="false">(#ref!+AK34)/(#ref!+AK37)</f>
        <v>#NAME?</v>
      </c>
      <c r="AW34" s="384" t="e">
        <f aca="false">#ref!/(AK34+#ref!)</f>
        <v>#NAME?</v>
      </c>
      <c r="AX34" s="384" t="e">
        <f aca="false">AK34/(#ref!+AK34)</f>
        <v>#NAME?</v>
      </c>
      <c r="AZ34" s="373" t="n">
        <f aca="false">(AI34*0.1)+(AK34*6)+(AO34*0.1)+(AQ34*6)</f>
        <v>46.5</v>
      </c>
      <c r="BA34" s="373" t="n">
        <f aca="false">(AH34*1)+(AI34*0.1)+(AK34*6)+(AO34*0.1)+(AQ34*6)</f>
        <v>68.5</v>
      </c>
    </row>
    <row r="35" customFormat="false" ht="8.25" hidden="false" customHeight="false" outlineLevel="0" collapsed="false">
      <c r="A35" s="372" t="s">
        <v>1287</v>
      </c>
      <c r="B35" s="373" t="n">
        <v>26</v>
      </c>
      <c r="C35" s="373"/>
      <c r="D35" s="370" t="e">
        <f aca="false">F35/E35</f>
        <v>#DIV/0!</v>
      </c>
      <c r="E35" s="373"/>
      <c r="F35" s="373"/>
      <c r="G35" s="373"/>
      <c r="H35" s="373" t="e">
        <f aca="false">G35/F35</f>
        <v>#DIV/0!</v>
      </c>
      <c r="I35" s="373" t="n">
        <v>0</v>
      </c>
      <c r="J35" s="370" t="e">
        <f aca="false">I35/F35</f>
        <v>#DIV/0!</v>
      </c>
      <c r="L35" s="373"/>
      <c r="M35" s="373"/>
      <c r="N35" s="383" t="e">
        <f aca="false">M35/L35</f>
        <v>#DIV/0!</v>
      </c>
      <c r="O35" s="373"/>
      <c r="P35" s="370" t="e">
        <f aca="false">O35/L35</f>
        <v>#DIV/0!</v>
      </c>
      <c r="S35" s="372" t="s">
        <v>1288</v>
      </c>
      <c r="T35" s="384" t="n">
        <f aca="false">(E35+L35)/($D$27+$L$27+$N$17+$E$47+$L$47)</f>
        <v>0</v>
      </c>
      <c r="U35" s="384" t="n">
        <f aca="false">E35/($E$17)</f>
        <v>0</v>
      </c>
      <c r="V35" s="384" t="n">
        <f aca="false">L35/($N$17+$D$27+$L$38+$L$47)</f>
        <v>0</v>
      </c>
      <c r="X35" s="373" t="n">
        <f aca="false">($G35*('Scoring Format'!$B$4))+($I35*'Scoring Format'!$B$7)+($M35*('Scoring Format'!$B$3))+($O35*('Scoring Format'!$B$6))</f>
        <v>0</v>
      </c>
      <c r="Y35" s="373" t="n">
        <f aca="false">(F35*1)+(($G35*('Scoring Format'!$B$4))+($I35*'Scoring Format'!$B$7)+($M35*('Scoring Format'!$B$3))+($O35*('Scoring Format'!$B$6)))</f>
        <v>0</v>
      </c>
      <c r="Z35" s="373" t="n">
        <f aca="false">(F35*0.5)+(($G35*('Scoring Format'!$B$4))+($I35*'Scoring Format'!$B$7)+($M35*('Scoring Format'!$B$3))+($O35*('Scoring Format'!$B$6)))</f>
        <v>0</v>
      </c>
      <c r="AA35" s="364"/>
      <c r="AD35" s="372" t="s">
        <v>88</v>
      </c>
      <c r="AE35" s="372"/>
      <c r="AF35" s="370" t="n">
        <f aca="false">AH35/AG35</f>
        <v>0.662068965517241</v>
      </c>
      <c r="AG35" s="373" t="n">
        <v>145</v>
      </c>
      <c r="AH35" s="373" t="n">
        <v>96</v>
      </c>
      <c r="AI35" s="373" t="n">
        <v>1098</v>
      </c>
      <c r="AJ35" s="373" t="n">
        <f aca="false">AI35/AH35</f>
        <v>11.4375</v>
      </c>
      <c r="AK35" s="373" t="n">
        <v>7</v>
      </c>
      <c r="AL35" s="370" t="n">
        <f aca="false">AK35/AH35</f>
        <v>0.0729166666666667</v>
      </c>
      <c r="AN35" s="373" t="n">
        <v>0</v>
      </c>
      <c r="AO35" s="373" t="n">
        <v>0</v>
      </c>
      <c r="AP35" s="383" t="e">
        <f aca="false">AO35/AN35</f>
        <v>#DIV/0!</v>
      </c>
      <c r="AQ35" s="373" t="n">
        <v>0</v>
      </c>
      <c r="AR35" s="370" t="e">
        <f aca="false">AQ35/AN35</f>
        <v>#DIV/0!</v>
      </c>
      <c r="AV35" s="384" t="e">
        <f aca="false">(#ref!+AK35)/(#ref!+AK38)</f>
        <v>#NAME?</v>
      </c>
      <c r="AW35" s="384" t="e">
        <f aca="false">#ref!/(AK35+#ref!)</f>
        <v>#NAME?</v>
      </c>
      <c r="AX35" s="384" t="e">
        <f aca="false">AK35/(#ref!+AK35)</f>
        <v>#NAME?</v>
      </c>
      <c r="AZ35" s="373" t="n">
        <f aca="false">(AI35*0.1)+(AK35*6)+(AO35*0.1)+(AQ35*6)</f>
        <v>151.8</v>
      </c>
      <c r="BA35" s="373" t="n">
        <f aca="false">(AH35*1)+(AI35*0.1)+(AK35*6)+(AO35*0.1)+(AQ35*6)</f>
        <v>247.8</v>
      </c>
    </row>
    <row r="36" customFormat="false" ht="8.25" hidden="false" customHeight="false" outlineLevel="0" collapsed="false">
      <c r="A36" s="372" t="s">
        <v>1289</v>
      </c>
      <c r="B36" s="373" t="n">
        <v>23</v>
      </c>
      <c r="C36" s="373"/>
      <c r="D36" s="370" t="n">
        <f aca="false">F36/E36</f>
        <v>0.72</v>
      </c>
      <c r="E36" s="373" t="n">
        <v>25</v>
      </c>
      <c r="F36" s="373" t="n">
        <v>18</v>
      </c>
      <c r="G36" s="373" t="n">
        <v>180</v>
      </c>
      <c r="H36" s="373" t="n">
        <f aca="false">G36/F36</f>
        <v>10</v>
      </c>
      <c r="I36" s="373" t="n">
        <v>0</v>
      </c>
      <c r="J36" s="370" t="n">
        <f aca="false">I36/F36</f>
        <v>0</v>
      </c>
      <c r="L36" s="373"/>
      <c r="M36" s="373"/>
      <c r="N36" s="383" t="e">
        <f aca="false">M36/L36</f>
        <v>#DIV/0!</v>
      </c>
      <c r="O36" s="373" t="n">
        <v>0</v>
      </c>
      <c r="P36" s="370" t="e">
        <f aca="false">O36/L36</f>
        <v>#DIV/0!</v>
      </c>
      <c r="S36" s="372" t="s">
        <v>1290</v>
      </c>
      <c r="T36" s="384" t="n">
        <f aca="false">(E36+L36)/($D$27+$L$27+$N$17+$E$47+$L$47)</f>
        <v>0.0388198757763975</v>
      </c>
      <c r="U36" s="384" t="n">
        <f aca="false">E36/($E$17)</f>
        <v>0.0657894736842105</v>
      </c>
      <c r="V36" s="384" t="n">
        <f aca="false">L36/($N$17+$D$27+$L$38+$L$47)</f>
        <v>0</v>
      </c>
      <c r="X36" s="373" t="n">
        <f aca="false">($G36*('Scoring Format'!$B$4))+($I36*'Scoring Format'!$B$7)+($M36*('Scoring Format'!$B$3))+($O36*('Scoring Format'!$B$6))</f>
        <v>18</v>
      </c>
      <c r="Y36" s="373" t="n">
        <f aca="false">(F36*1)+(($G36*('Scoring Format'!$B$4))+($I36*'Scoring Format'!$B$7)+($M36*('Scoring Format'!$B$3))+($O36*('Scoring Format'!$B$6)))</f>
        <v>36</v>
      </c>
      <c r="Z36" s="373" t="n">
        <f aca="false">(F36*0.5)+(($G36*('Scoring Format'!$B$4))+($I36*'Scoring Format'!$B$7)+($M36*('Scoring Format'!$B$3))+($O36*('Scoring Format'!$B$6)))</f>
        <v>27</v>
      </c>
      <c r="AA36" s="364"/>
      <c r="AD36" s="372" t="s">
        <v>91</v>
      </c>
      <c r="AE36" s="372"/>
      <c r="AF36" s="370" t="n">
        <f aca="false">AH36/AG36</f>
        <v>0.6</v>
      </c>
      <c r="AG36" s="373" t="n">
        <v>10</v>
      </c>
      <c r="AH36" s="373" t="n">
        <v>6</v>
      </c>
      <c r="AI36" s="373" t="n">
        <v>100</v>
      </c>
      <c r="AJ36" s="373" t="n">
        <f aca="false">AI36/AH36</f>
        <v>16.6666666666667</v>
      </c>
      <c r="AK36" s="373" t="n">
        <v>0</v>
      </c>
      <c r="AL36" s="370" t="n">
        <f aca="false">AK36/AH36</f>
        <v>0</v>
      </c>
      <c r="AN36" s="373" t="n">
        <v>0</v>
      </c>
      <c r="AO36" s="373" t="n">
        <v>0</v>
      </c>
      <c r="AP36" s="383" t="e">
        <f aca="false">AO36/AN36</f>
        <v>#DIV/0!</v>
      </c>
      <c r="AQ36" s="373" t="n">
        <v>0</v>
      </c>
      <c r="AR36" s="370" t="e">
        <f aca="false">AQ36/AN36</f>
        <v>#DIV/0!</v>
      </c>
      <c r="AV36" s="384" t="e">
        <f aca="false">(#ref!+AK36)/(#ref!+AK41)</f>
        <v>#NAME?</v>
      </c>
      <c r="AW36" s="384" t="e">
        <f aca="false">#ref!/(AK36+#ref!)</f>
        <v>#NAME?</v>
      </c>
      <c r="AX36" s="384" t="e">
        <f aca="false">AK36/(#ref!+AK36)</f>
        <v>#NAME?</v>
      </c>
      <c r="AZ36" s="373" t="n">
        <f aca="false">(AI36*0.1)+(AK36*6)+(AO36*0.1)+(AQ36*6)</f>
        <v>10</v>
      </c>
      <c r="BA36" s="373" t="n">
        <f aca="false">(AH36*1)+(AI36*0.1)+(AK36*6)+(AO36*0.1)+(AQ36*6)</f>
        <v>16</v>
      </c>
    </row>
    <row r="37" customFormat="false" ht="8.25" hidden="false" customHeight="false" outlineLevel="0" collapsed="false">
      <c r="A37" s="372" t="s">
        <v>1291</v>
      </c>
      <c r="B37" s="373" t="n">
        <v>24</v>
      </c>
      <c r="C37" s="373"/>
      <c r="D37" s="370" t="e">
        <f aca="false">F37/E37</f>
        <v>#DIV/0!</v>
      </c>
      <c r="E37" s="373"/>
      <c r="F37" s="373"/>
      <c r="G37" s="373"/>
      <c r="H37" s="373" t="e">
        <f aca="false">G37/F37</f>
        <v>#DIV/0!</v>
      </c>
      <c r="I37" s="373" t="n">
        <v>0</v>
      </c>
      <c r="J37" s="370" t="e">
        <f aca="false">I37/F37</f>
        <v>#DIV/0!</v>
      </c>
      <c r="L37" s="373"/>
      <c r="M37" s="373"/>
      <c r="N37" s="383" t="e">
        <f aca="false">M37/L37</f>
        <v>#DIV/0!</v>
      </c>
      <c r="O37" s="373" t="n">
        <v>0</v>
      </c>
      <c r="P37" s="370" t="e">
        <f aca="false">O37/L37</f>
        <v>#DIV/0!</v>
      </c>
      <c r="S37" s="372" t="s">
        <v>1292</v>
      </c>
      <c r="T37" s="384" t="n">
        <f aca="false">(E37+L37)/($D$27+$L$27+$N$17+$E$47+$L$47)</f>
        <v>0</v>
      </c>
      <c r="U37" s="384" t="n">
        <f aca="false">E37/($E$17)</f>
        <v>0</v>
      </c>
      <c r="V37" s="384" t="n">
        <f aca="false">L37/($N$17+$D$27+$L$38+$L$47)</f>
        <v>0</v>
      </c>
      <c r="X37" s="373" t="n">
        <f aca="false">($G37*('Scoring Format'!$B$4))+($I37*'Scoring Format'!$B$7)+($M37*('Scoring Format'!$B$3))+($O37*('Scoring Format'!$B$6))</f>
        <v>0</v>
      </c>
      <c r="Y37" s="373" t="n">
        <f aca="false">(F37*1)+(($G37*('Scoring Format'!$B$4))+($I37*'Scoring Format'!$B$7)+($M37*('Scoring Format'!$B$3))+($O37*('Scoring Format'!$B$6)))</f>
        <v>0</v>
      </c>
      <c r="Z37" s="373" t="n">
        <f aca="false">(F37*0.5)+(($G37*('Scoring Format'!$B$4))+($I37*'Scoring Format'!$B$7)+($M37*('Scoring Format'!$B$3))+($O37*('Scoring Format'!$B$6)))</f>
        <v>0</v>
      </c>
      <c r="AA37" s="364"/>
      <c r="AD37" s="372" t="s">
        <v>94</v>
      </c>
      <c r="AE37" s="372"/>
      <c r="AF37" s="370" t="e">
        <f aca="false">AH37/AG37</f>
        <v>#DIV/0!</v>
      </c>
      <c r="AG37" s="373"/>
      <c r="AH37" s="373"/>
      <c r="AI37" s="373"/>
      <c r="AJ37" s="373"/>
      <c r="AK37" s="373"/>
      <c r="AL37" s="370" t="e">
        <f aca="false">AK37/AH37</f>
        <v>#DIV/0!</v>
      </c>
      <c r="AN37" s="373"/>
      <c r="AO37" s="373"/>
      <c r="AP37" s="383" t="e">
        <f aca="false">AO37/AN37</f>
        <v>#DIV/0!</v>
      </c>
      <c r="AQ37" s="373"/>
      <c r="AR37" s="370" t="e">
        <f aca="false">AQ37/AN37</f>
        <v>#DIV/0!</v>
      </c>
      <c r="AV37" s="384" t="e">
        <f aca="false">(#ref!+AK37)/(#ref!+AK42)</f>
        <v>#NAME?</v>
      </c>
      <c r="AW37" s="384" t="e">
        <f aca="false">#ref!/(AK37+#ref!)</f>
        <v>#NAME?</v>
      </c>
      <c r="AX37" s="384" t="e">
        <f aca="false">AK37/(#ref!+AK37)</f>
        <v>#NAME?</v>
      </c>
      <c r="AZ37" s="373"/>
      <c r="BA37" s="373"/>
    </row>
    <row r="38" customFormat="false" ht="8.25" hidden="false" customHeight="false" outlineLevel="0" collapsed="false">
      <c r="A38" s="371" t="s">
        <v>49</v>
      </c>
      <c r="B38" s="371"/>
      <c r="C38" s="371"/>
      <c r="D38" s="368"/>
      <c r="E38" s="371" t="n">
        <f aca="false">SUM(E32:E37)</f>
        <v>356</v>
      </c>
      <c r="F38" s="371" t="n">
        <f aca="false">SUM(F32:F37)</f>
        <v>233</v>
      </c>
      <c r="G38" s="371" t="n">
        <f aca="false">SUM(G32:G37)</f>
        <v>2842</v>
      </c>
      <c r="H38" s="371"/>
      <c r="I38" s="371" t="n">
        <f aca="false">SUM(I32:I37)</f>
        <v>15</v>
      </c>
      <c r="J38" s="371"/>
      <c r="K38" s="371"/>
      <c r="L38" s="371" t="n">
        <f aca="false">SUM(L32:L37)</f>
        <v>6</v>
      </c>
      <c r="M38" s="371" t="n">
        <f aca="false">SUM(M32:M37)</f>
        <v>67</v>
      </c>
      <c r="N38" s="371"/>
      <c r="O38" s="371" t="n">
        <f aca="false">SUM(O32:O37)</f>
        <v>1</v>
      </c>
      <c r="P38" s="371"/>
      <c r="AD38" s="371" t="s">
        <v>49</v>
      </c>
      <c r="AE38" s="371"/>
      <c r="AF38" s="368"/>
      <c r="AG38" s="371" t="n">
        <f aca="false">SUM(AG32:AG37)</f>
        <v>422</v>
      </c>
      <c r="AH38" s="371" t="n">
        <f aca="false">SUM(AH32:AH37)</f>
        <v>265</v>
      </c>
      <c r="AI38" s="371" t="n">
        <f aca="false">SUM(AI32:AI37)</f>
        <v>3125</v>
      </c>
      <c r="AJ38" s="371"/>
      <c r="AK38" s="371" t="n">
        <f aca="false">SUM(AK32:AK37)</f>
        <v>20</v>
      </c>
      <c r="AL38" s="371"/>
      <c r="AM38" s="371"/>
      <c r="AN38" s="371" t="n">
        <f aca="false">SUM(AN32:AN37)</f>
        <v>17</v>
      </c>
      <c r="AO38" s="371" t="n">
        <f aca="false">SUM(AO32:AO37)</f>
        <v>128</v>
      </c>
      <c r="AP38" s="371"/>
      <c r="AQ38" s="371" t="n">
        <f aca="false">SUM(AQ32:AQ37)</f>
        <v>0</v>
      </c>
      <c r="AR38" s="371"/>
    </row>
    <row r="39" customFormat="false" ht="8.25" hidden="false" customHeight="false" outlineLevel="0" collapsed="false">
      <c r="A39" s="371"/>
      <c r="C39" s="364"/>
      <c r="D39" s="364"/>
      <c r="E39" s="364"/>
      <c r="F39" s="364"/>
      <c r="G39" s="364"/>
      <c r="H39" s="364"/>
      <c r="I39" s="364"/>
      <c r="J39" s="364"/>
      <c r="K39" s="364"/>
      <c r="L39" s="364"/>
      <c r="AC39" s="371"/>
      <c r="AE39" s="364"/>
      <c r="AF39" s="364"/>
      <c r="AG39" s="364"/>
      <c r="AH39" s="364"/>
      <c r="AI39" s="364"/>
      <c r="AJ39" s="364"/>
      <c r="AK39" s="364"/>
      <c r="AL39" s="364"/>
      <c r="AM39" s="364"/>
      <c r="AN39" s="364"/>
    </row>
    <row r="40" customFormat="false" ht="8.25" hidden="false" customHeight="false" outlineLevel="0" collapsed="false">
      <c r="A40" s="371"/>
      <c r="C40" s="364"/>
      <c r="D40" s="364"/>
      <c r="E40" s="364"/>
      <c r="F40" s="364"/>
      <c r="G40" s="364"/>
      <c r="H40" s="364"/>
      <c r="I40" s="364"/>
      <c r="J40" s="364"/>
      <c r="K40" s="364"/>
      <c r="L40" s="364"/>
      <c r="AC40" s="371"/>
      <c r="AE40" s="364"/>
      <c r="AF40" s="364"/>
      <c r="AG40" s="364"/>
      <c r="AH40" s="364"/>
      <c r="AI40" s="364"/>
      <c r="AJ40" s="364"/>
      <c r="AK40" s="364"/>
      <c r="AL40" s="364"/>
      <c r="AM40" s="364"/>
      <c r="AN40" s="364"/>
    </row>
    <row r="41" customFormat="false" ht="8.25" hidden="false" customHeight="false" outlineLevel="0" collapsed="false">
      <c r="A41" s="365" t="s">
        <v>50</v>
      </c>
      <c r="B41" s="365"/>
      <c r="C41" s="365"/>
      <c r="D41" s="365"/>
      <c r="E41" s="365"/>
      <c r="F41" s="365"/>
      <c r="G41" s="365"/>
      <c r="H41" s="366"/>
      <c r="I41" s="366"/>
      <c r="J41" s="364"/>
      <c r="K41" s="364"/>
      <c r="L41" s="365" t="s">
        <v>19</v>
      </c>
      <c r="M41" s="365"/>
      <c r="N41" s="365"/>
      <c r="O41" s="365"/>
      <c r="P41" s="365"/>
      <c r="T41" s="365" t="s">
        <v>20</v>
      </c>
      <c r="U41" s="365"/>
      <c r="V41" s="365"/>
      <c r="X41" s="365"/>
      <c r="Y41" s="365"/>
      <c r="AE41" s="365" t="s">
        <v>50</v>
      </c>
      <c r="AF41" s="365"/>
      <c r="AG41" s="365"/>
      <c r="AH41" s="365"/>
      <c r="AI41" s="365"/>
      <c r="AJ41" s="365"/>
      <c r="AK41" s="365"/>
      <c r="AL41" s="364"/>
      <c r="AM41" s="364"/>
      <c r="AN41" s="365" t="s">
        <v>19</v>
      </c>
      <c r="AO41" s="365"/>
      <c r="AP41" s="365"/>
      <c r="AQ41" s="365"/>
      <c r="AR41" s="365"/>
      <c r="AV41" s="365" t="s">
        <v>20</v>
      </c>
      <c r="AW41" s="365"/>
      <c r="AX41" s="365"/>
      <c r="AZ41" s="365" t="s">
        <v>21</v>
      </c>
      <c r="BA41" s="365"/>
    </row>
    <row r="42" customFormat="false" ht="8.25" hidden="false" customHeight="false" outlineLevel="0" collapsed="false">
      <c r="A42" s="371" t="s">
        <v>95</v>
      </c>
      <c r="B42" s="371" t="s">
        <v>23</v>
      </c>
      <c r="C42" s="371" t="s">
        <v>24</v>
      </c>
      <c r="D42" s="371" t="s">
        <v>52</v>
      </c>
      <c r="E42" s="371" t="s">
        <v>53</v>
      </c>
      <c r="F42" s="371" t="s">
        <v>54</v>
      </c>
      <c r="G42" s="371" t="s">
        <v>55</v>
      </c>
      <c r="H42" s="371" t="s">
        <v>56</v>
      </c>
      <c r="I42" s="371" t="s">
        <v>30</v>
      </c>
      <c r="J42" s="371" t="s">
        <v>57</v>
      </c>
      <c r="L42" s="371" t="s">
        <v>34</v>
      </c>
      <c r="M42" s="371" t="s">
        <v>35</v>
      </c>
      <c r="N42" s="371" t="s">
        <v>36</v>
      </c>
      <c r="O42" s="371" t="s">
        <v>96</v>
      </c>
      <c r="P42" s="371" t="s">
        <v>31</v>
      </c>
      <c r="S42" s="371" t="s">
        <v>95</v>
      </c>
      <c r="T42" s="371" t="s">
        <v>38</v>
      </c>
      <c r="U42" s="371" t="s">
        <v>39</v>
      </c>
      <c r="V42" s="371" t="s">
        <v>40</v>
      </c>
      <c r="X42" s="371" t="s">
        <v>41</v>
      </c>
      <c r="Y42" s="371" t="s">
        <v>58</v>
      </c>
      <c r="Z42" s="371" t="s">
        <v>97</v>
      </c>
      <c r="AA42" s="371"/>
      <c r="AD42" s="371" t="s">
        <v>95</v>
      </c>
      <c r="AE42" s="371" t="s">
        <v>24</v>
      </c>
      <c r="AF42" s="371" t="s">
        <v>52</v>
      </c>
      <c r="AG42" s="371" t="s">
        <v>53</v>
      </c>
      <c r="AH42" s="371" t="s">
        <v>54</v>
      </c>
      <c r="AI42" s="371" t="s">
        <v>55</v>
      </c>
      <c r="AJ42" s="371" t="s">
        <v>56</v>
      </c>
      <c r="AK42" s="371" t="s">
        <v>30</v>
      </c>
      <c r="AL42" s="371" t="s">
        <v>57</v>
      </c>
      <c r="AN42" s="371" t="s">
        <v>34</v>
      </c>
      <c r="AO42" s="371" t="s">
        <v>35</v>
      </c>
      <c r="AP42" s="371" t="s">
        <v>36</v>
      </c>
      <c r="AQ42" s="371" t="s">
        <v>96</v>
      </c>
      <c r="AR42" s="371" t="s">
        <v>31</v>
      </c>
      <c r="AV42" s="371" t="s">
        <v>38</v>
      </c>
      <c r="AW42" s="371" t="s">
        <v>39</v>
      </c>
      <c r="AX42" s="371" t="s">
        <v>40</v>
      </c>
      <c r="AZ42" s="371" t="s">
        <v>41</v>
      </c>
      <c r="BA42" s="371" t="s">
        <v>58</v>
      </c>
    </row>
    <row r="43" customFormat="false" ht="8.25" hidden="false" customHeight="false" outlineLevel="0" collapsed="false">
      <c r="A43" s="372" t="s">
        <v>1293</v>
      </c>
      <c r="B43" s="373" t="n">
        <v>29</v>
      </c>
      <c r="C43" s="373" t="n">
        <v>15</v>
      </c>
      <c r="D43" s="370" t="n">
        <f aca="false">F43/E43</f>
        <v>0.691489361702128</v>
      </c>
      <c r="E43" s="373" t="n">
        <v>94</v>
      </c>
      <c r="F43" s="373" t="n">
        <v>65</v>
      </c>
      <c r="G43" s="373" t="n">
        <v>659</v>
      </c>
      <c r="H43" s="373" t="n">
        <f aca="false">G43/F43</f>
        <v>10.1384615384615</v>
      </c>
      <c r="I43" s="373" t="n">
        <v>5</v>
      </c>
      <c r="J43" s="370" t="n">
        <f aca="false">I43/F43</f>
        <v>0.0769230769230769</v>
      </c>
      <c r="L43" s="373"/>
      <c r="M43" s="373"/>
      <c r="N43" s="373" t="e">
        <f aca="false">M43/L43</f>
        <v>#DIV/0!</v>
      </c>
      <c r="O43" s="373" t="n">
        <v>0</v>
      </c>
      <c r="P43" s="370" t="e">
        <f aca="false">O43/L43</f>
        <v>#DIV/0!</v>
      </c>
      <c r="S43" s="372" t="s">
        <v>1294</v>
      </c>
      <c r="T43" s="384" t="n">
        <f aca="false">(E43+L43)/($E$47+$L$47+$E$38+$L$38+$K$27+$D$27+$N$17)</f>
        <v>0.0917073170731707</v>
      </c>
      <c r="U43" s="384" t="n">
        <f aca="false">E43/($E$47+$E$38+$K$27)</f>
        <v>0.167857142857143</v>
      </c>
      <c r="V43" s="384" t="n">
        <f aca="false">L43/($L$47+$L$38+$D$27+$N$17)</f>
        <v>0</v>
      </c>
      <c r="X43" s="373" t="n">
        <f aca="false">($G43*('Scoring Format'!$B$4))+($I43*'Scoring Format'!$B$7)+($M43*('Scoring Format'!$B$3))+($O43*('Scoring Format'!$B$6))</f>
        <v>95.9</v>
      </c>
      <c r="Y43" s="373" t="n">
        <f aca="false">(F43*1)+(($G43*('Scoring Format'!$B$4))+($I43*'Scoring Format'!$B$7)+($M43*('Scoring Format'!$B$3))+($O43*('Scoring Format'!$B$6)))</f>
        <v>160.9</v>
      </c>
      <c r="Z43" s="373" t="n">
        <f aca="false">(F43*0.5)+(($G43*('Scoring Format'!$B$4))+($I43*'Scoring Format'!$B$7)+($M43*('Scoring Format'!$B$3))+($O43*('Scoring Format'!$B$6)))</f>
        <v>128.4</v>
      </c>
      <c r="AA43" s="364"/>
      <c r="AD43" s="372" t="s">
        <v>100</v>
      </c>
      <c r="AE43" s="372"/>
      <c r="AF43" s="370" t="n">
        <f aca="false">AH43/AG43</f>
        <v>0.5625</v>
      </c>
      <c r="AG43" s="373" t="n">
        <v>16</v>
      </c>
      <c r="AH43" s="373" t="n">
        <v>9</v>
      </c>
      <c r="AI43" s="373" t="n">
        <v>108</v>
      </c>
      <c r="AJ43" s="373" t="n">
        <f aca="false">AI43/AH43</f>
        <v>12</v>
      </c>
      <c r="AK43" s="373" t="n">
        <v>1</v>
      </c>
      <c r="AL43" s="370" t="n">
        <f aca="false">AK43/AH43</f>
        <v>0.111111111111111</v>
      </c>
      <c r="AN43" s="373" t="n">
        <v>0</v>
      </c>
      <c r="AO43" s="373" t="n">
        <v>0</v>
      </c>
      <c r="AP43" s="373" t="n">
        <v>0</v>
      </c>
      <c r="AQ43" s="373" t="n">
        <v>0</v>
      </c>
      <c r="AR43" s="370" t="e">
        <f aca="false">AQ43/AN43</f>
        <v>#DIV/0!</v>
      </c>
      <c r="AV43" s="384" t="e">
        <f aca="false">(#ref!+AK43)/(#ref!+AK46)</f>
        <v>#NAME?</v>
      </c>
      <c r="AW43" s="384" t="e">
        <f aca="false">#ref!/(AK43+#ref!)</f>
        <v>#NAME?</v>
      </c>
      <c r="AX43" s="384" t="e">
        <f aca="false">AK43/(#ref!+AK43)</f>
        <v>#NAME?</v>
      </c>
      <c r="AZ43" s="373" t="n">
        <f aca="false">(AI43*0.1)+(AK43*6)+(AO43*0.1)+(AQ43*6)</f>
        <v>16.8</v>
      </c>
      <c r="BA43" s="373" t="n">
        <f aca="false">(AH43*1)+(AI43*0.1)+(AK43*6)+(AO43*0.1)+(AQ43*6)</f>
        <v>25.8</v>
      </c>
    </row>
    <row r="44" customFormat="false" ht="8.25" hidden="false" customHeight="false" outlineLevel="0" collapsed="false">
      <c r="A44" s="372" t="s">
        <v>1295</v>
      </c>
      <c r="B44" s="373" t="n">
        <v>29</v>
      </c>
      <c r="C44" s="373" t="n">
        <v>15</v>
      </c>
      <c r="D44" s="370" t="n">
        <f aca="false">F44/E44</f>
        <v>0.8</v>
      </c>
      <c r="E44" s="373" t="n">
        <v>15</v>
      </c>
      <c r="F44" s="373" t="n">
        <v>12</v>
      </c>
      <c r="G44" s="373" t="n">
        <v>108</v>
      </c>
      <c r="H44" s="373" t="n">
        <f aca="false">G44/F44</f>
        <v>9</v>
      </c>
      <c r="I44" s="373" t="n">
        <v>0</v>
      </c>
      <c r="J44" s="370" t="n">
        <f aca="false">I44/F44</f>
        <v>0</v>
      </c>
      <c r="L44" s="373"/>
      <c r="M44" s="373"/>
      <c r="N44" s="373" t="e">
        <f aca="false">M44/L44</f>
        <v>#DIV/0!</v>
      </c>
      <c r="O44" s="373" t="n">
        <v>0</v>
      </c>
      <c r="P44" s="370" t="e">
        <f aca="false">O44/L44</f>
        <v>#DIV/0!</v>
      </c>
      <c r="S44" s="372" t="s">
        <v>1296</v>
      </c>
      <c r="T44" s="384" t="n">
        <f aca="false">(E44+L44)/($E$47+$L$47+$E$38+$L$38+$K$27+$D$27+$N$17)</f>
        <v>0.0146341463414634</v>
      </c>
      <c r="U44" s="384" t="n">
        <f aca="false">E44/($E$47+$E$38+$K$27)</f>
        <v>0.0267857142857143</v>
      </c>
      <c r="V44" s="384" t="n">
        <f aca="false">L44/($L$47+$L$38+$D$27+$N$17)</f>
        <v>0</v>
      </c>
      <c r="X44" s="373" t="n">
        <f aca="false">($G44*('Scoring Format'!$B$4))+($I44*'Scoring Format'!$B$7)+($M44*('Scoring Format'!$B$3))+($O44*('Scoring Format'!$B$6))</f>
        <v>10.8</v>
      </c>
      <c r="Y44" s="373" t="n">
        <f aca="false">(F44*1)+(($G44*('Scoring Format'!$B$4))+($I44*'Scoring Format'!$B$7)+($M44*('Scoring Format'!$B$3))+($O44*('Scoring Format'!$B$6)))</f>
        <v>22.8</v>
      </c>
      <c r="Z44" s="373" t="n">
        <f aca="false">(F44*0.5)+(($G44*('Scoring Format'!$B$4))+($I44*'Scoring Format'!$B$7)+($M44*('Scoring Format'!$B$3))+($O44*('Scoring Format'!$B$6)))</f>
        <v>16.8</v>
      </c>
      <c r="AA44" s="364"/>
      <c r="AD44" s="372" t="s">
        <v>103</v>
      </c>
      <c r="AE44" s="372"/>
      <c r="AF44" s="370" t="n">
        <f aca="false">AH44/AG44</f>
        <v>0.742857142857143</v>
      </c>
      <c r="AG44" s="373" t="n">
        <v>35</v>
      </c>
      <c r="AH44" s="373" t="n">
        <v>26</v>
      </c>
      <c r="AI44" s="373" t="n">
        <v>283</v>
      </c>
      <c r="AJ44" s="373" t="n">
        <f aca="false">AI44/AH44</f>
        <v>10.8846153846154</v>
      </c>
      <c r="AK44" s="373" t="n">
        <v>2</v>
      </c>
      <c r="AL44" s="370" t="n">
        <f aca="false">AK44/AH44</f>
        <v>0.0769230769230769</v>
      </c>
      <c r="AN44" s="373" t="n">
        <v>0</v>
      </c>
      <c r="AO44" s="373" t="n">
        <v>0</v>
      </c>
      <c r="AP44" s="373" t="n">
        <v>0</v>
      </c>
      <c r="AQ44" s="373" t="n">
        <v>0</v>
      </c>
      <c r="AR44" s="370" t="e">
        <f aca="false">AQ44/AN44</f>
        <v>#DIV/0!</v>
      </c>
      <c r="AV44" s="384" t="e">
        <f aca="false">(#ref!+AK44)/(#ref!+AK47)</f>
        <v>#NAME?</v>
      </c>
      <c r="AW44" s="384" t="e">
        <f aca="false">#ref!/(AK44+#ref!)</f>
        <v>#NAME?</v>
      </c>
      <c r="AX44" s="384" t="e">
        <f aca="false">AK44/(#ref!+AK44)</f>
        <v>#NAME?</v>
      </c>
      <c r="AZ44" s="373" t="n">
        <f aca="false">(AI44*0.1)+(AK44*6)+(AO44*0.1)+(AQ44*6)</f>
        <v>40.3</v>
      </c>
      <c r="BA44" s="373" t="n">
        <f aca="false">(AH44*1)+(AI44*0.1)+(AK44*6)+(AO44*0.1)+(AQ44*6)</f>
        <v>66.3</v>
      </c>
    </row>
    <row r="45" customFormat="false" ht="8.25" hidden="false" customHeight="false" outlineLevel="0" collapsed="false">
      <c r="A45" s="372" t="s">
        <v>1297</v>
      </c>
      <c r="B45" s="373" t="n">
        <v>23</v>
      </c>
      <c r="C45" s="373" t="n">
        <v>10</v>
      </c>
      <c r="D45" s="370" t="n">
        <f aca="false">F45/E45</f>
        <v>0.428571428571429</v>
      </c>
      <c r="E45" s="373" t="n">
        <v>7</v>
      </c>
      <c r="F45" s="373" t="n">
        <v>3</v>
      </c>
      <c r="G45" s="373" t="n">
        <v>21</v>
      </c>
      <c r="H45" s="373" t="n">
        <f aca="false">G45/F45</f>
        <v>7</v>
      </c>
      <c r="I45" s="373" t="n">
        <v>0</v>
      </c>
      <c r="J45" s="370" t="n">
        <f aca="false">I45/F45</f>
        <v>0</v>
      </c>
      <c r="L45" s="373"/>
      <c r="M45" s="373"/>
      <c r="N45" s="373" t="e">
        <f aca="false">M45/L45</f>
        <v>#DIV/0!</v>
      </c>
      <c r="O45" s="373" t="n">
        <v>0</v>
      </c>
      <c r="P45" s="370" t="e">
        <f aca="false">O45/L45</f>
        <v>#DIV/0!</v>
      </c>
      <c r="S45" s="372" t="s">
        <v>1298</v>
      </c>
      <c r="T45" s="384" t="n">
        <f aca="false">(E45+L45)/($E$47+$L$47+$E$38+$L$38+$K$27+$D$27+$N$17)</f>
        <v>0.00682926829268293</v>
      </c>
      <c r="U45" s="384" t="n">
        <f aca="false">E45/($E$47+$E$38+$K$27)</f>
        <v>0.0125</v>
      </c>
      <c r="V45" s="384" t="n">
        <f aca="false">L45/($L$47+$L$38+$D$27+$N$17)</f>
        <v>0</v>
      </c>
      <c r="X45" s="373" t="n">
        <f aca="false">($G45*('Scoring Format'!$B$4))+($I45*'Scoring Format'!$B$7)+($M45*('Scoring Format'!$B$3))+($O45*('Scoring Format'!$B$6))</f>
        <v>2.1</v>
      </c>
      <c r="Y45" s="373" t="n">
        <f aca="false">(F45*1)+(($G45*('Scoring Format'!$B$4))+($I45*'Scoring Format'!$B$7)+($M45*('Scoring Format'!$B$3))+($O45*('Scoring Format'!$B$6)))</f>
        <v>5.1</v>
      </c>
      <c r="Z45" s="373" t="n">
        <f aca="false">(F45*0.5)+(($G45*('Scoring Format'!$B$4))+($I45*'Scoring Format'!$B$7)+($M45*('Scoring Format'!$B$3))+($O45*('Scoring Format'!$B$6)))</f>
        <v>3.6</v>
      </c>
      <c r="AA45" s="364"/>
      <c r="AD45" s="372" t="s">
        <v>106</v>
      </c>
      <c r="AE45" s="372"/>
      <c r="AF45" s="370" t="n">
        <f aca="false">AH45/AG45</f>
        <v>0.5</v>
      </c>
      <c r="AG45" s="373" t="n">
        <v>12</v>
      </c>
      <c r="AH45" s="373" t="n">
        <v>6</v>
      </c>
      <c r="AI45" s="373" t="n">
        <v>65</v>
      </c>
      <c r="AJ45" s="373" t="n">
        <f aca="false">AI45/AH45</f>
        <v>10.8333333333333</v>
      </c>
      <c r="AK45" s="373" t="n">
        <v>0</v>
      </c>
      <c r="AL45" s="370" t="n">
        <f aca="false">AK45/AH45</f>
        <v>0</v>
      </c>
      <c r="AN45" s="373" t="n">
        <v>0</v>
      </c>
      <c r="AO45" s="373" t="n">
        <v>0</v>
      </c>
      <c r="AP45" s="373" t="n">
        <v>0</v>
      </c>
      <c r="AQ45" s="373" t="n">
        <v>0</v>
      </c>
      <c r="AR45" s="370" t="e">
        <f aca="false">AQ45/AN45</f>
        <v>#DIV/0!</v>
      </c>
      <c r="AV45" s="384" t="e">
        <f aca="false">(#ref!+AK45)/(#ref!+AI49)</f>
        <v>#NAME?</v>
      </c>
      <c r="AW45" s="384" t="e">
        <f aca="false">#ref!/(AK45+#ref!)</f>
        <v>#NAME?</v>
      </c>
      <c r="AX45" s="384" t="e">
        <f aca="false">AK45/(#ref!+AK45)</f>
        <v>#NAME?</v>
      </c>
      <c r="AZ45" s="373" t="n">
        <f aca="false">(AI45*0.1)+(AK45*6)+(AO45*0.1)+(AQ45*6)</f>
        <v>6.5</v>
      </c>
      <c r="BA45" s="373" t="n">
        <f aca="false">(AH45*1)+(AI45*0.1)+(AK45*6)+(AO45*0.1)+(AQ45*6)</f>
        <v>12.5</v>
      </c>
    </row>
    <row r="46" customFormat="false" ht="8.25" hidden="false" customHeight="false" outlineLevel="0" collapsed="false">
      <c r="A46" s="372" t="s">
        <v>1299</v>
      </c>
      <c r="B46" s="373" t="n">
        <v>23</v>
      </c>
      <c r="C46" s="373" t="n">
        <v>10</v>
      </c>
      <c r="D46" s="370" t="n">
        <f aca="false">F46/E46</f>
        <v>0.333333333333333</v>
      </c>
      <c r="E46" s="373" t="n">
        <v>3</v>
      </c>
      <c r="F46" s="373" t="n">
        <v>1</v>
      </c>
      <c r="G46" s="373" t="n">
        <v>4</v>
      </c>
      <c r="H46" s="373" t="n">
        <f aca="false">G46/F46</f>
        <v>4</v>
      </c>
      <c r="I46" s="373" t="n">
        <v>0</v>
      </c>
      <c r="J46" s="370" t="n">
        <f aca="false">I46/F46</f>
        <v>0</v>
      </c>
      <c r="L46" s="373"/>
      <c r="M46" s="373"/>
      <c r="N46" s="373" t="e">
        <f aca="false">M46/L46</f>
        <v>#DIV/0!</v>
      </c>
      <c r="O46" s="373" t="n">
        <v>0</v>
      </c>
      <c r="P46" s="370" t="e">
        <f aca="false">O46/L46</f>
        <v>#DIV/0!</v>
      </c>
      <c r="S46" s="372" t="s">
        <v>1300</v>
      </c>
      <c r="T46" s="384" t="n">
        <f aca="false">(E46+L46)/($E$47+$L$47+$E$38+$L$38+$K$27+$D$27+$N$17)</f>
        <v>0.00292682926829268</v>
      </c>
      <c r="U46" s="384" t="n">
        <f aca="false">E46/($E$47+$E$38+$K$27)</f>
        <v>0.00535714285714286</v>
      </c>
      <c r="V46" s="384" t="n">
        <f aca="false">L46/($L$47+$L$38+$D$27+$N$17)</f>
        <v>0</v>
      </c>
      <c r="X46" s="373" t="n">
        <f aca="false">($G46*('Scoring Format'!$B$4))+($I46*'Scoring Format'!$B$7)+($M46*('Scoring Format'!$B$3))+($O46*('Scoring Format'!$B$6))</f>
        <v>0.4</v>
      </c>
      <c r="Y46" s="373" t="n">
        <f aca="false">(F46*1)+(($G46*('Scoring Format'!$B$4))+($I46*'Scoring Format'!$B$7)+($M46*('Scoring Format'!$B$3))+($O46*('Scoring Format'!$B$6)))</f>
        <v>1.4</v>
      </c>
      <c r="Z46" s="373" t="n">
        <f aca="false">(F46*0.5)+(($G46*('Scoring Format'!$B$4))+($I46*'Scoring Format'!$B$7)+($M46*('Scoring Format'!$B$3))+($O46*('Scoring Format'!$B$6)))</f>
        <v>0.9</v>
      </c>
      <c r="AA46" s="364"/>
      <c r="AD46" s="372"/>
      <c r="AE46" s="372"/>
      <c r="AF46" s="370" t="e">
        <f aca="false">AH46/AG46</f>
        <v>#DIV/0!</v>
      </c>
      <c r="AG46" s="373"/>
      <c r="AH46" s="373"/>
      <c r="AI46" s="373"/>
      <c r="AJ46" s="373" t="e">
        <f aca="false">AI46/AH46</f>
        <v>#DIV/0!</v>
      </c>
      <c r="AK46" s="373"/>
      <c r="AL46" s="370" t="e">
        <f aca="false">AK46/AH46</f>
        <v>#DIV/0!</v>
      </c>
      <c r="AN46" s="373"/>
      <c r="AO46" s="373"/>
      <c r="AP46" s="373"/>
      <c r="AQ46" s="373" t="n">
        <v>0</v>
      </c>
      <c r="AR46" s="370" t="e">
        <f aca="false">AQ46/AN46</f>
        <v>#DIV/0!</v>
      </c>
      <c r="AV46" s="384" t="e">
        <f aca="false">(#ref!+AK46)/(#ref!+AI50)</f>
        <v>#NAME?</v>
      </c>
      <c r="AW46" s="384" t="e">
        <f aca="false">#ref!/(AK46+#ref!)</f>
        <v>#NAME?</v>
      </c>
      <c r="AX46" s="384" t="e">
        <f aca="false">AK46/(#ref!+AK46)</f>
        <v>#NAME?</v>
      </c>
      <c r="AZ46" s="373" t="n">
        <f aca="false">(AI46*0.1)+(AK46*6)+(AO46*0.1)+(AQ46*6)</f>
        <v>0</v>
      </c>
      <c r="BA46" s="373" t="n">
        <f aca="false">(AH46*1)+(AI46*0.1)+(AK46*6)+(AO46*0.1)+(AQ46*6)</f>
        <v>0</v>
      </c>
    </row>
    <row r="47" customFormat="false" ht="8.25" hidden="false" customHeight="false" outlineLevel="0" collapsed="false">
      <c r="A47" s="371" t="s">
        <v>49</v>
      </c>
      <c r="B47" s="371"/>
      <c r="C47" s="371"/>
      <c r="D47" s="368"/>
      <c r="E47" s="371" t="n">
        <f aca="false">SUM(E43:E46)</f>
        <v>119</v>
      </c>
      <c r="F47" s="371" t="n">
        <f aca="false">SUM(F43:F46)</f>
        <v>81</v>
      </c>
      <c r="G47" s="371" t="n">
        <f aca="false">SUM(G43:G46)</f>
        <v>792</v>
      </c>
      <c r="H47" s="371"/>
      <c r="I47" s="371" t="n">
        <f aca="false">SUM(I43:I46)</f>
        <v>5</v>
      </c>
      <c r="J47" s="371"/>
      <c r="K47" s="371"/>
      <c r="L47" s="371" t="n">
        <f aca="false">SUM(L43:L46)</f>
        <v>0</v>
      </c>
      <c r="M47" s="371" t="n">
        <f aca="false">SUM(M43:M46)</f>
        <v>0</v>
      </c>
      <c r="N47" s="371"/>
      <c r="O47" s="371" t="n">
        <f aca="false">SUM(O43:O46)</f>
        <v>0</v>
      </c>
      <c r="P47" s="368"/>
      <c r="R47" s="375"/>
      <c r="T47" s="375"/>
      <c r="V47" s="364"/>
      <c r="W47" s="364"/>
      <c r="AD47" s="371" t="s">
        <v>49</v>
      </c>
      <c r="AE47" s="371"/>
      <c r="AF47" s="368"/>
      <c r="AG47" s="371" t="n">
        <f aca="false">SUM(AG43:AG46)</f>
        <v>63</v>
      </c>
      <c r="AH47" s="371" t="n">
        <f aca="false">SUM(AH43:AH46)</f>
        <v>41</v>
      </c>
      <c r="AI47" s="371" t="n">
        <f aca="false">SUM(AI43:AI46)</f>
        <v>456</v>
      </c>
      <c r="AJ47" s="371"/>
      <c r="AK47" s="371" t="n">
        <f aca="false">SUM(AK43:AK46)</f>
        <v>3</v>
      </c>
      <c r="AL47" s="371"/>
      <c r="AM47" s="371"/>
      <c r="AN47" s="371" t="n">
        <f aca="false">SUM(AN43:AN46)</f>
        <v>0</v>
      </c>
      <c r="AO47" s="371" t="n">
        <f aca="false">SUM(AO43:AO46)</f>
        <v>0</v>
      </c>
      <c r="AP47" s="371"/>
      <c r="AQ47" s="371" t="n">
        <f aca="false">SUM(AQ43:AQ46)</f>
        <v>0</v>
      </c>
      <c r="AR47" s="368"/>
      <c r="AT47" s="375"/>
      <c r="AU47" s="375"/>
      <c r="AV47" s="375"/>
      <c r="AX47" s="364"/>
      <c r="AY47" s="364"/>
    </row>
    <row r="48" customFormat="false" ht="8.25" hidden="false" customHeight="false" outlineLevel="0" collapsed="false">
      <c r="H48" s="379"/>
      <c r="I48" s="364"/>
      <c r="J48" s="364"/>
      <c r="P48" s="375"/>
      <c r="Q48" s="375"/>
      <c r="R48" s="375"/>
      <c r="T48" s="364"/>
      <c r="U48" s="364"/>
      <c r="AJ48" s="379"/>
      <c r="AK48" s="364"/>
      <c r="AL48" s="364"/>
      <c r="AR48" s="375"/>
      <c r="AS48" s="375"/>
      <c r="AT48" s="375"/>
      <c r="AV48" s="364"/>
      <c r="AW48" s="364"/>
    </row>
    <row r="49" customFormat="false" ht="8.25" hidden="false" customHeight="false" outlineLevel="0" collapsed="false">
      <c r="H49" s="379"/>
      <c r="I49" s="364"/>
      <c r="J49" s="364"/>
      <c r="P49" s="375"/>
      <c r="Q49" s="375"/>
      <c r="R49" s="375"/>
      <c r="T49" s="364"/>
      <c r="U49" s="364"/>
      <c r="AJ49" s="379"/>
      <c r="AK49" s="364"/>
      <c r="AL49" s="364"/>
      <c r="AR49" s="375"/>
      <c r="AS49" s="375"/>
      <c r="AT49" s="375"/>
      <c r="AV49" s="364"/>
      <c r="AW49" s="364"/>
    </row>
    <row r="50" customFormat="false" ht="8.25" hidden="false" customHeight="false" outlineLevel="0" collapsed="false">
      <c r="A50" s="365" t="s">
        <v>109</v>
      </c>
      <c r="B50" s="365"/>
      <c r="C50" s="365"/>
      <c r="D50" s="365"/>
      <c r="E50" s="365"/>
      <c r="F50" s="365"/>
      <c r="G50" s="365"/>
      <c r="H50" s="379"/>
      <c r="I50" s="364"/>
      <c r="J50" s="365" t="s">
        <v>110</v>
      </c>
      <c r="K50" s="365"/>
      <c r="L50" s="365"/>
      <c r="M50" s="365"/>
      <c r="N50" s="365"/>
      <c r="P50" s="385"/>
      <c r="Q50" s="375"/>
      <c r="R50" s="365" t="s">
        <v>111</v>
      </c>
      <c r="S50" s="365"/>
      <c r="T50" s="365"/>
      <c r="U50" s="365"/>
      <c r="V50" s="365"/>
      <c r="AC50" s="365" t="s">
        <v>109</v>
      </c>
      <c r="AD50" s="365"/>
      <c r="AE50" s="365"/>
      <c r="AF50" s="365"/>
      <c r="AG50" s="365"/>
      <c r="AH50" s="365"/>
      <c r="AI50" s="365"/>
      <c r="AJ50" s="379"/>
      <c r="AK50" s="364"/>
      <c r="AL50" s="365" t="s">
        <v>110</v>
      </c>
      <c r="AM50" s="365"/>
      <c r="AN50" s="365"/>
      <c r="AO50" s="365"/>
      <c r="AP50" s="365"/>
      <c r="AR50" s="385"/>
      <c r="AS50" s="375"/>
      <c r="AT50" s="365" t="s">
        <v>111</v>
      </c>
      <c r="AU50" s="365"/>
      <c r="AV50" s="365"/>
      <c r="AW50" s="365"/>
      <c r="AX50" s="365"/>
    </row>
    <row r="51" customFormat="false" ht="8.25" hidden="false" customHeight="false" outlineLevel="0" collapsed="false">
      <c r="A51" s="368"/>
      <c r="B51" s="371" t="s">
        <v>53</v>
      </c>
      <c r="C51" s="371" t="s">
        <v>112</v>
      </c>
      <c r="D51" s="371" t="s">
        <v>55</v>
      </c>
      <c r="E51" s="371" t="s">
        <v>30</v>
      </c>
      <c r="H51" s="364"/>
      <c r="I51" s="364"/>
      <c r="J51" s="386" t="s">
        <v>113</v>
      </c>
      <c r="K51" s="386"/>
      <c r="L51" s="386"/>
      <c r="M51" s="386"/>
      <c r="N51" s="368" t="s">
        <v>114</v>
      </c>
      <c r="R51" s="386" t="s">
        <v>113</v>
      </c>
      <c r="S51" s="386"/>
      <c r="T51" s="386"/>
      <c r="U51" s="386"/>
      <c r="V51" s="368" t="s">
        <v>114</v>
      </c>
      <c r="AC51" s="368"/>
      <c r="AD51" s="371" t="s">
        <v>53</v>
      </c>
      <c r="AE51" s="371" t="s">
        <v>112</v>
      </c>
      <c r="AF51" s="371" t="s">
        <v>55</v>
      </c>
      <c r="AG51" s="371" t="s">
        <v>30</v>
      </c>
      <c r="AJ51" s="364"/>
      <c r="AK51" s="364"/>
      <c r="AL51" s="386" t="s">
        <v>113</v>
      </c>
      <c r="AM51" s="386"/>
      <c r="AN51" s="386"/>
      <c r="AO51" s="386"/>
      <c r="AP51" s="368" t="s">
        <v>114</v>
      </c>
      <c r="AT51" s="386" t="s">
        <v>113</v>
      </c>
      <c r="AU51" s="386"/>
      <c r="AV51" s="386"/>
      <c r="AW51" s="386"/>
      <c r="AX51" s="368" t="s">
        <v>114</v>
      </c>
    </row>
    <row r="52" customFormat="false" ht="8.25" hidden="false" customHeight="false" outlineLevel="0" collapsed="false">
      <c r="A52" s="387" t="s">
        <v>117</v>
      </c>
      <c r="B52" s="373" t="n">
        <f aca="false">SUM(K22:K26,E32:E37,E43:E46)</f>
        <v>560</v>
      </c>
      <c r="C52" s="373" t="n">
        <f aca="false">SUM(F43:F46,F32:F37,L22:L26)</f>
        <v>380</v>
      </c>
      <c r="D52" s="373" t="n">
        <f aca="false">SUM(G43:G46,G32:G37,M22:M26)</f>
        <v>3968</v>
      </c>
      <c r="E52" s="373" t="n">
        <f aca="false">SUM(O22:O26,I32:I37,I43:I46)</f>
        <v>22</v>
      </c>
      <c r="H52" s="364"/>
      <c r="I52" s="364"/>
      <c r="J52" s="372" t="s">
        <v>1301</v>
      </c>
      <c r="K52" s="372"/>
      <c r="L52" s="372"/>
      <c r="M52" s="372"/>
      <c r="N52" s="372" t="s">
        <v>22</v>
      </c>
      <c r="R52" s="372"/>
      <c r="S52" s="372"/>
      <c r="T52" s="372"/>
      <c r="U52" s="372"/>
      <c r="V52" s="372"/>
      <c r="AC52" s="387" t="s">
        <v>117</v>
      </c>
      <c r="AD52" s="373" t="n">
        <f aca="false">SUM(AM22:AM26,AG32:AG37,AG43:AG46)</f>
        <v>583</v>
      </c>
      <c r="AE52" s="373" t="n">
        <f aca="false">SUM(AH43:AH46,AH32:AH37,AM22:AM26)</f>
        <v>404</v>
      </c>
      <c r="AF52" s="373" t="n">
        <f aca="false">SUM(AI43:AI46,AI32:AI37,AN22:AN26)</f>
        <v>3653</v>
      </c>
      <c r="AG52" s="373" t="n">
        <f aca="false">SUM(AQ22:AQ26,AK32:AK37,AK43:AK46)</f>
        <v>27</v>
      </c>
      <c r="AJ52" s="364"/>
      <c r="AK52" s="364"/>
      <c r="AL52" s="387"/>
      <c r="AM52" s="387"/>
      <c r="AN52" s="387"/>
      <c r="AO52" s="387"/>
      <c r="AP52" s="372"/>
      <c r="AT52" s="387"/>
      <c r="AU52" s="387"/>
      <c r="AV52" s="387"/>
      <c r="AW52" s="387"/>
      <c r="AX52" s="372"/>
    </row>
    <row r="53" customFormat="false" ht="8.25" hidden="false" customHeight="false" outlineLevel="0" collapsed="false">
      <c r="A53" s="387" t="s">
        <v>118</v>
      </c>
      <c r="B53" s="373" t="n">
        <f aca="false">SUM(D17)</f>
        <v>560</v>
      </c>
      <c r="C53" s="373" t="n">
        <f aca="false">SUM(E17)</f>
        <v>380</v>
      </c>
      <c r="D53" s="373" t="n">
        <f aca="false">SUM(G17)</f>
        <v>3968</v>
      </c>
      <c r="E53" s="373" t="n">
        <f aca="false">SUM(I17)</f>
        <v>22</v>
      </c>
      <c r="F53" s="371"/>
      <c r="J53" s="372" t="s">
        <v>1302</v>
      </c>
      <c r="K53" s="372"/>
      <c r="L53" s="372"/>
      <c r="M53" s="372"/>
      <c r="N53" s="372" t="s">
        <v>51</v>
      </c>
      <c r="R53" s="372"/>
      <c r="S53" s="372"/>
      <c r="T53" s="372"/>
      <c r="U53" s="372"/>
      <c r="V53" s="372"/>
      <c r="AC53" s="387" t="s">
        <v>118</v>
      </c>
      <c r="AD53" s="373" t="n">
        <f aca="false">SUM(AF17)</f>
        <v>583</v>
      </c>
      <c r="AE53" s="373" t="n">
        <f aca="false">SUM(AG17)</f>
        <v>378</v>
      </c>
      <c r="AF53" s="373" t="n">
        <f aca="false">SUM(AI17)</f>
        <v>4072</v>
      </c>
      <c r="AG53" s="373" t="n">
        <f aca="false">SUM(AK17)</f>
        <v>27</v>
      </c>
      <c r="AH53" s="371"/>
      <c r="AL53" s="387"/>
      <c r="AM53" s="387"/>
      <c r="AN53" s="387"/>
      <c r="AO53" s="387"/>
      <c r="AP53" s="372"/>
      <c r="AT53" s="387"/>
      <c r="AU53" s="387"/>
      <c r="AV53" s="387"/>
      <c r="AW53" s="387"/>
      <c r="AX53" s="372"/>
    </row>
    <row r="54" customFormat="false" ht="8.25" hidden="false" customHeight="false" outlineLevel="0" collapsed="false">
      <c r="A54" s="387" t="s">
        <v>120</v>
      </c>
      <c r="B54" s="373"/>
      <c r="F54" s="371"/>
      <c r="J54" s="372" t="s">
        <v>1303</v>
      </c>
      <c r="K54" s="372"/>
      <c r="L54" s="372"/>
      <c r="M54" s="372"/>
      <c r="N54" s="372" t="s">
        <v>122</v>
      </c>
      <c r="R54" s="372"/>
      <c r="S54" s="372"/>
      <c r="T54" s="372"/>
      <c r="U54" s="372"/>
      <c r="V54" s="372"/>
      <c r="AC54" s="387" t="s">
        <v>120</v>
      </c>
      <c r="AD54" s="372"/>
      <c r="AH54" s="371"/>
      <c r="AL54" s="387"/>
      <c r="AM54" s="387"/>
      <c r="AN54" s="387"/>
      <c r="AO54" s="387"/>
      <c r="AP54" s="372"/>
      <c r="AT54" s="387"/>
      <c r="AU54" s="387"/>
      <c r="AV54" s="387"/>
      <c r="AW54" s="387"/>
      <c r="AX54" s="372"/>
    </row>
    <row r="55" customFormat="false" ht="8.25" hidden="false" customHeight="false" outlineLevel="0" collapsed="false">
      <c r="J55" s="372" t="s">
        <v>1304</v>
      </c>
      <c r="K55" s="372"/>
      <c r="L55" s="372"/>
      <c r="M55" s="372"/>
      <c r="N55" s="372" t="s">
        <v>122</v>
      </c>
      <c r="R55" s="372"/>
      <c r="S55" s="372"/>
      <c r="T55" s="372"/>
      <c r="U55" s="372"/>
      <c r="V55" s="372"/>
      <c r="AL55" s="387"/>
      <c r="AM55" s="387"/>
      <c r="AN55" s="387"/>
      <c r="AO55" s="387"/>
      <c r="AP55" s="372"/>
      <c r="AT55" s="387"/>
      <c r="AU55" s="387"/>
      <c r="AV55" s="387"/>
      <c r="AW55" s="387"/>
      <c r="AX55" s="372"/>
    </row>
    <row r="56" customFormat="false" ht="8.25" hidden="false" customHeight="false" outlineLevel="0" collapsed="false">
      <c r="A56" s="368"/>
      <c r="B56" s="371" t="s">
        <v>25</v>
      </c>
      <c r="C56" s="371" t="s">
        <v>28</v>
      </c>
      <c r="D56" s="371" t="s">
        <v>30</v>
      </c>
      <c r="J56" s="372" t="s">
        <v>1305</v>
      </c>
      <c r="K56" s="372"/>
      <c r="L56" s="372"/>
      <c r="M56" s="372"/>
      <c r="N56" s="372" t="s">
        <v>122</v>
      </c>
      <c r="R56" s="387"/>
      <c r="S56" s="387"/>
      <c r="T56" s="387"/>
      <c r="U56" s="387"/>
      <c r="V56" s="372"/>
      <c r="AC56" s="368"/>
      <c r="AD56" s="371" t="s">
        <v>25</v>
      </c>
      <c r="AE56" s="371" t="s">
        <v>28</v>
      </c>
      <c r="AF56" s="371" t="s">
        <v>30</v>
      </c>
      <c r="AL56" s="387"/>
      <c r="AM56" s="387"/>
      <c r="AN56" s="387"/>
      <c r="AO56" s="387"/>
      <c r="AP56" s="372"/>
      <c r="AT56" s="387"/>
      <c r="AU56" s="387"/>
      <c r="AV56" s="387"/>
      <c r="AW56" s="387"/>
      <c r="AX56" s="372"/>
    </row>
    <row r="57" customFormat="false" ht="8.25" hidden="false" customHeight="false" outlineLevel="0" collapsed="false">
      <c r="A57" s="387" t="s">
        <v>125</v>
      </c>
      <c r="B57" s="373" t="n">
        <f aca="false">SUM(N14:N16,D22:D26,L32:L37,L43:L46)</f>
        <v>465</v>
      </c>
      <c r="C57" s="373" t="n">
        <f aca="false">SUM(O14:O16,E22:E26,M32:M37,M43:M46)</f>
        <v>2381</v>
      </c>
      <c r="D57" s="373" t="n">
        <f aca="false">SUM(Q14:Q16,G22:G26,O32:O37,O43:O46)</f>
        <v>16</v>
      </c>
      <c r="J57" s="372" t="s">
        <v>1306</v>
      </c>
      <c r="K57" s="372"/>
      <c r="L57" s="372"/>
      <c r="M57" s="372"/>
      <c r="N57" s="372" t="s">
        <v>122</v>
      </c>
      <c r="R57" s="387"/>
      <c r="S57" s="387"/>
      <c r="T57" s="387"/>
      <c r="U57" s="387"/>
      <c r="V57" s="372"/>
      <c r="AC57" s="387" t="s">
        <v>125</v>
      </c>
      <c r="AD57" s="373" t="n">
        <f aca="false">SUM(AP14:AP16,AF22:AF26,AN32:AN37,AN43:AN46)</f>
        <v>421</v>
      </c>
      <c r="AE57" s="373" t="n">
        <f aca="false">SUM(AQ14:AQ16,AG22:AG26,AO32:AO37,AO43:AO46)</f>
        <v>2231</v>
      </c>
      <c r="AF57" s="373" t="n">
        <f aca="false">SUM(AS14:AS16,AI22:AI26,AQ32:AQ37,AQ43:AQ46)</f>
        <v>18</v>
      </c>
      <c r="AL57" s="387"/>
      <c r="AM57" s="387"/>
      <c r="AN57" s="387"/>
      <c r="AO57" s="387"/>
      <c r="AP57" s="372"/>
      <c r="AT57" s="387"/>
      <c r="AU57" s="387"/>
      <c r="AV57" s="387"/>
      <c r="AW57" s="387"/>
      <c r="AX57" s="372"/>
    </row>
    <row r="58" customFormat="false" ht="8.25" hidden="false" customHeight="false" outlineLevel="0" collapsed="false">
      <c r="A58" s="387" t="s">
        <v>120</v>
      </c>
      <c r="B58" s="373"/>
      <c r="J58" s="372"/>
      <c r="K58" s="372"/>
      <c r="L58" s="372"/>
      <c r="M58" s="372"/>
      <c r="N58" s="372"/>
      <c r="R58" s="387"/>
      <c r="S58" s="387"/>
      <c r="T58" s="387"/>
      <c r="U58" s="387"/>
      <c r="V58" s="372"/>
      <c r="AC58" s="387" t="s">
        <v>120</v>
      </c>
      <c r="AD58" s="372"/>
      <c r="AL58" s="387"/>
      <c r="AM58" s="387"/>
      <c r="AN58" s="387"/>
      <c r="AO58" s="387"/>
      <c r="AP58" s="372"/>
      <c r="AT58" s="387"/>
      <c r="AU58" s="387"/>
      <c r="AV58" s="387"/>
      <c r="AW58" s="387"/>
      <c r="AX58" s="372"/>
    </row>
    <row r="59" customFormat="false" ht="8.25" hidden="false" customHeight="false" outlineLevel="0" collapsed="false">
      <c r="J59" s="372"/>
      <c r="K59" s="372"/>
      <c r="L59" s="372"/>
      <c r="M59" s="372"/>
      <c r="N59" s="372"/>
      <c r="R59" s="387"/>
      <c r="S59" s="387"/>
      <c r="T59" s="387"/>
      <c r="U59" s="387"/>
      <c r="V59" s="372"/>
      <c r="AL59" s="387"/>
      <c r="AM59" s="387"/>
      <c r="AN59" s="387"/>
      <c r="AO59" s="387"/>
      <c r="AP59" s="372"/>
      <c r="AT59" s="387"/>
      <c r="AU59" s="387"/>
      <c r="AV59" s="387"/>
      <c r="AW59" s="387"/>
      <c r="AX59" s="372"/>
    </row>
    <row r="60" customFormat="false" ht="8.25" hidden="false" customHeight="false" outlineLevel="0" collapsed="false">
      <c r="B60" s="371" t="s">
        <v>16</v>
      </c>
      <c r="C60" s="371" t="s">
        <v>17</v>
      </c>
      <c r="AD60" s="371" t="s">
        <v>16</v>
      </c>
      <c r="AE60" s="371" t="s">
        <v>17</v>
      </c>
    </row>
    <row r="61" customFormat="false" ht="8.25" hidden="false" customHeight="false" outlineLevel="0" collapsed="false">
      <c r="A61" s="387" t="s">
        <v>131</v>
      </c>
      <c r="B61" s="370" t="n">
        <f aca="false">B57/(B53+B57)</f>
        <v>0.453658536585366</v>
      </c>
      <c r="C61" s="370" t="n">
        <f aca="false">B53/(B53+B57)</f>
        <v>0.546341463414634</v>
      </c>
      <c r="AC61" s="387" t="s">
        <v>131</v>
      </c>
      <c r="AD61" s="370" t="n">
        <f aca="false">AD57/(AD53+AD57)</f>
        <v>0.419322709163347</v>
      </c>
      <c r="AE61" s="370" t="n">
        <f aca="false">AD53/(AD53+AD57)</f>
        <v>0.580677290836653</v>
      </c>
      <c r="AL61" s="363" t="s">
        <v>132</v>
      </c>
    </row>
    <row r="62" customFormat="false" ht="8.25" hidden="false" customHeight="false" outlineLevel="0" collapsed="false">
      <c r="A62" s="387" t="s">
        <v>133</v>
      </c>
      <c r="B62" s="373"/>
      <c r="C62" s="372"/>
      <c r="J62" s="363" t="s">
        <v>132</v>
      </c>
      <c r="AC62" s="387" t="s">
        <v>133</v>
      </c>
      <c r="AD62" s="372"/>
      <c r="AE62" s="372"/>
    </row>
    <row r="73" customFormat="false" ht="8.25" hidden="false" customHeight="false" outlineLevel="0" collapsed="false">
      <c r="A73" s="365" t="s">
        <v>10</v>
      </c>
      <c r="B73" s="365"/>
      <c r="C73" s="365"/>
      <c r="D73" s="365"/>
      <c r="E73" s="365"/>
      <c r="F73" s="365"/>
      <c r="G73" s="365"/>
      <c r="H73" s="365"/>
      <c r="I73" s="365"/>
      <c r="J73" s="365"/>
      <c r="K73" s="365"/>
      <c r="L73" s="365"/>
      <c r="M73" s="365"/>
      <c r="N73" s="365"/>
      <c r="O73" s="365"/>
      <c r="P73" s="365"/>
      <c r="Q73" s="365"/>
      <c r="R73" s="365"/>
      <c r="S73" s="365"/>
      <c r="T73" s="365"/>
      <c r="U73" s="365"/>
      <c r="V73" s="365"/>
      <c r="W73" s="365"/>
    </row>
    <row r="74" customFormat="false" ht="8.25" hidden="false" customHeight="false" outlineLevel="0" collapsed="false">
      <c r="A74" s="366"/>
      <c r="B74" s="366"/>
      <c r="C74" s="366"/>
      <c r="D74" s="366"/>
      <c r="E74" s="366"/>
      <c r="F74" s="366"/>
      <c r="G74" s="366"/>
      <c r="H74" s="366"/>
      <c r="I74" s="366"/>
      <c r="J74" s="366"/>
      <c r="K74" s="366"/>
      <c r="L74" s="366"/>
      <c r="M74" s="366"/>
      <c r="N74" s="366"/>
      <c r="O74" s="366"/>
      <c r="P74" s="366"/>
      <c r="Q74" s="366"/>
      <c r="R74" s="366"/>
      <c r="S74" s="366"/>
      <c r="T74" s="366"/>
      <c r="U74" s="366"/>
      <c r="V74" s="366"/>
      <c r="W74" s="366"/>
    </row>
    <row r="75" customFormat="false" ht="8.25" hidden="false" customHeight="false" outlineLevel="0" collapsed="false">
      <c r="H75" s="367" t="s">
        <v>11</v>
      </c>
      <c r="I75" s="367"/>
      <c r="J75" s="367"/>
      <c r="M75" s="367" t="s">
        <v>12</v>
      </c>
      <c r="N75" s="367"/>
      <c r="O75" s="367"/>
      <c r="S75" s="368" t="s">
        <v>13</v>
      </c>
    </row>
    <row r="76" customFormat="false" ht="8.25" hidden="false" customHeight="false" outlineLevel="0" collapsed="false">
      <c r="H76" s="367" t="s">
        <v>14</v>
      </c>
      <c r="I76" s="367"/>
      <c r="J76" s="367"/>
      <c r="M76" s="367" t="s">
        <v>15</v>
      </c>
      <c r="S76" s="369" t="s">
        <v>16</v>
      </c>
      <c r="T76" s="369" t="s">
        <v>17</v>
      </c>
    </row>
    <row r="77" customFormat="false" ht="8.25" hidden="false" customHeight="false" outlineLevel="0" collapsed="false">
      <c r="H77" s="367"/>
      <c r="I77" s="367"/>
      <c r="J77" s="367"/>
      <c r="S77" s="370" t="n">
        <f aca="false">(M87+C97+K108+K117)/(M87+C97+K108+C87)</f>
        <v>0.568119891008174</v>
      </c>
      <c r="T77" s="370" t="n">
        <f aca="false">C87/(C87+M87+C97+K108+K117)</f>
        <v>0.431880108991826</v>
      </c>
    </row>
    <row r="80" customFormat="false" ht="8.25" hidden="false" customHeight="false" outlineLevel="0" collapsed="false">
      <c r="A80" s="365" t="s">
        <v>14</v>
      </c>
      <c r="B80" s="365"/>
      <c r="C80" s="365"/>
      <c r="D80" s="365"/>
      <c r="E80" s="365"/>
      <c r="F80" s="365"/>
      <c r="G80" s="365"/>
      <c r="H80" s="365"/>
      <c r="I80" s="365"/>
      <c r="J80" s="365"/>
      <c r="K80" s="365"/>
      <c r="L80" s="365"/>
      <c r="M80" s="365"/>
      <c r="N80" s="365"/>
      <c r="O80" s="365"/>
      <c r="P80" s="365"/>
      <c r="Q80" s="365"/>
      <c r="R80" s="365"/>
      <c r="S80" s="365"/>
      <c r="T80" s="365"/>
      <c r="U80" s="365"/>
      <c r="V80" s="365"/>
      <c r="W80" s="365"/>
    </row>
    <row r="82" customFormat="false" ht="8.25" hidden="false" customHeight="false" outlineLevel="0" collapsed="false">
      <c r="C82" s="365" t="s">
        <v>18</v>
      </c>
      <c r="D82" s="365"/>
      <c r="E82" s="365"/>
      <c r="F82" s="365"/>
      <c r="G82" s="365"/>
      <c r="H82" s="365"/>
      <c r="I82" s="365"/>
      <c r="L82" s="365" t="s">
        <v>19</v>
      </c>
      <c r="M82" s="365"/>
      <c r="N82" s="365"/>
      <c r="O82" s="365"/>
      <c r="P82" s="365"/>
      <c r="R82" s="365" t="s">
        <v>20</v>
      </c>
      <c r="S82" s="365"/>
      <c r="T82" s="365"/>
      <c r="V82" s="365" t="s">
        <v>21</v>
      </c>
      <c r="W82" s="365"/>
    </row>
    <row r="83" customFormat="false" ht="8.25" hidden="false" customHeight="false" outlineLevel="0" collapsed="false">
      <c r="A83" s="371" t="s">
        <v>22</v>
      </c>
      <c r="B83" s="371" t="s">
        <v>24</v>
      </c>
      <c r="C83" s="371" t="s">
        <v>25</v>
      </c>
      <c r="D83" s="371" t="s">
        <v>26</v>
      </c>
      <c r="E83" s="371" t="s">
        <v>27</v>
      </c>
      <c r="F83" s="371" t="s">
        <v>28</v>
      </c>
      <c r="G83" s="371" t="s">
        <v>29</v>
      </c>
      <c r="H83" s="371" t="s">
        <v>30</v>
      </c>
      <c r="I83" s="371" t="s">
        <v>31</v>
      </c>
      <c r="J83" s="371" t="s">
        <v>32</v>
      </c>
      <c r="K83" s="371" t="s">
        <v>33</v>
      </c>
      <c r="M83" s="371" t="s">
        <v>34</v>
      </c>
      <c r="N83" s="371" t="s">
        <v>35</v>
      </c>
      <c r="O83" s="371" t="s">
        <v>36</v>
      </c>
      <c r="P83" s="371" t="s">
        <v>30</v>
      </c>
      <c r="Q83" s="371" t="s">
        <v>37</v>
      </c>
      <c r="R83" s="371"/>
      <c r="S83" s="371" t="s">
        <v>38</v>
      </c>
      <c r="T83" s="371" t="s">
        <v>39</v>
      </c>
      <c r="U83" s="371" t="s">
        <v>40</v>
      </c>
      <c r="V83" s="371"/>
      <c r="W83" s="371" t="s">
        <v>41</v>
      </c>
      <c r="X83" s="371" t="s">
        <v>42</v>
      </c>
      <c r="Y83" s="371"/>
      <c r="Z83" s="371"/>
    </row>
    <row r="84" customFormat="false" ht="8.25" hidden="false" customHeight="false" outlineLevel="0" collapsed="false">
      <c r="A84" s="372" t="s">
        <v>639</v>
      </c>
      <c r="B84" s="373"/>
      <c r="C84" s="373"/>
      <c r="D84" s="373"/>
      <c r="E84" s="370" t="e">
        <f aca="false">D84/C84</f>
        <v>#DIV/0!</v>
      </c>
      <c r="F84" s="373"/>
      <c r="G84" s="374" t="e">
        <f aca="false">F84/C84</f>
        <v>#DIV/0!</v>
      </c>
      <c r="H84" s="373"/>
      <c r="I84" s="370" t="e">
        <f aca="false">H84/C84</f>
        <v>#DIV/0!</v>
      </c>
      <c r="J84" s="373"/>
      <c r="K84" s="370" t="e">
        <f aca="false">J84/C84</f>
        <v>#DIV/0!</v>
      </c>
      <c r="M84" s="373"/>
      <c r="N84" s="373"/>
      <c r="O84" s="373" t="e">
        <f aca="false">N84/M84</f>
        <v>#DIV/0!</v>
      </c>
      <c r="P84" s="373"/>
      <c r="Q84" s="370" t="e">
        <f aca="false">P84/M84</f>
        <v>#DIV/0!</v>
      </c>
      <c r="R84" s="364"/>
      <c r="S84" s="370" t="n">
        <f aca="false">(C84+M84)/($D$17+$N$17)</f>
        <v>0</v>
      </c>
      <c r="T84" s="370" t="n">
        <f aca="false">C84/($D$17)</f>
        <v>0</v>
      </c>
      <c r="U84" s="370" t="n">
        <f aca="false">M84/($N$17)</f>
        <v>0</v>
      </c>
      <c r="V84" s="375"/>
      <c r="W84" s="373" t="n">
        <f aca="false">(F84*0.05)+(H84*4)+(J84*-1)+(N84*0.1)+(P84*6)</f>
        <v>0</v>
      </c>
      <c r="X84" s="376" t="n">
        <f aca="false">((F84*0.05)+(H84*4)+(J84*-1)+(N84*0.1)+(P84*6))*0.4</f>
        <v>0</v>
      </c>
      <c r="Y84" s="364"/>
      <c r="Z84" s="364"/>
    </row>
    <row r="85" customFormat="false" ht="8.25" hidden="false" customHeight="false" outlineLevel="0" collapsed="false">
      <c r="A85" s="372" t="s">
        <v>1307</v>
      </c>
      <c r="B85" s="373"/>
      <c r="C85" s="373"/>
      <c r="D85" s="373"/>
      <c r="E85" s="370" t="e">
        <f aca="false">D85/C85</f>
        <v>#DIV/0!</v>
      </c>
      <c r="F85" s="373"/>
      <c r="G85" s="374" t="e">
        <f aca="false">F85/C85</f>
        <v>#DIV/0!</v>
      </c>
      <c r="H85" s="373"/>
      <c r="I85" s="370" t="e">
        <f aca="false">H85/C85</f>
        <v>#DIV/0!</v>
      </c>
      <c r="J85" s="373"/>
      <c r="K85" s="370" t="e">
        <f aca="false">J85/C85</f>
        <v>#DIV/0!</v>
      </c>
      <c r="M85" s="373"/>
      <c r="N85" s="373"/>
      <c r="O85" s="373" t="e">
        <f aca="false">N85/M85</f>
        <v>#DIV/0!</v>
      </c>
      <c r="P85" s="373" t="n">
        <v>0</v>
      </c>
      <c r="Q85" s="370" t="e">
        <f aca="false">P85/M85</f>
        <v>#DIV/0!</v>
      </c>
      <c r="R85" s="364"/>
      <c r="S85" s="370" t="n">
        <f aca="false">(C85+M85)/($D$17+$N$17)</f>
        <v>0</v>
      </c>
      <c r="T85" s="370" t="n">
        <f aca="false">C85/($D$17)</f>
        <v>0</v>
      </c>
      <c r="U85" s="370" t="n">
        <f aca="false">M85/($N$17)</f>
        <v>0</v>
      </c>
      <c r="V85" s="375"/>
      <c r="W85" s="373" t="n">
        <f aca="false">(F85*0.05)+(H85*4)+(J85*-1)+(N85*0.1)+(P85*6)</f>
        <v>0</v>
      </c>
      <c r="X85" s="376" t="n">
        <f aca="false">((F85*0.05)+(H85*4)+(J85*-1)+(N85*0.1)+(P85*6))*0.4</f>
        <v>0</v>
      </c>
      <c r="Y85" s="364"/>
      <c r="Z85" s="364"/>
    </row>
    <row r="86" customFormat="false" ht="8.25" hidden="false" customHeight="false" outlineLevel="0" collapsed="false">
      <c r="A86" s="372" t="s">
        <v>1308</v>
      </c>
      <c r="B86" s="373" t="n">
        <v>8</v>
      </c>
      <c r="C86" s="373" t="n">
        <v>317</v>
      </c>
      <c r="D86" s="373" t="n">
        <v>191</v>
      </c>
      <c r="E86" s="370" t="n">
        <f aca="false">D86/C86</f>
        <v>0.602523659305994</v>
      </c>
      <c r="F86" s="373" t="n">
        <v>2300</v>
      </c>
      <c r="G86" s="374" t="n">
        <f aca="false">F86/C86</f>
        <v>7.25552050473186</v>
      </c>
      <c r="H86" s="373" t="n">
        <v>16</v>
      </c>
      <c r="I86" s="370" t="n">
        <f aca="false">H86/C86</f>
        <v>0.0504731861198738</v>
      </c>
      <c r="J86" s="373" t="n">
        <v>7</v>
      </c>
      <c r="K86" s="370" t="n">
        <f aca="false">J86/C86</f>
        <v>0.0220820189274448</v>
      </c>
      <c r="M86" s="373" t="n">
        <v>33</v>
      </c>
      <c r="N86" s="373" t="n">
        <v>110</v>
      </c>
      <c r="O86" s="373" t="n">
        <f aca="false">N86/M86</f>
        <v>3.33333333333333</v>
      </c>
      <c r="P86" s="373" t="n">
        <v>0</v>
      </c>
      <c r="Q86" s="370" t="n">
        <f aca="false">P86/M86</f>
        <v>0</v>
      </c>
      <c r="R86" s="364"/>
      <c r="S86" s="370" t="n">
        <f aca="false">(C86+M86)/($D$17+$N$17)</f>
        <v>0.546875</v>
      </c>
      <c r="T86" s="370" t="n">
        <f aca="false">C86/($D$17)</f>
        <v>0.566071428571429</v>
      </c>
      <c r="U86" s="370" t="n">
        <f aca="false">M86/($N$17)</f>
        <v>0.4125</v>
      </c>
      <c r="V86" s="375"/>
      <c r="W86" s="373" t="n">
        <f aca="false">(F86*0.05)+(H86*4)+(J86*-1)+(N86*0.1)+(P86*6)</f>
        <v>183</v>
      </c>
      <c r="X86" s="376" t="n">
        <f aca="false">((F86*0.05)+(H86*4)+(J86*-1)+(N86*0.1)+(P86*6))*0.4</f>
        <v>73.2</v>
      </c>
      <c r="Y86" s="364"/>
      <c r="Z86" s="364"/>
    </row>
    <row r="87" customFormat="false" ht="8.25" hidden="false" customHeight="false" outlineLevel="0" collapsed="false">
      <c r="A87" s="371" t="s">
        <v>49</v>
      </c>
      <c r="B87" s="371"/>
      <c r="C87" s="371" t="n">
        <f aca="false">SUM(C84:C86)</f>
        <v>317</v>
      </c>
      <c r="D87" s="371" t="n">
        <f aca="false">SUM(D84:D86)</f>
        <v>191</v>
      </c>
      <c r="E87" s="371"/>
      <c r="F87" s="371" t="n">
        <f aca="false">SUM(F84:F86)</f>
        <v>2300</v>
      </c>
      <c r="G87" s="371"/>
      <c r="H87" s="371" t="n">
        <f aca="false">SUM(H84:H86)</f>
        <v>16</v>
      </c>
      <c r="I87" s="371"/>
      <c r="J87" s="371" t="n">
        <f aca="false">SUM(J84:J86)</f>
        <v>7</v>
      </c>
      <c r="K87" s="371"/>
      <c r="L87" s="368"/>
      <c r="M87" s="371" t="n">
        <f aca="false">SUM(M84:M86)</f>
        <v>33</v>
      </c>
      <c r="N87" s="371" t="n">
        <f aca="false">SUM(N84:N86)</f>
        <v>110</v>
      </c>
      <c r="O87" s="371"/>
      <c r="P87" s="371" t="n">
        <f aca="false">SUM(P84:P86)</f>
        <v>0</v>
      </c>
      <c r="Q87" s="371"/>
      <c r="R87" s="371"/>
      <c r="S87" s="377" t="n">
        <f aca="false">S84+S85+S86</f>
        <v>0.546875</v>
      </c>
      <c r="T87" s="378" t="n">
        <f aca="false">C87/(C87+M87)</f>
        <v>0.905714285714286</v>
      </c>
      <c r="U87" s="378" t="n">
        <f aca="false">M87/(M87+C87)</f>
        <v>0.0942857142857143</v>
      </c>
      <c r="V87" s="375"/>
      <c r="W87" s="364"/>
      <c r="X87" s="364"/>
      <c r="Y87" s="364"/>
      <c r="Z87" s="364"/>
    </row>
    <row r="88" customFormat="false" ht="8.25" hidden="false" customHeight="false" outlineLevel="0" collapsed="false">
      <c r="C88" s="364"/>
      <c r="D88" s="379"/>
      <c r="E88" s="364"/>
      <c r="F88" s="380"/>
      <c r="G88" s="364"/>
      <c r="H88" s="381"/>
      <c r="I88" s="364"/>
      <c r="J88" s="381"/>
      <c r="K88" s="364"/>
      <c r="L88" s="364"/>
      <c r="M88" s="364"/>
      <c r="N88" s="364"/>
      <c r="O88" s="364"/>
      <c r="P88" s="364"/>
      <c r="Q88" s="364"/>
      <c r="R88" s="364"/>
    </row>
    <row r="89" customFormat="false" ht="8.25" hidden="false" customHeight="false" outlineLevel="0" collapsed="false">
      <c r="C89" s="364"/>
      <c r="D89" s="379"/>
      <c r="E89" s="364"/>
      <c r="F89" s="380"/>
      <c r="G89" s="364"/>
      <c r="H89" s="381"/>
      <c r="I89" s="364"/>
      <c r="J89" s="381"/>
      <c r="K89" s="364"/>
      <c r="L89" s="364"/>
      <c r="M89" s="364"/>
      <c r="N89" s="364"/>
      <c r="O89" s="364"/>
      <c r="P89" s="364"/>
      <c r="Q89" s="364"/>
      <c r="R89" s="364"/>
    </row>
    <row r="90" customFormat="false" ht="8.25" hidden="false" customHeight="false" outlineLevel="0" collapsed="false">
      <c r="A90" s="365" t="s">
        <v>19</v>
      </c>
      <c r="B90" s="365"/>
      <c r="C90" s="365"/>
      <c r="D90" s="365"/>
      <c r="E90" s="365"/>
      <c r="F90" s="365"/>
      <c r="G90" s="365"/>
      <c r="H90" s="365" t="s">
        <v>50</v>
      </c>
      <c r="I90" s="365"/>
      <c r="J90" s="365"/>
      <c r="K90" s="365"/>
      <c r="L90" s="365"/>
      <c r="M90" s="365"/>
      <c r="N90" s="364"/>
      <c r="O90" s="364"/>
      <c r="R90" s="365" t="s">
        <v>20</v>
      </c>
      <c r="S90" s="365"/>
      <c r="T90" s="365"/>
      <c r="V90" s="365" t="s">
        <v>21</v>
      </c>
      <c r="W90" s="365"/>
      <c r="X90" s="366"/>
      <c r="Y90" s="366"/>
      <c r="Z90" s="366"/>
      <c r="AA90" s="366"/>
    </row>
    <row r="91" customFormat="false" ht="8.25" hidden="false" customHeight="false" outlineLevel="0" collapsed="false">
      <c r="A91" s="371" t="s">
        <v>51</v>
      </c>
      <c r="B91" s="371" t="s">
        <v>24</v>
      </c>
      <c r="C91" s="371" t="s">
        <v>25</v>
      </c>
      <c r="D91" s="371" t="s">
        <v>28</v>
      </c>
      <c r="E91" s="371" t="s">
        <v>29</v>
      </c>
      <c r="F91" s="371" t="s">
        <v>30</v>
      </c>
      <c r="G91" s="371" t="s">
        <v>31</v>
      </c>
      <c r="I91" s="371" t="s">
        <v>52</v>
      </c>
      <c r="J91" s="371" t="s">
        <v>53</v>
      </c>
      <c r="K91" s="371" t="s">
        <v>54</v>
      </c>
      <c r="L91" s="371" t="s">
        <v>55</v>
      </c>
      <c r="M91" s="371" t="s">
        <v>56</v>
      </c>
      <c r="N91" s="371" t="s">
        <v>30</v>
      </c>
      <c r="O91" s="371" t="s">
        <v>57</v>
      </c>
      <c r="R91" s="371" t="s">
        <v>51</v>
      </c>
      <c r="S91" s="371" t="s">
        <v>38</v>
      </c>
      <c r="T91" s="371" t="s">
        <v>39</v>
      </c>
      <c r="U91" s="371" t="s">
        <v>40</v>
      </c>
      <c r="W91" s="371" t="s">
        <v>41</v>
      </c>
      <c r="X91" s="371" t="s">
        <v>58</v>
      </c>
      <c r="Y91" s="371" t="s">
        <v>59</v>
      </c>
      <c r="Z91" s="371"/>
      <c r="AA91" s="371"/>
    </row>
    <row r="92" customFormat="false" ht="8.25" hidden="false" customHeight="false" outlineLevel="0" collapsed="false">
      <c r="A92" s="372" t="s">
        <v>1309</v>
      </c>
      <c r="B92" s="382" t="n">
        <v>15</v>
      </c>
      <c r="C92" s="373" t="n">
        <v>233</v>
      </c>
      <c r="D92" s="373" t="n">
        <v>1035</v>
      </c>
      <c r="E92" s="373" t="n">
        <f aca="false">D92/C92</f>
        <v>4.44206008583691</v>
      </c>
      <c r="F92" s="373" t="n">
        <v>7</v>
      </c>
      <c r="G92" s="370" t="n">
        <f aca="false">F92/C92</f>
        <v>0.0300429184549356</v>
      </c>
      <c r="I92" s="370" t="n">
        <f aca="false">K92/J92</f>
        <v>0.693877551020408</v>
      </c>
      <c r="J92" s="373" t="n">
        <v>49</v>
      </c>
      <c r="K92" s="373" t="n">
        <v>34</v>
      </c>
      <c r="L92" s="373" t="n">
        <v>260</v>
      </c>
      <c r="M92" s="373" t="n">
        <f aca="false">L92/K92</f>
        <v>7.64705882352941</v>
      </c>
      <c r="N92" s="373" t="n">
        <v>1</v>
      </c>
      <c r="O92" s="370" t="n">
        <f aca="false">N92/K92</f>
        <v>0.0294117647058824</v>
      </c>
      <c r="R92" s="372" t="s">
        <v>1310</v>
      </c>
      <c r="S92" s="370" t="n">
        <f aca="false">(C92+J92)/($D$27+$K$27+$N$17+$E$17+$L$38+$L$47)</f>
        <v>0.303225806451613</v>
      </c>
      <c r="T92" s="370" t="n">
        <f aca="false">J92/($K$27+$F$38+$F$47)</f>
        <v>0.12280701754386</v>
      </c>
      <c r="U92" s="370" t="n">
        <f aca="false">C92/($D$27+$N$17+$L$38+$L$47)</f>
        <v>0.501075268817204</v>
      </c>
      <c r="W92" s="373" t="n">
        <f aca="false">(D92*0.1)+(F92*6)+(L92*0.1)+(N92*6)</f>
        <v>177.5</v>
      </c>
      <c r="X92" s="373" t="n">
        <f aca="false">(D92*0.1)+(F92*6)+(K92*1)+(L92*0.1)+(N92*6)</f>
        <v>211.5</v>
      </c>
      <c r="Y92" s="373" t="n">
        <f aca="false">(D92*0.1)+(F92*6)+(K92*0.5)+(L92*0.1)+(N92*6)</f>
        <v>194.5</v>
      </c>
      <c r="Z92" s="364"/>
      <c r="AA92" s="364"/>
    </row>
    <row r="93" customFormat="false" ht="8.25" hidden="false" customHeight="false" outlineLevel="0" collapsed="false">
      <c r="A93" s="372" t="s">
        <v>1311</v>
      </c>
      <c r="B93" s="382" t="n">
        <v>6</v>
      </c>
      <c r="C93" s="373" t="n">
        <v>22</v>
      </c>
      <c r="D93" s="373" t="n">
        <v>82</v>
      </c>
      <c r="E93" s="373" t="n">
        <f aca="false">D93/C93</f>
        <v>3.72727272727273</v>
      </c>
      <c r="F93" s="373" t="n">
        <v>0</v>
      </c>
      <c r="G93" s="370" t="n">
        <f aca="false">F93/C93</f>
        <v>0</v>
      </c>
      <c r="I93" s="370" t="n">
        <f aca="false">K93/J93</f>
        <v>0.5</v>
      </c>
      <c r="J93" s="373" t="n">
        <v>4</v>
      </c>
      <c r="K93" s="373" t="n">
        <v>2</v>
      </c>
      <c r="L93" s="373" t="n">
        <v>12</v>
      </c>
      <c r="M93" s="373" t="n">
        <f aca="false">L93/K93</f>
        <v>6</v>
      </c>
      <c r="N93" s="373" t="n">
        <v>0</v>
      </c>
      <c r="O93" s="370" t="n">
        <f aca="false">N93/K93</f>
        <v>0</v>
      </c>
      <c r="R93" s="372" t="s">
        <v>1312</v>
      </c>
      <c r="S93" s="370" t="n">
        <f aca="false">(C93+J93)/($D$27+$K$27+$N$17+$E$17+$L$38+$L$47)</f>
        <v>0.0279569892473118</v>
      </c>
      <c r="T93" s="370" t="n">
        <f aca="false">J93/($K$27+$F$38+$F$47)</f>
        <v>0.0100250626566416</v>
      </c>
      <c r="U93" s="370" t="n">
        <f aca="false">C93/($D$27+$N$17+$L$38+$L$47)</f>
        <v>0.0473118279569892</v>
      </c>
      <c r="W93" s="373" t="n">
        <f aca="false">(D93*0.1)+(F93*6)+(L93*0.1)+(N93*6)</f>
        <v>9.4</v>
      </c>
      <c r="X93" s="373" t="n">
        <f aca="false">(D93*0.1)+(F93*6)+(K93*1)+(L93*0.1)+(N93*6)</f>
        <v>11.4</v>
      </c>
      <c r="Y93" s="373" t="n">
        <f aca="false">(D93*0.1)+(F93*6)+(K93*0.5)+(L93*0.1)+(N93*6)</f>
        <v>10.4</v>
      </c>
      <c r="Z93" s="364"/>
      <c r="AA93" s="364"/>
    </row>
    <row r="94" customFormat="false" ht="8.25" hidden="false" customHeight="false" outlineLevel="0" collapsed="false">
      <c r="A94" s="372" t="s">
        <v>1313</v>
      </c>
      <c r="B94" s="382" t="n">
        <v>4</v>
      </c>
      <c r="C94" s="373" t="n">
        <v>10</v>
      </c>
      <c r="D94" s="373" t="n">
        <v>20</v>
      </c>
      <c r="E94" s="373" t="n">
        <f aca="false">D94/C94</f>
        <v>2</v>
      </c>
      <c r="F94" s="373" t="n">
        <v>0</v>
      </c>
      <c r="G94" s="370" t="n">
        <f aca="false">F94/C94</f>
        <v>0</v>
      </c>
      <c r="I94" s="370" t="n">
        <f aca="false">K94/J94</f>
        <v>1</v>
      </c>
      <c r="J94" s="373" t="n">
        <v>2</v>
      </c>
      <c r="K94" s="373" t="n">
        <v>2</v>
      </c>
      <c r="L94" s="373" t="n">
        <v>20</v>
      </c>
      <c r="M94" s="373" t="n">
        <f aca="false">L94/K94</f>
        <v>10</v>
      </c>
      <c r="N94" s="373" t="n">
        <v>0</v>
      </c>
      <c r="O94" s="370" t="n">
        <f aca="false">N94/K94</f>
        <v>0</v>
      </c>
      <c r="R94" s="372" t="s">
        <v>1314</v>
      </c>
      <c r="S94" s="370" t="n">
        <f aca="false">(C94+J94)/($D$27+$K$27+$N$17+$E$17+$L$38+$L$47)</f>
        <v>0.0129032258064516</v>
      </c>
      <c r="T94" s="370" t="n">
        <f aca="false">J94/($K$27+$F$38+$F$47)</f>
        <v>0.0050125313283208</v>
      </c>
      <c r="U94" s="370" t="n">
        <f aca="false">C94/($D$27+$N$17+$L$38+$L$47)</f>
        <v>0.021505376344086</v>
      </c>
      <c r="W94" s="373" t="n">
        <f aca="false">(D94*0.1)+(F94*6)+(L94*0.1)+(N94*6)</f>
        <v>4</v>
      </c>
      <c r="X94" s="373" t="n">
        <f aca="false">(D94*0.1)+(F94*6)+(K94*1)+(L94*0.1)+(N94*6)</f>
        <v>6</v>
      </c>
      <c r="Y94" s="373" t="n">
        <f aca="false">(D94*0.1)+(F94*6)+(K94*0.5)+(L94*0.1)+(N94*6)</f>
        <v>5</v>
      </c>
      <c r="Z94" s="364"/>
      <c r="AA94" s="364"/>
    </row>
    <row r="95" customFormat="false" ht="8.25" hidden="false" customHeight="false" outlineLevel="0" collapsed="false">
      <c r="A95" s="372" t="s">
        <v>639</v>
      </c>
      <c r="B95" s="382" t="n">
        <v>16</v>
      </c>
      <c r="C95" s="373" t="n">
        <v>105</v>
      </c>
      <c r="D95" s="373" t="n">
        <v>433</v>
      </c>
      <c r="E95" s="373" t="n">
        <f aca="false">D95/C95</f>
        <v>4.12380952380952</v>
      </c>
      <c r="F95" s="373" t="n">
        <v>5</v>
      </c>
      <c r="G95" s="370" t="n">
        <f aca="false">F95/C95</f>
        <v>0.0476190476190476</v>
      </c>
      <c r="I95" s="370" t="n">
        <f aca="false">K95/J95</f>
        <v>0.8</v>
      </c>
      <c r="J95" s="373" t="n">
        <v>25</v>
      </c>
      <c r="K95" s="373" t="n">
        <v>20</v>
      </c>
      <c r="L95" s="373" t="n">
        <v>126</v>
      </c>
      <c r="M95" s="373" t="n">
        <f aca="false">L95/K95</f>
        <v>6.3</v>
      </c>
      <c r="N95" s="373" t="n">
        <v>1</v>
      </c>
      <c r="O95" s="370" t="n">
        <f aca="false">N95/K95</f>
        <v>0.05</v>
      </c>
      <c r="R95" s="372"/>
      <c r="S95" s="370" t="n">
        <f aca="false">(C95+J95)/($D$27+$K$27+$N$17+$E$17+$L$38+$L$47)</f>
        <v>0.139784946236559</v>
      </c>
      <c r="T95" s="370" t="n">
        <f aca="false">J95/($K$27+$F$38+$F$47)</f>
        <v>0.06265664160401</v>
      </c>
      <c r="U95" s="370" t="n">
        <f aca="false">C95/($D$27+$N$17+$L$38+$L$47)</f>
        <v>0.225806451612903</v>
      </c>
      <c r="W95" s="373" t="n">
        <f aca="false">(D95*0.1)+(F95*6)+(L95*0.1)+(N95*6)</f>
        <v>91.9</v>
      </c>
      <c r="X95" s="373" t="n">
        <f aca="false">(D95*0.1)+(F95*6)+(K95*1)+(L95*0.1)+(N95*6)</f>
        <v>111.9</v>
      </c>
      <c r="Y95" s="373" t="n">
        <f aca="false">(D95*0.1)+(F95*6)+(K95*0.5)+(L95*0.1)+(N95*6)</f>
        <v>101.9</v>
      </c>
      <c r="Z95" s="364"/>
      <c r="AA95" s="364"/>
    </row>
    <row r="96" customFormat="false" ht="8.25" hidden="false" customHeight="false" outlineLevel="0" collapsed="false">
      <c r="A96" s="372"/>
      <c r="B96" s="382"/>
      <c r="C96" s="373"/>
      <c r="D96" s="373"/>
      <c r="E96" s="373" t="e">
        <f aca="false">D96/C96</f>
        <v>#DIV/0!</v>
      </c>
      <c r="F96" s="373" t="n">
        <v>0</v>
      </c>
      <c r="G96" s="370" t="e">
        <f aca="false">F96/C96</f>
        <v>#DIV/0!</v>
      </c>
      <c r="I96" s="370" t="e">
        <f aca="false">K96/J96</f>
        <v>#DIV/0!</v>
      </c>
      <c r="J96" s="373"/>
      <c r="K96" s="373" t="n">
        <v>0</v>
      </c>
      <c r="L96" s="373" t="n">
        <v>0</v>
      </c>
      <c r="M96" s="373" t="e">
        <f aca="false">L96/K96</f>
        <v>#DIV/0!</v>
      </c>
      <c r="N96" s="373" t="n">
        <v>0</v>
      </c>
      <c r="O96" s="370" t="e">
        <f aca="false">N96/K96</f>
        <v>#DIV/0!</v>
      </c>
      <c r="R96" s="372"/>
      <c r="S96" s="370" t="n">
        <f aca="false">(C96+J96)/($D$27+$K$27+$N$17+$E$17+$L$38+$L$47)</f>
        <v>0</v>
      </c>
      <c r="T96" s="370" t="n">
        <f aca="false">J96/($K$27+$F$38+$F$47)</f>
        <v>0</v>
      </c>
      <c r="U96" s="370" t="n">
        <f aca="false">C96/($D$27+$N$17+$L$38+$L$47)</f>
        <v>0</v>
      </c>
      <c r="W96" s="373" t="n">
        <f aca="false">(D96*0.1)+(F96*6)+(L96*0.1)+(N96*6)</f>
        <v>0</v>
      </c>
      <c r="X96" s="373" t="n">
        <f aca="false">(D96*0.1)+(F96*6)+(K96*1)+(L96*0.1)+(N96*6)</f>
        <v>0</v>
      </c>
      <c r="Y96" s="373" t="n">
        <f aca="false">(D96*0.1)+(F96*6)+(K96*0.5)+(L96*0.1)+(N96*6)</f>
        <v>0</v>
      </c>
      <c r="Z96" s="364"/>
      <c r="AA96" s="364"/>
    </row>
    <row r="97" customFormat="false" ht="8.25" hidden="false" customHeight="false" outlineLevel="0" collapsed="false">
      <c r="A97" s="371" t="s">
        <v>49</v>
      </c>
      <c r="B97" s="371"/>
      <c r="C97" s="371" t="n">
        <f aca="false">SUM(C92:C96)</f>
        <v>370</v>
      </c>
      <c r="D97" s="371" t="n">
        <f aca="false">SUM(D92:D96)</f>
        <v>1570</v>
      </c>
      <c r="E97" s="371"/>
      <c r="F97" s="371" t="n">
        <f aca="false">SUM(F92:F96)</f>
        <v>12</v>
      </c>
      <c r="G97" s="371"/>
      <c r="H97" s="371"/>
      <c r="I97" s="371"/>
      <c r="J97" s="371" t="n">
        <f aca="false">SUM(J92:J96)</f>
        <v>80</v>
      </c>
      <c r="K97" s="371" t="n">
        <f aca="false">SUM(K92:K96)</f>
        <v>58</v>
      </c>
      <c r="L97" s="371" t="n">
        <f aca="false">SUM(L92:L96)</f>
        <v>418</v>
      </c>
      <c r="M97" s="371"/>
      <c r="N97" s="371" t="n">
        <f aca="false">SUM(N92:N96)</f>
        <v>2</v>
      </c>
      <c r="O97" s="371"/>
    </row>
    <row r="98" customFormat="false" ht="8.25" hidden="false" customHeight="false" outlineLevel="0" collapsed="false">
      <c r="A98" s="371"/>
      <c r="C98" s="364"/>
      <c r="D98" s="364"/>
      <c r="E98" s="364"/>
      <c r="F98" s="364"/>
      <c r="G98" s="364"/>
      <c r="H98" s="371"/>
      <c r="I98" s="364"/>
      <c r="J98" s="364"/>
      <c r="K98" s="364"/>
      <c r="L98" s="364"/>
      <c r="M98" s="364"/>
      <c r="N98" s="364"/>
    </row>
    <row r="99" customFormat="false" ht="8.25" hidden="false" customHeight="false" outlineLevel="0" collapsed="false">
      <c r="C99" s="364"/>
      <c r="D99" s="364"/>
      <c r="E99" s="364"/>
      <c r="F99" s="364"/>
      <c r="G99" s="364"/>
      <c r="H99" s="364"/>
      <c r="I99" s="364"/>
      <c r="J99" s="364"/>
      <c r="K99" s="364"/>
      <c r="L99" s="364"/>
      <c r="M99" s="364"/>
    </row>
    <row r="100" customFormat="false" ht="8.25" hidden="false" customHeight="false" outlineLevel="0" collapsed="false">
      <c r="A100" s="365" t="s">
        <v>50</v>
      </c>
      <c r="B100" s="365"/>
      <c r="C100" s="365"/>
      <c r="D100" s="365"/>
      <c r="E100" s="365"/>
      <c r="F100" s="365"/>
      <c r="G100" s="365"/>
      <c r="H100" s="364"/>
      <c r="I100" s="364"/>
      <c r="J100" s="365" t="s">
        <v>19</v>
      </c>
      <c r="K100" s="365"/>
      <c r="L100" s="365"/>
      <c r="M100" s="365"/>
      <c r="N100" s="365"/>
      <c r="R100" s="365" t="s">
        <v>20</v>
      </c>
      <c r="S100" s="365"/>
      <c r="T100" s="365"/>
      <c r="V100" s="365" t="s">
        <v>21</v>
      </c>
      <c r="W100" s="365"/>
    </row>
    <row r="101" customFormat="false" ht="8.25" hidden="false" customHeight="false" outlineLevel="0" collapsed="false">
      <c r="A101" s="371" t="s">
        <v>74</v>
      </c>
      <c r="B101" s="371" t="s">
        <v>24</v>
      </c>
      <c r="C101" s="371" t="s">
        <v>52</v>
      </c>
      <c r="D101" s="371" t="s">
        <v>53</v>
      </c>
      <c r="E101" s="371" t="s">
        <v>54</v>
      </c>
      <c r="F101" s="371" t="s">
        <v>55</v>
      </c>
      <c r="G101" s="371" t="s">
        <v>56</v>
      </c>
      <c r="H101" s="371" t="s">
        <v>30</v>
      </c>
      <c r="I101" s="371" t="s">
        <v>57</v>
      </c>
      <c r="K101" s="371" t="s">
        <v>34</v>
      </c>
      <c r="L101" s="371" t="s">
        <v>35</v>
      </c>
      <c r="M101" s="371" t="s">
        <v>36</v>
      </c>
      <c r="N101" s="371" t="s">
        <v>75</v>
      </c>
      <c r="O101" s="371" t="s">
        <v>31</v>
      </c>
      <c r="R101" s="371" t="s">
        <v>74</v>
      </c>
      <c r="S101" s="371" t="s">
        <v>38</v>
      </c>
      <c r="T101" s="371" t="s">
        <v>39</v>
      </c>
      <c r="U101" s="371" t="s">
        <v>40</v>
      </c>
      <c r="W101" s="371" t="s">
        <v>41</v>
      </c>
      <c r="X101" s="371" t="s">
        <v>58</v>
      </c>
      <c r="Y101" s="371" t="s">
        <v>76</v>
      </c>
      <c r="Z101" s="371"/>
    </row>
    <row r="102" customFormat="false" ht="8.25" hidden="false" customHeight="false" outlineLevel="0" collapsed="false">
      <c r="A102" s="372" t="s">
        <v>1281</v>
      </c>
      <c r="B102" s="373" t="n">
        <v>17</v>
      </c>
      <c r="C102" s="370" t="n">
        <f aca="false">E102/D102</f>
        <v>0.724358974358974</v>
      </c>
      <c r="D102" s="373" t="n">
        <v>156</v>
      </c>
      <c r="E102" s="373" t="n">
        <v>113</v>
      </c>
      <c r="F102" s="373" t="n">
        <v>1563</v>
      </c>
      <c r="G102" s="373" t="n">
        <f aca="false">F102/E102</f>
        <v>13.8318584070796</v>
      </c>
      <c r="H102" s="373" t="n">
        <v>10</v>
      </c>
      <c r="I102" s="370" t="n">
        <f aca="false">H102/E102</f>
        <v>0.0884955752212389</v>
      </c>
      <c r="K102" s="373" t="n">
        <v>5</v>
      </c>
      <c r="L102" s="373" t="n">
        <v>19</v>
      </c>
      <c r="M102" s="383" t="n">
        <f aca="false">L102/K102</f>
        <v>3.8</v>
      </c>
      <c r="N102" s="373" t="n">
        <v>0</v>
      </c>
      <c r="O102" s="370" t="n">
        <f aca="false">N102/K102</f>
        <v>0</v>
      </c>
      <c r="R102" s="372" t="s">
        <v>1282</v>
      </c>
      <c r="S102" s="384" t="n">
        <f aca="false">(D102+K102)/($D$27+$L$27+$N$17+$E$47+$L$47)</f>
        <v>0.25</v>
      </c>
      <c r="T102" s="384" t="n">
        <f aca="false">D102/($E$17)</f>
        <v>0.410526315789474</v>
      </c>
      <c r="U102" s="384" t="n">
        <f aca="false">K102/($N$17+$D$27+$L$38+$L$47)</f>
        <v>0.010752688172043</v>
      </c>
      <c r="W102" s="373" t="n">
        <f aca="false">(F102*0.1)+(H102*6)+(L102*0.1)+(N102*6)</f>
        <v>218.2</v>
      </c>
      <c r="X102" s="373" t="n">
        <f aca="false">(E102*1)+(F102*0.1)+(H102*6)+(L102*0.1)+(N102*6)</f>
        <v>331.2</v>
      </c>
      <c r="Y102" s="373" t="n">
        <f aca="false">(E102*0.5)+(F102*0.1)+(H102*6)+(L102*0.1)+(N102*6)</f>
        <v>274.7</v>
      </c>
      <c r="Z102" s="364"/>
    </row>
    <row r="103" customFormat="false" ht="8.25" hidden="false" customHeight="false" outlineLevel="0" collapsed="false">
      <c r="A103" s="372" t="s">
        <v>1283</v>
      </c>
      <c r="B103" s="373" t="n">
        <v>17</v>
      </c>
      <c r="C103" s="370" t="n">
        <f aca="false">E103/D103</f>
        <v>0.758928571428571</v>
      </c>
      <c r="D103" s="373" t="n">
        <v>112</v>
      </c>
      <c r="E103" s="373" t="n">
        <v>85</v>
      </c>
      <c r="F103" s="373" t="n">
        <v>1026</v>
      </c>
      <c r="G103" s="373" t="n">
        <f aca="false">F103/E103</f>
        <v>12.0705882352941</v>
      </c>
      <c r="H103" s="373" t="n">
        <v>5</v>
      </c>
      <c r="I103" s="370" t="n">
        <f aca="false">H103/E103</f>
        <v>0.0588235294117647</v>
      </c>
      <c r="K103" s="373" t="n">
        <v>4</v>
      </c>
      <c r="L103" s="373" t="n">
        <v>25</v>
      </c>
      <c r="M103" s="383" t="n">
        <f aca="false">L103/K103</f>
        <v>6.25</v>
      </c>
      <c r="N103" s="373" t="n">
        <v>0</v>
      </c>
      <c r="O103" s="370" t="n">
        <f aca="false">N103/K103</f>
        <v>0</v>
      </c>
      <c r="R103" s="372" t="s">
        <v>1284</v>
      </c>
      <c r="S103" s="384" t="n">
        <f aca="false">(D103+K103)/($D$27+$L$27+$N$17+$E$47+$L$47)</f>
        <v>0.180124223602484</v>
      </c>
      <c r="T103" s="384" t="n">
        <f aca="false">D103/($E$17)</f>
        <v>0.294736842105263</v>
      </c>
      <c r="U103" s="384" t="n">
        <f aca="false">K103/($N$17+$D$27+$L$38+$L$47)</f>
        <v>0.00860215053763441</v>
      </c>
      <c r="W103" s="373" t="n">
        <f aca="false">(F103*0.1)+(H103*6)+(L103*0.1)+(N103*6)</f>
        <v>135.1</v>
      </c>
      <c r="X103" s="373" t="n">
        <f aca="false">(E103*1)+(F103*0.1)+(H103*6)+(L103*0.1)+(N103*6)</f>
        <v>220.1</v>
      </c>
      <c r="Y103" s="373" t="n">
        <f aca="false">(E103*0.5)+(F103*0.1)+(H103*6)+(L103*0.1)+(N103*6)</f>
        <v>177.6</v>
      </c>
      <c r="Z103" s="364"/>
    </row>
    <row r="104" customFormat="false" ht="8.25" hidden="false" customHeight="false" outlineLevel="0" collapsed="false">
      <c r="A104" s="372" t="s">
        <v>639</v>
      </c>
      <c r="B104" s="373" t="n">
        <v>17</v>
      </c>
      <c r="C104" s="370" t="n">
        <f aca="false">E104/D104</f>
        <v>0.5</v>
      </c>
      <c r="D104" s="373" t="n">
        <v>60</v>
      </c>
      <c r="E104" s="373" t="n">
        <v>30</v>
      </c>
      <c r="F104" s="373" t="n">
        <v>330</v>
      </c>
      <c r="G104" s="373" t="n">
        <f aca="false">F104/E104</f>
        <v>11</v>
      </c>
      <c r="H104" s="373" t="n">
        <v>5</v>
      </c>
      <c r="I104" s="370" t="n">
        <f aca="false">H104/E104</f>
        <v>0.166666666666667</v>
      </c>
      <c r="K104" s="373" t="n">
        <v>3</v>
      </c>
      <c r="L104" s="373" t="n">
        <v>16</v>
      </c>
      <c r="M104" s="383" t="n">
        <f aca="false">L104/K104</f>
        <v>5.33333333333333</v>
      </c>
      <c r="N104" s="373" t="n">
        <v>0</v>
      </c>
      <c r="O104" s="370" t="n">
        <f aca="false">N104/K104</f>
        <v>0</v>
      </c>
      <c r="R104" s="372"/>
      <c r="S104" s="384" t="n">
        <f aca="false">(D104+K104)/($D$27+$L$27+$N$17+$E$47+$L$47)</f>
        <v>0.0978260869565217</v>
      </c>
      <c r="T104" s="384" t="n">
        <f aca="false">D104/($E$17)</f>
        <v>0.157894736842105</v>
      </c>
      <c r="U104" s="384" t="n">
        <f aca="false">K104/($N$17+$D$27+$L$38+$L$47)</f>
        <v>0.00645161290322581</v>
      </c>
      <c r="W104" s="373" t="n">
        <f aca="false">(F104*0.1)+(H104*6)+(L104*0.1)+(N104*6)</f>
        <v>64.6</v>
      </c>
      <c r="X104" s="373" t="n">
        <f aca="false">(E104*1)+(F104*0.1)+(H104*6)+(L104*0.1)+(N104*6)</f>
        <v>94.6</v>
      </c>
      <c r="Y104" s="373" t="n">
        <f aca="false">(E104*0.5)+(F104*0.1)+(H104*6)+(L104*0.1)+(N104*6)</f>
        <v>79.6</v>
      </c>
      <c r="Z104" s="364"/>
    </row>
    <row r="105" customFormat="false" ht="8.25" hidden="false" customHeight="false" outlineLevel="0" collapsed="false">
      <c r="A105" s="372" t="s">
        <v>1315</v>
      </c>
      <c r="B105" s="373" t="n">
        <v>8</v>
      </c>
      <c r="C105" s="370" t="n">
        <f aca="false">E105/D105</f>
        <v>0.526315789473684</v>
      </c>
      <c r="D105" s="373" t="n">
        <v>19</v>
      </c>
      <c r="E105" s="373" t="n">
        <v>10</v>
      </c>
      <c r="F105" s="373" t="n">
        <v>151</v>
      </c>
      <c r="G105" s="373" t="n">
        <f aca="false">F105/E105</f>
        <v>15.1</v>
      </c>
      <c r="H105" s="373" t="n">
        <v>2</v>
      </c>
      <c r="I105" s="370" t="n">
        <f aca="false">H105/E105</f>
        <v>0.2</v>
      </c>
      <c r="K105" s="373" t="n">
        <v>2</v>
      </c>
      <c r="L105" s="373" t="n">
        <v>17</v>
      </c>
      <c r="M105" s="383" t="n">
        <f aca="false">L105/K105</f>
        <v>8.5</v>
      </c>
      <c r="N105" s="373" t="n">
        <v>0</v>
      </c>
      <c r="O105" s="370" t="n">
        <f aca="false">N105/K105</f>
        <v>0</v>
      </c>
      <c r="R105" s="372" t="s">
        <v>1316</v>
      </c>
      <c r="S105" s="384" t="n">
        <f aca="false">(D105+K105)/($D$27+$L$27+$N$17+$E$47+$L$47)</f>
        <v>0.0326086956521739</v>
      </c>
      <c r="T105" s="384" t="n">
        <f aca="false">D105/($E$17)</f>
        <v>0.05</v>
      </c>
      <c r="U105" s="384" t="n">
        <f aca="false">K105/($N$17+$D$27+$L$38+$L$47)</f>
        <v>0.0043010752688172</v>
      </c>
      <c r="W105" s="373" t="n">
        <f aca="false">(F105*0.1)+(H105*6)+(L105*0.1)+(N105*6)</f>
        <v>28.8</v>
      </c>
      <c r="X105" s="373" t="n">
        <f aca="false">(E105*1)+(F105*0.1)+(H105*6)+(L105*0.1)+(N105*6)</f>
        <v>38.8</v>
      </c>
      <c r="Y105" s="373" t="n">
        <f aca="false">(E105*0.5)+(F105*0.1)+(H105*6)+(L105*0.1)+(N105*6)</f>
        <v>33.8</v>
      </c>
      <c r="Z105" s="364"/>
    </row>
    <row r="106" customFormat="false" ht="8.25" hidden="false" customHeight="false" outlineLevel="0" collapsed="false">
      <c r="A106" s="372"/>
      <c r="B106" s="373"/>
      <c r="C106" s="370" t="e">
        <f aca="false">E106/D106</f>
        <v>#DIV/0!</v>
      </c>
      <c r="D106" s="373"/>
      <c r="E106" s="373"/>
      <c r="F106" s="373"/>
      <c r="G106" s="373" t="e">
        <f aca="false">F106/E106</f>
        <v>#DIV/0!</v>
      </c>
      <c r="H106" s="373"/>
      <c r="I106" s="370" t="e">
        <f aca="false">H106/E106</f>
        <v>#DIV/0!</v>
      </c>
      <c r="K106" s="373"/>
      <c r="L106" s="373"/>
      <c r="M106" s="383" t="e">
        <f aca="false">L106/K106</f>
        <v>#DIV/0!</v>
      </c>
      <c r="N106" s="373" t="n">
        <v>0</v>
      </c>
      <c r="O106" s="370" t="e">
        <f aca="false">N106/K106</f>
        <v>#DIV/0!</v>
      </c>
      <c r="R106" s="372"/>
      <c r="S106" s="384" t="n">
        <f aca="false">(D106+K106)/($D$27+$L$27+$N$17+$E$47+$L$47)</f>
        <v>0</v>
      </c>
      <c r="T106" s="384" t="n">
        <f aca="false">D106/($E$17)</f>
        <v>0</v>
      </c>
      <c r="U106" s="384" t="n">
        <f aca="false">K106/($N$17+$D$27+$L$38+$L$47)</f>
        <v>0</v>
      </c>
      <c r="W106" s="373" t="n">
        <f aca="false">(F106*0.1)+(H106*6)+(L106*0.1)+(N106*6)</f>
        <v>0</v>
      </c>
      <c r="X106" s="373" t="n">
        <f aca="false">(E106*1)+(F106*0.1)+(H106*6)+(L106*0.1)+(N106*6)</f>
        <v>0</v>
      </c>
      <c r="Y106" s="373" t="n">
        <f aca="false">(E106*0.5)+(F106*0.1)+(H106*6)+(L106*0.1)+(N106*6)</f>
        <v>0</v>
      </c>
      <c r="Z106" s="364"/>
    </row>
    <row r="107" customFormat="false" ht="8.25" hidden="false" customHeight="false" outlineLevel="0" collapsed="false">
      <c r="A107" s="372" t="s">
        <v>1317</v>
      </c>
      <c r="B107" s="373" t="n">
        <v>4</v>
      </c>
      <c r="C107" s="370" t="n">
        <f aca="false">E107/D107</f>
        <v>1</v>
      </c>
      <c r="D107" s="373" t="n">
        <v>5</v>
      </c>
      <c r="E107" s="373" t="n">
        <v>5</v>
      </c>
      <c r="F107" s="373" t="n">
        <v>44</v>
      </c>
      <c r="G107" s="373" t="n">
        <f aca="false">F107/E107</f>
        <v>8.8</v>
      </c>
      <c r="H107" s="373" t="n">
        <v>0</v>
      </c>
      <c r="I107" s="370" t="n">
        <f aca="false">H107/E107</f>
        <v>0</v>
      </c>
      <c r="K107" s="373" t="n">
        <v>0</v>
      </c>
      <c r="L107" s="373" t="n">
        <v>0</v>
      </c>
      <c r="M107" s="383" t="e">
        <f aca="false">L107/K107</f>
        <v>#DIV/0!</v>
      </c>
      <c r="N107" s="373" t="n">
        <v>0</v>
      </c>
      <c r="O107" s="370" t="e">
        <f aca="false">N107/K107</f>
        <v>#DIV/0!</v>
      </c>
      <c r="R107" s="372" t="s">
        <v>1318</v>
      </c>
      <c r="S107" s="384" t="n">
        <f aca="false">(D107+K107)/($D$27+$L$27+$N$17+$E$47+$L$47)</f>
        <v>0.0077639751552795</v>
      </c>
      <c r="T107" s="384" t="n">
        <f aca="false">D107/($E$17)</f>
        <v>0.0131578947368421</v>
      </c>
      <c r="U107" s="384" t="n">
        <f aca="false">K107/($N$17+$D$27+$L$38+$L$47)</f>
        <v>0</v>
      </c>
      <c r="W107" s="373" t="n">
        <f aca="false">(F107*0.1)+(H107*6)+(L107*0.1)+(N107*6)</f>
        <v>4.4</v>
      </c>
      <c r="X107" s="373" t="n">
        <f aca="false">(E107*1)+(F107*0.1)+(H107*6)+(L107*0.1)+(N107*6)</f>
        <v>9.4</v>
      </c>
      <c r="Y107" s="373" t="n">
        <f aca="false">(E107*0.5)+(F107*0.1)+(H107*6)+(L107*0.1)+(N107*6)</f>
        <v>6.9</v>
      </c>
      <c r="Z107" s="364"/>
    </row>
    <row r="108" customFormat="false" ht="8.25" hidden="false" customHeight="false" outlineLevel="0" collapsed="false">
      <c r="A108" s="371" t="s">
        <v>49</v>
      </c>
      <c r="B108" s="371"/>
      <c r="C108" s="368"/>
      <c r="D108" s="371" t="n">
        <f aca="false">SUM(D102:D107)</f>
        <v>352</v>
      </c>
      <c r="E108" s="371" t="n">
        <f aca="false">SUM(E102:E107)</f>
        <v>243</v>
      </c>
      <c r="F108" s="371" t="n">
        <f aca="false">SUM(F102:F107)</f>
        <v>3114</v>
      </c>
      <c r="G108" s="371"/>
      <c r="H108" s="371" t="n">
        <f aca="false">SUM(H102:H107)</f>
        <v>22</v>
      </c>
      <c r="I108" s="371"/>
      <c r="J108" s="371"/>
      <c r="K108" s="371" t="n">
        <f aca="false">SUM(K102:K107)</f>
        <v>14</v>
      </c>
      <c r="L108" s="371" t="n">
        <f aca="false">SUM(L102:L107)</f>
        <v>77</v>
      </c>
      <c r="M108" s="371"/>
      <c r="N108" s="371" t="n">
        <f aca="false">SUM(N102:N107)</f>
        <v>0</v>
      </c>
      <c r="O108" s="371"/>
    </row>
    <row r="109" customFormat="false" ht="8.25" hidden="false" customHeight="false" outlineLevel="0" collapsed="false">
      <c r="A109" s="371"/>
      <c r="C109" s="364"/>
      <c r="D109" s="364"/>
      <c r="E109" s="364"/>
      <c r="F109" s="364"/>
      <c r="G109" s="364"/>
      <c r="H109" s="364"/>
      <c r="I109" s="364"/>
      <c r="J109" s="364"/>
      <c r="K109" s="364"/>
      <c r="L109" s="364"/>
    </row>
    <row r="110" customFormat="false" ht="8.25" hidden="false" customHeight="false" outlineLevel="0" collapsed="false">
      <c r="A110" s="371"/>
      <c r="C110" s="364"/>
      <c r="D110" s="364"/>
      <c r="E110" s="364"/>
      <c r="F110" s="364"/>
      <c r="G110" s="364"/>
      <c r="H110" s="364"/>
      <c r="I110" s="364"/>
      <c r="J110" s="364"/>
      <c r="K110" s="364"/>
      <c r="L110" s="364"/>
    </row>
    <row r="111" customFormat="false" ht="8.25" hidden="false" customHeight="false" outlineLevel="0" collapsed="false">
      <c r="A111" s="365" t="s">
        <v>50</v>
      </c>
      <c r="B111" s="365"/>
      <c r="C111" s="365"/>
      <c r="D111" s="365"/>
      <c r="E111" s="365"/>
      <c r="F111" s="365"/>
      <c r="G111" s="365"/>
      <c r="H111" s="364"/>
      <c r="I111" s="364"/>
      <c r="J111" s="365" t="s">
        <v>19</v>
      </c>
      <c r="K111" s="365"/>
      <c r="L111" s="365"/>
      <c r="M111" s="365"/>
      <c r="N111" s="365"/>
      <c r="R111" s="365" t="s">
        <v>20</v>
      </c>
      <c r="S111" s="365"/>
      <c r="T111" s="365"/>
      <c r="V111" s="365" t="s">
        <v>21</v>
      </c>
      <c r="W111" s="365"/>
    </row>
    <row r="112" customFormat="false" ht="8.25" hidden="false" customHeight="false" outlineLevel="0" collapsed="false">
      <c r="A112" s="371" t="s">
        <v>95</v>
      </c>
      <c r="B112" s="371" t="s">
        <v>24</v>
      </c>
      <c r="C112" s="371" t="s">
        <v>52</v>
      </c>
      <c r="D112" s="371" t="s">
        <v>53</v>
      </c>
      <c r="E112" s="371" t="s">
        <v>54</v>
      </c>
      <c r="F112" s="371" t="s">
        <v>55</v>
      </c>
      <c r="G112" s="371" t="s">
        <v>56</v>
      </c>
      <c r="H112" s="371" t="s">
        <v>30</v>
      </c>
      <c r="I112" s="371" t="s">
        <v>57</v>
      </c>
      <c r="K112" s="371" t="s">
        <v>34</v>
      </c>
      <c r="L112" s="371" t="s">
        <v>35</v>
      </c>
      <c r="M112" s="371" t="s">
        <v>36</v>
      </c>
      <c r="N112" s="371" t="s">
        <v>96</v>
      </c>
      <c r="O112" s="371" t="s">
        <v>31</v>
      </c>
      <c r="R112" s="371" t="s">
        <v>95</v>
      </c>
      <c r="S112" s="371" t="s">
        <v>38</v>
      </c>
      <c r="T112" s="371" t="s">
        <v>39</v>
      </c>
      <c r="U112" s="371" t="s">
        <v>40</v>
      </c>
      <c r="W112" s="371" t="s">
        <v>41</v>
      </c>
      <c r="X112" s="371" t="s">
        <v>58</v>
      </c>
      <c r="Y112" s="371" t="s">
        <v>97</v>
      </c>
      <c r="Z112" s="371"/>
    </row>
    <row r="113" customFormat="false" ht="8.25" hidden="false" customHeight="false" outlineLevel="0" collapsed="false">
      <c r="A113" s="372" t="s">
        <v>1293</v>
      </c>
      <c r="B113" s="373" t="n">
        <v>17</v>
      </c>
      <c r="C113" s="370" t="n">
        <f aca="false">E113/D113</f>
        <v>0.698630136986301</v>
      </c>
      <c r="D113" s="373" t="n">
        <v>146</v>
      </c>
      <c r="E113" s="373" t="n">
        <v>102</v>
      </c>
      <c r="F113" s="373" t="n">
        <v>882</v>
      </c>
      <c r="G113" s="373" t="n">
        <f aca="false">F113/E113</f>
        <v>8.64705882352941</v>
      </c>
      <c r="H113" s="373" t="n">
        <v>7</v>
      </c>
      <c r="I113" s="370" t="n">
        <f aca="false">H113/E113</f>
        <v>0.0686274509803922</v>
      </c>
      <c r="K113" s="373"/>
      <c r="L113" s="373"/>
      <c r="M113" s="373" t="e">
        <f aca="false">L113/K113</f>
        <v>#DIV/0!</v>
      </c>
      <c r="N113" s="373" t="n">
        <v>0</v>
      </c>
      <c r="O113" s="370" t="e">
        <f aca="false">N113/K113</f>
        <v>#DIV/0!</v>
      </c>
      <c r="R113" s="372" t="s">
        <v>1294</v>
      </c>
      <c r="S113" s="384" t="n">
        <f aca="false">(D113+K113)/($E$47+$L$47+$E$38+$L$38+$K$27+$D$27+$N$17)</f>
        <v>0.142439024390244</v>
      </c>
      <c r="T113" s="384" t="n">
        <f aca="false">D113/($E$47+$E$38+$K$27)</f>
        <v>0.260714285714286</v>
      </c>
      <c r="U113" s="384" t="n">
        <f aca="false">K113/($L$47+$L$38+$D$27+$N$17)</f>
        <v>0</v>
      </c>
      <c r="W113" s="373" t="n">
        <f aca="false">(F113*0.1)+(H113*6)+(L113*0.1)+(N113*6)</f>
        <v>130.2</v>
      </c>
      <c r="X113" s="373" t="n">
        <f aca="false">(E113*1)+(F113*0.1)+(H113*6)+(L113*0.1)+(N113*6)</f>
        <v>232.2</v>
      </c>
      <c r="Y113" s="373" t="n">
        <f aca="false">(E113*0.5)+(F113*0.1)+(H113*6)+(L113*0.1)+(N113*6)</f>
        <v>181.2</v>
      </c>
      <c r="Z113" s="364"/>
    </row>
    <row r="114" customFormat="false" ht="8.25" hidden="false" customHeight="false" outlineLevel="0" collapsed="false">
      <c r="A114" s="372" t="s">
        <v>1319</v>
      </c>
      <c r="B114" s="373" t="n">
        <v>4</v>
      </c>
      <c r="C114" s="370" t="n">
        <f aca="false">E114/D114</f>
        <v>0.6</v>
      </c>
      <c r="D114" s="373" t="n">
        <v>5</v>
      </c>
      <c r="E114" s="373" t="n">
        <v>3</v>
      </c>
      <c r="F114" s="373" t="n">
        <v>26</v>
      </c>
      <c r="G114" s="373" t="n">
        <f aca="false">F114/E114</f>
        <v>8.66666666666667</v>
      </c>
      <c r="H114" s="373" t="n">
        <v>0</v>
      </c>
      <c r="I114" s="370" t="n">
        <f aca="false">H114/E114</f>
        <v>0</v>
      </c>
      <c r="K114" s="373"/>
      <c r="L114" s="373"/>
      <c r="M114" s="373" t="e">
        <f aca="false">L114/K114</f>
        <v>#DIV/0!</v>
      </c>
      <c r="N114" s="373" t="n">
        <v>0</v>
      </c>
      <c r="O114" s="370" t="e">
        <f aca="false">N114/K114</f>
        <v>#DIV/0!</v>
      </c>
      <c r="R114" s="372" t="s">
        <v>1320</v>
      </c>
      <c r="S114" s="384" t="n">
        <f aca="false">(D114+K114)/($E$47+$L$47+$E$38+$L$38+$K$27+$D$27+$N$17)</f>
        <v>0.00487804878048781</v>
      </c>
      <c r="T114" s="384" t="n">
        <f aca="false">D114/($E$47+$E$38+$K$27)</f>
        <v>0.00892857142857143</v>
      </c>
      <c r="U114" s="384" t="n">
        <f aca="false">K114/($L$47+$L$38+$D$27+$N$17)</f>
        <v>0</v>
      </c>
      <c r="W114" s="373" t="n">
        <f aca="false">(F114*0.1)+(H114*6)+(L114*0.1)+(N114*6)</f>
        <v>2.6</v>
      </c>
      <c r="X114" s="373" t="n">
        <f aca="false">(E114*1)+(F114*0.1)+(H114*6)+(L114*0.1)+(N114*6)</f>
        <v>5.6</v>
      </c>
      <c r="Y114" s="373" t="n">
        <f aca="false">(E114*0.5)+(F114*0.1)+(H114*6)+(L114*0.1)+(N114*6)</f>
        <v>4.1</v>
      </c>
      <c r="Z114" s="364"/>
    </row>
    <row r="115" customFormat="false" ht="8.25" hidden="false" customHeight="false" outlineLevel="0" collapsed="false">
      <c r="A115" s="372"/>
      <c r="B115" s="373" t="n">
        <v>16</v>
      </c>
      <c r="C115" s="370" t="n">
        <f aca="false">E115/D115</f>
        <v>0.652173913043478</v>
      </c>
      <c r="D115" s="373" t="n">
        <v>23</v>
      </c>
      <c r="E115" s="373" t="n">
        <v>15</v>
      </c>
      <c r="F115" s="373" t="n">
        <v>153</v>
      </c>
      <c r="G115" s="373" t="n">
        <f aca="false">F115/E115</f>
        <v>10.2</v>
      </c>
      <c r="H115" s="373" t="n">
        <v>1</v>
      </c>
      <c r="I115" s="370" t="n">
        <f aca="false">H115/E115</f>
        <v>0.0666666666666667</v>
      </c>
      <c r="K115" s="373"/>
      <c r="L115" s="373"/>
      <c r="M115" s="373" t="e">
        <f aca="false">L115/K115</f>
        <v>#DIV/0!</v>
      </c>
      <c r="N115" s="373" t="n">
        <v>0</v>
      </c>
      <c r="O115" s="370" t="e">
        <f aca="false">N115/K115</f>
        <v>#DIV/0!</v>
      </c>
      <c r="R115" s="372"/>
      <c r="S115" s="384" t="n">
        <f aca="false">(D115+K115)/($E$47+$L$47+$E$38+$L$38+$K$27+$D$27+$N$17)</f>
        <v>0.0224390243902439</v>
      </c>
      <c r="T115" s="384" t="n">
        <f aca="false">D115/($E$47+$E$38+$K$27)</f>
        <v>0.0410714285714286</v>
      </c>
      <c r="U115" s="384" t="n">
        <f aca="false">K115/($L$47+$L$38+$D$27+$N$17)</f>
        <v>0</v>
      </c>
      <c r="W115" s="373" t="n">
        <f aca="false">(F115*0.1)+(H115*6)+(L115*0.1)+(N115*6)</f>
        <v>21.3</v>
      </c>
      <c r="X115" s="373" t="n">
        <f aca="false">(E115*1)+(F115*0.1)+(H115*6)+(L115*0.1)+(N115*6)</f>
        <v>36.3</v>
      </c>
      <c r="Y115" s="373" t="n">
        <f aca="false">(E115*0.5)+(F115*0.1)+(H115*6)+(L115*0.1)+(N115*6)</f>
        <v>28.8</v>
      </c>
      <c r="Z115" s="364"/>
    </row>
    <row r="116" customFormat="false" ht="8.25" hidden="false" customHeight="false" outlineLevel="0" collapsed="false">
      <c r="A116" s="372"/>
      <c r="B116" s="373"/>
      <c r="C116" s="370" t="e">
        <f aca="false">E116/D116</f>
        <v>#DIV/0!</v>
      </c>
      <c r="D116" s="373"/>
      <c r="E116" s="373"/>
      <c r="F116" s="373"/>
      <c r="G116" s="373" t="e">
        <f aca="false">F116/E116</f>
        <v>#DIV/0!</v>
      </c>
      <c r="H116" s="373"/>
      <c r="I116" s="370" t="e">
        <f aca="false">H116/E116</f>
        <v>#DIV/0!</v>
      </c>
      <c r="K116" s="373"/>
      <c r="L116" s="373"/>
      <c r="M116" s="373" t="e">
        <f aca="false">L116/K116</f>
        <v>#DIV/0!</v>
      </c>
      <c r="N116" s="373" t="n">
        <v>0</v>
      </c>
      <c r="O116" s="370" t="e">
        <f aca="false">N116/K116</f>
        <v>#DIV/0!</v>
      </c>
      <c r="R116" s="372"/>
      <c r="S116" s="384" t="n">
        <f aca="false">(D116+K116)/($E$47+$L$47+$E$38+$L$38+$K$27+$D$27+$N$17)</f>
        <v>0</v>
      </c>
      <c r="T116" s="384" t="n">
        <f aca="false">D116/($E$47+$E$38+$K$27)</f>
        <v>0</v>
      </c>
      <c r="U116" s="384" t="n">
        <f aca="false">K116/($L$47+$L$38+$D$27+$N$17)</f>
        <v>0</v>
      </c>
      <c r="W116" s="373" t="n">
        <f aca="false">(F116*0.1)+(H116*6)+(L116*0.1)+(N116*6)</f>
        <v>0</v>
      </c>
      <c r="X116" s="373" t="n">
        <f aca="false">(E116*1)+(F116*0.1)+(H116*6)+(L116*0.1)+(N116*6)</f>
        <v>0</v>
      </c>
      <c r="Y116" s="373" t="n">
        <f aca="false">(E116*0.5)+(F116*0.1)+(H116*6)+(L116*0.1)+(N116*6)</f>
        <v>0</v>
      </c>
      <c r="Z116" s="364"/>
    </row>
    <row r="117" customFormat="false" ht="8.25" hidden="false" customHeight="false" outlineLevel="0" collapsed="false">
      <c r="A117" s="371" t="s">
        <v>49</v>
      </c>
      <c r="B117" s="371"/>
      <c r="C117" s="368"/>
      <c r="D117" s="371" t="n">
        <f aca="false">SUM(D113:D116)</f>
        <v>174</v>
      </c>
      <c r="E117" s="371" t="n">
        <f aca="false">SUM(E113:E116)</f>
        <v>120</v>
      </c>
      <c r="F117" s="371" t="n">
        <f aca="false">SUM(F113:F116)</f>
        <v>1061</v>
      </c>
      <c r="G117" s="371"/>
      <c r="H117" s="371" t="n">
        <f aca="false">SUM(H113:H116)</f>
        <v>8</v>
      </c>
      <c r="I117" s="371"/>
      <c r="J117" s="371"/>
      <c r="K117" s="371" t="n">
        <f aca="false">SUM(K113:K116)</f>
        <v>0</v>
      </c>
      <c r="L117" s="371" t="n">
        <f aca="false">SUM(L113:L116)</f>
        <v>0</v>
      </c>
      <c r="M117" s="371"/>
      <c r="N117" s="371" t="n">
        <f aca="false">SUM(N113:N116)</f>
        <v>0</v>
      </c>
      <c r="O117" s="368"/>
      <c r="Q117" s="375"/>
      <c r="S117" s="375"/>
      <c r="U117" s="364"/>
      <c r="V117" s="364"/>
    </row>
    <row r="118" customFormat="false" ht="8.25" hidden="false" customHeight="false" outlineLevel="0" collapsed="false">
      <c r="H118" s="379"/>
      <c r="I118" s="364"/>
      <c r="J118" s="364"/>
      <c r="P118" s="375"/>
      <c r="Q118" s="375"/>
      <c r="R118" s="375"/>
      <c r="T118" s="364"/>
      <c r="U118" s="364"/>
    </row>
    <row r="119" customFormat="false" ht="8.25" hidden="false" customHeight="false" outlineLevel="0" collapsed="false">
      <c r="H119" s="379"/>
      <c r="I119" s="364"/>
      <c r="J119" s="364"/>
      <c r="P119" s="375"/>
      <c r="Q119" s="375"/>
      <c r="R119" s="375"/>
      <c r="T119" s="364"/>
      <c r="U119" s="364"/>
    </row>
    <row r="120" customFormat="false" ht="8.25" hidden="false" customHeight="false" outlineLevel="0" collapsed="false">
      <c r="A120" s="365" t="s">
        <v>109</v>
      </c>
      <c r="B120" s="365"/>
      <c r="C120" s="365"/>
      <c r="D120" s="365"/>
      <c r="E120" s="365"/>
      <c r="F120" s="365"/>
      <c r="G120" s="365"/>
      <c r="H120" s="379"/>
      <c r="I120" s="364"/>
      <c r="J120" s="365" t="s">
        <v>110</v>
      </c>
      <c r="K120" s="365"/>
      <c r="L120" s="365"/>
      <c r="M120" s="365"/>
      <c r="N120" s="365"/>
      <c r="P120" s="385"/>
      <c r="Q120" s="375"/>
      <c r="R120" s="365" t="s">
        <v>111</v>
      </c>
      <c r="S120" s="365"/>
      <c r="T120" s="365"/>
      <c r="U120" s="365"/>
      <c r="V120" s="365"/>
    </row>
    <row r="121" customFormat="false" ht="8.25" hidden="false" customHeight="false" outlineLevel="0" collapsed="false">
      <c r="A121" s="368"/>
      <c r="B121" s="371" t="s">
        <v>53</v>
      </c>
      <c r="C121" s="371" t="s">
        <v>112</v>
      </c>
      <c r="D121" s="371" t="s">
        <v>55</v>
      </c>
      <c r="E121" s="371" t="s">
        <v>30</v>
      </c>
      <c r="H121" s="364"/>
      <c r="I121" s="364"/>
      <c r="J121" s="386" t="s">
        <v>113</v>
      </c>
      <c r="K121" s="386"/>
      <c r="L121" s="386"/>
      <c r="M121" s="386"/>
      <c r="N121" s="368" t="s">
        <v>114</v>
      </c>
      <c r="R121" s="386" t="s">
        <v>113</v>
      </c>
      <c r="S121" s="386"/>
      <c r="T121" s="386"/>
      <c r="U121" s="386"/>
      <c r="V121" s="368" t="s">
        <v>114</v>
      </c>
    </row>
    <row r="122" customFormat="false" ht="8.25" hidden="false" customHeight="false" outlineLevel="0" collapsed="false">
      <c r="A122" s="387" t="s">
        <v>117</v>
      </c>
      <c r="B122" s="373" t="n">
        <f aca="false">SUM(J92:J96,D102:D107,D113:D116)</f>
        <v>606</v>
      </c>
      <c r="C122" s="373" t="n">
        <f aca="false">SUM(E113:E116,E102:E107,K92:K96)</f>
        <v>421</v>
      </c>
      <c r="D122" s="373" t="n">
        <f aca="false">SUM(F113:F116,F102:F107,L92:L96)</f>
        <v>4593</v>
      </c>
      <c r="E122" s="373" t="n">
        <f aca="false">SUM(N92:N96,H102:H107,H113:H116)</f>
        <v>32</v>
      </c>
      <c r="H122" s="364"/>
      <c r="I122" s="364"/>
      <c r="J122" s="372" t="s">
        <v>1321</v>
      </c>
      <c r="K122" s="372"/>
      <c r="L122" s="372"/>
      <c r="M122" s="372"/>
      <c r="N122" s="372" t="s">
        <v>51</v>
      </c>
      <c r="R122" s="372" t="s">
        <v>1322</v>
      </c>
      <c r="S122" s="372"/>
      <c r="T122" s="372"/>
      <c r="U122" s="372"/>
      <c r="V122" s="372" t="s">
        <v>122</v>
      </c>
    </row>
    <row r="123" customFormat="false" ht="8.25" hidden="false" customHeight="false" outlineLevel="0" collapsed="false">
      <c r="A123" s="387" t="s">
        <v>118</v>
      </c>
      <c r="B123" s="373" t="n">
        <f aca="false">SUM(C87)</f>
        <v>317</v>
      </c>
      <c r="C123" s="373" t="n">
        <f aca="false">SUM(D87)</f>
        <v>191</v>
      </c>
      <c r="D123" s="373" t="n">
        <f aca="false">SUM(F87)</f>
        <v>2300</v>
      </c>
      <c r="E123" s="373" t="n">
        <f aca="false">SUM(H87)</f>
        <v>16</v>
      </c>
      <c r="F123" s="371"/>
      <c r="J123" s="372" t="s">
        <v>1323</v>
      </c>
      <c r="K123" s="372"/>
      <c r="L123" s="372"/>
      <c r="M123" s="372"/>
      <c r="N123" s="372" t="s">
        <v>122</v>
      </c>
      <c r="R123" s="372" t="s">
        <v>1324</v>
      </c>
      <c r="S123" s="372"/>
      <c r="T123" s="372"/>
      <c r="U123" s="372"/>
      <c r="V123" s="372" t="s">
        <v>51</v>
      </c>
    </row>
    <row r="124" customFormat="false" ht="8.25" hidden="false" customHeight="false" outlineLevel="0" collapsed="false">
      <c r="A124" s="387" t="s">
        <v>120</v>
      </c>
      <c r="B124" s="373"/>
      <c r="F124" s="371"/>
      <c r="J124" s="372" t="s">
        <v>1325</v>
      </c>
      <c r="K124" s="372"/>
      <c r="L124" s="372"/>
      <c r="M124" s="372"/>
      <c r="N124" s="372" t="s">
        <v>122</v>
      </c>
      <c r="R124" s="372"/>
      <c r="S124" s="372"/>
      <c r="T124" s="372"/>
      <c r="U124" s="372"/>
      <c r="V124" s="372"/>
    </row>
    <row r="125" customFormat="false" ht="8.25" hidden="false" customHeight="false" outlineLevel="0" collapsed="false">
      <c r="J125" s="372" t="s">
        <v>1326</v>
      </c>
      <c r="K125" s="372"/>
      <c r="L125" s="372"/>
      <c r="M125" s="372"/>
      <c r="N125" s="372" t="s">
        <v>122</v>
      </c>
      <c r="R125" s="372"/>
      <c r="S125" s="372"/>
      <c r="T125" s="372"/>
      <c r="U125" s="372"/>
      <c r="V125" s="372"/>
    </row>
    <row r="126" customFormat="false" ht="8.25" hidden="false" customHeight="false" outlineLevel="0" collapsed="false">
      <c r="A126" s="368"/>
      <c r="B126" s="371" t="s">
        <v>25</v>
      </c>
      <c r="C126" s="371" t="s">
        <v>28</v>
      </c>
      <c r="D126" s="371" t="s">
        <v>30</v>
      </c>
      <c r="J126" s="372"/>
      <c r="K126" s="372"/>
      <c r="L126" s="372"/>
      <c r="M126" s="372"/>
      <c r="N126" s="372"/>
      <c r="R126" s="387"/>
      <c r="S126" s="387"/>
      <c r="T126" s="387"/>
      <c r="U126" s="387"/>
      <c r="V126" s="372"/>
    </row>
    <row r="127" customFormat="false" ht="8.25" hidden="false" customHeight="false" outlineLevel="0" collapsed="false">
      <c r="A127" s="387" t="s">
        <v>125</v>
      </c>
      <c r="B127" s="373" t="n">
        <f aca="false">SUM(M84:M86,C92:C96,K102:K107,K113:K116)</f>
        <v>417</v>
      </c>
      <c r="C127" s="373" t="n">
        <f aca="false">SUM(N84:N86,D92:D96,L102:L107,L113:L116)</f>
        <v>1757</v>
      </c>
      <c r="D127" s="373" t="n">
        <f aca="false">SUM(P84:P86,F92:F96,N102:N107,N113:N116)</f>
        <v>12</v>
      </c>
      <c r="J127" s="372"/>
      <c r="K127" s="372"/>
      <c r="L127" s="372"/>
      <c r="M127" s="372"/>
      <c r="N127" s="372"/>
      <c r="R127" s="387"/>
      <c r="S127" s="387"/>
      <c r="T127" s="387"/>
      <c r="U127" s="387"/>
      <c r="V127" s="372"/>
    </row>
    <row r="128" customFormat="false" ht="8.25" hidden="false" customHeight="false" outlineLevel="0" collapsed="false">
      <c r="A128" s="387" t="s">
        <v>120</v>
      </c>
      <c r="B128" s="373"/>
      <c r="J128" s="372"/>
      <c r="K128" s="372"/>
      <c r="L128" s="372"/>
      <c r="M128" s="372"/>
      <c r="N128" s="372"/>
      <c r="R128" s="387"/>
      <c r="S128" s="387"/>
      <c r="T128" s="387"/>
      <c r="U128" s="387"/>
      <c r="V128" s="372"/>
    </row>
    <row r="129" customFormat="false" ht="8.25" hidden="false" customHeight="false" outlineLevel="0" collapsed="false">
      <c r="J129" s="372"/>
      <c r="K129" s="372"/>
      <c r="L129" s="372"/>
      <c r="M129" s="372"/>
      <c r="N129" s="372"/>
      <c r="R129" s="387"/>
      <c r="S129" s="387"/>
      <c r="T129" s="387"/>
      <c r="U129" s="387"/>
      <c r="V129" s="372"/>
    </row>
    <row r="130" customFormat="false" ht="8.25" hidden="false" customHeight="false" outlineLevel="0" collapsed="false">
      <c r="B130" s="371" t="s">
        <v>16</v>
      </c>
      <c r="C130" s="371" t="s">
        <v>17</v>
      </c>
    </row>
    <row r="131" customFormat="false" ht="8.25" hidden="false" customHeight="false" outlineLevel="0" collapsed="false">
      <c r="A131" s="387" t="s">
        <v>131</v>
      </c>
      <c r="B131" s="370" t="n">
        <f aca="false">B127/(B123+B127)</f>
        <v>0.568119891008174</v>
      </c>
      <c r="C131" s="370" t="n">
        <f aca="false">B123/(B123+B127)</f>
        <v>0.431880108991826</v>
      </c>
      <c r="J131" s="363" t="s">
        <v>132</v>
      </c>
    </row>
    <row r="132" customFormat="false" ht="8.25" hidden="false" customHeight="false" outlineLevel="0" collapsed="false">
      <c r="A132" s="387" t="s">
        <v>133</v>
      </c>
      <c r="B132" s="373"/>
      <c r="C132" s="372"/>
    </row>
    <row r="141" customFormat="false" ht="8.25" hidden="false" customHeight="false" outlineLevel="0" collapsed="false">
      <c r="A141" s="365" t="s">
        <v>134</v>
      </c>
      <c r="B141" s="365"/>
      <c r="C141" s="365"/>
      <c r="D141" s="365"/>
      <c r="E141" s="365"/>
      <c r="F141" s="365"/>
      <c r="G141" s="365"/>
      <c r="H141" s="365"/>
      <c r="I141" s="365"/>
      <c r="J141" s="365"/>
      <c r="K141" s="365"/>
      <c r="L141" s="365"/>
      <c r="M141" s="365"/>
      <c r="N141" s="365"/>
      <c r="O141" s="365"/>
      <c r="P141" s="365"/>
      <c r="Q141" s="365"/>
      <c r="R141" s="365"/>
      <c r="S141" s="365"/>
      <c r="T141" s="365"/>
      <c r="U141" s="365"/>
      <c r="V141" s="365"/>
      <c r="W141" s="365"/>
    </row>
    <row r="142" customFormat="false" ht="8.25" hidden="false" customHeight="false" outlineLevel="0" collapsed="false">
      <c r="A142" s="366"/>
      <c r="B142" s="366"/>
      <c r="C142" s="366"/>
      <c r="D142" s="366"/>
      <c r="E142" s="366"/>
      <c r="F142" s="366"/>
      <c r="G142" s="366"/>
      <c r="H142" s="366"/>
      <c r="I142" s="366"/>
      <c r="J142" s="366"/>
      <c r="K142" s="366"/>
      <c r="L142" s="366"/>
      <c r="M142" s="366"/>
      <c r="N142" s="366"/>
      <c r="O142" s="366"/>
      <c r="P142" s="366"/>
      <c r="Q142" s="366"/>
      <c r="R142" s="366"/>
      <c r="S142" s="366"/>
      <c r="T142" s="366"/>
      <c r="U142" s="366"/>
      <c r="V142" s="366"/>
      <c r="W142" s="366"/>
    </row>
    <row r="143" customFormat="false" ht="8.25" hidden="false" customHeight="false" outlineLevel="0" collapsed="false">
      <c r="H143" s="367" t="s">
        <v>11</v>
      </c>
      <c r="I143" s="367"/>
      <c r="J143" s="367"/>
      <c r="M143" s="367" t="s">
        <v>12</v>
      </c>
      <c r="N143" s="367"/>
      <c r="O143" s="367"/>
    </row>
    <row r="144" customFormat="false" ht="8.25" hidden="false" customHeight="false" outlineLevel="0" collapsed="false">
      <c r="H144" s="367" t="s">
        <v>14</v>
      </c>
      <c r="I144" s="367"/>
      <c r="J144" s="367"/>
    </row>
    <row r="145" customFormat="false" ht="8.25" hidden="false" customHeight="false" outlineLevel="0" collapsed="false">
      <c r="H145" s="367"/>
      <c r="I145" s="367"/>
      <c r="J145" s="367"/>
    </row>
    <row r="146" customFormat="false" ht="8.25" hidden="false" customHeight="false" outlineLevel="0" collapsed="false">
      <c r="H146" s="367"/>
      <c r="I146" s="367"/>
      <c r="J146" s="367"/>
    </row>
    <row r="147" customFormat="false" ht="8.25" hidden="false" customHeight="false" outlineLevel="0" collapsed="false">
      <c r="D147" s="368" t="s">
        <v>135</v>
      </c>
      <c r="P147" s="368" t="s">
        <v>136</v>
      </c>
    </row>
    <row r="148" customFormat="false" ht="8.25" hidden="false" customHeight="false" outlineLevel="0" collapsed="false">
      <c r="A148" s="371" t="s">
        <v>137</v>
      </c>
      <c r="P148" s="368" t="s">
        <v>137</v>
      </c>
      <c r="S148" s="371" t="s">
        <v>138</v>
      </c>
    </row>
    <row r="149" customFormat="false" ht="8.25" hidden="false" customHeight="false" outlineLevel="0" collapsed="false">
      <c r="A149" s="387" t="s">
        <v>139</v>
      </c>
      <c r="B149" s="388" t="s">
        <v>140</v>
      </c>
      <c r="C149" s="388" t="s">
        <v>26</v>
      </c>
      <c r="D149" s="388" t="s">
        <v>27</v>
      </c>
      <c r="E149" s="388" t="s">
        <v>55</v>
      </c>
      <c r="F149" s="388" t="s">
        <v>30</v>
      </c>
      <c r="G149" s="388" t="s">
        <v>141</v>
      </c>
      <c r="H149" s="388" t="s">
        <v>34</v>
      </c>
      <c r="I149" s="388" t="s">
        <v>55</v>
      </c>
      <c r="J149" s="388" t="s">
        <v>142</v>
      </c>
      <c r="K149" s="388" t="s">
        <v>30</v>
      </c>
      <c r="L149" s="388" t="s">
        <v>41</v>
      </c>
      <c r="O149" s="388" t="s">
        <v>143</v>
      </c>
      <c r="P149" s="388" t="s">
        <v>144</v>
      </c>
      <c r="Q149" s="388" t="s">
        <v>145</v>
      </c>
      <c r="S149" s="369" t="s">
        <v>16</v>
      </c>
      <c r="T149" s="369" t="s">
        <v>17</v>
      </c>
    </row>
    <row r="150" customFormat="false" ht="8.25" hidden="false" customHeight="false" outlineLevel="0" collapsed="false">
      <c r="A150" s="372" t="s">
        <v>49</v>
      </c>
      <c r="B150" s="382" t="n">
        <f aca="false">AVERAGE(B160,B170)</f>
        <v>514.5</v>
      </c>
      <c r="C150" s="382" t="n">
        <f aca="false">AVERAGE(C160,C170)</f>
        <v>330</v>
      </c>
      <c r="D150" s="389" t="n">
        <f aca="false">C150/B150</f>
        <v>0.641399416909621</v>
      </c>
      <c r="E150" s="382" t="n">
        <f aca="false">AVERAGE(E160,E170)</f>
        <v>3766.5</v>
      </c>
      <c r="F150" s="382" t="n">
        <f aca="false">AVERAGE(F160,F170)</f>
        <v>26</v>
      </c>
      <c r="G150" s="382" t="n">
        <f aca="false">AVERAGE(G160,G170)</f>
        <v>16.5</v>
      </c>
      <c r="H150" s="382" t="n">
        <f aca="false">AVERAGE(H160,H170)</f>
        <v>62.5</v>
      </c>
      <c r="I150" s="382" t="n">
        <f aca="false">AVERAGE(I160,I170)</f>
        <v>229.5</v>
      </c>
      <c r="J150" s="390" t="n">
        <f aca="false">I150/H150</f>
        <v>3.672</v>
      </c>
      <c r="K150" s="382" t="n">
        <f aca="false">AVERAGE(K160,K170)</f>
        <v>2.5</v>
      </c>
      <c r="L150" s="373" t="n">
        <f aca="false">((E150*0.05)+(F150*4)+(G150*-1)+(I150*0.1)+(K150*6))</f>
        <v>313.775</v>
      </c>
      <c r="O150" s="389" t="n">
        <f aca="false">(B150+H150)/(B152+F152+B154+F154+B156+F156+B150+H150)</f>
        <v>0.400694444444444</v>
      </c>
      <c r="P150" s="370" t="n">
        <f aca="false">B150/(B150+F152+F154+F156)</f>
        <v>0.510923535253227</v>
      </c>
      <c r="Q150" s="370" t="n">
        <f aca="false">H150/(H150+B152+B154+B156)</f>
        <v>0.144341801385681</v>
      </c>
      <c r="S150" s="370" t="n">
        <f aca="false">(H150+B152+B154+B156)/(H150+B152+B154+B156+B150)</f>
        <v>0.456992084432718</v>
      </c>
      <c r="T150" s="370" t="n">
        <f aca="false">B150/(B150+H150+B152+B154+B156)</f>
        <v>0.543007915567282</v>
      </c>
    </row>
    <row r="151" customFormat="false" ht="8.25" hidden="false" customHeight="false" outlineLevel="0" collapsed="false">
      <c r="A151" s="387" t="s">
        <v>146</v>
      </c>
      <c r="B151" s="388" t="s">
        <v>34</v>
      </c>
      <c r="C151" s="388" t="s">
        <v>55</v>
      </c>
      <c r="D151" s="388" t="s">
        <v>142</v>
      </c>
      <c r="E151" s="388" t="s">
        <v>30</v>
      </c>
      <c r="F151" s="388" t="s">
        <v>53</v>
      </c>
      <c r="G151" s="388" t="s">
        <v>54</v>
      </c>
      <c r="H151" s="388" t="s">
        <v>55</v>
      </c>
      <c r="I151" s="388" t="s">
        <v>147</v>
      </c>
      <c r="J151" s="388" t="s">
        <v>30</v>
      </c>
      <c r="K151" s="388" t="s">
        <v>41</v>
      </c>
      <c r="L151" s="382" t="s">
        <v>148</v>
      </c>
      <c r="O151" s="369" t="s">
        <v>143</v>
      </c>
      <c r="P151" s="369" t="s">
        <v>145</v>
      </c>
      <c r="Q151" s="369" t="s">
        <v>149</v>
      </c>
    </row>
    <row r="152" customFormat="false" ht="8.25" hidden="false" customHeight="false" outlineLevel="0" collapsed="false">
      <c r="A152" s="372" t="s">
        <v>49</v>
      </c>
      <c r="B152" s="382" t="n">
        <f aca="false">AVERAGE(B162,B172)</f>
        <v>364</v>
      </c>
      <c r="C152" s="382" t="n">
        <f aca="false">AVERAGE(C162,C172)</f>
        <v>1558.5</v>
      </c>
      <c r="D152" s="390" t="n">
        <f aca="false">C152/B152</f>
        <v>4.28159340659341</v>
      </c>
      <c r="E152" s="382" t="n">
        <f aca="false">AVERAGE(E162,E172)</f>
        <v>8.5</v>
      </c>
      <c r="F152" s="382" t="n">
        <f aca="false">AVERAGE(F162,F172)</f>
        <v>83</v>
      </c>
      <c r="G152" s="382" t="n">
        <f aca="false">AVERAGE(G162,G172)</f>
        <v>67</v>
      </c>
      <c r="H152" s="382" t="n">
        <f aca="false">AVERAGE(H162,H172)</f>
        <v>459</v>
      </c>
      <c r="I152" s="390" t="n">
        <f aca="false">H152/G152</f>
        <v>6.85074626865672</v>
      </c>
      <c r="J152" s="382" t="n">
        <f aca="false">AVERAGE(J162,J172)</f>
        <v>3</v>
      </c>
      <c r="K152" s="373" t="n">
        <f aca="false">(C152*0.1)+(E152*6)+(H152*0.1)+(J152*6)</f>
        <v>270.75</v>
      </c>
      <c r="L152" s="373" t="n">
        <f aca="false">(C152*0.1)+(E152*6)+(G152*1)+(H152*0.1)+(J152*6)</f>
        <v>337.75</v>
      </c>
      <c r="O152" s="389" t="n">
        <f aca="false">(B152+F152)/(B152+F152+B154+F154+B156+F156+B150+H150)</f>
        <v>0.310416666666667</v>
      </c>
      <c r="P152" s="370" t="n">
        <f aca="false">B152/(H150+B152+B154+B156)</f>
        <v>0.840646651270208</v>
      </c>
      <c r="Q152" s="370" t="n">
        <f aca="false">F152/(F152+F154+F156)</f>
        <v>0.168527918781726</v>
      </c>
    </row>
    <row r="153" customFormat="false" ht="8.25" hidden="false" customHeight="false" outlineLevel="0" collapsed="false">
      <c r="A153" s="387" t="s">
        <v>150</v>
      </c>
      <c r="B153" s="388" t="s">
        <v>34</v>
      </c>
      <c r="C153" s="388" t="s">
        <v>55</v>
      </c>
      <c r="D153" s="388" t="s">
        <v>142</v>
      </c>
      <c r="E153" s="388" t="s">
        <v>30</v>
      </c>
      <c r="F153" s="388" t="s">
        <v>53</v>
      </c>
      <c r="G153" s="388" t="s">
        <v>54</v>
      </c>
      <c r="H153" s="388" t="s">
        <v>55</v>
      </c>
      <c r="I153" s="388" t="s">
        <v>147</v>
      </c>
      <c r="J153" s="388" t="s">
        <v>30</v>
      </c>
      <c r="K153" s="388" t="s">
        <v>41</v>
      </c>
      <c r="L153" s="382" t="s">
        <v>148</v>
      </c>
      <c r="O153" s="369" t="s">
        <v>143</v>
      </c>
      <c r="P153" s="369" t="s">
        <v>145</v>
      </c>
      <c r="Q153" s="369" t="s">
        <v>149</v>
      </c>
    </row>
    <row r="154" customFormat="false" ht="8.25" hidden="false" customHeight="false" outlineLevel="0" collapsed="false">
      <c r="A154" s="372" t="s">
        <v>49</v>
      </c>
      <c r="B154" s="382" t="n">
        <f aca="false">AVERAGE(B164,B174)</f>
        <v>6.5</v>
      </c>
      <c r="C154" s="382" t="n">
        <f aca="false">AVERAGE(C164,C174)</f>
        <v>60</v>
      </c>
      <c r="D154" s="382" t="n">
        <f aca="false">C154/B154</f>
        <v>9.23076923076923</v>
      </c>
      <c r="E154" s="382" t="n">
        <f aca="false">AVERAGE(E164,E174)</f>
        <v>1</v>
      </c>
      <c r="F154" s="382" t="n">
        <f aca="false">AVERAGE(F164,F174)</f>
        <v>304</v>
      </c>
      <c r="G154" s="382" t="n">
        <f aca="false">AVERAGE(G164,G174)</f>
        <v>187.5</v>
      </c>
      <c r="H154" s="382" t="n">
        <f aca="false">AVERAGE(H164,H174)</f>
        <v>2586</v>
      </c>
      <c r="I154" s="390" t="n">
        <f aca="false">H154/G154</f>
        <v>13.792</v>
      </c>
      <c r="J154" s="382" t="n">
        <f aca="false">AVERAGE(J164,J174)</f>
        <v>17.5</v>
      </c>
      <c r="K154" s="373" t="n">
        <f aca="false">(C154*0.1)+(E154*6)+(H154*0.1)+(J154*6)</f>
        <v>375.6</v>
      </c>
      <c r="L154" s="373" t="n">
        <f aca="false">(C154*0.1)+(E154*6)+(G154*1)+(H154*0.1)+(J154*6)</f>
        <v>563.1</v>
      </c>
      <c r="O154" s="389" t="n">
        <f aca="false">(B154+F154)/(B152+F152+B154+F154+B156+F156+B150+H150)</f>
        <v>0.215625</v>
      </c>
      <c r="P154" s="370" t="n">
        <f aca="false">B154/(B152+H150+B154+B156)</f>
        <v>0.0150115473441109</v>
      </c>
      <c r="Q154" s="370" t="n">
        <f aca="false">F154/(F154+F152+F156)</f>
        <v>0.617258883248731</v>
      </c>
    </row>
    <row r="155" customFormat="false" ht="8.25" hidden="false" customHeight="false" outlineLevel="0" collapsed="false">
      <c r="A155" s="387" t="s">
        <v>151</v>
      </c>
      <c r="B155" s="388" t="s">
        <v>34</v>
      </c>
      <c r="C155" s="388" t="s">
        <v>55</v>
      </c>
      <c r="D155" s="388" t="s">
        <v>142</v>
      </c>
      <c r="E155" s="388" t="s">
        <v>30</v>
      </c>
      <c r="F155" s="388" t="s">
        <v>53</v>
      </c>
      <c r="G155" s="388" t="s">
        <v>54</v>
      </c>
      <c r="H155" s="388" t="s">
        <v>55</v>
      </c>
      <c r="I155" s="388" t="s">
        <v>147</v>
      </c>
      <c r="J155" s="388" t="s">
        <v>30</v>
      </c>
      <c r="K155" s="388" t="s">
        <v>41</v>
      </c>
      <c r="L155" s="382" t="s">
        <v>148</v>
      </c>
      <c r="O155" s="369" t="s">
        <v>143</v>
      </c>
      <c r="P155" s="369" t="s">
        <v>145</v>
      </c>
      <c r="Q155" s="369" t="s">
        <v>149</v>
      </c>
    </row>
    <row r="156" customFormat="false" ht="8.25" hidden="false" customHeight="false" outlineLevel="0" collapsed="false">
      <c r="A156" s="372" t="s">
        <v>49</v>
      </c>
      <c r="B156" s="382" t="n">
        <f aca="false">AVERAGE(B166,B176)</f>
        <v>0</v>
      </c>
      <c r="C156" s="382" t="n">
        <f aca="false">AVERAGE(C166,C176)</f>
        <v>0</v>
      </c>
      <c r="D156" s="382" t="e">
        <f aca="false">C156/B156</f>
        <v>#DIV/0!</v>
      </c>
      <c r="E156" s="382" t="n">
        <f aca="false">AVERAGE(E166,E176)</f>
        <v>0</v>
      </c>
      <c r="F156" s="382" t="n">
        <f aca="false">AVERAGE(F166,F176)</f>
        <v>105.5</v>
      </c>
      <c r="G156" s="382" t="n">
        <f aca="false">AVERAGE(G166,G176)</f>
        <v>76.5</v>
      </c>
      <c r="H156" s="382" t="n">
        <f aca="false">AVERAGE(H166,H176)</f>
        <v>748.5</v>
      </c>
      <c r="I156" s="390" t="n">
        <f aca="false">H156/G156</f>
        <v>9.7843137254902</v>
      </c>
      <c r="J156" s="382" t="n">
        <f aca="false">AVERAGE(J166,J176)</f>
        <v>6</v>
      </c>
      <c r="K156" s="373" t="n">
        <f aca="false">(C156*0.1)+(E156*6)+(H156*0.1)+(J156*6)</f>
        <v>110.85</v>
      </c>
      <c r="L156" s="373" t="n">
        <f aca="false">(C156*0.1)+(E156*6)+(G156*1)+(H156*0.1)+(J156*6)</f>
        <v>187.35</v>
      </c>
      <c r="O156" s="389" t="n">
        <f aca="false">(B156+F156)/(B152+F152+B154+F154+B156+F156+B150+H150)</f>
        <v>0.0732638888888889</v>
      </c>
      <c r="P156" s="384" t="n">
        <f aca="false">B156/(B156+B154+B152+H150)</f>
        <v>0</v>
      </c>
      <c r="Q156" s="370" t="n">
        <f aca="false">F156/(F156+F154+F152)</f>
        <v>0.214213197969543</v>
      </c>
    </row>
    <row r="157" customFormat="false" ht="8.25" hidden="false" customHeight="false" outlineLevel="0" collapsed="false">
      <c r="B157" s="391"/>
      <c r="C157" s="391"/>
      <c r="D157" s="391"/>
      <c r="E157" s="391"/>
      <c r="F157" s="391"/>
      <c r="G157" s="391"/>
      <c r="H157" s="391"/>
      <c r="I157" s="391"/>
      <c r="J157" s="391"/>
      <c r="K157" s="391"/>
      <c r="L157" s="392"/>
      <c r="P157" s="368"/>
    </row>
    <row r="158" customFormat="false" ht="8.25" hidden="false" customHeight="false" outlineLevel="0" collapsed="false">
      <c r="A158" s="371" t="n">
        <v>2024</v>
      </c>
      <c r="P158" s="368" t="n">
        <v>2024</v>
      </c>
      <c r="S158" s="371" t="s">
        <v>138</v>
      </c>
    </row>
    <row r="159" customFormat="false" ht="8.25" hidden="false" customHeight="false" outlineLevel="0" collapsed="false">
      <c r="A159" s="387" t="s">
        <v>139</v>
      </c>
      <c r="B159" s="388" t="s">
        <v>140</v>
      </c>
      <c r="C159" s="388" t="s">
        <v>26</v>
      </c>
      <c r="D159" s="388" t="s">
        <v>27</v>
      </c>
      <c r="E159" s="388" t="s">
        <v>55</v>
      </c>
      <c r="F159" s="388" t="s">
        <v>30</v>
      </c>
      <c r="G159" s="388" t="s">
        <v>141</v>
      </c>
      <c r="H159" s="388" t="s">
        <v>34</v>
      </c>
      <c r="I159" s="388" t="s">
        <v>55</v>
      </c>
      <c r="J159" s="388" t="s">
        <v>142</v>
      </c>
      <c r="K159" s="388" t="s">
        <v>30</v>
      </c>
      <c r="L159" s="388" t="s">
        <v>41</v>
      </c>
      <c r="O159" s="388" t="s">
        <v>143</v>
      </c>
      <c r="P159" s="388" t="s">
        <v>144</v>
      </c>
      <c r="Q159" s="388" t="s">
        <v>145</v>
      </c>
      <c r="S159" s="369" t="s">
        <v>16</v>
      </c>
      <c r="T159" s="369" t="s">
        <v>17</v>
      </c>
    </row>
    <row r="160" customFormat="false" ht="8.25" hidden="false" customHeight="false" outlineLevel="0" collapsed="false">
      <c r="A160" s="372" t="s">
        <v>49</v>
      </c>
      <c r="B160" s="382" t="n">
        <v>546</v>
      </c>
      <c r="C160" s="382" t="n">
        <v>363</v>
      </c>
      <c r="D160" s="389" t="n">
        <f aca="false">C160/B160</f>
        <v>0.664835164835165</v>
      </c>
      <c r="E160" s="382" t="n">
        <v>4357</v>
      </c>
      <c r="F160" s="382" t="n">
        <v>35</v>
      </c>
      <c r="G160" s="382" t="n">
        <v>12</v>
      </c>
      <c r="H160" s="382" t="n">
        <v>70</v>
      </c>
      <c r="I160" s="382" t="n">
        <v>210</v>
      </c>
      <c r="J160" s="390" t="n">
        <f aca="false">I160/H160</f>
        <v>3</v>
      </c>
      <c r="K160" s="382" t="n">
        <v>1</v>
      </c>
      <c r="L160" s="373" t="n">
        <f aca="false">((E160*0.05)+(F160*4)+(G160*-1)+(I160*0.1)+(K160*6))</f>
        <v>372.85</v>
      </c>
      <c r="O160" s="389" t="n">
        <f aca="false">(B160+H160)/(B162+F162+B164+F164+B166+F166+B160+H160)</f>
        <v>0.405263157894737</v>
      </c>
      <c r="P160" s="370" t="n">
        <f aca="false">B160/(B160+F162+F164+F166)</f>
        <v>0.513640639698965</v>
      </c>
      <c r="Q160" s="370" t="n">
        <f aca="false">H160/(H160+B162+B164+B166)</f>
        <v>0.153172866520788</v>
      </c>
      <c r="S160" s="370" t="n">
        <f aca="false">(H160+B162+B164+B166)/(H160+B162+B164+B166+B160)</f>
        <v>0.455633100697906</v>
      </c>
      <c r="T160" s="370" t="n">
        <f aca="false">B160/(B160+H160+B162+B164+B166)</f>
        <v>0.544366899302094</v>
      </c>
    </row>
    <row r="161" customFormat="false" ht="8.25" hidden="false" customHeight="false" outlineLevel="0" collapsed="false">
      <c r="A161" s="387" t="s">
        <v>146</v>
      </c>
      <c r="B161" s="388" t="s">
        <v>34</v>
      </c>
      <c r="C161" s="388" t="s">
        <v>55</v>
      </c>
      <c r="D161" s="388" t="s">
        <v>142</v>
      </c>
      <c r="E161" s="388" t="s">
        <v>30</v>
      </c>
      <c r="F161" s="388" t="s">
        <v>53</v>
      </c>
      <c r="G161" s="388" t="s">
        <v>54</v>
      </c>
      <c r="H161" s="388" t="s">
        <v>55</v>
      </c>
      <c r="I161" s="388" t="s">
        <v>147</v>
      </c>
      <c r="J161" s="388" t="s">
        <v>30</v>
      </c>
      <c r="K161" s="388" t="s">
        <v>41</v>
      </c>
      <c r="L161" s="388" t="s">
        <v>148</v>
      </c>
      <c r="O161" s="369" t="s">
        <v>143</v>
      </c>
      <c r="P161" s="369" t="s">
        <v>145</v>
      </c>
      <c r="Q161" s="369" t="s">
        <v>149</v>
      </c>
    </row>
    <row r="162" customFormat="false" ht="8.25" hidden="false" customHeight="false" outlineLevel="0" collapsed="false">
      <c r="A162" s="372" t="s">
        <v>49</v>
      </c>
      <c r="B162" s="382" t="n">
        <v>380</v>
      </c>
      <c r="C162" s="382" t="n">
        <v>1626</v>
      </c>
      <c r="D162" s="390" t="n">
        <f aca="false">C162/B162</f>
        <v>4.27894736842105</v>
      </c>
      <c r="E162" s="382" t="n">
        <v>7</v>
      </c>
      <c r="F162" s="382" t="n">
        <v>86</v>
      </c>
      <c r="G162" s="382" t="n">
        <v>73</v>
      </c>
      <c r="H162" s="382" t="n">
        <v>548</v>
      </c>
      <c r="I162" s="390" t="n">
        <f aca="false">H162/G162</f>
        <v>7.50684931506849</v>
      </c>
      <c r="J162" s="382" t="n">
        <v>4</v>
      </c>
      <c r="K162" s="373" t="n">
        <f aca="false">(C162*0.1)+(E162*6)+(H162*0.1)+(J162*6)</f>
        <v>283.4</v>
      </c>
      <c r="L162" s="373" t="n">
        <f aca="false">(C162*0.1)+(E162*6)+(G162*1)+(H162*0.1)+(J162*6)</f>
        <v>356.4</v>
      </c>
      <c r="O162" s="389" t="n">
        <f aca="false">(B162+F162)/(B162+F162+B164+F164+B166+F166+B160+H160)</f>
        <v>0.306578947368421</v>
      </c>
      <c r="P162" s="370" t="n">
        <f aca="false">B162/(H160+B162+B164+B166)</f>
        <v>0.831509846827134</v>
      </c>
      <c r="Q162" s="370" t="n">
        <f aca="false">F162/(F162+F164+F166)</f>
        <v>0.166344294003868</v>
      </c>
    </row>
    <row r="163" customFormat="false" ht="8.25" hidden="false" customHeight="false" outlineLevel="0" collapsed="false">
      <c r="A163" s="387" t="s">
        <v>150</v>
      </c>
      <c r="B163" s="388" t="s">
        <v>34</v>
      </c>
      <c r="C163" s="388" t="s">
        <v>55</v>
      </c>
      <c r="D163" s="388" t="s">
        <v>142</v>
      </c>
      <c r="E163" s="388" t="s">
        <v>30</v>
      </c>
      <c r="F163" s="388" t="s">
        <v>53</v>
      </c>
      <c r="G163" s="388" t="s">
        <v>54</v>
      </c>
      <c r="H163" s="388" t="s">
        <v>55</v>
      </c>
      <c r="I163" s="388" t="s">
        <v>147</v>
      </c>
      <c r="J163" s="388" t="s">
        <v>30</v>
      </c>
      <c r="K163" s="388" t="s">
        <v>41</v>
      </c>
      <c r="L163" s="388" t="s">
        <v>148</v>
      </c>
      <c r="O163" s="369" t="s">
        <v>143</v>
      </c>
      <c r="P163" s="369" t="s">
        <v>145</v>
      </c>
      <c r="Q163" s="369" t="s">
        <v>149</v>
      </c>
    </row>
    <row r="164" customFormat="false" ht="8.25" hidden="false" customHeight="false" outlineLevel="0" collapsed="false">
      <c r="A164" s="372" t="s">
        <v>49</v>
      </c>
      <c r="B164" s="382" t="n">
        <v>7</v>
      </c>
      <c r="C164" s="382" t="n">
        <v>19</v>
      </c>
      <c r="D164" s="382" t="n">
        <f aca="false">C164/B164</f>
        <v>2.71428571428571</v>
      </c>
      <c r="E164" s="382" t="n">
        <v>1</v>
      </c>
      <c r="F164" s="382" t="n">
        <v>314</v>
      </c>
      <c r="G164" s="382" t="n">
        <v>209</v>
      </c>
      <c r="H164" s="382" t="n">
        <v>2976</v>
      </c>
      <c r="I164" s="390" t="n">
        <f aca="false">H164/G164</f>
        <v>14.2392344497608</v>
      </c>
      <c r="J164" s="382" t="n">
        <v>26</v>
      </c>
      <c r="K164" s="373" t="n">
        <f aca="false">(C164*0.1)+(E164*6)+(H164*0.1)+(J164*6)</f>
        <v>461.5</v>
      </c>
      <c r="L164" s="373" t="n">
        <f aca="false">(C164*0.1)+(E164*6)+(G164*1)+(H164*0.1)+(J164*6)</f>
        <v>670.5</v>
      </c>
      <c r="O164" s="389" t="n">
        <f aca="false">(B164+F164)/(B162+F162+B164+F164+B166+F166+B160+H160)</f>
        <v>0.211184210526316</v>
      </c>
      <c r="P164" s="370" t="n">
        <f aca="false">B164/(B162+H160+B164+B166)</f>
        <v>0.0153172866520788</v>
      </c>
      <c r="Q164" s="370" t="n">
        <f aca="false">F164/(F164+F162+F166)</f>
        <v>0.607350096711799</v>
      </c>
    </row>
    <row r="165" customFormat="false" ht="8.25" hidden="false" customHeight="false" outlineLevel="0" collapsed="false">
      <c r="A165" s="387" t="s">
        <v>151</v>
      </c>
      <c r="B165" s="388" t="s">
        <v>34</v>
      </c>
      <c r="C165" s="388" t="s">
        <v>55</v>
      </c>
      <c r="D165" s="388" t="s">
        <v>142</v>
      </c>
      <c r="E165" s="388" t="s">
        <v>30</v>
      </c>
      <c r="F165" s="388" t="s">
        <v>53</v>
      </c>
      <c r="G165" s="388" t="s">
        <v>54</v>
      </c>
      <c r="H165" s="388" t="s">
        <v>55</v>
      </c>
      <c r="I165" s="388" t="s">
        <v>147</v>
      </c>
      <c r="J165" s="388" t="s">
        <v>30</v>
      </c>
      <c r="K165" s="388" t="s">
        <v>41</v>
      </c>
      <c r="L165" s="388" t="s">
        <v>148</v>
      </c>
      <c r="O165" s="369" t="s">
        <v>143</v>
      </c>
      <c r="P165" s="369" t="s">
        <v>145</v>
      </c>
      <c r="Q165" s="369" t="s">
        <v>149</v>
      </c>
    </row>
    <row r="166" customFormat="false" ht="8.25" hidden="false" customHeight="false" outlineLevel="0" collapsed="false">
      <c r="A166" s="372" t="s">
        <v>49</v>
      </c>
      <c r="B166" s="382" t="n">
        <v>0</v>
      </c>
      <c r="C166" s="382" t="n">
        <v>0</v>
      </c>
      <c r="D166" s="382" t="e">
        <f aca="false">C166/B166</f>
        <v>#DIV/0!</v>
      </c>
      <c r="E166" s="382" t="n">
        <v>0</v>
      </c>
      <c r="F166" s="382" t="n">
        <v>117</v>
      </c>
      <c r="G166" s="382" t="n">
        <v>82</v>
      </c>
      <c r="H166" s="382" t="n">
        <v>855</v>
      </c>
      <c r="I166" s="390" t="n">
        <f aca="false">H166/G166</f>
        <v>10.4268292682927</v>
      </c>
      <c r="J166" s="382" t="n">
        <v>5</v>
      </c>
      <c r="K166" s="373" t="n">
        <f aca="false">(C166*0.1)+(E166*6)+(H166*0.1)+(J166*6)</f>
        <v>115.5</v>
      </c>
      <c r="L166" s="373" t="n">
        <f aca="false">(C166*0.1)+(E166*6)+(G166*1)+(H166*0.1)+(J166*6)</f>
        <v>197.5</v>
      </c>
      <c r="O166" s="389" t="n">
        <f aca="false">(B166+F166)/(B162+F162+B164+F164+B166+F166+B160+H160)</f>
        <v>0.0769736842105263</v>
      </c>
      <c r="P166" s="384" t="n">
        <f aca="false">B166/(B166+B164+B162+H160)</f>
        <v>0</v>
      </c>
      <c r="Q166" s="370" t="n">
        <f aca="false">F166/(F166+F164+F162)</f>
        <v>0.226305609284333</v>
      </c>
    </row>
    <row r="168" customFormat="false" ht="8.25" hidden="false" customHeight="false" outlineLevel="0" collapsed="false">
      <c r="A168" s="371" t="n">
        <v>2025</v>
      </c>
      <c r="P168" s="368" t="n">
        <v>2025</v>
      </c>
      <c r="S168" s="371" t="s">
        <v>138</v>
      </c>
    </row>
    <row r="169" customFormat="false" ht="8.25" hidden="false" customHeight="false" outlineLevel="0" collapsed="false">
      <c r="A169" s="387" t="s">
        <v>139</v>
      </c>
      <c r="B169" s="388" t="s">
        <v>140</v>
      </c>
      <c r="C169" s="388" t="s">
        <v>26</v>
      </c>
      <c r="D169" s="388" t="s">
        <v>27</v>
      </c>
      <c r="E169" s="388" t="s">
        <v>55</v>
      </c>
      <c r="F169" s="388" t="s">
        <v>30</v>
      </c>
      <c r="G169" s="388" t="s">
        <v>141</v>
      </c>
      <c r="H169" s="388" t="s">
        <v>34</v>
      </c>
      <c r="I169" s="388" t="s">
        <v>55</v>
      </c>
      <c r="J169" s="388" t="s">
        <v>142</v>
      </c>
      <c r="K169" s="388" t="s">
        <v>30</v>
      </c>
      <c r="L169" s="388" t="s">
        <v>41</v>
      </c>
      <c r="O169" s="388" t="s">
        <v>143</v>
      </c>
      <c r="P169" s="388" t="s">
        <v>144</v>
      </c>
      <c r="Q169" s="388" t="s">
        <v>145</v>
      </c>
      <c r="S169" s="369" t="s">
        <v>16</v>
      </c>
      <c r="T169" s="369" t="s">
        <v>17</v>
      </c>
    </row>
    <row r="170" customFormat="false" ht="8.25" hidden="false" customHeight="false" outlineLevel="0" collapsed="false">
      <c r="A170" s="372" t="s">
        <v>49</v>
      </c>
      <c r="B170" s="382" t="n">
        <v>483</v>
      </c>
      <c r="C170" s="382" t="n">
        <v>297</v>
      </c>
      <c r="D170" s="389" t="n">
        <f aca="false">C170/B170</f>
        <v>0.614906832298137</v>
      </c>
      <c r="E170" s="382" t="n">
        <v>3176</v>
      </c>
      <c r="F170" s="382" t="n">
        <v>17</v>
      </c>
      <c r="G170" s="382" t="n">
        <v>21</v>
      </c>
      <c r="H170" s="382" t="n">
        <v>55</v>
      </c>
      <c r="I170" s="382" t="n">
        <v>249</v>
      </c>
      <c r="J170" s="382" t="n">
        <f aca="false">I170/H170</f>
        <v>4.52727272727273</v>
      </c>
      <c r="K170" s="382" t="n">
        <v>4</v>
      </c>
      <c r="L170" s="373" t="n">
        <f aca="false">((E170*0.05)+(F170*4)+(G170*-1)+(I170*0.1)+(K170*6))</f>
        <v>254.7</v>
      </c>
      <c r="O170" s="389" t="n">
        <f aca="false">(B170+H170)/(B172+F172+B174+F174+B176+F176+B170+H170)</f>
        <v>0.395588235294118</v>
      </c>
      <c r="P170" s="370" t="n">
        <f aca="false">B170/(B170+F172+F174+F176)</f>
        <v>0.50788643533123</v>
      </c>
      <c r="Q170" s="370" t="n">
        <f aca="false">H170/(H170+B172+B174+B176)</f>
        <v>0.134474327628362</v>
      </c>
      <c r="S170" s="370" t="n">
        <f aca="false">(H170+B172+B174+B176)/(H170+B172+B174+B176+B170)</f>
        <v>0.458520179372197</v>
      </c>
      <c r="T170" s="370" t="n">
        <f aca="false">B170/(B170+H170+B172+B174+B176)</f>
        <v>0.541479820627803</v>
      </c>
    </row>
    <row r="171" customFormat="false" ht="8.25" hidden="false" customHeight="false" outlineLevel="0" collapsed="false">
      <c r="A171" s="387" t="s">
        <v>146</v>
      </c>
      <c r="B171" s="388" t="s">
        <v>34</v>
      </c>
      <c r="C171" s="388" t="s">
        <v>55</v>
      </c>
      <c r="D171" s="388" t="s">
        <v>142</v>
      </c>
      <c r="E171" s="388" t="s">
        <v>30</v>
      </c>
      <c r="F171" s="388" t="s">
        <v>53</v>
      </c>
      <c r="G171" s="388" t="s">
        <v>54</v>
      </c>
      <c r="H171" s="388" t="s">
        <v>55</v>
      </c>
      <c r="I171" s="388" t="s">
        <v>147</v>
      </c>
      <c r="J171" s="388" t="s">
        <v>30</v>
      </c>
      <c r="K171" s="388" t="s">
        <v>41</v>
      </c>
      <c r="L171" s="388" t="s">
        <v>148</v>
      </c>
      <c r="O171" s="369" t="s">
        <v>143</v>
      </c>
      <c r="P171" s="369" t="s">
        <v>145</v>
      </c>
      <c r="Q171" s="369" t="s">
        <v>149</v>
      </c>
    </row>
    <row r="172" customFormat="false" ht="8.25" hidden="false" customHeight="false" outlineLevel="0" collapsed="false">
      <c r="A172" s="372" t="s">
        <v>49</v>
      </c>
      <c r="B172" s="382" t="n">
        <v>348</v>
      </c>
      <c r="C172" s="382" t="n">
        <v>1491</v>
      </c>
      <c r="D172" s="390" t="n">
        <f aca="false">C172/B172</f>
        <v>4.28448275862069</v>
      </c>
      <c r="E172" s="382" t="n">
        <v>10</v>
      </c>
      <c r="F172" s="382" t="n">
        <v>80</v>
      </c>
      <c r="G172" s="382" t="n">
        <v>61</v>
      </c>
      <c r="H172" s="382" t="n">
        <v>370</v>
      </c>
      <c r="I172" s="390" t="n">
        <f aca="false">H172/G172</f>
        <v>6.0655737704918</v>
      </c>
      <c r="J172" s="382" t="n">
        <v>2</v>
      </c>
      <c r="K172" s="373" t="n">
        <f aca="false">(C172*0.1)+(E172*6)+(H172*0.1)+(J172*6)</f>
        <v>258.1</v>
      </c>
      <c r="L172" s="373" t="n">
        <f aca="false">(C172*0.1)+(E172*6)+(G172*1)+(H172*0.1)+(J172*6)</f>
        <v>319.1</v>
      </c>
      <c r="O172" s="389" t="n">
        <f aca="false">(B172+F172)/(B172+F172+B174+F174+B176+F176+B170+H170)</f>
        <v>0.314705882352941</v>
      </c>
      <c r="P172" s="370" t="n">
        <f aca="false">B172/(H170+B172+B174+B176)</f>
        <v>0.850855745721271</v>
      </c>
      <c r="Q172" s="370" t="n">
        <f aca="false">F172/(F172+F174+F176)</f>
        <v>0.170940170940171</v>
      </c>
    </row>
    <row r="173" customFormat="false" ht="8.25" hidden="false" customHeight="false" outlineLevel="0" collapsed="false">
      <c r="A173" s="387" t="s">
        <v>150</v>
      </c>
      <c r="B173" s="388" t="s">
        <v>34</v>
      </c>
      <c r="C173" s="388" t="s">
        <v>55</v>
      </c>
      <c r="D173" s="388" t="s">
        <v>142</v>
      </c>
      <c r="E173" s="388" t="s">
        <v>30</v>
      </c>
      <c r="F173" s="388" t="s">
        <v>53</v>
      </c>
      <c r="G173" s="388" t="s">
        <v>54</v>
      </c>
      <c r="H173" s="388" t="s">
        <v>55</v>
      </c>
      <c r="I173" s="388" t="s">
        <v>147</v>
      </c>
      <c r="J173" s="388" t="s">
        <v>30</v>
      </c>
      <c r="K173" s="388" t="s">
        <v>41</v>
      </c>
      <c r="L173" s="388" t="s">
        <v>148</v>
      </c>
      <c r="O173" s="369" t="s">
        <v>143</v>
      </c>
      <c r="P173" s="369" t="s">
        <v>145</v>
      </c>
      <c r="Q173" s="369" t="s">
        <v>149</v>
      </c>
    </row>
    <row r="174" customFormat="false" ht="8.25" hidden="false" customHeight="false" outlineLevel="0" collapsed="false">
      <c r="A174" s="372" t="s">
        <v>49</v>
      </c>
      <c r="B174" s="382" t="n">
        <v>6</v>
      </c>
      <c r="C174" s="382" t="n">
        <v>101</v>
      </c>
      <c r="D174" s="390" t="n">
        <f aca="false">C174/B174</f>
        <v>16.8333333333333</v>
      </c>
      <c r="E174" s="382" t="n">
        <v>1</v>
      </c>
      <c r="F174" s="382" t="n">
        <v>294</v>
      </c>
      <c r="G174" s="382" t="n">
        <v>166</v>
      </c>
      <c r="H174" s="382" t="n">
        <v>2196</v>
      </c>
      <c r="I174" s="390" t="n">
        <f aca="false">H174/G174</f>
        <v>13.2289156626506</v>
      </c>
      <c r="J174" s="382" t="n">
        <v>9</v>
      </c>
      <c r="K174" s="373" t="n">
        <f aca="false">(C174*0.1)+(E174*6)+(H174*0.1)+(J174*6)</f>
        <v>289.7</v>
      </c>
      <c r="L174" s="373" t="n">
        <f aca="false">(C174*0.1)+(E174*6)+(G174*1)+(H174*0.1)+(J174*6)</f>
        <v>455.7</v>
      </c>
      <c r="O174" s="389" t="n">
        <f aca="false">(B174+F174)/(B172+F172+B174+F174+B176+F176+B170+H170)</f>
        <v>0.220588235294118</v>
      </c>
      <c r="P174" s="370" t="n">
        <f aca="false">B174/(B172+H170+B174+B176)</f>
        <v>0.0146699266503667</v>
      </c>
      <c r="Q174" s="370" t="n">
        <f aca="false">F174/(F174+F172+F176)</f>
        <v>0.628205128205128</v>
      </c>
    </row>
    <row r="175" customFormat="false" ht="8.25" hidden="false" customHeight="false" outlineLevel="0" collapsed="false">
      <c r="A175" s="387" t="s">
        <v>151</v>
      </c>
      <c r="B175" s="388" t="s">
        <v>34</v>
      </c>
      <c r="C175" s="388" t="s">
        <v>55</v>
      </c>
      <c r="D175" s="388" t="s">
        <v>142</v>
      </c>
      <c r="E175" s="388" t="s">
        <v>30</v>
      </c>
      <c r="F175" s="388" t="s">
        <v>53</v>
      </c>
      <c r="G175" s="388" t="s">
        <v>54</v>
      </c>
      <c r="H175" s="388" t="s">
        <v>55</v>
      </c>
      <c r="I175" s="388" t="s">
        <v>147</v>
      </c>
      <c r="J175" s="388" t="s">
        <v>30</v>
      </c>
      <c r="K175" s="388" t="s">
        <v>41</v>
      </c>
      <c r="L175" s="388" t="s">
        <v>148</v>
      </c>
      <c r="O175" s="369" t="s">
        <v>143</v>
      </c>
      <c r="P175" s="369" t="s">
        <v>145</v>
      </c>
      <c r="Q175" s="369" t="s">
        <v>149</v>
      </c>
    </row>
    <row r="176" customFormat="false" ht="8.25" hidden="false" customHeight="false" outlineLevel="0" collapsed="false">
      <c r="A176" s="372" t="s">
        <v>49</v>
      </c>
      <c r="B176" s="382" t="n">
        <v>0</v>
      </c>
      <c r="C176" s="382" t="n">
        <v>0</v>
      </c>
      <c r="D176" s="382" t="e">
        <f aca="false">C176/B176</f>
        <v>#DIV/0!</v>
      </c>
      <c r="E176" s="382" t="n">
        <v>0</v>
      </c>
      <c r="F176" s="382" t="n">
        <v>94</v>
      </c>
      <c r="G176" s="382" t="n">
        <v>71</v>
      </c>
      <c r="H176" s="382" t="n">
        <v>642</v>
      </c>
      <c r="I176" s="390" t="n">
        <f aca="false">H176/G176</f>
        <v>9.04225352112676</v>
      </c>
      <c r="J176" s="382" t="n">
        <v>7</v>
      </c>
      <c r="K176" s="373" t="n">
        <f aca="false">(C176*0.1)+(E176*6)+(H176*0.1)+(J176*6)</f>
        <v>106.2</v>
      </c>
      <c r="L176" s="373" t="n">
        <f aca="false">(C176*0.1)+(E176*6)+(G176*1)+(H176*0.1)+(J176*6)</f>
        <v>177.2</v>
      </c>
      <c r="O176" s="389" t="n">
        <f aca="false">(B176+F176)/(B172+F172+B174+F174+B176+F176+B170+H170)</f>
        <v>0.0691176470588235</v>
      </c>
      <c r="P176" s="384" t="n">
        <f aca="false">B176/(B176+B174+B172+H170)</f>
        <v>0</v>
      </c>
      <c r="Q176" s="370" t="n">
        <f aca="false">F176/(F176+F174+F172)</f>
        <v>0.200854700854701</v>
      </c>
    </row>
  </sheetData>
  <mergeCells count="136">
    <mergeCell ref="A1:W1"/>
    <mergeCell ref="A3:W3"/>
    <mergeCell ref="AC3:AY3"/>
    <mergeCell ref="H5:J5"/>
    <mergeCell ref="M5:O5"/>
    <mergeCell ref="AJ5:AL5"/>
    <mergeCell ref="AO5:AQ5"/>
    <mergeCell ref="H6:J6"/>
    <mergeCell ref="AJ6:AL6"/>
    <mergeCell ref="H7:J7"/>
    <mergeCell ref="AJ7:AL7"/>
    <mergeCell ref="A10:W10"/>
    <mergeCell ref="AC10:AY10"/>
    <mergeCell ref="C12:I12"/>
    <mergeCell ref="N12:R12"/>
    <mergeCell ref="T12:V12"/>
    <mergeCell ref="X12:Y12"/>
    <mergeCell ref="AG12:AM12"/>
    <mergeCell ref="AP12:AT12"/>
    <mergeCell ref="AV12:AX12"/>
    <mergeCell ref="AZ12:BA12"/>
    <mergeCell ref="A20:G20"/>
    <mergeCell ref="H20:M20"/>
    <mergeCell ref="T20:V20"/>
    <mergeCell ref="X20:Y20"/>
    <mergeCell ref="AE20:AK20"/>
    <mergeCell ref="AL20:AQ20"/>
    <mergeCell ref="AV20:AX20"/>
    <mergeCell ref="AZ20:BA20"/>
    <mergeCell ref="A30:G30"/>
    <mergeCell ref="L30:P30"/>
    <mergeCell ref="T30:V30"/>
    <mergeCell ref="X30:Y30"/>
    <mergeCell ref="AE30:AK30"/>
    <mergeCell ref="AN30:AR30"/>
    <mergeCell ref="AV30:AX30"/>
    <mergeCell ref="AZ30:BA30"/>
    <mergeCell ref="A41:G41"/>
    <mergeCell ref="L41:P41"/>
    <mergeCell ref="T41:V41"/>
    <mergeCell ref="X41:Y41"/>
    <mergeCell ref="AE41:AK41"/>
    <mergeCell ref="AN41:AR41"/>
    <mergeCell ref="AV41:AX41"/>
    <mergeCell ref="AZ41:BA41"/>
    <mergeCell ref="A50:G50"/>
    <mergeCell ref="J50:N50"/>
    <mergeCell ref="R50:V50"/>
    <mergeCell ref="AC50:AI50"/>
    <mergeCell ref="AL50:AP50"/>
    <mergeCell ref="AT50:AX50"/>
    <mergeCell ref="J51:M51"/>
    <mergeCell ref="R51:U51"/>
    <mergeCell ref="AL51:AO51"/>
    <mergeCell ref="AT51:AW51"/>
    <mergeCell ref="J52:M52"/>
    <mergeCell ref="R52:U52"/>
    <mergeCell ref="AL52:AO52"/>
    <mergeCell ref="AT52:AW52"/>
    <mergeCell ref="J53:M53"/>
    <mergeCell ref="R53:U53"/>
    <mergeCell ref="AL53:AO53"/>
    <mergeCell ref="AT53:AW53"/>
    <mergeCell ref="J54:M54"/>
    <mergeCell ref="R54:U54"/>
    <mergeCell ref="AL54:AO54"/>
    <mergeCell ref="AT54:AW54"/>
    <mergeCell ref="J55:M55"/>
    <mergeCell ref="R55:U55"/>
    <mergeCell ref="AL55:AO55"/>
    <mergeCell ref="AT55:AW55"/>
    <mergeCell ref="J56:M56"/>
    <mergeCell ref="R56:U56"/>
    <mergeCell ref="AL56:AO56"/>
    <mergeCell ref="AT56:AW56"/>
    <mergeCell ref="J57:M57"/>
    <mergeCell ref="R57:U57"/>
    <mergeCell ref="AL57:AO57"/>
    <mergeCell ref="AT57:AW57"/>
    <mergeCell ref="J58:M58"/>
    <mergeCell ref="R58:U58"/>
    <mergeCell ref="AL58:AO58"/>
    <mergeCell ref="AT58:AW58"/>
    <mergeCell ref="J59:M59"/>
    <mergeCell ref="R59:U59"/>
    <mergeCell ref="AL59:AO59"/>
    <mergeCell ref="AT59:AW59"/>
    <mergeCell ref="A73:W73"/>
    <mergeCell ref="H75:J75"/>
    <mergeCell ref="M75:O75"/>
    <mergeCell ref="H76:J76"/>
    <mergeCell ref="H77:J77"/>
    <mergeCell ref="A80:W80"/>
    <mergeCell ref="C82:I82"/>
    <mergeCell ref="L82:P82"/>
    <mergeCell ref="R82:T82"/>
    <mergeCell ref="V82:W82"/>
    <mergeCell ref="A90:G90"/>
    <mergeCell ref="H90:M90"/>
    <mergeCell ref="R90:T90"/>
    <mergeCell ref="V90:W90"/>
    <mergeCell ref="A100:G100"/>
    <mergeCell ref="J100:N100"/>
    <mergeCell ref="R100:T100"/>
    <mergeCell ref="V100:W100"/>
    <mergeCell ref="A111:G111"/>
    <mergeCell ref="J111:N111"/>
    <mergeCell ref="R111:T111"/>
    <mergeCell ref="V111:W111"/>
    <mergeCell ref="A120:G120"/>
    <mergeCell ref="J120:N120"/>
    <mergeCell ref="R120:V120"/>
    <mergeCell ref="J121:M121"/>
    <mergeCell ref="R121:U121"/>
    <mergeCell ref="J122:M122"/>
    <mergeCell ref="R122:U122"/>
    <mergeCell ref="J123:M123"/>
    <mergeCell ref="R123:U123"/>
    <mergeCell ref="J124:M124"/>
    <mergeCell ref="R124:U124"/>
    <mergeCell ref="J125:M125"/>
    <mergeCell ref="R125:U125"/>
    <mergeCell ref="J126:M126"/>
    <mergeCell ref="R126:U126"/>
    <mergeCell ref="J127:M127"/>
    <mergeCell ref="R127:U127"/>
    <mergeCell ref="J128:M128"/>
    <mergeCell ref="R128:U128"/>
    <mergeCell ref="J129:M129"/>
    <mergeCell ref="R129:U129"/>
    <mergeCell ref="A141:W141"/>
    <mergeCell ref="H143:J143"/>
    <mergeCell ref="M143:O143"/>
    <mergeCell ref="H144:J144"/>
    <mergeCell ref="H145:J145"/>
    <mergeCell ref="H146:J146"/>
  </mergeCells>
  <hyperlinks>
    <hyperlink ref="H5" location="ARI!C9" display="RSP Projections: Year 1"/>
    <hyperlink ref="M5" location="ARI!AX11" display="Adjustable Projections: Year 1"/>
    <hyperlink ref="AJ5" location="ARI!C9" display="RSP Projections: Year 1"/>
    <hyperlink ref="AO5" location="ARI!AX11" display="Adjustable Projections: Year 1"/>
    <hyperlink ref="H6" location="ARI!A110" display="RSP Projections: Year 2"/>
    <hyperlink ref="M6" location="ARI!A170" display="Past Run/Pass Performances"/>
    <hyperlink ref="AJ6" location="ARI!A110" display="RSP Projections: Year 2"/>
    <hyperlink ref="H75" location="ARI!C9" display="RSP Projections: Year 1"/>
    <hyperlink ref="M75" location="ARI!AX11" display="Adjustable Projections: Year 1"/>
    <hyperlink ref="H76" location="ARI!A110" display="RSP Projections: Year 2"/>
    <hyperlink ref="M76" location="ARI!A170" display="Past Run/Pass Performances"/>
    <hyperlink ref="H143" location="ARI!C9" display="RSP Projections: Year 1"/>
    <hyperlink ref="M143" location="ARI!AX11" display="Adjustable Projections: Year 1"/>
    <hyperlink ref="H144" location="ARI!A90" display="RSP Projections: Year 2"/>
  </hyperlinks>
  <printOptions headings="false" gridLines="false" gridLinesSet="true" horizontalCentered="false" verticalCentered="false"/>
  <pageMargins left="0" right="0" top="0" bottom="0" header="0.511811023622047" footer="0.511811023622047"/>
  <pageSetup paperSize="1" scale="54"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B176"/>
  <sheetViews>
    <sheetView showFormulas="false" showGridLines="true" showRowColHeaders="true" showZeros="true" rightToLeft="false" tabSelected="false" showOutlineSymbols="true" defaultGridColor="true" view="normal" topLeftCell="A19" colorId="64" zoomScale="216" zoomScaleNormal="216" zoomScalePageLayoutView="100" workbookViewId="0">
      <selection pane="topLeft" activeCell="E19" activeCellId="0" sqref="E19"/>
    </sheetView>
  </sheetViews>
  <sheetFormatPr defaultColWidth="9.1484375" defaultRowHeight="8.25" customHeight="false" zeroHeight="false" outlineLevelRow="0" outlineLevelCol="0"/>
  <cols>
    <col collapsed="false" customWidth="true" hidden="false" outlineLevel="0" max="1" min="1" style="46" width="15.57"/>
    <col collapsed="false" customWidth="true" hidden="false" outlineLevel="0" max="2" min="2" style="63" width="3.57"/>
    <col collapsed="false" customWidth="true" hidden="false" outlineLevel="0" max="17" min="3" style="46" width="3.57"/>
    <col collapsed="false" customWidth="true" hidden="false" outlineLevel="0" max="18" min="18" style="46" width="13.42"/>
    <col collapsed="false" customWidth="true" hidden="false" outlineLevel="0" max="19" min="19" style="46" width="6.85"/>
    <col collapsed="false" customWidth="true" hidden="false" outlineLevel="0" max="20" min="20" style="46" width="5.71"/>
    <col collapsed="false" customWidth="true" hidden="false" outlineLevel="0" max="21" min="21" style="46" width="6.71"/>
    <col collapsed="false" customWidth="true" hidden="false" outlineLevel="0" max="22" min="22" style="46" width="4.29"/>
    <col collapsed="false" customWidth="true" hidden="false" outlineLevel="0" max="23" min="23" style="46" width="6.14"/>
    <col collapsed="false" customWidth="true" hidden="false" outlineLevel="0" max="24" min="24" style="46" width="4.86"/>
    <col collapsed="false" customWidth="true" hidden="false" outlineLevel="0" max="25" min="25" style="46" width="4.71"/>
    <col collapsed="false" customWidth="true" hidden="false" outlineLevel="0" max="26" min="26" style="46" width="5"/>
    <col collapsed="false" customWidth="false" hidden="false" outlineLevel="0" max="28" min="27" style="46" width="9.14"/>
    <col collapsed="false" customWidth="true" hidden="false" outlineLevel="0" max="29" min="29" style="46" width="22"/>
    <col collapsed="false" customWidth="true" hidden="false" outlineLevel="0" max="30" min="30" style="46" width="7.42"/>
    <col collapsed="false" customWidth="false" hidden="false" outlineLevel="0" max="16384" min="31" style="46" width="9.14"/>
  </cols>
  <sheetData>
    <row r="1" customFormat="false" ht="8.25" hidden="false" customHeight="false" outlineLevel="0" collapsed="false">
      <c r="A1" s="345" t="s">
        <v>1327</v>
      </c>
      <c r="B1" s="345"/>
      <c r="C1" s="345"/>
      <c r="D1" s="345"/>
      <c r="E1" s="345"/>
      <c r="F1" s="345"/>
      <c r="G1" s="345"/>
      <c r="H1" s="345"/>
      <c r="I1" s="345"/>
      <c r="J1" s="345"/>
      <c r="K1" s="345"/>
      <c r="L1" s="345"/>
      <c r="M1" s="345"/>
      <c r="N1" s="345"/>
      <c r="O1" s="345"/>
      <c r="P1" s="345"/>
      <c r="Q1" s="345"/>
      <c r="R1" s="345"/>
      <c r="S1" s="345"/>
      <c r="T1" s="345"/>
      <c r="U1" s="345"/>
      <c r="V1" s="345"/>
      <c r="W1" s="345"/>
    </row>
    <row r="2" customFormat="false" ht="8.25" hidden="false" customHeight="false" outlineLevel="0" collapsed="false">
      <c r="C2" s="49"/>
      <c r="D2" s="49"/>
      <c r="E2" s="49"/>
      <c r="F2" s="49"/>
      <c r="G2" s="49"/>
      <c r="H2" s="49"/>
      <c r="I2" s="49"/>
      <c r="J2" s="49"/>
      <c r="K2" s="49"/>
      <c r="L2" s="49"/>
      <c r="M2" s="49"/>
      <c r="N2" s="49"/>
    </row>
    <row r="3" customFormat="false" ht="8.25" hidden="false" customHeight="false" outlineLevel="0" collapsed="false">
      <c r="A3" s="345" t="s">
        <v>10</v>
      </c>
      <c r="B3" s="345"/>
      <c r="C3" s="345"/>
      <c r="D3" s="345"/>
      <c r="E3" s="345"/>
      <c r="F3" s="345"/>
      <c r="G3" s="345"/>
      <c r="H3" s="345"/>
      <c r="I3" s="345"/>
      <c r="J3" s="345"/>
      <c r="K3" s="345"/>
      <c r="L3" s="345"/>
      <c r="M3" s="345"/>
      <c r="N3" s="345"/>
      <c r="O3" s="345"/>
      <c r="P3" s="345"/>
      <c r="Q3" s="345"/>
      <c r="R3" s="345"/>
      <c r="S3" s="345"/>
      <c r="T3" s="345"/>
      <c r="U3" s="345"/>
      <c r="V3" s="345"/>
      <c r="W3" s="345"/>
      <c r="AC3" s="345" t="s">
        <v>10</v>
      </c>
      <c r="AD3" s="345"/>
      <c r="AE3" s="345"/>
      <c r="AF3" s="345"/>
      <c r="AG3" s="345"/>
      <c r="AH3" s="345"/>
      <c r="AI3" s="345"/>
      <c r="AJ3" s="345"/>
      <c r="AK3" s="345"/>
      <c r="AL3" s="345"/>
      <c r="AM3" s="345"/>
      <c r="AN3" s="345"/>
      <c r="AO3" s="345"/>
      <c r="AP3" s="345"/>
      <c r="AQ3" s="345"/>
      <c r="AR3" s="345"/>
      <c r="AS3" s="345"/>
      <c r="AT3" s="345"/>
      <c r="AU3" s="345"/>
      <c r="AV3" s="345"/>
      <c r="AW3" s="345"/>
      <c r="AX3" s="345"/>
      <c r="AY3" s="345"/>
    </row>
    <row r="4" customFormat="false" ht="8.25" hidden="false" customHeight="false" outlineLevel="0" collapsed="false">
      <c r="A4" s="49"/>
      <c r="B4" s="49"/>
      <c r="C4" s="49"/>
      <c r="D4" s="49"/>
      <c r="E4" s="49"/>
      <c r="F4" s="49"/>
      <c r="G4" s="49"/>
      <c r="H4" s="49"/>
      <c r="I4" s="49"/>
      <c r="J4" s="49"/>
      <c r="K4" s="49"/>
      <c r="L4" s="49"/>
      <c r="M4" s="49"/>
      <c r="N4" s="49"/>
      <c r="O4" s="49"/>
      <c r="P4" s="49"/>
      <c r="Q4" s="49"/>
      <c r="R4" s="49"/>
      <c r="S4" s="49"/>
      <c r="T4" s="49"/>
      <c r="U4" s="49"/>
      <c r="V4" s="49"/>
      <c r="W4" s="49"/>
      <c r="X4" s="49"/>
      <c r="Y4" s="49"/>
      <c r="Z4" s="49"/>
      <c r="AA4" s="49"/>
      <c r="AC4" s="49"/>
      <c r="AD4" s="49"/>
      <c r="AE4" s="49"/>
      <c r="AF4" s="49"/>
      <c r="AG4" s="49"/>
      <c r="AH4" s="49"/>
      <c r="AI4" s="49"/>
      <c r="AJ4" s="49"/>
      <c r="AK4" s="49"/>
      <c r="AL4" s="49"/>
      <c r="AM4" s="49"/>
      <c r="AN4" s="49"/>
      <c r="AO4" s="49"/>
      <c r="AP4" s="49"/>
      <c r="AQ4" s="49"/>
      <c r="AR4" s="49"/>
      <c r="AS4" s="49"/>
      <c r="AT4" s="49"/>
      <c r="AU4" s="49"/>
      <c r="AV4" s="49"/>
      <c r="AW4" s="49"/>
      <c r="AX4" s="49"/>
      <c r="AY4" s="49"/>
    </row>
    <row r="5" customFormat="false" ht="8.25" hidden="false" customHeight="false" outlineLevel="0" collapsed="false">
      <c r="H5" s="346" t="s">
        <v>11</v>
      </c>
      <c r="I5" s="346"/>
      <c r="J5" s="346"/>
      <c r="M5" s="346" t="s">
        <v>12</v>
      </c>
      <c r="N5" s="346"/>
      <c r="O5" s="346"/>
      <c r="S5" s="87" t="s">
        <v>13</v>
      </c>
      <c r="AJ5" s="346" t="s">
        <v>11</v>
      </c>
      <c r="AK5" s="346"/>
      <c r="AL5" s="346"/>
      <c r="AO5" s="346" t="s">
        <v>12</v>
      </c>
      <c r="AP5" s="346"/>
      <c r="AQ5" s="346"/>
    </row>
    <row r="6" customFormat="false" ht="8.25" hidden="false" customHeight="false" outlineLevel="0" collapsed="false">
      <c r="H6" s="346" t="s">
        <v>14</v>
      </c>
      <c r="I6" s="346"/>
      <c r="J6" s="346"/>
      <c r="M6" s="346" t="s">
        <v>15</v>
      </c>
      <c r="S6" s="83" t="s">
        <v>16</v>
      </c>
      <c r="T6" s="83" t="s">
        <v>17</v>
      </c>
      <c r="AJ6" s="346" t="s">
        <v>14</v>
      </c>
      <c r="AK6" s="346"/>
      <c r="AL6" s="346"/>
    </row>
    <row r="7" customFormat="false" ht="8.25" hidden="false" customHeight="false" outlineLevel="0" collapsed="false">
      <c r="H7" s="346"/>
      <c r="I7" s="346"/>
      <c r="J7" s="346"/>
      <c r="S7" s="82" t="n">
        <f aca="false">(N17+D27+L38+L47)/(N17+D27+L38+D17)</f>
        <v>0.457782299084435</v>
      </c>
      <c r="T7" s="82" t="n">
        <f aca="false">D17/(D17+N17+D27+L38+L47)</f>
        <v>0.542217700915565</v>
      </c>
      <c r="AJ7" s="346"/>
      <c r="AK7" s="346"/>
      <c r="AL7" s="346"/>
    </row>
    <row r="8" customFormat="false" ht="8.25" hidden="false" customHeight="false" outlineLevel="0" collapsed="false">
      <c r="S8" s="46" t="s">
        <v>1328</v>
      </c>
    </row>
    <row r="10" customFormat="false" ht="8.25" hidden="false" customHeight="false" outlineLevel="0" collapsed="false">
      <c r="A10" s="345" t="s">
        <v>11</v>
      </c>
      <c r="B10" s="345"/>
      <c r="C10" s="345"/>
      <c r="D10" s="345"/>
      <c r="E10" s="345"/>
      <c r="F10" s="345"/>
      <c r="G10" s="345"/>
      <c r="H10" s="345"/>
      <c r="I10" s="345"/>
      <c r="J10" s="345"/>
      <c r="K10" s="345"/>
      <c r="L10" s="345"/>
      <c r="M10" s="345"/>
      <c r="N10" s="345"/>
      <c r="O10" s="345"/>
      <c r="P10" s="345"/>
      <c r="Q10" s="345"/>
      <c r="R10" s="345"/>
      <c r="S10" s="345"/>
      <c r="T10" s="345"/>
      <c r="U10" s="345"/>
      <c r="V10" s="345"/>
      <c r="W10" s="345"/>
      <c r="AC10" s="345" t="s">
        <v>12</v>
      </c>
      <c r="AD10" s="345"/>
      <c r="AE10" s="345"/>
      <c r="AF10" s="345"/>
      <c r="AG10" s="345"/>
      <c r="AH10" s="345"/>
      <c r="AI10" s="345"/>
      <c r="AJ10" s="345"/>
      <c r="AK10" s="345"/>
      <c r="AL10" s="345"/>
      <c r="AM10" s="345"/>
      <c r="AN10" s="345"/>
      <c r="AO10" s="345"/>
      <c r="AP10" s="345"/>
      <c r="AQ10" s="345"/>
      <c r="AR10" s="345"/>
      <c r="AS10" s="345"/>
      <c r="AT10" s="345"/>
      <c r="AU10" s="345"/>
      <c r="AV10" s="345"/>
      <c r="AW10" s="345"/>
      <c r="AX10" s="345"/>
      <c r="AY10" s="345"/>
    </row>
    <row r="12" customFormat="false" ht="8.25" hidden="false" customHeight="false" outlineLevel="0" collapsed="false">
      <c r="C12" s="345" t="s">
        <v>18</v>
      </c>
      <c r="D12" s="345"/>
      <c r="E12" s="345"/>
      <c r="F12" s="345"/>
      <c r="G12" s="345"/>
      <c r="H12" s="345"/>
      <c r="I12" s="345"/>
      <c r="J12" s="49"/>
      <c r="K12" s="49"/>
      <c r="N12" s="345" t="s">
        <v>19</v>
      </c>
      <c r="O12" s="345"/>
      <c r="P12" s="345"/>
      <c r="Q12" s="345"/>
      <c r="R12" s="345"/>
      <c r="T12" s="345" t="s">
        <v>20</v>
      </c>
      <c r="U12" s="345"/>
      <c r="V12" s="345"/>
      <c r="X12" s="345"/>
      <c r="Y12" s="345"/>
      <c r="AG12" s="345" t="s">
        <v>18</v>
      </c>
      <c r="AH12" s="345"/>
      <c r="AI12" s="345"/>
      <c r="AJ12" s="345"/>
      <c r="AK12" s="345"/>
      <c r="AL12" s="345"/>
      <c r="AM12" s="345"/>
      <c r="AP12" s="345" t="s">
        <v>19</v>
      </c>
      <c r="AQ12" s="345"/>
      <c r="AR12" s="345"/>
      <c r="AS12" s="345"/>
      <c r="AT12" s="345"/>
      <c r="AV12" s="345" t="s">
        <v>20</v>
      </c>
      <c r="AW12" s="345"/>
      <c r="AX12" s="345"/>
      <c r="AZ12" s="345" t="s">
        <v>21</v>
      </c>
      <c r="BA12" s="345"/>
    </row>
    <row r="13" customFormat="false" ht="8.25" hidden="false" customHeight="false" outlineLevel="0" collapsed="false">
      <c r="A13" s="55" t="s">
        <v>22</v>
      </c>
      <c r="B13" s="55" t="s">
        <v>23</v>
      </c>
      <c r="C13" s="55" t="s">
        <v>24</v>
      </c>
      <c r="D13" s="55" t="s">
        <v>25</v>
      </c>
      <c r="E13" s="55" t="s">
        <v>26</v>
      </c>
      <c r="F13" s="55" t="s">
        <v>27</v>
      </c>
      <c r="G13" s="55" t="s">
        <v>28</v>
      </c>
      <c r="H13" s="55" t="s">
        <v>29</v>
      </c>
      <c r="I13" s="55" t="s">
        <v>30</v>
      </c>
      <c r="J13" s="55" t="s">
        <v>31</v>
      </c>
      <c r="K13" s="55" t="s">
        <v>32</v>
      </c>
      <c r="L13" s="55" t="s">
        <v>33</v>
      </c>
      <c r="N13" s="55" t="s">
        <v>34</v>
      </c>
      <c r="O13" s="55" t="s">
        <v>35</v>
      </c>
      <c r="P13" s="55" t="s">
        <v>36</v>
      </c>
      <c r="Q13" s="55" t="s">
        <v>30</v>
      </c>
      <c r="R13" s="55" t="s">
        <v>37</v>
      </c>
      <c r="S13" s="55"/>
      <c r="T13" s="55" t="s">
        <v>38</v>
      </c>
      <c r="U13" s="55" t="s">
        <v>39</v>
      </c>
      <c r="V13" s="55" t="s">
        <v>40</v>
      </c>
      <c r="W13" s="55"/>
      <c r="X13" s="55" t="s">
        <v>41</v>
      </c>
      <c r="Y13" s="55" t="s">
        <v>42</v>
      </c>
      <c r="Z13" s="55"/>
      <c r="AA13" s="55"/>
      <c r="AD13" s="55" t="s">
        <v>22</v>
      </c>
      <c r="AE13" s="55" t="s">
        <v>24</v>
      </c>
      <c r="AF13" s="55" t="s">
        <v>25</v>
      </c>
      <c r="AG13" s="55" t="s">
        <v>26</v>
      </c>
      <c r="AH13" s="55" t="s">
        <v>27</v>
      </c>
      <c r="AI13" s="55" t="s">
        <v>28</v>
      </c>
      <c r="AJ13" s="55" t="s">
        <v>29</v>
      </c>
      <c r="AK13" s="55" t="s">
        <v>30</v>
      </c>
      <c r="AL13" s="55" t="s">
        <v>31</v>
      </c>
      <c r="AM13" s="55" t="s">
        <v>32</v>
      </c>
      <c r="AN13" s="55" t="s">
        <v>33</v>
      </c>
      <c r="AP13" s="55" t="s">
        <v>34</v>
      </c>
      <c r="AQ13" s="55" t="s">
        <v>35</v>
      </c>
      <c r="AR13" s="55" t="s">
        <v>36</v>
      </c>
      <c r="AS13" s="55" t="s">
        <v>30</v>
      </c>
      <c r="AT13" s="55" t="s">
        <v>37</v>
      </c>
      <c r="AU13" s="55"/>
      <c r="AV13" s="55" t="s">
        <v>38</v>
      </c>
      <c r="AW13" s="55" t="s">
        <v>39</v>
      </c>
      <c r="AX13" s="55" t="s">
        <v>40</v>
      </c>
      <c r="AY13" s="55"/>
      <c r="AZ13" s="55" t="s">
        <v>41</v>
      </c>
      <c r="BA13" s="55" t="s">
        <v>42</v>
      </c>
    </row>
    <row r="14" customFormat="false" ht="8.25" hidden="false" customHeight="false" outlineLevel="0" collapsed="false">
      <c r="A14" s="347" t="s">
        <v>1329</v>
      </c>
      <c r="B14" s="61" t="n">
        <v>24</v>
      </c>
      <c r="C14" s="61" t="n">
        <v>17</v>
      </c>
      <c r="D14" s="61" t="n">
        <v>533</v>
      </c>
      <c r="E14" s="61" t="n">
        <v>361</v>
      </c>
      <c r="F14" s="82" t="n">
        <f aca="false">E14/D14</f>
        <v>0.677298311444653</v>
      </c>
      <c r="G14" s="61" t="n">
        <v>4363</v>
      </c>
      <c r="H14" s="348" t="n">
        <f aca="false">G14/D14</f>
        <v>8.18574108818011</v>
      </c>
      <c r="I14" s="61" t="n">
        <v>31</v>
      </c>
      <c r="J14" s="82" t="n">
        <f aca="false">I14/D14</f>
        <v>0.0581613508442777</v>
      </c>
      <c r="K14" s="61" t="n">
        <v>12</v>
      </c>
      <c r="L14" s="82" t="n">
        <f aca="false">K14/D14</f>
        <v>0.0225140712945591</v>
      </c>
      <c r="N14" s="61" t="n">
        <v>85</v>
      </c>
      <c r="O14" s="61" t="n">
        <v>442</v>
      </c>
      <c r="P14" s="61" t="n">
        <f aca="false">O14/N14</f>
        <v>5.2</v>
      </c>
      <c r="Q14" s="61" t="n">
        <v>3</v>
      </c>
      <c r="R14" s="82" t="n">
        <f aca="false">Q14/N14</f>
        <v>0.0352941176470588</v>
      </c>
      <c r="S14" s="63"/>
      <c r="T14" s="82" t="n">
        <f aca="false">(D14+N14)/($D$17+$N$17)</f>
        <v>1</v>
      </c>
      <c r="U14" s="82" t="n">
        <f aca="false">D14/($D$17)</f>
        <v>1</v>
      </c>
      <c r="V14" s="82" t="n">
        <f aca="false">N14/($N$17)</f>
        <v>1</v>
      </c>
      <c r="W14" s="349"/>
      <c r="X14" s="61" t="n">
        <f aca="false">($G14*('Scoring Format'!$B$2))+($I14*('Scoring Format'!$B$5))+($K14*('Scoring Format'!$B$8))+($O14*('Scoring Format'!$B$3))+($Q14*('Scoring Format'!$B$6))</f>
        <v>392.35</v>
      </c>
      <c r="Y14" s="62" t="n">
        <f aca="false">(($G14*('Scoring Format'!$B$2))+($I14*('Scoring Format'!$B$5))+($K14*('Scoring Format'!$B$8))+($O14*('Scoring Format'!$B$3))+($Q14*('Scoring Format'!$B$6)))*0.4</f>
        <v>156.94</v>
      </c>
      <c r="Z14" s="63"/>
      <c r="AA14" s="63"/>
      <c r="AD14" s="347" t="s">
        <v>44</v>
      </c>
      <c r="AE14" s="347"/>
      <c r="AF14" s="61" t="n">
        <v>583</v>
      </c>
      <c r="AG14" s="61" t="n">
        <v>378</v>
      </c>
      <c r="AH14" s="82" t="n">
        <f aca="false">AG14/AF14</f>
        <v>0.648370497427101</v>
      </c>
      <c r="AI14" s="61" t="n">
        <v>4072</v>
      </c>
      <c r="AJ14" s="348" t="n">
        <f aca="false">AI14/AF14</f>
        <v>6.98456260720412</v>
      </c>
      <c r="AK14" s="61" t="n">
        <v>27</v>
      </c>
      <c r="AL14" s="82" t="n">
        <f aca="false">AK14/AF14</f>
        <v>0.0463121783876501</v>
      </c>
      <c r="AM14" s="61" t="n">
        <v>11</v>
      </c>
      <c r="AN14" s="82" t="n">
        <f aca="false">AM14/AF14</f>
        <v>0.0188679245283019</v>
      </c>
      <c r="AP14" s="61" t="n">
        <v>100</v>
      </c>
      <c r="AQ14" s="61" t="n">
        <v>590</v>
      </c>
      <c r="AR14" s="61" t="n">
        <f aca="false">AQ14/AP14</f>
        <v>5.9</v>
      </c>
      <c r="AS14" s="61" t="n">
        <v>5</v>
      </c>
      <c r="AT14" s="82" t="n">
        <f aca="false">AS14/AP14</f>
        <v>0.05</v>
      </c>
      <c r="AU14" s="63"/>
      <c r="AV14" s="82" t="n">
        <f aca="false">(AF14+AP14)/(AF17+AP17)</f>
        <v>1</v>
      </c>
      <c r="AW14" s="82" t="n">
        <f aca="false">AF14/(AP14+AF14)</f>
        <v>0.853587115666179</v>
      </c>
      <c r="AX14" s="82" t="n">
        <f aca="false">AP14/(AF14+AP14)</f>
        <v>0.146412884333821</v>
      </c>
      <c r="AY14" s="349"/>
      <c r="AZ14" s="61" t="n">
        <f aca="false">((AI14*0.05)+(AK14*4)+(AM14*-1)+(AQ14*0.1)+(AS14*6))*0.55</f>
        <v>214.28</v>
      </c>
      <c r="BA14" s="62" t="n">
        <f aca="false">((AI14*0.05)+(AK14*4)+(AM14*-1)+(AQ14*0.1)+(AS14*6))*0.4</f>
        <v>155.84</v>
      </c>
    </row>
    <row r="15" customFormat="false" ht="8.25" hidden="false" customHeight="false" outlineLevel="0" collapsed="false">
      <c r="A15" s="347" t="s">
        <v>1330</v>
      </c>
      <c r="B15" s="61" t="n">
        <v>27</v>
      </c>
      <c r="C15" s="61" t="n">
        <v>0</v>
      </c>
      <c r="D15" s="61" t="n">
        <v>0</v>
      </c>
      <c r="E15" s="61" t="n">
        <v>0</v>
      </c>
      <c r="F15" s="82" t="e">
        <f aca="false">E15/D15</f>
        <v>#DIV/0!</v>
      </c>
      <c r="G15" s="61" t="n">
        <v>0</v>
      </c>
      <c r="H15" s="348" t="e">
        <f aca="false">G15/D15</f>
        <v>#DIV/0!</v>
      </c>
      <c r="I15" s="61"/>
      <c r="J15" s="82" t="e">
        <f aca="false">I15/D15</f>
        <v>#DIV/0!</v>
      </c>
      <c r="K15" s="61"/>
      <c r="L15" s="82" t="e">
        <f aca="false">K15/D15</f>
        <v>#DIV/0!</v>
      </c>
      <c r="N15" s="61"/>
      <c r="O15" s="61"/>
      <c r="P15" s="61" t="e">
        <f aca="false">O15/N15</f>
        <v>#DIV/0!</v>
      </c>
      <c r="Q15" s="61" t="n">
        <v>0</v>
      </c>
      <c r="R15" s="82" t="e">
        <f aca="false">Q15/N15</f>
        <v>#DIV/0!</v>
      </c>
      <c r="S15" s="63"/>
      <c r="T15" s="82" t="n">
        <f aca="false">(D15+N15)/($D$17+$N$17)</f>
        <v>0</v>
      </c>
      <c r="U15" s="82" t="n">
        <f aca="false">D15/($D$17)</f>
        <v>0</v>
      </c>
      <c r="V15" s="82" t="n">
        <f aca="false">N15/($N$17)</f>
        <v>0</v>
      </c>
      <c r="W15" s="349"/>
      <c r="X15" s="61" t="n">
        <f aca="false">($G15*('Scoring Format'!$B$2))+($I15*('Scoring Format'!$B$5))+($K15*('Scoring Format'!$B$8))+($O15*('Scoring Format'!$B$3))+($Q15*('Scoring Format'!$B$6))</f>
        <v>0</v>
      </c>
      <c r="Y15" s="62" t="n">
        <f aca="false">(($G15*('Scoring Format'!$B$2))+($I15*('Scoring Format'!$B$5))+($K15*('Scoring Format'!$B$8))+($O15*('Scoring Format'!$B$3))+($Q15*('Scoring Format'!$B$6)))*0.4</f>
        <v>0</v>
      </c>
      <c r="Z15" s="63"/>
      <c r="AA15" s="63"/>
      <c r="AD15" s="347" t="s">
        <v>46</v>
      </c>
      <c r="AE15" s="347"/>
      <c r="AF15" s="61" t="n">
        <v>0</v>
      </c>
      <c r="AG15" s="61" t="n">
        <v>0</v>
      </c>
      <c r="AH15" s="82" t="n">
        <v>0</v>
      </c>
      <c r="AI15" s="61" t="n">
        <v>0</v>
      </c>
      <c r="AJ15" s="348"/>
      <c r="AK15" s="61" t="n">
        <v>0</v>
      </c>
      <c r="AL15" s="82" t="e">
        <f aca="false">AK15/AF15</f>
        <v>#DIV/0!</v>
      </c>
      <c r="AM15" s="61" t="n">
        <v>0</v>
      </c>
      <c r="AN15" s="82" t="e">
        <f aca="false">AM15/AF15</f>
        <v>#DIV/0!</v>
      </c>
      <c r="AP15" s="61" t="n">
        <v>0</v>
      </c>
      <c r="AQ15" s="61" t="n">
        <v>0</v>
      </c>
      <c r="AR15" s="61"/>
      <c r="AS15" s="61" t="n">
        <v>0</v>
      </c>
      <c r="AT15" s="82" t="e">
        <f aca="false">AS15/AP15</f>
        <v>#DIV/0!</v>
      </c>
      <c r="AU15" s="63"/>
      <c r="AV15" s="82" t="e">
        <f aca="false">(AF15+AP15)/(AD18+AN18)</f>
        <v>#DIV/0!</v>
      </c>
      <c r="AW15" s="82" t="e">
        <f aca="false">AF15/(AP15+AF15)</f>
        <v>#DIV/0!</v>
      </c>
      <c r="AX15" s="82" t="e">
        <f aca="false">AP15/(AF15+AP15)</f>
        <v>#DIV/0!</v>
      </c>
      <c r="AY15" s="349"/>
      <c r="AZ15" s="61"/>
      <c r="BA15" s="62"/>
    </row>
    <row r="16" customFormat="false" ht="8.25" hidden="false" customHeight="false" outlineLevel="0" collapsed="false">
      <c r="A16" s="347"/>
      <c r="B16" s="61"/>
      <c r="C16" s="61"/>
      <c r="D16" s="61"/>
      <c r="E16" s="61"/>
      <c r="F16" s="82" t="e">
        <f aca="false">E16/D16</f>
        <v>#DIV/0!</v>
      </c>
      <c r="G16" s="61"/>
      <c r="H16" s="348" t="e">
        <f aca="false">G16/D16</f>
        <v>#DIV/0!</v>
      </c>
      <c r="I16" s="61"/>
      <c r="J16" s="82" t="e">
        <f aca="false">I16/D16</f>
        <v>#DIV/0!</v>
      </c>
      <c r="K16" s="61"/>
      <c r="L16" s="82" t="e">
        <f aca="false">K16/D16</f>
        <v>#DIV/0!</v>
      </c>
      <c r="N16" s="61"/>
      <c r="O16" s="61"/>
      <c r="P16" s="61" t="e">
        <f aca="false">O16/N16</f>
        <v>#DIV/0!</v>
      </c>
      <c r="Q16" s="61" t="n">
        <v>0</v>
      </c>
      <c r="R16" s="82" t="e">
        <f aca="false">Q16/N16</f>
        <v>#DIV/0!</v>
      </c>
      <c r="S16" s="63"/>
      <c r="T16" s="82" t="n">
        <f aca="false">(D16+N16)/($D$17+$N$17)</f>
        <v>0</v>
      </c>
      <c r="U16" s="82" t="n">
        <f aca="false">D16/($D$17)</f>
        <v>0</v>
      </c>
      <c r="V16" s="82" t="n">
        <f aca="false">N16/($N$17)</f>
        <v>0</v>
      </c>
      <c r="W16" s="349"/>
      <c r="X16" s="61" t="n">
        <f aca="false">($G16*('Scoring Format'!$B$2))+($I16*('Scoring Format'!$B$5))+($K16*('Scoring Format'!$B$8))+($O16*('Scoring Format'!$B$3))+($Q16*('Scoring Format'!$B$6))</f>
        <v>0</v>
      </c>
      <c r="Y16" s="62" t="n">
        <f aca="false">(($G16*('Scoring Format'!$B$2))+($I16*('Scoring Format'!$B$5))+($K16*('Scoring Format'!$B$8))+($O16*('Scoring Format'!$B$3))+($Q16*('Scoring Format'!$B$6)))*0.4</f>
        <v>0</v>
      </c>
      <c r="Z16" s="63"/>
      <c r="AA16" s="63"/>
      <c r="AD16" s="347" t="s">
        <v>157</v>
      </c>
      <c r="AE16" s="347"/>
      <c r="AF16" s="61"/>
      <c r="AG16" s="61"/>
      <c r="AH16" s="82" t="e">
        <f aca="false">AG16/AF16</f>
        <v>#DIV/0!</v>
      </c>
      <c r="AI16" s="61"/>
      <c r="AJ16" s="348" t="e">
        <f aca="false">AI16/AF16</f>
        <v>#DIV/0!</v>
      </c>
      <c r="AK16" s="61"/>
      <c r="AL16" s="82" t="e">
        <f aca="false">AK16/AF16</f>
        <v>#DIV/0!</v>
      </c>
      <c r="AM16" s="61"/>
      <c r="AN16" s="82" t="e">
        <f aca="false">AM16/AF16</f>
        <v>#DIV/0!</v>
      </c>
      <c r="AP16" s="61"/>
      <c r="AQ16" s="61"/>
      <c r="AR16" s="61" t="e">
        <f aca="false">AQ16/AP16</f>
        <v>#DIV/0!</v>
      </c>
      <c r="AS16" s="61"/>
      <c r="AT16" s="82" t="e">
        <f aca="false">AS16/AP16</f>
        <v>#DIV/0!</v>
      </c>
      <c r="AU16" s="63"/>
      <c r="AV16" s="82" t="e">
        <f aca="false">(AF16+AP16)/(AF20+AP20)</f>
        <v>#DIV/0!</v>
      </c>
      <c r="AW16" s="82" t="e">
        <f aca="false">AF16/(AP16+AF16)</f>
        <v>#DIV/0!</v>
      </c>
      <c r="AX16" s="82" t="e">
        <f aca="false">AP16/(AF16+AP16)</f>
        <v>#DIV/0!</v>
      </c>
      <c r="AY16" s="349"/>
      <c r="AZ16" s="61" t="n">
        <f aca="false">((AI16*0.05)+(AK16*4)+(AM16*-1)+(AQ16*0.1)+(AS16*6))*0.55</f>
        <v>0</v>
      </c>
      <c r="BA16" s="62" t="n">
        <f aca="false">((AI16*0.05)+(AK16*4)+(AM16*-1)+(AQ16*0.1)+(AS16*6))*0.4</f>
        <v>0</v>
      </c>
    </row>
    <row r="17" customFormat="false" ht="8.25" hidden="false" customHeight="false" outlineLevel="0" collapsed="false">
      <c r="A17" s="55" t="s">
        <v>49</v>
      </c>
      <c r="B17" s="55"/>
      <c r="C17" s="55"/>
      <c r="D17" s="55" t="n">
        <f aca="false">SUM(D14:D16)</f>
        <v>533</v>
      </c>
      <c r="E17" s="55" t="n">
        <f aca="false">SUM(E14:E16)</f>
        <v>361</v>
      </c>
      <c r="F17" s="55"/>
      <c r="G17" s="55" t="n">
        <f aca="false">SUM(G14:G16)</f>
        <v>4363</v>
      </c>
      <c r="H17" s="55"/>
      <c r="I17" s="55" t="n">
        <f aca="false">SUM(I14:I16)</f>
        <v>31</v>
      </c>
      <c r="J17" s="55"/>
      <c r="K17" s="55" t="n">
        <f aca="false">SUM(K14:K16)</f>
        <v>12</v>
      </c>
      <c r="L17" s="55"/>
      <c r="M17" s="87"/>
      <c r="N17" s="55" t="n">
        <f aca="false">SUM(N14:N16)</f>
        <v>85</v>
      </c>
      <c r="O17" s="55" t="n">
        <f aca="false">SUM(O14:O16)</f>
        <v>442</v>
      </c>
      <c r="P17" s="55"/>
      <c r="Q17" s="55" t="n">
        <f aca="false">SUM(Q14:Q16)</f>
        <v>3</v>
      </c>
      <c r="R17" s="55"/>
      <c r="S17" s="55"/>
      <c r="T17" s="350" t="n">
        <f aca="false">T14+T15+T16</f>
        <v>1</v>
      </c>
      <c r="U17" s="351" t="n">
        <f aca="false">D17/(D17+N17)</f>
        <v>0.862459546925566</v>
      </c>
      <c r="V17" s="351" t="n">
        <f aca="false">N17/(N17+D17)</f>
        <v>0.137540453074434</v>
      </c>
      <c r="W17" s="349"/>
      <c r="X17" s="63"/>
      <c r="Y17" s="63"/>
      <c r="Z17" s="63"/>
      <c r="AA17" s="63"/>
      <c r="AD17" s="55" t="s">
        <v>49</v>
      </c>
      <c r="AE17" s="55"/>
      <c r="AF17" s="55" t="n">
        <f aca="false">SUM(AF14:AF16)</f>
        <v>583</v>
      </c>
      <c r="AG17" s="55" t="n">
        <f aca="false">SUM(AG14:AG16)</f>
        <v>378</v>
      </c>
      <c r="AH17" s="55"/>
      <c r="AI17" s="55" t="n">
        <f aca="false">SUM(AI14:AI16)</f>
        <v>4072</v>
      </c>
      <c r="AJ17" s="55"/>
      <c r="AK17" s="55" t="n">
        <f aca="false">SUM(AK14:AK16)</f>
        <v>27</v>
      </c>
      <c r="AL17" s="55"/>
      <c r="AM17" s="55" t="n">
        <f aca="false">SUM(AM14:AM16)</f>
        <v>11</v>
      </c>
      <c r="AN17" s="55"/>
      <c r="AO17" s="87"/>
      <c r="AP17" s="55" t="n">
        <f aca="false">SUM(AP14:AP16)</f>
        <v>100</v>
      </c>
      <c r="AQ17" s="55" t="n">
        <f aca="false">SUM(AQ14:AQ16)</f>
        <v>590</v>
      </c>
      <c r="AR17" s="55"/>
      <c r="AS17" s="55" t="n">
        <f aca="false">SUM(AS14:AS16)</f>
        <v>5</v>
      </c>
      <c r="AT17" s="55"/>
      <c r="AU17" s="55"/>
      <c r="AV17" s="350" t="e">
        <f aca="false">AV14+AV15+AV16</f>
        <v>#DIV/0!</v>
      </c>
      <c r="AW17" s="351" t="n">
        <f aca="false">AF17/(AF17+AP17)</f>
        <v>0.853587115666179</v>
      </c>
      <c r="AX17" s="351" t="n">
        <f aca="false">AP17/(AP17+AF17)</f>
        <v>0.146412884333821</v>
      </c>
      <c r="AY17" s="349"/>
      <c r="AZ17" s="63"/>
      <c r="BA17" s="63"/>
    </row>
    <row r="18" customFormat="false" ht="8.25" hidden="false" customHeight="false" outlineLevel="0" collapsed="false">
      <c r="C18" s="63"/>
      <c r="D18" s="352"/>
      <c r="E18" s="63"/>
      <c r="F18" s="353"/>
      <c r="G18" s="63"/>
      <c r="H18" s="354"/>
      <c r="I18" s="63"/>
      <c r="J18" s="354"/>
      <c r="K18" s="63"/>
      <c r="L18" s="63"/>
      <c r="M18" s="63"/>
      <c r="N18" s="63"/>
      <c r="O18" s="63"/>
      <c r="P18" s="63"/>
      <c r="Q18" s="63"/>
      <c r="R18" s="63"/>
      <c r="AD18" s="63"/>
      <c r="AE18" s="63"/>
      <c r="AF18" s="352"/>
      <c r="AG18" s="63"/>
      <c r="AH18" s="353"/>
      <c r="AI18" s="63"/>
      <c r="AJ18" s="354"/>
      <c r="AK18" s="63"/>
      <c r="AL18" s="354"/>
      <c r="AM18" s="63"/>
      <c r="AN18" s="63"/>
      <c r="AO18" s="63"/>
      <c r="AP18" s="63"/>
      <c r="AQ18" s="63"/>
      <c r="AR18" s="63"/>
      <c r="AS18" s="63"/>
      <c r="AT18" s="63"/>
    </row>
    <row r="19" customFormat="false" ht="8.25" hidden="false" customHeight="false" outlineLevel="0" collapsed="false">
      <c r="C19" s="63"/>
      <c r="D19" s="352"/>
      <c r="E19" s="63"/>
      <c r="F19" s="353"/>
      <c r="G19" s="63"/>
      <c r="H19" s="354"/>
      <c r="I19" s="63"/>
      <c r="J19" s="354"/>
      <c r="K19" s="63"/>
      <c r="L19" s="63"/>
      <c r="M19" s="63"/>
      <c r="N19" s="63"/>
      <c r="O19" s="63"/>
      <c r="P19" s="63"/>
      <c r="Q19" s="63"/>
      <c r="R19" s="63"/>
      <c r="AD19" s="63"/>
      <c r="AE19" s="63"/>
      <c r="AF19" s="352"/>
      <c r="AG19" s="63"/>
      <c r="AH19" s="353"/>
      <c r="AI19" s="63"/>
      <c r="AJ19" s="354"/>
      <c r="AK19" s="63"/>
      <c r="AL19" s="354"/>
      <c r="AM19" s="63"/>
      <c r="AN19" s="63"/>
      <c r="AO19" s="63"/>
      <c r="AP19" s="63"/>
      <c r="AQ19" s="63"/>
      <c r="AR19" s="63"/>
      <c r="AS19" s="63"/>
      <c r="AT19" s="63"/>
    </row>
    <row r="20" customFormat="false" ht="8.25" hidden="false" customHeight="false" outlineLevel="0" collapsed="false">
      <c r="A20" s="345" t="s">
        <v>19</v>
      </c>
      <c r="B20" s="345"/>
      <c r="C20" s="345"/>
      <c r="D20" s="345"/>
      <c r="E20" s="345"/>
      <c r="F20" s="345"/>
      <c r="G20" s="345"/>
      <c r="H20" s="345" t="s">
        <v>50</v>
      </c>
      <c r="I20" s="345"/>
      <c r="J20" s="345"/>
      <c r="K20" s="345"/>
      <c r="L20" s="345"/>
      <c r="M20" s="345"/>
      <c r="N20" s="63"/>
      <c r="O20" s="63"/>
      <c r="P20" s="63"/>
      <c r="Q20" s="63"/>
      <c r="T20" s="345" t="s">
        <v>20</v>
      </c>
      <c r="U20" s="345"/>
      <c r="V20" s="345"/>
      <c r="X20" s="345"/>
      <c r="Y20" s="345"/>
      <c r="Z20" s="49"/>
      <c r="AA20" s="49"/>
      <c r="AB20" s="49"/>
      <c r="AC20" s="49"/>
      <c r="AE20" s="345" t="s">
        <v>19</v>
      </c>
      <c r="AF20" s="345"/>
      <c r="AG20" s="345"/>
      <c r="AH20" s="345"/>
      <c r="AI20" s="345"/>
      <c r="AJ20" s="345"/>
      <c r="AK20" s="345"/>
      <c r="AL20" s="345" t="s">
        <v>50</v>
      </c>
      <c r="AM20" s="345"/>
      <c r="AN20" s="345"/>
      <c r="AO20" s="345"/>
      <c r="AP20" s="345"/>
      <c r="AQ20" s="345"/>
      <c r="AR20" s="63"/>
      <c r="AS20" s="63"/>
      <c r="AV20" s="345" t="s">
        <v>20</v>
      </c>
      <c r="AW20" s="345"/>
      <c r="AX20" s="345"/>
      <c r="AZ20" s="345" t="s">
        <v>21</v>
      </c>
      <c r="BA20" s="345"/>
      <c r="BB20" s="49"/>
    </row>
    <row r="21" customFormat="false" ht="8.25" hidden="false" customHeight="false" outlineLevel="0" collapsed="false">
      <c r="A21" s="55"/>
      <c r="B21" s="55" t="s">
        <v>23</v>
      </c>
      <c r="C21" s="55" t="s">
        <v>24</v>
      </c>
      <c r="D21" s="55" t="s">
        <v>25</v>
      </c>
      <c r="E21" s="55" t="s">
        <v>28</v>
      </c>
      <c r="F21" s="55" t="s">
        <v>29</v>
      </c>
      <c r="G21" s="55" t="s">
        <v>30</v>
      </c>
      <c r="H21" s="55" t="s">
        <v>31</v>
      </c>
      <c r="J21" s="55" t="s">
        <v>52</v>
      </c>
      <c r="K21" s="55" t="s">
        <v>53</v>
      </c>
      <c r="L21" s="55" t="s">
        <v>54</v>
      </c>
      <c r="M21" s="55" t="s">
        <v>55</v>
      </c>
      <c r="N21" s="55" t="s">
        <v>56</v>
      </c>
      <c r="O21" s="55" t="s">
        <v>30</v>
      </c>
      <c r="P21" s="55" t="s">
        <v>57</v>
      </c>
      <c r="S21" s="55" t="s">
        <v>51</v>
      </c>
      <c r="T21" s="55" t="s">
        <v>38</v>
      </c>
      <c r="U21" s="55" t="s">
        <v>39</v>
      </c>
      <c r="V21" s="55" t="s">
        <v>40</v>
      </c>
      <c r="X21" s="55" t="s">
        <v>41</v>
      </c>
      <c r="Y21" s="55" t="s">
        <v>58</v>
      </c>
      <c r="Z21" s="55" t="s">
        <v>59</v>
      </c>
      <c r="AA21" s="55"/>
      <c r="AB21" s="55"/>
      <c r="AC21" s="55"/>
      <c r="AD21" s="55" t="s">
        <v>51</v>
      </c>
      <c r="AE21" s="55" t="s">
        <v>24</v>
      </c>
      <c r="AF21" s="55" t="s">
        <v>25</v>
      </c>
      <c r="AG21" s="55" t="s">
        <v>28</v>
      </c>
      <c r="AH21" s="55" t="s">
        <v>29</v>
      </c>
      <c r="AI21" s="55" t="s">
        <v>30</v>
      </c>
      <c r="AJ21" s="55" t="s">
        <v>31</v>
      </c>
      <c r="AL21" s="55" t="s">
        <v>52</v>
      </c>
      <c r="AM21" s="55" t="s">
        <v>53</v>
      </c>
      <c r="AN21" s="55" t="s">
        <v>54</v>
      </c>
      <c r="AO21" s="55" t="s">
        <v>55</v>
      </c>
      <c r="AP21" s="55" t="s">
        <v>56</v>
      </c>
      <c r="AQ21" s="55" t="s">
        <v>30</v>
      </c>
      <c r="AR21" s="55" t="s">
        <v>57</v>
      </c>
      <c r="AV21" s="55" t="s">
        <v>38</v>
      </c>
      <c r="AW21" s="55" t="s">
        <v>39</v>
      </c>
      <c r="AX21" s="55" t="s">
        <v>40</v>
      </c>
      <c r="AZ21" s="55" t="s">
        <v>41</v>
      </c>
      <c r="BA21" s="55" t="s">
        <v>58</v>
      </c>
    </row>
    <row r="22" customFormat="false" ht="8.25" hidden="false" customHeight="false" outlineLevel="0" collapsed="false">
      <c r="A22" s="347" t="s">
        <v>1331</v>
      </c>
      <c r="B22" s="61" t="n">
        <v>28</v>
      </c>
      <c r="C22" s="355" t="n">
        <v>17</v>
      </c>
      <c r="D22" s="61" t="n">
        <v>160</v>
      </c>
      <c r="E22" s="61" t="n">
        <v>736</v>
      </c>
      <c r="F22" s="61" t="n">
        <f aca="false">E22/D22</f>
        <v>4.6</v>
      </c>
      <c r="G22" s="61" t="n">
        <v>7</v>
      </c>
      <c r="H22" s="82" t="n">
        <f aca="false">G22/D22</f>
        <v>0.04375</v>
      </c>
      <c r="J22" s="82" t="n">
        <f aca="false">L22/K22</f>
        <v>0.847826086956522</v>
      </c>
      <c r="K22" s="61" t="n">
        <v>46</v>
      </c>
      <c r="L22" s="61" t="n">
        <v>39</v>
      </c>
      <c r="M22" s="61" t="n">
        <v>380</v>
      </c>
      <c r="N22" s="61" t="n">
        <f aca="false">M22/L22</f>
        <v>9.74358974358974</v>
      </c>
      <c r="O22" s="61" t="n">
        <v>2</v>
      </c>
      <c r="P22" s="82" t="n">
        <f aca="false">O22/L22</f>
        <v>0.0512820512820513</v>
      </c>
      <c r="S22" s="347" t="s">
        <v>1332</v>
      </c>
      <c r="T22" s="82" t="n">
        <f aca="false">(D22+K22)/($D$27+$K$27+$N$17+$E$17+$L$38+$L$47)</f>
        <v>0.229910714285714</v>
      </c>
      <c r="U22" s="82" t="n">
        <f aca="false">K22/($K$27+$F$38+$F$47)</f>
        <v>0.122666666666667</v>
      </c>
      <c r="V22" s="82" t="n">
        <f aca="false">D22/($D$27+$N$17+$L$38+$L$47)</f>
        <v>0.355555555555556</v>
      </c>
      <c r="X22" s="61" t="n">
        <f aca="false">($E22*('Scoring Format'!$B$3))+($G22*('Scoring Format'!$B$6))+($M22*('Scoring Format'!$B$4))+($O22*('Scoring Format'!$B$7))</f>
        <v>165.6</v>
      </c>
      <c r="Y22" s="61" t="n">
        <f aca="false">($E22*('Scoring Format'!$B$3))+($G22*('Scoring Format'!$B$6))+(L22*1)+($M22*('Scoring Format'!$B$4))+($O22*('Scoring Format'!$B$7))</f>
        <v>204.6</v>
      </c>
      <c r="Z22" s="61" t="n">
        <f aca="false">($E22*('Scoring Format'!$B$3))+($G22*('Scoring Format'!$B$6))+(L22*0.5)+($M22*('Scoring Format'!$B$4))+($O22*('Scoring Format'!$B$7))</f>
        <v>185.1</v>
      </c>
      <c r="AA22" s="63"/>
      <c r="AB22" s="63"/>
      <c r="AC22" s="63"/>
      <c r="AD22" s="347" t="s">
        <v>61</v>
      </c>
      <c r="AE22" s="347"/>
      <c r="AF22" s="61" t="n">
        <v>200</v>
      </c>
      <c r="AG22" s="61" t="n">
        <v>1040</v>
      </c>
      <c r="AH22" s="61" t="n">
        <f aca="false">AG22/AF22</f>
        <v>5.2</v>
      </c>
      <c r="AI22" s="61" t="n">
        <v>7</v>
      </c>
      <c r="AJ22" s="82" t="n">
        <f aca="false">AI22/AF22</f>
        <v>0.035</v>
      </c>
      <c r="AL22" s="82" t="n">
        <f aca="false">AN22/AM22</f>
        <v>0.8</v>
      </c>
      <c r="AM22" s="61" t="n">
        <v>70</v>
      </c>
      <c r="AN22" s="61" t="n">
        <v>56</v>
      </c>
      <c r="AO22" s="61" t="n">
        <v>364</v>
      </c>
      <c r="AP22" s="61" t="n">
        <f aca="false">AO22/AN22</f>
        <v>6.5</v>
      </c>
      <c r="AQ22" s="61" t="n">
        <v>2</v>
      </c>
      <c r="AR22" s="82" t="n">
        <f aca="false">AQ22/AN22</f>
        <v>0.0357142857142857</v>
      </c>
      <c r="AV22" s="82" t="e">
        <f aca="false">(#ref!+AM22)/(#ref!+AM25)</f>
        <v>#NAME?</v>
      </c>
      <c r="AW22" s="82" t="e">
        <f aca="false">#ref!/(AM22+#ref!)</f>
        <v>#NAME?</v>
      </c>
      <c r="AX22" s="82" t="e">
        <f aca="false">AM22/(#ref!+AM22)</f>
        <v>#NAME?</v>
      </c>
      <c r="AZ22" s="61" t="e">
        <f aca="false">(#ref!*0.1)+(AF22*6)+(AL22*0.1)+(AN22*6)</f>
        <v>#NAME?</v>
      </c>
      <c r="BA22" s="61" t="e">
        <f aca="false">(#ref!*0.1)+(AF22*6)+(AK22*1)+(AL22*0.1)+(AN22*6)</f>
        <v>#NAME?</v>
      </c>
    </row>
    <row r="23" customFormat="false" ht="8.25" hidden="false" customHeight="false" outlineLevel="0" collapsed="false">
      <c r="A23" s="347" t="s">
        <v>1333</v>
      </c>
      <c r="B23" s="61" t="n">
        <v>23</v>
      </c>
      <c r="C23" s="355" t="n">
        <v>17</v>
      </c>
      <c r="D23" s="61" t="n">
        <v>35</v>
      </c>
      <c r="E23" s="61" t="n">
        <v>163</v>
      </c>
      <c r="F23" s="61" t="n">
        <f aca="false">E23/D23</f>
        <v>4.65714285714286</v>
      </c>
      <c r="G23" s="61" t="n">
        <v>1</v>
      </c>
      <c r="H23" s="82" t="n">
        <f aca="false">G23/D23</f>
        <v>0.0285714285714286</v>
      </c>
      <c r="J23" s="82" t="n">
        <f aca="false">L23/K23</f>
        <v>0.666666666666667</v>
      </c>
      <c r="K23" s="61" t="n">
        <v>3</v>
      </c>
      <c r="L23" s="61" t="n">
        <v>2</v>
      </c>
      <c r="M23" s="61" t="n">
        <v>10</v>
      </c>
      <c r="N23" s="61" t="n">
        <f aca="false">M23/L23</f>
        <v>5</v>
      </c>
      <c r="O23" s="61" t="n">
        <v>0</v>
      </c>
      <c r="P23" s="82" t="n">
        <f aca="false">O23/L23</f>
        <v>0</v>
      </c>
      <c r="S23" s="347" t="s">
        <v>1334</v>
      </c>
      <c r="T23" s="82" t="n">
        <f aca="false">(D23+K23)/($D$27+$K$27+$N$17+$E$17+$L$38+$L$47)</f>
        <v>0.0424107142857143</v>
      </c>
      <c r="U23" s="82" t="n">
        <f aca="false">K23/($K$27+$F$38+$F$47)</f>
        <v>0.008</v>
      </c>
      <c r="V23" s="82" t="n">
        <f aca="false">D23/($D$27+$N$17+$L$38+$L$47)</f>
        <v>0.0777777777777778</v>
      </c>
      <c r="X23" s="61" t="n">
        <f aca="false">($E23*('Scoring Format'!$B$3))+($G23*('Scoring Format'!$B$6))+($M23*('Scoring Format'!$B$4))+($O23*('Scoring Format'!$B$7))</f>
        <v>23.3</v>
      </c>
      <c r="Y23" s="61" t="n">
        <f aca="false">($E23*('Scoring Format'!$B$3))+($G23*('Scoring Format'!$B$6))+(L23*1)+($M23*('Scoring Format'!$B$4))+($O23*('Scoring Format'!$B$7))</f>
        <v>25.3</v>
      </c>
      <c r="Z23" s="61" t="n">
        <f aca="false">($E23*('Scoring Format'!$B$3))+($G23*('Scoring Format'!$B$6))+(L23*0.5)+($M23*('Scoring Format'!$B$4))+($O23*('Scoring Format'!$B$7))</f>
        <v>24.3</v>
      </c>
      <c r="AA23" s="63"/>
      <c r="AB23" s="63"/>
      <c r="AC23" s="63"/>
      <c r="AD23" s="347" t="s">
        <v>64</v>
      </c>
      <c r="AE23" s="347"/>
      <c r="AF23" s="61" t="n">
        <v>96</v>
      </c>
      <c r="AG23" s="61" t="n">
        <v>445</v>
      </c>
      <c r="AH23" s="61" t="n">
        <f aca="false">AG23/AF23</f>
        <v>4.63541666666667</v>
      </c>
      <c r="AI23" s="61" t="n">
        <v>6</v>
      </c>
      <c r="AJ23" s="82" t="n">
        <f aca="false">AI23/AF23</f>
        <v>0.0625</v>
      </c>
      <c r="AL23" s="82" t="n">
        <f aca="false">AN23/AM23</f>
        <v>0.583333333333333</v>
      </c>
      <c r="AM23" s="61" t="n">
        <v>24</v>
      </c>
      <c r="AN23" s="61" t="n">
        <v>14</v>
      </c>
      <c r="AO23" s="61" t="n">
        <v>110</v>
      </c>
      <c r="AP23" s="61" t="n">
        <f aca="false">AO23/AN23</f>
        <v>7.85714285714286</v>
      </c>
      <c r="AQ23" s="61" t="n">
        <v>2</v>
      </c>
      <c r="AR23" s="82" t="n">
        <f aca="false">AQ23/AN23</f>
        <v>0.142857142857143</v>
      </c>
      <c r="AV23" s="82" t="e">
        <f aca="false">(#ref!+AM23)/(#ref!+AM26)</f>
        <v>#NAME?</v>
      </c>
      <c r="AW23" s="82" t="e">
        <f aca="false">#ref!/(AM23+#ref!)</f>
        <v>#NAME?</v>
      </c>
      <c r="AX23" s="82" t="e">
        <f aca="false">AM23/(#ref!+AM23)</f>
        <v>#NAME?</v>
      </c>
      <c r="AZ23" s="61" t="e">
        <f aca="false">(#ref!*0.1)+(AF23*6)+(AL23*0.1)+(AN23*6)</f>
        <v>#NAME?</v>
      </c>
      <c r="BA23" s="61" t="e">
        <f aca="false">(#ref!*0.1)+(AF23*6)+(AK23*1)+(AL23*0.1)+(AN23*6)</f>
        <v>#NAME?</v>
      </c>
    </row>
    <row r="24" customFormat="false" ht="8.25" hidden="false" customHeight="false" outlineLevel="0" collapsed="false">
      <c r="A24" s="347" t="s">
        <v>1335</v>
      </c>
      <c r="B24" s="61" t="n">
        <v>24</v>
      </c>
      <c r="C24" s="355" t="n">
        <v>17</v>
      </c>
      <c r="D24" s="61" t="n">
        <v>150</v>
      </c>
      <c r="E24" s="61" t="n">
        <v>800</v>
      </c>
      <c r="F24" s="61" t="n">
        <f aca="false">E24/D24</f>
        <v>5.33333333333333</v>
      </c>
      <c r="G24" s="61" t="n">
        <v>9</v>
      </c>
      <c r="H24" s="82" t="n">
        <f aca="false">G24/D24</f>
        <v>0.06</v>
      </c>
      <c r="J24" s="82" t="n">
        <f aca="false">L24/K24</f>
        <v>0.828571428571429</v>
      </c>
      <c r="K24" s="61" t="n">
        <v>35</v>
      </c>
      <c r="L24" s="61" t="n">
        <v>29</v>
      </c>
      <c r="M24" s="61" t="n">
        <v>190</v>
      </c>
      <c r="N24" s="61" t="n">
        <f aca="false">M24/L24</f>
        <v>6.55172413793104</v>
      </c>
      <c r="O24" s="61" t="n">
        <v>1</v>
      </c>
      <c r="P24" s="82" t="n">
        <f aca="false">O24/L24</f>
        <v>0.0344827586206897</v>
      </c>
      <c r="S24" s="347" t="s">
        <v>1336</v>
      </c>
      <c r="T24" s="82" t="n">
        <f aca="false">(D24+K24)/($D$27+$K$27+$N$17+$E$17+$L$38+$L$47)</f>
        <v>0.206473214285714</v>
      </c>
      <c r="U24" s="82" t="n">
        <f aca="false">K24/($K$27+$F$38+$F$47)</f>
        <v>0.0933333333333333</v>
      </c>
      <c r="V24" s="82" t="n">
        <f aca="false">D24/($D$27+$N$17+$L$38+$L$47)</f>
        <v>0.333333333333333</v>
      </c>
      <c r="X24" s="61" t="n">
        <f aca="false">($E24*('Scoring Format'!$B$3))+($G24*('Scoring Format'!$B$6))+($M24*('Scoring Format'!$B$4))+($O24*('Scoring Format'!$B$7))</f>
        <v>159</v>
      </c>
      <c r="Y24" s="61" t="n">
        <f aca="false">($E24*('Scoring Format'!$B$3))+($G24*('Scoring Format'!$B$6))+(L24*1)+($M24*('Scoring Format'!$B$4))+($O24*('Scoring Format'!$B$7))</f>
        <v>188</v>
      </c>
      <c r="Z24" s="61" t="n">
        <f aca="false">($E24*('Scoring Format'!$B$3))+($G24*('Scoring Format'!$B$6))+(L24*0.5)+($M24*('Scoring Format'!$B$4))+($O24*('Scoring Format'!$B$7))</f>
        <v>173.5</v>
      </c>
      <c r="AA24" s="63"/>
      <c r="AB24" s="63"/>
      <c r="AC24" s="63"/>
      <c r="AD24" s="347" t="s">
        <v>67</v>
      </c>
      <c r="AE24" s="347"/>
      <c r="AF24" s="61" t="n">
        <v>8</v>
      </c>
      <c r="AG24" s="61" t="n">
        <v>28</v>
      </c>
      <c r="AH24" s="61" t="n">
        <f aca="false">AG24/AF24</f>
        <v>3.5</v>
      </c>
      <c r="AI24" s="61" t="n">
        <v>0</v>
      </c>
      <c r="AJ24" s="82" t="n">
        <f aca="false">AI24/AF24</f>
        <v>0</v>
      </c>
      <c r="AL24" s="82" t="n">
        <f aca="false">AN24/AM24</f>
        <v>0.5</v>
      </c>
      <c r="AM24" s="61" t="n">
        <v>4</v>
      </c>
      <c r="AN24" s="61" t="n">
        <v>2</v>
      </c>
      <c r="AO24" s="61" t="n">
        <v>17</v>
      </c>
      <c r="AP24" s="61" t="n">
        <f aca="false">AO24/AN24</f>
        <v>8.5</v>
      </c>
      <c r="AQ24" s="61" t="n">
        <v>0</v>
      </c>
      <c r="AR24" s="82" t="n">
        <f aca="false">AQ24/AN24</f>
        <v>0</v>
      </c>
      <c r="AV24" s="82" t="e">
        <f aca="false">(#ref!+AM24)/(#ref!+AM30)</f>
        <v>#NAME?</v>
      </c>
      <c r="AW24" s="82" t="e">
        <f aca="false">#ref!/(AM24+#ref!)</f>
        <v>#NAME?</v>
      </c>
      <c r="AX24" s="82" t="e">
        <f aca="false">AM24/(#ref!+AM24)</f>
        <v>#NAME?</v>
      </c>
      <c r="AZ24" s="61" t="e">
        <f aca="false">(#ref!*0.1)+(AF24*6)+(AL24*0.1)+(AN24*6)</f>
        <v>#NAME?</v>
      </c>
      <c r="BA24" s="61" t="e">
        <f aca="false">(#ref!*0.1)+(AF24*6)+(AK24*1)+(AL24*0.1)+(AN24*6)</f>
        <v>#NAME?</v>
      </c>
    </row>
    <row r="25" customFormat="false" ht="8.25" hidden="false" customHeight="false" outlineLevel="0" collapsed="false">
      <c r="A25" s="347" t="s">
        <v>1337</v>
      </c>
      <c r="B25" s="61" t="n">
        <v>23</v>
      </c>
      <c r="C25" s="355" t="n">
        <v>17</v>
      </c>
      <c r="D25" s="61" t="n">
        <v>13</v>
      </c>
      <c r="E25" s="61" t="n">
        <v>39</v>
      </c>
      <c r="F25" s="61" t="n">
        <f aca="false">E25/D25</f>
        <v>3</v>
      </c>
      <c r="G25" s="61" t="n">
        <v>0</v>
      </c>
      <c r="H25" s="82" t="n">
        <f aca="false">G25/D25</f>
        <v>0</v>
      </c>
      <c r="J25" s="82" t="n">
        <f aca="false">L25/K25</f>
        <v>1</v>
      </c>
      <c r="K25" s="61" t="n">
        <v>1</v>
      </c>
      <c r="L25" s="61" t="n">
        <v>1</v>
      </c>
      <c r="M25" s="61" t="n">
        <v>8</v>
      </c>
      <c r="N25" s="61" t="n">
        <f aca="false">M25/L25</f>
        <v>8</v>
      </c>
      <c r="O25" s="61" t="n">
        <v>0</v>
      </c>
      <c r="P25" s="82" t="n">
        <f aca="false">O25/L25</f>
        <v>0</v>
      </c>
      <c r="S25" s="347" t="s">
        <v>1338</v>
      </c>
      <c r="T25" s="82" t="n">
        <f aca="false">(D25+K25)/($D$27+$K$27+$N$17+$E$17+$L$38+$L$47)</f>
        <v>0.015625</v>
      </c>
      <c r="U25" s="82" t="n">
        <f aca="false">K25/($K$27+$F$38+$F$47)</f>
        <v>0.00266666666666667</v>
      </c>
      <c r="V25" s="82" t="n">
        <f aca="false">D25/($D$27+$N$17+$L$38+$L$47)</f>
        <v>0.0288888888888889</v>
      </c>
      <c r="X25" s="61" t="n">
        <f aca="false">($E25*('Scoring Format'!$B$3))+($G25*('Scoring Format'!$B$6))+($M25*('Scoring Format'!$B$4))+($O25*('Scoring Format'!$B$7))</f>
        <v>4.7</v>
      </c>
      <c r="Y25" s="61" t="n">
        <f aca="false">($E25*('Scoring Format'!$B$3))+($G25*('Scoring Format'!$B$6))+(L25*1)+($M25*('Scoring Format'!$B$4))+($O25*('Scoring Format'!$B$7))</f>
        <v>5.7</v>
      </c>
      <c r="Z25" s="61" t="n">
        <f aca="false">($E25*('Scoring Format'!$B$3))+($G25*('Scoring Format'!$B$6))+(L25*0.5)+($M25*('Scoring Format'!$B$4))+($O25*('Scoring Format'!$B$7))</f>
        <v>5.2</v>
      </c>
      <c r="AA25" s="63"/>
      <c r="AB25" s="63"/>
      <c r="AC25" s="63"/>
      <c r="AD25" s="347" t="s">
        <v>70</v>
      </c>
      <c r="AE25" s="347"/>
      <c r="AF25" s="61"/>
      <c r="AG25" s="61"/>
      <c r="AH25" s="61" t="e">
        <f aca="false">AG25/AF25</f>
        <v>#DIV/0!</v>
      </c>
      <c r="AI25" s="61" t="n">
        <v>0</v>
      </c>
      <c r="AJ25" s="82" t="e">
        <f aca="false">AI25/AF25</f>
        <v>#DIV/0!</v>
      </c>
      <c r="AL25" s="82" t="e">
        <f aca="false">AN25/AM25</f>
        <v>#DIV/0!</v>
      </c>
      <c r="AM25" s="61"/>
      <c r="AN25" s="61"/>
      <c r="AO25" s="61"/>
      <c r="AP25" s="61" t="e">
        <f aca="false">AO25/AN25</f>
        <v>#DIV/0!</v>
      </c>
      <c r="AQ25" s="61" t="n">
        <v>0</v>
      </c>
      <c r="AR25" s="82" t="e">
        <f aca="false">AQ25/AN25</f>
        <v>#DIV/0!</v>
      </c>
      <c r="AV25" s="82" t="e">
        <f aca="false">(#ref!+AM25)/(#ref!+AM31)</f>
        <v>#NAME?</v>
      </c>
      <c r="AW25" s="82" t="e">
        <f aca="false">#ref!/(AM25+#ref!)</f>
        <v>#NAME?</v>
      </c>
      <c r="AX25" s="82" t="e">
        <f aca="false">AM25/(#ref!+AM25)</f>
        <v>#NAME?</v>
      </c>
      <c r="AZ25" s="61" t="e">
        <f aca="false">(#ref!*0.1)+(AF25*6)+(AL25*0.1)+(AN25*6)</f>
        <v>#NAME?</v>
      </c>
      <c r="BA25" s="61" t="e">
        <f aca="false">(#ref!*0.1)+(AF25*6)+(AK25*1)+(AL25*0.1)+(AN25*6)</f>
        <v>#NAME?</v>
      </c>
    </row>
    <row r="26" customFormat="false" ht="8.25" hidden="false" customHeight="false" outlineLevel="0" collapsed="false">
      <c r="A26" s="347" t="s">
        <v>1339</v>
      </c>
      <c r="B26" s="61" t="n">
        <v>22</v>
      </c>
      <c r="C26" s="355" t="n">
        <v>17</v>
      </c>
      <c r="D26" s="61" t="n">
        <v>7</v>
      </c>
      <c r="E26" s="61" t="n">
        <v>20</v>
      </c>
      <c r="F26" s="61" t="n">
        <f aca="false">E26/D26</f>
        <v>2.85714285714286</v>
      </c>
      <c r="G26" s="61" t="n">
        <v>0</v>
      </c>
      <c r="H26" s="82" t="n">
        <f aca="false">G26/D26</f>
        <v>0</v>
      </c>
      <c r="J26" s="82" t="e">
        <f aca="false">L26/K26</f>
        <v>#DIV/0!</v>
      </c>
      <c r="K26" s="61" t="n">
        <v>0</v>
      </c>
      <c r="L26" s="61" t="n">
        <v>0</v>
      </c>
      <c r="M26" s="61" t="n">
        <v>0</v>
      </c>
      <c r="N26" s="61" t="e">
        <f aca="false">M26/L26</f>
        <v>#DIV/0!</v>
      </c>
      <c r="O26" s="61" t="n">
        <v>0</v>
      </c>
      <c r="P26" s="82" t="e">
        <f aca="false">O26/L26</f>
        <v>#DIV/0!</v>
      </c>
      <c r="S26" s="347" t="s">
        <v>1340</v>
      </c>
      <c r="T26" s="82" t="n">
        <f aca="false">(D26+K26)/($D$27+$K$27+$N$17+$E$17+$L$38+$L$47)</f>
        <v>0.0078125</v>
      </c>
      <c r="U26" s="82" t="n">
        <f aca="false">K26/($K$27+$F$38+$F$47)</f>
        <v>0</v>
      </c>
      <c r="V26" s="82" t="n">
        <f aca="false">D26/($D$27+$N$17+$L$38+$L$47)</f>
        <v>0.0155555555555556</v>
      </c>
      <c r="X26" s="61" t="n">
        <f aca="false">($E26*('Scoring Format'!$B$3))+($G26*('Scoring Format'!$B$6))+($M26*('Scoring Format'!$B$4))+($O26*('Scoring Format'!$B$7))</f>
        <v>2</v>
      </c>
      <c r="Y26" s="61" t="n">
        <f aca="false">($E26*('Scoring Format'!$B$3))+($G26*('Scoring Format'!$B$6))+(L26*1)+($M26*('Scoring Format'!$B$4))+($O26*('Scoring Format'!$B$7))</f>
        <v>2</v>
      </c>
      <c r="Z26" s="61" t="n">
        <f aca="false">($E26*('Scoring Format'!$B$3))+($G26*('Scoring Format'!$B$6))+(L26*0.5)+($M26*('Scoring Format'!$B$4))+($O26*('Scoring Format'!$B$7))</f>
        <v>2</v>
      </c>
      <c r="AA26" s="63"/>
      <c r="AB26" s="63"/>
      <c r="AC26" s="63"/>
      <c r="AD26" s="347" t="s">
        <v>164</v>
      </c>
      <c r="AE26" s="347"/>
      <c r="AF26" s="61"/>
      <c r="AG26" s="61"/>
      <c r="AH26" s="61" t="e">
        <f aca="false">AG26/AF26</f>
        <v>#DIV/0!</v>
      </c>
      <c r="AI26" s="61"/>
      <c r="AJ26" s="82" t="e">
        <f aca="false">AI26/AF26</f>
        <v>#DIV/0!</v>
      </c>
      <c r="AL26" s="82" t="e">
        <f aca="false">AN26/AM26</f>
        <v>#DIV/0!</v>
      </c>
      <c r="AM26" s="61"/>
      <c r="AN26" s="61"/>
      <c r="AO26" s="61"/>
      <c r="AP26" s="61"/>
      <c r="AQ26" s="61" t="n">
        <f aca="false">(AG26*0.1)+(AI26*6)+(AN26*0.1)+(AP26*6)</f>
        <v>0</v>
      </c>
      <c r="AR26" s="82" t="e">
        <f aca="false">AQ26/AN26</f>
        <v>#DIV/0!</v>
      </c>
      <c r="AV26" s="82" t="e">
        <f aca="false">(#ref!+AM26)/(#ref!+AM32)</f>
        <v>#NAME?</v>
      </c>
      <c r="AW26" s="82" t="e">
        <f aca="false">#ref!/(AM26+#ref!)</f>
        <v>#NAME?</v>
      </c>
      <c r="AX26" s="82" t="e">
        <f aca="false">AM26/(#ref!+AM26)</f>
        <v>#NAME?</v>
      </c>
      <c r="AZ26" s="61" t="e">
        <f aca="false">(#ref!*0.1)+(AF26*6)+(AJ26*1)+(AK26*0.1)+(AM26*6)</f>
        <v>#NAME?</v>
      </c>
      <c r="BA26" s="61" t="e">
        <f aca="false">(#ref!*0.1)+(AF26*6)+(AK26*1)+(AL26*0.1)+(AN26*6)</f>
        <v>#NAME?</v>
      </c>
    </row>
    <row r="27" customFormat="false" ht="8.25" hidden="false" customHeight="false" outlineLevel="0" collapsed="false">
      <c r="A27" s="55" t="s">
        <v>49</v>
      </c>
      <c r="B27" s="55"/>
      <c r="C27" s="55"/>
      <c r="D27" s="55" t="n">
        <f aca="false">SUM(D22:D26)</f>
        <v>365</v>
      </c>
      <c r="E27" s="55" t="n">
        <f aca="false">SUM(E22:E26)</f>
        <v>1758</v>
      </c>
      <c r="F27" s="55"/>
      <c r="G27" s="55" t="n">
        <f aca="false">SUM(G22:G26)</f>
        <v>17</v>
      </c>
      <c r="H27" s="55"/>
      <c r="I27" s="55"/>
      <c r="J27" s="55"/>
      <c r="K27" s="55" t="n">
        <f aca="false">SUM(K22:K26)</f>
        <v>85</v>
      </c>
      <c r="L27" s="55" t="n">
        <f aca="false">SUM(L22:L26)</f>
        <v>71</v>
      </c>
      <c r="M27" s="55" t="n">
        <f aca="false">SUM(M22:M26)</f>
        <v>588</v>
      </c>
      <c r="N27" s="55"/>
      <c r="O27" s="55" t="n">
        <f aca="false">SUM(O22:O26)</f>
        <v>3</v>
      </c>
      <c r="P27" s="55"/>
      <c r="AD27" s="55" t="s">
        <v>49</v>
      </c>
      <c r="AE27" s="55"/>
      <c r="AF27" s="55" t="n">
        <f aca="false">SUM(AF22:AF26)</f>
        <v>304</v>
      </c>
      <c r="AG27" s="55" t="n">
        <f aca="false">SUM(AG22:AG26)</f>
        <v>1513</v>
      </c>
      <c r="AH27" s="55"/>
      <c r="AI27" s="55" t="n">
        <f aca="false">SUM(AI22:AI26)</f>
        <v>13</v>
      </c>
      <c r="AJ27" s="55"/>
      <c r="AK27" s="55"/>
      <c r="AL27" s="55"/>
      <c r="AM27" s="55" t="n">
        <f aca="false">SUM(AM22:AM26)</f>
        <v>98</v>
      </c>
      <c r="AN27" s="55" t="n">
        <f aca="false">SUM(AN22:AN26)</f>
        <v>72</v>
      </c>
      <c r="AO27" s="55" t="n">
        <f aca="false">SUM(AO22:AO26)</f>
        <v>491</v>
      </c>
      <c r="AP27" s="55"/>
      <c r="AQ27" s="55" t="n">
        <f aca="false">SUM(AQ22:AQ26)</f>
        <v>4</v>
      </c>
      <c r="AR27" s="55"/>
    </row>
    <row r="28" customFormat="false" ht="8.25" hidden="false" customHeight="false" outlineLevel="0" collapsed="false">
      <c r="A28" s="55"/>
      <c r="C28" s="63"/>
      <c r="D28" s="63"/>
      <c r="E28" s="63"/>
      <c r="F28" s="63"/>
      <c r="G28" s="63"/>
      <c r="H28" s="55"/>
      <c r="I28" s="63"/>
      <c r="J28" s="63"/>
      <c r="K28" s="63"/>
      <c r="L28" s="63"/>
      <c r="M28" s="63"/>
      <c r="N28" s="63"/>
      <c r="AC28" s="55"/>
      <c r="AD28" s="63"/>
      <c r="AE28" s="63"/>
      <c r="AF28" s="63"/>
      <c r="AG28" s="63"/>
      <c r="AH28" s="63"/>
      <c r="AI28" s="63"/>
      <c r="AJ28" s="55"/>
      <c r="AK28" s="63"/>
      <c r="AL28" s="63"/>
      <c r="AM28" s="63"/>
      <c r="AN28" s="63"/>
      <c r="AO28" s="63"/>
      <c r="AP28" s="63"/>
    </row>
    <row r="29" customFormat="false" ht="8.25" hidden="false" customHeight="false" outlineLevel="0" collapsed="false">
      <c r="C29" s="63"/>
      <c r="D29" s="63"/>
      <c r="E29" s="63"/>
      <c r="F29" s="63"/>
      <c r="G29" s="63"/>
      <c r="H29" s="63"/>
      <c r="I29" s="63"/>
      <c r="J29" s="63"/>
      <c r="K29" s="63"/>
      <c r="L29" s="63"/>
      <c r="M29" s="63"/>
      <c r="AD29" s="63"/>
      <c r="AE29" s="63"/>
      <c r="AF29" s="63"/>
      <c r="AG29" s="63"/>
      <c r="AH29" s="63"/>
      <c r="AI29" s="63"/>
      <c r="AJ29" s="63"/>
      <c r="AK29" s="63"/>
      <c r="AL29" s="63"/>
      <c r="AM29" s="63"/>
      <c r="AN29" s="63"/>
      <c r="AO29" s="63"/>
    </row>
    <row r="30" customFormat="false" ht="8.25" hidden="false" customHeight="false" outlineLevel="0" collapsed="false">
      <c r="A30" s="345" t="s">
        <v>50</v>
      </c>
      <c r="B30" s="345"/>
      <c r="C30" s="345"/>
      <c r="D30" s="345"/>
      <c r="E30" s="345"/>
      <c r="F30" s="345"/>
      <c r="G30" s="345"/>
      <c r="H30" s="49"/>
      <c r="I30" s="49"/>
      <c r="J30" s="63"/>
      <c r="K30" s="63"/>
      <c r="L30" s="345" t="s">
        <v>19</v>
      </c>
      <c r="M30" s="345"/>
      <c r="N30" s="345"/>
      <c r="O30" s="345"/>
      <c r="P30" s="345"/>
      <c r="T30" s="345" t="s">
        <v>20</v>
      </c>
      <c r="U30" s="345"/>
      <c r="V30" s="345"/>
      <c r="X30" s="345"/>
      <c r="Y30" s="345"/>
      <c r="AE30" s="345" t="s">
        <v>50</v>
      </c>
      <c r="AF30" s="345"/>
      <c r="AG30" s="345"/>
      <c r="AH30" s="345"/>
      <c r="AI30" s="345"/>
      <c r="AJ30" s="345"/>
      <c r="AK30" s="345"/>
      <c r="AL30" s="63"/>
      <c r="AM30" s="63"/>
      <c r="AN30" s="345" t="s">
        <v>19</v>
      </c>
      <c r="AO30" s="345"/>
      <c r="AP30" s="345"/>
      <c r="AQ30" s="345"/>
      <c r="AR30" s="345"/>
      <c r="AV30" s="345" t="s">
        <v>20</v>
      </c>
      <c r="AW30" s="345"/>
      <c r="AX30" s="345"/>
      <c r="AZ30" s="345" t="s">
        <v>21</v>
      </c>
      <c r="BA30" s="345"/>
    </row>
    <row r="31" customFormat="false" ht="8.25" hidden="false" customHeight="false" outlineLevel="0" collapsed="false">
      <c r="A31" s="55" t="s">
        <v>74</v>
      </c>
      <c r="B31" s="55" t="s">
        <v>23</v>
      </c>
      <c r="C31" s="55" t="s">
        <v>24</v>
      </c>
      <c r="D31" s="55" t="s">
        <v>52</v>
      </c>
      <c r="E31" s="55" t="s">
        <v>53</v>
      </c>
      <c r="F31" s="55" t="s">
        <v>54</v>
      </c>
      <c r="G31" s="55" t="s">
        <v>55</v>
      </c>
      <c r="H31" s="55" t="s">
        <v>56</v>
      </c>
      <c r="I31" s="55" t="s">
        <v>30</v>
      </c>
      <c r="J31" s="55" t="s">
        <v>57</v>
      </c>
      <c r="L31" s="55" t="s">
        <v>34</v>
      </c>
      <c r="M31" s="55" t="s">
        <v>35</v>
      </c>
      <c r="N31" s="55" t="s">
        <v>36</v>
      </c>
      <c r="O31" s="55" t="s">
        <v>75</v>
      </c>
      <c r="P31" s="55" t="s">
        <v>31</v>
      </c>
      <c r="S31" s="55" t="s">
        <v>74</v>
      </c>
      <c r="T31" s="55" t="s">
        <v>38</v>
      </c>
      <c r="U31" s="55" t="s">
        <v>39</v>
      </c>
      <c r="V31" s="55" t="s">
        <v>40</v>
      </c>
      <c r="X31" s="55" t="s">
        <v>41</v>
      </c>
      <c r="Y31" s="55" t="s">
        <v>58</v>
      </c>
      <c r="Z31" s="55" t="s">
        <v>76</v>
      </c>
      <c r="AA31" s="55"/>
      <c r="AD31" s="55" t="s">
        <v>74</v>
      </c>
      <c r="AE31" s="55" t="s">
        <v>24</v>
      </c>
      <c r="AF31" s="55" t="s">
        <v>52</v>
      </c>
      <c r="AG31" s="55" t="s">
        <v>53</v>
      </c>
      <c r="AH31" s="55" t="s">
        <v>54</v>
      </c>
      <c r="AI31" s="55" t="s">
        <v>55</v>
      </c>
      <c r="AJ31" s="55" t="s">
        <v>56</v>
      </c>
      <c r="AK31" s="55" t="s">
        <v>30</v>
      </c>
      <c r="AL31" s="55" t="s">
        <v>57</v>
      </c>
      <c r="AN31" s="55" t="s">
        <v>34</v>
      </c>
      <c r="AO31" s="55" t="s">
        <v>35</v>
      </c>
      <c r="AP31" s="55" t="s">
        <v>36</v>
      </c>
      <c r="AQ31" s="55" t="s">
        <v>75</v>
      </c>
      <c r="AR31" s="55" t="s">
        <v>31</v>
      </c>
      <c r="AV31" s="55" t="s">
        <v>38</v>
      </c>
      <c r="AW31" s="55" t="s">
        <v>39</v>
      </c>
      <c r="AX31" s="55" t="s">
        <v>40</v>
      </c>
      <c r="AZ31" s="55" t="s">
        <v>41</v>
      </c>
      <c r="BA31" s="55" t="s">
        <v>58</v>
      </c>
    </row>
    <row r="32" customFormat="false" ht="8.25" hidden="false" customHeight="false" outlineLevel="0" collapsed="false">
      <c r="A32" s="347" t="s">
        <v>1341</v>
      </c>
      <c r="B32" s="61" t="n">
        <v>26</v>
      </c>
      <c r="C32" s="61" t="n">
        <v>14</v>
      </c>
      <c r="D32" s="82" t="n">
        <f aca="false">F32/E32</f>
        <v>0.62962962962963</v>
      </c>
      <c r="E32" s="61" t="n">
        <v>81</v>
      </c>
      <c r="F32" s="61" t="n">
        <v>51</v>
      </c>
      <c r="G32" s="61" t="n">
        <v>668</v>
      </c>
      <c r="H32" s="61" t="n">
        <f aca="false">G32/F32</f>
        <v>13.0980392156863</v>
      </c>
      <c r="I32" s="61" t="n">
        <v>5</v>
      </c>
      <c r="J32" s="82" t="n">
        <f aca="false">I32/F32</f>
        <v>0.0980392156862745</v>
      </c>
      <c r="L32" s="61" t="n">
        <v>0</v>
      </c>
      <c r="M32" s="61" t="n">
        <v>0</v>
      </c>
      <c r="N32" s="356" t="e">
        <f aca="false">M32/L32</f>
        <v>#DIV/0!</v>
      </c>
      <c r="O32" s="61" t="n">
        <v>0</v>
      </c>
      <c r="P32" s="82" t="e">
        <f aca="false">O32/L32</f>
        <v>#DIV/0!</v>
      </c>
      <c r="S32" s="347" t="s">
        <v>1342</v>
      </c>
      <c r="T32" s="84" t="n">
        <f aca="false">(E32+L32)/($D$27+$L$27+$N$17+$E$47+$L$47)</f>
        <v>0.130434782608696</v>
      </c>
      <c r="U32" s="84" t="n">
        <f aca="false">E32/($E$17)</f>
        <v>0.224376731301939</v>
      </c>
      <c r="V32" s="84" t="n">
        <f aca="false">L32/($N$17+$D$27+$L$38+$L$47)</f>
        <v>0</v>
      </c>
      <c r="X32" s="61" t="n">
        <f aca="false">($G32*('Scoring Format'!$B$4))+($I32*'Scoring Format'!$B$7)+($M32*('Scoring Format'!$B$3))+($O32*('Scoring Format'!$B$6))</f>
        <v>96.8</v>
      </c>
      <c r="Y32" s="61" t="n">
        <f aca="false">(F32*1)+(($G32*('Scoring Format'!$B$4))+($I32*'Scoring Format'!$B$7)+($M32*('Scoring Format'!$B$3))+($O32*('Scoring Format'!$B$6)))</f>
        <v>147.8</v>
      </c>
      <c r="Z32" s="61" t="n">
        <f aca="false">(F32*0.5)+(($G32*('Scoring Format'!$B$4))+($I32*'Scoring Format'!$B$7)+($M32*('Scoring Format'!$B$3))+($O32*('Scoring Format'!$B$6)))</f>
        <v>122.3</v>
      </c>
      <c r="AA32" s="63"/>
      <c r="AD32" s="347" t="s">
        <v>79</v>
      </c>
      <c r="AE32" s="347"/>
      <c r="AF32" s="82" t="n">
        <f aca="false">AH32/AG32</f>
        <v>0.607476635514019</v>
      </c>
      <c r="AG32" s="61" t="n">
        <v>107</v>
      </c>
      <c r="AH32" s="61" t="n">
        <v>65</v>
      </c>
      <c r="AI32" s="61" t="n">
        <v>710</v>
      </c>
      <c r="AJ32" s="61" t="n">
        <f aca="false">AI32/AH32</f>
        <v>10.9230769230769</v>
      </c>
      <c r="AK32" s="61" t="n">
        <v>6</v>
      </c>
      <c r="AL32" s="82" t="n">
        <f aca="false">AK32/AH32</f>
        <v>0.0923076923076923</v>
      </c>
      <c r="AN32" s="61" t="n">
        <v>0</v>
      </c>
      <c r="AO32" s="61" t="n">
        <v>0</v>
      </c>
      <c r="AP32" s="356" t="e">
        <f aca="false">AO32/AN32</f>
        <v>#DIV/0!</v>
      </c>
      <c r="AQ32" s="61" t="n">
        <v>0</v>
      </c>
      <c r="AR32" s="82" t="e">
        <f aca="false">AQ32/AN32</f>
        <v>#DIV/0!</v>
      </c>
      <c r="AV32" s="84" t="e">
        <f aca="false">(#ref!+AK32)/(#ref!+AK35)</f>
        <v>#NAME?</v>
      </c>
      <c r="AW32" s="84" t="e">
        <f aca="false">#ref!/(AK32+#ref!)</f>
        <v>#NAME?</v>
      </c>
      <c r="AX32" s="84" t="e">
        <f aca="false">AK32/(#ref!+AK32)</f>
        <v>#NAME?</v>
      </c>
      <c r="AZ32" s="61" t="n">
        <f aca="false">(AI32*0.1)+(AK32*6)+(AO32*0.1)+(AQ32*6)</f>
        <v>107</v>
      </c>
      <c r="BA32" s="61" t="n">
        <f aca="false">(AH32*1)+(AI32*0.1)+(AK32*6)+(AO32*0.1)+(AQ32*6)</f>
        <v>172</v>
      </c>
    </row>
    <row r="33" customFormat="false" ht="8.25" hidden="false" customHeight="false" outlineLevel="0" collapsed="false">
      <c r="A33" s="347" t="s">
        <v>1343</v>
      </c>
      <c r="B33" s="61" t="n">
        <v>24</v>
      </c>
      <c r="C33" s="61" t="n">
        <v>17</v>
      </c>
      <c r="D33" s="82" t="n">
        <f aca="false">F33/E33</f>
        <v>0.595238095238095</v>
      </c>
      <c r="E33" s="61" t="n">
        <v>42</v>
      </c>
      <c r="F33" s="61" t="n">
        <v>25</v>
      </c>
      <c r="G33" s="61" t="n">
        <v>418</v>
      </c>
      <c r="H33" s="61" t="n">
        <f aca="false">G33/F33</f>
        <v>16.72</v>
      </c>
      <c r="I33" s="61" t="n">
        <v>6</v>
      </c>
      <c r="J33" s="82" t="n">
        <f aca="false">I33/F33</f>
        <v>0.24</v>
      </c>
      <c r="L33" s="61"/>
      <c r="M33" s="61"/>
      <c r="N33" s="356" t="e">
        <f aca="false">M33/L33</f>
        <v>#DIV/0!</v>
      </c>
      <c r="O33" s="61" t="n">
        <v>0</v>
      </c>
      <c r="P33" s="82" t="e">
        <f aca="false">O33/L33</f>
        <v>#DIV/0!</v>
      </c>
      <c r="S33" s="347" t="s">
        <v>1344</v>
      </c>
      <c r="T33" s="84" t="n">
        <f aca="false">(E33+L33)/($D$27+$L$27+$N$17+$E$47+$L$47)</f>
        <v>0.0676328502415459</v>
      </c>
      <c r="U33" s="84" t="n">
        <f aca="false">E33/($E$17)</f>
        <v>0.116343490304709</v>
      </c>
      <c r="V33" s="84" t="n">
        <f aca="false">L33/($N$17+$D$27+$L$38+$L$47)</f>
        <v>0</v>
      </c>
      <c r="X33" s="61" t="n">
        <f aca="false">($G33*('Scoring Format'!$B$4))+($I33*'Scoring Format'!$B$7)+($M33*('Scoring Format'!$B$3))+($O33*('Scoring Format'!$B$6))</f>
        <v>77.8</v>
      </c>
      <c r="Y33" s="61" t="n">
        <f aca="false">(F33*1)+(($G33*('Scoring Format'!$B$4))+($I33*'Scoring Format'!$B$7)+($M33*('Scoring Format'!$B$3))+($O33*('Scoring Format'!$B$6)))</f>
        <v>102.8</v>
      </c>
      <c r="Z33" s="61" t="n">
        <f aca="false">(F33*0.5)+(($G33*('Scoring Format'!$B$4))+($I33*'Scoring Format'!$B$7)+($M33*('Scoring Format'!$B$3))+($O33*('Scoring Format'!$B$6)))</f>
        <v>90.3</v>
      </c>
      <c r="AA33" s="63"/>
      <c r="AD33" s="347" t="s">
        <v>82</v>
      </c>
      <c r="AE33" s="347"/>
      <c r="AF33" s="82" t="n">
        <f aca="false">AH33/AG33</f>
        <v>0.633333333333333</v>
      </c>
      <c r="AG33" s="61" t="n">
        <v>120</v>
      </c>
      <c r="AH33" s="61" t="n">
        <v>76</v>
      </c>
      <c r="AI33" s="61" t="n">
        <v>892</v>
      </c>
      <c r="AJ33" s="61" t="n">
        <f aca="false">AI33/AH33</f>
        <v>11.7368421052632</v>
      </c>
      <c r="AK33" s="61" t="n">
        <v>5</v>
      </c>
      <c r="AL33" s="82" t="n">
        <f aca="false">AK33/AH33</f>
        <v>0.0657894736842105</v>
      </c>
      <c r="AN33" s="61" t="n">
        <v>12</v>
      </c>
      <c r="AO33" s="61" t="n">
        <v>108</v>
      </c>
      <c r="AP33" s="356" t="n">
        <f aca="false">AO33/AN33</f>
        <v>9</v>
      </c>
      <c r="AQ33" s="61" t="n">
        <v>0</v>
      </c>
      <c r="AR33" s="82" t="n">
        <f aca="false">AQ33/AN33</f>
        <v>0</v>
      </c>
      <c r="AV33" s="84" t="e">
        <f aca="false">(#ref!+AK33)/(#ref!+AK36)</f>
        <v>#NAME?</v>
      </c>
      <c r="AW33" s="84" t="e">
        <f aca="false">#ref!/(AK33+#ref!)</f>
        <v>#NAME?</v>
      </c>
      <c r="AX33" s="84" t="e">
        <f aca="false">AK33/(#ref!+AK33)</f>
        <v>#NAME?</v>
      </c>
      <c r="AZ33" s="61" t="n">
        <f aca="false">(AI33*0.1)+(AK33*6)+(AO33*0.1)+(AQ33*6)</f>
        <v>130</v>
      </c>
      <c r="BA33" s="61" t="n">
        <f aca="false">(AH33*1)+(AI33*0.1)+(AK33*6)+(AO33*0.1)+(AQ33*6)</f>
        <v>206</v>
      </c>
    </row>
    <row r="34" customFormat="false" ht="8.25" hidden="false" customHeight="false" outlineLevel="0" collapsed="false">
      <c r="A34" s="347" t="s">
        <v>1345</v>
      </c>
      <c r="B34" s="61" t="n">
        <v>28</v>
      </c>
      <c r="C34" s="61" t="n">
        <v>17</v>
      </c>
      <c r="D34" s="82" t="n">
        <f aca="false">F34/E34</f>
        <v>0.639344262295082</v>
      </c>
      <c r="E34" s="61" t="n">
        <v>122</v>
      </c>
      <c r="F34" s="61" t="n">
        <v>78</v>
      </c>
      <c r="G34" s="61" t="n">
        <v>1120</v>
      </c>
      <c r="H34" s="61" t="n">
        <f aca="false">G34/F34</f>
        <v>14.3589743589744</v>
      </c>
      <c r="I34" s="61" t="n">
        <v>7</v>
      </c>
      <c r="J34" s="82" t="n">
        <f aca="false">I34/F34</f>
        <v>0.0897435897435897</v>
      </c>
      <c r="L34" s="61"/>
      <c r="M34" s="61"/>
      <c r="N34" s="356" t="e">
        <f aca="false">M34/L34</f>
        <v>#DIV/0!</v>
      </c>
      <c r="O34" s="61" t="n">
        <v>0</v>
      </c>
      <c r="P34" s="82" t="e">
        <f aca="false">O34/L34</f>
        <v>#DIV/0!</v>
      </c>
      <c r="S34" s="347" t="s">
        <v>1346</v>
      </c>
      <c r="T34" s="84" t="n">
        <f aca="false">(E34+L34)/($D$27+$L$27+$N$17+$E$47+$L$47)</f>
        <v>0.19645732689211</v>
      </c>
      <c r="U34" s="84" t="n">
        <f aca="false">E34/($E$17)</f>
        <v>0.337950138504155</v>
      </c>
      <c r="V34" s="84" t="n">
        <f aca="false">L34/($N$17+$D$27+$L$38+$L$47)</f>
        <v>0</v>
      </c>
      <c r="X34" s="61" t="n">
        <f aca="false">($G34*('Scoring Format'!$B$4))+($I34*'Scoring Format'!$B$7)+($M34*('Scoring Format'!$B$3))+($O34*('Scoring Format'!$B$6))</f>
        <v>154</v>
      </c>
      <c r="Y34" s="61" t="n">
        <f aca="false">(F34*1)+(($G34*('Scoring Format'!$B$4))+($I34*'Scoring Format'!$B$7)+($M34*('Scoring Format'!$B$3))+($O34*('Scoring Format'!$B$6)))</f>
        <v>232</v>
      </c>
      <c r="Z34" s="61" t="n">
        <f aca="false">(F34*0.5)+(($G34*('Scoring Format'!$B$4))+($I34*'Scoring Format'!$B$7)+($M34*('Scoring Format'!$B$3))+($O34*('Scoring Format'!$B$6)))</f>
        <v>193</v>
      </c>
      <c r="AA34" s="63"/>
      <c r="AD34" s="347" t="s">
        <v>85</v>
      </c>
      <c r="AE34" s="347"/>
      <c r="AF34" s="82" t="n">
        <f aca="false">AH34/AG34</f>
        <v>0.55</v>
      </c>
      <c r="AG34" s="61" t="n">
        <v>40</v>
      </c>
      <c r="AH34" s="61" t="n">
        <v>22</v>
      </c>
      <c r="AI34" s="61" t="n">
        <v>325</v>
      </c>
      <c r="AJ34" s="61" t="n">
        <f aca="false">AI34/AH34</f>
        <v>14.7727272727273</v>
      </c>
      <c r="AK34" s="61" t="n">
        <v>2</v>
      </c>
      <c r="AL34" s="82" t="n">
        <f aca="false">AK34/AH34</f>
        <v>0.0909090909090909</v>
      </c>
      <c r="AN34" s="61" t="n">
        <v>5</v>
      </c>
      <c r="AO34" s="61" t="n">
        <v>20</v>
      </c>
      <c r="AP34" s="356" t="n">
        <f aca="false">AO34/AN34</f>
        <v>4</v>
      </c>
      <c r="AQ34" s="61" t="n">
        <v>0</v>
      </c>
      <c r="AR34" s="82" t="n">
        <f aca="false">AQ34/AN34</f>
        <v>0</v>
      </c>
      <c r="AV34" s="84" t="e">
        <f aca="false">(#ref!+AK34)/(#ref!+AK37)</f>
        <v>#NAME?</v>
      </c>
      <c r="AW34" s="84" t="e">
        <f aca="false">#ref!/(AK34+#ref!)</f>
        <v>#NAME?</v>
      </c>
      <c r="AX34" s="84" t="e">
        <f aca="false">AK34/(#ref!+AK34)</f>
        <v>#NAME?</v>
      </c>
      <c r="AZ34" s="61" t="n">
        <f aca="false">(AI34*0.1)+(AK34*6)+(AO34*0.1)+(AQ34*6)</f>
        <v>46.5</v>
      </c>
      <c r="BA34" s="61" t="n">
        <f aca="false">(AH34*1)+(AI34*0.1)+(AK34*6)+(AO34*0.1)+(AQ34*6)</f>
        <v>68.5</v>
      </c>
    </row>
    <row r="35" customFormat="false" ht="8.25" hidden="false" customHeight="false" outlineLevel="0" collapsed="false">
      <c r="A35" s="347" t="s">
        <v>1347</v>
      </c>
      <c r="B35" s="61" t="n">
        <v>24</v>
      </c>
      <c r="C35" s="61" t="n">
        <v>17</v>
      </c>
      <c r="D35" s="82" t="n">
        <f aca="false">F35/E35</f>
        <v>0.68</v>
      </c>
      <c r="E35" s="61" t="n">
        <v>50</v>
      </c>
      <c r="F35" s="61" t="n">
        <v>34</v>
      </c>
      <c r="G35" s="61" t="n">
        <v>374</v>
      </c>
      <c r="H35" s="61" t="n">
        <f aca="false">G35/F35</f>
        <v>11</v>
      </c>
      <c r="I35" s="61" t="n">
        <v>2</v>
      </c>
      <c r="J35" s="82" t="n">
        <f aca="false">I35/F35</f>
        <v>0.0588235294117647</v>
      </c>
      <c r="L35" s="61"/>
      <c r="M35" s="61"/>
      <c r="N35" s="356" t="e">
        <f aca="false">M35/L35</f>
        <v>#DIV/0!</v>
      </c>
      <c r="O35" s="61" t="n">
        <v>0</v>
      </c>
      <c r="P35" s="82" t="e">
        <f aca="false">O35/L35</f>
        <v>#DIV/0!</v>
      </c>
      <c r="S35" s="347" t="s">
        <v>1348</v>
      </c>
      <c r="T35" s="84" t="n">
        <f aca="false">(E35+L35)/($D$27+$L$27+$N$17+$E$47+$L$47)</f>
        <v>0.0805152979066023</v>
      </c>
      <c r="U35" s="84" t="n">
        <f aca="false">E35/($E$17)</f>
        <v>0.138504155124654</v>
      </c>
      <c r="V35" s="84" t="n">
        <f aca="false">L35/($N$17+$D$27+$L$38+$L$47)</f>
        <v>0</v>
      </c>
      <c r="X35" s="61" t="n">
        <f aca="false">($G35*('Scoring Format'!$B$4))+($I35*'Scoring Format'!$B$7)+($M35*('Scoring Format'!$B$3))+($O35*('Scoring Format'!$B$6))</f>
        <v>49.4</v>
      </c>
      <c r="Y35" s="61" t="n">
        <f aca="false">(F35*1)+(($G35*('Scoring Format'!$B$4))+($I35*'Scoring Format'!$B$7)+($M35*('Scoring Format'!$B$3))+($O35*('Scoring Format'!$B$6)))</f>
        <v>83.4</v>
      </c>
      <c r="Z35" s="61" t="n">
        <f aca="false">(F35*0.5)+(($G35*('Scoring Format'!$B$4))+($I35*'Scoring Format'!$B$7)+($M35*('Scoring Format'!$B$3))+($O35*('Scoring Format'!$B$6)))</f>
        <v>66.4</v>
      </c>
      <c r="AA35" s="63"/>
      <c r="AD35" s="347" t="s">
        <v>88</v>
      </c>
      <c r="AE35" s="347"/>
      <c r="AF35" s="82" t="n">
        <f aca="false">AH35/AG35</f>
        <v>0.662068965517241</v>
      </c>
      <c r="AG35" s="61" t="n">
        <v>145</v>
      </c>
      <c r="AH35" s="61" t="n">
        <v>96</v>
      </c>
      <c r="AI35" s="61" t="n">
        <v>1098</v>
      </c>
      <c r="AJ35" s="61" t="n">
        <f aca="false">AI35/AH35</f>
        <v>11.4375</v>
      </c>
      <c r="AK35" s="61" t="n">
        <v>7</v>
      </c>
      <c r="AL35" s="82" t="n">
        <f aca="false">AK35/AH35</f>
        <v>0.0729166666666667</v>
      </c>
      <c r="AN35" s="61" t="n">
        <v>0</v>
      </c>
      <c r="AO35" s="61" t="n">
        <v>0</v>
      </c>
      <c r="AP35" s="356" t="e">
        <f aca="false">AO35/AN35</f>
        <v>#DIV/0!</v>
      </c>
      <c r="AQ35" s="61" t="n">
        <v>0</v>
      </c>
      <c r="AR35" s="82" t="e">
        <f aca="false">AQ35/AN35</f>
        <v>#DIV/0!</v>
      </c>
      <c r="AV35" s="84" t="e">
        <f aca="false">(#ref!+AK35)/(#ref!+AK38)</f>
        <v>#NAME?</v>
      </c>
      <c r="AW35" s="84" t="e">
        <f aca="false">#ref!/(AK35+#ref!)</f>
        <v>#NAME?</v>
      </c>
      <c r="AX35" s="84" t="e">
        <f aca="false">AK35/(#ref!+AK35)</f>
        <v>#NAME?</v>
      </c>
      <c r="AZ35" s="61" t="n">
        <f aca="false">(AI35*0.1)+(AK35*6)+(AO35*0.1)+(AQ35*6)</f>
        <v>151.8</v>
      </c>
      <c r="BA35" s="61" t="n">
        <f aca="false">(AH35*1)+(AI35*0.1)+(AK35*6)+(AO35*0.1)+(AQ35*6)</f>
        <v>247.8</v>
      </c>
    </row>
    <row r="36" customFormat="false" ht="8.25" hidden="false" customHeight="false" outlineLevel="0" collapsed="false">
      <c r="A36" s="347" t="s">
        <v>1349</v>
      </c>
      <c r="B36" s="61" t="n">
        <v>32</v>
      </c>
      <c r="C36" s="61" t="n">
        <v>17</v>
      </c>
      <c r="D36" s="82" t="n">
        <f aca="false">F36/E36</f>
        <v>0.676470588235294</v>
      </c>
      <c r="E36" s="61" t="n">
        <v>34</v>
      </c>
      <c r="F36" s="61" t="n">
        <v>23</v>
      </c>
      <c r="G36" s="61" t="n">
        <v>276</v>
      </c>
      <c r="H36" s="61" t="n">
        <f aca="false">G36/F36</f>
        <v>12</v>
      </c>
      <c r="I36" s="61" t="n">
        <v>1</v>
      </c>
      <c r="J36" s="82" t="n">
        <f aca="false">I36/F36</f>
        <v>0.0434782608695652</v>
      </c>
      <c r="L36" s="61"/>
      <c r="M36" s="61"/>
      <c r="N36" s="356" t="e">
        <f aca="false">M36/L36</f>
        <v>#DIV/0!</v>
      </c>
      <c r="O36" s="61" t="n">
        <v>0</v>
      </c>
      <c r="P36" s="82" t="e">
        <f aca="false">O36/L36</f>
        <v>#DIV/0!</v>
      </c>
      <c r="S36" s="347" t="s">
        <v>1350</v>
      </c>
      <c r="T36" s="84" t="n">
        <f aca="false">(E36+L36)/($D$27+$L$27+$N$17+$E$47+$L$47)</f>
        <v>0.0547504025764895</v>
      </c>
      <c r="U36" s="84" t="n">
        <f aca="false">E36/($E$17)</f>
        <v>0.0941828254847646</v>
      </c>
      <c r="V36" s="84" t="n">
        <f aca="false">L36/($N$17+$D$27+$L$38+$L$47)</f>
        <v>0</v>
      </c>
      <c r="X36" s="61" t="n">
        <f aca="false">($G36*('Scoring Format'!$B$4))+($I36*'Scoring Format'!$B$7)+($M36*('Scoring Format'!$B$3))+($O36*('Scoring Format'!$B$6))</f>
        <v>33.6</v>
      </c>
      <c r="Y36" s="61" t="n">
        <f aca="false">(F36*1)+(($G36*('Scoring Format'!$B$4))+($I36*'Scoring Format'!$B$7)+($M36*('Scoring Format'!$B$3))+($O36*('Scoring Format'!$B$6)))</f>
        <v>56.6</v>
      </c>
      <c r="Z36" s="61" t="n">
        <f aca="false">(F36*0.5)+(($G36*('Scoring Format'!$B$4))+($I36*'Scoring Format'!$B$7)+($M36*('Scoring Format'!$B$3))+($O36*('Scoring Format'!$B$6)))</f>
        <v>45.1</v>
      </c>
      <c r="AA36" s="63"/>
      <c r="AD36" s="347" t="s">
        <v>91</v>
      </c>
      <c r="AE36" s="347"/>
      <c r="AF36" s="82" t="n">
        <f aca="false">AH36/AG36</f>
        <v>0.6</v>
      </c>
      <c r="AG36" s="61" t="n">
        <v>10</v>
      </c>
      <c r="AH36" s="61" t="n">
        <v>6</v>
      </c>
      <c r="AI36" s="61" t="n">
        <v>100</v>
      </c>
      <c r="AJ36" s="61" t="n">
        <f aca="false">AI36/AH36</f>
        <v>16.6666666666667</v>
      </c>
      <c r="AK36" s="61" t="n">
        <v>0</v>
      </c>
      <c r="AL36" s="82" t="n">
        <f aca="false">AK36/AH36</f>
        <v>0</v>
      </c>
      <c r="AN36" s="61" t="n">
        <v>0</v>
      </c>
      <c r="AO36" s="61" t="n">
        <v>0</v>
      </c>
      <c r="AP36" s="356" t="e">
        <f aca="false">AO36/AN36</f>
        <v>#DIV/0!</v>
      </c>
      <c r="AQ36" s="61" t="n">
        <v>0</v>
      </c>
      <c r="AR36" s="82" t="e">
        <f aca="false">AQ36/AN36</f>
        <v>#DIV/0!</v>
      </c>
      <c r="AV36" s="84" t="e">
        <f aca="false">(#ref!+AK36)/(#ref!+AK41)</f>
        <v>#NAME?</v>
      </c>
      <c r="AW36" s="84" t="e">
        <f aca="false">#ref!/(AK36+#ref!)</f>
        <v>#NAME?</v>
      </c>
      <c r="AX36" s="84" t="e">
        <f aca="false">AK36/(#ref!+AK36)</f>
        <v>#NAME?</v>
      </c>
      <c r="AZ36" s="61" t="n">
        <f aca="false">(AI36*0.1)+(AK36*6)+(AO36*0.1)+(AQ36*6)</f>
        <v>10</v>
      </c>
      <c r="BA36" s="61" t="n">
        <f aca="false">(AH36*1)+(AI36*0.1)+(AK36*6)+(AO36*0.1)+(AQ36*6)</f>
        <v>16</v>
      </c>
    </row>
    <row r="37" customFormat="false" ht="8.25" hidden="false" customHeight="false" outlineLevel="0" collapsed="false">
      <c r="A37" s="347" t="s">
        <v>1351</v>
      </c>
      <c r="B37" s="61" t="n">
        <v>24</v>
      </c>
      <c r="C37" s="61" t="n">
        <v>17</v>
      </c>
      <c r="D37" s="82" t="n">
        <f aca="false">F37/E37</f>
        <v>0.631578947368421</v>
      </c>
      <c r="E37" s="61" t="n">
        <v>19</v>
      </c>
      <c r="F37" s="61" t="n">
        <v>12</v>
      </c>
      <c r="G37" s="61" t="n">
        <v>140</v>
      </c>
      <c r="H37" s="61" t="n">
        <f aca="false">G37/F37</f>
        <v>11.6666666666667</v>
      </c>
      <c r="I37" s="61" t="n">
        <v>0</v>
      </c>
      <c r="J37" s="82" t="n">
        <f aca="false">I37/F37</f>
        <v>0</v>
      </c>
      <c r="L37" s="61"/>
      <c r="M37" s="61"/>
      <c r="N37" s="356" t="e">
        <f aca="false">M37/L37</f>
        <v>#DIV/0!</v>
      </c>
      <c r="O37" s="61" t="n">
        <v>0</v>
      </c>
      <c r="P37" s="82" t="e">
        <f aca="false">O37/L37</f>
        <v>#DIV/0!</v>
      </c>
      <c r="S37" s="347" t="s">
        <v>1352</v>
      </c>
      <c r="T37" s="84" t="n">
        <f aca="false">(E37+L37)/($D$27+$L$27+$N$17+$E$47+$L$47)</f>
        <v>0.0305958132045089</v>
      </c>
      <c r="U37" s="84" t="n">
        <f aca="false">E37/($E$17)</f>
        <v>0.0526315789473684</v>
      </c>
      <c r="V37" s="84" t="n">
        <f aca="false">L37/($N$17+$D$27+$L$38+$L$47)</f>
        <v>0</v>
      </c>
      <c r="X37" s="61" t="n">
        <f aca="false">($G37*('Scoring Format'!$B$4))+($I37*'Scoring Format'!$B$7)+($M37*('Scoring Format'!$B$3))+($O37*('Scoring Format'!$B$6))</f>
        <v>14</v>
      </c>
      <c r="Y37" s="61" t="n">
        <f aca="false">(F37*1)+(($G37*('Scoring Format'!$B$4))+($I37*'Scoring Format'!$B$7)+($M37*('Scoring Format'!$B$3))+($O37*('Scoring Format'!$B$6)))</f>
        <v>26</v>
      </c>
      <c r="Z37" s="61" t="n">
        <f aca="false">(F37*0.5)+(($G37*('Scoring Format'!$B$4))+($I37*'Scoring Format'!$B$7)+($M37*('Scoring Format'!$B$3))+($O37*('Scoring Format'!$B$6)))</f>
        <v>20</v>
      </c>
      <c r="AA37" s="63"/>
      <c r="AD37" s="347" t="s">
        <v>94</v>
      </c>
      <c r="AE37" s="347"/>
      <c r="AF37" s="82" t="e">
        <f aca="false">AH37/AG37</f>
        <v>#DIV/0!</v>
      </c>
      <c r="AG37" s="61"/>
      <c r="AH37" s="61"/>
      <c r="AI37" s="61"/>
      <c r="AJ37" s="61"/>
      <c r="AK37" s="61"/>
      <c r="AL37" s="82" t="e">
        <f aca="false">AK37/AH37</f>
        <v>#DIV/0!</v>
      </c>
      <c r="AN37" s="61"/>
      <c r="AO37" s="61"/>
      <c r="AP37" s="356" t="e">
        <f aca="false">AO37/AN37</f>
        <v>#DIV/0!</v>
      </c>
      <c r="AQ37" s="61"/>
      <c r="AR37" s="82" t="e">
        <f aca="false">AQ37/AN37</f>
        <v>#DIV/0!</v>
      </c>
      <c r="AV37" s="84" t="e">
        <f aca="false">(#ref!+AK37)/(#ref!+AK42)</f>
        <v>#NAME?</v>
      </c>
      <c r="AW37" s="84" t="e">
        <f aca="false">#ref!/(AK37+#ref!)</f>
        <v>#NAME?</v>
      </c>
      <c r="AX37" s="84" t="e">
        <f aca="false">AK37/(#ref!+AK37)</f>
        <v>#NAME?</v>
      </c>
      <c r="AZ37" s="61"/>
      <c r="BA37" s="61"/>
    </row>
    <row r="38" customFormat="false" ht="8.25" hidden="false" customHeight="false" outlineLevel="0" collapsed="false">
      <c r="A38" s="55" t="s">
        <v>49</v>
      </c>
      <c r="B38" s="55"/>
      <c r="C38" s="55"/>
      <c r="D38" s="87"/>
      <c r="E38" s="55" t="n">
        <f aca="false">SUM(E32:E37)</f>
        <v>348</v>
      </c>
      <c r="F38" s="55" t="n">
        <f aca="false">SUM(F32:F37)</f>
        <v>223</v>
      </c>
      <c r="G38" s="55" t="n">
        <f aca="false">SUM(G32:G37)</f>
        <v>2996</v>
      </c>
      <c r="H38" s="55"/>
      <c r="I38" s="55" t="n">
        <f aca="false">SUM(I32:I37)</f>
        <v>21</v>
      </c>
      <c r="J38" s="55"/>
      <c r="K38" s="55"/>
      <c r="L38" s="55" t="n">
        <f aca="false">SUM(L32:L37)</f>
        <v>0</v>
      </c>
      <c r="M38" s="55" t="n">
        <f aca="false">SUM(M32:M37)</f>
        <v>0</v>
      </c>
      <c r="N38" s="55"/>
      <c r="O38" s="55" t="n">
        <f aca="false">SUM(O32:O37)</f>
        <v>0</v>
      </c>
      <c r="P38" s="55"/>
      <c r="AD38" s="55" t="s">
        <v>49</v>
      </c>
      <c r="AE38" s="55"/>
      <c r="AF38" s="87"/>
      <c r="AG38" s="55" t="n">
        <f aca="false">SUM(AG32:AG37)</f>
        <v>422</v>
      </c>
      <c r="AH38" s="55" t="n">
        <f aca="false">SUM(AH32:AH37)</f>
        <v>265</v>
      </c>
      <c r="AI38" s="55" t="n">
        <f aca="false">SUM(AI32:AI37)</f>
        <v>3125</v>
      </c>
      <c r="AJ38" s="55"/>
      <c r="AK38" s="55" t="n">
        <f aca="false">SUM(AK32:AK37)</f>
        <v>20</v>
      </c>
      <c r="AL38" s="55"/>
      <c r="AM38" s="55"/>
      <c r="AN38" s="55" t="n">
        <f aca="false">SUM(AN32:AN37)</f>
        <v>17</v>
      </c>
      <c r="AO38" s="55" t="n">
        <f aca="false">SUM(AO32:AO37)</f>
        <v>128</v>
      </c>
      <c r="AP38" s="55"/>
      <c r="AQ38" s="55" t="n">
        <f aca="false">SUM(AQ32:AQ37)</f>
        <v>0</v>
      </c>
      <c r="AR38" s="55"/>
    </row>
    <row r="39" customFormat="false" ht="8.25" hidden="false" customHeight="false" outlineLevel="0" collapsed="false">
      <c r="A39" s="55"/>
      <c r="C39" s="63"/>
      <c r="D39" s="63"/>
      <c r="E39" s="63"/>
      <c r="F39" s="63"/>
      <c r="G39" s="63"/>
      <c r="H39" s="63"/>
      <c r="I39" s="63"/>
      <c r="J39" s="63"/>
      <c r="K39" s="63"/>
      <c r="L39" s="63"/>
      <c r="AC39" s="55"/>
      <c r="AE39" s="63"/>
      <c r="AF39" s="63"/>
      <c r="AG39" s="63"/>
      <c r="AH39" s="63"/>
      <c r="AI39" s="63"/>
      <c r="AJ39" s="63"/>
      <c r="AK39" s="63"/>
      <c r="AL39" s="63"/>
      <c r="AM39" s="63"/>
      <c r="AN39" s="63"/>
    </row>
    <row r="40" customFormat="false" ht="8.25" hidden="false" customHeight="false" outlineLevel="0" collapsed="false">
      <c r="A40" s="55"/>
      <c r="C40" s="63"/>
      <c r="D40" s="63"/>
      <c r="E40" s="63"/>
      <c r="F40" s="63"/>
      <c r="G40" s="63"/>
      <c r="H40" s="63"/>
      <c r="I40" s="63"/>
      <c r="J40" s="63"/>
      <c r="K40" s="63"/>
      <c r="L40" s="63"/>
      <c r="AC40" s="55"/>
      <c r="AE40" s="63"/>
      <c r="AF40" s="63"/>
      <c r="AG40" s="63"/>
      <c r="AH40" s="63"/>
      <c r="AI40" s="63"/>
      <c r="AJ40" s="63"/>
      <c r="AK40" s="63"/>
      <c r="AL40" s="63"/>
      <c r="AM40" s="63"/>
      <c r="AN40" s="63"/>
    </row>
    <row r="41" customFormat="false" ht="8.25" hidden="false" customHeight="false" outlineLevel="0" collapsed="false">
      <c r="A41" s="345" t="s">
        <v>50</v>
      </c>
      <c r="B41" s="345"/>
      <c r="C41" s="345"/>
      <c r="D41" s="345"/>
      <c r="E41" s="345"/>
      <c r="F41" s="345"/>
      <c r="G41" s="345"/>
      <c r="H41" s="49"/>
      <c r="I41" s="49"/>
      <c r="J41" s="63"/>
      <c r="K41" s="63"/>
      <c r="L41" s="345" t="s">
        <v>19</v>
      </c>
      <c r="M41" s="345"/>
      <c r="N41" s="345"/>
      <c r="O41" s="345"/>
      <c r="P41" s="345"/>
      <c r="T41" s="345" t="s">
        <v>20</v>
      </c>
      <c r="U41" s="345"/>
      <c r="V41" s="345"/>
      <c r="X41" s="345"/>
      <c r="Y41" s="345"/>
      <c r="AE41" s="345" t="s">
        <v>50</v>
      </c>
      <c r="AF41" s="345"/>
      <c r="AG41" s="345"/>
      <c r="AH41" s="345"/>
      <c r="AI41" s="345"/>
      <c r="AJ41" s="345"/>
      <c r="AK41" s="345"/>
      <c r="AL41" s="63"/>
      <c r="AM41" s="63"/>
      <c r="AN41" s="345" t="s">
        <v>19</v>
      </c>
      <c r="AO41" s="345"/>
      <c r="AP41" s="345"/>
      <c r="AQ41" s="345"/>
      <c r="AR41" s="345"/>
      <c r="AV41" s="345" t="s">
        <v>20</v>
      </c>
      <c r="AW41" s="345"/>
      <c r="AX41" s="345"/>
      <c r="AZ41" s="345" t="s">
        <v>21</v>
      </c>
      <c r="BA41" s="345"/>
    </row>
    <row r="42" customFormat="false" ht="8.25" hidden="false" customHeight="false" outlineLevel="0" collapsed="false">
      <c r="A42" s="55" t="s">
        <v>95</v>
      </c>
      <c r="B42" s="55" t="s">
        <v>23</v>
      </c>
      <c r="C42" s="55" t="s">
        <v>24</v>
      </c>
      <c r="D42" s="55" t="s">
        <v>52</v>
      </c>
      <c r="E42" s="55" t="s">
        <v>53</v>
      </c>
      <c r="F42" s="55" t="s">
        <v>54</v>
      </c>
      <c r="G42" s="55" t="s">
        <v>55</v>
      </c>
      <c r="H42" s="55" t="s">
        <v>56</v>
      </c>
      <c r="I42" s="55" t="s">
        <v>30</v>
      </c>
      <c r="J42" s="55" t="s">
        <v>57</v>
      </c>
      <c r="L42" s="55" t="s">
        <v>34</v>
      </c>
      <c r="M42" s="55" t="s">
        <v>35</v>
      </c>
      <c r="N42" s="55" t="s">
        <v>36</v>
      </c>
      <c r="O42" s="55" t="s">
        <v>96</v>
      </c>
      <c r="P42" s="55" t="s">
        <v>31</v>
      </c>
      <c r="S42" s="55" t="s">
        <v>95</v>
      </c>
      <c r="T42" s="55" t="s">
        <v>38</v>
      </c>
      <c r="U42" s="55" t="s">
        <v>39</v>
      </c>
      <c r="V42" s="55" t="s">
        <v>40</v>
      </c>
      <c r="X42" s="55" t="s">
        <v>41</v>
      </c>
      <c r="Y42" s="55" t="s">
        <v>58</v>
      </c>
      <c r="Z42" s="55" t="s">
        <v>97</v>
      </c>
      <c r="AA42" s="55"/>
      <c r="AD42" s="55" t="s">
        <v>95</v>
      </c>
      <c r="AE42" s="55" t="s">
        <v>24</v>
      </c>
      <c r="AF42" s="55" t="s">
        <v>52</v>
      </c>
      <c r="AG42" s="55" t="s">
        <v>53</v>
      </c>
      <c r="AH42" s="55" t="s">
        <v>54</v>
      </c>
      <c r="AI42" s="55" t="s">
        <v>55</v>
      </c>
      <c r="AJ42" s="55" t="s">
        <v>56</v>
      </c>
      <c r="AK42" s="55" t="s">
        <v>30</v>
      </c>
      <c r="AL42" s="55" t="s">
        <v>57</v>
      </c>
      <c r="AN42" s="55" t="s">
        <v>34</v>
      </c>
      <c r="AO42" s="55" t="s">
        <v>35</v>
      </c>
      <c r="AP42" s="55" t="s">
        <v>36</v>
      </c>
      <c r="AQ42" s="55" t="s">
        <v>96</v>
      </c>
      <c r="AR42" s="55" t="s">
        <v>31</v>
      </c>
      <c r="AV42" s="55" t="s">
        <v>38</v>
      </c>
      <c r="AW42" s="55" t="s">
        <v>39</v>
      </c>
      <c r="AX42" s="55" t="s">
        <v>40</v>
      </c>
      <c r="AZ42" s="55" t="s">
        <v>41</v>
      </c>
      <c r="BA42" s="55" t="s">
        <v>58</v>
      </c>
    </row>
    <row r="43" customFormat="false" ht="8.25" hidden="false" customHeight="false" outlineLevel="0" collapsed="false">
      <c r="A43" s="347" t="s">
        <v>1353</v>
      </c>
      <c r="B43" s="61" t="n">
        <v>32</v>
      </c>
      <c r="C43" s="61" t="n">
        <v>17</v>
      </c>
      <c r="D43" s="82" t="n">
        <f aca="false">F43/E43</f>
        <v>0.666666666666667</v>
      </c>
      <c r="E43" s="61" t="n">
        <v>75</v>
      </c>
      <c r="F43" s="61" t="n">
        <v>50</v>
      </c>
      <c r="G43" s="61" t="n">
        <v>600</v>
      </c>
      <c r="H43" s="61" t="n">
        <f aca="false">G43/F43</f>
        <v>12</v>
      </c>
      <c r="I43" s="61" t="n">
        <v>6</v>
      </c>
      <c r="J43" s="82" t="n">
        <f aca="false">I43/F43</f>
        <v>0.12</v>
      </c>
      <c r="L43" s="61" t="n">
        <v>0</v>
      </c>
      <c r="M43" s="61" t="n">
        <v>0</v>
      </c>
      <c r="N43" s="61" t="e">
        <f aca="false">M43/L43</f>
        <v>#DIV/0!</v>
      </c>
      <c r="O43" s="61" t="n">
        <v>0</v>
      </c>
      <c r="P43" s="82" t="e">
        <f aca="false">O43/L43</f>
        <v>#DIV/0!</v>
      </c>
      <c r="S43" s="347" t="s">
        <v>1354</v>
      </c>
      <c r="T43" s="84" t="n">
        <f aca="false">(E43+L43)/($E$47+$L$47+$E$38+$L$38+$K$27+$D$27+$N$17)</f>
        <v>0.0762970498474059</v>
      </c>
      <c r="U43" s="84" t="n">
        <f aca="false">E43/($E$47+$E$38+$K$27)</f>
        <v>0.140712945590994</v>
      </c>
      <c r="V43" s="84" t="n">
        <f aca="false">L43/($L$47+$L$38+$D$27+$N$17)</f>
        <v>0</v>
      </c>
      <c r="X43" s="61" t="n">
        <f aca="false">($G43*('Scoring Format'!$B$4))+($I43*'Scoring Format'!$B$7)+($M43*('Scoring Format'!$B$3))+($O43*('Scoring Format'!$B$6))</f>
        <v>96</v>
      </c>
      <c r="Y43" s="61" t="n">
        <f aca="false">(F43*1)+(($G43*('Scoring Format'!$B$4))+($I43*'Scoring Format'!$B$7)+($M43*('Scoring Format'!$B$3))+($O43*('Scoring Format'!$B$6)))</f>
        <v>146</v>
      </c>
      <c r="Z43" s="61" t="n">
        <f aca="false">(F43*0.5)+(($G43*('Scoring Format'!$B$4))+($I43*'Scoring Format'!$B$7)+($M43*('Scoring Format'!$B$3))+($O43*('Scoring Format'!$B$6)))</f>
        <v>121</v>
      </c>
      <c r="AA43" s="63"/>
      <c r="AD43" s="347" t="s">
        <v>100</v>
      </c>
      <c r="AE43" s="347"/>
      <c r="AF43" s="82" t="n">
        <f aca="false">AH43/AG43</f>
        <v>0.5625</v>
      </c>
      <c r="AG43" s="61" t="n">
        <v>16</v>
      </c>
      <c r="AH43" s="61" t="n">
        <v>9</v>
      </c>
      <c r="AI43" s="61" t="n">
        <v>108</v>
      </c>
      <c r="AJ43" s="61" t="n">
        <f aca="false">AI43/AH43</f>
        <v>12</v>
      </c>
      <c r="AK43" s="61" t="n">
        <v>1</v>
      </c>
      <c r="AL43" s="82" t="n">
        <f aca="false">AK43/AH43</f>
        <v>0.111111111111111</v>
      </c>
      <c r="AN43" s="61" t="n">
        <v>0</v>
      </c>
      <c r="AO43" s="61" t="n">
        <v>0</v>
      </c>
      <c r="AP43" s="61" t="n">
        <v>0</v>
      </c>
      <c r="AQ43" s="61" t="n">
        <v>0</v>
      </c>
      <c r="AR43" s="82" t="e">
        <f aca="false">AQ43/AN43</f>
        <v>#DIV/0!</v>
      </c>
      <c r="AV43" s="84" t="e">
        <f aca="false">(#ref!+AK43)/(#ref!+AK46)</f>
        <v>#NAME?</v>
      </c>
      <c r="AW43" s="84" t="e">
        <f aca="false">#ref!/(AK43+#ref!)</f>
        <v>#NAME?</v>
      </c>
      <c r="AX43" s="84" t="e">
        <f aca="false">AK43/(#ref!+AK43)</f>
        <v>#NAME?</v>
      </c>
      <c r="AZ43" s="61" t="n">
        <f aca="false">(AI43*0.1)+(AK43*6)+(AO43*0.1)+(AQ43*6)</f>
        <v>16.8</v>
      </c>
      <c r="BA43" s="61" t="n">
        <f aca="false">(AH43*1)+(AI43*0.1)+(AK43*6)+(AO43*0.1)+(AQ43*6)</f>
        <v>25.8</v>
      </c>
    </row>
    <row r="44" customFormat="false" ht="8.25" hidden="false" customHeight="false" outlineLevel="0" collapsed="false">
      <c r="A44" s="347" t="s">
        <v>1355</v>
      </c>
      <c r="B44" s="61" t="n">
        <v>25</v>
      </c>
      <c r="C44" s="61" t="n">
        <v>17</v>
      </c>
      <c r="D44" s="82" t="n">
        <f aca="false">F44/E44</f>
        <v>0.769230769230769</v>
      </c>
      <c r="E44" s="61" t="n">
        <v>13</v>
      </c>
      <c r="F44" s="61" t="n">
        <v>10</v>
      </c>
      <c r="G44" s="61" t="n">
        <v>100</v>
      </c>
      <c r="H44" s="61" t="n">
        <f aca="false">G44/F44</f>
        <v>10</v>
      </c>
      <c r="I44" s="61" t="n">
        <v>1</v>
      </c>
      <c r="J44" s="82" t="n">
        <f aca="false">I44/F44</f>
        <v>0.1</v>
      </c>
      <c r="L44" s="61" t="n">
        <v>0</v>
      </c>
      <c r="M44" s="61" t="n">
        <v>0</v>
      </c>
      <c r="N44" s="61" t="e">
        <f aca="false">M44/L44</f>
        <v>#DIV/0!</v>
      </c>
      <c r="O44" s="61" t="n">
        <v>0</v>
      </c>
      <c r="P44" s="82" t="e">
        <f aca="false">O44/L44</f>
        <v>#DIV/0!</v>
      </c>
      <c r="S44" s="347" t="s">
        <v>1356</v>
      </c>
      <c r="T44" s="84" t="n">
        <f aca="false">(E44+L44)/($E$47+$L$47+$E$38+$L$38+$K$27+$D$27+$N$17)</f>
        <v>0.0132248219735504</v>
      </c>
      <c r="U44" s="84" t="n">
        <f aca="false">E44/($E$47+$E$38+$K$27)</f>
        <v>0.024390243902439</v>
      </c>
      <c r="V44" s="84" t="n">
        <f aca="false">L44/($L$47+$L$38+$D$27+$N$17)</f>
        <v>0</v>
      </c>
      <c r="X44" s="61" t="n">
        <f aca="false">($G44*('Scoring Format'!$B$4))+($I44*'Scoring Format'!$B$7)+($M44*('Scoring Format'!$B$3))+($O44*('Scoring Format'!$B$6))</f>
        <v>16</v>
      </c>
      <c r="Y44" s="61" t="n">
        <f aca="false">(F44*1)+(($G44*('Scoring Format'!$B$4))+($I44*'Scoring Format'!$B$7)+($M44*('Scoring Format'!$B$3))+($O44*('Scoring Format'!$B$6)))</f>
        <v>26</v>
      </c>
      <c r="Z44" s="61" t="n">
        <f aca="false">(F44*0.5)+(($G44*('Scoring Format'!$B$4))+($I44*'Scoring Format'!$B$7)+($M44*('Scoring Format'!$B$3))+($O44*('Scoring Format'!$B$6)))</f>
        <v>21</v>
      </c>
      <c r="AA44" s="63"/>
      <c r="AD44" s="347" t="s">
        <v>103</v>
      </c>
      <c r="AE44" s="347"/>
      <c r="AF44" s="82" t="n">
        <f aca="false">AH44/AG44</f>
        <v>0.742857142857143</v>
      </c>
      <c r="AG44" s="61" t="n">
        <v>35</v>
      </c>
      <c r="AH44" s="61" t="n">
        <v>26</v>
      </c>
      <c r="AI44" s="61" t="n">
        <v>283</v>
      </c>
      <c r="AJ44" s="61" t="n">
        <f aca="false">AI44/AH44</f>
        <v>10.8846153846154</v>
      </c>
      <c r="AK44" s="61" t="n">
        <v>2</v>
      </c>
      <c r="AL44" s="82" t="n">
        <f aca="false">AK44/AH44</f>
        <v>0.0769230769230769</v>
      </c>
      <c r="AN44" s="61" t="n">
        <v>0</v>
      </c>
      <c r="AO44" s="61" t="n">
        <v>0</v>
      </c>
      <c r="AP44" s="61" t="n">
        <v>0</v>
      </c>
      <c r="AQ44" s="61" t="n">
        <v>0</v>
      </c>
      <c r="AR44" s="82" t="e">
        <f aca="false">AQ44/AN44</f>
        <v>#DIV/0!</v>
      </c>
      <c r="AV44" s="84" t="e">
        <f aca="false">(#ref!+AK44)/(#ref!+AK47)</f>
        <v>#NAME?</v>
      </c>
      <c r="AW44" s="84" t="e">
        <f aca="false">#ref!/(AK44+#ref!)</f>
        <v>#NAME?</v>
      </c>
      <c r="AX44" s="84" t="e">
        <f aca="false">AK44/(#ref!+AK44)</f>
        <v>#NAME?</v>
      </c>
      <c r="AZ44" s="61" t="n">
        <f aca="false">(AI44*0.1)+(AK44*6)+(AO44*0.1)+(AQ44*6)</f>
        <v>40.3</v>
      </c>
      <c r="BA44" s="61" t="n">
        <f aca="false">(AH44*1)+(AI44*0.1)+(AK44*6)+(AO44*0.1)+(AQ44*6)</f>
        <v>66.3</v>
      </c>
    </row>
    <row r="45" customFormat="false" ht="8.25" hidden="false" customHeight="false" outlineLevel="0" collapsed="false">
      <c r="A45" s="347" t="s">
        <v>1357</v>
      </c>
      <c r="B45" s="61" t="n">
        <v>22</v>
      </c>
      <c r="C45" s="61" t="n">
        <v>7</v>
      </c>
      <c r="D45" s="82" t="n">
        <f aca="false">F45/E45</f>
        <v>0.6</v>
      </c>
      <c r="E45" s="61" t="n">
        <v>10</v>
      </c>
      <c r="F45" s="61" t="n">
        <v>6</v>
      </c>
      <c r="G45" s="61" t="n">
        <v>72</v>
      </c>
      <c r="H45" s="61" t="n">
        <f aca="false">G45/F45</f>
        <v>12</v>
      </c>
      <c r="I45" s="61" t="n">
        <v>0</v>
      </c>
      <c r="J45" s="82" t="n">
        <f aca="false">I45/F45</f>
        <v>0</v>
      </c>
      <c r="L45" s="61" t="n">
        <v>0</v>
      </c>
      <c r="M45" s="61" t="n">
        <v>0</v>
      </c>
      <c r="N45" s="61" t="e">
        <f aca="false">M45/L45</f>
        <v>#DIV/0!</v>
      </c>
      <c r="O45" s="61" t="n">
        <v>0</v>
      </c>
      <c r="P45" s="82" t="e">
        <f aca="false">O45/L45</f>
        <v>#DIV/0!</v>
      </c>
      <c r="S45" s="347" t="s">
        <v>1358</v>
      </c>
      <c r="T45" s="84" t="n">
        <f aca="false">(E45+L45)/($E$47+$L$47+$E$38+$L$38+$K$27+$D$27+$N$17)</f>
        <v>0.0101729399796541</v>
      </c>
      <c r="U45" s="84" t="n">
        <f aca="false">E45/($E$47+$E$38+$K$27)</f>
        <v>0.0187617260787993</v>
      </c>
      <c r="V45" s="84" t="n">
        <f aca="false">L45/($L$47+$L$38+$D$27+$N$17)</f>
        <v>0</v>
      </c>
      <c r="X45" s="61" t="n">
        <f aca="false">($G45*('Scoring Format'!$B$4))+($I45*'Scoring Format'!$B$7)+($M45*('Scoring Format'!$B$3))+($O45*('Scoring Format'!$B$6))</f>
        <v>7.2</v>
      </c>
      <c r="Y45" s="61" t="n">
        <f aca="false">(F45*1)+(($G45*('Scoring Format'!$B$4))+($I45*'Scoring Format'!$B$7)+($M45*('Scoring Format'!$B$3))+($O45*('Scoring Format'!$B$6)))</f>
        <v>13.2</v>
      </c>
      <c r="Z45" s="61" t="n">
        <f aca="false">(F45*0.5)+(($G45*('Scoring Format'!$B$4))+($I45*'Scoring Format'!$B$7)+($M45*('Scoring Format'!$B$3))+($O45*('Scoring Format'!$B$6)))</f>
        <v>10.2</v>
      </c>
      <c r="AA45" s="63"/>
      <c r="AD45" s="347" t="s">
        <v>106</v>
      </c>
      <c r="AE45" s="347"/>
      <c r="AF45" s="82" t="n">
        <f aca="false">AH45/AG45</f>
        <v>0.5</v>
      </c>
      <c r="AG45" s="61" t="n">
        <v>12</v>
      </c>
      <c r="AH45" s="61" t="n">
        <v>6</v>
      </c>
      <c r="AI45" s="61" t="n">
        <v>65</v>
      </c>
      <c r="AJ45" s="61" t="n">
        <f aca="false">AI45/AH45</f>
        <v>10.8333333333333</v>
      </c>
      <c r="AK45" s="61" t="n">
        <v>0</v>
      </c>
      <c r="AL45" s="82" t="n">
        <f aca="false">AK45/AH45</f>
        <v>0</v>
      </c>
      <c r="AN45" s="61" t="n">
        <v>0</v>
      </c>
      <c r="AO45" s="61" t="n">
        <v>0</v>
      </c>
      <c r="AP45" s="61" t="n">
        <v>0</v>
      </c>
      <c r="AQ45" s="61" t="n">
        <v>0</v>
      </c>
      <c r="AR45" s="82" t="e">
        <f aca="false">AQ45/AN45</f>
        <v>#DIV/0!</v>
      </c>
      <c r="AV45" s="84" t="e">
        <f aca="false">(#ref!+AK45)/(#ref!+AI49)</f>
        <v>#NAME?</v>
      </c>
      <c r="AW45" s="84" t="e">
        <f aca="false">#ref!/(AK45+#ref!)</f>
        <v>#NAME?</v>
      </c>
      <c r="AX45" s="84" t="e">
        <f aca="false">AK45/(#ref!+AK45)</f>
        <v>#NAME?</v>
      </c>
      <c r="AZ45" s="61" t="n">
        <f aca="false">(AI45*0.1)+(AK45*6)+(AO45*0.1)+(AQ45*6)</f>
        <v>6.5</v>
      </c>
      <c r="BA45" s="61" t="n">
        <f aca="false">(AH45*1)+(AI45*0.1)+(AK45*6)+(AO45*0.1)+(AQ45*6)</f>
        <v>12.5</v>
      </c>
    </row>
    <row r="46" customFormat="false" ht="8.25" hidden="false" customHeight="false" outlineLevel="0" collapsed="false">
      <c r="A46" s="75" t="s">
        <v>1359</v>
      </c>
      <c r="B46" s="83" t="n">
        <v>24</v>
      </c>
      <c r="C46" s="61"/>
      <c r="D46" s="82" t="n">
        <f aca="false">F46/E46</f>
        <v>0.5</v>
      </c>
      <c r="E46" s="61" t="n">
        <v>2</v>
      </c>
      <c r="F46" s="61" t="n">
        <v>1</v>
      </c>
      <c r="G46" s="61" t="n">
        <v>7</v>
      </c>
      <c r="H46" s="61" t="n">
        <f aca="false">G46/F46</f>
        <v>7</v>
      </c>
      <c r="I46" s="61" t="n">
        <v>0</v>
      </c>
      <c r="J46" s="82" t="n">
        <f aca="false">I46/F46</f>
        <v>0</v>
      </c>
      <c r="L46" s="61"/>
      <c r="M46" s="61"/>
      <c r="N46" s="61" t="e">
        <f aca="false">M46/L46</f>
        <v>#DIV/0!</v>
      </c>
      <c r="O46" s="61" t="n">
        <v>0</v>
      </c>
      <c r="P46" s="82" t="e">
        <f aca="false">O46/L46</f>
        <v>#DIV/0!</v>
      </c>
      <c r="S46" s="347" t="s">
        <v>1360</v>
      </c>
      <c r="T46" s="84" t="n">
        <f aca="false">(E46+L46)/($E$47+$L$47+$E$38+$L$38+$K$27+$D$27+$N$17)</f>
        <v>0.00203458799593082</v>
      </c>
      <c r="U46" s="84" t="n">
        <f aca="false">E46/($E$47+$E$38+$K$27)</f>
        <v>0.00375234521575985</v>
      </c>
      <c r="V46" s="84" t="n">
        <f aca="false">L46/($L$47+$L$38+$D$27+$N$17)</f>
        <v>0</v>
      </c>
      <c r="X46" s="61" t="n">
        <f aca="false">($G46*('Scoring Format'!$B$4))+($I46*'Scoring Format'!$B$7)+($M46*('Scoring Format'!$B$3))+($O46*('Scoring Format'!$B$6))</f>
        <v>0.7</v>
      </c>
      <c r="Y46" s="61" t="n">
        <f aca="false">(F46*1)+(($G46*('Scoring Format'!$B$4))+($I46*'Scoring Format'!$B$7)+($M46*('Scoring Format'!$B$3))+($O46*('Scoring Format'!$B$6)))</f>
        <v>1.7</v>
      </c>
      <c r="Z46" s="61" t="n">
        <f aca="false">(F46*0.5)+(($G46*('Scoring Format'!$B$4))+($I46*'Scoring Format'!$B$7)+($M46*('Scoring Format'!$B$3))+($O46*('Scoring Format'!$B$6)))</f>
        <v>1.2</v>
      </c>
      <c r="AA46" s="63"/>
      <c r="AD46" s="347"/>
      <c r="AE46" s="347"/>
      <c r="AF46" s="82" t="e">
        <f aca="false">AH46/AG46</f>
        <v>#DIV/0!</v>
      </c>
      <c r="AG46" s="61"/>
      <c r="AH46" s="61"/>
      <c r="AI46" s="61"/>
      <c r="AJ46" s="61" t="e">
        <f aca="false">AI46/AH46</f>
        <v>#DIV/0!</v>
      </c>
      <c r="AK46" s="61"/>
      <c r="AL46" s="82" t="e">
        <f aca="false">AK46/AH46</f>
        <v>#DIV/0!</v>
      </c>
      <c r="AN46" s="61"/>
      <c r="AO46" s="61"/>
      <c r="AP46" s="61"/>
      <c r="AQ46" s="61" t="n">
        <v>0</v>
      </c>
      <c r="AR46" s="82" t="e">
        <f aca="false">AQ46/AN46</f>
        <v>#DIV/0!</v>
      </c>
      <c r="AV46" s="84" t="e">
        <f aca="false">(#ref!+AK46)/(#ref!+AI50)</f>
        <v>#NAME?</v>
      </c>
      <c r="AW46" s="84" t="e">
        <f aca="false">#ref!/(AK46+#ref!)</f>
        <v>#NAME?</v>
      </c>
      <c r="AX46" s="84" t="e">
        <f aca="false">AK46/(#ref!+AK46)</f>
        <v>#NAME?</v>
      </c>
      <c r="AZ46" s="61" t="n">
        <f aca="false">(AI46*0.1)+(AK46*6)+(AO46*0.1)+(AQ46*6)</f>
        <v>0</v>
      </c>
      <c r="BA46" s="61" t="n">
        <f aca="false">(AH46*1)+(AI46*0.1)+(AK46*6)+(AO46*0.1)+(AQ46*6)</f>
        <v>0</v>
      </c>
    </row>
    <row r="47" customFormat="false" ht="8.25" hidden="false" customHeight="false" outlineLevel="0" collapsed="false">
      <c r="A47" s="55" t="s">
        <v>49</v>
      </c>
      <c r="B47" s="55"/>
      <c r="C47" s="55"/>
      <c r="D47" s="87"/>
      <c r="E47" s="55" t="n">
        <f aca="false">SUM(E43:E46)</f>
        <v>100</v>
      </c>
      <c r="F47" s="55" t="n">
        <f aca="false">SUM(F43:F46)</f>
        <v>67</v>
      </c>
      <c r="G47" s="55" t="n">
        <f aca="false">SUM(G43:G46)</f>
        <v>779</v>
      </c>
      <c r="H47" s="55"/>
      <c r="I47" s="55" t="n">
        <f aca="false">SUM(I43:I46)</f>
        <v>7</v>
      </c>
      <c r="J47" s="55"/>
      <c r="K47" s="55"/>
      <c r="L47" s="55" t="n">
        <f aca="false">SUM(L43:L46)</f>
        <v>0</v>
      </c>
      <c r="M47" s="55" t="n">
        <f aca="false">SUM(M43:M46)</f>
        <v>0</v>
      </c>
      <c r="N47" s="55"/>
      <c r="O47" s="55" t="n">
        <f aca="false">SUM(O43:O46)</f>
        <v>0</v>
      </c>
      <c r="P47" s="87"/>
      <c r="R47" s="349"/>
      <c r="T47" s="349"/>
      <c r="V47" s="63"/>
      <c r="W47" s="63"/>
      <c r="AD47" s="55" t="s">
        <v>49</v>
      </c>
      <c r="AE47" s="55"/>
      <c r="AF47" s="87"/>
      <c r="AG47" s="55" t="n">
        <f aca="false">SUM(AG43:AG46)</f>
        <v>63</v>
      </c>
      <c r="AH47" s="55" t="n">
        <f aca="false">SUM(AH43:AH46)</f>
        <v>41</v>
      </c>
      <c r="AI47" s="55" t="n">
        <f aca="false">SUM(AI43:AI46)</f>
        <v>456</v>
      </c>
      <c r="AJ47" s="55"/>
      <c r="AK47" s="55" t="n">
        <f aca="false">SUM(AK43:AK46)</f>
        <v>3</v>
      </c>
      <c r="AL47" s="55"/>
      <c r="AM47" s="55"/>
      <c r="AN47" s="55" t="n">
        <f aca="false">SUM(AN43:AN46)</f>
        <v>0</v>
      </c>
      <c r="AO47" s="55" t="n">
        <f aca="false">SUM(AO43:AO46)</f>
        <v>0</v>
      </c>
      <c r="AP47" s="55"/>
      <c r="AQ47" s="55" t="n">
        <f aca="false">SUM(AQ43:AQ46)</f>
        <v>0</v>
      </c>
      <c r="AR47" s="87"/>
      <c r="AT47" s="349"/>
      <c r="AU47" s="349"/>
      <c r="AV47" s="349"/>
      <c r="AX47" s="63"/>
      <c r="AY47" s="63"/>
    </row>
    <row r="48" customFormat="false" ht="8.25" hidden="false" customHeight="false" outlineLevel="0" collapsed="false">
      <c r="H48" s="352"/>
      <c r="I48" s="63"/>
      <c r="J48" s="63"/>
      <c r="P48" s="349"/>
      <c r="Q48" s="349"/>
      <c r="R48" s="349"/>
      <c r="T48" s="63"/>
      <c r="U48" s="63"/>
      <c r="AJ48" s="352"/>
      <c r="AK48" s="63"/>
      <c r="AL48" s="63"/>
      <c r="AR48" s="349"/>
      <c r="AS48" s="349"/>
      <c r="AT48" s="349"/>
      <c r="AV48" s="63"/>
      <c r="AW48" s="63"/>
    </row>
    <row r="49" customFormat="false" ht="8.25" hidden="false" customHeight="false" outlineLevel="0" collapsed="false">
      <c r="H49" s="352"/>
      <c r="I49" s="63"/>
      <c r="J49" s="63"/>
      <c r="P49" s="349"/>
      <c r="Q49" s="349"/>
      <c r="R49" s="349"/>
      <c r="T49" s="63"/>
      <c r="U49" s="63"/>
      <c r="AJ49" s="352"/>
      <c r="AK49" s="63"/>
      <c r="AL49" s="63"/>
      <c r="AR49" s="349"/>
      <c r="AS49" s="349"/>
      <c r="AT49" s="349"/>
      <c r="AV49" s="63"/>
      <c r="AW49" s="63"/>
    </row>
    <row r="50" customFormat="false" ht="8.25" hidden="false" customHeight="false" outlineLevel="0" collapsed="false">
      <c r="A50" s="345" t="s">
        <v>109</v>
      </c>
      <c r="B50" s="345"/>
      <c r="C50" s="345"/>
      <c r="D50" s="345"/>
      <c r="E50" s="345"/>
      <c r="F50" s="345"/>
      <c r="G50" s="345"/>
      <c r="H50" s="352"/>
      <c r="I50" s="63"/>
      <c r="J50" s="345" t="s">
        <v>110</v>
      </c>
      <c r="K50" s="345"/>
      <c r="L50" s="345"/>
      <c r="M50" s="345"/>
      <c r="N50" s="345"/>
      <c r="P50" s="357"/>
      <c r="Q50" s="349"/>
      <c r="R50" s="345" t="s">
        <v>111</v>
      </c>
      <c r="S50" s="345"/>
      <c r="T50" s="345"/>
      <c r="U50" s="345"/>
      <c r="V50" s="345"/>
      <c r="AC50" s="345" t="s">
        <v>109</v>
      </c>
      <c r="AD50" s="345"/>
      <c r="AE50" s="345"/>
      <c r="AF50" s="345"/>
      <c r="AG50" s="345"/>
      <c r="AH50" s="345"/>
      <c r="AI50" s="345"/>
      <c r="AJ50" s="352"/>
      <c r="AK50" s="63"/>
      <c r="AL50" s="345" t="s">
        <v>110</v>
      </c>
      <c r="AM50" s="345"/>
      <c r="AN50" s="345"/>
      <c r="AO50" s="345"/>
      <c r="AP50" s="345"/>
      <c r="AR50" s="357"/>
      <c r="AS50" s="349"/>
      <c r="AT50" s="345" t="s">
        <v>111</v>
      </c>
      <c r="AU50" s="345"/>
      <c r="AV50" s="345"/>
      <c r="AW50" s="345"/>
      <c r="AX50" s="345"/>
    </row>
    <row r="51" customFormat="false" ht="8.25" hidden="false" customHeight="false" outlineLevel="0" collapsed="false">
      <c r="A51" s="87"/>
      <c r="B51" s="55" t="s">
        <v>53</v>
      </c>
      <c r="C51" s="55" t="s">
        <v>112</v>
      </c>
      <c r="D51" s="55" t="s">
        <v>55</v>
      </c>
      <c r="E51" s="55" t="s">
        <v>30</v>
      </c>
      <c r="H51" s="63"/>
      <c r="I51" s="63"/>
      <c r="J51" s="358" t="s">
        <v>113</v>
      </c>
      <c r="K51" s="358"/>
      <c r="L51" s="358"/>
      <c r="M51" s="358"/>
      <c r="N51" s="87" t="s">
        <v>114</v>
      </c>
      <c r="R51" s="358" t="s">
        <v>113</v>
      </c>
      <c r="S51" s="358"/>
      <c r="T51" s="358"/>
      <c r="U51" s="358"/>
      <c r="V51" s="87" t="s">
        <v>114</v>
      </c>
      <c r="AC51" s="87"/>
      <c r="AD51" s="55" t="s">
        <v>53</v>
      </c>
      <c r="AE51" s="55" t="s">
        <v>112</v>
      </c>
      <c r="AF51" s="55" t="s">
        <v>55</v>
      </c>
      <c r="AG51" s="55" t="s">
        <v>30</v>
      </c>
      <c r="AJ51" s="63"/>
      <c r="AK51" s="63"/>
      <c r="AL51" s="358" t="s">
        <v>113</v>
      </c>
      <c r="AM51" s="358"/>
      <c r="AN51" s="358"/>
      <c r="AO51" s="358"/>
      <c r="AP51" s="87" t="s">
        <v>114</v>
      </c>
      <c r="AT51" s="358" t="s">
        <v>113</v>
      </c>
      <c r="AU51" s="358"/>
      <c r="AV51" s="358"/>
      <c r="AW51" s="358"/>
      <c r="AX51" s="87" t="s">
        <v>114</v>
      </c>
    </row>
    <row r="52" customFormat="false" ht="8.25" hidden="false" customHeight="false" outlineLevel="0" collapsed="false">
      <c r="A52" s="75" t="s">
        <v>117</v>
      </c>
      <c r="B52" s="61" t="n">
        <f aca="false">SUM(K22:K26,E32:E37,E43:E46)</f>
        <v>533</v>
      </c>
      <c r="C52" s="61" t="n">
        <f aca="false">SUM(F43:F46,F32:F37,L22:L26)</f>
        <v>361</v>
      </c>
      <c r="D52" s="61" t="n">
        <f aca="false">SUM(G43:G46,G32:G37,M22:M26)</f>
        <v>4363</v>
      </c>
      <c r="E52" s="61" t="n">
        <f aca="false">SUM(O22:O26,I32:I37,I43:I46)</f>
        <v>31</v>
      </c>
      <c r="H52" s="63"/>
      <c r="I52" s="63"/>
      <c r="J52" s="347" t="s">
        <v>1361</v>
      </c>
      <c r="K52" s="347"/>
      <c r="L52" s="347"/>
      <c r="M52" s="347"/>
      <c r="N52" s="347" t="s">
        <v>22</v>
      </c>
      <c r="R52" s="347" t="s">
        <v>1362</v>
      </c>
      <c r="S52" s="347"/>
      <c r="T52" s="347"/>
      <c r="U52" s="347"/>
      <c r="V52" s="347" t="s">
        <v>130</v>
      </c>
      <c r="AC52" s="75" t="s">
        <v>117</v>
      </c>
      <c r="AD52" s="61" t="n">
        <f aca="false">SUM(AM22:AM26,AG32:AG37,AG43:AG46)</f>
        <v>583</v>
      </c>
      <c r="AE52" s="61" t="n">
        <f aca="false">SUM(AH43:AH46,AH32:AH37,AM22:AM26)</f>
        <v>404</v>
      </c>
      <c r="AF52" s="61" t="n">
        <f aca="false">SUM(AI43:AI46,AI32:AI37,AN22:AN26)</f>
        <v>3653</v>
      </c>
      <c r="AG52" s="61" t="n">
        <f aca="false">SUM(AQ22:AQ26,AK32:AK37,AK43:AK46)</f>
        <v>27</v>
      </c>
      <c r="AJ52" s="63"/>
      <c r="AK52" s="63"/>
      <c r="AL52" s="75"/>
      <c r="AM52" s="75"/>
      <c r="AN52" s="75"/>
      <c r="AO52" s="75"/>
      <c r="AP52" s="347"/>
      <c r="AT52" s="75"/>
      <c r="AU52" s="75"/>
      <c r="AV52" s="75"/>
      <c r="AW52" s="75"/>
      <c r="AX52" s="347"/>
    </row>
    <row r="53" customFormat="false" ht="8.25" hidden="false" customHeight="false" outlineLevel="0" collapsed="false">
      <c r="A53" s="75" t="s">
        <v>118</v>
      </c>
      <c r="B53" s="61" t="n">
        <f aca="false">SUM(D17)</f>
        <v>533</v>
      </c>
      <c r="C53" s="61" t="n">
        <f aca="false">SUM(E17)</f>
        <v>361</v>
      </c>
      <c r="D53" s="61" t="n">
        <f aca="false">SUM(G17)</f>
        <v>4363</v>
      </c>
      <c r="E53" s="61" t="n">
        <f aca="false">SUM(I17)</f>
        <v>31</v>
      </c>
      <c r="F53" s="55"/>
      <c r="J53" s="347" t="s">
        <v>1363</v>
      </c>
      <c r="K53" s="347"/>
      <c r="L53" s="347"/>
      <c r="M53" s="347"/>
      <c r="N53" s="347" t="s">
        <v>51</v>
      </c>
      <c r="R53" s="347"/>
      <c r="S53" s="347"/>
      <c r="T53" s="347"/>
      <c r="U53" s="347"/>
      <c r="V53" s="347"/>
      <c r="AC53" s="75" t="s">
        <v>118</v>
      </c>
      <c r="AD53" s="61" t="n">
        <f aca="false">SUM(AF17)</f>
        <v>583</v>
      </c>
      <c r="AE53" s="61" t="n">
        <f aca="false">SUM(AG17)</f>
        <v>378</v>
      </c>
      <c r="AF53" s="61" t="n">
        <f aca="false">SUM(AI17)</f>
        <v>4072</v>
      </c>
      <c r="AG53" s="61" t="n">
        <f aca="false">SUM(AK17)</f>
        <v>27</v>
      </c>
      <c r="AH53" s="55"/>
      <c r="AL53" s="75"/>
      <c r="AM53" s="75"/>
      <c r="AN53" s="75"/>
      <c r="AO53" s="75"/>
      <c r="AP53" s="347"/>
      <c r="AT53" s="75"/>
      <c r="AU53" s="75"/>
      <c r="AV53" s="75"/>
      <c r="AW53" s="75"/>
      <c r="AX53" s="347"/>
    </row>
    <row r="54" customFormat="false" ht="8.25" hidden="false" customHeight="false" outlineLevel="0" collapsed="false">
      <c r="A54" s="75" t="s">
        <v>120</v>
      </c>
      <c r="B54" s="61"/>
      <c r="F54" s="55"/>
      <c r="J54" s="347" t="s">
        <v>1364</v>
      </c>
      <c r="K54" s="347"/>
      <c r="L54" s="347"/>
      <c r="M54" s="347"/>
      <c r="N54" s="347" t="s">
        <v>51</v>
      </c>
      <c r="R54" s="75"/>
      <c r="S54" s="75"/>
      <c r="T54" s="75"/>
      <c r="U54" s="75"/>
      <c r="V54" s="347"/>
      <c r="AC54" s="75" t="s">
        <v>120</v>
      </c>
      <c r="AD54" s="347"/>
      <c r="AH54" s="55"/>
      <c r="AL54" s="75"/>
      <c r="AM54" s="75"/>
      <c r="AN54" s="75"/>
      <c r="AO54" s="75"/>
      <c r="AP54" s="347"/>
      <c r="AT54" s="75"/>
      <c r="AU54" s="75"/>
      <c r="AV54" s="75"/>
      <c r="AW54" s="75"/>
      <c r="AX54" s="347"/>
    </row>
    <row r="55" customFormat="false" ht="8.25" hidden="false" customHeight="false" outlineLevel="0" collapsed="false">
      <c r="J55" s="347" t="s">
        <v>1365</v>
      </c>
      <c r="K55" s="347"/>
      <c r="L55" s="347"/>
      <c r="M55" s="347"/>
      <c r="N55" s="347" t="s">
        <v>122</v>
      </c>
      <c r="R55" s="75"/>
      <c r="S55" s="75"/>
      <c r="T55" s="75"/>
      <c r="U55" s="75"/>
      <c r="V55" s="347"/>
      <c r="AL55" s="75"/>
      <c r="AM55" s="75"/>
      <c r="AN55" s="75"/>
      <c r="AO55" s="75"/>
      <c r="AP55" s="347"/>
      <c r="AT55" s="75"/>
      <c r="AU55" s="75"/>
      <c r="AV55" s="75"/>
      <c r="AW55" s="75"/>
      <c r="AX55" s="347"/>
    </row>
    <row r="56" customFormat="false" ht="8.25" hidden="false" customHeight="false" outlineLevel="0" collapsed="false">
      <c r="A56" s="87"/>
      <c r="B56" s="55" t="s">
        <v>25</v>
      </c>
      <c r="C56" s="55" t="s">
        <v>28</v>
      </c>
      <c r="D56" s="55" t="s">
        <v>30</v>
      </c>
      <c r="J56" s="347" t="s">
        <v>1366</v>
      </c>
      <c r="K56" s="347"/>
      <c r="L56" s="347"/>
      <c r="M56" s="347"/>
      <c r="N56" s="347" t="s">
        <v>122</v>
      </c>
      <c r="R56" s="75"/>
      <c r="S56" s="75"/>
      <c r="T56" s="75"/>
      <c r="U56" s="75"/>
      <c r="V56" s="347"/>
      <c r="AC56" s="87"/>
      <c r="AD56" s="55" t="s">
        <v>25</v>
      </c>
      <c r="AE56" s="55" t="s">
        <v>28</v>
      </c>
      <c r="AF56" s="55" t="s">
        <v>30</v>
      </c>
      <c r="AL56" s="75"/>
      <c r="AM56" s="75"/>
      <c r="AN56" s="75"/>
      <c r="AO56" s="75"/>
      <c r="AP56" s="347"/>
      <c r="AT56" s="75"/>
      <c r="AU56" s="75"/>
      <c r="AV56" s="75"/>
      <c r="AW56" s="75"/>
      <c r="AX56" s="347"/>
    </row>
    <row r="57" customFormat="false" ht="8.25" hidden="false" customHeight="false" outlineLevel="0" collapsed="false">
      <c r="A57" s="75" t="s">
        <v>125</v>
      </c>
      <c r="B57" s="61" t="n">
        <f aca="false">SUM(N14:N16,D22:D26,L32:L37,L43:L46)</f>
        <v>450</v>
      </c>
      <c r="C57" s="61" t="n">
        <f aca="false">SUM(O14:O16,E22:E26,M32:M37,M43:M46)</f>
        <v>2200</v>
      </c>
      <c r="D57" s="61" t="n">
        <f aca="false">SUM(Q14:Q16,G22:G26,O32:O37,O43:O46)</f>
        <v>20</v>
      </c>
      <c r="J57" s="347" t="s">
        <v>1367</v>
      </c>
      <c r="K57" s="347"/>
      <c r="L57" s="347"/>
      <c r="M57" s="347"/>
      <c r="N57" s="347" t="s">
        <v>122</v>
      </c>
      <c r="R57" s="75"/>
      <c r="S57" s="75"/>
      <c r="T57" s="75"/>
      <c r="U57" s="75"/>
      <c r="V57" s="347"/>
      <c r="AC57" s="75" t="s">
        <v>125</v>
      </c>
      <c r="AD57" s="61" t="n">
        <f aca="false">SUM(AP14:AP16,AF22:AF26,AN32:AN37,AN43:AN46)</f>
        <v>421</v>
      </c>
      <c r="AE57" s="61" t="n">
        <f aca="false">SUM(AQ14:AQ16,AG22:AG26,AO32:AO37,AO43:AO46)</f>
        <v>2231</v>
      </c>
      <c r="AF57" s="61" t="n">
        <f aca="false">SUM(AS14:AS16,AI22:AI26,AQ32:AQ37,AQ43:AQ46)</f>
        <v>18</v>
      </c>
      <c r="AL57" s="75"/>
      <c r="AM57" s="75"/>
      <c r="AN57" s="75"/>
      <c r="AO57" s="75"/>
      <c r="AP57" s="347"/>
      <c r="AT57" s="75"/>
      <c r="AU57" s="75"/>
      <c r="AV57" s="75"/>
      <c r="AW57" s="75"/>
      <c r="AX57" s="347"/>
    </row>
    <row r="58" customFormat="false" ht="8.25" hidden="false" customHeight="false" outlineLevel="0" collapsed="false">
      <c r="A58" s="75" t="s">
        <v>120</v>
      </c>
      <c r="B58" s="61"/>
      <c r="J58" s="347" t="s">
        <v>1368</v>
      </c>
      <c r="K58" s="347"/>
      <c r="L58" s="347"/>
      <c r="M58" s="347"/>
      <c r="N58" s="347" t="s">
        <v>130</v>
      </c>
      <c r="R58" s="75"/>
      <c r="S58" s="75"/>
      <c r="T58" s="75"/>
      <c r="U58" s="75"/>
      <c r="V58" s="347"/>
      <c r="AC58" s="75" t="s">
        <v>120</v>
      </c>
      <c r="AD58" s="347"/>
      <c r="AL58" s="75"/>
      <c r="AM58" s="75"/>
      <c r="AN58" s="75"/>
      <c r="AO58" s="75"/>
      <c r="AP58" s="347"/>
      <c r="AT58" s="75"/>
      <c r="AU58" s="75"/>
      <c r="AV58" s="75"/>
      <c r="AW58" s="75"/>
      <c r="AX58" s="347"/>
    </row>
    <row r="59" customFormat="false" ht="8.25" hidden="false" customHeight="false" outlineLevel="0" collapsed="false">
      <c r="J59" s="347"/>
      <c r="K59" s="347"/>
      <c r="L59" s="347"/>
      <c r="M59" s="347"/>
      <c r="N59" s="347"/>
      <c r="R59" s="75"/>
      <c r="S59" s="75"/>
      <c r="T59" s="75"/>
      <c r="U59" s="75"/>
      <c r="V59" s="347"/>
      <c r="AL59" s="75"/>
      <c r="AM59" s="75"/>
      <c r="AN59" s="75"/>
      <c r="AO59" s="75"/>
      <c r="AP59" s="347"/>
      <c r="AT59" s="75"/>
      <c r="AU59" s="75"/>
      <c r="AV59" s="75"/>
      <c r="AW59" s="75"/>
      <c r="AX59" s="347"/>
    </row>
    <row r="60" customFormat="false" ht="8.25" hidden="false" customHeight="false" outlineLevel="0" collapsed="false">
      <c r="B60" s="55" t="s">
        <v>16</v>
      </c>
      <c r="C60" s="55" t="s">
        <v>17</v>
      </c>
      <c r="AD60" s="55" t="s">
        <v>16</v>
      </c>
      <c r="AE60" s="55" t="s">
        <v>17</v>
      </c>
    </row>
    <row r="61" customFormat="false" ht="8.25" hidden="false" customHeight="false" outlineLevel="0" collapsed="false">
      <c r="A61" s="75" t="s">
        <v>131</v>
      </c>
      <c r="B61" s="82" t="n">
        <f aca="false">B57/(B53+B57)</f>
        <v>0.457782299084435</v>
      </c>
      <c r="C61" s="82" t="n">
        <f aca="false">B53/(B53+B57)</f>
        <v>0.542217700915565</v>
      </c>
      <c r="AC61" s="75" t="s">
        <v>131</v>
      </c>
      <c r="AD61" s="82" t="n">
        <f aca="false">AD57/(AD53+AD57)</f>
        <v>0.419322709163347</v>
      </c>
      <c r="AE61" s="82" t="n">
        <f aca="false">AD53/(AD53+AD57)</f>
        <v>0.580677290836653</v>
      </c>
      <c r="AL61" s="46" t="s">
        <v>132</v>
      </c>
    </row>
    <row r="62" customFormat="false" ht="8.25" hidden="false" customHeight="false" outlineLevel="0" collapsed="false">
      <c r="A62" s="75" t="s">
        <v>133</v>
      </c>
      <c r="B62" s="61"/>
      <c r="C62" s="347"/>
      <c r="J62" s="46" t="s">
        <v>132</v>
      </c>
      <c r="AC62" s="75" t="s">
        <v>133</v>
      </c>
      <c r="AD62" s="347"/>
      <c r="AE62" s="347"/>
    </row>
    <row r="73" customFormat="false" ht="8.25" hidden="false" customHeight="false" outlineLevel="0" collapsed="false">
      <c r="A73" s="345" t="s">
        <v>10</v>
      </c>
      <c r="B73" s="345"/>
      <c r="C73" s="345"/>
      <c r="D73" s="345"/>
      <c r="E73" s="345"/>
      <c r="F73" s="345"/>
      <c r="G73" s="345"/>
      <c r="H73" s="345"/>
      <c r="I73" s="345"/>
      <c r="J73" s="345"/>
      <c r="K73" s="345"/>
      <c r="L73" s="345"/>
      <c r="M73" s="345"/>
      <c r="N73" s="345"/>
      <c r="O73" s="345"/>
      <c r="P73" s="345"/>
      <c r="Q73" s="345"/>
      <c r="R73" s="345"/>
      <c r="S73" s="345"/>
      <c r="T73" s="345"/>
      <c r="U73" s="345"/>
      <c r="V73" s="345"/>
      <c r="W73" s="345"/>
    </row>
    <row r="74" customFormat="false" ht="8.25" hidden="false" customHeight="false" outlineLevel="0" collapsed="false">
      <c r="A74" s="49"/>
      <c r="B74" s="49"/>
      <c r="C74" s="49"/>
      <c r="D74" s="49"/>
      <c r="E74" s="49"/>
      <c r="F74" s="49"/>
      <c r="G74" s="49"/>
      <c r="H74" s="49"/>
      <c r="I74" s="49"/>
      <c r="J74" s="49"/>
      <c r="K74" s="49"/>
      <c r="L74" s="49"/>
      <c r="M74" s="49"/>
      <c r="N74" s="49"/>
      <c r="O74" s="49"/>
      <c r="P74" s="49"/>
      <c r="Q74" s="49"/>
      <c r="R74" s="49"/>
      <c r="S74" s="49"/>
      <c r="T74" s="49"/>
      <c r="U74" s="49"/>
      <c r="V74" s="49"/>
      <c r="W74" s="49"/>
    </row>
    <row r="75" customFormat="false" ht="8.25" hidden="false" customHeight="false" outlineLevel="0" collapsed="false">
      <c r="H75" s="346" t="s">
        <v>11</v>
      </c>
      <c r="I75" s="346"/>
      <c r="J75" s="346"/>
      <c r="M75" s="346" t="s">
        <v>12</v>
      </c>
      <c r="N75" s="346"/>
      <c r="O75" s="346"/>
      <c r="S75" s="87" t="s">
        <v>13</v>
      </c>
    </row>
    <row r="76" customFormat="false" ht="8.25" hidden="false" customHeight="false" outlineLevel="0" collapsed="false">
      <c r="H76" s="346" t="s">
        <v>14</v>
      </c>
      <c r="I76" s="346"/>
      <c r="J76" s="346"/>
      <c r="M76" s="346" t="s">
        <v>15</v>
      </c>
      <c r="S76" s="83" t="s">
        <v>16</v>
      </c>
      <c r="T76" s="83" t="s">
        <v>17</v>
      </c>
    </row>
    <row r="77" customFormat="false" ht="8.25" hidden="false" customHeight="false" outlineLevel="0" collapsed="false">
      <c r="H77" s="346"/>
      <c r="I77" s="346"/>
      <c r="J77" s="346"/>
      <c r="S77" s="82" t="n">
        <f aca="false">(M87+C97+K108+K117)/(M87+C97+K108+C87)</f>
        <v>0.481122942884802</v>
      </c>
      <c r="T77" s="82" t="n">
        <f aca="false">C87/(C87+M87+C97+K108+K117)</f>
        <v>0.518877057115199</v>
      </c>
    </row>
    <row r="80" customFormat="false" ht="8.25" hidden="false" customHeight="false" outlineLevel="0" collapsed="false">
      <c r="A80" s="345" t="s">
        <v>14</v>
      </c>
      <c r="B80" s="345"/>
      <c r="C80" s="345"/>
      <c r="D80" s="345"/>
      <c r="E80" s="345"/>
      <c r="F80" s="345"/>
      <c r="G80" s="345"/>
      <c r="H80" s="345"/>
      <c r="I80" s="345"/>
      <c r="J80" s="345"/>
      <c r="K80" s="345"/>
      <c r="L80" s="345"/>
      <c r="M80" s="345"/>
      <c r="N80" s="345"/>
      <c r="O80" s="345"/>
      <c r="P80" s="345"/>
      <c r="Q80" s="345"/>
      <c r="R80" s="345"/>
      <c r="S80" s="345"/>
      <c r="T80" s="345"/>
      <c r="U80" s="345"/>
      <c r="V80" s="345"/>
      <c r="W80" s="345"/>
    </row>
    <row r="82" customFormat="false" ht="8.25" hidden="false" customHeight="false" outlineLevel="0" collapsed="false">
      <c r="C82" s="345" t="s">
        <v>18</v>
      </c>
      <c r="D82" s="345"/>
      <c r="E82" s="345"/>
      <c r="F82" s="345"/>
      <c r="G82" s="345"/>
      <c r="H82" s="345"/>
      <c r="I82" s="345"/>
      <c r="L82" s="345" t="s">
        <v>19</v>
      </c>
      <c r="M82" s="345"/>
      <c r="N82" s="345"/>
      <c r="O82" s="345"/>
      <c r="P82" s="345"/>
      <c r="R82" s="345" t="s">
        <v>20</v>
      </c>
      <c r="S82" s="345"/>
      <c r="T82" s="345"/>
      <c r="V82" s="345" t="s">
        <v>21</v>
      </c>
      <c r="W82" s="345"/>
    </row>
    <row r="83" customFormat="false" ht="8.25" hidden="false" customHeight="false" outlineLevel="0" collapsed="false">
      <c r="A83" s="55" t="s">
        <v>22</v>
      </c>
      <c r="B83" s="55" t="s">
        <v>24</v>
      </c>
      <c r="C83" s="55" t="s">
        <v>25</v>
      </c>
      <c r="D83" s="55" t="s">
        <v>26</v>
      </c>
      <c r="E83" s="55" t="s">
        <v>27</v>
      </c>
      <c r="F83" s="55" t="s">
        <v>28</v>
      </c>
      <c r="G83" s="55" t="s">
        <v>29</v>
      </c>
      <c r="H83" s="55" t="s">
        <v>30</v>
      </c>
      <c r="I83" s="55" t="s">
        <v>31</v>
      </c>
      <c r="J83" s="55" t="s">
        <v>32</v>
      </c>
      <c r="K83" s="55" t="s">
        <v>33</v>
      </c>
      <c r="M83" s="55" t="s">
        <v>34</v>
      </c>
      <c r="N83" s="55" t="s">
        <v>35</v>
      </c>
      <c r="O83" s="55" t="s">
        <v>36</v>
      </c>
      <c r="P83" s="55" t="s">
        <v>30</v>
      </c>
      <c r="Q83" s="55" t="s">
        <v>37</v>
      </c>
      <c r="R83" s="55"/>
      <c r="S83" s="55" t="s">
        <v>38</v>
      </c>
      <c r="T83" s="55" t="s">
        <v>39</v>
      </c>
      <c r="U83" s="55" t="s">
        <v>40</v>
      </c>
      <c r="V83" s="55"/>
      <c r="W83" s="55" t="s">
        <v>41</v>
      </c>
      <c r="X83" s="55" t="s">
        <v>42</v>
      </c>
      <c r="Y83" s="55"/>
      <c r="Z83" s="55"/>
    </row>
    <row r="84" customFormat="false" ht="8.25" hidden="false" customHeight="false" outlineLevel="0" collapsed="false">
      <c r="A84" s="347" t="s">
        <v>1369</v>
      </c>
      <c r="B84" s="61"/>
      <c r="C84" s="61"/>
      <c r="D84" s="61"/>
      <c r="E84" s="82" t="e">
        <f aca="false">D84/C84</f>
        <v>#DIV/0!</v>
      </c>
      <c r="F84" s="61"/>
      <c r="G84" s="348" t="e">
        <f aca="false">F84/C84</f>
        <v>#DIV/0!</v>
      </c>
      <c r="H84" s="61"/>
      <c r="I84" s="82" t="e">
        <f aca="false">H84/C84</f>
        <v>#DIV/0!</v>
      </c>
      <c r="J84" s="61"/>
      <c r="K84" s="82" t="e">
        <f aca="false">J84/C84</f>
        <v>#DIV/0!</v>
      </c>
      <c r="M84" s="61"/>
      <c r="N84" s="61"/>
      <c r="O84" s="61" t="e">
        <f aca="false">N84/M84</f>
        <v>#DIV/0!</v>
      </c>
      <c r="P84" s="61"/>
      <c r="Q84" s="82" t="e">
        <f aca="false">P84/M84</f>
        <v>#DIV/0!</v>
      </c>
      <c r="R84" s="63"/>
      <c r="S84" s="82" t="n">
        <f aca="false">(C84+M84)/($D$17+$N$17)</f>
        <v>0</v>
      </c>
      <c r="T84" s="82" t="n">
        <f aca="false">C84/($D$17)</f>
        <v>0</v>
      </c>
      <c r="U84" s="82" t="n">
        <f aca="false">M84/($N$17)</f>
        <v>0</v>
      </c>
      <c r="V84" s="349"/>
      <c r="W84" s="61" t="n">
        <f aca="false">(F84*0.05)+(H84*4)+(J84*-1)+(N84*0.1)+(P84*6)</f>
        <v>0</v>
      </c>
      <c r="X84" s="62" t="n">
        <f aca="false">((F84*0.05)+(H84*4)+(J84*-1)+(N84*0.1)+(P84*6))*0.4</f>
        <v>0</v>
      </c>
      <c r="Y84" s="63"/>
      <c r="Z84" s="63"/>
    </row>
    <row r="85" customFormat="false" ht="8.25" hidden="false" customHeight="false" outlineLevel="0" collapsed="false">
      <c r="A85" s="347" t="s">
        <v>1370</v>
      </c>
      <c r="B85" s="61" t="n">
        <v>17</v>
      </c>
      <c r="C85" s="61" t="n">
        <v>536</v>
      </c>
      <c r="D85" s="61" t="n">
        <v>360</v>
      </c>
      <c r="E85" s="82" t="n">
        <f aca="false">D85/C85</f>
        <v>0.671641791044776</v>
      </c>
      <c r="F85" s="61" t="n">
        <v>3922</v>
      </c>
      <c r="G85" s="348" t="n">
        <f aca="false">F85/C85</f>
        <v>7.31716417910448</v>
      </c>
      <c r="H85" s="61" t="n">
        <v>22</v>
      </c>
      <c r="I85" s="82" t="n">
        <f aca="false">H85/C85</f>
        <v>0.041044776119403</v>
      </c>
      <c r="J85" s="61" t="n">
        <v>14</v>
      </c>
      <c r="K85" s="82" t="n">
        <f aca="false">J85/C85</f>
        <v>0.0261194029850746</v>
      </c>
      <c r="M85" s="61" t="n">
        <v>56</v>
      </c>
      <c r="N85" s="61" t="n">
        <v>112</v>
      </c>
      <c r="O85" s="61" t="n">
        <f aca="false">N85/M85</f>
        <v>2</v>
      </c>
      <c r="P85" s="61" t="n">
        <v>0</v>
      </c>
      <c r="Q85" s="82" t="n">
        <f aca="false">P85/M85</f>
        <v>0</v>
      </c>
      <c r="R85" s="63"/>
      <c r="S85" s="82" t="n">
        <f aca="false">(C85+M85)/($D$17+$N$17)</f>
        <v>0.957928802588997</v>
      </c>
      <c r="T85" s="82" t="n">
        <f aca="false">C85/($D$17)</f>
        <v>1.00562851782364</v>
      </c>
      <c r="U85" s="82" t="n">
        <f aca="false">M85/($N$17)</f>
        <v>0.658823529411765</v>
      </c>
      <c r="V85" s="349"/>
      <c r="W85" s="61" t="n">
        <f aca="false">(F85*0.05)+(H85*4)+(J85*-1)+(N85*0.1)+(P85*6)</f>
        <v>281.3</v>
      </c>
      <c r="X85" s="62" t="n">
        <f aca="false">((F85*0.05)+(H85*4)+(J85*-1)+(N85*0.1)+(P85*6))*0.4</f>
        <v>112.52</v>
      </c>
      <c r="Y85" s="63"/>
      <c r="Z85" s="63"/>
    </row>
    <row r="86" customFormat="false" ht="8.25" hidden="false" customHeight="false" outlineLevel="0" collapsed="false">
      <c r="A86" s="347"/>
      <c r="B86" s="61"/>
      <c r="C86" s="61"/>
      <c r="D86" s="61"/>
      <c r="E86" s="82" t="e">
        <f aca="false">D86/C86</f>
        <v>#DIV/0!</v>
      </c>
      <c r="F86" s="61"/>
      <c r="G86" s="348" t="e">
        <f aca="false">F86/C86</f>
        <v>#DIV/0!</v>
      </c>
      <c r="H86" s="61"/>
      <c r="I86" s="82" t="e">
        <f aca="false">H86/C86</f>
        <v>#DIV/0!</v>
      </c>
      <c r="J86" s="61"/>
      <c r="K86" s="82" t="e">
        <f aca="false">J86/C86</f>
        <v>#DIV/0!</v>
      </c>
      <c r="M86" s="61"/>
      <c r="N86" s="61"/>
      <c r="O86" s="61" t="e">
        <f aca="false">N86/M86</f>
        <v>#DIV/0!</v>
      </c>
      <c r="P86" s="61"/>
      <c r="Q86" s="82" t="e">
        <f aca="false">P86/M86</f>
        <v>#DIV/0!</v>
      </c>
      <c r="R86" s="63"/>
      <c r="S86" s="82" t="n">
        <f aca="false">(C86+M86)/($D$17+$N$17)</f>
        <v>0</v>
      </c>
      <c r="T86" s="82" t="n">
        <f aca="false">C86/($D$17)</f>
        <v>0</v>
      </c>
      <c r="U86" s="82" t="n">
        <f aca="false">M86/($N$17)</f>
        <v>0</v>
      </c>
      <c r="V86" s="349"/>
      <c r="W86" s="61" t="n">
        <f aca="false">(F86*0.05)+(H86*4)+(J86*-1)+(N86*0.1)+(P86*6)</f>
        <v>0</v>
      </c>
      <c r="X86" s="62" t="n">
        <f aca="false">((F86*0.05)+(H86*4)+(J86*-1)+(N86*0.1)+(P86*6))*0.4</f>
        <v>0</v>
      </c>
      <c r="Y86" s="63"/>
      <c r="Z86" s="63"/>
    </row>
    <row r="87" customFormat="false" ht="8.25" hidden="false" customHeight="false" outlineLevel="0" collapsed="false">
      <c r="A87" s="55" t="s">
        <v>49</v>
      </c>
      <c r="B87" s="55"/>
      <c r="C87" s="55" t="n">
        <f aca="false">SUM(C84:C86)</f>
        <v>536</v>
      </c>
      <c r="D87" s="55" t="n">
        <f aca="false">SUM(D84:D86)</f>
        <v>360</v>
      </c>
      <c r="E87" s="55"/>
      <c r="F87" s="55" t="n">
        <f aca="false">SUM(F84:F86)</f>
        <v>3922</v>
      </c>
      <c r="G87" s="55"/>
      <c r="H87" s="55" t="n">
        <f aca="false">SUM(H84:H86)</f>
        <v>22</v>
      </c>
      <c r="I87" s="55"/>
      <c r="J87" s="55" t="n">
        <f aca="false">SUM(J84:J86)</f>
        <v>14</v>
      </c>
      <c r="K87" s="55"/>
      <c r="L87" s="87"/>
      <c r="M87" s="55" t="n">
        <f aca="false">SUM(M84:M86)</f>
        <v>56</v>
      </c>
      <c r="N87" s="55" t="n">
        <f aca="false">SUM(N84:N86)</f>
        <v>112</v>
      </c>
      <c r="O87" s="55"/>
      <c r="P87" s="55" t="n">
        <f aca="false">SUM(P84:P86)</f>
        <v>0</v>
      </c>
      <c r="Q87" s="55"/>
      <c r="R87" s="55"/>
      <c r="S87" s="350" t="n">
        <f aca="false">S84+S85+S86</f>
        <v>0.957928802588997</v>
      </c>
      <c r="T87" s="351" t="n">
        <f aca="false">C87/(C87+M87)</f>
        <v>0.905405405405405</v>
      </c>
      <c r="U87" s="351" t="n">
        <f aca="false">M87/(M87+C87)</f>
        <v>0.0945945945945946</v>
      </c>
      <c r="V87" s="349"/>
      <c r="W87" s="63"/>
      <c r="X87" s="63"/>
      <c r="Y87" s="63"/>
      <c r="Z87" s="63"/>
    </row>
    <row r="88" customFormat="false" ht="8.25" hidden="false" customHeight="false" outlineLevel="0" collapsed="false">
      <c r="C88" s="63"/>
      <c r="D88" s="352"/>
      <c r="E88" s="63"/>
      <c r="F88" s="353"/>
      <c r="G88" s="63"/>
      <c r="H88" s="354"/>
      <c r="I88" s="63"/>
      <c r="J88" s="354"/>
      <c r="K88" s="63"/>
      <c r="L88" s="63"/>
      <c r="M88" s="63"/>
      <c r="N88" s="63"/>
      <c r="O88" s="63"/>
      <c r="P88" s="63"/>
      <c r="Q88" s="63"/>
      <c r="R88" s="63"/>
    </row>
    <row r="89" customFormat="false" ht="8.25" hidden="false" customHeight="false" outlineLevel="0" collapsed="false">
      <c r="C89" s="63"/>
      <c r="D89" s="352"/>
      <c r="E89" s="63"/>
      <c r="F89" s="353"/>
      <c r="G89" s="63"/>
      <c r="H89" s="354"/>
      <c r="I89" s="63"/>
      <c r="J89" s="354"/>
      <c r="K89" s="63"/>
      <c r="L89" s="63"/>
      <c r="M89" s="63"/>
      <c r="N89" s="63"/>
      <c r="O89" s="63"/>
      <c r="P89" s="63"/>
      <c r="Q89" s="63"/>
      <c r="R89" s="63"/>
    </row>
    <row r="90" customFormat="false" ht="8.25" hidden="false" customHeight="false" outlineLevel="0" collapsed="false">
      <c r="A90" s="345" t="s">
        <v>19</v>
      </c>
      <c r="B90" s="345"/>
      <c r="C90" s="345"/>
      <c r="D90" s="345"/>
      <c r="E90" s="345"/>
      <c r="F90" s="345"/>
      <c r="G90" s="345"/>
      <c r="H90" s="345" t="s">
        <v>50</v>
      </c>
      <c r="I90" s="345"/>
      <c r="J90" s="345"/>
      <c r="K90" s="345"/>
      <c r="L90" s="345"/>
      <c r="M90" s="345"/>
      <c r="N90" s="63"/>
      <c r="O90" s="63"/>
      <c r="R90" s="345" t="s">
        <v>20</v>
      </c>
      <c r="S90" s="345"/>
      <c r="T90" s="345"/>
      <c r="V90" s="345" t="s">
        <v>21</v>
      </c>
      <c r="W90" s="345"/>
      <c r="X90" s="49"/>
      <c r="Y90" s="49"/>
      <c r="Z90" s="49"/>
      <c r="AA90" s="49"/>
    </row>
    <row r="91" customFormat="false" ht="8.25" hidden="false" customHeight="false" outlineLevel="0" collapsed="false">
      <c r="A91" s="55"/>
      <c r="B91" s="55" t="s">
        <v>24</v>
      </c>
      <c r="C91" s="55" t="s">
        <v>25</v>
      </c>
      <c r="D91" s="55" t="s">
        <v>28</v>
      </c>
      <c r="E91" s="55" t="s">
        <v>29</v>
      </c>
      <c r="F91" s="55" t="s">
        <v>30</v>
      </c>
      <c r="G91" s="55" t="s">
        <v>31</v>
      </c>
      <c r="I91" s="55" t="s">
        <v>52</v>
      </c>
      <c r="J91" s="55" t="s">
        <v>53</v>
      </c>
      <c r="K91" s="55" t="s">
        <v>54</v>
      </c>
      <c r="L91" s="55" t="s">
        <v>55</v>
      </c>
      <c r="M91" s="55" t="s">
        <v>56</v>
      </c>
      <c r="N91" s="55" t="s">
        <v>30</v>
      </c>
      <c r="O91" s="55" t="s">
        <v>57</v>
      </c>
      <c r="R91" s="55" t="s">
        <v>51</v>
      </c>
      <c r="S91" s="55" t="s">
        <v>38</v>
      </c>
      <c r="T91" s="55" t="s">
        <v>39</v>
      </c>
      <c r="U91" s="55" t="s">
        <v>40</v>
      </c>
      <c r="W91" s="55" t="s">
        <v>41</v>
      </c>
      <c r="X91" s="55" t="s">
        <v>58</v>
      </c>
      <c r="Y91" s="55" t="s">
        <v>59</v>
      </c>
      <c r="Z91" s="55"/>
      <c r="AA91" s="55"/>
    </row>
    <row r="92" customFormat="false" ht="8.25" hidden="false" customHeight="false" outlineLevel="0" collapsed="false">
      <c r="A92" s="75" t="s">
        <v>1371</v>
      </c>
      <c r="B92" s="355" t="n">
        <v>15</v>
      </c>
      <c r="C92" s="61" t="n">
        <v>175</v>
      </c>
      <c r="D92" s="61" t="n">
        <v>742</v>
      </c>
      <c r="E92" s="61" t="n">
        <f aca="false">D92/C92</f>
        <v>4.24</v>
      </c>
      <c r="F92" s="61" t="n">
        <v>7</v>
      </c>
      <c r="G92" s="82" t="n">
        <f aca="false">F92/C92</f>
        <v>0.04</v>
      </c>
      <c r="I92" s="82" t="n">
        <f aca="false">K92/J92</f>
        <v>0.7</v>
      </c>
      <c r="J92" s="61" t="n">
        <v>40</v>
      </c>
      <c r="K92" s="61" t="n">
        <v>28</v>
      </c>
      <c r="L92" s="61" t="n">
        <v>167</v>
      </c>
      <c r="M92" s="61" t="n">
        <f aca="false">L92/K92</f>
        <v>5.96428571428571</v>
      </c>
      <c r="N92" s="61" t="n">
        <v>1</v>
      </c>
      <c r="O92" s="82" t="n">
        <f aca="false">N92/K92</f>
        <v>0.0357142857142857</v>
      </c>
      <c r="R92" s="347" t="s">
        <v>1372</v>
      </c>
      <c r="S92" s="82" t="n">
        <f aca="false">(C92+J92)/($D$27+$K$27+$N$17+$E$17+$L$38+$L$47)</f>
        <v>0.239955357142857</v>
      </c>
      <c r="T92" s="82" t="n">
        <f aca="false">J92/($K$27+$F$38+$F$47)</f>
        <v>0.106666666666667</v>
      </c>
      <c r="U92" s="82" t="n">
        <f aca="false">C92/($D$27+$N$17+$L$38+$L$47)</f>
        <v>0.388888888888889</v>
      </c>
      <c r="W92" s="61" t="n">
        <f aca="false">(D92*0.1)+(F92*6)+(L92*0.1)+(N92*6)</f>
        <v>138.9</v>
      </c>
      <c r="X92" s="61" t="n">
        <f aca="false">(D92*0.1)+(F92*6)+(K92*1)+(L92*0.1)+(N92*6)</f>
        <v>166.9</v>
      </c>
      <c r="Y92" s="61" t="n">
        <f aca="false">(D92*0.1)+(F92*6)+(K92*0.5)+(L92*0.1)+(N92*6)</f>
        <v>152.9</v>
      </c>
      <c r="Z92" s="63"/>
      <c r="AA92" s="63"/>
    </row>
    <row r="93" customFormat="false" ht="8.25" hidden="false" customHeight="false" outlineLevel="0" collapsed="false">
      <c r="A93" s="75"/>
      <c r="B93" s="355"/>
      <c r="C93" s="61"/>
      <c r="D93" s="61"/>
      <c r="E93" s="61" t="e">
        <f aca="false">D93/C93</f>
        <v>#DIV/0!</v>
      </c>
      <c r="F93" s="61" t="n">
        <v>0</v>
      </c>
      <c r="G93" s="82" t="e">
        <f aca="false">F93/C93</f>
        <v>#DIV/0!</v>
      </c>
      <c r="I93" s="82" t="e">
        <f aca="false">K93/J93</f>
        <v>#DIV/0!</v>
      </c>
      <c r="J93" s="61"/>
      <c r="K93" s="61"/>
      <c r="L93" s="61"/>
      <c r="M93" s="61" t="e">
        <f aca="false">L93/K93</f>
        <v>#DIV/0!</v>
      </c>
      <c r="N93" s="61"/>
      <c r="O93" s="82" t="e">
        <f aca="false">N93/K93</f>
        <v>#DIV/0!</v>
      </c>
      <c r="R93" s="347"/>
      <c r="S93" s="82" t="n">
        <f aca="false">(C93+J93)/($D$27+$K$27+$N$17+$E$17+$L$38+$L$47)</f>
        <v>0</v>
      </c>
      <c r="T93" s="82" t="n">
        <f aca="false">J93/($K$27+$F$38+$F$47)</f>
        <v>0</v>
      </c>
      <c r="U93" s="82" t="n">
        <f aca="false">C93/($D$27+$N$17+$L$38+$L$47)</f>
        <v>0</v>
      </c>
      <c r="W93" s="61" t="n">
        <f aca="false">(D93*0.1)+(F93*6)+(L93*0.1)+(N93*6)</f>
        <v>0</v>
      </c>
      <c r="X93" s="61" t="n">
        <f aca="false">(D93*0.1)+(F93*6)+(K93*1)+(L93*0.1)+(N93*6)</f>
        <v>0</v>
      </c>
      <c r="Y93" s="61" t="n">
        <f aca="false">(D93*0.1)+(F93*6)+(K93*0.5)+(L93*0.1)+(N93*6)</f>
        <v>0</v>
      </c>
      <c r="Z93" s="63"/>
      <c r="AA93" s="63"/>
    </row>
    <row r="94" customFormat="false" ht="8.25" hidden="false" customHeight="false" outlineLevel="0" collapsed="false">
      <c r="A94" s="347"/>
      <c r="B94" s="355"/>
      <c r="C94" s="61"/>
      <c r="D94" s="61"/>
      <c r="E94" s="61" t="e">
        <f aca="false">D94/C94</f>
        <v>#DIV/0!</v>
      </c>
      <c r="F94" s="61" t="n">
        <v>0</v>
      </c>
      <c r="G94" s="82" t="e">
        <f aca="false">F94/C94</f>
        <v>#DIV/0!</v>
      </c>
      <c r="I94" s="82" t="n">
        <f aca="false">K94/J94</f>
        <v>0.823529411764706</v>
      </c>
      <c r="J94" s="61" t="n">
        <v>17</v>
      </c>
      <c r="K94" s="61" t="n">
        <v>14</v>
      </c>
      <c r="L94" s="61" t="n">
        <v>115</v>
      </c>
      <c r="M94" s="61" t="n">
        <f aca="false">L94/K94</f>
        <v>8.21428571428571</v>
      </c>
      <c r="N94" s="61" t="n">
        <v>0</v>
      </c>
      <c r="O94" s="82" t="n">
        <f aca="false">N94/K94</f>
        <v>0</v>
      </c>
      <c r="R94" s="347"/>
      <c r="S94" s="82" t="n">
        <f aca="false">(C94+J94)/($D$27+$K$27+$N$17+$E$17+$L$38+$L$47)</f>
        <v>0.0189732142857143</v>
      </c>
      <c r="T94" s="82" t="n">
        <f aca="false">J94/($K$27+$F$38+$F$47)</f>
        <v>0.0453333333333333</v>
      </c>
      <c r="U94" s="82" t="n">
        <f aca="false">C94/($D$27+$N$17+$L$38+$L$47)</f>
        <v>0</v>
      </c>
      <c r="W94" s="61" t="n">
        <f aca="false">(D94*0.1)+(F94*6)+(L94*0.1)+(N94*6)</f>
        <v>11.5</v>
      </c>
      <c r="X94" s="61" t="n">
        <f aca="false">(D94*0.1)+(F94*6)+(K94*1)+(L94*0.1)+(N94*6)</f>
        <v>25.5</v>
      </c>
      <c r="Y94" s="61" t="n">
        <f aca="false">(D94*0.1)+(F94*6)+(K94*0.5)+(L94*0.1)+(N94*6)</f>
        <v>18.5</v>
      </c>
      <c r="Z94" s="63"/>
      <c r="AA94" s="63"/>
    </row>
    <row r="95" customFormat="false" ht="8.25" hidden="false" customHeight="false" outlineLevel="0" collapsed="false">
      <c r="A95" s="347" t="s">
        <v>1331</v>
      </c>
      <c r="B95" s="355" t="n">
        <v>17</v>
      </c>
      <c r="C95" s="61" t="n">
        <v>249</v>
      </c>
      <c r="D95" s="61" t="n">
        <v>1115</v>
      </c>
      <c r="E95" s="61" t="n">
        <f aca="false">D95/C95</f>
        <v>4.47791164658635</v>
      </c>
      <c r="F95" s="61" t="n">
        <v>9</v>
      </c>
      <c r="G95" s="82" t="n">
        <f aca="false">F95/C95</f>
        <v>0.036144578313253</v>
      </c>
      <c r="I95" s="82" t="n">
        <f aca="false">K95/J95</f>
        <v>0.777777777777778</v>
      </c>
      <c r="J95" s="61" t="n">
        <v>90</v>
      </c>
      <c r="K95" s="61" t="n">
        <v>70</v>
      </c>
      <c r="L95" s="61" t="n">
        <v>450</v>
      </c>
      <c r="M95" s="61" t="n">
        <f aca="false">L95/K95</f>
        <v>6.42857142857143</v>
      </c>
      <c r="N95" s="61" t="n">
        <v>2</v>
      </c>
      <c r="O95" s="82" t="n">
        <f aca="false">N95/K95</f>
        <v>0.0285714285714286</v>
      </c>
      <c r="R95" s="347" t="s">
        <v>1332</v>
      </c>
      <c r="S95" s="82" t="n">
        <f aca="false">(C95+J95)/($D$27+$K$27+$N$17+$E$17+$L$38+$L$47)</f>
        <v>0.378348214285714</v>
      </c>
      <c r="T95" s="82" t="n">
        <f aca="false">J95/($K$27+$F$38+$F$47)</f>
        <v>0.24</v>
      </c>
      <c r="U95" s="82" t="n">
        <f aca="false">C95/($D$27+$N$17+$L$38+$L$47)</f>
        <v>0.553333333333333</v>
      </c>
      <c r="W95" s="61" t="n">
        <f aca="false">(D95*0.1)+(F95*6)+(L95*0.1)+(N95*6)</f>
        <v>222.5</v>
      </c>
      <c r="X95" s="61" t="n">
        <f aca="false">(D95*0.1)+(F95*6)+(K95*1)+(L95*0.1)+(N95*6)</f>
        <v>292.5</v>
      </c>
      <c r="Y95" s="61" t="n">
        <f aca="false">(D95*0.1)+(F95*6)+(K95*0.5)+(L95*0.1)+(N95*6)</f>
        <v>257.5</v>
      </c>
      <c r="Z95" s="63"/>
      <c r="AA95" s="63"/>
    </row>
    <row r="96" customFormat="false" ht="8.25" hidden="false" customHeight="false" outlineLevel="0" collapsed="false">
      <c r="A96" s="347"/>
      <c r="B96" s="355"/>
      <c r="C96" s="61"/>
      <c r="D96" s="61"/>
      <c r="E96" s="61" t="e">
        <f aca="false">D96/C96</f>
        <v>#DIV/0!</v>
      </c>
      <c r="F96" s="61"/>
      <c r="G96" s="82" t="e">
        <f aca="false">F96/C96</f>
        <v>#DIV/0!</v>
      </c>
      <c r="I96" s="82" t="e">
        <f aca="false">K96/J96</f>
        <v>#DIV/0!</v>
      </c>
      <c r="J96" s="61"/>
      <c r="K96" s="61"/>
      <c r="L96" s="61"/>
      <c r="M96" s="61" t="e">
        <f aca="false">L96/K96</f>
        <v>#DIV/0!</v>
      </c>
      <c r="N96" s="61" t="n">
        <v>0</v>
      </c>
      <c r="O96" s="82" t="e">
        <f aca="false">N96/K96</f>
        <v>#DIV/0!</v>
      </c>
      <c r="R96" s="347"/>
      <c r="S96" s="82" t="n">
        <f aca="false">(C96+J96)/($D$27+$K$27+$N$17+$E$17+$L$38+$L$47)</f>
        <v>0</v>
      </c>
      <c r="T96" s="82" t="n">
        <f aca="false">J96/($K$27+$F$38+$F$47)</f>
        <v>0</v>
      </c>
      <c r="U96" s="82" t="n">
        <f aca="false">C96/($D$27+$N$17+$L$38+$L$47)</f>
        <v>0</v>
      </c>
      <c r="W96" s="61" t="n">
        <f aca="false">(D96*0.1)+(F96*6)+(L96*0.1)+(N96*6)</f>
        <v>0</v>
      </c>
      <c r="X96" s="61" t="n">
        <f aca="false">(D96*0.1)+(F96*6)+(K96*1)+(L96*0.1)+(N96*6)</f>
        <v>0</v>
      </c>
      <c r="Y96" s="61" t="n">
        <f aca="false">(D96*0.1)+(F96*6)+(K96*0.5)+(L96*0.1)+(N96*6)</f>
        <v>0</v>
      </c>
      <c r="Z96" s="63"/>
      <c r="AA96" s="63"/>
    </row>
    <row r="97" customFormat="false" ht="8.25" hidden="false" customHeight="false" outlineLevel="0" collapsed="false">
      <c r="A97" s="55" t="s">
        <v>49</v>
      </c>
      <c r="B97" s="55"/>
      <c r="C97" s="55" t="n">
        <f aca="false">SUM(C92:C96)</f>
        <v>424</v>
      </c>
      <c r="D97" s="55" t="n">
        <f aca="false">SUM(D92:D96)</f>
        <v>1857</v>
      </c>
      <c r="E97" s="55"/>
      <c r="F97" s="55" t="n">
        <f aca="false">SUM(F92:F96)</f>
        <v>16</v>
      </c>
      <c r="G97" s="55"/>
      <c r="H97" s="55"/>
      <c r="I97" s="55"/>
      <c r="J97" s="55" t="n">
        <f aca="false">SUM(J92:J96)</f>
        <v>147</v>
      </c>
      <c r="K97" s="55" t="n">
        <f aca="false">SUM(K92:K96)</f>
        <v>112</v>
      </c>
      <c r="L97" s="55" t="n">
        <f aca="false">SUM(L92:L96)</f>
        <v>732</v>
      </c>
      <c r="M97" s="55"/>
      <c r="N97" s="55" t="n">
        <f aca="false">SUM(N92:N96)</f>
        <v>3</v>
      </c>
      <c r="O97" s="55"/>
    </row>
    <row r="98" customFormat="false" ht="8.25" hidden="false" customHeight="false" outlineLevel="0" collapsed="false">
      <c r="A98" s="55"/>
      <c r="C98" s="63"/>
      <c r="D98" s="63"/>
      <c r="E98" s="63"/>
      <c r="F98" s="63"/>
      <c r="G98" s="63"/>
      <c r="H98" s="55"/>
      <c r="I98" s="63"/>
      <c r="J98" s="63"/>
      <c r="K98" s="63"/>
      <c r="L98" s="63"/>
      <c r="M98" s="63"/>
      <c r="N98" s="63"/>
    </row>
    <row r="99" customFormat="false" ht="8.25" hidden="false" customHeight="false" outlineLevel="0" collapsed="false">
      <c r="C99" s="63"/>
      <c r="D99" s="63"/>
      <c r="E99" s="63"/>
      <c r="F99" s="63"/>
      <c r="G99" s="63"/>
      <c r="H99" s="63"/>
      <c r="I99" s="63"/>
      <c r="J99" s="63"/>
      <c r="K99" s="63"/>
      <c r="L99" s="63"/>
      <c r="M99" s="63"/>
    </row>
    <row r="100" customFormat="false" ht="8.25" hidden="false" customHeight="false" outlineLevel="0" collapsed="false">
      <c r="A100" s="345" t="s">
        <v>50</v>
      </c>
      <c r="B100" s="345"/>
      <c r="C100" s="345"/>
      <c r="D100" s="345"/>
      <c r="E100" s="345"/>
      <c r="F100" s="345"/>
      <c r="G100" s="345"/>
      <c r="H100" s="63"/>
      <c r="I100" s="63"/>
      <c r="J100" s="345" t="s">
        <v>19</v>
      </c>
      <c r="K100" s="345"/>
      <c r="L100" s="345"/>
      <c r="M100" s="345"/>
      <c r="N100" s="345"/>
      <c r="R100" s="345" t="s">
        <v>20</v>
      </c>
      <c r="S100" s="345"/>
      <c r="T100" s="345"/>
      <c r="V100" s="345" t="s">
        <v>21</v>
      </c>
      <c r="W100" s="345"/>
    </row>
    <row r="101" customFormat="false" ht="8.25" hidden="false" customHeight="false" outlineLevel="0" collapsed="false">
      <c r="A101" s="55" t="s">
        <v>74</v>
      </c>
      <c r="B101" s="55" t="s">
        <v>24</v>
      </c>
      <c r="C101" s="55" t="s">
        <v>52</v>
      </c>
      <c r="D101" s="55" t="s">
        <v>53</v>
      </c>
      <c r="E101" s="55" t="s">
        <v>54</v>
      </c>
      <c r="F101" s="55" t="s">
        <v>55</v>
      </c>
      <c r="G101" s="55" t="s">
        <v>56</v>
      </c>
      <c r="H101" s="55" t="s">
        <v>30</v>
      </c>
      <c r="I101" s="55" t="s">
        <v>57</v>
      </c>
      <c r="K101" s="55" t="s">
        <v>34</v>
      </c>
      <c r="L101" s="55" t="s">
        <v>35</v>
      </c>
      <c r="M101" s="55" t="s">
        <v>36</v>
      </c>
      <c r="N101" s="55" t="s">
        <v>75</v>
      </c>
      <c r="O101" s="55" t="s">
        <v>31</v>
      </c>
      <c r="R101" s="55" t="s">
        <v>74</v>
      </c>
      <c r="S101" s="55" t="s">
        <v>38</v>
      </c>
      <c r="T101" s="55" t="s">
        <v>39</v>
      </c>
      <c r="U101" s="55" t="s">
        <v>40</v>
      </c>
      <c r="W101" s="55" t="s">
        <v>41</v>
      </c>
      <c r="X101" s="55" t="s">
        <v>58</v>
      </c>
      <c r="Y101" s="55" t="s">
        <v>76</v>
      </c>
      <c r="Z101" s="55"/>
    </row>
    <row r="102" customFormat="false" ht="8.25" hidden="false" customHeight="false" outlineLevel="0" collapsed="false">
      <c r="A102" s="347" t="s">
        <v>1373</v>
      </c>
      <c r="B102" s="61" t="n">
        <v>15</v>
      </c>
      <c r="C102" s="82" t="n">
        <f aca="false">E102/D102</f>
        <v>0.692307692307692</v>
      </c>
      <c r="D102" s="61" t="n">
        <v>91</v>
      </c>
      <c r="E102" s="61" t="n">
        <v>63</v>
      </c>
      <c r="F102" s="61" t="n">
        <v>780</v>
      </c>
      <c r="G102" s="61" t="n">
        <f aca="false">F102/E102</f>
        <v>12.3809523809524</v>
      </c>
      <c r="H102" s="61" t="n">
        <v>5</v>
      </c>
      <c r="I102" s="82" t="n">
        <f aca="false">H102/E102</f>
        <v>0.0793650793650794</v>
      </c>
      <c r="K102" s="61" t="n">
        <v>0</v>
      </c>
      <c r="L102" s="61" t="n">
        <v>0</v>
      </c>
      <c r="M102" s="356" t="e">
        <f aca="false">L102/K102</f>
        <v>#DIV/0!</v>
      </c>
      <c r="N102" s="61" t="n">
        <v>0</v>
      </c>
      <c r="O102" s="82" t="e">
        <f aca="false">N102/K102</f>
        <v>#DIV/0!</v>
      </c>
      <c r="R102" s="347" t="s">
        <v>1374</v>
      </c>
      <c r="S102" s="84" t="n">
        <f aca="false">(D102+K102)/($D$27+$L$27+$N$17+$E$47+$L$47)</f>
        <v>0.146537842190016</v>
      </c>
      <c r="T102" s="84" t="n">
        <f aca="false">D102/($E$17)</f>
        <v>0.25207756232687</v>
      </c>
      <c r="U102" s="84" t="n">
        <f aca="false">K102/($N$17+$D$27+$L$38+$L$47)</f>
        <v>0</v>
      </c>
      <c r="W102" s="61" t="n">
        <f aca="false">(F102*0.1)+(H102*6)+(L102*0.1)+(N102*6)</f>
        <v>108</v>
      </c>
      <c r="X102" s="61" t="n">
        <f aca="false">(E102*1)+(F102*0.1)+(H102*6)+(L102*0.1)+(N102*6)</f>
        <v>171</v>
      </c>
      <c r="Y102" s="61" t="n">
        <f aca="false">(E102*0.5)+(F102*0.1)+(H102*6)+(L102*0.1)+(N102*6)</f>
        <v>139.5</v>
      </c>
      <c r="Z102" s="63"/>
    </row>
    <row r="103" customFormat="false" ht="8.25" hidden="false" customHeight="false" outlineLevel="0" collapsed="false">
      <c r="A103" s="347" t="s">
        <v>319</v>
      </c>
      <c r="B103" s="61" t="n">
        <v>16</v>
      </c>
      <c r="C103" s="82" t="n">
        <f aca="false">E103/D103</f>
        <v>0.602564102564103</v>
      </c>
      <c r="D103" s="61" t="n">
        <v>78</v>
      </c>
      <c r="E103" s="61" t="n">
        <v>47</v>
      </c>
      <c r="F103" s="61" t="n">
        <v>614</v>
      </c>
      <c r="G103" s="61" t="n">
        <f aca="false">F103/E103</f>
        <v>13.063829787234</v>
      </c>
      <c r="H103" s="61" t="n">
        <v>5</v>
      </c>
      <c r="I103" s="82" t="n">
        <f aca="false">H103/E103</f>
        <v>0.106382978723404</v>
      </c>
      <c r="K103" s="61" t="n">
        <v>7</v>
      </c>
      <c r="L103" s="61" t="n">
        <v>45</v>
      </c>
      <c r="M103" s="356" t="n">
        <f aca="false">L103/K103</f>
        <v>6.42857142857143</v>
      </c>
      <c r="N103" s="61" t="n">
        <v>1</v>
      </c>
      <c r="O103" s="82" t="n">
        <f aca="false">N103/K103</f>
        <v>0.142857142857143</v>
      </c>
      <c r="R103" s="347"/>
      <c r="S103" s="84" t="n">
        <f aca="false">(D103+K103)/($D$27+$L$27+$N$17+$E$47+$L$47)</f>
        <v>0.136876006441224</v>
      </c>
      <c r="T103" s="84" t="n">
        <f aca="false">D103/($E$17)</f>
        <v>0.21606648199446</v>
      </c>
      <c r="U103" s="84" t="n">
        <f aca="false">K103/($N$17+$D$27+$L$38+$L$47)</f>
        <v>0.0155555555555556</v>
      </c>
      <c r="W103" s="61" t="n">
        <f aca="false">(F103*0.1)+(H103*6)+(L103*0.1)+(N103*6)</f>
        <v>101.9</v>
      </c>
      <c r="X103" s="61" t="n">
        <f aca="false">(E103*1)+(F103*0.1)+(H103*6)+(L103*0.1)+(N103*6)</f>
        <v>148.9</v>
      </c>
      <c r="Y103" s="61" t="n">
        <f aca="false">(E103*0.5)+(F103*0.1)+(H103*6)+(L103*0.1)+(N103*6)</f>
        <v>125.4</v>
      </c>
      <c r="Z103" s="63"/>
    </row>
    <row r="104" customFormat="false" ht="8.25" hidden="false" customHeight="false" outlineLevel="0" collapsed="false">
      <c r="A104" s="75" t="s">
        <v>1375</v>
      </c>
      <c r="B104" s="61" t="n">
        <v>16</v>
      </c>
      <c r="C104" s="82" t="n">
        <f aca="false">E104/D104</f>
        <v>0.65</v>
      </c>
      <c r="D104" s="61" t="n">
        <v>20</v>
      </c>
      <c r="E104" s="61" t="n">
        <v>13</v>
      </c>
      <c r="F104" s="61" t="n">
        <v>146</v>
      </c>
      <c r="G104" s="61" t="n">
        <f aca="false">F104/E104</f>
        <v>11.2307692307692</v>
      </c>
      <c r="H104" s="61" t="n">
        <v>1</v>
      </c>
      <c r="I104" s="82" t="n">
        <f aca="false">H104/E104</f>
        <v>0.0769230769230769</v>
      </c>
      <c r="K104" s="61" t="n">
        <v>3</v>
      </c>
      <c r="L104" s="61" t="n">
        <v>18</v>
      </c>
      <c r="M104" s="356" t="n">
        <f aca="false">L104/K104</f>
        <v>6</v>
      </c>
      <c r="N104" s="61" t="n">
        <v>0</v>
      </c>
      <c r="O104" s="82" t="n">
        <f aca="false">N104/K104</f>
        <v>0</v>
      </c>
      <c r="R104" s="347" t="s">
        <v>1376</v>
      </c>
      <c r="S104" s="84" t="n">
        <f aca="false">(D104+K104)/($D$27+$L$27+$N$17+$E$47+$L$47)</f>
        <v>0.037037037037037</v>
      </c>
      <c r="T104" s="84" t="n">
        <f aca="false">D104/($E$17)</f>
        <v>0.0554016620498615</v>
      </c>
      <c r="U104" s="84" t="n">
        <f aca="false">K104/($N$17+$D$27+$L$38+$L$47)</f>
        <v>0.00666666666666667</v>
      </c>
      <c r="W104" s="61" t="n">
        <f aca="false">(F104*0.1)+(H104*6)+(L104*0.1)+(N104*6)</f>
        <v>22.4</v>
      </c>
      <c r="X104" s="61" t="n">
        <f aca="false">(E104*1)+(F104*0.1)+(H104*6)+(L104*0.1)+(N104*6)</f>
        <v>35.4</v>
      </c>
      <c r="Y104" s="61" t="n">
        <f aca="false">(E104*0.5)+(F104*0.1)+(H104*6)+(L104*0.1)+(N104*6)</f>
        <v>28.9</v>
      </c>
      <c r="Z104" s="63"/>
    </row>
    <row r="105" customFormat="false" ht="8.25" hidden="false" customHeight="false" outlineLevel="0" collapsed="false">
      <c r="A105" s="75" t="s">
        <v>1347</v>
      </c>
      <c r="B105" s="61" t="n">
        <v>8</v>
      </c>
      <c r="C105" s="82" t="n">
        <f aca="false">E105/D105</f>
        <v>0.666666666666667</v>
      </c>
      <c r="D105" s="61" t="n">
        <v>15</v>
      </c>
      <c r="E105" s="61" t="n">
        <v>10</v>
      </c>
      <c r="F105" s="61" t="n">
        <v>111</v>
      </c>
      <c r="G105" s="61" t="n">
        <f aca="false">F105/E105</f>
        <v>11.1</v>
      </c>
      <c r="H105" s="61" t="n">
        <v>0</v>
      </c>
      <c r="I105" s="82" t="n">
        <f aca="false">H105/E105</f>
        <v>0</v>
      </c>
      <c r="K105" s="61" t="n">
        <v>2</v>
      </c>
      <c r="L105" s="61" t="n">
        <v>10</v>
      </c>
      <c r="M105" s="356" t="n">
        <f aca="false">L105/K105</f>
        <v>5</v>
      </c>
      <c r="N105" s="61" t="n">
        <v>0</v>
      </c>
      <c r="O105" s="82" t="n">
        <f aca="false">N105/K105</f>
        <v>0</v>
      </c>
      <c r="R105" s="347" t="s">
        <v>1348</v>
      </c>
      <c r="S105" s="84" t="n">
        <f aca="false">(D105+K105)/($D$27+$L$27+$N$17+$E$47+$L$47)</f>
        <v>0.0273752012882448</v>
      </c>
      <c r="T105" s="84" t="n">
        <f aca="false">D105/($E$17)</f>
        <v>0.0415512465373961</v>
      </c>
      <c r="U105" s="84" t="n">
        <f aca="false">K105/($N$17+$D$27+$L$38+$L$47)</f>
        <v>0.00444444444444444</v>
      </c>
      <c r="W105" s="61" t="n">
        <f aca="false">(F105*0.1)+(H105*6)+(L105*0.1)+(N105*6)</f>
        <v>12.1</v>
      </c>
      <c r="X105" s="61" t="n">
        <f aca="false">(E105*1)+(F105*0.1)+(H105*6)+(L105*0.1)+(N105*6)</f>
        <v>22.1</v>
      </c>
      <c r="Y105" s="61" t="n">
        <f aca="false">(E105*0.5)+(F105*0.1)+(H105*6)+(L105*0.1)+(N105*6)</f>
        <v>17.1</v>
      </c>
      <c r="Z105" s="63"/>
    </row>
    <row r="106" customFormat="false" ht="8.25" hidden="false" customHeight="false" outlineLevel="0" collapsed="false">
      <c r="A106" s="347" t="s">
        <v>1377</v>
      </c>
      <c r="B106" s="61" t="n">
        <v>11</v>
      </c>
      <c r="C106" s="82" t="n">
        <f aca="false">E106/D106</f>
        <v>0.571428571428571</v>
      </c>
      <c r="D106" s="61" t="n">
        <v>42</v>
      </c>
      <c r="E106" s="61" t="n">
        <v>24</v>
      </c>
      <c r="F106" s="61" t="n">
        <v>404</v>
      </c>
      <c r="G106" s="61" t="n">
        <f aca="false">F106/E106</f>
        <v>16.8333333333333</v>
      </c>
      <c r="H106" s="61" t="n">
        <v>1</v>
      </c>
      <c r="I106" s="82" t="n">
        <f aca="false">H106/E106</f>
        <v>0.0416666666666667</v>
      </c>
      <c r="K106" s="61" t="n">
        <v>0</v>
      </c>
      <c r="L106" s="61" t="n">
        <v>0</v>
      </c>
      <c r="M106" s="356" t="e">
        <f aca="false">L106/K106</f>
        <v>#DIV/0!</v>
      </c>
      <c r="N106" s="61" t="n">
        <v>0</v>
      </c>
      <c r="O106" s="82" t="e">
        <f aca="false">N106/K106</f>
        <v>#DIV/0!</v>
      </c>
      <c r="R106" s="347" t="s">
        <v>1378</v>
      </c>
      <c r="S106" s="84" t="n">
        <f aca="false">(D106+K106)/($D$27+$L$27+$N$17+$E$47+$L$47)</f>
        <v>0.0676328502415459</v>
      </c>
      <c r="T106" s="84" t="n">
        <f aca="false">D106/($E$17)</f>
        <v>0.116343490304709</v>
      </c>
      <c r="U106" s="84" t="n">
        <f aca="false">K106/($N$17+$D$27+$L$38+$L$47)</f>
        <v>0</v>
      </c>
      <c r="W106" s="61" t="n">
        <f aca="false">(F106*0.1)+(H106*6)+(L106*0.1)+(N106*6)</f>
        <v>46.4</v>
      </c>
      <c r="X106" s="61" t="n">
        <f aca="false">(E106*1)+(F106*0.1)+(H106*6)+(L106*0.1)+(N106*6)</f>
        <v>70.4</v>
      </c>
      <c r="Y106" s="61" t="n">
        <f aca="false">(E106*0.5)+(F106*0.1)+(H106*6)+(L106*0.1)+(N106*6)</f>
        <v>58.4</v>
      </c>
      <c r="Z106" s="63"/>
    </row>
    <row r="107" customFormat="false" ht="8.25" hidden="false" customHeight="false" outlineLevel="0" collapsed="false">
      <c r="A107" s="347" t="s">
        <v>1379</v>
      </c>
      <c r="B107" s="61" t="n">
        <v>6</v>
      </c>
      <c r="C107" s="82" t="n">
        <f aca="false">E107/D107</f>
        <v>0.52</v>
      </c>
      <c r="D107" s="61" t="n">
        <v>25</v>
      </c>
      <c r="E107" s="61" t="n">
        <v>13</v>
      </c>
      <c r="F107" s="61" t="n">
        <v>230</v>
      </c>
      <c r="G107" s="61" t="n">
        <f aca="false">F107/E107</f>
        <v>17.6923076923077</v>
      </c>
      <c r="H107" s="61" t="n">
        <v>2</v>
      </c>
      <c r="I107" s="82" t="n">
        <f aca="false">H107/E107</f>
        <v>0.153846153846154</v>
      </c>
      <c r="K107" s="61" t="n">
        <v>5</v>
      </c>
      <c r="L107" s="61" t="n">
        <v>27</v>
      </c>
      <c r="M107" s="356" t="n">
        <f aca="false">L107/K107</f>
        <v>5.4</v>
      </c>
      <c r="N107" s="61" t="n">
        <v>1</v>
      </c>
      <c r="O107" s="82" t="n">
        <f aca="false">N107/K107</f>
        <v>0.2</v>
      </c>
      <c r="R107" s="347" t="s">
        <v>1380</v>
      </c>
      <c r="S107" s="84" t="n">
        <f aca="false">(D107+K107)/($D$27+$L$27+$N$17+$E$47+$L$47)</f>
        <v>0.0483091787439614</v>
      </c>
      <c r="T107" s="84" t="n">
        <f aca="false">D107/($E$17)</f>
        <v>0.0692520775623269</v>
      </c>
      <c r="U107" s="84" t="n">
        <f aca="false">K107/($N$17+$D$27+$L$38+$L$47)</f>
        <v>0.0111111111111111</v>
      </c>
      <c r="W107" s="61" t="n">
        <f aca="false">(F107*0.1)+(H107*6)+(L107*0.1)+(N107*6)</f>
        <v>43.7</v>
      </c>
      <c r="X107" s="61" t="n">
        <f aca="false">(E107*1)+(F107*0.1)+(H107*6)+(L107*0.1)+(N107*6)</f>
        <v>56.7</v>
      </c>
      <c r="Y107" s="61" t="n">
        <f aca="false">(E107*0.5)+(F107*0.1)+(H107*6)+(L107*0.1)+(N107*6)</f>
        <v>50.2</v>
      </c>
      <c r="Z107" s="63"/>
    </row>
    <row r="108" customFormat="false" ht="8.25" hidden="false" customHeight="false" outlineLevel="0" collapsed="false">
      <c r="A108" s="55" t="s">
        <v>49</v>
      </c>
      <c r="B108" s="55"/>
      <c r="C108" s="87"/>
      <c r="D108" s="55" t="n">
        <f aca="false">SUM(D102:D107)</f>
        <v>271</v>
      </c>
      <c r="E108" s="55" t="n">
        <f aca="false">SUM(E102:E107)</f>
        <v>170</v>
      </c>
      <c r="F108" s="55" t="n">
        <f aca="false">SUM(F102:F107)</f>
        <v>2285</v>
      </c>
      <c r="G108" s="55"/>
      <c r="H108" s="55" t="n">
        <f aca="false">SUM(H102:H107)</f>
        <v>14</v>
      </c>
      <c r="I108" s="55"/>
      <c r="J108" s="55"/>
      <c r="K108" s="55" t="n">
        <f aca="false">SUM(K102:K107)</f>
        <v>17</v>
      </c>
      <c r="L108" s="55" t="n">
        <f aca="false">SUM(L102:L107)</f>
        <v>100</v>
      </c>
      <c r="M108" s="55"/>
      <c r="N108" s="55" t="n">
        <f aca="false">SUM(N102:N107)</f>
        <v>2</v>
      </c>
      <c r="O108" s="55"/>
    </row>
    <row r="109" customFormat="false" ht="8.25" hidden="false" customHeight="false" outlineLevel="0" collapsed="false">
      <c r="A109" s="55"/>
      <c r="C109" s="63"/>
      <c r="D109" s="63"/>
      <c r="E109" s="63"/>
      <c r="F109" s="63"/>
      <c r="G109" s="63"/>
      <c r="H109" s="63"/>
      <c r="I109" s="63"/>
      <c r="J109" s="63"/>
      <c r="K109" s="63"/>
      <c r="L109" s="63"/>
    </row>
    <row r="110" customFormat="false" ht="8.25" hidden="false" customHeight="false" outlineLevel="0" collapsed="false">
      <c r="A110" s="55"/>
      <c r="C110" s="63"/>
      <c r="D110" s="63"/>
      <c r="E110" s="63"/>
      <c r="F110" s="63"/>
      <c r="G110" s="63"/>
      <c r="H110" s="63"/>
      <c r="I110" s="63"/>
      <c r="J110" s="63"/>
      <c r="K110" s="63"/>
      <c r="L110" s="63"/>
    </row>
    <row r="111" customFormat="false" ht="8.25" hidden="false" customHeight="false" outlineLevel="0" collapsed="false">
      <c r="A111" s="345" t="s">
        <v>50</v>
      </c>
      <c r="B111" s="345"/>
      <c r="C111" s="345"/>
      <c r="D111" s="345"/>
      <c r="E111" s="345"/>
      <c r="F111" s="345"/>
      <c r="G111" s="345"/>
      <c r="H111" s="63"/>
      <c r="I111" s="63"/>
      <c r="J111" s="345" t="s">
        <v>19</v>
      </c>
      <c r="K111" s="345"/>
      <c r="L111" s="345"/>
      <c r="M111" s="345"/>
      <c r="N111" s="345"/>
      <c r="R111" s="345" t="s">
        <v>20</v>
      </c>
      <c r="S111" s="345"/>
      <c r="T111" s="345"/>
      <c r="V111" s="345" t="s">
        <v>21</v>
      </c>
      <c r="W111" s="345"/>
    </row>
    <row r="112" customFormat="false" ht="8.25" hidden="false" customHeight="false" outlineLevel="0" collapsed="false">
      <c r="A112" s="55" t="s">
        <v>95</v>
      </c>
      <c r="B112" s="55" t="s">
        <v>24</v>
      </c>
      <c r="C112" s="55" t="s">
        <v>52</v>
      </c>
      <c r="D112" s="55" t="s">
        <v>53</v>
      </c>
      <c r="E112" s="55" t="s">
        <v>54</v>
      </c>
      <c r="F112" s="55" t="s">
        <v>55</v>
      </c>
      <c r="G112" s="55" t="s">
        <v>56</v>
      </c>
      <c r="H112" s="55" t="s">
        <v>30</v>
      </c>
      <c r="I112" s="55" t="s">
        <v>57</v>
      </c>
      <c r="K112" s="55" t="s">
        <v>34</v>
      </c>
      <c r="L112" s="55" t="s">
        <v>35</v>
      </c>
      <c r="M112" s="55" t="s">
        <v>36</v>
      </c>
      <c r="N112" s="55" t="s">
        <v>96</v>
      </c>
      <c r="O112" s="55" t="s">
        <v>31</v>
      </c>
      <c r="R112" s="55" t="s">
        <v>95</v>
      </c>
      <c r="S112" s="55" t="s">
        <v>38</v>
      </c>
      <c r="T112" s="55" t="s">
        <v>39</v>
      </c>
      <c r="U112" s="55" t="s">
        <v>40</v>
      </c>
      <c r="W112" s="55" t="s">
        <v>41</v>
      </c>
      <c r="X112" s="55" t="s">
        <v>58</v>
      </c>
      <c r="Y112" s="55" t="s">
        <v>97</v>
      </c>
      <c r="Z112" s="55"/>
    </row>
    <row r="113" customFormat="false" ht="8.25" hidden="false" customHeight="false" outlineLevel="0" collapsed="false">
      <c r="A113" s="75" t="s">
        <v>705</v>
      </c>
      <c r="B113" s="61" t="n">
        <v>16</v>
      </c>
      <c r="C113" s="82" t="n">
        <f aca="false">E113/D113</f>
        <v>0.703125</v>
      </c>
      <c r="D113" s="61" t="n">
        <v>64</v>
      </c>
      <c r="E113" s="61" t="n">
        <v>45</v>
      </c>
      <c r="F113" s="61" t="n">
        <v>525</v>
      </c>
      <c r="G113" s="61" t="n">
        <f aca="false">F113/E113</f>
        <v>11.6666666666667</v>
      </c>
      <c r="H113" s="61" t="n">
        <v>3</v>
      </c>
      <c r="I113" s="82" t="n">
        <f aca="false">H113/E113</f>
        <v>0.0666666666666667</v>
      </c>
      <c r="K113" s="61" t="n">
        <v>0</v>
      </c>
      <c r="L113" s="61" t="n">
        <v>0</v>
      </c>
      <c r="M113" s="61" t="e">
        <f aca="false">L113/K113</f>
        <v>#DIV/0!</v>
      </c>
      <c r="N113" s="61" t="n">
        <v>0</v>
      </c>
      <c r="O113" s="82" t="e">
        <f aca="false">N113/K113</f>
        <v>#DIV/0!</v>
      </c>
      <c r="R113" s="347"/>
      <c r="S113" s="84" t="n">
        <f aca="false">(D113+K113)/($E$47+$L$47+$E$38+$L$38+$K$27+$D$27+$N$17)</f>
        <v>0.0651068158697864</v>
      </c>
      <c r="T113" s="84" t="n">
        <f aca="false">D113/($E$47+$E$38+$K$27)</f>
        <v>0.120075046904315</v>
      </c>
      <c r="U113" s="84" t="n">
        <f aca="false">K113/($L$47+$L$38+$D$27+$N$17)</f>
        <v>0</v>
      </c>
      <c r="W113" s="61" t="n">
        <f aca="false">(F113*0.1)+(H113*6)+(L113*0.1)+(N113*6)</f>
        <v>70.5</v>
      </c>
      <c r="X113" s="61" t="n">
        <f aca="false">(E113*1)+(F113*0.1)+(H113*6)+(L113*0.1)+(N113*6)</f>
        <v>115.5</v>
      </c>
      <c r="Y113" s="61" t="n">
        <f aca="false">(E113*0.5)+(F113*0.1)+(H113*6)+(L113*0.1)+(N113*6)</f>
        <v>93</v>
      </c>
      <c r="Z113" s="63"/>
    </row>
    <row r="114" customFormat="false" ht="8.25" hidden="false" customHeight="false" outlineLevel="0" collapsed="false">
      <c r="A114" s="75" t="s">
        <v>458</v>
      </c>
      <c r="B114" s="61" t="n">
        <v>16</v>
      </c>
      <c r="C114" s="82" t="n">
        <f aca="false">E114/D114</f>
        <v>0.611111111111111</v>
      </c>
      <c r="D114" s="61" t="n">
        <v>54</v>
      </c>
      <c r="E114" s="61" t="n">
        <v>33</v>
      </c>
      <c r="F114" s="61" t="n">
        <v>380</v>
      </c>
      <c r="G114" s="61" t="n">
        <f aca="false">F114/E114</f>
        <v>11.5151515151515</v>
      </c>
      <c r="H114" s="61" t="n">
        <v>2</v>
      </c>
      <c r="I114" s="82" t="n">
        <f aca="false">H114/E114</f>
        <v>0.0606060606060606</v>
      </c>
      <c r="K114" s="61" t="n">
        <v>0</v>
      </c>
      <c r="L114" s="61" t="n">
        <v>0</v>
      </c>
      <c r="M114" s="61" t="e">
        <f aca="false">L114/K114</f>
        <v>#DIV/0!</v>
      </c>
      <c r="N114" s="61" t="n">
        <v>0</v>
      </c>
      <c r="O114" s="82" t="e">
        <f aca="false">N114/K114</f>
        <v>#DIV/0!</v>
      </c>
      <c r="R114" s="347"/>
      <c r="S114" s="84" t="n">
        <f aca="false">(D114+K114)/($E$47+$L$47+$E$38+$L$38+$K$27+$D$27+$N$17)</f>
        <v>0.0549338758901322</v>
      </c>
      <c r="T114" s="84" t="n">
        <f aca="false">D114/($E$47+$E$38+$K$27)</f>
        <v>0.101313320825516</v>
      </c>
      <c r="U114" s="84" t="n">
        <f aca="false">K114/($L$47+$L$38+$D$27+$N$17)</f>
        <v>0</v>
      </c>
      <c r="W114" s="61" t="n">
        <f aca="false">(F114*0.1)+(H114*6)+(L114*0.1)+(N114*6)</f>
        <v>50</v>
      </c>
      <c r="X114" s="61" t="n">
        <f aca="false">(E114*1)+(F114*0.1)+(H114*6)+(L114*0.1)+(N114*6)</f>
        <v>83</v>
      </c>
      <c r="Y114" s="61" t="n">
        <f aca="false">(E114*0.5)+(F114*0.1)+(H114*6)+(L114*0.1)+(N114*6)</f>
        <v>66.5</v>
      </c>
      <c r="Z114" s="63"/>
    </row>
    <row r="115" customFormat="false" ht="8.25" hidden="false" customHeight="false" outlineLevel="0" collapsed="false">
      <c r="A115" s="347"/>
      <c r="B115" s="61"/>
      <c r="C115" s="82" t="e">
        <f aca="false">E115/D115</f>
        <v>#DIV/0!</v>
      </c>
      <c r="D115" s="61"/>
      <c r="E115" s="61"/>
      <c r="F115" s="61"/>
      <c r="G115" s="61" t="e">
        <f aca="false">F115/E115</f>
        <v>#DIV/0!</v>
      </c>
      <c r="H115" s="61"/>
      <c r="I115" s="82" t="e">
        <f aca="false">H115/E115</f>
        <v>#DIV/0!</v>
      </c>
      <c r="K115" s="61" t="n">
        <v>0</v>
      </c>
      <c r="L115" s="61" t="n">
        <v>0</v>
      </c>
      <c r="M115" s="61" t="e">
        <f aca="false">L115/K115</f>
        <v>#DIV/0!</v>
      </c>
      <c r="N115" s="61" t="n">
        <v>0</v>
      </c>
      <c r="O115" s="82" t="e">
        <f aca="false">N115/K115</f>
        <v>#DIV/0!</v>
      </c>
      <c r="R115" s="347"/>
      <c r="S115" s="84" t="n">
        <f aca="false">(D115+K115)/($E$47+$L$47+$E$38+$L$38+$K$27+$D$27+$N$17)</f>
        <v>0</v>
      </c>
      <c r="T115" s="84" t="n">
        <f aca="false">D115/($E$47+$E$38+$K$27)</f>
        <v>0</v>
      </c>
      <c r="U115" s="84" t="n">
        <f aca="false">K115/($L$47+$L$38+$D$27+$N$17)</f>
        <v>0</v>
      </c>
      <c r="W115" s="61" t="n">
        <f aca="false">(F115*0.1)+(H115*6)+(L115*0.1)+(N115*6)</f>
        <v>0</v>
      </c>
      <c r="X115" s="61" t="n">
        <f aca="false">(E115*1)+(F115*0.1)+(H115*6)+(L115*0.1)+(N115*6)</f>
        <v>0</v>
      </c>
      <c r="Y115" s="61" t="n">
        <f aca="false">(E115*0.5)+(F115*0.1)+(H115*6)+(L115*0.1)+(N115*6)</f>
        <v>0</v>
      </c>
      <c r="Z115" s="63"/>
    </row>
    <row r="116" customFormat="false" ht="8.25" hidden="false" customHeight="false" outlineLevel="0" collapsed="false">
      <c r="A116" s="75"/>
      <c r="B116" s="61"/>
      <c r="C116" s="82" t="e">
        <f aca="false">E116/D116</f>
        <v>#DIV/0!</v>
      </c>
      <c r="D116" s="61"/>
      <c r="E116" s="61"/>
      <c r="F116" s="61"/>
      <c r="G116" s="61" t="e">
        <f aca="false">F116/E116</f>
        <v>#DIV/0!</v>
      </c>
      <c r="H116" s="61"/>
      <c r="I116" s="82" t="e">
        <f aca="false">H116/E116</f>
        <v>#DIV/0!</v>
      </c>
      <c r="K116" s="61"/>
      <c r="L116" s="61"/>
      <c r="M116" s="61" t="e">
        <f aca="false">L116/K116</f>
        <v>#DIV/0!</v>
      </c>
      <c r="N116" s="61" t="n">
        <v>0</v>
      </c>
      <c r="O116" s="82" t="e">
        <f aca="false">N116/K116</f>
        <v>#DIV/0!</v>
      </c>
      <c r="R116" s="347"/>
      <c r="S116" s="84" t="n">
        <f aca="false">(D116+K116)/($E$47+$L$47+$E$38+$L$38+$K$27+$D$27+$N$17)</f>
        <v>0</v>
      </c>
      <c r="T116" s="84" t="n">
        <f aca="false">D116/($E$47+$E$38+$K$27)</f>
        <v>0</v>
      </c>
      <c r="U116" s="84" t="n">
        <f aca="false">K116/($L$47+$L$38+$D$27+$N$17)</f>
        <v>0</v>
      </c>
      <c r="W116" s="61" t="n">
        <f aca="false">(F116*0.1)+(H116*6)+(L116*0.1)+(N116*6)</f>
        <v>0</v>
      </c>
      <c r="X116" s="61" t="n">
        <f aca="false">(E116*1)+(F116*0.1)+(H116*6)+(L116*0.1)+(N116*6)</f>
        <v>0</v>
      </c>
      <c r="Y116" s="61" t="n">
        <f aca="false">(E116*0.5)+(F116*0.1)+(H116*6)+(L116*0.1)+(N116*6)</f>
        <v>0</v>
      </c>
      <c r="Z116" s="63"/>
    </row>
    <row r="117" customFormat="false" ht="8.25" hidden="false" customHeight="false" outlineLevel="0" collapsed="false">
      <c r="A117" s="55" t="s">
        <v>49</v>
      </c>
      <c r="B117" s="55"/>
      <c r="C117" s="87"/>
      <c r="D117" s="55" t="n">
        <f aca="false">SUM(D113:D116)</f>
        <v>118</v>
      </c>
      <c r="E117" s="55" t="n">
        <f aca="false">SUM(E113:E116)</f>
        <v>78</v>
      </c>
      <c r="F117" s="55" t="n">
        <f aca="false">SUM(F113:F116)</f>
        <v>905</v>
      </c>
      <c r="G117" s="55"/>
      <c r="H117" s="55" t="n">
        <f aca="false">SUM(H113:H116)</f>
        <v>5</v>
      </c>
      <c r="I117" s="55"/>
      <c r="J117" s="55"/>
      <c r="K117" s="55" t="n">
        <f aca="false">SUM(K113:K116)</f>
        <v>0</v>
      </c>
      <c r="L117" s="55" t="n">
        <f aca="false">SUM(L113:L116)</f>
        <v>0</v>
      </c>
      <c r="M117" s="55"/>
      <c r="N117" s="55" t="n">
        <f aca="false">SUM(N113:N116)</f>
        <v>0</v>
      </c>
      <c r="O117" s="87"/>
      <c r="Q117" s="349"/>
      <c r="S117" s="349"/>
      <c r="U117" s="63"/>
      <c r="V117" s="63"/>
    </row>
    <row r="118" customFormat="false" ht="8.25" hidden="false" customHeight="false" outlineLevel="0" collapsed="false">
      <c r="H118" s="352"/>
      <c r="I118" s="63"/>
      <c r="J118" s="63"/>
      <c r="P118" s="349"/>
      <c r="Q118" s="349"/>
      <c r="R118" s="349"/>
      <c r="T118" s="63"/>
      <c r="U118" s="63"/>
    </row>
    <row r="119" customFormat="false" ht="8.25" hidden="false" customHeight="false" outlineLevel="0" collapsed="false">
      <c r="H119" s="352"/>
      <c r="I119" s="63"/>
      <c r="J119" s="63"/>
      <c r="P119" s="349"/>
      <c r="Q119" s="349"/>
      <c r="R119" s="349"/>
      <c r="T119" s="63"/>
      <c r="U119" s="63"/>
    </row>
    <row r="120" customFormat="false" ht="8.25" hidden="false" customHeight="false" outlineLevel="0" collapsed="false">
      <c r="A120" s="345" t="s">
        <v>109</v>
      </c>
      <c r="B120" s="345"/>
      <c r="C120" s="345"/>
      <c r="D120" s="345"/>
      <c r="E120" s="345"/>
      <c r="F120" s="345"/>
      <c r="G120" s="345"/>
      <c r="H120" s="352"/>
      <c r="I120" s="63"/>
      <c r="J120" s="345" t="s">
        <v>110</v>
      </c>
      <c r="K120" s="345"/>
      <c r="L120" s="345"/>
      <c r="M120" s="345"/>
      <c r="N120" s="345"/>
      <c r="P120" s="357"/>
      <c r="Q120" s="349"/>
      <c r="R120" s="345" t="s">
        <v>111</v>
      </c>
      <c r="S120" s="345"/>
      <c r="T120" s="345"/>
      <c r="U120" s="345"/>
      <c r="V120" s="345"/>
    </row>
    <row r="121" customFormat="false" ht="8.25" hidden="false" customHeight="false" outlineLevel="0" collapsed="false">
      <c r="A121" s="87"/>
      <c r="B121" s="55" t="s">
        <v>53</v>
      </c>
      <c r="C121" s="55" t="s">
        <v>112</v>
      </c>
      <c r="D121" s="55" t="s">
        <v>55</v>
      </c>
      <c r="E121" s="55" t="s">
        <v>30</v>
      </c>
      <c r="H121" s="63"/>
      <c r="I121" s="63"/>
      <c r="J121" s="358" t="s">
        <v>113</v>
      </c>
      <c r="K121" s="358"/>
      <c r="L121" s="358"/>
      <c r="M121" s="358"/>
      <c r="N121" s="87" t="s">
        <v>114</v>
      </c>
      <c r="R121" s="358" t="s">
        <v>113</v>
      </c>
      <c r="S121" s="358"/>
      <c r="T121" s="358"/>
      <c r="U121" s="358"/>
      <c r="V121" s="87" t="s">
        <v>114</v>
      </c>
    </row>
    <row r="122" customFormat="false" ht="8.25" hidden="false" customHeight="false" outlineLevel="0" collapsed="false">
      <c r="A122" s="75" t="s">
        <v>117</v>
      </c>
      <c r="B122" s="61" t="n">
        <f aca="false">SUM(J92:J96,D102:D107,D113:D116)</f>
        <v>536</v>
      </c>
      <c r="C122" s="61" t="n">
        <f aca="false">SUM(E113:E116,E102:E107,K92:K96)</f>
        <v>360</v>
      </c>
      <c r="D122" s="61" t="n">
        <f aca="false">SUM(F113:F116,F102:F107,L92:L96)</f>
        <v>3922</v>
      </c>
      <c r="E122" s="61" t="n">
        <f aca="false">SUM(N92:N96,H102:H107,H113:H116)</f>
        <v>22</v>
      </c>
      <c r="H122" s="63"/>
      <c r="I122" s="63"/>
      <c r="J122" s="347" t="s">
        <v>1381</v>
      </c>
      <c r="K122" s="347"/>
      <c r="L122" s="347"/>
      <c r="M122" s="347"/>
      <c r="N122" s="347" t="s">
        <v>130</v>
      </c>
      <c r="R122" s="347" t="s">
        <v>1382</v>
      </c>
      <c r="S122" s="347"/>
      <c r="T122" s="347"/>
      <c r="U122" s="347"/>
      <c r="V122" s="347" t="s">
        <v>122</v>
      </c>
    </row>
    <row r="123" customFormat="false" ht="8.25" hidden="false" customHeight="false" outlineLevel="0" collapsed="false">
      <c r="A123" s="75" t="s">
        <v>118</v>
      </c>
      <c r="B123" s="61" t="n">
        <f aca="false">SUM(C87)</f>
        <v>536</v>
      </c>
      <c r="C123" s="61" t="n">
        <f aca="false">SUM(D87)</f>
        <v>360</v>
      </c>
      <c r="D123" s="61" t="n">
        <f aca="false">SUM(F87)</f>
        <v>3922</v>
      </c>
      <c r="E123" s="61" t="n">
        <f aca="false">SUM(H87)</f>
        <v>22</v>
      </c>
      <c r="F123" s="55"/>
      <c r="J123" s="347" t="s">
        <v>696</v>
      </c>
      <c r="K123" s="347"/>
      <c r="L123" s="347"/>
      <c r="M123" s="347"/>
      <c r="N123" s="347" t="s">
        <v>1383</v>
      </c>
      <c r="R123" s="347" t="s">
        <v>1384</v>
      </c>
      <c r="S123" s="347"/>
      <c r="T123" s="347"/>
      <c r="U123" s="347"/>
      <c r="V123" s="347" t="s">
        <v>122</v>
      </c>
    </row>
    <row r="124" customFormat="false" ht="8.25" hidden="false" customHeight="false" outlineLevel="0" collapsed="false">
      <c r="A124" s="75" t="s">
        <v>120</v>
      </c>
      <c r="B124" s="61"/>
      <c r="F124" s="55"/>
      <c r="J124" s="347" t="s">
        <v>1385</v>
      </c>
      <c r="K124" s="347"/>
      <c r="L124" s="347"/>
      <c r="M124" s="347"/>
      <c r="N124" s="347" t="s">
        <v>51</v>
      </c>
      <c r="R124" s="75"/>
      <c r="S124" s="75"/>
      <c r="T124" s="75"/>
      <c r="U124" s="75"/>
      <c r="V124" s="347"/>
    </row>
    <row r="125" customFormat="false" ht="8.25" hidden="false" customHeight="false" outlineLevel="0" collapsed="false">
      <c r="J125" s="347" t="s">
        <v>1386</v>
      </c>
      <c r="K125" s="347"/>
      <c r="L125" s="347"/>
      <c r="M125" s="347"/>
      <c r="N125" s="347" t="s">
        <v>1387</v>
      </c>
      <c r="R125" s="75"/>
      <c r="S125" s="75"/>
      <c r="T125" s="75"/>
      <c r="U125" s="75"/>
      <c r="V125" s="347"/>
    </row>
    <row r="126" customFormat="false" ht="8.25" hidden="false" customHeight="false" outlineLevel="0" collapsed="false">
      <c r="A126" s="87"/>
      <c r="B126" s="55" t="s">
        <v>25</v>
      </c>
      <c r="C126" s="55" t="s">
        <v>28</v>
      </c>
      <c r="D126" s="55" t="s">
        <v>30</v>
      </c>
      <c r="J126" s="347" t="s">
        <v>1388</v>
      </c>
      <c r="K126" s="347"/>
      <c r="L126" s="347"/>
      <c r="M126" s="347"/>
      <c r="N126" s="347" t="s">
        <v>130</v>
      </c>
      <c r="R126" s="75"/>
      <c r="S126" s="75"/>
      <c r="T126" s="75"/>
      <c r="U126" s="75"/>
      <c r="V126" s="347"/>
    </row>
    <row r="127" customFormat="false" ht="8.25" hidden="false" customHeight="false" outlineLevel="0" collapsed="false">
      <c r="A127" s="75" t="s">
        <v>125</v>
      </c>
      <c r="B127" s="61" t="n">
        <f aca="false">SUM(M84:M86,C92:C96,K102:K107,K113:K116)</f>
        <v>497</v>
      </c>
      <c r="C127" s="61" t="n">
        <f aca="false">SUM(N84:N86,D92:D96,L102:L107,L113:L116)</f>
        <v>2069</v>
      </c>
      <c r="D127" s="61" t="n">
        <f aca="false">SUM(P84:P86,F92:F96,N102:N107,N113:N116)</f>
        <v>18</v>
      </c>
      <c r="J127" s="347"/>
      <c r="K127" s="347"/>
      <c r="L127" s="347"/>
      <c r="M127" s="347"/>
      <c r="N127" s="347"/>
      <c r="R127" s="75"/>
      <c r="S127" s="75"/>
      <c r="T127" s="75"/>
      <c r="U127" s="75"/>
      <c r="V127" s="347"/>
    </row>
    <row r="128" customFormat="false" ht="8.25" hidden="false" customHeight="false" outlineLevel="0" collapsed="false">
      <c r="A128" s="75" t="s">
        <v>120</v>
      </c>
      <c r="B128" s="61"/>
      <c r="J128" s="347" t="s">
        <v>1389</v>
      </c>
      <c r="K128" s="347"/>
      <c r="L128" s="347"/>
      <c r="M128" s="347"/>
      <c r="N128" s="347" t="s">
        <v>51</v>
      </c>
      <c r="R128" s="75"/>
      <c r="S128" s="75"/>
      <c r="T128" s="75"/>
      <c r="U128" s="75"/>
      <c r="V128" s="347"/>
    </row>
    <row r="129" customFormat="false" ht="8.25" hidden="false" customHeight="false" outlineLevel="0" collapsed="false">
      <c r="J129" s="347" t="s">
        <v>1390</v>
      </c>
      <c r="K129" s="347"/>
      <c r="L129" s="347"/>
      <c r="M129" s="347"/>
      <c r="N129" s="347" t="s">
        <v>122</v>
      </c>
      <c r="R129" s="75"/>
      <c r="S129" s="75"/>
      <c r="T129" s="75"/>
      <c r="U129" s="75"/>
      <c r="V129" s="347"/>
    </row>
    <row r="130" customFormat="false" ht="8.25" hidden="false" customHeight="false" outlineLevel="0" collapsed="false">
      <c r="B130" s="55" t="s">
        <v>16</v>
      </c>
      <c r="C130" s="55" t="s">
        <v>17</v>
      </c>
    </row>
    <row r="131" customFormat="false" ht="8.25" hidden="false" customHeight="false" outlineLevel="0" collapsed="false">
      <c r="A131" s="75" t="s">
        <v>131</v>
      </c>
      <c r="B131" s="82" t="n">
        <f aca="false">B127/(B123+B127)</f>
        <v>0.481122942884802</v>
      </c>
      <c r="C131" s="82" t="n">
        <f aca="false">B123/(B123+B127)</f>
        <v>0.518877057115199</v>
      </c>
    </row>
    <row r="132" customFormat="false" ht="8.25" hidden="false" customHeight="false" outlineLevel="0" collapsed="false">
      <c r="A132" s="75" t="s">
        <v>133</v>
      </c>
      <c r="B132" s="61"/>
      <c r="C132" s="347"/>
      <c r="J132" s="46" t="s">
        <v>132</v>
      </c>
    </row>
    <row r="141" customFormat="false" ht="8.25" hidden="false" customHeight="false" outlineLevel="0" collapsed="false">
      <c r="A141" s="345" t="s">
        <v>134</v>
      </c>
      <c r="B141" s="345"/>
      <c r="C141" s="345"/>
      <c r="D141" s="345"/>
      <c r="E141" s="345"/>
      <c r="F141" s="345"/>
      <c r="G141" s="345"/>
      <c r="H141" s="345"/>
      <c r="I141" s="345"/>
      <c r="J141" s="345"/>
      <c r="K141" s="345"/>
      <c r="L141" s="345"/>
      <c r="M141" s="345"/>
      <c r="N141" s="345"/>
      <c r="O141" s="345"/>
      <c r="P141" s="345"/>
      <c r="Q141" s="345"/>
      <c r="R141" s="345"/>
      <c r="S141" s="345"/>
      <c r="T141" s="345"/>
      <c r="U141" s="345"/>
      <c r="V141" s="345"/>
      <c r="W141" s="345"/>
    </row>
    <row r="142" customFormat="false" ht="8.25" hidden="false" customHeight="false" outlineLevel="0" collapsed="false">
      <c r="A142" s="49"/>
      <c r="B142" s="49"/>
      <c r="C142" s="49"/>
      <c r="D142" s="49"/>
      <c r="E142" s="49"/>
      <c r="F142" s="49"/>
      <c r="G142" s="49"/>
      <c r="H142" s="49"/>
      <c r="I142" s="49"/>
      <c r="J142" s="49"/>
      <c r="K142" s="49"/>
      <c r="L142" s="49"/>
      <c r="M142" s="49"/>
      <c r="N142" s="49"/>
      <c r="O142" s="49"/>
      <c r="P142" s="49"/>
      <c r="Q142" s="49"/>
      <c r="R142" s="49"/>
      <c r="S142" s="49"/>
      <c r="T142" s="49"/>
      <c r="U142" s="49"/>
      <c r="V142" s="49"/>
      <c r="W142" s="49"/>
    </row>
    <row r="143" customFormat="false" ht="8.25" hidden="false" customHeight="false" outlineLevel="0" collapsed="false">
      <c r="H143" s="346" t="s">
        <v>11</v>
      </c>
      <c r="I143" s="346"/>
      <c r="J143" s="346"/>
      <c r="M143" s="346" t="s">
        <v>12</v>
      </c>
      <c r="N143" s="346"/>
      <c r="O143" s="346"/>
    </row>
    <row r="144" customFormat="false" ht="8.25" hidden="false" customHeight="false" outlineLevel="0" collapsed="false">
      <c r="H144" s="346" t="s">
        <v>14</v>
      </c>
      <c r="I144" s="346"/>
      <c r="J144" s="346"/>
    </row>
    <row r="145" customFormat="false" ht="8.25" hidden="false" customHeight="false" outlineLevel="0" collapsed="false">
      <c r="H145" s="346"/>
      <c r="I145" s="346"/>
      <c r="J145" s="346"/>
    </row>
    <row r="146" customFormat="false" ht="8.25" hidden="false" customHeight="false" outlineLevel="0" collapsed="false">
      <c r="H146" s="346"/>
      <c r="I146" s="346"/>
      <c r="J146" s="346"/>
    </row>
    <row r="147" customFormat="false" ht="8.25" hidden="false" customHeight="false" outlineLevel="0" collapsed="false">
      <c r="D147" s="87" t="s">
        <v>135</v>
      </c>
      <c r="P147" s="87" t="s">
        <v>136</v>
      </c>
    </row>
    <row r="148" customFormat="false" ht="8.25" hidden="false" customHeight="false" outlineLevel="0" collapsed="false">
      <c r="A148" s="55" t="s">
        <v>137</v>
      </c>
      <c r="P148" s="87" t="s">
        <v>137</v>
      </c>
      <c r="S148" s="55" t="s">
        <v>138</v>
      </c>
    </row>
    <row r="149" customFormat="false" ht="8.25" hidden="false" customHeight="false" outlineLevel="0" collapsed="false">
      <c r="A149" s="75" t="s">
        <v>139</v>
      </c>
      <c r="B149" s="78" t="s">
        <v>140</v>
      </c>
      <c r="C149" s="78" t="s">
        <v>26</v>
      </c>
      <c r="D149" s="78" t="s">
        <v>27</v>
      </c>
      <c r="E149" s="78" t="s">
        <v>55</v>
      </c>
      <c r="F149" s="78" t="s">
        <v>30</v>
      </c>
      <c r="G149" s="78" t="s">
        <v>141</v>
      </c>
      <c r="H149" s="78" t="s">
        <v>34</v>
      </c>
      <c r="I149" s="78" t="s">
        <v>55</v>
      </c>
      <c r="J149" s="78" t="s">
        <v>142</v>
      </c>
      <c r="K149" s="78" t="s">
        <v>30</v>
      </c>
      <c r="L149" s="78" t="s">
        <v>41</v>
      </c>
      <c r="O149" s="78" t="s">
        <v>143</v>
      </c>
      <c r="P149" s="78" t="s">
        <v>144</v>
      </c>
      <c r="Q149" s="78" t="s">
        <v>145</v>
      </c>
      <c r="S149" s="83" t="s">
        <v>16</v>
      </c>
      <c r="T149" s="83" t="s">
        <v>17</v>
      </c>
    </row>
    <row r="150" customFormat="false" ht="8.25" hidden="false" customHeight="false" outlineLevel="0" collapsed="false">
      <c r="A150" s="347" t="s">
        <v>49</v>
      </c>
      <c r="B150" s="355" t="n">
        <f aca="false">AVERAGE(B160,B170)</f>
        <v>515.5</v>
      </c>
      <c r="C150" s="355" t="n">
        <f aca="false">AVERAGE(C160,C170)</f>
        <v>352</v>
      </c>
      <c r="D150" s="81" t="n">
        <f aca="false">C150/B150</f>
        <v>0.682832201745878</v>
      </c>
      <c r="E150" s="355" t="n">
        <f aca="false">AVERAGE(E160,E170)</f>
        <v>3901</v>
      </c>
      <c r="F150" s="355" t="n">
        <f aca="false">AVERAGE(F160,F170)</f>
        <v>24.5</v>
      </c>
      <c r="G150" s="355" t="n">
        <f aca="false">AVERAGE(G160,G170)</f>
        <v>9.5</v>
      </c>
      <c r="H150" s="355" t="n">
        <f aca="false">AVERAGE(H160,H170)</f>
        <v>96</v>
      </c>
      <c r="I150" s="355" t="n">
        <f aca="false">AVERAGE(I160,I170)</f>
        <v>472</v>
      </c>
      <c r="J150" s="359" t="n">
        <f aca="false">I150/H150</f>
        <v>4.91666666666667</v>
      </c>
      <c r="K150" s="355" t="n">
        <f aca="false">AVERAGE(K160,K170)</f>
        <v>3.5</v>
      </c>
      <c r="L150" s="61" t="n">
        <f aca="false">((E150*0.05)+(F150*4)+(G150*-1)+(I150*0.1)+(K150*6))</f>
        <v>351.75</v>
      </c>
      <c r="O150" s="81" t="n">
        <f aca="false">(B150+H150)/(B152+F152+B154+F154+B156+F156+B150+H150)</f>
        <v>0.414576271186441</v>
      </c>
      <c r="P150" s="82" t="n">
        <f aca="false">B150/(B150+F152+F154+F156)</f>
        <v>0.512425447316103</v>
      </c>
      <c r="Q150" s="82" t="n">
        <f aca="false">H150/(H150+B152+B154+B156)</f>
        <v>0.204690831556503</v>
      </c>
      <c r="S150" s="82" t="n">
        <f aca="false">(H150+B152+B154+B156)/(H150+B152+B154+B156+B150)</f>
        <v>0.476383951244286</v>
      </c>
      <c r="T150" s="82" t="n">
        <f aca="false">B150/(B150+H150+B152+B154+B156)</f>
        <v>0.523616048755714</v>
      </c>
    </row>
    <row r="151" customFormat="false" ht="8.25" hidden="false" customHeight="false" outlineLevel="0" collapsed="false">
      <c r="A151" s="75" t="s">
        <v>146</v>
      </c>
      <c r="B151" s="78" t="s">
        <v>34</v>
      </c>
      <c r="C151" s="78" t="s">
        <v>55</v>
      </c>
      <c r="D151" s="78" t="s">
        <v>142</v>
      </c>
      <c r="E151" s="78" t="s">
        <v>30</v>
      </c>
      <c r="F151" s="78" t="s">
        <v>53</v>
      </c>
      <c r="G151" s="78" t="s">
        <v>54</v>
      </c>
      <c r="H151" s="78" t="s">
        <v>55</v>
      </c>
      <c r="I151" s="78" t="s">
        <v>147</v>
      </c>
      <c r="J151" s="78" t="s">
        <v>30</v>
      </c>
      <c r="K151" s="78" t="s">
        <v>41</v>
      </c>
      <c r="L151" s="355" t="s">
        <v>148</v>
      </c>
      <c r="O151" s="83" t="s">
        <v>143</v>
      </c>
      <c r="P151" s="83" t="s">
        <v>145</v>
      </c>
      <c r="Q151" s="83" t="s">
        <v>149</v>
      </c>
    </row>
    <row r="152" customFormat="false" ht="8.25" hidden="false" customHeight="false" outlineLevel="0" collapsed="false">
      <c r="A152" s="347" t="s">
        <v>49</v>
      </c>
      <c r="B152" s="355" t="n">
        <f aca="false">AVERAGE(B162,B172)</f>
        <v>365.5</v>
      </c>
      <c r="C152" s="355" t="n">
        <f aca="false">AVERAGE(C162,C172)</f>
        <v>1579</v>
      </c>
      <c r="D152" s="359" t="n">
        <f aca="false">C152/B152</f>
        <v>4.32010943912449</v>
      </c>
      <c r="E152" s="355" t="n">
        <f aca="false">AVERAGE(E162,E172)</f>
        <v>13</v>
      </c>
      <c r="F152" s="355" t="n">
        <f aca="false">AVERAGE(F162,F172)</f>
        <v>83</v>
      </c>
      <c r="G152" s="355" t="n">
        <f aca="false">AVERAGE(G162,G172)</f>
        <v>68</v>
      </c>
      <c r="H152" s="355" t="n">
        <f aca="false">AVERAGE(H162,H172)</f>
        <v>507</v>
      </c>
      <c r="I152" s="359" t="n">
        <f aca="false">H152/G152</f>
        <v>7.45588235294118</v>
      </c>
      <c r="J152" s="355" t="n">
        <f aca="false">AVERAGE(J162,J172)</f>
        <v>2.5</v>
      </c>
      <c r="K152" s="61" t="n">
        <f aca="false">(C152*0.1)+(E152*6)+(H152*0.1)+(J152*6)</f>
        <v>301.6</v>
      </c>
      <c r="L152" s="61" t="n">
        <f aca="false">(C152*0.1)+(E152*6)+(G152*1)+(H152*0.1)+(J152*6)</f>
        <v>369.6</v>
      </c>
      <c r="O152" s="81" t="n">
        <f aca="false">(B152+F152)/(B152+F152+B154+F154+B156+F156+B150+H150)</f>
        <v>0.304067796610169</v>
      </c>
      <c r="P152" s="82" t="n">
        <f aca="false">B152/(H150+B152+B154+B156)</f>
        <v>0.779317697228145</v>
      </c>
      <c r="Q152" s="82" t="n">
        <f aca="false">F152/(F152+F154+F156)</f>
        <v>0.169215086646279</v>
      </c>
    </row>
    <row r="153" customFormat="false" ht="8.25" hidden="false" customHeight="false" outlineLevel="0" collapsed="false">
      <c r="A153" s="75" t="s">
        <v>150</v>
      </c>
      <c r="B153" s="78" t="s">
        <v>34</v>
      </c>
      <c r="C153" s="78" t="s">
        <v>55</v>
      </c>
      <c r="D153" s="78" t="s">
        <v>142</v>
      </c>
      <c r="E153" s="78" t="s">
        <v>30</v>
      </c>
      <c r="F153" s="78" t="s">
        <v>53</v>
      </c>
      <c r="G153" s="78" t="s">
        <v>54</v>
      </c>
      <c r="H153" s="78" t="s">
        <v>55</v>
      </c>
      <c r="I153" s="78" t="s">
        <v>147</v>
      </c>
      <c r="J153" s="78" t="s">
        <v>30</v>
      </c>
      <c r="K153" s="78" t="s">
        <v>41</v>
      </c>
      <c r="L153" s="355" t="s">
        <v>148</v>
      </c>
      <c r="O153" s="83" t="s">
        <v>143</v>
      </c>
      <c r="P153" s="83" t="s">
        <v>145</v>
      </c>
      <c r="Q153" s="83" t="s">
        <v>149</v>
      </c>
    </row>
    <row r="154" customFormat="false" ht="8.25" hidden="false" customHeight="false" outlineLevel="0" collapsed="false">
      <c r="A154" s="347" t="s">
        <v>49</v>
      </c>
      <c r="B154" s="355" t="n">
        <f aca="false">AVERAGE(B164,B174)</f>
        <v>7.5</v>
      </c>
      <c r="C154" s="355" t="n">
        <f aca="false">AVERAGE(C164,C174)</f>
        <v>25</v>
      </c>
      <c r="D154" s="355" t="n">
        <f aca="false">C154/B154</f>
        <v>3.33333333333333</v>
      </c>
      <c r="E154" s="355" t="n">
        <f aca="false">AVERAGE(E164,E174)</f>
        <v>0</v>
      </c>
      <c r="F154" s="355" t="n">
        <f aca="false">AVERAGE(F164,F174)</f>
        <v>270</v>
      </c>
      <c r="G154" s="355" t="n">
        <f aca="false">AVERAGE(G164,G174)</f>
        <v>185</v>
      </c>
      <c r="H154" s="355" t="n">
        <f aca="false">AVERAGE(H164,H174)</f>
        <v>2281.5</v>
      </c>
      <c r="I154" s="359" t="n">
        <f aca="false">H154/G154</f>
        <v>12.3324324324324</v>
      </c>
      <c r="J154" s="355" t="n">
        <f aca="false">AVERAGE(J164,J174)</f>
        <v>14.5</v>
      </c>
      <c r="K154" s="61" t="n">
        <f aca="false">(C154*0.1)+(E154*6)+(H154*0.1)+(J154*6)</f>
        <v>317.65</v>
      </c>
      <c r="L154" s="61" t="n">
        <f aca="false">(C154*0.1)+(E154*6)+(G154*1)+(H154*0.1)+(J154*6)</f>
        <v>502.65</v>
      </c>
      <c r="O154" s="81" t="n">
        <f aca="false">(B154+F154)/(B152+F152+B154+F154+B156+F156+B150+H150)</f>
        <v>0.188135593220339</v>
      </c>
      <c r="P154" s="82" t="n">
        <f aca="false">B154/(B152+H150+B154+B156)</f>
        <v>0.0159914712153518</v>
      </c>
      <c r="Q154" s="82" t="n">
        <f aca="false">F154/(F154+F152+F156)</f>
        <v>0.55045871559633</v>
      </c>
    </row>
    <row r="155" customFormat="false" ht="8.25" hidden="false" customHeight="false" outlineLevel="0" collapsed="false">
      <c r="A155" s="75" t="s">
        <v>151</v>
      </c>
      <c r="B155" s="78" t="s">
        <v>34</v>
      </c>
      <c r="C155" s="78" t="s">
        <v>55</v>
      </c>
      <c r="D155" s="78" t="s">
        <v>142</v>
      </c>
      <c r="E155" s="78" t="s">
        <v>30</v>
      </c>
      <c r="F155" s="78" t="s">
        <v>53</v>
      </c>
      <c r="G155" s="78" t="s">
        <v>54</v>
      </c>
      <c r="H155" s="78" t="s">
        <v>55</v>
      </c>
      <c r="I155" s="78" t="s">
        <v>147</v>
      </c>
      <c r="J155" s="78" t="s">
        <v>30</v>
      </c>
      <c r="K155" s="78" t="s">
        <v>41</v>
      </c>
      <c r="L155" s="355" t="s">
        <v>148</v>
      </c>
      <c r="O155" s="83" t="s">
        <v>143</v>
      </c>
      <c r="P155" s="83" t="s">
        <v>145</v>
      </c>
      <c r="Q155" s="83" t="s">
        <v>149</v>
      </c>
    </row>
    <row r="156" customFormat="false" ht="8.25" hidden="false" customHeight="false" outlineLevel="0" collapsed="false">
      <c r="A156" s="347" t="s">
        <v>49</v>
      </c>
      <c r="B156" s="355" t="n">
        <f aca="false">AVERAGE(B166,B176)</f>
        <v>0</v>
      </c>
      <c r="C156" s="355" t="n">
        <f aca="false">AVERAGE(C166,C176)</f>
        <v>0</v>
      </c>
      <c r="D156" s="355" t="e">
        <f aca="false">C156/B156</f>
        <v>#DIV/0!</v>
      </c>
      <c r="E156" s="355" t="n">
        <f aca="false">AVERAGE(E166,E176)</f>
        <v>0</v>
      </c>
      <c r="F156" s="355" t="n">
        <f aca="false">AVERAGE(F166,F176)</f>
        <v>137.5</v>
      </c>
      <c r="G156" s="355" t="n">
        <f aca="false">AVERAGE(G166,G176)</f>
        <v>97.5</v>
      </c>
      <c r="H156" s="355" t="n">
        <f aca="false">AVERAGE(H166,H176)</f>
        <v>1100.5</v>
      </c>
      <c r="I156" s="359" t="n">
        <f aca="false">H156/G156</f>
        <v>11.2871794871795</v>
      </c>
      <c r="J156" s="355" t="n">
        <f aca="false">AVERAGE(J166,J176)</f>
        <v>7</v>
      </c>
      <c r="K156" s="61" t="n">
        <f aca="false">(C156*0.1)+(E156*6)+(H156*0.1)+(J156*6)</f>
        <v>152.05</v>
      </c>
      <c r="L156" s="61" t="n">
        <f aca="false">(C156*0.1)+(E156*6)+(G156*1)+(H156*0.1)+(J156*6)</f>
        <v>249.55</v>
      </c>
      <c r="O156" s="81" t="n">
        <f aca="false">(B156+F156)/(B152+F152+B154+F154+B156+F156+B150+H150)</f>
        <v>0.0932203389830509</v>
      </c>
      <c r="P156" s="84" t="n">
        <f aca="false">B156/(B156+B154+B152+H150)</f>
        <v>0</v>
      </c>
      <c r="Q156" s="82" t="n">
        <f aca="false">F156/(F156+F154+F152)</f>
        <v>0.28032619775739</v>
      </c>
    </row>
    <row r="157" customFormat="false" ht="8.25" hidden="false" customHeight="false" outlineLevel="0" collapsed="false">
      <c r="B157" s="360"/>
      <c r="C157" s="360"/>
      <c r="D157" s="360"/>
      <c r="E157" s="360"/>
      <c r="F157" s="360"/>
      <c r="G157" s="360"/>
      <c r="H157" s="360"/>
      <c r="I157" s="360"/>
      <c r="J157" s="360"/>
      <c r="K157" s="360"/>
      <c r="L157" s="361"/>
      <c r="P157" s="87"/>
    </row>
    <row r="158" customFormat="false" ht="8.25" hidden="false" customHeight="false" outlineLevel="0" collapsed="false">
      <c r="A158" s="55" t="n">
        <v>2024</v>
      </c>
      <c r="P158" s="87" t="n">
        <v>2024</v>
      </c>
      <c r="S158" s="55" t="s">
        <v>138</v>
      </c>
    </row>
    <row r="159" customFormat="false" ht="8.25" hidden="false" customHeight="false" outlineLevel="0" collapsed="false">
      <c r="A159" s="75" t="s">
        <v>139</v>
      </c>
      <c r="B159" s="78" t="s">
        <v>140</v>
      </c>
      <c r="C159" s="78" t="s">
        <v>26</v>
      </c>
      <c r="D159" s="78" t="s">
        <v>27</v>
      </c>
      <c r="E159" s="78" t="s">
        <v>55</v>
      </c>
      <c r="F159" s="78" t="s">
        <v>30</v>
      </c>
      <c r="G159" s="78" t="s">
        <v>141</v>
      </c>
      <c r="H159" s="78" t="s">
        <v>34</v>
      </c>
      <c r="I159" s="78" t="s">
        <v>55</v>
      </c>
      <c r="J159" s="78" t="s">
        <v>142</v>
      </c>
      <c r="K159" s="78" t="s">
        <v>30</v>
      </c>
      <c r="L159" s="78" t="s">
        <v>41</v>
      </c>
      <c r="O159" s="78" t="s">
        <v>143</v>
      </c>
      <c r="P159" s="78" t="s">
        <v>144</v>
      </c>
      <c r="Q159" s="78" t="s">
        <v>145</v>
      </c>
      <c r="S159" s="83" t="s">
        <v>16</v>
      </c>
      <c r="T159" s="83" t="s">
        <v>17</v>
      </c>
    </row>
    <row r="160" customFormat="false" ht="8.25" hidden="false" customHeight="false" outlineLevel="0" collapsed="false">
      <c r="A160" s="347" t="s">
        <v>49</v>
      </c>
      <c r="B160" s="355" t="n">
        <v>529</v>
      </c>
      <c r="C160" s="355" t="n">
        <v>343</v>
      </c>
      <c r="D160" s="81" t="n">
        <f aca="false">C160/B160</f>
        <v>0.648393194706994</v>
      </c>
      <c r="E160" s="355" t="n">
        <v>3343</v>
      </c>
      <c r="F160" s="355" t="n">
        <v>18</v>
      </c>
      <c r="G160" s="355" t="n">
        <v>11</v>
      </c>
      <c r="H160" s="355" t="n">
        <v>79</v>
      </c>
      <c r="I160" s="355" t="n">
        <v>499</v>
      </c>
      <c r="J160" s="359" t="n">
        <f aca="false">I160/H160</f>
        <v>6.31645569620253</v>
      </c>
      <c r="K160" s="355" t="n">
        <v>3</v>
      </c>
      <c r="L160" s="61" t="n">
        <f aca="false">((E160*0.05)+(F160*4)+(G160*-1)+(I160*0.1)+(K160*6))</f>
        <v>296.05</v>
      </c>
      <c r="O160" s="81" t="n">
        <f aca="false">(B160+H160)/(B162+F162+B164+F164+B166+F166+B160+H160)</f>
        <v>0.412763068567549</v>
      </c>
      <c r="P160" s="82" t="n">
        <f aca="false">B160/(B160+F162+F164+F166)</f>
        <v>0.514091350826045</v>
      </c>
      <c r="Q160" s="82" t="n">
        <f aca="false">H160/(H160+B162+B164+B166)</f>
        <v>0.177927927927928</v>
      </c>
      <c r="S160" s="82" t="n">
        <f aca="false">(H160+B162+B164+B166)/(H160+B162+B164+B166+B160)</f>
        <v>0.456320657759507</v>
      </c>
      <c r="T160" s="82" t="n">
        <f aca="false">B160/(B160+H160+B162+B164+B166)</f>
        <v>0.543679342240493</v>
      </c>
    </row>
    <row r="161" customFormat="false" ht="8.25" hidden="false" customHeight="false" outlineLevel="0" collapsed="false">
      <c r="A161" s="75" t="s">
        <v>146</v>
      </c>
      <c r="B161" s="78" t="s">
        <v>34</v>
      </c>
      <c r="C161" s="78" t="s">
        <v>55</v>
      </c>
      <c r="D161" s="78" t="s">
        <v>142</v>
      </c>
      <c r="E161" s="78" t="s">
        <v>30</v>
      </c>
      <c r="F161" s="78" t="s">
        <v>53</v>
      </c>
      <c r="G161" s="78" t="s">
        <v>54</v>
      </c>
      <c r="H161" s="78" t="s">
        <v>55</v>
      </c>
      <c r="I161" s="78" t="s">
        <v>147</v>
      </c>
      <c r="J161" s="78" t="s">
        <v>30</v>
      </c>
      <c r="K161" s="78" t="s">
        <v>41</v>
      </c>
      <c r="L161" s="78" t="s">
        <v>148</v>
      </c>
      <c r="O161" s="83" t="s">
        <v>143</v>
      </c>
      <c r="P161" s="83" t="s">
        <v>145</v>
      </c>
      <c r="Q161" s="83" t="s">
        <v>149</v>
      </c>
    </row>
    <row r="162" customFormat="false" ht="8.25" hidden="false" customHeight="false" outlineLevel="0" collapsed="false">
      <c r="A162" s="347" t="s">
        <v>49</v>
      </c>
      <c r="B162" s="355" t="n">
        <v>360</v>
      </c>
      <c r="C162" s="355" t="n">
        <v>1440</v>
      </c>
      <c r="D162" s="359" t="n">
        <f aca="false">C162/B162</f>
        <v>4</v>
      </c>
      <c r="E162" s="355" t="n">
        <v>8</v>
      </c>
      <c r="F162" s="355" t="n">
        <v>83</v>
      </c>
      <c r="G162" s="355" t="n">
        <v>66</v>
      </c>
      <c r="H162" s="355" t="n">
        <v>433</v>
      </c>
      <c r="I162" s="359" t="n">
        <f aca="false">H162/G162</f>
        <v>6.56060606060606</v>
      </c>
      <c r="J162" s="355" t="n">
        <v>2</v>
      </c>
      <c r="K162" s="61" t="n">
        <f aca="false">(C162*0.1)+(E162*6)+(H162*0.1)+(J162*6)</f>
        <v>247.3</v>
      </c>
      <c r="L162" s="61" t="n">
        <f aca="false">(C162*0.1)+(E162*6)+(G162*1)+(H162*0.1)+(J162*6)</f>
        <v>313.3</v>
      </c>
      <c r="O162" s="81" t="n">
        <f aca="false">(B162+F162)/(B162+F162+B164+F164+B166+F166+B160+H160)</f>
        <v>0.300746775288527</v>
      </c>
      <c r="P162" s="82" t="n">
        <f aca="false">B162/(H160+B162+B164+B166)</f>
        <v>0.810810810810811</v>
      </c>
      <c r="Q162" s="82" t="n">
        <f aca="false">F162/(F162+F164+F166)</f>
        <v>0.166</v>
      </c>
    </row>
    <row r="163" customFormat="false" ht="8.25" hidden="false" customHeight="false" outlineLevel="0" collapsed="false">
      <c r="A163" s="75" t="s">
        <v>150</v>
      </c>
      <c r="B163" s="78" t="s">
        <v>34</v>
      </c>
      <c r="C163" s="78" t="s">
        <v>55</v>
      </c>
      <c r="D163" s="78" t="s">
        <v>142</v>
      </c>
      <c r="E163" s="78" t="s">
        <v>30</v>
      </c>
      <c r="F163" s="78" t="s">
        <v>53</v>
      </c>
      <c r="G163" s="78" t="s">
        <v>54</v>
      </c>
      <c r="H163" s="78" t="s">
        <v>55</v>
      </c>
      <c r="I163" s="78" t="s">
        <v>147</v>
      </c>
      <c r="J163" s="78" t="s">
        <v>30</v>
      </c>
      <c r="K163" s="78" t="s">
        <v>41</v>
      </c>
      <c r="L163" s="78" t="s">
        <v>148</v>
      </c>
      <c r="O163" s="83" t="s">
        <v>143</v>
      </c>
      <c r="P163" s="83" t="s">
        <v>145</v>
      </c>
      <c r="Q163" s="83" t="s">
        <v>149</v>
      </c>
    </row>
    <row r="164" customFormat="false" ht="8.25" hidden="false" customHeight="false" outlineLevel="0" collapsed="false">
      <c r="A164" s="347" t="s">
        <v>49</v>
      </c>
      <c r="B164" s="355" t="n">
        <v>5</v>
      </c>
      <c r="C164" s="355" t="n">
        <v>22</v>
      </c>
      <c r="D164" s="355" t="n">
        <f aca="false">C164/B164</f>
        <v>4.4</v>
      </c>
      <c r="E164" s="355" t="n">
        <v>0</v>
      </c>
      <c r="F164" s="355" t="n">
        <v>257</v>
      </c>
      <c r="G164" s="355" t="n">
        <v>162</v>
      </c>
      <c r="H164" s="355" t="n">
        <v>1718</v>
      </c>
      <c r="I164" s="359" t="n">
        <f aca="false">H164/G164</f>
        <v>10.6049382716049</v>
      </c>
      <c r="J164" s="355" t="n">
        <v>10</v>
      </c>
      <c r="K164" s="61" t="n">
        <f aca="false">(C164*0.1)+(E164*6)+(H164*0.1)+(J164*6)</f>
        <v>234</v>
      </c>
      <c r="L164" s="61" t="n">
        <f aca="false">(C164*0.1)+(E164*6)+(G164*1)+(H164*0.1)+(J164*6)</f>
        <v>396</v>
      </c>
      <c r="O164" s="81" t="n">
        <f aca="false">(B164+F164)/(B162+F162+B164+F164+B166+F166+B160+H160)</f>
        <v>0.177868295994569</v>
      </c>
      <c r="P164" s="82" t="n">
        <f aca="false">B164/(B162+H160+B164+B166)</f>
        <v>0.0112612612612613</v>
      </c>
      <c r="Q164" s="82" t="n">
        <f aca="false">F164/(F164+F162+F166)</f>
        <v>0.514</v>
      </c>
    </row>
    <row r="165" customFormat="false" ht="8.25" hidden="false" customHeight="false" outlineLevel="0" collapsed="false">
      <c r="A165" s="75" t="s">
        <v>151</v>
      </c>
      <c r="B165" s="78" t="s">
        <v>34</v>
      </c>
      <c r="C165" s="78" t="s">
        <v>55</v>
      </c>
      <c r="D165" s="78" t="s">
        <v>142</v>
      </c>
      <c r="E165" s="78" t="s">
        <v>30</v>
      </c>
      <c r="F165" s="78" t="s">
        <v>53</v>
      </c>
      <c r="G165" s="78" t="s">
        <v>54</v>
      </c>
      <c r="H165" s="78" t="s">
        <v>55</v>
      </c>
      <c r="I165" s="78" t="s">
        <v>147</v>
      </c>
      <c r="J165" s="78" t="s">
        <v>30</v>
      </c>
      <c r="K165" s="78" t="s">
        <v>41</v>
      </c>
      <c r="L165" s="78" t="s">
        <v>148</v>
      </c>
      <c r="O165" s="83" t="s">
        <v>143</v>
      </c>
      <c r="P165" s="83" t="s">
        <v>145</v>
      </c>
      <c r="Q165" s="83" t="s">
        <v>149</v>
      </c>
    </row>
    <row r="166" customFormat="false" ht="8.25" hidden="false" customHeight="false" outlineLevel="0" collapsed="false">
      <c r="A166" s="347" t="s">
        <v>49</v>
      </c>
      <c r="B166" s="355" t="n">
        <v>0</v>
      </c>
      <c r="C166" s="355" t="n">
        <v>0</v>
      </c>
      <c r="D166" s="355" t="e">
        <f aca="false">C166/B166</f>
        <v>#DIV/0!</v>
      </c>
      <c r="E166" s="355" t="n">
        <v>0</v>
      </c>
      <c r="F166" s="355" t="n">
        <v>160</v>
      </c>
      <c r="G166" s="355" t="n">
        <v>113</v>
      </c>
      <c r="H166" s="355" t="n">
        <v>1170</v>
      </c>
      <c r="I166" s="359" t="n">
        <f aca="false">H166/G166</f>
        <v>10.353982300885</v>
      </c>
      <c r="J166" s="355" t="n">
        <v>5</v>
      </c>
      <c r="K166" s="61" t="n">
        <f aca="false">(C166*0.1)+(E166*6)+(H166*0.1)+(J166*6)</f>
        <v>147</v>
      </c>
      <c r="L166" s="61" t="n">
        <f aca="false">(C166*0.1)+(E166*6)+(G166*1)+(H166*0.1)+(J166*6)</f>
        <v>260</v>
      </c>
      <c r="O166" s="81" t="n">
        <f aca="false">(B166+F166)/(B162+F162+B164+F164+B166+F166+B160+H160)</f>
        <v>0.108621860149355</v>
      </c>
      <c r="P166" s="84" t="n">
        <f aca="false">B166/(B166+B164+B162+H160)</f>
        <v>0</v>
      </c>
      <c r="Q166" s="82" t="n">
        <f aca="false">F166/(F166+F164+F162)</f>
        <v>0.32</v>
      </c>
    </row>
    <row r="168" customFormat="false" ht="8.25" hidden="false" customHeight="false" outlineLevel="0" collapsed="false">
      <c r="A168" s="55" t="n">
        <v>2025</v>
      </c>
      <c r="P168" s="87" t="n">
        <v>2025</v>
      </c>
      <c r="S168" s="55" t="s">
        <v>138</v>
      </c>
    </row>
    <row r="169" customFormat="false" ht="8.25" hidden="false" customHeight="false" outlineLevel="0" collapsed="false">
      <c r="A169" s="75" t="s">
        <v>139</v>
      </c>
      <c r="B169" s="78" t="s">
        <v>140</v>
      </c>
      <c r="C169" s="78" t="s">
        <v>26</v>
      </c>
      <c r="D169" s="78" t="s">
        <v>27</v>
      </c>
      <c r="E169" s="78" t="s">
        <v>55</v>
      </c>
      <c r="F169" s="78" t="s">
        <v>30</v>
      </c>
      <c r="G169" s="78" t="s">
        <v>141</v>
      </c>
      <c r="H169" s="78" t="s">
        <v>34</v>
      </c>
      <c r="I169" s="78" t="s">
        <v>55</v>
      </c>
      <c r="J169" s="78" t="s">
        <v>142</v>
      </c>
      <c r="K169" s="78" t="s">
        <v>30</v>
      </c>
      <c r="L169" s="78" t="s">
        <v>41</v>
      </c>
      <c r="O169" s="78" t="s">
        <v>143</v>
      </c>
      <c r="P169" s="78" t="s">
        <v>144</v>
      </c>
      <c r="Q169" s="78" t="s">
        <v>145</v>
      </c>
      <c r="S169" s="83" t="s">
        <v>16</v>
      </c>
      <c r="T169" s="83" t="s">
        <v>17</v>
      </c>
    </row>
    <row r="170" customFormat="false" ht="8.25" hidden="false" customHeight="false" outlineLevel="0" collapsed="false">
      <c r="A170" s="347" t="s">
        <v>49</v>
      </c>
      <c r="B170" s="355" t="n">
        <v>502</v>
      </c>
      <c r="C170" s="355" t="n">
        <v>361</v>
      </c>
      <c r="D170" s="81" t="n">
        <f aca="false">C170/B170</f>
        <v>0.719123505976096</v>
      </c>
      <c r="E170" s="355" t="n">
        <v>4459</v>
      </c>
      <c r="F170" s="355" t="n">
        <v>31</v>
      </c>
      <c r="G170" s="355" t="n">
        <v>8</v>
      </c>
      <c r="H170" s="355" t="n">
        <v>113</v>
      </c>
      <c r="I170" s="355" t="n">
        <v>445</v>
      </c>
      <c r="J170" s="355" t="n">
        <f aca="false">I170/H170</f>
        <v>3.93805309734513</v>
      </c>
      <c r="K170" s="355" t="n">
        <v>4</v>
      </c>
      <c r="L170" s="61" t="n">
        <f aca="false">((E170*0.05)+(F170*4)+(G170*-1)+(I170*0.1)+(K170*6))</f>
        <v>407.45</v>
      </c>
      <c r="O170" s="81" t="n">
        <f aca="false">(B170+H170)/(B172+F172+B174+F174+B176+F176+B170+H170)</f>
        <v>0.416384563303995</v>
      </c>
      <c r="P170" s="82" t="n">
        <f aca="false">B170/(B170+F172+F174+F176)</f>
        <v>0.510681586978637</v>
      </c>
      <c r="Q170" s="82" t="n">
        <f aca="false">H170/(H170+B172+B174+B176)</f>
        <v>0.228744939271255</v>
      </c>
      <c r="S170" s="82" t="n">
        <f aca="false">(H170+B172+B174+B176)/(H170+B172+B174+B176+B170)</f>
        <v>0.495983935742972</v>
      </c>
      <c r="T170" s="82" t="n">
        <f aca="false">B170/(B170+H170+B172+B174+B176)</f>
        <v>0.504016064257028</v>
      </c>
    </row>
    <row r="171" customFormat="false" ht="8.25" hidden="false" customHeight="false" outlineLevel="0" collapsed="false">
      <c r="A171" s="75" t="s">
        <v>146</v>
      </c>
      <c r="B171" s="78" t="s">
        <v>34</v>
      </c>
      <c r="C171" s="78" t="s">
        <v>55</v>
      </c>
      <c r="D171" s="78" t="s">
        <v>142</v>
      </c>
      <c r="E171" s="78" t="s">
        <v>30</v>
      </c>
      <c r="F171" s="78" t="s">
        <v>53</v>
      </c>
      <c r="G171" s="78" t="s">
        <v>54</v>
      </c>
      <c r="H171" s="78" t="s">
        <v>55</v>
      </c>
      <c r="I171" s="78" t="s">
        <v>147</v>
      </c>
      <c r="J171" s="78" t="s">
        <v>30</v>
      </c>
      <c r="K171" s="78" t="s">
        <v>41</v>
      </c>
      <c r="L171" s="78" t="s">
        <v>148</v>
      </c>
      <c r="O171" s="83" t="s">
        <v>143</v>
      </c>
      <c r="P171" s="83" t="s">
        <v>145</v>
      </c>
      <c r="Q171" s="83" t="s">
        <v>149</v>
      </c>
    </row>
    <row r="172" customFormat="false" ht="8.25" hidden="false" customHeight="false" outlineLevel="0" collapsed="false">
      <c r="A172" s="347" t="s">
        <v>49</v>
      </c>
      <c r="B172" s="355" t="n">
        <v>371</v>
      </c>
      <c r="C172" s="355" t="n">
        <v>1718</v>
      </c>
      <c r="D172" s="359" t="n">
        <f aca="false">C172/B172</f>
        <v>4.63072776280323</v>
      </c>
      <c r="E172" s="355" t="n">
        <v>18</v>
      </c>
      <c r="F172" s="355" t="n">
        <v>83</v>
      </c>
      <c r="G172" s="355" t="n">
        <v>70</v>
      </c>
      <c r="H172" s="355" t="n">
        <v>581</v>
      </c>
      <c r="I172" s="359" t="n">
        <f aca="false">H172/G172</f>
        <v>8.3</v>
      </c>
      <c r="J172" s="355" t="n">
        <v>3</v>
      </c>
      <c r="K172" s="61" t="n">
        <f aca="false">(C172*0.1)+(E172*6)+(H172*0.1)+(J172*6)</f>
        <v>355.9</v>
      </c>
      <c r="L172" s="61" t="n">
        <f aca="false">(C172*0.1)+(E172*6)+(G172*1)+(H172*0.1)+(J172*6)</f>
        <v>425.9</v>
      </c>
      <c r="O172" s="81" t="n">
        <f aca="false">(B172+F172)/(B172+F172+B174+F174+B176+F176+B170+H170)</f>
        <v>0.307379823967502</v>
      </c>
      <c r="P172" s="82" t="n">
        <f aca="false">B172/(H170+B172+B174+B176)</f>
        <v>0.751012145748988</v>
      </c>
      <c r="Q172" s="82" t="n">
        <f aca="false">F172/(F172+F174+F176)</f>
        <v>0.172557172557173</v>
      </c>
    </row>
    <row r="173" customFormat="false" ht="8.25" hidden="false" customHeight="false" outlineLevel="0" collapsed="false">
      <c r="A173" s="75" t="s">
        <v>150</v>
      </c>
      <c r="B173" s="78" t="s">
        <v>34</v>
      </c>
      <c r="C173" s="78" t="s">
        <v>55</v>
      </c>
      <c r="D173" s="78" t="s">
        <v>142</v>
      </c>
      <c r="E173" s="78" t="s">
        <v>30</v>
      </c>
      <c r="F173" s="78" t="s">
        <v>53</v>
      </c>
      <c r="G173" s="78" t="s">
        <v>54</v>
      </c>
      <c r="H173" s="78" t="s">
        <v>55</v>
      </c>
      <c r="I173" s="78" t="s">
        <v>147</v>
      </c>
      <c r="J173" s="78" t="s">
        <v>30</v>
      </c>
      <c r="K173" s="78" t="s">
        <v>41</v>
      </c>
      <c r="L173" s="78" t="s">
        <v>148</v>
      </c>
      <c r="O173" s="83" t="s">
        <v>143</v>
      </c>
      <c r="P173" s="83" t="s">
        <v>145</v>
      </c>
      <c r="Q173" s="83" t="s">
        <v>149</v>
      </c>
    </row>
    <row r="174" customFormat="false" ht="8.25" hidden="false" customHeight="false" outlineLevel="0" collapsed="false">
      <c r="A174" s="347" t="s">
        <v>49</v>
      </c>
      <c r="B174" s="355" t="n">
        <v>10</v>
      </c>
      <c r="C174" s="355" t="n">
        <v>28</v>
      </c>
      <c r="D174" s="359" t="n">
        <f aca="false">C174/B174</f>
        <v>2.8</v>
      </c>
      <c r="E174" s="355" t="n">
        <v>0</v>
      </c>
      <c r="F174" s="355" t="n">
        <v>283</v>
      </c>
      <c r="G174" s="355" t="n">
        <v>208</v>
      </c>
      <c r="H174" s="355" t="n">
        <v>2845</v>
      </c>
      <c r="I174" s="359" t="n">
        <f aca="false">H174/G174</f>
        <v>13.6778846153846</v>
      </c>
      <c r="J174" s="355" t="n">
        <v>19</v>
      </c>
      <c r="K174" s="61" t="n">
        <f aca="false">(C174*0.1)+(E174*6)+(H174*0.1)+(J174*6)</f>
        <v>401.3</v>
      </c>
      <c r="L174" s="61" t="n">
        <f aca="false">(C174*0.1)+(E174*6)+(G174*1)+(H174*0.1)+(J174*6)</f>
        <v>609.3</v>
      </c>
      <c r="O174" s="81" t="n">
        <f aca="false">(B174+F174)/(B172+F172+B174+F174+B176+F176+B170+H170)</f>
        <v>0.198375084631009</v>
      </c>
      <c r="P174" s="82" t="n">
        <f aca="false">B174/(B172+H170+B174+B176)</f>
        <v>0.0202429149797571</v>
      </c>
      <c r="Q174" s="82" t="n">
        <f aca="false">F174/(F174+F172+F176)</f>
        <v>0.588357588357588</v>
      </c>
    </row>
    <row r="175" customFormat="false" ht="8.25" hidden="false" customHeight="false" outlineLevel="0" collapsed="false">
      <c r="A175" s="75" t="s">
        <v>151</v>
      </c>
      <c r="B175" s="78" t="s">
        <v>34</v>
      </c>
      <c r="C175" s="78" t="s">
        <v>55</v>
      </c>
      <c r="D175" s="78" t="s">
        <v>142</v>
      </c>
      <c r="E175" s="78" t="s">
        <v>30</v>
      </c>
      <c r="F175" s="78" t="s">
        <v>53</v>
      </c>
      <c r="G175" s="78" t="s">
        <v>54</v>
      </c>
      <c r="H175" s="78" t="s">
        <v>55</v>
      </c>
      <c r="I175" s="78" t="s">
        <v>147</v>
      </c>
      <c r="J175" s="78" t="s">
        <v>30</v>
      </c>
      <c r="K175" s="78" t="s">
        <v>41</v>
      </c>
      <c r="L175" s="78" t="s">
        <v>148</v>
      </c>
      <c r="O175" s="83" t="s">
        <v>143</v>
      </c>
      <c r="P175" s="83" t="s">
        <v>145</v>
      </c>
      <c r="Q175" s="83" t="s">
        <v>149</v>
      </c>
    </row>
    <row r="176" customFormat="false" ht="8.25" hidden="false" customHeight="false" outlineLevel="0" collapsed="false">
      <c r="A176" s="347" t="s">
        <v>49</v>
      </c>
      <c r="B176" s="355" t="n">
        <v>0</v>
      </c>
      <c r="C176" s="355" t="n">
        <v>0</v>
      </c>
      <c r="D176" s="355" t="e">
        <f aca="false">C176/B176</f>
        <v>#DIV/0!</v>
      </c>
      <c r="E176" s="355" t="n">
        <v>0</v>
      </c>
      <c r="F176" s="355" t="n">
        <v>115</v>
      </c>
      <c r="G176" s="355" t="n">
        <v>82</v>
      </c>
      <c r="H176" s="355" t="n">
        <v>1031</v>
      </c>
      <c r="I176" s="359" t="n">
        <f aca="false">H176/G176</f>
        <v>12.5731707317073</v>
      </c>
      <c r="J176" s="355" t="n">
        <v>9</v>
      </c>
      <c r="K176" s="61" t="n">
        <f aca="false">(C176*0.1)+(E176*6)+(H176*0.1)+(J176*6)</f>
        <v>157.1</v>
      </c>
      <c r="L176" s="61" t="n">
        <f aca="false">(C176*0.1)+(E176*6)+(G176*1)+(H176*0.1)+(J176*6)</f>
        <v>239.1</v>
      </c>
      <c r="O176" s="81" t="n">
        <f aca="false">(B176+F176)/(B172+F172+B174+F174+B176+F176+B170+H170)</f>
        <v>0.0778605280974949</v>
      </c>
      <c r="P176" s="84" t="n">
        <f aca="false">B176/(B176+B174+B172+H170)</f>
        <v>0</v>
      </c>
      <c r="Q176" s="82" t="n">
        <f aca="false">F176/(F176+F174+F172)</f>
        <v>0.239085239085239</v>
      </c>
    </row>
  </sheetData>
  <mergeCells count="136">
    <mergeCell ref="A1:W1"/>
    <mergeCell ref="A3:W3"/>
    <mergeCell ref="AC3:AY3"/>
    <mergeCell ref="H5:J5"/>
    <mergeCell ref="M5:O5"/>
    <mergeCell ref="AJ5:AL5"/>
    <mergeCell ref="AO5:AQ5"/>
    <mergeCell ref="H6:J6"/>
    <mergeCell ref="AJ6:AL6"/>
    <mergeCell ref="H7:J7"/>
    <mergeCell ref="AJ7:AL7"/>
    <mergeCell ref="A10:W10"/>
    <mergeCell ref="AC10:AY10"/>
    <mergeCell ref="C12:I12"/>
    <mergeCell ref="N12:R12"/>
    <mergeCell ref="T12:V12"/>
    <mergeCell ref="X12:Y12"/>
    <mergeCell ref="AG12:AM12"/>
    <mergeCell ref="AP12:AT12"/>
    <mergeCell ref="AV12:AX12"/>
    <mergeCell ref="AZ12:BA12"/>
    <mergeCell ref="A20:G20"/>
    <mergeCell ref="H20:M20"/>
    <mergeCell ref="T20:V20"/>
    <mergeCell ref="X20:Y20"/>
    <mergeCell ref="AE20:AK20"/>
    <mergeCell ref="AL20:AQ20"/>
    <mergeCell ref="AV20:AX20"/>
    <mergeCell ref="AZ20:BA20"/>
    <mergeCell ref="A30:G30"/>
    <mergeCell ref="L30:P30"/>
    <mergeCell ref="T30:V30"/>
    <mergeCell ref="X30:Y30"/>
    <mergeCell ref="AE30:AK30"/>
    <mergeCell ref="AN30:AR30"/>
    <mergeCell ref="AV30:AX30"/>
    <mergeCell ref="AZ30:BA30"/>
    <mergeCell ref="A41:G41"/>
    <mergeCell ref="L41:P41"/>
    <mergeCell ref="T41:V41"/>
    <mergeCell ref="X41:Y41"/>
    <mergeCell ref="AE41:AK41"/>
    <mergeCell ref="AN41:AR41"/>
    <mergeCell ref="AV41:AX41"/>
    <mergeCell ref="AZ41:BA41"/>
    <mergeCell ref="A50:G50"/>
    <mergeCell ref="J50:N50"/>
    <mergeCell ref="R50:V50"/>
    <mergeCell ref="AC50:AI50"/>
    <mergeCell ref="AL50:AP50"/>
    <mergeCell ref="AT50:AX50"/>
    <mergeCell ref="J51:M51"/>
    <mergeCell ref="R51:U51"/>
    <mergeCell ref="AL51:AO51"/>
    <mergeCell ref="AT51:AW51"/>
    <mergeCell ref="J52:M52"/>
    <mergeCell ref="R52:U52"/>
    <mergeCell ref="AL52:AO52"/>
    <mergeCell ref="AT52:AW52"/>
    <mergeCell ref="J53:M53"/>
    <mergeCell ref="R53:U53"/>
    <mergeCell ref="AL53:AO53"/>
    <mergeCell ref="AT53:AW53"/>
    <mergeCell ref="J54:M54"/>
    <mergeCell ref="R54:U54"/>
    <mergeCell ref="AL54:AO54"/>
    <mergeCell ref="AT54:AW54"/>
    <mergeCell ref="J55:M55"/>
    <mergeCell ref="R55:U55"/>
    <mergeCell ref="AL55:AO55"/>
    <mergeCell ref="AT55:AW55"/>
    <mergeCell ref="J56:M56"/>
    <mergeCell ref="R56:U56"/>
    <mergeCell ref="AL56:AO56"/>
    <mergeCell ref="AT56:AW56"/>
    <mergeCell ref="J57:M57"/>
    <mergeCell ref="R57:U57"/>
    <mergeCell ref="AL57:AO57"/>
    <mergeCell ref="AT57:AW57"/>
    <mergeCell ref="J58:M58"/>
    <mergeCell ref="R58:U58"/>
    <mergeCell ref="AL58:AO58"/>
    <mergeCell ref="AT58:AW58"/>
    <mergeCell ref="J59:M59"/>
    <mergeCell ref="R59:U59"/>
    <mergeCell ref="AL59:AO59"/>
    <mergeCell ref="AT59:AW59"/>
    <mergeCell ref="A73:W73"/>
    <mergeCell ref="H75:J75"/>
    <mergeCell ref="M75:O75"/>
    <mergeCell ref="H76:J76"/>
    <mergeCell ref="H77:J77"/>
    <mergeCell ref="A80:W80"/>
    <mergeCell ref="C82:I82"/>
    <mergeCell ref="L82:P82"/>
    <mergeCell ref="R82:T82"/>
    <mergeCell ref="V82:W82"/>
    <mergeCell ref="A90:G90"/>
    <mergeCell ref="H90:M90"/>
    <mergeCell ref="R90:T90"/>
    <mergeCell ref="V90:W90"/>
    <mergeCell ref="A100:G100"/>
    <mergeCell ref="J100:N100"/>
    <mergeCell ref="R100:T100"/>
    <mergeCell ref="V100:W100"/>
    <mergeCell ref="A111:G111"/>
    <mergeCell ref="J111:N111"/>
    <mergeCell ref="R111:T111"/>
    <mergeCell ref="V111:W111"/>
    <mergeCell ref="A120:G120"/>
    <mergeCell ref="J120:N120"/>
    <mergeCell ref="R120:V120"/>
    <mergeCell ref="J121:M121"/>
    <mergeCell ref="R121:U121"/>
    <mergeCell ref="J122:M122"/>
    <mergeCell ref="R122:U122"/>
    <mergeCell ref="J123:M123"/>
    <mergeCell ref="R123:U123"/>
    <mergeCell ref="J124:M124"/>
    <mergeCell ref="R124:U124"/>
    <mergeCell ref="J125:M125"/>
    <mergeCell ref="R125:U125"/>
    <mergeCell ref="J126:M126"/>
    <mergeCell ref="R126:U126"/>
    <mergeCell ref="J127:M127"/>
    <mergeCell ref="R127:U127"/>
    <mergeCell ref="J128:M128"/>
    <mergeCell ref="R128:U128"/>
    <mergeCell ref="J129:M129"/>
    <mergeCell ref="R129:U129"/>
    <mergeCell ref="A141:W141"/>
    <mergeCell ref="H143:J143"/>
    <mergeCell ref="M143:O143"/>
    <mergeCell ref="H144:J144"/>
    <mergeCell ref="H145:J145"/>
    <mergeCell ref="H146:J146"/>
  </mergeCells>
  <hyperlinks>
    <hyperlink ref="H5" location="ARI!C9" display="RSP Projections: Year 1"/>
    <hyperlink ref="M5" location="ARI!AX11" display="Adjustable Projections: Year 1"/>
    <hyperlink ref="AJ5" location="ARI!C9" display="RSP Projections: Year 1"/>
    <hyperlink ref="AO5" location="ARI!AX11" display="Adjustable Projections: Year 1"/>
    <hyperlink ref="H6" location="ARI!A110" display="RSP Projections: Year 2"/>
    <hyperlink ref="M6" location="ARI!A170" display="Past Run/Pass Performances"/>
    <hyperlink ref="AJ6" location="ARI!A110" display="RSP Projections: Year 2"/>
    <hyperlink ref="H75" location="ARI!C9" display="RSP Projections: Year 1"/>
    <hyperlink ref="M75" location="ARI!AX11" display="Adjustable Projections: Year 1"/>
    <hyperlink ref="H76" location="ARI!A110" display="RSP Projections: Year 2"/>
    <hyperlink ref="M76" location="ARI!A170" display="Past Run/Pass Performances"/>
    <hyperlink ref="H143" location="ARI!C9" display="RSP Projections: Year 1"/>
    <hyperlink ref="M143" location="ARI!AX11" display="Adjustable Projections: Year 1"/>
    <hyperlink ref="H144" location="ARI!A90" display="RSP Projections: Year 2"/>
  </hyperlinks>
  <printOptions headings="false" gridLines="false" gridLinesSet="true" horizontalCentered="false" verticalCentered="false"/>
  <pageMargins left="0" right="0" top="0" bottom="0" header="0.511811023622047" footer="0.511811023622047"/>
  <pageSetup paperSize="1" scale="54"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B176"/>
  <sheetViews>
    <sheetView showFormulas="false" showGridLines="true" showRowColHeaders="true" showZeros="true" rightToLeft="false" tabSelected="false" showOutlineSymbols="true" defaultGridColor="true" view="normal" topLeftCell="A16" colorId="64" zoomScale="200" zoomScaleNormal="200" zoomScalePageLayoutView="100" workbookViewId="0">
      <selection pane="topLeft" activeCell="F32" activeCellId="0" sqref="F32"/>
    </sheetView>
  </sheetViews>
  <sheetFormatPr defaultColWidth="9.1484375" defaultRowHeight="8.25" customHeight="false" zeroHeight="false" outlineLevelRow="0" outlineLevelCol="0"/>
  <cols>
    <col collapsed="false" customWidth="true" hidden="false" outlineLevel="0" max="1" min="1" style="273" width="12.71"/>
    <col collapsed="false" customWidth="true" hidden="false" outlineLevel="0" max="2" min="2" style="274" width="3.57"/>
    <col collapsed="false" customWidth="true" hidden="false" outlineLevel="0" max="17" min="3" style="273" width="3.57"/>
    <col collapsed="false" customWidth="true" hidden="false" outlineLevel="0" max="18" min="18" style="273" width="13"/>
    <col collapsed="false" customWidth="true" hidden="false" outlineLevel="0" max="19" min="19" style="273" width="6"/>
    <col collapsed="false" customWidth="true" hidden="false" outlineLevel="0" max="20" min="20" style="273" width="5.29"/>
    <col collapsed="false" customWidth="true" hidden="false" outlineLevel="0" max="21" min="21" style="273" width="6.14"/>
    <col collapsed="false" customWidth="true" hidden="false" outlineLevel="0" max="22" min="22" style="273" width="4.86"/>
    <col collapsed="false" customWidth="true" hidden="false" outlineLevel="0" max="23" min="23" style="273" width="6.71"/>
    <col collapsed="false" customWidth="true" hidden="false" outlineLevel="0" max="24" min="24" style="273" width="3.86"/>
    <col collapsed="false" customWidth="true" hidden="false" outlineLevel="0" max="25" min="25" style="273" width="4.42"/>
    <col collapsed="false" customWidth="true" hidden="false" outlineLevel="0" max="26" min="26" style="273" width="5.14"/>
    <col collapsed="false" customWidth="false" hidden="false" outlineLevel="0" max="28" min="27" style="273" width="9.14"/>
    <col collapsed="false" customWidth="true" hidden="false" outlineLevel="0" max="29" min="29" style="273" width="22"/>
    <col collapsed="false" customWidth="true" hidden="false" outlineLevel="0" max="30" min="30" style="273" width="7.42"/>
    <col collapsed="false" customWidth="false" hidden="false" outlineLevel="0" max="16384" min="31" style="273" width="9.14"/>
  </cols>
  <sheetData>
    <row r="1" customFormat="false" ht="8.25" hidden="false" customHeight="false" outlineLevel="0" collapsed="false">
      <c r="A1" s="275" t="s">
        <v>1391</v>
      </c>
      <c r="B1" s="275"/>
      <c r="C1" s="275"/>
      <c r="D1" s="275"/>
      <c r="E1" s="275"/>
      <c r="F1" s="275"/>
      <c r="G1" s="275"/>
      <c r="H1" s="275"/>
      <c r="I1" s="275"/>
      <c r="J1" s="275"/>
      <c r="K1" s="275"/>
      <c r="L1" s="275"/>
      <c r="M1" s="275"/>
      <c r="N1" s="275"/>
      <c r="O1" s="275"/>
      <c r="P1" s="275"/>
      <c r="Q1" s="275"/>
      <c r="R1" s="275"/>
      <c r="S1" s="275"/>
      <c r="T1" s="275"/>
      <c r="U1" s="275"/>
      <c r="V1" s="275"/>
      <c r="W1" s="275"/>
    </row>
    <row r="2" customFormat="false" ht="8.25" hidden="false" customHeight="false" outlineLevel="0" collapsed="false">
      <c r="C2" s="276"/>
      <c r="D2" s="276"/>
      <c r="E2" s="276"/>
      <c r="F2" s="276"/>
      <c r="G2" s="276"/>
      <c r="H2" s="276"/>
      <c r="I2" s="276"/>
      <c r="J2" s="276"/>
      <c r="K2" s="276"/>
      <c r="L2" s="276"/>
      <c r="M2" s="276"/>
      <c r="N2" s="276"/>
    </row>
    <row r="3" customFormat="false" ht="8.25" hidden="false" customHeight="false" outlineLevel="0" collapsed="false">
      <c r="A3" s="275" t="s">
        <v>10</v>
      </c>
      <c r="B3" s="275"/>
      <c r="C3" s="275"/>
      <c r="D3" s="275"/>
      <c r="E3" s="275"/>
      <c r="F3" s="275"/>
      <c r="G3" s="275"/>
      <c r="H3" s="275"/>
      <c r="I3" s="275"/>
      <c r="J3" s="275"/>
      <c r="K3" s="275"/>
      <c r="L3" s="275"/>
      <c r="M3" s="275"/>
      <c r="N3" s="275"/>
      <c r="O3" s="275"/>
      <c r="P3" s="275"/>
      <c r="Q3" s="275"/>
      <c r="R3" s="275"/>
      <c r="S3" s="275"/>
      <c r="T3" s="275"/>
      <c r="U3" s="275"/>
      <c r="V3" s="275"/>
      <c r="W3" s="275"/>
      <c r="AC3" s="275" t="s">
        <v>10</v>
      </c>
      <c r="AD3" s="275"/>
      <c r="AE3" s="275"/>
      <c r="AF3" s="275"/>
      <c r="AG3" s="275"/>
      <c r="AH3" s="275"/>
      <c r="AI3" s="275"/>
      <c r="AJ3" s="275"/>
      <c r="AK3" s="275"/>
      <c r="AL3" s="275"/>
      <c r="AM3" s="275"/>
      <c r="AN3" s="275"/>
      <c r="AO3" s="275"/>
      <c r="AP3" s="275"/>
      <c r="AQ3" s="275"/>
      <c r="AR3" s="275"/>
      <c r="AS3" s="275"/>
      <c r="AT3" s="275"/>
      <c r="AU3" s="275"/>
      <c r="AV3" s="275"/>
      <c r="AW3" s="275"/>
      <c r="AX3" s="275"/>
      <c r="AY3" s="275"/>
    </row>
    <row r="4" customFormat="false" ht="8.25" hidden="false" customHeight="false" outlineLevel="0" collapsed="false">
      <c r="A4" s="276"/>
      <c r="B4" s="276"/>
      <c r="C4" s="276"/>
      <c r="D4" s="276"/>
      <c r="E4" s="276"/>
      <c r="F4" s="276"/>
      <c r="G4" s="276"/>
      <c r="H4" s="276"/>
      <c r="I4" s="276"/>
      <c r="J4" s="276"/>
      <c r="K4" s="276"/>
      <c r="L4" s="276"/>
      <c r="M4" s="276"/>
      <c r="N4" s="276"/>
      <c r="O4" s="276"/>
      <c r="P4" s="276"/>
      <c r="Q4" s="276"/>
      <c r="R4" s="276"/>
      <c r="S4" s="276"/>
      <c r="T4" s="276"/>
      <c r="U4" s="276"/>
      <c r="V4" s="276"/>
      <c r="W4" s="276"/>
      <c r="X4" s="276"/>
      <c r="Y4" s="276"/>
      <c r="Z4" s="276"/>
      <c r="AA4" s="276"/>
      <c r="AC4" s="276"/>
      <c r="AD4" s="276"/>
      <c r="AE4" s="276"/>
      <c r="AF4" s="276"/>
      <c r="AG4" s="276"/>
      <c r="AH4" s="276"/>
      <c r="AI4" s="276"/>
      <c r="AJ4" s="276"/>
      <c r="AK4" s="276"/>
      <c r="AL4" s="276"/>
      <c r="AM4" s="276"/>
      <c r="AN4" s="276"/>
      <c r="AO4" s="276"/>
      <c r="AP4" s="276"/>
      <c r="AQ4" s="276"/>
      <c r="AR4" s="276"/>
      <c r="AS4" s="276"/>
      <c r="AT4" s="276"/>
      <c r="AU4" s="276"/>
      <c r="AV4" s="276"/>
      <c r="AW4" s="276"/>
      <c r="AX4" s="276"/>
      <c r="AY4" s="276"/>
    </row>
    <row r="5" customFormat="false" ht="8.25" hidden="false" customHeight="false" outlineLevel="0" collapsed="false">
      <c r="H5" s="277" t="s">
        <v>11</v>
      </c>
      <c r="I5" s="277"/>
      <c r="J5" s="277"/>
      <c r="M5" s="277" t="s">
        <v>12</v>
      </c>
      <c r="N5" s="277"/>
      <c r="O5" s="277"/>
      <c r="S5" s="278" t="s">
        <v>13</v>
      </c>
      <c r="AJ5" s="277" t="s">
        <v>11</v>
      </c>
      <c r="AK5" s="277"/>
      <c r="AL5" s="277"/>
      <c r="AO5" s="277" t="s">
        <v>12</v>
      </c>
      <c r="AP5" s="277"/>
      <c r="AQ5" s="277"/>
    </row>
    <row r="6" customFormat="false" ht="8.25" hidden="false" customHeight="false" outlineLevel="0" collapsed="false">
      <c r="H6" s="277" t="s">
        <v>14</v>
      </c>
      <c r="I6" s="277"/>
      <c r="J6" s="277"/>
      <c r="M6" s="277" t="s">
        <v>15</v>
      </c>
      <c r="S6" s="279" t="s">
        <v>16</v>
      </c>
      <c r="T6" s="279" t="s">
        <v>17</v>
      </c>
      <c r="AJ6" s="277" t="s">
        <v>14</v>
      </c>
      <c r="AK6" s="277"/>
      <c r="AL6" s="277"/>
    </row>
    <row r="7" customFormat="false" ht="8.25" hidden="false" customHeight="false" outlineLevel="0" collapsed="false">
      <c r="H7" s="277"/>
      <c r="I7" s="277"/>
      <c r="J7" s="277"/>
      <c r="S7" s="280" t="n">
        <f aca="false">(N17+D27+L38+L47)/(N17+D27+L38+D17)</f>
        <v>0.441081081081081</v>
      </c>
      <c r="T7" s="280" t="n">
        <f aca="false">D17/(D17+N17+D27+L38+L47)</f>
        <v>0.558918918918919</v>
      </c>
      <c r="AJ7" s="277"/>
      <c r="AK7" s="277"/>
      <c r="AL7" s="277"/>
    </row>
    <row r="8" customFormat="false" ht="8.25" hidden="false" customHeight="false" outlineLevel="0" collapsed="false">
      <c r="S8" s="273" t="s">
        <v>1392</v>
      </c>
    </row>
    <row r="10" customFormat="false" ht="8.25" hidden="false" customHeight="false" outlineLevel="0" collapsed="false">
      <c r="A10" s="275" t="s">
        <v>11</v>
      </c>
      <c r="B10" s="275"/>
      <c r="C10" s="275"/>
      <c r="D10" s="275"/>
      <c r="E10" s="275"/>
      <c r="F10" s="275"/>
      <c r="G10" s="275"/>
      <c r="H10" s="275"/>
      <c r="I10" s="275"/>
      <c r="J10" s="275"/>
      <c r="K10" s="275"/>
      <c r="L10" s="275"/>
      <c r="M10" s="275"/>
      <c r="N10" s="275"/>
      <c r="O10" s="275"/>
      <c r="P10" s="275"/>
      <c r="Q10" s="275"/>
      <c r="R10" s="275"/>
      <c r="S10" s="275"/>
      <c r="T10" s="275"/>
      <c r="U10" s="275"/>
      <c r="V10" s="275"/>
      <c r="W10" s="275"/>
      <c r="AC10" s="275" t="s">
        <v>12</v>
      </c>
      <c r="AD10" s="275"/>
      <c r="AE10" s="275"/>
      <c r="AF10" s="275"/>
      <c r="AG10" s="275"/>
      <c r="AH10" s="275"/>
      <c r="AI10" s="275"/>
      <c r="AJ10" s="275"/>
      <c r="AK10" s="275"/>
      <c r="AL10" s="275"/>
      <c r="AM10" s="275"/>
      <c r="AN10" s="275"/>
      <c r="AO10" s="275"/>
      <c r="AP10" s="275"/>
      <c r="AQ10" s="275"/>
      <c r="AR10" s="275"/>
      <c r="AS10" s="275"/>
      <c r="AT10" s="275"/>
      <c r="AU10" s="275"/>
      <c r="AV10" s="275"/>
      <c r="AW10" s="275"/>
      <c r="AX10" s="275"/>
      <c r="AY10" s="275"/>
    </row>
    <row r="12" customFormat="false" ht="8.25" hidden="false" customHeight="false" outlineLevel="0" collapsed="false">
      <c r="C12" s="275" t="s">
        <v>18</v>
      </c>
      <c r="D12" s="275"/>
      <c r="E12" s="275"/>
      <c r="F12" s="275"/>
      <c r="G12" s="275"/>
      <c r="H12" s="275"/>
      <c r="I12" s="275"/>
      <c r="J12" s="276"/>
      <c r="K12" s="276"/>
      <c r="N12" s="275" t="s">
        <v>19</v>
      </c>
      <c r="O12" s="275"/>
      <c r="P12" s="275"/>
      <c r="Q12" s="275"/>
      <c r="R12" s="275"/>
      <c r="T12" s="275" t="s">
        <v>20</v>
      </c>
      <c r="U12" s="275"/>
      <c r="V12" s="275"/>
      <c r="X12" s="275"/>
      <c r="Y12" s="275"/>
      <c r="AG12" s="275" t="s">
        <v>18</v>
      </c>
      <c r="AH12" s="275"/>
      <c r="AI12" s="275"/>
      <c r="AJ12" s="275"/>
      <c r="AK12" s="275"/>
      <c r="AL12" s="275"/>
      <c r="AM12" s="275"/>
      <c r="AP12" s="275" t="s">
        <v>19</v>
      </c>
      <c r="AQ12" s="275"/>
      <c r="AR12" s="275"/>
      <c r="AS12" s="275"/>
      <c r="AT12" s="275"/>
      <c r="AV12" s="275" t="s">
        <v>20</v>
      </c>
      <c r="AW12" s="275"/>
      <c r="AX12" s="275"/>
      <c r="AZ12" s="275" t="s">
        <v>21</v>
      </c>
      <c r="BA12" s="275"/>
    </row>
    <row r="13" customFormat="false" ht="8.25" hidden="false" customHeight="false" outlineLevel="0" collapsed="false">
      <c r="A13" s="281" t="s">
        <v>22</v>
      </c>
      <c r="B13" s="281" t="s">
        <v>23</v>
      </c>
      <c r="C13" s="281" t="s">
        <v>24</v>
      </c>
      <c r="D13" s="281" t="s">
        <v>25</v>
      </c>
      <c r="E13" s="281" t="s">
        <v>26</v>
      </c>
      <c r="F13" s="281" t="s">
        <v>27</v>
      </c>
      <c r="G13" s="281" t="s">
        <v>28</v>
      </c>
      <c r="H13" s="281" t="s">
        <v>29</v>
      </c>
      <c r="I13" s="281" t="s">
        <v>30</v>
      </c>
      <c r="J13" s="281" t="s">
        <v>31</v>
      </c>
      <c r="K13" s="281" t="s">
        <v>32</v>
      </c>
      <c r="L13" s="281" t="s">
        <v>33</v>
      </c>
      <c r="N13" s="281" t="s">
        <v>34</v>
      </c>
      <c r="O13" s="281" t="s">
        <v>35</v>
      </c>
      <c r="P13" s="281" t="s">
        <v>36</v>
      </c>
      <c r="Q13" s="281" t="s">
        <v>30</v>
      </c>
      <c r="R13" s="281" t="s">
        <v>37</v>
      </c>
      <c r="S13" s="281"/>
      <c r="T13" s="281" t="s">
        <v>38</v>
      </c>
      <c r="U13" s="281" t="s">
        <v>39</v>
      </c>
      <c r="V13" s="281" t="s">
        <v>40</v>
      </c>
      <c r="W13" s="281"/>
      <c r="X13" s="281" t="s">
        <v>41</v>
      </c>
      <c r="Y13" s="281" t="s">
        <v>42</v>
      </c>
      <c r="Z13" s="281"/>
      <c r="AA13" s="281"/>
      <c r="AD13" s="281" t="s">
        <v>22</v>
      </c>
      <c r="AE13" s="281" t="s">
        <v>24</v>
      </c>
      <c r="AF13" s="281" t="s">
        <v>25</v>
      </c>
      <c r="AG13" s="281" t="s">
        <v>26</v>
      </c>
      <c r="AH13" s="281" t="s">
        <v>27</v>
      </c>
      <c r="AI13" s="281" t="s">
        <v>28</v>
      </c>
      <c r="AJ13" s="281" t="s">
        <v>29</v>
      </c>
      <c r="AK13" s="281" t="s">
        <v>30</v>
      </c>
      <c r="AL13" s="281" t="s">
        <v>31</v>
      </c>
      <c r="AM13" s="281" t="s">
        <v>32</v>
      </c>
      <c r="AN13" s="281" t="s">
        <v>33</v>
      </c>
      <c r="AP13" s="281" t="s">
        <v>34</v>
      </c>
      <c r="AQ13" s="281" t="s">
        <v>35</v>
      </c>
      <c r="AR13" s="281" t="s">
        <v>36</v>
      </c>
      <c r="AS13" s="281" t="s">
        <v>30</v>
      </c>
      <c r="AT13" s="281" t="s">
        <v>37</v>
      </c>
      <c r="AU13" s="281"/>
      <c r="AV13" s="281" t="s">
        <v>38</v>
      </c>
      <c r="AW13" s="281" t="s">
        <v>39</v>
      </c>
      <c r="AX13" s="281" t="s">
        <v>40</v>
      </c>
      <c r="AY13" s="281"/>
      <c r="AZ13" s="281" t="s">
        <v>41</v>
      </c>
      <c r="BA13" s="281" t="s">
        <v>42</v>
      </c>
    </row>
    <row r="14" customFormat="false" ht="8.25" hidden="false" customHeight="false" outlineLevel="0" collapsed="false">
      <c r="A14" s="282" t="s">
        <v>1393</v>
      </c>
      <c r="B14" s="283" t="n">
        <v>26</v>
      </c>
      <c r="C14" s="283"/>
      <c r="D14" s="283"/>
      <c r="E14" s="283"/>
      <c r="F14" s="280" t="e">
        <f aca="false">E14/D14</f>
        <v>#DIV/0!</v>
      </c>
      <c r="G14" s="283"/>
      <c r="H14" s="284" t="e">
        <f aca="false">G14/D14</f>
        <v>#DIV/0!</v>
      </c>
      <c r="I14" s="283"/>
      <c r="J14" s="280" t="e">
        <f aca="false">I14/D14</f>
        <v>#DIV/0!</v>
      </c>
      <c r="K14" s="283"/>
      <c r="L14" s="280" t="e">
        <f aca="false">K14/D14</f>
        <v>#DIV/0!</v>
      </c>
      <c r="N14" s="283"/>
      <c r="O14" s="283"/>
      <c r="P14" s="283" t="e">
        <f aca="false">O14/N14</f>
        <v>#DIV/0!</v>
      </c>
      <c r="Q14" s="283"/>
      <c r="R14" s="280" t="e">
        <f aca="false">Q14/N14</f>
        <v>#DIV/0!</v>
      </c>
      <c r="S14" s="274"/>
      <c r="T14" s="280" t="n">
        <f aca="false">(D14+N14)/($D$17+$N$17)</f>
        <v>0</v>
      </c>
      <c r="U14" s="280" t="n">
        <f aca="false">D14/($D$17)</f>
        <v>0</v>
      </c>
      <c r="V14" s="280" t="n">
        <f aca="false">N14/($N$17)</f>
        <v>0</v>
      </c>
      <c r="W14" s="285"/>
      <c r="X14" s="283" t="n">
        <f aca="false">($G14*('Scoring Format'!$B$2))+($I14*('Scoring Format'!$B$5))+($K14*('Scoring Format'!$B$8))+($O14*('Scoring Format'!$B$3))+($Q14*('Scoring Format'!$B$6))</f>
        <v>0</v>
      </c>
      <c r="Y14" s="286" t="n">
        <f aca="false">(($G14*('Scoring Format'!$B$2))+($I14*('Scoring Format'!$B$5))+($K14*('Scoring Format'!$B$8))+($O14*('Scoring Format'!$B$3))+($Q14*('Scoring Format'!$B$6)))*0.4</f>
        <v>0</v>
      </c>
      <c r="Z14" s="274"/>
      <c r="AA14" s="274"/>
      <c r="AD14" s="282" t="s">
        <v>44</v>
      </c>
      <c r="AE14" s="282"/>
      <c r="AF14" s="283" t="n">
        <v>583</v>
      </c>
      <c r="AG14" s="283" t="n">
        <v>378</v>
      </c>
      <c r="AH14" s="280" t="n">
        <f aca="false">AG14/AF14</f>
        <v>0.648370497427101</v>
      </c>
      <c r="AI14" s="283" t="n">
        <v>4072</v>
      </c>
      <c r="AJ14" s="284" t="n">
        <f aca="false">AI14/AF14</f>
        <v>6.98456260720412</v>
      </c>
      <c r="AK14" s="283" t="n">
        <v>27</v>
      </c>
      <c r="AL14" s="280" t="n">
        <f aca="false">AK14/AF14</f>
        <v>0.0463121783876501</v>
      </c>
      <c r="AM14" s="283" t="n">
        <v>11</v>
      </c>
      <c r="AN14" s="280" t="n">
        <f aca="false">AM14/AF14</f>
        <v>0.0188679245283019</v>
      </c>
      <c r="AP14" s="283" t="n">
        <v>100</v>
      </c>
      <c r="AQ14" s="283" t="n">
        <v>590</v>
      </c>
      <c r="AR14" s="283" t="n">
        <f aca="false">AQ14/AP14</f>
        <v>5.9</v>
      </c>
      <c r="AS14" s="283" t="n">
        <v>5</v>
      </c>
      <c r="AT14" s="280" t="n">
        <f aca="false">AS14/AP14</f>
        <v>0.05</v>
      </c>
      <c r="AU14" s="274"/>
      <c r="AV14" s="280" t="n">
        <f aca="false">(AF14+AP14)/(AF17+AP17)</f>
        <v>1</v>
      </c>
      <c r="AW14" s="280" t="n">
        <f aca="false">AF14/(AP14+AF14)</f>
        <v>0.853587115666179</v>
      </c>
      <c r="AX14" s="280" t="n">
        <f aca="false">AP14/(AF14+AP14)</f>
        <v>0.146412884333821</v>
      </c>
      <c r="AY14" s="285"/>
      <c r="AZ14" s="283" t="n">
        <f aca="false">((AI14*0.05)+(AK14*4)+(AM14*-1)+(AQ14*0.1)+(AS14*6))*0.55</f>
        <v>214.28</v>
      </c>
      <c r="BA14" s="286" t="n">
        <f aca="false">((AI14*0.05)+(AK14*4)+(AM14*-1)+(AQ14*0.1)+(AS14*6))*0.4</f>
        <v>155.84</v>
      </c>
    </row>
    <row r="15" customFormat="false" ht="8.25" hidden="false" customHeight="false" outlineLevel="0" collapsed="false">
      <c r="A15" s="282"/>
      <c r="B15" s="283"/>
      <c r="C15" s="283"/>
      <c r="D15" s="283"/>
      <c r="E15" s="283"/>
      <c r="F15" s="280" t="e">
        <f aca="false">E15/D15</f>
        <v>#DIV/0!</v>
      </c>
      <c r="G15" s="283"/>
      <c r="H15" s="284" t="e">
        <f aca="false">G15/D15</f>
        <v>#DIV/0!</v>
      </c>
      <c r="I15" s="283"/>
      <c r="J15" s="280" t="e">
        <f aca="false">I15/D15</f>
        <v>#DIV/0!</v>
      </c>
      <c r="K15" s="283"/>
      <c r="L15" s="280" t="e">
        <f aca="false">K15/D15</f>
        <v>#DIV/0!</v>
      </c>
      <c r="N15" s="283"/>
      <c r="O15" s="283"/>
      <c r="P15" s="283" t="e">
        <f aca="false">O15/N15</f>
        <v>#DIV/0!</v>
      </c>
      <c r="Q15" s="283"/>
      <c r="R15" s="280" t="e">
        <f aca="false">Q15/N15</f>
        <v>#DIV/0!</v>
      </c>
      <c r="S15" s="274"/>
      <c r="T15" s="280" t="n">
        <f aca="false">(D15+N15)/($D$17+$N$17)</f>
        <v>0</v>
      </c>
      <c r="U15" s="280" t="n">
        <f aca="false">D15/($D$17)</f>
        <v>0</v>
      </c>
      <c r="V15" s="280" t="n">
        <f aca="false">N15/($N$17)</f>
        <v>0</v>
      </c>
      <c r="W15" s="285"/>
      <c r="X15" s="283" t="n">
        <f aca="false">($G15*('Scoring Format'!$B$2))+($I15*('Scoring Format'!$B$5))+($K15*('Scoring Format'!$B$8))+($O15*('Scoring Format'!$B$3))+($Q15*('Scoring Format'!$B$6))</f>
        <v>0</v>
      </c>
      <c r="Y15" s="286" t="n">
        <f aca="false">(($G15*('Scoring Format'!$B$2))+($I15*('Scoring Format'!$B$5))+($K15*('Scoring Format'!$B$8))+($O15*('Scoring Format'!$B$3))+($Q15*('Scoring Format'!$B$6)))*0.4</f>
        <v>0</v>
      </c>
      <c r="Z15" s="274"/>
      <c r="AA15" s="274"/>
      <c r="AD15" s="282" t="s">
        <v>46</v>
      </c>
      <c r="AE15" s="282"/>
      <c r="AF15" s="283" t="n">
        <v>0</v>
      </c>
      <c r="AG15" s="283" t="n">
        <v>0</v>
      </c>
      <c r="AH15" s="280" t="n">
        <v>0</v>
      </c>
      <c r="AI15" s="283" t="n">
        <v>0</v>
      </c>
      <c r="AJ15" s="284"/>
      <c r="AK15" s="283" t="n">
        <v>0</v>
      </c>
      <c r="AL15" s="280" t="e">
        <f aca="false">AK15/AF15</f>
        <v>#DIV/0!</v>
      </c>
      <c r="AM15" s="283" t="n">
        <v>0</v>
      </c>
      <c r="AN15" s="280" t="e">
        <f aca="false">AM15/AF15</f>
        <v>#DIV/0!</v>
      </c>
      <c r="AP15" s="283" t="n">
        <v>0</v>
      </c>
      <c r="AQ15" s="283" t="n">
        <v>0</v>
      </c>
      <c r="AR15" s="283"/>
      <c r="AS15" s="283" t="n">
        <v>0</v>
      </c>
      <c r="AT15" s="280" t="e">
        <f aca="false">AS15/AP15</f>
        <v>#DIV/0!</v>
      </c>
      <c r="AU15" s="274"/>
      <c r="AV15" s="280" t="e">
        <f aca="false">(AF15+AP15)/(AD18+AN18)</f>
        <v>#DIV/0!</v>
      </c>
      <c r="AW15" s="280" t="e">
        <f aca="false">AF15/(AP15+AF15)</f>
        <v>#DIV/0!</v>
      </c>
      <c r="AX15" s="280" t="e">
        <f aca="false">AP15/(AF15+AP15)</f>
        <v>#DIV/0!</v>
      </c>
      <c r="AY15" s="285"/>
      <c r="AZ15" s="283"/>
      <c r="BA15" s="286"/>
    </row>
    <row r="16" customFormat="false" ht="8.25" hidden="false" customHeight="false" outlineLevel="0" collapsed="false">
      <c r="A16" s="282" t="s">
        <v>1394</v>
      </c>
      <c r="B16" s="283" t="n">
        <v>27</v>
      </c>
      <c r="C16" s="283" t="n">
        <v>17</v>
      </c>
      <c r="D16" s="283" t="n">
        <v>517</v>
      </c>
      <c r="E16" s="283" t="n">
        <v>340</v>
      </c>
      <c r="F16" s="280" t="n">
        <f aca="false">E16/D16</f>
        <v>0.657640232108317</v>
      </c>
      <c r="G16" s="283" t="n">
        <v>3611</v>
      </c>
      <c r="H16" s="284" t="n">
        <f aca="false">G16/D16</f>
        <v>6.98452611218569</v>
      </c>
      <c r="I16" s="283" t="n">
        <v>19</v>
      </c>
      <c r="J16" s="280" t="n">
        <f aca="false">I16/D16</f>
        <v>0.0367504835589942</v>
      </c>
      <c r="K16" s="283" t="n">
        <v>11</v>
      </c>
      <c r="L16" s="280" t="n">
        <f aca="false">K16/D16</f>
        <v>0.0212765957446809</v>
      </c>
      <c r="N16" s="283" t="n">
        <v>70</v>
      </c>
      <c r="O16" s="283" t="n">
        <v>280</v>
      </c>
      <c r="P16" s="283" t="n">
        <f aca="false">O16/N16</f>
        <v>4</v>
      </c>
      <c r="Q16" s="283" t="n">
        <v>5</v>
      </c>
      <c r="R16" s="280" t="n">
        <f aca="false">Q16/N16</f>
        <v>0.0714285714285714</v>
      </c>
      <c r="S16" s="274"/>
      <c r="T16" s="280" t="n">
        <f aca="false">(D16+N16)/($D$17+$N$17)</f>
        <v>1</v>
      </c>
      <c r="U16" s="280" t="n">
        <f aca="false">D16/($D$17)</f>
        <v>1</v>
      </c>
      <c r="V16" s="280" t="n">
        <f aca="false">N16/($N$17)</f>
        <v>1</v>
      </c>
      <c r="W16" s="285"/>
      <c r="X16" s="283" t="n">
        <f aca="false">($G16*('Scoring Format'!$B$2))+($I16*('Scoring Format'!$B$5))+($K16*('Scoring Format'!$B$8))+($O16*('Scoring Format'!$B$3))+($Q16*('Scoring Format'!$B$6))</f>
        <v>303.55</v>
      </c>
      <c r="Y16" s="286" t="n">
        <f aca="false">(($G16*('Scoring Format'!$B$2))+($I16*('Scoring Format'!$B$5))+($K16*('Scoring Format'!$B$8))+($O16*('Scoring Format'!$B$3))+($Q16*('Scoring Format'!$B$6)))*0.4</f>
        <v>121.42</v>
      </c>
      <c r="Z16" s="274"/>
      <c r="AA16" s="274"/>
      <c r="AD16" s="282" t="s">
        <v>157</v>
      </c>
      <c r="AE16" s="282"/>
      <c r="AF16" s="283"/>
      <c r="AG16" s="283"/>
      <c r="AH16" s="280" t="e">
        <f aca="false">AG16/AF16</f>
        <v>#DIV/0!</v>
      </c>
      <c r="AI16" s="283"/>
      <c r="AJ16" s="284" t="e">
        <f aca="false">AI16/AF16</f>
        <v>#DIV/0!</v>
      </c>
      <c r="AK16" s="283"/>
      <c r="AL16" s="280" t="e">
        <f aca="false">AK16/AF16</f>
        <v>#DIV/0!</v>
      </c>
      <c r="AM16" s="283"/>
      <c r="AN16" s="280" t="e">
        <f aca="false">AM16/AF16</f>
        <v>#DIV/0!</v>
      </c>
      <c r="AP16" s="283"/>
      <c r="AQ16" s="283"/>
      <c r="AR16" s="283" t="e">
        <f aca="false">AQ16/AP16</f>
        <v>#DIV/0!</v>
      </c>
      <c r="AS16" s="283"/>
      <c r="AT16" s="280" t="e">
        <f aca="false">AS16/AP16</f>
        <v>#DIV/0!</v>
      </c>
      <c r="AU16" s="274"/>
      <c r="AV16" s="280" t="e">
        <f aca="false">(AF16+AP16)/(AF20+AP20)</f>
        <v>#DIV/0!</v>
      </c>
      <c r="AW16" s="280" t="e">
        <f aca="false">AF16/(AP16+AF16)</f>
        <v>#DIV/0!</v>
      </c>
      <c r="AX16" s="280" t="e">
        <f aca="false">AP16/(AF16+AP16)</f>
        <v>#DIV/0!</v>
      </c>
      <c r="AY16" s="285"/>
      <c r="AZ16" s="283" t="n">
        <f aca="false">((AI16*0.05)+(AK16*4)+(AM16*-1)+(AQ16*0.1)+(AS16*6))*0.55</f>
        <v>0</v>
      </c>
      <c r="BA16" s="286" t="n">
        <f aca="false">((AI16*0.05)+(AK16*4)+(AM16*-1)+(AQ16*0.1)+(AS16*6))*0.4</f>
        <v>0</v>
      </c>
    </row>
    <row r="17" customFormat="false" ht="8.25" hidden="false" customHeight="false" outlineLevel="0" collapsed="false">
      <c r="A17" s="281" t="s">
        <v>49</v>
      </c>
      <c r="B17" s="281"/>
      <c r="C17" s="281"/>
      <c r="D17" s="281" t="n">
        <f aca="false">SUM(D14:D16)</f>
        <v>517</v>
      </c>
      <c r="E17" s="281" t="n">
        <f aca="false">SUM(E14:E16)</f>
        <v>340</v>
      </c>
      <c r="F17" s="281"/>
      <c r="G17" s="281" t="n">
        <f aca="false">SUM(G14:G16)</f>
        <v>3611</v>
      </c>
      <c r="H17" s="281"/>
      <c r="I17" s="281" t="n">
        <f aca="false">SUM(I14:I16)</f>
        <v>19</v>
      </c>
      <c r="J17" s="281"/>
      <c r="K17" s="281" t="n">
        <f aca="false">SUM(K14:K16)</f>
        <v>11</v>
      </c>
      <c r="L17" s="281"/>
      <c r="M17" s="278"/>
      <c r="N17" s="281" t="n">
        <f aca="false">SUM(N14:N16)</f>
        <v>70</v>
      </c>
      <c r="O17" s="281" t="n">
        <f aca="false">SUM(O14:O16)</f>
        <v>280</v>
      </c>
      <c r="P17" s="281"/>
      <c r="Q17" s="281" t="n">
        <f aca="false">SUM(Q14:Q16)</f>
        <v>5</v>
      </c>
      <c r="R17" s="281"/>
      <c r="S17" s="281"/>
      <c r="T17" s="287" t="n">
        <f aca="false">T14+T15+T16</f>
        <v>1</v>
      </c>
      <c r="U17" s="288" t="n">
        <f aca="false">D17/(D17+N17)</f>
        <v>0.880749574105622</v>
      </c>
      <c r="V17" s="288" t="n">
        <f aca="false">N17/(N17+D17)</f>
        <v>0.119250425894378</v>
      </c>
      <c r="W17" s="285"/>
      <c r="X17" s="274"/>
      <c r="Y17" s="274"/>
      <c r="Z17" s="274"/>
      <c r="AA17" s="274"/>
      <c r="AD17" s="281" t="s">
        <v>49</v>
      </c>
      <c r="AE17" s="281"/>
      <c r="AF17" s="281" t="n">
        <f aca="false">SUM(AF14:AF16)</f>
        <v>583</v>
      </c>
      <c r="AG17" s="281" t="n">
        <f aca="false">SUM(AG14:AG16)</f>
        <v>378</v>
      </c>
      <c r="AH17" s="281"/>
      <c r="AI17" s="281" t="n">
        <f aca="false">SUM(AI14:AI16)</f>
        <v>4072</v>
      </c>
      <c r="AJ17" s="281"/>
      <c r="AK17" s="281" t="n">
        <f aca="false">SUM(AK14:AK16)</f>
        <v>27</v>
      </c>
      <c r="AL17" s="281"/>
      <c r="AM17" s="281" t="n">
        <f aca="false">SUM(AM14:AM16)</f>
        <v>11</v>
      </c>
      <c r="AN17" s="281"/>
      <c r="AO17" s="278"/>
      <c r="AP17" s="281" t="n">
        <f aca="false">SUM(AP14:AP16)</f>
        <v>100</v>
      </c>
      <c r="AQ17" s="281" t="n">
        <f aca="false">SUM(AQ14:AQ16)</f>
        <v>590</v>
      </c>
      <c r="AR17" s="281"/>
      <c r="AS17" s="281" t="n">
        <f aca="false">SUM(AS14:AS16)</f>
        <v>5</v>
      </c>
      <c r="AT17" s="281"/>
      <c r="AU17" s="281"/>
      <c r="AV17" s="287" t="e">
        <f aca="false">AV14+AV15+AV16</f>
        <v>#DIV/0!</v>
      </c>
      <c r="AW17" s="288" t="n">
        <f aca="false">AF17/(AF17+AP17)</f>
        <v>0.853587115666179</v>
      </c>
      <c r="AX17" s="288" t="n">
        <f aca="false">AP17/(AP17+AF17)</f>
        <v>0.146412884333821</v>
      </c>
      <c r="AY17" s="285"/>
      <c r="AZ17" s="274"/>
      <c r="BA17" s="274"/>
    </row>
    <row r="18" customFormat="false" ht="8.25" hidden="false" customHeight="false" outlineLevel="0" collapsed="false">
      <c r="C18" s="274"/>
      <c r="D18" s="289"/>
      <c r="E18" s="274"/>
      <c r="F18" s="290"/>
      <c r="G18" s="274"/>
      <c r="H18" s="291"/>
      <c r="I18" s="274"/>
      <c r="J18" s="291"/>
      <c r="K18" s="274"/>
      <c r="L18" s="274"/>
      <c r="M18" s="274"/>
      <c r="N18" s="274"/>
      <c r="O18" s="274"/>
      <c r="P18" s="274"/>
      <c r="Q18" s="274"/>
      <c r="R18" s="274"/>
      <c r="AD18" s="274"/>
      <c r="AE18" s="274"/>
      <c r="AF18" s="289"/>
      <c r="AG18" s="274"/>
      <c r="AH18" s="290"/>
      <c r="AI18" s="274"/>
      <c r="AJ18" s="291"/>
      <c r="AK18" s="274"/>
      <c r="AL18" s="291"/>
      <c r="AM18" s="274"/>
      <c r="AN18" s="274"/>
      <c r="AO18" s="274"/>
      <c r="AP18" s="274"/>
      <c r="AQ18" s="274"/>
      <c r="AR18" s="274"/>
      <c r="AS18" s="274"/>
      <c r="AT18" s="274"/>
    </row>
    <row r="19" customFormat="false" ht="8.25" hidden="false" customHeight="false" outlineLevel="0" collapsed="false">
      <c r="C19" s="274"/>
      <c r="D19" s="289"/>
      <c r="E19" s="274"/>
      <c r="F19" s="290"/>
      <c r="G19" s="274"/>
      <c r="H19" s="291"/>
      <c r="I19" s="274"/>
      <c r="J19" s="291"/>
      <c r="K19" s="274"/>
      <c r="L19" s="274"/>
      <c r="M19" s="274"/>
      <c r="N19" s="274"/>
      <c r="O19" s="274"/>
      <c r="P19" s="274"/>
      <c r="Q19" s="274"/>
      <c r="R19" s="274"/>
      <c r="AD19" s="274"/>
      <c r="AE19" s="274"/>
      <c r="AF19" s="289"/>
      <c r="AG19" s="274"/>
      <c r="AH19" s="290"/>
      <c r="AI19" s="274"/>
      <c r="AJ19" s="291"/>
      <c r="AK19" s="274"/>
      <c r="AL19" s="291"/>
      <c r="AM19" s="274"/>
      <c r="AN19" s="274"/>
      <c r="AO19" s="274"/>
      <c r="AP19" s="274"/>
      <c r="AQ19" s="274"/>
      <c r="AR19" s="274"/>
      <c r="AS19" s="274"/>
      <c r="AT19" s="274"/>
    </row>
    <row r="20" customFormat="false" ht="8.25" hidden="false" customHeight="false" outlineLevel="0" collapsed="false">
      <c r="A20" s="275" t="s">
        <v>19</v>
      </c>
      <c r="B20" s="275"/>
      <c r="C20" s="275"/>
      <c r="D20" s="275"/>
      <c r="E20" s="275"/>
      <c r="F20" s="275"/>
      <c r="G20" s="275"/>
      <c r="H20" s="275" t="s">
        <v>50</v>
      </c>
      <c r="I20" s="275"/>
      <c r="J20" s="275"/>
      <c r="K20" s="275"/>
      <c r="L20" s="275"/>
      <c r="M20" s="275"/>
      <c r="N20" s="274"/>
      <c r="O20" s="274"/>
      <c r="P20" s="274"/>
      <c r="Q20" s="274"/>
      <c r="T20" s="275" t="s">
        <v>20</v>
      </c>
      <c r="U20" s="275"/>
      <c r="V20" s="275"/>
      <c r="X20" s="275"/>
      <c r="Y20" s="275"/>
      <c r="Z20" s="276"/>
      <c r="AA20" s="276"/>
      <c r="AB20" s="276"/>
      <c r="AC20" s="276"/>
      <c r="AE20" s="275" t="s">
        <v>19</v>
      </c>
      <c r="AF20" s="275"/>
      <c r="AG20" s="275"/>
      <c r="AH20" s="275"/>
      <c r="AI20" s="275"/>
      <c r="AJ20" s="275"/>
      <c r="AK20" s="275"/>
      <c r="AL20" s="275" t="s">
        <v>50</v>
      </c>
      <c r="AM20" s="275"/>
      <c r="AN20" s="275"/>
      <c r="AO20" s="275"/>
      <c r="AP20" s="275"/>
      <c r="AQ20" s="275"/>
      <c r="AR20" s="274"/>
      <c r="AS20" s="274"/>
      <c r="AV20" s="275" t="s">
        <v>20</v>
      </c>
      <c r="AW20" s="275"/>
      <c r="AX20" s="275"/>
      <c r="AZ20" s="275" t="s">
        <v>21</v>
      </c>
      <c r="BA20" s="275"/>
      <c r="BB20" s="276"/>
    </row>
    <row r="21" customFormat="false" ht="8.25" hidden="false" customHeight="false" outlineLevel="0" collapsed="false">
      <c r="A21" s="281" t="s">
        <v>51</v>
      </c>
      <c r="B21" s="281" t="s">
        <v>23</v>
      </c>
      <c r="C21" s="281" t="s">
        <v>24</v>
      </c>
      <c r="D21" s="281" t="s">
        <v>25</v>
      </c>
      <c r="E21" s="281" t="s">
        <v>28</v>
      </c>
      <c r="F21" s="281" t="s">
        <v>29</v>
      </c>
      <c r="G21" s="281" t="s">
        <v>30</v>
      </c>
      <c r="H21" s="281" t="s">
        <v>31</v>
      </c>
      <c r="J21" s="281" t="s">
        <v>52</v>
      </c>
      <c r="K21" s="281" t="s">
        <v>53</v>
      </c>
      <c r="L21" s="281" t="s">
        <v>54</v>
      </c>
      <c r="M21" s="281" t="s">
        <v>55</v>
      </c>
      <c r="N21" s="281" t="s">
        <v>56</v>
      </c>
      <c r="O21" s="281" t="s">
        <v>30</v>
      </c>
      <c r="P21" s="281" t="s">
        <v>57</v>
      </c>
      <c r="S21" s="281" t="s">
        <v>51</v>
      </c>
      <c r="T21" s="281" t="s">
        <v>38</v>
      </c>
      <c r="U21" s="281" t="s">
        <v>39</v>
      </c>
      <c r="V21" s="281" t="s">
        <v>40</v>
      </c>
      <c r="X21" s="281" t="s">
        <v>41</v>
      </c>
      <c r="Y21" s="281" t="s">
        <v>58</v>
      </c>
      <c r="Z21" s="281" t="s">
        <v>59</v>
      </c>
      <c r="AA21" s="281"/>
      <c r="AB21" s="281"/>
      <c r="AC21" s="281"/>
      <c r="AD21" s="281" t="s">
        <v>51</v>
      </c>
      <c r="AE21" s="281" t="s">
        <v>24</v>
      </c>
      <c r="AF21" s="281" t="s">
        <v>25</v>
      </c>
      <c r="AG21" s="281" t="s">
        <v>28</v>
      </c>
      <c r="AH21" s="281" t="s">
        <v>29</v>
      </c>
      <c r="AI21" s="281" t="s">
        <v>30</v>
      </c>
      <c r="AJ21" s="281" t="s">
        <v>31</v>
      </c>
      <c r="AL21" s="281" t="s">
        <v>52</v>
      </c>
      <c r="AM21" s="281" t="s">
        <v>53</v>
      </c>
      <c r="AN21" s="281" t="s">
        <v>54</v>
      </c>
      <c r="AO21" s="281" t="s">
        <v>55</v>
      </c>
      <c r="AP21" s="281" t="s">
        <v>56</v>
      </c>
      <c r="AQ21" s="281" t="s">
        <v>30</v>
      </c>
      <c r="AR21" s="281" t="s">
        <v>57</v>
      </c>
      <c r="AV21" s="281" t="s">
        <v>38</v>
      </c>
      <c r="AW21" s="281" t="s">
        <v>39</v>
      </c>
      <c r="AX21" s="281" t="s">
        <v>40</v>
      </c>
      <c r="AZ21" s="281" t="s">
        <v>41</v>
      </c>
      <c r="BA21" s="281" t="s">
        <v>58</v>
      </c>
    </row>
    <row r="22" customFormat="false" ht="8.25" hidden="false" customHeight="false" outlineLevel="0" collapsed="false">
      <c r="A22" s="282" t="s">
        <v>1395</v>
      </c>
      <c r="B22" s="283" t="n">
        <v>30</v>
      </c>
      <c r="C22" s="292" t="n">
        <v>10</v>
      </c>
      <c r="D22" s="283" t="n">
        <v>115</v>
      </c>
      <c r="E22" s="283" t="n">
        <v>451</v>
      </c>
      <c r="F22" s="283" t="n">
        <f aca="false">E22/D22</f>
        <v>3.92173913043478</v>
      </c>
      <c r="G22" s="283" t="n">
        <v>4</v>
      </c>
      <c r="H22" s="280" t="n">
        <f aca="false">G22/D22</f>
        <v>0.0347826086956522</v>
      </c>
      <c r="J22" s="280" t="n">
        <f aca="false">L22/K22</f>
        <v>0.794117647058824</v>
      </c>
      <c r="K22" s="283" t="n">
        <v>34</v>
      </c>
      <c r="L22" s="283" t="n">
        <v>27</v>
      </c>
      <c r="M22" s="283" t="n">
        <v>168</v>
      </c>
      <c r="N22" s="283" t="n">
        <f aca="false">M22/L22</f>
        <v>6.22222222222222</v>
      </c>
      <c r="O22" s="283"/>
      <c r="P22" s="280" t="n">
        <f aca="false">O22/L22</f>
        <v>0</v>
      </c>
      <c r="S22" s="282" t="s">
        <v>1396</v>
      </c>
      <c r="T22" s="280" t="n">
        <f aca="false">(D22+K22)/($D$27+$K$27+$N$17+$E$17+$L$38+$L$47)</f>
        <v>0.179086538461538</v>
      </c>
      <c r="U22" s="280" t="n">
        <f aca="false">K22/($K$27+$F$38+$F$47)</f>
        <v>0.0944444444444444</v>
      </c>
      <c r="V22" s="280" t="n">
        <f aca="false">D22/($D$27+$N$17+$L$38+$L$47)</f>
        <v>0.281862745098039</v>
      </c>
      <c r="X22" s="283" t="n">
        <f aca="false">($E22*('Scoring Format'!$B$3))+($G22*('Scoring Format'!$B$6))+($M22*('Scoring Format'!$B$4))+($O22*('Scoring Format'!$B$7))</f>
        <v>85.9</v>
      </c>
      <c r="Y22" s="283" t="n">
        <f aca="false">($E22*('Scoring Format'!$B$3))+($G22*('Scoring Format'!$B$6))+(L22*1)+($M22*('Scoring Format'!$B$4))+($O22*('Scoring Format'!$B$7))</f>
        <v>112.9</v>
      </c>
      <c r="Z22" s="283" t="n">
        <f aca="false">($E22*('Scoring Format'!$B$3))+($G22*('Scoring Format'!$B$6))+(L22*0.5)+($M22*('Scoring Format'!$B$4))+($O22*('Scoring Format'!$B$7))</f>
        <v>99.4</v>
      </c>
      <c r="AA22" s="274"/>
      <c r="AB22" s="274"/>
      <c r="AC22" s="274"/>
      <c r="AD22" s="282" t="s">
        <v>61</v>
      </c>
      <c r="AE22" s="282"/>
      <c r="AF22" s="283" t="n">
        <v>200</v>
      </c>
      <c r="AG22" s="283" t="n">
        <v>1040</v>
      </c>
      <c r="AH22" s="283" t="n">
        <f aca="false">AG22/AF22</f>
        <v>5.2</v>
      </c>
      <c r="AI22" s="283" t="n">
        <v>7</v>
      </c>
      <c r="AJ22" s="280" t="n">
        <f aca="false">AI22/AF22</f>
        <v>0.035</v>
      </c>
      <c r="AL22" s="280" t="n">
        <f aca="false">AN22/AM22</f>
        <v>0.8</v>
      </c>
      <c r="AM22" s="283" t="n">
        <v>70</v>
      </c>
      <c r="AN22" s="283" t="n">
        <v>56</v>
      </c>
      <c r="AO22" s="283" t="n">
        <v>364</v>
      </c>
      <c r="AP22" s="283" t="n">
        <f aca="false">AO22/AN22</f>
        <v>6.5</v>
      </c>
      <c r="AQ22" s="283" t="n">
        <v>2</v>
      </c>
      <c r="AR22" s="280" t="n">
        <f aca="false">AQ22/AN22</f>
        <v>0.0357142857142857</v>
      </c>
      <c r="AV22" s="280" t="e">
        <f aca="false">(#ref!+AM22)/(#ref!+AM25)</f>
        <v>#NAME?</v>
      </c>
      <c r="AW22" s="280" t="e">
        <f aca="false">#ref!/(AM22+#ref!)</f>
        <v>#NAME?</v>
      </c>
      <c r="AX22" s="280" t="e">
        <f aca="false">AM22/(#ref!+AM22)</f>
        <v>#NAME?</v>
      </c>
      <c r="AZ22" s="283" t="e">
        <f aca="false">(#ref!*0.1)+(AF22*6)+(AL22*0.1)+(AN22*6)</f>
        <v>#NAME?</v>
      </c>
      <c r="BA22" s="283" t="e">
        <f aca="false">(#ref!*0.1)+(AF22*6)+(AK22*1)+(AL22*0.1)+(AN22*6)</f>
        <v>#NAME?</v>
      </c>
    </row>
    <row r="23" customFormat="false" ht="8.25" hidden="false" customHeight="false" outlineLevel="0" collapsed="false">
      <c r="A23" s="282" t="s">
        <v>1397</v>
      </c>
      <c r="B23" s="283" t="n">
        <v>24</v>
      </c>
      <c r="C23" s="292" t="n">
        <v>17</v>
      </c>
      <c r="D23" s="283" t="n">
        <v>25</v>
      </c>
      <c r="E23" s="283" t="n">
        <v>105</v>
      </c>
      <c r="F23" s="283" t="n">
        <f aca="false">E23/D23</f>
        <v>4.2</v>
      </c>
      <c r="G23" s="283" t="n">
        <v>0</v>
      </c>
      <c r="H23" s="280" t="n">
        <f aca="false">G23/D23</f>
        <v>0</v>
      </c>
      <c r="J23" s="280" t="e">
        <f aca="false">L23/K23</f>
        <v>#DIV/0!</v>
      </c>
      <c r="K23" s="283"/>
      <c r="L23" s="283"/>
      <c r="M23" s="283"/>
      <c r="N23" s="283" t="e">
        <f aca="false">M23/L23</f>
        <v>#DIV/0!</v>
      </c>
      <c r="O23" s="283"/>
      <c r="P23" s="280" t="e">
        <f aca="false">O23/L23</f>
        <v>#DIV/0!</v>
      </c>
      <c r="S23" s="282" t="s">
        <v>1398</v>
      </c>
      <c r="T23" s="280" t="n">
        <f aca="false">(D23+K23)/($D$27+$K$27+$N$17+$E$17+$L$38+$L$47)</f>
        <v>0.0300480769230769</v>
      </c>
      <c r="U23" s="280" t="n">
        <f aca="false">K23/($K$27+$F$38+$F$47)</f>
        <v>0</v>
      </c>
      <c r="V23" s="280" t="n">
        <f aca="false">D23/($D$27+$N$17+$L$38+$L$47)</f>
        <v>0.0612745098039216</v>
      </c>
      <c r="X23" s="283" t="n">
        <f aca="false">($E23*('Scoring Format'!$B$3))+($G23*('Scoring Format'!$B$6))+($M23*('Scoring Format'!$B$4))+($O23*('Scoring Format'!$B$7))</f>
        <v>10.5</v>
      </c>
      <c r="Y23" s="283" t="n">
        <f aca="false">($E23*('Scoring Format'!$B$3))+($G23*('Scoring Format'!$B$6))+(L23*1)+($M23*('Scoring Format'!$B$4))+($O23*('Scoring Format'!$B$7))</f>
        <v>10.5</v>
      </c>
      <c r="Z23" s="283" t="n">
        <f aca="false">($E23*('Scoring Format'!$B$3))+($G23*('Scoring Format'!$B$6))+(L23*0.5)+($M23*('Scoring Format'!$B$4))+($O23*('Scoring Format'!$B$7))</f>
        <v>10.5</v>
      </c>
      <c r="AA23" s="274"/>
      <c r="AB23" s="274"/>
      <c r="AC23" s="274"/>
      <c r="AD23" s="282" t="s">
        <v>64</v>
      </c>
      <c r="AE23" s="282"/>
      <c r="AF23" s="283" t="n">
        <v>96</v>
      </c>
      <c r="AG23" s="283" t="n">
        <v>445</v>
      </c>
      <c r="AH23" s="283" t="n">
        <f aca="false">AG23/AF23</f>
        <v>4.63541666666667</v>
      </c>
      <c r="AI23" s="283" t="n">
        <v>6</v>
      </c>
      <c r="AJ23" s="280" t="n">
        <f aca="false">AI23/AF23</f>
        <v>0.0625</v>
      </c>
      <c r="AL23" s="280" t="n">
        <f aca="false">AN23/AM23</f>
        <v>0.583333333333333</v>
      </c>
      <c r="AM23" s="283" t="n">
        <v>24</v>
      </c>
      <c r="AN23" s="283" t="n">
        <v>14</v>
      </c>
      <c r="AO23" s="283" t="n">
        <v>110</v>
      </c>
      <c r="AP23" s="283" t="n">
        <f aca="false">AO23/AN23</f>
        <v>7.85714285714286</v>
      </c>
      <c r="AQ23" s="283" t="n">
        <v>2</v>
      </c>
      <c r="AR23" s="280" t="n">
        <f aca="false">AQ23/AN23</f>
        <v>0.142857142857143</v>
      </c>
      <c r="AV23" s="280" t="e">
        <f aca="false">(#ref!+AM23)/(#ref!+AM26)</f>
        <v>#NAME?</v>
      </c>
      <c r="AW23" s="280" t="e">
        <f aca="false">#ref!/(AM23+#ref!)</f>
        <v>#NAME?</v>
      </c>
      <c r="AX23" s="280" t="e">
        <f aca="false">AM23/(#ref!+AM23)</f>
        <v>#NAME?</v>
      </c>
      <c r="AZ23" s="283" t="e">
        <f aca="false">(#ref!*0.1)+(AF23*6)+(AL23*0.1)+(AN23*6)</f>
        <v>#NAME?</v>
      </c>
      <c r="BA23" s="283" t="e">
        <f aca="false">(#ref!*0.1)+(AF23*6)+(AK23*1)+(AL23*0.1)+(AN23*6)</f>
        <v>#NAME?</v>
      </c>
    </row>
    <row r="24" customFormat="false" ht="8.25" hidden="false" customHeight="false" outlineLevel="0" collapsed="false">
      <c r="A24" s="282" t="s">
        <v>1399</v>
      </c>
      <c r="B24" s="283" t="n">
        <v>23</v>
      </c>
      <c r="C24" s="292" t="n">
        <v>17</v>
      </c>
      <c r="D24" s="283" t="n">
        <v>20</v>
      </c>
      <c r="E24" s="283" t="n">
        <v>63</v>
      </c>
      <c r="F24" s="283" t="n">
        <f aca="false">E24/D24</f>
        <v>3.15</v>
      </c>
      <c r="G24" s="283" t="n">
        <v>0</v>
      </c>
      <c r="H24" s="280" t="n">
        <f aca="false">G24/D24</f>
        <v>0</v>
      </c>
      <c r="J24" s="280" t="e">
        <f aca="false">L24/K24</f>
        <v>#DIV/0!</v>
      </c>
      <c r="K24" s="283"/>
      <c r="L24" s="283"/>
      <c r="M24" s="283"/>
      <c r="N24" s="283" t="e">
        <f aca="false">M24/L24</f>
        <v>#DIV/0!</v>
      </c>
      <c r="O24" s="283"/>
      <c r="P24" s="280" t="e">
        <f aca="false">O24/L24</f>
        <v>#DIV/0!</v>
      </c>
      <c r="S24" s="282" t="s">
        <v>1400</v>
      </c>
      <c r="T24" s="280" t="n">
        <f aca="false">(D24+K24)/($D$27+$K$27+$N$17+$E$17+$L$38+$L$47)</f>
        <v>0.0240384615384615</v>
      </c>
      <c r="U24" s="280" t="n">
        <f aca="false">K24/($K$27+$F$38+$F$47)</f>
        <v>0</v>
      </c>
      <c r="V24" s="280" t="n">
        <f aca="false">D24/($D$27+$N$17+$L$38+$L$47)</f>
        <v>0.0490196078431373</v>
      </c>
      <c r="X24" s="283" t="n">
        <f aca="false">($E24*('Scoring Format'!$B$3))+($G24*('Scoring Format'!$B$6))+($M24*('Scoring Format'!$B$4))+($O24*('Scoring Format'!$B$7))</f>
        <v>6.3</v>
      </c>
      <c r="Y24" s="283" t="n">
        <f aca="false">($E24*('Scoring Format'!$B$3))+($G24*('Scoring Format'!$B$6))+(L24*1)+($M24*('Scoring Format'!$B$4))+($O24*('Scoring Format'!$B$7))</f>
        <v>6.3</v>
      </c>
      <c r="Z24" s="283" t="n">
        <f aca="false">($E24*('Scoring Format'!$B$3))+($G24*('Scoring Format'!$B$6))+(L24*0.5)+($M24*('Scoring Format'!$B$4))+($O24*('Scoring Format'!$B$7))</f>
        <v>6.3</v>
      </c>
      <c r="AA24" s="274"/>
      <c r="AB24" s="274"/>
      <c r="AC24" s="274"/>
      <c r="AD24" s="282" t="s">
        <v>67</v>
      </c>
      <c r="AE24" s="282"/>
      <c r="AF24" s="283" t="n">
        <v>8</v>
      </c>
      <c r="AG24" s="283" t="n">
        <v>28</v>
      </c>
      <c r="AH24" s="283" t="n">
        <f aca="false">AG24/AF24</f>
        <v>3.5</v>
      </c>
      <c r="AI24" s="283" t="n">
        <v>0</v>
      </c>
      <c r="AJ24" s="280" t="n">
        <f aca="false">AI24/AF24</f>
        <v>0</v>
      </c>
      <c r="AL24" s="280" t="n">
        <f aca="false">AN24/AM24</f>
        <v>0.5</v>
      </c>
      <c r="AM24" s="283" t="n">
        <v>4</v>
      </c>
      <c r="AN24" s="283" t="n">
        <v>2</v>
      </c>
      <c r="AO24" s="283" t="n">
        <v>17</v>
      </c>
      <c r="AP24" s="283" t="n">
        <f aca="false">AO24/AN24</f>
        <v>8.5</v>
      </c>
      <c r="AQ24" s="283" t="n">
        <v>0</v>
      </c>
      <c r="AR24" s="280" t="n">
        <f aca="false">AQ24/AN24</f>
        <v>0</v>
      </c>
      <c r="AV24" s="280" t="e">
        <f aca="false">(#ref!+AM24)/(#ref!+AM30)</f>
        <v>#NAME?</v>
      </c>
      <c r="AW24" s="280" t="e">
        <f aca="false">#ref!/(AM24+#ref!)</f>
        <v>#NAME?</v>
      </c>
      <c r="AX24" s="280" t="e">
        <f aca="false">AM24/(#ref!+AM24)</f>
        <v>#NAME?</v>
      </c>
      <c r="AZ24" s="283" t="e">
        <f aca="false">(#ref!*0.1)+(AF24*6)+(AL24*0.1)+(AN24*6)</f>
        <v>#NAME?</v>
      </c>
      <c r="BA24" s="283" t="e">
        <f aca="false">(#ref!*0.1)+(AF24*6)+(AK24*1)+(AL24*0.1)+(AN24*6)</f>
        <v>#NAME?</v>
      </c>
    </row>
    <row r="25" customFormat="false" ht="8.25" hidden="false" customHeight="false" outlineLevel="0" collapsed="false">
      <c r="A25" s="282" t="s">
        <v>1401</v>
      </c>
      <c r="B25" s="283" t="n">
        <v>27</v>
      </c>
      <c r="C25" s="292" t="n">
        <v>17</v>
      </c>
      <c r="D25" s="283" t="n">
        <v>170</v>
      </c>
      <c r="E25" s="283" t="n">
        <v>718</v>
      </c>
      <c r="F25" s="283" t="n">
        <f aca="false">E25/D25</f>
        <v>4.22352941176471</v>
      </c>
      <c r="G25" s="283" t="n">
        <v>5</v>
      </c>
      <c r="H25" s="280" t="n">
        <f aca="false">G25/D25</f>
        <v>0.0294117647058824</v>
      </c>
      <c r="J25" s="280" t="n">
        <f aca="false">L25/K25</f>
        <v>0.74</v>
      </c>
      <c r="K25" s="283" t="n">
        <v>50</v>
      </c>
      <c r="L25" s="283" t="n">
        <v>37</v>
      </c>
      <c r="M25" s="283" t="n">
        <v>273</v>
      </c>
      <c r="N25" s="283" t="n">
        <f aca="false">M25/L25</f>
        <v>7.37837837837838</v>
      </c>
      <c r="O25" s="283" t="n">
        <v>3</v>
      </c>
      <c r="P25" s="280" t="n">
        <f aca="false">O25/L25</f>
        <v>0.0810810810810811</v>
      </c>
      <c r="S25" s="282" t="s">
        <v>1402</v>
      </c>
      <c r="T25" s="280" t="n">
        <f aca="false">(D25+K25)/($D$27+$K$27+$N$17+$E$17+$L$38+$L$47)</f>
        <v>0.264423076923077</v>
      </c>
      <c r="U25" s="280" t="n">
        <f aca="false">K25/($K$27+$F$38+$F$47)</f>
        <v>0.138888888888889</v>
      </c>
      <c r="V25" s="280" t="n">
        <f aca="false">D25/($D$27+$N$17+$L$38+$L$47)</f>
        <v>0.416666666666667</v>
      </c>
      <c r="X25" s="283" t="n">
        <f aca="false">($E25*('Scoring Format'!$B$3))+($G25*('Scoring Format'!$B$6))+($M25*('Scoring Format'!$B$4))+($O25*('Scoring Format'!$B$7))</f>
        <v>147.1</v>
      </c>
      <c r="Y25" s="283" t="n">
        <f aca="false">($E25*('Scoring Format'!$B$3))+($G25*('Scoring Format'!$B$6))+(L25*1)+($M25*('Scoring Format'!$B$4))+($O25*('Scoring Format'!$B$7))</f>
        <v>184.1</v>
      </c>
      <c r="Z25" s="283" t="n">
        <f aca="false">($E25*('Scoring Format'!$B$3))+($G25*('Scoring Format'!$B$6))+(L25*0.5)+($M25*('Scoring Format'!$B$4))+($O25*('Scoring Format'!$B$7))</f>
        <v>165.6</v>
      </c>
      <c r="AA25" s="274"/>
      <c r="AB25" s="274"/>
      <c r="AC25" s="274"/>
      <c r="AD25" s="282" t="s">
        <v>70</v>
      </c>
      <c r="AE25" s="282"/>
      <c r="AF25" s="283"/>
      <c r="AG25" s="283"/>
      <c r="AH25" s="283" t="e">
        <f aca="false">AG25/AF25</f>
        <v>#DIV/0!</v>
      </c>
      <c r="AI25" s="283" t="n">
        <v>0</v>
      </c>
      <c r="AJ25" s="280" t="e">
        <f aca="false">AI25/AF25</f>
        <v>#DIV/0!</v>
      </c>
      <c r="AL25" s="280" t="e">
        <f aca="false">AN25/AM25</f>
        <v>#DIV/0!</v>
      </c>
      <c r="AM25" s="283"/>
      <c r="AN25" s="283"/>
      <c r="AO25" s="283"/>
      <c r="AP25" s="283" t="e">
        <f aca="false">AO25/AN25</f>
        <v>#DIV/0!</v>
      </c>
      <c r="AQ25" s="283" t="n">
        <v>0</v>
      </c>
      <c r="AR25" s="280" t="e">
        <f aca="false">AQ25/AN25</f>
        <v>#DIV/0!</v>
      </c>
      <c r="AV25" s="280" t="e">
        <f aca="false">(#ref!+AM25)/(#ref!+AM31)</f>
        <v>#NAME?</v>
      </c>
      <c r="AW25" s="280" t="e">
        <f aca="false">#ref!/(AM25+#ref!)</f>
        <v>#NAME?</v>
      </c>
      <c r="AX25" s="280" t="e">
        <f aca="false">AM25/(#ref!+AM25)</f>
        <v>#NAME?</v>
      </c>
      <c r="AZ25" s="283" t="e">
        <f aca="false">(#ref!*0.1)+(AF25*6)+(AL25*0.1)+(AN25*6)</f>
        <v>#NAME?</v>
      </c>
      <c r="BA25" s="283" t="e">
        <f aca="false">(#ref!*0.1)+(AF25*6)+(AK25*1)+(AL25*0.1)+(AN25*6)</f>
        <v>#NAME?</v>
      </c>
    </row>
    <row r="26" customFormat="false" ht="8.25" hidden="false" customHeight="false" outlineLevel="0" collapsed="false">
      <c r="A26" s="282" t="s">
        <v>1403</v>
      </c>
      <c r="B26" s="283" t="n">
        <v>22</v>
      </c>
      <c r="C26" s="292" t="n">
        <v>17</v>
      </c>
      <c r="D26" s="283" t="n">
        <v>8</v>
      </c>
      <c r="E26" s="283" t="n">
        <v>27</v>
      </c>
      <c r="F26" s="283" t="n">
        <f aca="false">E26/D26</f>
        <v>3.375</v>
      </c>
      <c r="G26" s="283" t="n">
        <v>0</v>
      </c>
      <c r="H26" s="280" t="n">
        <f aca="false">G26/D26</f>
        <v>0</v>
      </c>
      <c r="J26" s="280" t="e">
        <f aca="false">L26/K26</f>
        <v>#DIV/0!</v>
      </c>
      <c r="K26" s="283"/>
      <c r="L26" s="283"/>
      <c r="M26" s="283"/>
      <c r="N26" s="283" t="e">
        <f aca="false">M26/L26</f>
        <v>#DIV/0!</v>
      </c>
      <c r="O26" s="283"/>
      <c r="P26" s="280" t="e">
        <f aca="false">O26/L26</f>
        <v>#DIV/0!</v>
      </c>
      <c r="S26" s="282" t="s">
        <v>1404</v>
      </c>
      <c r="T26" s="280" t="n">
        <f aca="false">(D26+K26)/($D$27+$K$27+$N$17+$E$17+$L$38+$L$47)</f>
        <v>0.00961538461538462</v>
      </c>
      <c r="U26" s="280" t="n">
        <f aca="false">K26/($K$27+$F$38+$F$47)</f>
        <v>0</v>
      </c>
      <c r="V26" s="280" t="n">
        <f aca="false">D26/($D$27+$N$17+$L$38+$L$47)</f>
        <v>0.0196078431372549</v>
      </c>
      <c r="X26" s="283" t="n">
        <f aca="false">($E26*('Scoring Format'!$B$3))+($G26*('Scoring Format'!$B$6))+($M26*('Scoring Format'!$B$4))+($O26*('Scoring Format'!$B$7))</f>
        <v>2.7</v>
      </c>
      <c r="Y26" s="283" t="n">
        <f aca="false">($E26*('Scoring Format'!$B$3))+($G26*('Scoring Format'!$B$6))+(L26*1)+($M26*('Scoring Format'!$B$4))+($O26*('Scoring Format'!$B$7))</f>
        <v>2.7</v>
      </c>
      <c r="Z26" s="283" t="n">
        <f aca="false">($E26*('Scoring Format'!$B$3))+($G26*('Scoring Format'!$B$6))+(L26*0.5)+($M26*('Scoring Format'!$B$4))+($O26*('Scoring Format'!$B$7))</f>
        <v>2.7</v>
      </c>
      <c r="AA26" s="274"/>
      <c r="AB26" s="274"/>
      <c r="AC26" s="274"/>
      <c r="AD26" s="282" t="s">
        <v>164</v>
      </c>
      <c r="AE26" s="282"/>
      <c r="AF26" s="283"/>
      <c r="AG26" s="283"/>
      <c r="AH26" s="283" t="e">
        <f aca="false">AG26/AF26</f>
        <v>#DIV/0!</v>
      </c>
      <c r="AI26" s="283"/>
      <c r="AJ26" s="280" t="e">
        <f aca="false">AI26/AF26</f>
        <v>#DIV/0!</v>
      </c>
      <c r="AL26" s="280" t="e">
        <f aca="false">AN26/AM26</f>
        <v>#DIV/0!</v>
      </c>
      <c r="AM26" s="283"/>
      <c r="AN26" s="283"/>
      <c r="AO26" s="283"/>
      <c r="AP26" s="283"/>
      <c r="AQ26" s="283" t="n">
        <f aca="false">(AG26*0.1)+(AI26*6)+(AN26*0.1)+(AP26*6)</f>
        <v>0</v>
      </c>
      <c r="AR26" s="280" t="e">
        <f aca="false">AQ26/AN26</f>
        <v>#DIV/0!</v>
      </c>
      <c r="AV26" s="280" t="e">
        <f aca="false">(#ref!+AM26)/(#ref!+AM32)</f>
        <v>#NAME?</v>
      </c>
      <c r="AW26" s="280" t="e">
        <f aca="false">#ref!/(AM26+#ref!)</f>
        <v>#NAME?</v>
      </c>
      <c r="AX26" s="280" t="e">
        <f aca="false">AM26/(#ref!+AM26)</f>
        <v>#NAME?</v>
      </c>
      <c r="AZ26" s="283" t="e">
        <f aca="false">(#ref!*0.1)+(AF26*6)+(AJ26*1)+(AK26*0.1)+(AM26*6)</f>
        <v>#NAME?</v>
      </c>
      <c r="BA26" s="283" t="e">
        <f aca="false">(#ref!*0.1)+(AF26*6)+(AK26*1)+(AL26*0.1)+(AN26*6)</f>
        <v>#NAME?</v>
      </c>
    </row>
    <row r="27" customFormat="false" ht="8.25" hidden="false" customHeight="false" outlineLevel="0" collapsed="false">
      <c r="A27" s="281" t="s">
        <v>49</v>
      </c>
      <c r="B27" s="281"/>
      <c r="C27" s="281"/>
      <c r="D27" s="281" t="n">
        <f aca="false">SUM(D22:D26)</f>
        <v>338</v>
      </c>
      <c r="E27" s="281" t="n">
        <f aca="false">SUM(E22:E26)</f>
        <v>1364</v>
      </c>
      <c r="F27" s="281"/>
      <c r="G27" s="281" t="n">
        <f aca="false">SUM(G22:G26)</f>
        <v>9</v>
      </c>
      <c r="H27" s="281"/>
      <c r="I27" s="281"/>
      <c r="J27" s="281"/>
      <c r="K27" s="281" t="n">
        <f aca="false">SUM(K22:K26)</f>
        <v>84</v>
      </c>
      <c r="L27" s="281" t="n">
        <f aca="false">SUM(L22:L26)</f>
        <v>64</v>
      </c>
      <c r="M27" s="281" t="n">
        <f aca="false">SUM(M22:M26)</f>
        <v>441</v>
      </c>
      <c r="N27" s="281"/>
      <c r="O27" s="281" t="n">
        <f aca="false">SUM(O22:O26)</f>
        <v>3</v>
      </c>
      <c r="P27" s="281"/>
      <c r="AD27" s="281" t="s">
        <v>49</v>
      </c>
      <c r="AE27" s="281"/>
      <c r="AF27" s="281" t="n">
        <f aca="false">SUM(AF22:AF26)</f>
        <v>304</v>
      </c>
      <c r="AG27" s="281" t="n">
        <f aca="false">SUM(AG22:AG26)</f>
        <v>1513</v>
      </c>
      <c r="AH27" s="281"/>
      <c r="AI27" s="281" t="n">
        <f aca="false">SUM(AI22:AI26)</f>
        <v>13</v>
      </c>
      <c r="AJ27" s="281"/>
      <c r="AK27" s="281"/>
      <c r="AL27" s="281"/>
      <c r="AM27" s="281" t="n">
        <f aca="false">SUM(AM22:AM26)</f>
        <v>98</v>
      </c>
      <c r="AN27" s="281" t="n">
        <f aca="false">SUM(AN22:AN26)</f>
        <v>72</v>
      </c>
      <c r="AO27" s="281" t="n">
        <f aca="false">SUM(AO22:AO26)</f>
        <v>491</v>
      </c>
      <c r="AP27" s="281"/>
      <c r="AQ27" s="281" t="n">
        <f aca="false">SUM(AQ22:AQ26)</f>
        <v>4</v>
      </c>
      <c r="AR27" s="281"/>
    </row>
    <row r="28" customFormat="false" ht="8.25" hidden="false" customHeight="false" outlineLevel="0" collapsed="false">
      <c r="A28" s="393"/>
      <c r="C28" s="274"/>
      <c r="D28" s="274"/>
      <c r="E28" s="274"/>
      <c r="F28" s="274"/>
      <c r="G28" s="274"/>
      <c r="H28" s="281"/>
      <c r="I28" s="274"/>
      <c r="J28" s="274"/>
      <c r="K28" s="274"/>
      <c r="L28" s="274"/>
      <c r="M28" s="274"/>
      <c r="N28" s="274"/>
      <c r="AC28" s="281"/>
      <c r="AD28" s="274"/>
      <c r="AE28" s="274"/>
      <c r="AF28" s="274"/>
      <c r="AG28" s="274"/>
      <c r="AH28" s="274"/>
      <c r="AI28" s="274"/>
      <c r="AJ28" s="281"/>
      <c r="AK28" s="274"/>
      <c r="AL28" s="274"/>
      <c r="AM28" s="274"/>
      <c r="AN28" s="274"/>
      <c r="AO28" s="274"/>
      <c r="AP28" s="274"/>
    </row>
    <row r="29" customFormat="false" ht="8.25" hidden="false" customHeight="false" outlineLevel="0" collapsed="false">
      <c r="A29" s="278"/>
      <c r="C29" s="274"/>
      <c r="D29" s="274"/>
      <c r="E29" s="274"/>
      <c r="F29" s="274"/>
      <c r="G29" s="274"/>
      <c r="H29" s="274"/>
      <c r="I29" s="274"/>
      <c r="J29" s="274"/>
      <c r="K29" s="274"/>
      <c r="L29" s="274"/>
      <c r="M29" s="274"/>
      <c r="AD29" s="274"/>
      <c r="AE29" s="274"/>
      <c r="AF29" s="274"/>
      <c r="AG29" s="274"/>
      <c r="AH29" s="274"/>
      <c r="AI29" s="274"/>
      <c r="AJ29" s="274"/>
      <c r="AK29" s="274"/>
      <c r="AL29" s="274"/>
      <c r="AM29" s="274"/>
      <c r="AN29" s="274"/>
      <c r="AO29" s="274"/>
    </row>
    <row r="30" customFormat="false" ht="8.25" hidden="false" customHeight="false" outlineLevel="0" collapsed="false">
      <c r="A30" s="275" t="s">
        <v>50</v>
      </c>
      <c r="B30" s="275"/>
      <c r="C30" s="275"/>
      <c r="D30" s="275"/>
      <c r="E30" s="275"/>
      <c r="F30" s="275"/>
      <c r="G30" s="275"/>
      <c r="H30" s="276"/>
      <c r="I30" s="276"/>
      <c r="J30" s="274"/>
      <c r="K30" s="274"/>
      <c r="L30" s="275" t="s">
        <v>19</v>
      </c>
      <c r="M30" s="275"/>
      <c r="N30" s="275"/>
      <c r="O30" s="275"/>
      <c r="P30" s="275"/>
      <c r="T30" s="275" t="s">
        <v>20</v>
      </c>
      <c r="U30" s="275"/>
      <c r="V30" s="275"/>
      <c r="X30" s="275"/>
      <c r="Y30" s="275"/>
      <c r="AE30" s="275" t="s">
        <v>50</v>
      </c>
      <c r="AF30" s="275"/>
      <c r="AG30" s="275"/>
      <c r="AH30" s="275"/>
      <c r="AI30" s="275"/>
      <c r="AJ30" s="275"/>
      <c r="AK30" s="275"/>
      <c r="AL30" s="274"/>
      <c r="AM30" s="274"/>
      <c r="AN30" s="275" t="s">
        <v>19</v>
      </c>
      <c r="AO30" s="275"/>
      <c r="AP30" s="275"/>
      <c r="AQ30" s="275"/>
      <c r="AR30" s="275"/>
      <c r="AV30" s="275" t="s">
        <v>20</v>
      </c>
      <c r="AW30" s="275"/>
      <c r="AX30" s="275"/>
      <c r="AZ30" s="275" t="s">
        <v>21</v>
      </c>
      <c r="BA30" s="275"/>
    </row>
    <row r="31" customFormat="false" ht="8.25" hidden="false" customHeight="false" outlineLevel="0" collapsed="false">
      <c r="A31" s="281" t="s">
        <v>74</v>
      </c>
      <c r="B31" s="281" t="s">
        <v>23</v>
      </c>
      <c r="C31" s="281" t="s">
        <v>24</v>
      </c>
      <c r="D31" s="281" t="s">
        <v>52</v>
      </c>
      <c r="E31" s="281" t="s">
        <v>53</v>
      </c>
      <c r="F31" s="281" t="s">
        <v>54</v>
      </c>
      <c r="G31" s="281" t="s">
        <v>55</v>
      </c>
      <c r="H31" s="281" t="s">
        <v>56</v>
      </c>
      <c r="I31" s="281" t="s">
        <v>30</v>
      </c>
      <c r="J31" s="281" t="s">
        <v>57</v>
      </c>
      <c r="L31" s="281" t="s">
        <v>34</v>
      </c>
      <c r="M31" s="281" t="s">
        <v>35</v>
      </c>
      <c r="N31" s="281" t="s">
        <v>36</v>
      </c>
      <c r="O31" s="281" t="s">
        <v>75</v>
      </c>
      <c r="P31" s="281" t="s">
        <v>31</v>
      </c>
      <c r="S31" s="281" t="s">
        <v>74</v>
      </c>
      <c r="T31" s="281" t="s">
        <v>38</v>
      </c>
      <c r="U31" s="281" t="s">
        <v>39</v>
      </c>
      <c r="V31" s="281" t="s">
        <v>40</v>
      </c>
      <c r="X31" s="281" t="s">
        <v>41</v>
      </c>
      <c r="Y31" s="281" t="s">
        <v>58</v>
      </c>
      <c r="Z31" s="281" t="s">
        <v>76</v>
      </c>
      <c r="AA31" s="281"/>
      <c r="AD31" s="281" t="s">
        <v>74</v>
      </c>
      <c r="AE31" s="281" t="s">
        <v>24</v>
      </c>
      <c r="AF31" s="281" t="s">
        <v>52</v>
      </c>
      <c r="AG31" s="281" t="s">
        <v>53</v>
      </c>
      <c r="AH31" s="281" t="s">
        <v>54</v>
      </c>
      <c r="AI31" s="281" t="s">
        <v>55</v>
      </c>
      <c r="AJ31" s="281" t="s">
        <v>56</v>
      </c>
      <c r="AK31" s="281" t="s">
        <v>30</v>
      </c>
      <c r="AL31" s="281" t="s">
        <v>57</v>
      </c>
      <c r="AN31" s="281" t="s">
        <v>34</v>
      </c>
      <c r="AO31" s="281" t="s">
        <v>35</v>
      </c>
      <c r="AP31" s="281" t="s">
        <v>36</v>
      </c>
      <c r="AQ31" s="281" t="s">
        <v>75</v>
      </c>
      <c r="AR31" s="281" t="s">
        <v>31</v>
      </c>
      <c r="AV31" s="281" t="s">
        <v>38</v>
      </c>
      <c r="AW31" s="281" t="s">
        <v>39</v>
      </c>
      <c r="AX31" s="281" t="s">
        <v>40</v>
      </c>
      <c r="AZ31" s="281" t="s">
        <v>41</v>
      </c>
      <c r="BA31" s="281" t="s">
        <v>58</v>
      </c>
    </row>
    <row r="32" customFormat="false" ht="8.25" hidden="false" customHeight="false" outlineLevel="0" collapsed="false">
      <c r="A32" s="282" t="s">
        <v>1405</v>
      </c>
      <c r="B32" s="283" t="n">
        <v>26</v>
      </c>
      <c r="C32" s="283" t="n">
        <v>17</v>
      </c>
      <c r="D32" s="280" t="n">
        <f aca="false">F32/E32</f>
        <v>0.61875</v>
      </c>
      <c r="E32" s="283" t="n">
        <v>160</v>
      </c>
      <c r="F32" s="283" t="n">
        <v>99</v>
      </c>
      <c r="G32" s="283" t="n">
        <v>1204</v>
      </c>
      <c r="H32" s="283" t="n">
        <f aca="false">G32/F32</f>
        <v>12.1616161616162</v>
      </c>
      <c r="I32" s="283" t="n">
        <v>10</v>
      </c>
      <c r="J32" s="280" t="n">
        <f aca="false">I32/F32</f>
        <v>0.101010101010101</v>
      </c>
      <c r="L32" s="283" t="n">
        <v>0</v>
      </c>
      <c r="M32" s="283" t="n">
        <v>0</v>
      </c>
      <c r="N32" s="293" t="e">
        <f aca="false">M32/L32</f>
        <v>#DIV/0!</v>
      </c>
      <c r="O32" s="283" t="n">
        <v>0</v>
      </c>
      <c r="P32" s="280" t="e">
        <f aca="false">O32/L32</f>
        <v>#DIV/0!</v>
      </c>
      <c r="S32" s="282" t="s">
        <v>1406</v>
      </c>
      <c r="T32" s="294" t="n">
        <f aca="false">(E32+L32)/($D$27+$L$27+$N$17+$E$47+$L$47)</f>
        <v>0.261437908496732</v>
      </c>
      <c r="U32" s="294" t="n">
        <f aca="false">E32/($E$17)</f>
        <v>0.470588235294118</v>
      </c>
      <c r="V32" s="294" t="n">
        <f aca="false">L32/($N$17+$D$27+$L$38+$L$47)</f>
        <v>0</v>
      </c>
      <c r="X32" s="283" t="n">
        <f aca="false">($G32*('Scoring Format'!$B$4))+($I32*'Scoring Format'!$B$7)+($M32*('Scoring Format'!$B$3))+($O32*('Scoring Format'!$B$6))</f>
        <v>180.4</v>
      </c>
      <c r="Y32" s="283" t="n">
        <f aca="false">(F32*1)+(($G32*('Scoring Format'!$B$4))+($I32*'Scoring Format'!$B$7)+($M32*('Scoring Format'!$B$3))+($O32*('Scoring Format'!$B$6)))</f>
        <v>279.4</v>
      </c>
      <c r="Z32" s="283" t="n">
        <f aca="false">(F32*0.5)+(($G32*('Scoring Format'!$B$4))+($I32*'Scoring Format'!$B$7)+($M32*('Scoring Format'!$B$3))+($O32*('Scoring Format'!$B$6)))</f>
        <v>229.9</v>
      </c>
      <c r="AA32" s="274"/>
      <c r="AD32" s="282" t="s">
        <v>79</v>
      </c>
      <c r="AE32" s="282"/>
      <c r="AF32" s="280" t="n">
        <f aca="false">AH32/AG32</f>
        <v>0.607476635514019</v>
      </c>
      <c r="AG32" s="283" t="n">
        <v>107</v>
      </c>
      <c r="AH32" s="283" t="n">
        <v>65</v>
      </c>
      <c r="AI32" s="283" t="n">
        <v>710</v>
      </c>
      <c r="AJ32" s="283" t="n">
        <f aca="false">AI32/AH32</f>
        <v>10.9230769230769</v>
      </c>
      <c r="AK32" s="283" t="n">
        <v>6</v>
      </c>
      <c r="AL32" s="280" t="n">
        <f aca="false">AK32/AH32</f>
        <v>0.0923076923076923</v>
      </c>
      <c r="AN32" s="283" t="n">
        <v>0</v>
      </c>
      <c r="AO32" s="283" t="n">
        <v>0</v>
      </c>
      <c r="AP32" s="293" t="e">
        <f aca="false">AO32/AN32</f>
        <v>#DIV/0!</v>
      </c>
      <c r="AQ32" s="283" t="n">
        <v>0</v>
      </c>
      <c r="AR32" s="280" t="e">
        <f aca="false">AQ32/AN32</f>
        <v>#DIV/0!</v>
      </c>
      <c r="AV32" s="294" t="e">
        <f aca="false">(#ref!+AK32)/(#ref!+AK35)</f>
        <v>#NAME?</v>
      </c>
      <c r="AW32" s="294" t="e">
        <f aca="false">#ref!/(AK32+#ref!)</f>
        <v>#NAME?</v>
      </c>
      <c r="AX32" s="294" t="e">
        <f aca="false">AK32/(#ref!+AK32)</f>
        <v>#NAME?</v>
      </c>
      <c r="AZ32" s="283" t="n">
        <f aca="false">(AI32*0.1)+(AK32*6)+(AO32*0.1)+(AQ32*6)</f>
        <v>107</v>
      </c>
      <c r="BA32" s="283" t="n">
        <f aca="false">(AH32*1)+(AI32*0.1)+(AK32*6)+(AO32*0.1)+(AQ32*6)</f>
        <v>172</v>
      </c>
    </row>
    <row r="33" customFormat="false" ht="8.25" hidden="false" customHeight="false" outlineLevel="0" collapsed="false">
      <c r="A33" s="282" t="s">
        <v>1407</v>
      </c>
      <c r="B33" s="283" t="n">
        <v>21</v>
      </c>
      <c r="C33" s="283" t="n">
        <v>10</v>
      </c>
      <c r="D33" s="280" t="n">
        <f aca="false">F33/E33</f>
        <v>0.58</v>
      </c>
      <c r="E33" s="283" t="n">
        <v>50</v>
      </c>
      <c r="F33" s="283" t="n">
        <v>29</v>
      </c>
      <c r="G33" s="283" t="n">
        <v>352</v>
      </c>
      <c r="H33" s="283" t="n">
        <f aca="false">G33/F33</f>
        <v>12.1379310344828</v>
      </c>
      <c r="I33" s="283" t="n">
        <v>2</v>
      </c>
      <c r="J33" s="280" t="n">
        <f aca="false">I33/F33</f>
        <v>0.0689655172413793</v>
      </c>
      <c r="L33" s="283" t="n">
        <v>0</v>
      </c>
      <c r="M33" s="283" t="n">
        <v>0</v>
      </c>
      <c r="N33" s="293" t="e">
        <f aca="false">M33/L33</f>
        <v>#DIV/0!</v>
      </c>
      <c r="O33" s="283" t="n">
        <v>0</v>
      </c>
      <c r="P33" s="280" t="e">
        <f aca="false">O33/L33</f>
        <v>#DIV/0!</v>
      </c>
      <c r="S33" s="282" t="s">
        <v>1408</v>
      </c>
      <c r="T33" s="294" t="n">
        <f aca="false">(E33+L33)/($D$27+$L$27+$N$17+$E$47+$L$47)</f>
        <v>0.0816993464052288</v>
      </c>
      <c r="U33" s="294" t="n">
        <f aca="false">E33/($E$17)</f>
        <v>0.147058823529412</v>
      </c>
      <c r="V33" s="294" t="n">
        <f aca="false">L33/($N$17+$D$27+$L$38+$L$47)</f>
        <v>0</v>
      </c>
      <c r="X33" s="283" t="n">
        <f aca="false">($G33*('Scoring Format'!$B$4))+($I33*'Scoring Format'!$B$7)+($M33*('Scoring Format'!$B$3))+($O33*('Scoring Format'!$B$6))</f>
        <v>47.2</v>
      </c>
      <c r="Y33" s="283" t="n">
        <f aca="false">(F33*1)+(($G33*('Scoring Format'!$B$4))+($I33*'Scoring Format'!$B$7)+($M33*('Scoring Format'!$B$3))+($O33*('Scoring Format'!$B$6)))</f>
        <v>76.2</v>
      </c>
      <c r="Z33" s="283" t="n">
        <f aca="false">(F33*0.5)+(($G33*('Scoring Format'!$B$4))+($I33*'Scoring Format'!$B$7)+($M33*('Scoring Format'!$B$3))+($O33*('Scoring Format'!$B$6)))</f>
        <v>61.7</v>
      </c>
      <c r="AA33" s="274"/>
      <c r="AD33" s="282" t="s">
        <v>82</v>
      </c>
      <c r="AE33" s="282"/>
      <c r="AF33" s="280" t="n">
        <f aca="false">AH33/AG33</f>
        <v>0.633333333333333</v>
      </c>
      <c r="AG33" s="283" t="n">
        <v>120</v>
      </c>
      <c r="AH33" s="283" t="n">
        <v>76</v>
      </c>
      <c r="AI33" s="283" t="n">
        <v>892</v>
      </c>
      <c r="AJ33" s="283" t="n">
        <f aca="false">AI33/AH33</f>
        <v>11.7368421052632</v>
      </c>
      <c r="AK33" s="283" t="n">
        <v>5</v>
      </c>
      <c r="AL33" s="280" t="n">
        <f aca="false">AK33/AH33</f>
        <v>0.0657894736842105</v>
      </c>
      <c r="AN33" s="283" t="n">
        <v>12</v>
      </c>
      <c r="AO33" s="283" t="n">
        <v>108</v>
      </c>
      <c r="AP33" s="293" t="n">
        <f aca="false">AO33/AN33</f>
        <v>9</v>
      </c>
      <c r="AQ33" s="283" t="n">
        <v>0</v>
      </c>
      <c r="AR33" s="280" t="n">
        <f aca="false">AQ33/AN33</f>
        <v>0</v>
      </c>
      <c r="AV33" s="294" t="e">
        <f aca="false">(#ref!+AK33)/(#ref!+AK36)</f>
        <v>#NAME?</v>
      </c>
      <c r="AW33" s="294" t="e">
        <f aca="false">#ref!/(AK33+#ref!)</f>
        <v>#NAME?</v>
      </c>
      <c r="AX33" s="294" t="e">
        <f aca="false">AK33/(#ref!+AK33)</f>
        <v>#NAME?</v>
      </c>
      <c r="AZ33" s="283" t="n">
        <f aca="false">(AI33*0.1)+(AK33*6)+(AO33*0.1)+(AQ33*6)</f>
        <v>130</v>
      </c>
      <c r="BA33" s="283" t="n">
        <f aca="false">(AH33*1)+(AI33*0.1)+(AK33*6)+(AO33*0.1)+(AQ33*6)</f>
        <v>206</v>
      </c>
    </row>
    <row r="34" customFormat="false" ht="8.25" hidden="false" customHeight="false" outlineLevel="0" collapsed="false">
      <c r="A34" s="282" t="s">
        <v>1409</v>
      </c>
      <c r="B34" s="283" t="n">
        <v>28</v>
      </c>
      <c r="C34" s="283" t="n">
        <v>14</v>
      </c>
      <c r="D34" s="280" t="n">
        <f aca="false">F34/E34</f>
        <v>0.6</v>
      </c>
      <c r="E34" s="283" t="n">
        <v>40</v>
      </c>
      <c r="F34" s="283" t="n">
        <v>24</v>
      </c>
      <c r="G34" s="283" t="n">
        <v>300</v>
      </c>
      <c r="H34" s="283" t="n">
        <f aca="false">G34/F34</f>
        <v>12.5</v>
      </c>
      <c r="I34" s="283" t="n">
        <v>1</v>
      </c>
      <c r="J34" s="280" t="n">
        <f aca="false">I34/F34</f>
        <v>0.0416666666666667</v>
      </c>
      <c r="L34" s="283"/>
      <c r="M34" s="283"/>
      <c r="N34" s="293" t="e">
        <f aca="false">M34/L34</f>
        <v>#DIV/0!</v>
      </c>
      <c r="O34" s="283" t="n">
        <v>0</v>
      </c>
      <c r="P34" s="280" t="e">
        <f aca="false">O34/L34</f>
        <v>#DIV/0!</v>
      </c>
      <c r="S34" s="282" t="s">
        <v>1410</v>
      </c>
      <c r="T34" s="294" t="n">
        <f aca="false">(E34+L34)/($D$27+$L$27+$N$17+$E$47+$L$47)</f>
        <v>0.065359477124183</v>
      </c>
      <c r="U34" s="294" t="n">
        <f aca="false">E34/($E$17)</f>
        <v>0.117647058823529</v>
      </c>
      <c r="V34" s="294" t="n">
        <f aca="false">L34/($N$17+$D$27+$L$38+$L$47)</f>
        <v>0</v>
      </c>
      <c r="X34" s="283" t="n">
        <f aca="false">($G34*('Scoring Format'!$B$4))+($I34*'Scoring Format'!$B$7)+($M34*('Scoring Format'!$B$3))+($O34*('Scoring Format'!$B$6))</f>
        <v>36</v>
      </c>
      <c r="Y34" s="283" t="n">
        <f aca="false">(F34*1)+(($G34*('Scoring Format'!$B$4))+($I34*'Scoring Format'!$B$7)+($M34*('Scoring Format'!$B$3))+($O34*('Scoring Format'!$B$6)))</f>
        <v>60</v>
      </c>
      <c r="Z34" s="283" t="n">
        <f aca="false">(F34*0.5)+(($G34*('Scoring Format'!$B$4))+($I34*'Scoring Format'!$B$7)+($M34*('Scoring Format'!$B$3))+($O34*('Scoring Format'!$B$6)))</f>
        <v>48</v>
      </c>
      <c r="AA34" s="274"/>
      <c r="AD34" s="282" t="s">
        <v>85</v>
      </c>
      <c r="AE34" s="282"/>
      <c r="AF34" s="280" t="n">
        <f aca="false">AH34/AG34</f>
        <v>0.55</v>
      </c>
      <c r="AG34" s="283" t="n">
        <v>40</v>
      </c>
      <c r="AH34" s="283" t="n">
        <v>22</v>
      </c>
      <c r="AI34" s="283" t="n">
        <v>325</v>
      </c>
      <c r="AJ34" s="283" t="n">
        <f aca="false">AI34/AH34</f>
        <v>14.7727272727273</v>
      </c>
      <c r="AK34" s="283" t="n">
        <v>2</v>
      </c>
      <c r="AL34" s="280" t="n">
        <f aca="false">AK34/AH34</f>
        <v>0.0909090909090909</v>
      </c>
      <c r="AN34" s="283" t="n">
        <v>5</v>
      </c>
      <c r="AO34" s="283" t="n">
        <v>20</v>
      </c>
      <c r="AP34" s="293" t="n">
        <f aca="false">AO34/AN34</f>
        <v>4</v>
      </c>
      <c r="AQ34" s="283" t="n">
        <v>0</v>
      </c>
      <c r="AR34" s="280" t="n">
        <f aca="false">AQ34/AN34</f>
        <v>0</v>
      </c>
      <c r="AV34" s="294" t="e">
        <f aca="false">(#ref!+AK34)/(#ref!+AK37)</f>
        <v>#NAME?</v>
      </c>
      <c r="AW34" s="294" t="e">
        <f aca="false">#ref!/(AK34+#ref!)</f>
        <v>#NAME?</v>
      </c>
      <c r="AX34" s="294" t="e">
        <f aca="false">AK34/(#ref!+AK34)</f>
        <v>#NAME?</v>
      </c>
      <c r="AZ34" s="283" t="n">
        <f aca="false">(AI34*0.1)+(AK34*6)+(AO34*0.1)+(AQ34*6)</f>
        <v>46.5</v>
      </c>
      <c r="BA34" s="283" t="n">
        <f aca="false">(AH34*1)+(AI34*0.1)+(AK34*6)+(AO34*0.1)+(AQ34*6)</f>
        <v>68.5</v>
      </c>
    </row>
    <row r="35" customFormat="false" ht="8.25" hidden="false" customHeight="false" outlineLevel="0" collapsed="false">
      <c r="A35" s="282" t="s">
        <v>1411</v>
      </c>
      <c r="B35" s="283" t="n">
        <v>23</v>
      </c>
      <c r="C35" s="283" t="n">
        <v>10</v>
      </c>
      <c r="D35" s="280" t="n">
        <f aca="false">F35/E35</f>
        <v>0.5625</v>
      </c>
      <c r="E35" s="283" t="n">
        <v>16</v>
      </c>
      <c r="F35" s="283" t="n">
        <v>9</v>
      </c>
      <c r="G35" s="283" t="n">
        <v>144</v>
      </c>
      <c r="H35" s="283" t="n">
        <f aca="false">G35/F35</f>
        <v>16</v>
      </c>
      <c r="I35" s="283" t="n">
        <v>0</v>
      </c>
      <c r="J35" s="280" t="n">
        <f aca="false">I35/F35</f>
        <v>0</v>
      </c>
      <c r="L35" s="283"/>
      <c r="M35" s="283"/>
      <c r="N35" s="293" t="e">
        <f aca="false">M35/L35</f>
        <v>#DIV/0!</v>
      </c>
      <c r="O35" s="283" t="n">
        <v>0</v>
      </c>
      <c r="P35" s="280" t="e">
        <f aca="false">O35/L35</f>
        <v>#DIV/0!</v>
      </c>
      <c r="S35" s="282" t="s">
        <v>1412</v>
      </c>
      <c r="T35" s="294" t="n">
        <f aca="false">(E35+L35)/($D$27+$L$27+$N$17+$E$47+$L$47)</f>
        <v>0.0261437908496732</v>
      </c>
      <c r="U35" s="294" t="n">
        <f aca="false">E35/($E$17)</f>
        <v>0.0470588235294118</v>
      </c>
      <c r="V35" s="294" t="n">
        <f aca="false">L35/($N$17+$D$27+$L$38+$L$47)</f>
        <v>0</v>
      </c>
      <c r="X35" s="283" t="n">
        <f aca="false">($G35*('Scoring Format'!$B$4))+($I35*'Scoring Format'!$B$7)+($M35*('Scoring Format'!$B$3))+($O35*('Scoring Format'!$B$6))</f>
        <v>14.4</v>
      </c>
      <c r="Y35" s="283" t="n">
        <f aca="false">(F35*1)+(($G35*('Scoring Format'!$B$4))+($I35*'Scoring Format'!$B$7)+($M35*('Scoring Format'!$B$3))+($O35*('Scoring Format'!$B$6)))</f>
        <v>23.4</v>
      </c>
      <c r="Z35" s="283" t="n">
        <f aca="false">(F35*0.5)+(($G35*('Scoring Format'!$B$4))+($I35*'Scoring Format'!$B$7)+($M35*('Scoring Format'!$B$3))+($O35*('Scoring Format'!$B$6)))</f>
        <v>18.9</v>
      </c>
      <c r="AA35" s="274"/>
      <c r="AD35" s="282" t="s">
        <v>88</v>
      </c>
      <c r="AE35" s="282"/>
      <c r="AF35" s="280" t="n">
        <f aca="false">AH35/AG35</f>
        <v>0.662068965517241</v>
      </c>
      <c r="AG35" s="283" t="n">
        <v>145</v>
      </c>
      <c r="AH35" s="283" t="n">
        <v>96</v>
      </c>
      <c r="AI35" s="283" t="n">
        <v>1098</v>
      </c>
      <c r="AJ35" s="283" t="n">
        <f aca="false">AI35/AH35</f>
        <v>11.4375</v>
      </c>
      <c r="AK35" s="283" t="n">
        <v>7</v>
      </c>
      <c r="AL35" s="280" t="n">
        <f aca="false">AK35/AH35</f>
        <v>0.0729166666666667</v>
      </c>
      <c r="AN35" s="283" t="n">
        <v>0</v>
      </c>
      <c r="AO35" s="283" t="n">
        <v>0</v>
      </c>
      <c r="AP35" s="293" t="e">
        <f aca="false">AO35/AN35</f>
        <v>#DIV/0!</v>
      </c>
      <c r="AQ35" s="283" t="n">
        <v>0</v>
      </c>
      <c r="AR35" s="280" t="e">
        <f aca="false">AQ35/AN35</f>
        <v>#DIV/0!</v>
      </c>
      <c r="AV35" s="294" t="e">
        <f aca="false">(#ref!+AK35)/(#ref!+AK38)</f>
        <v>#NAME?</v>
      </c>
      <c r="AW35" s="294" t="e">
        <f aca="false">#ref!/(AK35+#ref!)</f>
        <v>#NAME?</v>
      </c>
      <c r="AX35" s="294" t="e">
        <f aca="false">AK35/(#ref!+AK35)</f>
        <v>#NAME?</v>
      </c>
      <c r="AZ35" s="283" t="n">
        <f aca="false">(AI35*0.1)+(AK35*6)+(AO35*0.1)+(AQ35*6)</f>
        <v>151.8</v>
      </c>
      <c r="BA35" s="283" t="n">
        <f aca="false">(AH35*1)+(AI35*0.1)+(AK35*6)+(AO35*0.1)+(AQ35*6)</f>
        <v>247.8</v>
      </c>
    </row>
    <row r="36" customFormat="false" ht="8.25" hidden="false" customHeight="false" outlineLevel="0" collapsed="false">
      <c r="A36" s="282" t="s">
        <v>1413</v>
      </c>
      <c r="B36" s="283" t="n">
        <v>25</v>
      </c>
      <c r="C36" s="283" t="n">
        <v>13</v>
      </c>
      <c r="D36" s="280" t="n">
        <f aca="false">F36/E36</f>
        <v>0.6</v>
      </c>
      <c r="E36" s="283" t="n">
        <v>10</v>
      </c>
      <c r="F36" s="283" t="n">
        <v>6</v>
      </c>
      <c r="G36" s="283" t="n">
        <v>75</v>
      </c>
      <c r="H36" s="283" t="n">
        <f aca="false">G36/F36</f>
        <v>12.5</v>
      </c>
      <c r="I36" s="283" t="n">
        <v>0</v>
      </c>
      <c r="J36" s="280" t="n">
        <f aca="false">I36/F36</f>
        <v>0</v>
      </c>
      <c r="L36" s="283"/>
      <c r="M36" s="283"/>
      <c r="N36" s="293" t="e">
        <f aca="false">M36/L36</f>
        <v>#DIV/0!</v>
      </c>
      <c r="O36" s="283" t="n">
        <v>0</v>
      </c>
      <c r="P36" s="280" t="e">
        <f aca="false">O36/L36</f>
        <v>#DIV/0!</v>
      </c>
      <c r="S36" s="282" t="s">
        <v>1414</v>
      </c>
      <c r="T36" s="294" t="n">
        <f aca="false">(E36+L36)/($D$27+$L$27+$N$17+$E$47+$L$47)</f>
        <v>0.0163398692810458</v>
      </c>
      <c r="U36" s="294" t="n">
        <f aca="false">E36/($E$17)</f>
        <v>0.0294117647058824</v>
      </c>
      <c r="V36" s="294" t="n">
        <f aca="false">L36/($N$17+$D$27+$L$38+$L$47)</f>
        <v>0</v>
      </c>
      <c r="X36" s="283" t="n">
        <f aca="false">($G36*('Scoring Format'!$B$4))+($I36*'Scoring Format'!$B$7)+($M36*('Scoring Format'!$B$3))+($O36*('Scoring Format'!$B$6))</f>
        <v>7.5</v>
      </c>
      <c r="Y36" s="283" t="n">
        <f aca="false">(F36*1)+(($G36*('Scoring Format'!$B$4))+($I36*'Scoring Format'!$B$7)+($M36*('Scoring Format'!$B$3))+($O36*('Scoring Format'!$B$6)))</f>
        <v>13.5</v>
      </c>
      <c r="Z36" s="283" t="n">
        <f aca="false">(F36*0.5)+(($G36*('Scoring Format'!$B$4))+($I36*'Scoring Format'!$B$7)+($M36*('Scoring Format'!$B$3))+($O36*('Scoring Format'!$B$6)))</f>
        <v>10.5</v>
      </c>
      <c r="AA36" s="274"/>
      <c r="AD36" s="282" t="s">
        <v>91</v>
      </c>
      <c r="AE36" s="282"/>
      <c r="AF36" s="280" t="n">
        <f aca="false">AH36/AG36</f>
        <v>0.6</v>
      </c>
      <c r="AG36" s="283" t="n">
        <v>10</v>
      </c>
      <c r="AH36" s="283" t="n">
        <v>6</v>
      </c>
      <c r="AI36" s="283" t="n">
        <v>100</v>
      </c>
      <c r="AJ36" s="283" t="n">
        <f aca="false">AI36/AH36</f>
        <v>16.6666666666667</v>
      </c>
      <c r="AK36" s="283" t="n">
        <v>0</v>
      </c>
      <c r="AL36" s="280" t="n">
        <f aca="false">AK36/AH36</f>
        <v>0</v>
      </c>
      <c r="AN36" s="283" t="n">
        <v>0</v>
      </c>
      <c r="AO36" s="283" t="n">
        <v>0</v>
      </c>
      <c r="AP36" s="293" t="e">
        <f aca="false">AO36/AN36</f>
        <v>#DIV/0!</v>
      </c>
      <c r="AQ36" s="283" t="n">
        <v>0</v>
      </c>
      <c r="AR36" s="280" t="e">
        <f aca="false">AQ36/AN36</f>
        <v>#DIV/0!</v>
      </c>
      <c r="AV36" s="294" t="e">
        <f aca="false">(#ref!+AK36)/(#ref!+AK41)</f>
        <v>#NAME?</v>
      </c>
      <c r="AW36" s="294" t="e">
        <f aca="false">#ref!/(AK36+#ref!)</f>
        <v>#NAME?</v>
      </c>
      <c r="AX36" s="294" t="e">
        <f aca="false">AK36/(#ref!+AK36)</f>
        <v>#NAME?</v>
      </c>
      <c r="AZ36" s="283" t="n">
        <f aca="false">(AI36*0.1)+(AK36*6)+(AO36*0.1)+(AQ36*6)</f>
        <v>10</v>
      </c>
      <c r="BA36" s="283" t="n">
        <f aca="false">(AH36*1)+(AI36*0.1)+(AK36*6)+(AO36*0.1)+(AQ36*6)</f>
        <v>16</v>
      </c>
    </row>
    <row r="37" customFormat="false" ht="8.25" hidden="false" customHeight="false" outlineLevel="0" collapsed="false">
      <c r="A37" s="282" t="s">
        <v>1415</v>
      </c>
      <c r="B37" s="283" t="n">
        <v>22</v>
      </c>
      <c r="C37" s="283" t="n">
        <v>14</v>
      </c>
      <c r="D37" s="280" t="n">
        <f aca="false">F37/E37</f>
        <v>0.470588235294118</v>
      </c>
      <c r="E37" s="283" t="n">
        <v>17</v>
      </c>
      <c r="F37" s="283" t="n">
        <v>8</v>
      </c>
      <c r="G37" s="283" t="n">
        <v>89</v>
      </c>
      <c r="H37" s="283" t="n">
        <f aca="false">G37/F37</f>
        <v>11.125</v>
      </c>
      <c r="I37" s="283" t="n">
        <v>0</v>
      </c>
      <c r="J37" s="280" t="n">
        <f aca="false">I37/F37</f>
        <v>0</v>
      </c>
      <c r="L37" s="283"/>
      <c r="M37" s="283"/>
      <c r="N37" s="293" t="e">
        <f aca="false">M37/L37</f>
        <v>#DIV/0!</v>
      </c>
      <c r="O37" s="283" t="n">
        <v>0</v>
      </c>
      <c r="P37" s="280" t="e">
        <f aca="false">O37/L37</f>
        <v>#DIV/0!</v>
      </c>
      <c r="S37" s="282" t="s">
        <v>1416</v>
      </c>
      <c r="T37" s="294" t="n">
        <f aca="false">(E37+L37)/($D$27+$L$27+$N$17+$E$47+$L$47)</f>
        <v>0.0277777777777778</v>
      </c>
      <c r="U37" s="294" t="n">
        <f aca="false">E37/($E$17)</f>
        <v>0.05</v>
      </c>
      <c r="V37" s="294" t="n">
        <f aca="false">L37/($N$17+$D$27+$L$38+$L$47)</f>
        <v>0</v>
      </c>
      <c r="X37" s="283" t="n">
        <f aca="false">($G37*('Scoring Format'!$B$4))+($I37*'Scoring Format'!$B$7)+($M37*('Scoring Format'!$B$3))+($O37*('Scoring Format'!$B$6))</f>
        <v>8.9</v>
      </c>
      <c r="Y37" s="283" t="n">
        <f aca="false">(F37*1)+(($G37*('Scoring Format'!$B$4))+($I37*'Scoring Format'!$B$7)+($M37*('Scoring Format'!$B$3))+($O37*('Scoring Format'!$B$6)))</f>
        <v>16.9</v>
      </c>
      <c r="Z37" s="283" t="n">
        <f aca="false">(F37*0.5)+(($G37*('Scoring Format'!$B$4))+($I37*'Scoring Format'!$B$7)+($M37*('Scoring Format'!$B$3))+($O37*('Scoring Format'!$B$6)))</f>
        <v>12.9</v>
      </c>
      <c r="AA37" s="274"/>
      <c r="AD37" s="282" t="s">
        <v>94</v>
      </c>
      <c r="AE37" s="282"/>
      <c r="AF37" s="280" t="e">
        <f aca="false">AH37/AG37</f>
        <v>#DIV/0!</v>
      </c>
      <c r="AG37" s="283"/>
      <c r="AH37" s="283"/>
      <c r="AI37" s="283"/>
      <c r="AJ37" s="283"/>
      <c r="AK37" s="283"/>
      <c r="AL37" s="280" t="e">
        <f aca="false">AK37/AH37</f>
        <v>#DIV/0!</v>
      </c>
      <c r="AN37" s="283"/>
      <c r="AO37" s="283"/>
      <c r="AP37" s="293" t="e">
        <f aca="false">AO37/AN37</f>
        <v>#DIV/0!</v>
      </c>
      <c r="AQ37" s="283"/>
      <c r="AR37" s="280" t="e">
        <f aca="false">AQ37/AN37</f>
        <v>#DIV/0!</v>
      </c>
      <c r="AV37" s="294" t="e">
        <f aca="false">(#ref!+AK37)/(#ref!+AK42)</f>
        <v>#NAME?</v>
      </c>
      <c r="AW37" s="294" t="e">
        <f aca="false">#ref!/(AK37+#ref!)</f>
        <v>#NAME?</v>
      </c>
      <c r="AX37" s="294" t="e">
        <f aca="false">AK37/(#ref!+AK37)</f>
        <v>#NAME?</v>
      </c>
      <c r="AZ37" s="283"/>
      <c r="BA37" s="283"/>
    </row>
    <row r="38" customFormat="false" ht="8.25" hidden="false" customHeight="false" outlineLevel="0" collapsed="false">
      <c r="A38" s="281" t="s">
        <v>49</v>
      </c>
      <c r="B38" s="281"/>
      <c r="C38" s="281"/>
      <c r="D38" s="278"/>
      <c r="E38" s="281" t="n">
        <f aca="false">SUM(E32:E37)</f>
        <v>293</v>
      </c>
      <c r="F38" s="281" t="n">
        <f aca="false">SUM(F32:F37)</f>
        <v>175</v>
      </c>
      <c r="G38" s="281" t="n">
        <f aca="false">SUM(G32:G37)</f>
        <v>2164</v>
      </c>
      <c r="H38" s="281"/>
      <c r="I38" s="281" t="n">
        <f aca="false">SUM(I32:I37)</f>
        <v>13</v>
      </c>
      <c r="J38" s="281"/>
      <c r="K38" s="281"/>
      <c r="L38" s="281" t="n">
        <f aca="false">SUM(L32:L37)</f>
        <v>0</v>
      </c>
      <c r="M38" s="281" t="n">
        <f aca="false">SUM(M32:M37)</f>
        <v>0</v>
      </c>
      <c r="N38" s="281"/>
      <c r="O38" s="281" t="n">
        <f aca="false">SUM(O32:O37)</f>
        <v>0</v>
      </c>
      <c r="P38" s="281"/>
      <c r="AD38" s="281" t="s">
        <v>49</v>
      </c>
      <c r="AE38" s="281"/>
      <c r="AF38" s="278"/>
      <c r="AG38" s="281" t="n">
        <f aca="false">SUM(AG32:AG37)</f>
        <v>422</v>
      </c>
      <c r="AH38" s="281" t="n">
        <f aca="false">SUM(AH32:AH37)</f>
        <v>265</v>
      </c>
      <c r="AI38" s="281" t="n">
        <f aca="false">SUM(AI32:AI37)</f>
        <v>3125</v>
      </c>
      <c r="AJ38" s="281"/>
      <c r="AK38" s="281" t="n">
        <f aca="false">SUM(AK32:AK37)</f>
        <v>20</v>
      </c>
      <c r="AL38" s="281"/>
      <c r="AM38" s="281"/>
      <c r="AN38" s="281" t="n">
        <f aca="false">SUM(AN32:AN37)</f>
        <v>17</v>
      </c>
      <c r="AO38" s="281" t="n">
        <f aca="false">SUM(AO32:AO37)</f>
        <v>128</v>
      </c>
      <c r="AP38" s="281"/>
      <c r="AQ38" s="281" t="n">
        <f aca="false">SUM(AQ32:AQ37)</f>
        <v>0</v>
      </c>
      <c r="AR38" s="281"/>
    </row>
    <row r="39" customFormat="false" ht="8.25" hidden="false" customHeight="false" outlineLevel="0" collapsed="false">
      <c r="A39" s="281"/>
      <c r="C39" s="274"/>
      <c r="D39" s="274"/>
      <c r="E39" s="274"/>
      <c r="F39" s="274"/>
      <c r="G39" s="274"/>
      <c r="H39" s="274"/>
      <c r="I39" s="274"/>
      <c r="J39" s="274"/>
      <c r="K39" s="274"/>
      <c r="L39" s="274"/>
      <c r="AC39" s="281"/>
      <c r="AE39" s="274"/>
      <c r="AF39" s="274"/>
      <c r="AG39" s="274"/>
      <c r="AH39" s="274"/>
      <c r="AI39" s="274"/>
      <c r="AJ39" s="274"/>
      <c r="AK39" s="274"/>
      <c r="AL39" s="274"/>
      <c r="AM39" s="274"/>
      <c r="AN39" s="274"/>
    </row>
    <row r="40" customFormat="false" ht="8.25" hidden="false" customHeight="false" outlineLevel="0" collapsed="false">
      <c r="A40" s="281"/>
      <c r="C40" s="274"/>
      <c r="D40" s="274"/>
      <c r="E40" s="274"/>
      <c r="F40" s="274"/>
      <c r="G40" s="274"/>
      <c r="H40" s="274"/>
      <c r="I40" s="274"/>
      <c r="J40" s="274"/>
      <c r="K40" s="274"/>
      <c r="L40" s="274"/>
      <c r="AC40" s="281"/>
      <c r="AE40" s="274"/>
      <c r="AF40" s="274"/>
      <c r="AG40" s="274"/>
      <c r="AH40" s="274"/>
      <c r="AI40" s="274"/>
      <c r="AJ40" s="274"/>
      <c r="AK40" s="274"/>
      <c r="AL40" s="274"/>
      <c r="AM40" s="274"/>
      <c r="AN40" s="274"/>
    </row>
    <row r="41" customFormat="false" ht="8.25" hidden="false" customHeight="false" outlineLevel="0" collapsed="false">
      <c r="A41" s="275" t="s">
        <v>50</v>
      </c>
      <c r="B41" s="275"/>
      <c r="C41" s="275"/>
      <c r="D41" s="275"/>
      <c r="E41" s="275"/>
      <c r="F41" s="275"/>
      <c r="G41" s="275"/>
      <c r="H41" s="276"/>
      <c r="I41" s="276"/>
      <c r="J41" s="274"/>
      <c r="K41" s="274"/>
      <c r="L41" s="275" t="s">
        <v>19</v>
      </c>
      <c r="M41" s="275"/>
      <c r="N41" s="275"/>
      <c r="O41" s="275"/>
      <c r="P41" s="275"/>
      <c r="T41" s="275" t="s">
        <v>20</v>
      </c>
      <c r="U41" s="275"/>
      <c r="V41" s="275"/>
      <c r="X41" s="275"/>
      <c r="Y41" s="275"/>
      <c r="AE41" s="275" t="s">
        <v>50</v>
      </c>
      <c r="AF41" s="275"/>
      <c r="AG41" s="275"/>
      <c r="AH41" s="275"/>
      <c r="AI41" s="275"/>
      <c r="AJ41" s="275"/>
      <c r="AK41" s="275"/>
      <c r="AL41" s="274"/>
      <c r="AM41" s="274"/>
      <c r="AN41" s="275" t="s">
        <v>19</v>
      </c>
      <c r="AO41" s="275"/>
      <c r="AP41" s="275"/>
      <c r="AQ41" s="275"/>
      <c r="AR41" s="275"/>
      <c r="AV41" s="275" t="s">
        <v>20</v>
      </c>
      <c r="AW41" s="275"/>
      <c r="AX41" s="275"/>
      <c r="AZ41" s="275" t="s">
        <v>21</v>
      </c>
      <c r="BA41" s="275"/>
    </row>
    <row r="42" customFormat="false" ht="8.25" hidden="false" customHeight="false" outlineLevel="0" collapsed="false">
      <c r="A42" s="281" t="s">
        <v>95</v>
      </c>
      <c r="B42" s="281" t="s">
        <v>23</v>
      </c>
      <c r="C42" s="281" t="s">
        <v>24</v>
      </c>
      <c r="D42" s="281" t="s">
        <v>52</v>
      </c>
      <c r="E42" s="281" t="s">
        <v>53</v>
      </c>
      <c r="F42" s="281" t="s">
        <v>54</v>
      </c>
      <c r="G42" s="281" t="s">
        <v>55</v>
      </c>
      <c r="H42" s="281" t="s">
        <v>56</v>
      </c>
      <c r="I42" s="281" t="s">
        <v>30</v>
      </c>
      <c r="J42" s="281" t="s">
        <v>57</v>
      </c>
      <c r="L42" s="281" t="s">
        <v>34</v>
      </c>
      <c r="M42" s="281" t="s">
        <v>35</v>
      </c>
      <c r="N42" s="281" t="s">
        <v>36</v>
      </c>
      <c r="O42" s="281" t="s">
        <v>96</v>
      </c>
      <c r="P42" s="281" t="s">
        <v>31</v>
      </c>
      <c r="S42" s="281" t="s">
        <v>95</v>
      </c>
      <c r="T42" s="281" t="s">
        <v>38</v>
      </c>
      <c r="U42" s="281" t="s">
        <v>39</v>
      </c>
      <c r="V42" s="281" t="s">
        <v>40</v>
      </c>
      <c r="X42" s="281" t="s">
        <v>41</v>
      </c>
      <c r="Y42" s="281" t="s">
        <v>58</v>
      </c>
      <c r="Z42" s="281" t="s">
        <v>97</v>
      </c>
      <c r="AA42" s="281"/>
      <c r="AD42" s="281" t="s">
        <v>95</v>
      </c>
      <c r="AE42" s="281" t="s">
        <v>24</v>
      </c>
      <c r="AF42" s="281" t="s">
        <v>52</v>
      </c>
      <c r="AG42" s="281" t="s">
        <v>53</v>
      </c>
      <c r="AH42" s="281" t="s">
        <v>54</v>
      </c>
      <c r="AI42" s="281" t="s">
        <v>55</v>
      </c>
      <c r="AJ42" s="281" t="s">
        <v>56</v>
      </c>
      <c r="AK42" s="281" t="s">
        <v>30</v>
      </c>
      <c r="AL42" s="281" t="s">
        <v>57</v>
      </c>
      <c r="AN42" s="281" t="s">
        <v>34</v>
      </c>
      <c r="AO42" s="281" t="s">
        <v>35</v>
      </c>
      <c r="AP42" s="281" t="s">
        <v>36</v>
      </c>
      <c r="AQ42" s="281" t="s">
        <v>96</v>
      </c>
      <c r="AR42" s="281" t="s">
        <v>31</v>
      </c>
      <c r="AV42" s="281" t="s">
        <v>38</v>
      </c>
      <c r="AW42" s="281" t="s">
        <v>39</v>
      </c>
      <c r="AX42" s="281" t="s">
        <v>40</v>
      </c>
      <c r="AZ42" s="281" t="s">
        <v>41</v>
      </c>
      <c r="BA42" s="281" t="s">
        <v>58</v>
      </c>
    </row>
    <row r="43" customFormat="false" ht="8.25" hidden="false" customHeight="false" outlineLevel="0" collapsed="false">
      <c r="A43" s="282" t="s">
        <v>1417</v>
      </c>
      <c r="B43" s="283" t="n">
        <v>28</v>
      </c>
      <c r="C43" s="283"/>
      <c r="D43" s="280" t="n">
        <f aca="false">F43/E43</f>
        <v>0.619047619047619</v>
      </c>
      <c r="E43" s="283" t="n">
        <v>21</v>
      </c>
      <c r="F43" s="283" t="n">
        <v>13</v>
      </c>
      <c r="G43" s="283" t="n">
        <v>105</v>
      </c>
      <c r="H43" s="283" t="n">
        <f aca="false">G43/F43</f>
        <v>8.07692307692308</v>
      </c>
      <c r="I43" s="283" t="n">
        <v>1</v>
      </c>
      <c r="J43" s="280" t="n">
        <f aca="false">I43/F43</f>
        <v>0.0769230769230769</v>
      </c>
      <c r="L43" s="283" t="n">
        <v>0</v>
      </c>
      <c r="M43" s="283" t="n">
        <v>0</v>
      </c>
      <c r="N43" s="283" t="e">
        <f aca="false">M43/L43</f>
        <v>#DIV/0!</v>
      </c>
      <c r="O43" s="283" t="n">
        <v>0</v>
      </c>
      <c r="P43" s="280" t="e">
        <f aca="false">O43/L43</f>
        <v>#DIV/0!</v>
      </c>
      <c r="S43" s="282" t="s">
        <v>1418</v>
      </c>
      <c r="T43" s="294" t="n">
        <f aca="false">(E43+L43)/($E$47+$L$47+$E$38+$L$38+$K$27+$D$27+$N$17)</f>
        <v>0.0227027027027027</v>
      </c>
      <c r="U43" s="294" t="n">
        <f aca="false">E43/($E$47+$E$38+$K$27)</f>
        <v>0.0406189555125725</v>
      </c>
      <c r="V43" s="294" t="n">
        <f aca="false">L43/($L$47+$L$38+$D$27+$N$17)</f>
        <v>0</v>
      </c>
      <c r="X43" s="283" t="n">
        <f aca="false">($G43*('Scoring Format'!$B$4))+($I43*'Scoring Format'!$B$7)+($M43*('Scoring Format'!$B$3))+($O43*('Scoring Format'!$B$6))</f>
        <v>16.5</v>
      </c>
      <c r="Y43" s="283" t="n">
        <f aca="false">(F43*1)+(($G43*('Scoring Format'!$B$4))+($I43*'Scoring Format'!$B$7)+($M43*('Scoring Format'!$B$3))+($O43*('Scoring Format'!$B$6)))</f>
        <v>29.5</v>
      </c>
      <c r="Z43" s="283" t="n">
        <f aca="false">(F43*0.5)+(($G43*('Scoring Format'!$B$4))+($I43*'Scoring Format'!$B$7)+($M43*('Scoring Format'!$B$3))+($O43*('Scoring Format'!$B$6)))</f>
        <v>23</v>
      </c>
      <c r="AA43" s="274"/>
      <c r="AD43" s="282" t="s">
        <v>100</v>
      </c>
      <c r="AE43" s="282"/>
      <c r="AF43" s="280" t="n">
        <f aca="false">AH43/AG43</f>
        <v>0.5625</v>
      </c>
      <c r="AG43" s="283" t="n">
        <v>16</v>
      </c>
      <c r="AH43" s="283" t="n">
        <v>9</v>
      </c>
      <c r="AI43" s="283" t="n">
        <v>108</v>
      </c>
      <c r="AJ43" s="283" t="n">
        <f aca="false">AI43/AH43</f>
        <v>12</v>
      </c>
      <c r="AK43" s="283" t="n">
        <v>1</v>
      </c>
      <c r="AL43" s="280" t="n">
        <f aca="false">AK43/AH43</f>
        <v>0.111111111111111</v>
      </c>
      <c r="AN43" s="283" t="n">
        <v>0</v>
      </c>
      <c r="AO43" s="283" t="n">
        <v>0</v>
      </c>
      <c r="AP43" s="283" t="n">
        <v>0</v>
      </c>
      <c r="AQ43" s="283" t="n">
        <v>0</v>
      </c>
      <c r="AR43" s="280" t="e">
        <f aca="false">AQ43/AN43</f>
        <v>#DIV/0!</v>
      </c>
      <c r="AV43" s="294" t="e">
        <f aca="false">(#ref!+AK43)/(#ref!+AK46)</f>
        <v>#NAME?</v>
      </c>
      <c r="AW43" s="294" t="e">
        <f aca="false">#ref!/(AK43+#ref!)</f>
        <v>#NAME?</v>
      </c>
      <c r="AX43" s="294" t="e">
        <f aca="false">AK43/(#ref!+AK43)</f>
        <v>#NAME?</v>
      </c>
      <c r="AZ43" s="283" t="n">
        <f aca="false">(AI43*0.1)+(AK43*6)+(AO43*0.1)+(AQ43*6)</f>
        <v>16.8</v>
      </c>
      <c r="BA43" s="283" t="n">
        <f aca="false">(AH43*1)+(AI43*0.1)+(AK43*6)+(AO43*0.1)+(AQ43*6)</f>
        <v>25.8</v>
      </c>
    </row>
    <row r="44" customFormat="false" ht="8.25" hidden="false" customHeight="false" outlineLevel="0" collapsed="false">
      <c r="A44" s="282" t="s">
        <v>1419</v>
      </c>
      <c r="B44" s="283" t="n">
        <v>22</v>
      </c>
      <c r="C44" s="283"/>
      <c r="D44" s="280" t="n">
        <f aca="false">F44/E44</f>
        <v>0.736842105263158</v>
      </c>
      <c r="E44" s="283" t="n">
        <v>19</v>
      </c>
      <c r="F44" s="283" t="n">
        <v>14</v>
      </c>
      <c r="G44" s="283" t="n">
        <v>101</v>
      </c>
      <c r="H44" s="283" t="n">
        <f aca="false">G44/F44</f>
        <v>7.21428571428571</v>
      </c>
      <c r="I44" s="283" t="n">
        <v>0</v>
      </c>
      <c r="J44" s="280" t="n">
        <f aca="false">I44/F44</f>
        <v>0</v>
      </c>
      <c r="L44" s="283"/>
      <c r="M44" s="283"/>
      <c r="N44" s="283" t="e">
        <f aca="false">M44/L44</f>
        <v>#DIV/0!</v>
      </c>
      <c r="O44" s="283"/>
      <c r="P44" s="280" t="e">
        <f aca="false">O44/L44</f>
        <v>#DIV/0!</v>
      </c>
      <c r="S44" s="282" t="s">
        <v>1420</v>
      </c>
      <c r="T44" s="294" t="n">
        <f aca="false">(E44+L44)/($E$47+$L$47+$E$38+$L$38+$K$27+$D$27+$N$17)</f>
        <v>0.0205405405405405</v>
      </c>
      <c r="U44" s="294" t="n">
        <f aca="false">E44/($E$47+$E$38+$K$27)</f>
        <v>0.0367504835589942</v>
      </c>
      <c r="V44" s="294" t="n">
        <f aca="false">L44/($L$47+$L$38+$D$27+$N$17)</f>
        <v>0</v>
      </c>
      <c r="X44" s="283" t="n">
        <f aca="false">($G44*('Scoring Format'!$B$4))+($I44*'Scoring Format'!$B$7)+($M44*('Scoring Format'!$B$3))+($O44*('Scoring Format'!$B$6))</f>
        <v>10.1</v>
      </c>
      <c r="Y44" s="283" t="n">
        <f aca="false">(F44*1)+(($G44*('Scoring Format'!$B$4))+($I44*'Scoring Format'!$B$7)+($M44*('Scoring Format'!$B$3))+($O44*('Scoring Format'!$B$6)))</f>
        <v>24.1</v>
      </c>
      <c r="Z44" s="283" t="n">
        <f aca="false">(F44*0.5)+(($G44*('Scoring Format'!$B$4))+($I44*'Scoring Format'!$B$7)+($M44*('Scoring Format'!$B$3))+($O44*('Scoring Format'!$B$6)))</f>
        <v>17.1</v>
      </c>
      <c r="AA44" s="274"/>
      <c r="AD44" s="282" t="s">
        <v>103</v>
      </c>
      <c r="AE44" s="282"/>
      <c r="AF44" s="280" t="n">
        <f aca="false">AH44/AG44</f>
        <v>0.742857142857143</v>
      </c>
      <c r="AG44" s="283" t="n">
        <v>35</v>
      </c>
      <c r="AH44" s="283" t="n">
        <v>26</v>
      </c>
      <c r="AI44" s="283" t="n">
        <v>283</v>
      </c>
      <c r="AJ44" s="283" t="n">
        <f aca="false">AI44/AH44</f>
        <v>10.8846153846154</v>
      </c>
      <c r="AK44" s="283" t="n">
        <v>2</v>
      </c>
      <c r="AL44" s="280" t="n">
        <f aca="false">AK44/AH44</f>
        <v>0.0769230769230769</v>
      </c>
      <c r="AN44" s="283" t="n">
        <v>0</v>
      </c>
      <c r="AO44" s="283" t="n">
        <v>0</v>
      </c>
      <c r="AP44" s="283" t="n">
        <v>0</v>
      </c>
      <c r="AQ44" s="283" t="n">
        <v>0</v>
      </c>
      <c r="AR44" s="280" t="e">
        <f aca="false">AQ44/AN44</f>
        <v>#DIV/0!</v>
      </c>
      <c r="AV44" s="294" t="e">
        <f aca="false">(#ref!+AK44)/(#ref!+AK47)</f>
        <v>#NAME?</v>
      </c>
      <c r="AW44" s="294" t="e">
        <f aca="false">#ref!/(AK44+#ref!)</f>
        <v>#NAME?</v>
      </c>
      <c r="AX44" s="294" t="e">
        <f aca="false">AK44/(#ref!+AK44)</f>
        <v>#NAME?</v>
      </c>
      <c r="AZ44" s="283" t="n">
        <f aca="false">(AI44*0.1)+(AK44*6)+(AO44*0.1)+(AQ44*6)</f>
        <v>40.3</v>
      </c>
      <c r="BA44" s="283" t="n">
        <f aca="false">(AH44*1)+(AI44*0.1)+(AK44*6)+(AO44*0.1)+(AQ44*6)</f>
        <v>66.3</v>
      </c>
    </row>
    <row r="45" customFormat="false" ht="8.25" hidden="false" customHeight="false" outlineLevel="0" collapsed="false">
      <c r="A45" s="282" t="s">
        <v>1421</v>
      </c>
      <c r="B45" s="283" t="n">
        <v>29</v>
      </c>
      <c r="C45" s="283" t="n">
        <v>17</v>
      </c>
      <c r="D45" s="280" t="n">
        <f aca="false">F45/E45</f>
        <v>0.74</v>
      </c>
      <c r="E45" s="283" t="n">
        <v>100</v>
      </c>
      <c r="F45" s="283" t="n">
        <v>74</v>
      </c>
      <c r="G45" s="283" t="n">
        <v>800</v>
      </c>
      <c r="H45" s="283" t="n">
        <f aca="false">G45/F45</f>
        <v>10.8108108108108</v>
      </c>
      <c r="I45" s="283" t="n">
        <v>2</v>
      </c>
      <c r="J45" s="280" t="n">
        <f aca="false">I45/F45</f>
        <v>0.027027027027027</v>
      </c>
      <c r="L45" s="283" t="n">
        <v>0</v>
      </c>
      <c r="M45" s="283" t="n">
        <v>0</v>
      </c>
      <c r="N45" s="283" t="e">
        <f aca="false">M45/L45</f>
        <v>#DIV/0!</v>
      </c>
      <c r="O45" s="283" t="n">
        <v>0</v>
      </c>
      <c r="P45" s="280" t="e">
        <f aca="false">O45/L45</f>
        <v>#DIV/0!</v>
      </c>
      <c r="S45" s="282" t="s">
        <v>1422</v>
      </c>
      <c r="T45" s="294" t="n">
        <f aca="false">(E45+L45)/($E$47+$L$47+$E$38+$L$38+$K$27+$D$27+$N$17)</f>
        <v>0.108108108108108</v>
      </c>
      <c r="U45" s="294" t="n">
        <f aca="false">E45/($E$47+$E$38+$K$27)</f>
        <v>0.193423597678917</v>
      </c>
      <c r="V45" s="294" t="n">
        <f aca="false">L45/($L$47+$L$38+$D$27+$N$17)</f>
        <v>0</v>
      </c>
      <c r="X45" s="283" t="n">
        <f aca="false">($G45*('Scoring Format'!$B$4))+($I45*'Scoring Format'!$B$7)+($M45*('Scoring Format'!$B$3))+($O45*('Scoring Format'!$B$6))</f>
        <v>92</v>
      </c>
      <c r="Y45" s="283" t="n">
        <f aca="false">(F45*1)+(($G45*('Scoring Format'!$B$4))+($I45*'Scoring Format'!$B$7)+($M45*('Scoring Format'!$B$3))+($O45*('Scoring Format'!$B$6)))</f>
        <v>166</v>
      </c>
      <c r="Z45" s="283" t="n">
        <f aca="false">(F45*0.5)+(($G45*('Scoring Format'!$B$4))+($I45*'Scoring Format'!$B$7)+($M45*('Scoring Format'!$B$3))+($O45*('Scoring Format'!$B$6)))</f>
        <v>129</v>
      </c>
      <c r="AA45" s="274"/>
      <c r="AD45" s="282" t="s">
        <v>106</v>
      </c>
      <c r="AE45" s="282"/>
      <c r="AF45" s="280" t="n">
        <f aca="false">AH45/AG45</f>
        <v>0.5</v>
      </c>
      <c r="AG45" s="283" t="n">
        <v>12</v>
      </c>
      <c r="AH45" s="283" t="n">
        <v>6</v>
      </c>
      <c r="AI45" s="283" t="n">
        <v>65</v>
      </c>
      <c r="AJ45" s="283" t="n">
        <f aca="false">AI45/AH45</f>
        <v>10.8333333333333</v>
      </c>
      <c r="AK45" s="283" t="n">
        <v>0</v>
      </c>
      <c r="AL45" s="280" t="n">
        <f aca="false">AK45/AH45</f>
        <v>0</v>
      </c>
      <c r="AN45" s="283" t="n">
        <v>0</v>
      </c>
      <c r="AO45" s="283" t="n">
        <v>0</v>
      </c>
      <c r="AP45" s="283" t="n">
        <v>0</v>
      </c>
      <c r="AQ45" s="283" t="n">
        <v>0</v>
      </c>
      <c r="AR45" s="280" t="e">
        <f aca="false">AQ45/AN45</f>
        <v>#DIV/0!</v>
      </c>
      <c r="AV45" s="294" t="e">
        <f aca="false">(#ref!+AK45)/(#ref!+AI49)</f>
        <v>#NAME?</v>
      </c>
      <c r="AW45" s="294" t="e">
        <f aca="false">#ref!/(AK45+#ref!)</f>
        <v>#NAME?</v>
      </c>
      <c r="AX45" s="294" t="e">
        <f aca="false">AK45/(#ref!+AK45)</f>
        <v>#NAME?</v>
      </c>
      <c r="AZ45" s="283" t="n">
        <f aca="false">(AI45*0.1)+(AK45*6)+(AO45*0.1)+(AQ45*6)</f>
        <v>6.5</v>
      </c>
      <c r="BA45" s="283" t="n">
        <f aca="false">(AH45*1)+(AI45*0.1)+(AK45*6)+(AO45*0.1)+(AQ45*6)</f>
        <v>12.5</v>
      </c>
    </row>
    <row r="46" customFormat="false" ht="8.25" hidden="false" customHeight="false" outlineLevel="0" collapsed="false">
      <c r="A46" s="282" t="s">
        <v>1423</v>
      </c>
      <c r="B46" s="283" t="n">
        <v>23</v>
      </c>
      <c r="C46" s="283"/>
      <c r="D46" s="280" t="e">
        <f aca="false">F46/E46</f>
        <v>#DIV/0!</v>
      </c>
      <c r="E46" s="283"/>
      <c r="F46" s="283"/>
      <c r="G46" s="283"/>
      <c r="H46" s="283" t="e">
        <f aca="false">G46/F46</f>
        <v>#DIV/0!</v>
      </c>
      <c r="I46" s="283" t="n">
        <v>0</v>
      </c>
      <c r="J46" s="280" t="e">
        <f aca="false">I46/F46</f>
        <v>#DIV/0!</v>
      </c>
      <c r="L46" s="283" t="n">
        <v>0</v>
      </c>
      <c r="M46" s="283" t="n">
        <v>0</v>
      </c>
      <c r="N46" s="283" t="e">
        <f aca="false">M46/L46</f>
        <v>#DIV/0!</v>
      </c>
      <c r="O46" s="283" t="n">
        <v>0</v>
      </c>
      <c r="P46" s="280" t="e">
        <f aca="false">O46/L46</f>
        <v>#DIV/0!</v>
      </c>
      <c r="S46" s="282" t="s">
        <v>1424</v>
      </c>
      <c r="T46" s="294" t="n">
        <f aca="false">(E46+L46)/($E$47+$L$47+$E$38+$L$38+$K$27+$D$27+$N$17)</f>
        <v>0</v>
      </c>
      <c r="U46" s="294" t="n">
        <f aca="false">E46/($E$47+$E$38+$K$27)</f>
        <v>0</v>
      </c>
      <c r="V46" s="294" t="n">
        <f aca="false">L46/($L$47+$L$38+$D$27+$N$17)</f>
        <v>0</v>
      </c>
      <c r="X46" s="283" t="n">
        <f aca="false">($G46*('Scoring Format'!$B$4))+($I46*'Scoring Format'!$B$7)+($M46*('Scoring Format'!$B$3))+($O46*('Scoring Format'!$B$6))</f>
        <v>0</v>
      </c>
      <c r="Y46" s="283" t="n">
        <f aca="false">(F46*1)+(($G46*('Scoring Format'!$B$4))+($I46*'Scoring Format'!$B$7)+($M46*('Scoring Format'!$B$3))+($O46*('Scoring Format'!$B$6)))</f>
        <v>0</v>
      </c>
      <c r="Z46" s="283" t="n">
        <f aca="false">(F46*0.5)+(($G46*('Scoring Format'!$B$4))+($I46*'Scoring Format'!$B$7)+($M46*('Scoring Format'!$B$3))+($O46*('Scoring Format'!$B$6)))</f>
        <v>0</v>
      </c>
      <c r="AA46" s="274"/>
      <c r="AD46" s="282"/>
      <c r="AE46" s="282"/>
      <c r="AF46" s="280" t="e">
        <f aca="false">AH46/AG46</f>
        <v>#DIV/0!</v>
      </c>
      <c r="AG46" s="283"/>
      <c r="AH46" s="283"/>
      <c r="AI46" s="283"/>
      <c r="AJ46" s="283" t="e">
        <f aca="false">AI46/AH46</f>
        <v>#DIV/0!</v>
      </c>
      <c r="AK46" s="283"/>
      <c r="AL46" s="280" t="e">
        <f aca="false">AK46/AH46</f>
        <v>#DIV/0!</v>
      </c>
      <c r="AN46" s="283"/>
      <c r="AO46" s="283"/>
      <c r="AP46" s="283"/>
      <c r="AQ46" s="283" t="n">
        <v>0</v>
      </c>
      <c r="AR46" s="280" t="e">
        <f aca="false">AQ46/AN46</f>
        <v>#DIV/0!</v>
      </c>
      <c r="AV46" s="294" t="e">
        <f aca="false">(#ref!+AK46)/(#ref!+AI50)</f>
        <v>#NAME?</v>
      </c>
      <c r="AW46" s="294" t="e">
        <f aca="false">#ref!/(AK46+#ref!)</f>
        <v>#NAME?</v>
      </c>
      <c r="AX46" s="294" t="e">
        <f aca="false">AK46/(#ref!+AK46)</f>
        <v>#NAME?</v>
      </c>
      <c r="AZ46" s="283" t="n">
        <f aca="false">(AI46*0.1)+(AK46*6)+(AO46*0.1)+(AQ46*6)</f>
        <v>0</v>
      </c>
      <c r="BA46" s="283" t="n">
        <f aca="false">(AH46*1)+(AI46*0.1)+(AK46*6)+(AO46*0.1)+(AQ46*6)</f>
        <v>0</v>
      </c>
    </row>
    <row r="47" customFormat="false" ht="8.25" hidden="false" customHeight="false" outlineLevel="0" collapsed="false">
      <c r="A47" s="281" t="s">
        <v>49</v>
      </c>
      <c r="B47" s="281"/>
      <c r="C47" s="281"/>
      <c r="D47" s="278"/>
      <c r="E47" s="281" t="n">
        <f aca="false">SUM(E43:E46)</f>
        <v>140</v>
      </c>
      <c r="F47" s="281" t="n">
        <f aca="false">SUM(F43:F46)</f>
        <v>101</v>
      </c>
      <c r="G47" s="281" t="n">
        <f aca="false">SUM(G43:G46)</f>
        <v>1006</v>
      </c>
      <c r="H47" s="281"/>
      <c r="I47" s="281" t="n">
        <f aca="false">SUM(I43:I46)</f>
        <v>3</v>
      </c>
      <c r="J47" s="281"/>
      <c r="K47" s="281"/>
      <c r="L47" s="281" t="n">
        <f aca="false">SUM(L43:L46)</f>
        <v>0</v>
      </c>
      <c r="M47" s="281" t="n">
        <f aca="false">SUM(M43:M46)</f>
        <v>0</v>
      </c>
      <c r="N47" s="281"/>
      <c r="O47" s="281" t="n">
        <f aca="false">SUM(O43:O46)</f>
        <v>0</v>
      </c>
      <c r="P47" s="278"/>
      <c r="R47" s="285"/>
      <c r="T47" s="285"/>
      <c r="V47" s="274"/>
      <c r="W47" s="274"/>
      <c r="AD47" s="281" t="s">
        <v>49</v>
      </c>
      <c r="AE47" s="281"/>
      <c r="AF47" s="278"/>
      <c r="AG47" s="281" t="n">
        <f aca="false">SUM(AG43:AG46)</f>
        <v>63</v>
      </c>
      <c r="AH47" s="281" t="n">
        <f aca="false">SUM(AH43:AH46)</f>
        <v>41</v>
      </c>
      <c r="AI47" s="281" t="n">
        <f aca="false">SUM(AI43:AI46)</f>
        <v>456</v>
      </c>
      <c r="AJ47" s="281"/>
      <c r="AK47" s="281" t="n">
        <f aca="false">SUM(AK43:AK46)</f>
        <v>3</v>
      </c>
      <c r="AL47" s="281"/>
      <c r="AM47" s="281"/>
      <c r="AN47" s="281" t="n">
        <f aca="false">SUM(AN43:AN46)</f>
        <v>0</v>
      </c>
      <c r="AO47" s="281" t="n">
        <f aca="false">SUM(AO43:AO46)</f>
        <v>0</v>
      </c>
      <c r="AP47" s="281"/>
      <c r="AQ47" s="281" t="n">
        <f aca="false">SUM(AQ43:AQ46)</f>
        <v>0</v>
      </c>
      <c r="AR47" s="278"/>
      <c r="AT47" s="285"/>
      <c r="AU47" s="285"/>
      <c r="AV47" s="285"/>
      <c r="AX47" s="274"/>
      <c r="AY47" s="274"/>
    </row>
    <row r="48" customFormat="false" ht="8.25" hidden="false" customHeight="false" outlineLevel="0" collapsed="false">
      <c r="H48" s="289"/>
      <c r="I48" s="274"/>
      <c r="J48" s="274"/>
      <c r="P48" s="285"/>
      <c r="Q48" s="285"/>
      <c r="R48" s="285"/>
      <c r="T48" s="274"/>
      <c r="U48" s="274"/>
      <c r="AJ48" s="289"/>
      <c r="AK48" s="274"/>
      <c r="AL48" s="274"/>
      <c r="AR48" s="285"/>
      <c r="AS48" s="285"/>
      <c r="AT48" s="285"/>
      <c r="AV48" s="274"/>
      <c r="AW48" s="274"/>
    </row>
    <row r="49" customFormat="false" ht="8.25" hidden="false" customHeight="false" outlineLevel="0" collapsed="false">
      <c r="H49" s="289"/>
      <c r="I49" s="274"/>
      <c r="J49" s="274"/>
      <c r="P49" s="285"/>
      <c r="Q49" s="285"/>
      <c r="R49" s="285"/>
      <c r="T49" s="274"/>
      <c r="U49" s="274"/>
      <c r="AJ49" s="289"/>
      <c r="AK49" s="274"/>
      <c r="AL49" s="274"/>
      <c r="AR49" s="285"/>
      <c r="AS49" s="285"/>
      <c r="AT49" s="285"/>
      <c r="AV49" s="274"/>
      <c r="AW49" s="274"/>
    </row>
    <row r="50" customFormat="false" ht="8.25" hidden="false" customHeight="false" outlineLevel="0" collapsed="false">
      <c r="A50" s="275" t="s">
        <v>109</v>
      </c>
      <c r="B50" s="275"/>
      <c r="C50" s="275"/>
      <c r="D50" s="275"/>
      <c r="E50" s="275"/>
      <c r="F50" s="275"/>
      <c r="G50" s="275"/>
      <c r="H50" s="289"/>
      <c r="I50" s="274"/>
      <c r="J50" s="275" t="s">
        <v>110</v>
      </c>
      <c r="K50" s="275"/>
      <c r="L50" s="275"/>
      <c r="M50" s="275"/>
      <c r="N50" s="275"/>
      <c r="P50" s="295"/>
      <c r="Q50" s="285"/>
      <c r="R50" s="275" t="s">
        <v>111</v>
      </c>
      <c r="S50" s="275"/>
      <c r="T50" s="275"/>
      <c r="U50" s="275"/>
      <c r="V50" s="275"/>
      <c r="AC50" s="275" t="s">
        <v>109</v>
      </c>
      <c r="AD50" s="275"/>
      <c r="AE50" s="275"/>
      <c r="AF50" s="275"/>
      <c r="AG50" s="275"/>
      <c r="AH50" s="275"/>
      <c r="AI50" s="275"/>
      <c r="AJ50" s="289"/>
      <c r="AK50" s="274"/>
      <c r="AL50" s="275" t="s">
        <v>110</v>
      </c>
      <c r="AM50" s="275"/>
      <c r="AN50" s="275"/>
      <c r="AO50" s="275"/>
      <c r="AP50" s="275"/>
      <c r="AR50" s="295"/>
      <c r="AS50" s="285"/>
      <c r="AT50" s="275" t="s">
        <v>111</v>
      </c>
      <c r="AU50" s="275"/>
      <c r="AV50" s="275"/>
      <c r="AW50" s="275"/>
      <c r="AX50" s="275"/>
    </row>
    <row r="51" customFormat="false" ht="8.25" hidden="false" customHeight="false" outlineLevel="0" collapsed="false">
      <c r="A51" s="278"/>
      <c r="B51" s="281" t="s">
        <v>53</v>
      </c>
      <c r="C51" s="281" t="s">
        <v>112</v>
      </c>
      <c r="D51" s="281" t="s">
        <v>55</v>
      </c>
      <c r="E51" s="281" t="s">
        <v>30</v>
      </c>
      <c r="H51" s="274"/>
      <c r="I51" s="274"/>
      <c r="J51" s="296" t="s">
        <v>113</v>
      </c>
      <c r="K51" s="296"/>
      <c r="L51" s="296"/>
      <c r="M51" s="296"/>
      <c r="N51" s="278" t="s">
        <v>114</v>
      </c>
      <c r="R51" s="296" t="s">
        <v>113</v>
      </c>
      <c r="S51" s="296"/>
      <c r="T51" s="296"/>
      <c r="U51" s="296"/>
      <c r="V51" s="278" t="s">
        <v>114</v>
      </c>
      <c r="AC51" s="278"/>
      <c r="AD51" s="281" t="s">
        <v>53</v>
      </c>
      <c r="AE51" s="281" t="s">
        <v>112</v>
      </c>
      <c r="AF51" s="281" t="s">
        <v>55</v>
      </c>
      <c r="AG51" s="281" t="s">
        <v>30</v>
      </c>
      <c r="AJ51" s="274"/>
      <c r="AK51" s="274"/>
      <c r="AL51" s="296" t="s">
        <v>113</v>
      </c>
      <c r="AM51" s="296"/>
      <c r="AN51" s="296"/>
      <c r="AO51" s="296"/>
      <c r="AP51" s="278" t="s">
        <v>114</v>
      </c>
      <c r="AT51" s="296" t="s">
        <v>113</v>
      </c>
      <c r="AU51" s="296"/>
      <c r="AV51" s="296"/>
      <c r="AW51" s="296"/>
      <c r="AX51" s="278" t="s">
        <v>114</v>
      </c>
    </row>
    <row r="52" customFormat="false" ht="8.25" hidden="false" customHeight="false" outlineLevel="0" collapsed="false">
      <c r="A52" s="297" t="s">
        <v>117</v>
      </c>
      <c r="B52" s="283" t="n">
        <f aca="false">SUM(K22:K26,,E43:E46,E32:E37)</f>
        <v>517</v>
      </c>
      <c r="C52" s="283" t="n">
        <f aca="false">SUM(L22:L26,,F43:F46,F32:F37)</f>
        <v>340</v>
      </c>
      <c r="D52" s="283" t="n">
        <f aca="false">SUM(M22:M26,,G43:G46,G32:G37)</f>
        <v>3611</v>
      </c>
      <c r="E52" s="283" t="n">
        <f aca="false">SUM(O22:O26,I32:I37,I43:I46)</f>
        <v>19</v>
      </c>
      <c r="H52" s="274"/>
      <c r="I52" s="274"/>
      <c r="J52" s="282" t="s">
        <v>1425</v>
      </c>
      <c r="K52" s="282"/>
      <c r="L52" s="282"/>
      <c r="M52" s="282"/>
      <c r="N52" s="282" t="s">
        <v>22</v>
      </c>
      <c r="R52" s="282"/>
      <c r="S52" s="282"/>
      <c r="T52" s="282"/>
      <c r="U52" s="282"/>
      <c r="V52" s="282"/>
      <c r="AC52" s="297" t="s">
        <v>117</v>
      </c>
      <c r="AD52" s="283" t="n">
        <f aca="false">SUM(AM22:AM26,AG32:AG37,AG43:AG46)</f>
        <v>583</v>
      </c>
      <c r="AE52" s="283" t="n">
        <f aca="false">SUM(AH43:AH46,AH32:AH37,AM22:AM26)</f>
        <v>404</v>
      </c>
      <c r="AF52" s="283" t="n">
        <f aca="false">SUM(AI43:AI46,AI32:AI37,AN22:AN26)</f>
        <v>3653</v>
      </c>
      <c r="AG52" s="283" t="n">
        <f aca="false">SUM(AQ22:AQ26,AK32:AK37,AK43:AK46)</f>
        <v>27</v>
      </c>
      <c r="AJ52" s="274"/>
      <c r="AK52" s="274"/>
      <c r="AL52" s="297"/>
      <c r="AM52" s="297"/>
      <c r="AN52" s="297"/>
      <c r="AO52" s="297"/>
      <c r="AP52" s="282"/>
      <c r="AT52" s="297"/>
      <c r="AU52" s="297"/>
      <c r="AV52" s="297"/>
      <c r="AW52" s="297"/>
      <c r="AX52" s="282"/>
    </row>
    <row r="53" customFormat="false" ht="8.25" hidden="false" customHeight="false" outlineLevel="0" collapsed="false">
      <c r="A53" s="297" t="s">
        <v>118</v>
      </c>
      <c r="B53" s="283" t="n">
        <f aca="false">SUM(D17)</f>
        <v>517</v>
      </c>
      <c r="C53" s="283" t="n">
        <f aca="false">SUM(E17)</f>
        <v>340</v>
      </c>
      <c r="D53" s="283" t="n">
        <f aca="false">SUM(G17)</f>
        <v>3611</v>
      </c>
      <c r="E53" s="283" t="n">
        <f aca="false">SUM(I17)</f>
        <v>19</v>
      </c>
      <c r="F53" s="281"/>
      <c r="J53" s="282" t="s">
        <v>1426</v>
      </c>
      <c r="K53" s="282"/>
      <c r="L53" s="282"/>
      <c r="M53" s="282"/>
      <c r="N53" s="282" t="s">
        <v>1427</v>
      </c>
      <c r="R53" s="297"/>
      <c r="S53" s="297"/>
      <c r="T53" s="297"/>
      <c r="U53" s="297"/>
      <c r="V53" s="282"/>
      <c r="AC53" s="297" t="s">
        <v>118</v>
      </c>
      <c r="AD53" s="283" t="n">
        <f aca="false">SUM(AF17)</f>
        <v>583</v>
      </c>
      <c r="AE53" s="283" t="n">
        <f aca="false">SUM(AG17)</f>
        <v>378</v>
      </c>
      <c r="AF53" s="283" t="n">
        <f aca="false">SUM(AI17)</f>
        <v>4072</v>
      </c>
      <c r="AG53" s="283" t="n">
        <f aca="false">SUM(AK17)</f>
        <v>27</v>
      </c>
      <c r="AH53" s="281"/>
      <c r="AL53" s="297"/>
      <c r="AM53" s="297"/>
      <c r="AN53" s="297"/>
      <c r="AO53" s="297"/>
      <c r="AP53" s="282"/>
      <c r="AT53" s="297"/>
      <c r="AU53" s="297"/>
      <c r="AV53" s="297"/>
      <c r="AW53" s="297"/>
      <c r="AX53" s="282"/>
    </row>
    <row r="54" customFormat="false" ht="8.25" hidden="false" customHeight="false" outlineLevel="0" collapsed="false">
      <c r="A54" s="297" t="s">
        <v>120</v>
      </c>
      <c r="B54" s="283"/>
      <c r="F54" s="281"/>
      <c r="J54" s="282" t="s">
        <v>1428</v>
      </c>
      <c r="K54" s="282"/>
      <c r="L54" s="282"/>
      <c r="M54" s="282"/>
      <c r="N54" s="282" t="s">
        <v>122</v>
      </c>
      <c r="R54" s="297"/>
      <c r="S54" s="297"/>
      <c r="T54" s="297"/>
      <c r="U54" s="297"/>
      <c r="V54" s="282"/>
      <c r="AC54" s="297" t="s">
        <v>120</v>
      </c>
      <c r="AD54" s="282"/>
      <c r="AH54" s="281"/>
      <c r="AL54" s="297"/>
      <c r="AM54" s="297"/>
      <c r="AN54" s="297"/>
      <c r="AO54" s="297"/>
      <c r="AP54" s="282"/>
      <c r="AT54" s="297"/>
      <c r="AU54" s="297"/>
      <c r="AV54" s="297"/>
      <c r="AW54" s="297"/>
      <c r="AX54" s="282"/>
    </row>
    <row r="55" customFormat="false" ht="8.25" hidden="false" customHeight="false" outlineLevel="0" collapsed="false">
      <c r="J55" s="282" t="s">
        <v>1429</v>
      </c>
      <c r="K55" s="282"/>
      <c r="L55" s="282"/>
      <c r="M55" s="282"/>
      <c r="N55" s="282" t="s">
        <v>122</v>
      </c>
      <c r="R55" s="282"/>
      <c r="S55" s="282"/>
      <c r="T55" s="282"/>
      <c r="U55" s="282"/>
      <c r="V55" s="282"/>
      <c r="AL55" s="297"/>
      <c r="AM55" s="297"/>
      <c r="AN55" s="297"/>
      <c r="AO55" s="297"/>
      <c r="AP55" s="282"/>
      <c r="AT55" s="297"/>
      <c r="AU55" s="297"/>
      <c r="AV55" s="297"/>
      <c r="AW55" s="297"/>
      <c r="AX55" s="282"/>
    </row>
    <row r="56" customFormat="false" ht="8.25" hidden="false" customHeight="false" outlineLevel="0" collapsed="false">
      <c r="A56" s="278"/>
      <c r="B56" s="281" t="s">
        <v>25</v>
      </c>
      <c r="C56" s="281" t="s">
        <v>28</v>
      </c>
      <c r="D56" s="281" t="s">
        <v>30</v>
      </c>
      <c r="J56" s="282" t="s">
        <v>1430</v>
      </c>
      <c r="K56" s="282"/>
      <c r="L56" s="282"/>
      <c r="M56" s="282"/>
      <c r="N56" s="282" t="s">
        <v>122</v>
      </c>
      <c r="R56" s="297"/>
      <c r="S56" s="297"/>
      <c r="T56" s="297"/>
      <c r="U56" s="297"/>
      <c r="V56" s="282"/>
      <c r="AC56" s="278"/>
      <c r="AD56" s="281" t="s">
        <v>25</v>
      </c>
      <c r="AE56" s="281" t="s">
        <v>28</v>
      </c>
      <c r="AF56" s="281" t="s">
        <v>30</v>
      </c>
      <c r="AL56" s="297"/>
      <c r="AM56" s="297"/>
      <c r="AN56" s="297"/>
      <c r="AO56" s="297"/>
      <c r="AP56" s="282"/>
      <c r="AT56" s="297"/>
      <c r="AU56" s="297"/>
      <c r="AV56" s="297"/>
      <c r="AW56" s="297"/>
      <c r="AX56" s="282"/>
    </row>
    <row r="57" customFormat="false" ht="8.25" hidden="false" customHeight="false" outlineLevel="0" collapsed="false">
      <c r="A57" s="297" t="s">
        <v>125</v>
      </c>
      <c r="B57" s="283" t="n">
        <f aca="false">SUM(N14:N16,D22:D26,L32:L37,L43:L46)</f>
        <v>408</v>
      </c>
      <c r="C57" s="283" t="n">
        <f aca="false">SUM(O14:O16,E22:E26,M32:M37,M43:M46)</f>
        <v>1644</v>
      </c>
      <c r="D57" s="283" t="n">
        <f aca="false">SUM(Q14:Q16,G22:G26,O32:O37,O43:O46)</f>
        <v>14</v>
      </c>
      <c r="J57" s="282" t="s">
        <v>1431</v>
      </c>
      <c r="K57" s="282"/>
      <c r="L57" s="282"/>
      <c r="M57" s="282"/>
      <c r="N57" s="282" t="s">
        <v>122</v>
      </c>
      <c r="R57" s="297"/>
      <c r="S57" s="297"/>
      <c r="T57" s="297"/>
      <c r="U57" s="297"/>
      <c r="V57" s="282"/>
      <c r="AC57" s="297" t="s">
        <v>125</v>
      </c>
      <c r="AD57" s="283" t="n">
        <f aca="false">SUM(AP14:AP16,AF22:AF26,AN32:AN37,AN43:AN46)</f>
        <v>421</v>
      </c>
      <c r="AE57" s="283" t="n">
        <f aca="false">SUM(AQ14:AQ16,AG22:AG26,AO32:AO37,AO43:AO46)</f>
        <v>2231</v>
      </c>
      <c r="AF57" s="283" t="n">
        <f aca="false">SUM(AS14:AS16,AI22:AI26,AQ32:AQ37,AQ43:AQ46)</f>
        <v>18</v>
      </c>
      <c r="AL57" s="297"/>
      <c r="AM57" s="297"/>
      <c r="AN57" s="297"/>
      <c r="AO57" s="297"/>
      <c r="AP57" s="282"/>
      <c r="AT57" s="297"/>
      <c r="AU57" s="297"/>
      <c r="AV57" s="297"/>
      <c r="AW57" s="297"/>
      <c r="AX57" s="282"/>
    </row>
    <row r="58" customFormat="false" ht="8.25" hidden="false" customHeight="false" outlineLevel="0" collapsed="false">
      <c r="A58" s="297" t="s">
        <v>120</v>
      </c>
      <c r="B58" s="283"/>
      <c r="J58" s="282" t="s">
        <v>1432</v>
      </c>
      <c r="K58" s="282"/>
      <c r="L58" s="282"/>
      <c r="M58" s="282"/>
      <c r="N58" s="282" t="s">
        <v>122</v>
      </c>
      <c r="R58" s="297"/>
      <c r="S58" s="297"/>
      <c r="T58" s="297"/>
      <c r="U58" s="297"/>
      <c r="V58" s="282"/>
      <c r="AC58" s="297" t="s">
        <v>120</v>
      </c>
      <c r="AD58" s="282"/>
      <c r="AL58" s="297"/>
      <c r="AM58" s="297"/>
      <c r="AN58" s="297"/>
      <c r="AO58" s="297"/>
      <c r="AP58" s="282"/>
      <c r="AT58" s="297"/>
      <c r="AU58" s="297"/>
      <c r="AV58" s="297"/>
      <c r="AW58" s="297"/>
      <c r="AX58" s="282"/>
    </row>
    <row r="59" customFormat="false" ht="8.25" hidden="false" customHeight="false" outlineLevel="0" collapsed="false">
      <c r="J59" s="282" t="s">
        <v>1433</v>
      </c>
      <c r="K59" s="282"/>
      <c r="L59" s="282"/>
      <c r="M59" s="282"/>
      <c r="N59" s="282" t="s">
        <v>130</v>
      </c>
      <c r="R59" s="297"/>
      <c r="S59" s="297"/>
      <c r="T59" s="297"/>
      <c r="U59" s="297"/>
      <c r="V59" s="282"/>
      <c r="AL59" s="297"/>
      <c r="AM59" s="297"/>
      <c r="AN59" s="297"/>
      <c r="AO59" s="297"/>
      <c r="AP59" s="282"/>
      <c r="AT59" s="297"/>
      <c r="AU59" s="297"/>
      <c r="AV59" s="297"/>
      <c r="AW59" s="297"/>
      <c r="AX59" s="282"/>
    </row>
    <row r="60" customFormat="false" ht="8.25" hidden="false" customHeight="false" outlineLevel="0" collapsed="false">
      <c r="B60" s="281" t="s">
        <v>16</v>
      </c>
      <c r="C60" s="281" t="s">
        <v>17</v>
      </c>
      <c r="J60" s="273" t="s">
        <v>1434</v>
      </c>
      <c r="N60" s="273" t="s">
        <v>130</v>
      </c>
      <c r="AD60" s="281" t="s">
        <v>16</v>
      </c>
      <c r="AE60" s="281" t="s">
        <v>17</v>
      </c>
    </row>
    <row r="61" customFormat="false" ht="8.25" hidden="false" customHeight="false" outlineLevel="0" collapsed="false">
      <c r="A61" s="297" t="s">
        <v>131</v>
      </c>
      <c r="B61" s="280" t="n">
        <f aca="false">B57/(B53+B57)</f>
        <v>0.441081081081081</v>
      </c>
      <c r="C61" s="280" t="n">
        <f aca="false">B53/(B53+B57)</f>
        <v>0.558918918918919</v>
      </c>
      <c r="J61" s="273" t="s">
        <v>1435</v>
      </c>
      <c r="N61" s="273" t="s">
        <v>130</v>
      </c>
      <c r="AC61" s="297" t="s">
        <v>131</v>
      </c>
      <c r="AD61" s="280" t="n">
        <f aca="false">AD57/(AD53+AD57)</f>
        <v>0.419322709163347</v>
      </c>
      <c r="AE61" s="280" t="n">
        <f aca="false">AD53/(AD53+AD57)</f>
        <v>0.580677290836653</v>
      </c>
      <c r="AL61" s="273" t="s">
        <v>132</v>
      </c>
    </row>
    <row r="62" customFormat="false" ht="8.25" hidden="false" customHeight="false" outlineLevel="0" collapsed="false">
      <c r="A62" s="297" t="s">
        <v>133</v>
      </c>
      <c r="B62" s="283"/>
      <c r="C62" s="282"/>
      <c r="J62" s="273" t="s">
        <v>132</v>
      </c>
      <c r="AC62" s="297" t="s">
        <v>133</v>
      </c>
      <c r="AD62" s="282"/>
      <c r="AE62" s="282"/>
    </row>
    <row r="73" customFormat="false" ht="8.25" hidden="false" customHeight="false" outlineLevel="0" collapsed="false">
      <c r="A73" s="275" t="s">
        <v>10</v>
      </c>
      <c r="B73" s="275"/>
      <c r="C73" s="275"/>
      <c r="D73" s="275"/>
      <c r="E73" s="275"/>
      <c r="F73" s="275"/>
      <c r="G73" s="275"/>
      <c r="H73" s="275"/>
      <c r="I73" s="275"/>
      <c r="J73" s="275"/>
      <c r="K73" s="275"/>
      <c r="L73" s="275"/>
      <c r="M73" s="275"/>
      <c r="N73" s="275"/>
      <c r="O73" s="275"/>
      <c r="P73" s="275"/>
      <c r="Q73" s="275"/>
      <c r="R73" s="275"/>
      <c r="S73" s="275"/>
      <c r="T73" s="275"/>
      <c r="U73" s="275"/>
      <c r="V73" s="275"/>
      <c r="W73" s="275"/>
    </row>
    <row r="74" customFormat="false" ht="8.25" hidden="false" customHeight="false" outlineLevel="0" collapsed="false">
      <c r="A74" s="276"/>
      <c r="B74" s="276"/>
      <c r="C74" s="276"/>
      <c r="D74" s="276"/>
      <c r="E74" s="276"/>
      <c r="F74" s="276"/>
      <c r="G74" s="276"/>
      <c r="H74" s="276"/>
      <c r="I74" s="276"/>
      <c r="J74" s="276"/>
      <c r="K74" s="276"/>
      <c r="L74" s="276"/>
      <c r="M74" s="276"/>
      <c r="N74" s="276"/>
      <c r="O74" s="276"/>
      <c r="P74" s="276"/>
      <c r="Q74" s="276"/>
      <c r="R74" s="276"/>
      <c r="S74" s="276"/>
      <c r="T74" s="276"/>
      <c r="U74" s="276"/>
      <c r="V74" s="276"/>
      <c r="W74" s="276"/>
    </row>
    <row r="75" customFormat="false" ht="8.25" hidden="false" customHeight="false" outlineLevel="0" collapsed="false">
      <c r="H75" s="277" t="s">
        <v>11</v>
      </c>
      <c r="I75" s="277"/>
      <c r="J75" s="277"/>
      <c r="M75" s="277" t="s">
        <v>12</v>
      </c>
      <c r="N75" s="277"/>
      <c r="O75" s="277"/>
      <c r="S75" s="278" t="s">
        <v>13</v>
      </c>
    </row>
    <row r="76" customFormat="false" ht="8.25" hidden="false" customHeight="false" outlineLevel="0" collapsed="false">
      <c r="H76" s="277" t="s">
        <v>14</v>
      </c>
      <c r="I76" s="277"/>
      <c r="J76" s="277"/>
      <c r="M76" s="277" t="s">
        <v>15</v>
      </c>
      <c r="S76" s="279" t="s">
        <v>16</v>
      </c>
      <c r="T76" s="279" t="s">
        <v>17</v>
      </c>
    </row>
    <row r="77" customFormat="false" ht="8.25" hidden="false" customHeight="false" outlineLevel="0" collapsed="false">
      <c r="H77" s="277"/>
      <c r="I77" s="277"/>
      <c r="J77" s="277"/>
      <c r="S77" s="280" t="n">
        <f aca="false">(M87+C97+K108+K117)/(M87+C97+K108+C87)</f>
        <v>0.387878787878788</v>
      </c>
      <c r="T77" s="280" t="n">
        <f aca="false">C87/(C87+M87+C97+K108+K117)</f>
        <v>0.612121212121212</v>
      </c>
    </row>
    <row r="80" customFormat="false" ht="8.25" hidden="false" customHeight="false" outlineLevel="0" collapsed="false">
      <c r="A80" s="275" t="s">
        <v>14</v>
      </c>
      <c r="B80" s="275"/>
      <c r="C80" s="275"/>
      <c r="D80" s="275"/>
      <c r="E80" s="275"/>
      <c r="F80" s="275"/>
      <c r="G80" s="275"/>
      <c r="H80" s="275"/>
      <c r="I80" s="275"/>
      <c r="J80" s="275"/>
      <c r="K80" s="275"/>
      <c r="L80" s="275"/>
      <c r="M80" s="275"/>
      <c r="N80" s="275"/>
      <c r="O80" s="275"/>
      <c r="P80" s="275"/>
      <c r="Q80" s="275"/>
      <c r="R80" s="275"/>
      <c r="S80" s="275"/>
      <c r="T80" s="275"/>
      <c r="U80" s="275"/>
      <c r="V80" s="275"/>
      <c r="W80" s="275"/>
    </row>
    <row r="82" customFormat="false" ht="8.25" hidden="false" customHeight="false" outlineLevel="0" collapsed="false">
      <c r="C82" s="275" t="s">
        <v>18</v>
      </c>
      <c r="D82" s="275"/>
      <c r="E82" s="275"/>
      <c r="F82" s="275"/>
      <c r="G82" s="275"/>
      <c r="H82" s="275"/>
      <c r="I82" s="275"/>
      <c r="L82" s="275" t="s">
        <v>19</v>
      </c>
      <c r="M82" s="275"/>
      <c r="N82" s="275"/>
      <c r="O82" s="275"/>
      <c r="P82" s="275"/>
      <c r="R82" s="275" t="s">
        <v>20</v>
      </c>
      <c r="S82" s="275"/>
      <c r="T82" s="275"/>
      <c r="V82" s="275" t="s">
        <v>21</v>
      </c>
      <c r="W82" s="275"/>
    </row>
    <row r="83" customFormat="false" ht="8.25" hidden="false" customHeight="false" outlineLevel="0" collapsed="false">
      <c r="A83" s="281" t="s">
        <v>22</v>
      </c>
      <c r="B83" s="281" t="s">
        <v>24</v>
      </c>
      <c r="C83" s="281" t="s">
        <v>25</v>
      </c>
      <c r="D83" s="281" t="s">
        <v>26</v>
      </c>
      <c r="E83" s="281" t="s">
        <v>27</v>
      </c>
      <c r="F83" s="281" t="s">
        <v>28</v>
      </c>
      <c r="G83" s="281" t="s">
        <v>29</v>
      </c>
      <c r="H83" s="281" t="s">
        <v>30</v>
      </c>
      <c r="I83" s="281" t="s">
        <v>31</v>
      </c>
      <c r="J83" s="281" t="s">
        <v>32</v>
      </c>
      <c r="K83" s="281" t="s">
        <v>33</v>
      </c>
      <c r="M83" s="281" t="s">
        <v>34</v>
      </c>
      <c r="N83" s="281" t="s">
        <v>35</v>
      </c>
      <c r="O83" s="281" t="s">
        <v>36</v>
      </c>
      <c r="P83" s="281" t="s">
        <v>30</v>
      </c>
      <c r="Q83" s="281" t="s">
        <v>37</v>
      </c>
      <c r="R83" s="281"/>
      <c r="S83" s="281" t="s">
        <v>38</v>
      </c>
      <c r="T83" s="281" t="s">
        <v>39</v>
      </c>
      <c r="U83" s="281" t="s">
        <v>40</v>
      </c>
      <c r="V83" s="281"/>
      <c r="W83" s="281" t="s">
        <v>41</v>
      </c>
      <c r="X83" s="281" t="s">
        <v>42</v>
      </c>
      <c r="Y83" s="281"/>
      <c r="Z83" s="281"/>
    </row>
    <row r="84" customFormat="false" ht="8.25" hidden="false" customHeight="false" outlineLevel="0" collapsed="false">
      <c r="A84" s="282" t="s">
        <v>1436</v>
      </c>
      <c r="B84" s="283"/>
      <c r="C84" s="283"/>
      <c r="D84" s="283"/>
      <c r="E84" s="280" t="e">
        <f aca="false">D84/C84</f>
        <v>#DIV/0!</v>
      </c>
      <c r="F84" s="283"/>
      <c r="G84" s="284" t="e">
        <f aca="false">F84/C84</f>
        <v>#DIV/0!</v>
      </c>
      <c r="H84" s="283"/>
      <c r="I84" s="280" t="e">
        <f aca="false">H84/C84</f>
        <v>#DIV/0!</v>
      </c>
      <c r="J84" s="283"/>
      <c r="K84" s="280" t="e">
        <f aca="false">J84/C84</f>
        <v>#DIV/0!</v>
      </c>
      <c r="M84" s="283"/>
      <c r="N84" s="283"/>
      <c r="O84" s="283" t="e">
        <f aca="false">N84/M84</f>
        <v>#DIV/0!</v>
      </c>
      <c r="P84" s="283"/>
      <c r="Q84" s="280" t="e">
        <f aca="false">P84/M84</f>
        <v>#DIV/0!</v>
      </c>
      <c r="R84" s="274"/>
      <c r="S84" s="280" t="n">
        <f aca="false">(C84+M84)/($D$17+$N$17)</f>
        <v>0</v>
      </c>
      <c r="T84" s="280" t="n">
        <f aca="false">C84/($D$17)</f>
        <v>0</v>
      </c>
      <c r="U84" s="280" t="n">
        <f aca="false">M84/($N$17)</f>
        <v>0</v>
      </c>
      <c r="V84" s="285"/>
      <c r="W84" s="283" t="n">
        <f aca="false">(F84*0.05)+(H84*4)+(J84*-1)+(N84*0.1)+(P84*6)</f>
        <v>0</v>
      </c>
      <c r="X84" s="286" t="n">
        <f aca="false">((F84*0.05)+(H84*4)+(J84*-1)+(N84*0.1)+(P84*6))*0.4</f>
        <v>0</v>
      </c>
      <c r="Y84" s="274"/>
      <c r="Z84" s="274"/>
    </row>
    <row r="85" customFormat="false" ht="8.25" hidden="false" customHeight="false" outlineLevel="0" collapsed="false">
      <c r="A85" s="282"/>
      <c r="B85" s="283"/>
      <c r="C85" s="283"/>
      <c r="D85" s="283"/>
      <c r="E85" s="280" t="e">
        <f aca="false">D85/C85</f>
        <v>#DIV/0!</v>
      </c>
      <c r="F85" s="283"/>
      <c r="G85" s="284" t="e">
        <f aca="false">F85/C85</f>
        <v>#DIV/0!</v>
      </c>
      <c r="H85" s="283"/>
      <c r="I85" s="280" t="e">
        <f aca="false">H85/C85</f>
        <v>#DIV/0!</v>
      </c>
      <c r="J85" s="283"/>
      <c r="K85" s="280" t="e">
        <f aca="false">J85/C85</f>
        <v>#DIV/0!</v>
      </c>
      <c r="M85" s="283"/>
      <c r="N85" s="283"/>
      <c r="O85" s="283" t="e">
        <f aca="false">N85/M85</f>
        <v>#DIV/0!</v>
      </c>
      <c r="P85" s="283"/>
      <c r="Q85" s="280" t="e">
        <f aca="false">P85/M85</f>
        <v>#DIV/0!</v>
      </c>
      <c r="R85" s="274"/>
      <c r="S85" s="280" t="n">
        <f aca="false">(C85+M85)/($D$17+$N$17)</f>
        <v>0</v>
      </c>
      <c r="T85" s="280" t="n">
        <f aca="false">C85/($D$17)</f>
        <v>0</v>
      </c>
      <c r="U85" s="280" t="n">
        <f aca="false">M85/($N$17)</f>
        <v>0</v>
      </c>
      <c r="V85" s="285"/>
      <c r="W85" s="283" t="n">
        <f aca="false">(F85*0.05)+(H85*4)+(J85*-1)+(N85*0.1)+(P85*6)</f>
        <v>0</v>
      </c>
      <c r="X85" s="286" t="n">
        <f aca="false">((F85*0.05)+(H85*4)+(J85*-1)+(N85*0.1)+(P85*6))*0.4</f>
        <v>0</v>
      </c>
      <c r="Y85" s="274"/>
      <c r="Z85" s="274"/>
    </row>
    <row r="86" customFormat="false" ht="8.25" hidden="false" customHeight="false" outlineLevel="0" collapsed="false">
      <c r="A86" s="297" t="s">
        <v>1437</v>
      </c>
      <c r="B86" s="279" t="n">
        <v>17</v>
      </c>
      <c r="C86" s="283" t="n">
        <v>606</v>
      </c>
      <c r="D86" s="283" t="n">
        <v>403</v>
      </c>
      <c r="E86" s="280" t="n">
        <f aca="false">D86/C86</f>
        <v>0.665016501650165</v>
      </c>
      <c r="F86" s="283" t="n">
        <v>4687</v>
      </c>
      <c r="G86" s="284" t="n">
        <f aca="false">F86/C86</f>
        <v>7.73432343234323</v>
      </c>
      <c r="H86" s="283" t="n">
        <v>34</v>
      </c>
      <c r="I86" s="280" t="n">
        <f aca="false">H86/C86</f>
        <v>0.0561056105610561</v>
      </c>
      <c r="J86" s="283" t="n">
        <v>14</v>
      </c>
      <c r="K86" s="280" t="n">
        <f aca="false">J86/C86</f>
        <v>0.0231023102310231</v>
      </c>
      <c r="M86" s="283" t="n">
        <v>35</v>
      </c>
      <c r="N86" s="283" t="n">
        <v>70</v>
      </c>
      <c r="O86" s="283" t="n">
        <f aca="false">N86/M86</f>
        <v>2</v>
      </c>
      <c r="P86" s="283" t="n">
        <v>0</v>
      </c>
      <c r="Q86" s="280" t="n">
        <f aca="false">P86/M86</f>
        <v>0</v>
      </c>
      <c r="R86" s="274"/>
      <c r="S86" s="280" t="n">
        <f aca="false">(C86+M86)/($D$17+$N$17)</f>
        <v>1.09199318568995</v>
      </c>
      <c r="T86" s="280" t="n">
        <f aca="false">C86/($D$17)</f>
        <v>1.17214700193424</v>
      </c>
      <c r="U86" s="280" t="n">
        <f aca="false">M86/($N$17)</f>
        <v>0.5</v>
      </c>
      <c r="V86" s="285"/>
      <c r="W86" s="283" t="n">
        <f aca="false">(F86*0.05)+(H86*4)+(J86*-1)+(N86*0.1)+(P86*6)</f>
        <v>363.35</v>
      </c>
      <c r="X86" s="286" t="n">
        <f aca="false">((F86*0.05)+(H86*4)+(J86*-1)+(N86*0.1)+(P86*6))*0.4</f>
        <v>145.34</v>
      </c>
      <c r="Y86" s="274"/>
      <c r="Z86" s="274"/>
    </row>
    <row r="87" customFormat="false" ht="8.25" hidden="false" customHeight="false" outlineLevel="0" collapsed="false">
      <c r="A87" s="281" t="s">
        <v>49</v>
      </c>
      <c r="B87" s="281"/>
      <c r="C87" s="281" t="n">
        <f aca="false">SUM(C84:C86)</f>
        <v>606</v>
      </c>
      <c r="D87" s="281" t="n">
        <f aca="false">SUM(D84:D86)</f>
        <v>403</v>
      </c>
      <c r="E87" s="281"/>
      <c r="F87" s="281" t="n">
        <f aca="false">SUM(F84:F86)</f>
        <v>4687</v>
      </c>
      <c r="G87" s="281"/>
      <c r="H87" s="281" t="n">
        <f aca="false">SUM(H84:H86)</f>
        <v>34</v>
      </c>
      <c r="I87" s="281"/>
      <c r="J87" s="281" t="n">
        <f aca="false">SUM(J84:J86)</f>
        <v>14</v>
      </c>
      <c r="K87" s="281"/>
      <c r="L87" s="278"/>
      <c r="M87" s="281" t="n">
        <f aca="false">SUM(M84:M86)</f>
        <v>35</v>
      </c>
      <c r="N87" s="281" t="n">
        <f aca="false">SUM(N84:N86)</f>
        <v>70</v>
      </c>
      <c r="O87" s="281"/>
      <c r="P87" s="281" t="n">
        <f aca="false">SUM(P84:P86)</f>
        <v>0</v>
      </c>
      <c r="Q87" s="281"/>
      <c r="R87" s="281"/>
      <c r="S87" s="287" t="n">
        <f aca="false">S84+S85+S86</f>
        <v>1.09199318568995</v>
      </c>
      <c r="T87" s="288" t="n">
        <f aca="false">C87/(C87+M87)</f>
        <v>0.945397815912637</v>
      </c>
      <c r="U87" s="288" t="n">
        <f aca="false">M87/(M87+C87)</f>
        <v>0.0546021840873635</v>
      </c>
      <c r="V87" s="285"/>
      <c r="W87" s="274"/>
      <c r="X87" s="274"/>
      <c r="Y87" s="274"/>
      <c r="Z87" s="274"/>
    </row>
    <row r="88" customFormat="false" ht="8.25" hidden="false" customHeight="false" outlineLevel="0" collapsed="false">
      <c r="C88" s="274"/>
      <c r="D88" s="289"/>
      <c r="E88" s="274"/>
      <c r="F88" s="290"/>
      <c r="G88" s="274"/>
      <c r="H88" s="291"/>
      <c r="I88" s="274"/>
      <c r="J88" s="291"/>
      <c r="K88" s="274"/>
      <c r="L88" s="274"/>
      <c r="M88" s="274"/>
      <c r="N88" s="274"/>
      <c r="O88" s="274"/>
      <c r="P88" s="274"/>
      <c r="Q88" s="274"/>
      <c r="R88" s="274"/>
    </row>
    <row r="89" customFormat="false" ht="8.25" hidden="false" customHeight="false" outlineLevel="0" collapsed="false">
      <c r="C89" s="274"/>
      <c r="D89" s="289"/>
      <c r="E89" s="274"/>
      <c r="F89" s="290"/>
      <c r="G89" s="274"/>
      <c r="H89" s="291"/>
      <c r="I89" s="274"/>
      <c r="J89" s="291"/>
      <c r="K89" s="274"/>
      <c r="L89" s="274"/>
      <c r="M89" s="274"/>
      <c r="N89" s="274"/>
      <c r="O89" s="274"/>
      <c r="P89" s="274"/>
      <c r="Q89" s="274"/>
      <c r="R89" s="274"/>
    </row>
    <row r="90" customFormat="false" ht="8.25" hidden="false" customHeight="false" outlineLevel="0" collapsed="false">
      <c r="A90" s="275" t="s">
        <v>19</v>
      </c>
      <c r="B90" s="275"/>
      <c r="C90" s="275"/>
      <c r="D90" s="275"/>
      <c r="E90" s="275"/>
      <c r="F90" s="275"/>
      <c r="G90" s="275"/>
      <c r="H90" s="275" t="s">
        <v>50</v>
      </c>
      <c r="I90" s="275"/>
      <c r="J90" s="275"/>
      <c r="K90" s="275"/>
      <c r="L90" s="275"/>
      <c r="M90" s="275"/>
      <c r="N90" s="274"/>
      <c r="O90" s="274"/>
      <c r="R90" s="275" t="s">
        <v>20</v>
      </c>
      <c r="S90" s="275"/>
      <c r="T90" s="275"/>
      <c r="V90" s="275" t="s">
        <v>21</v>
      </c>
      <c r="W90" s="275"/>
      <c r="X90" s="276"/>
      <c r="Y90" s="276"/>
      <c r="Z90" s="276"/>
      <c r="AA90" s="276"/>
    </row>
    <row r="91" customFormat="false" ht="8.25" hidden="false" customHeight="false" outlineLevel="0" collapsed="false">
      <c r="A91" s="281" t="s">
        <v>51</v>
      </c>
      <c r="B91" s="281" t="s">
        <v>24</v>
      </c>
      <c r="C91" s="281" t="s">
        <v>25</v>
      </c>
      <c r="D91" s="281" t="s">
        <v>28</v>
      </c>
      <c r="E91" s="281" t="s">
        <v>29</v>
      </c>
      <c r="F91" s="281" t="s">
        <v>30</v>
      </c>
      <c r="G91" s="281" t="s">
        <v>31</v>
      </c>
      <c r="I91" s="281" t="s">
        <v>52</v>
      </c>
      <c r="J91" s="281" t="s">
        <v>53</v>
      </c>
      <c r="K91" s="281" t="s">
        <v>54</v>
      </c>
      <c r="L91" s="281" t="s">
        <v>55</v>
      </c>
      <c r="M91" s="281" t="s">
        <v>56</v>
      </c>
      <c r="N91" s="281" t="s">
        <v>30</v>
      </c>
      <c r="O91" s="281" t="s">
        <v>57</v>
      </c>
      <c r="R91" s="281" t="s">
        <v>51</v>
      </c>
      <c r="S91" s="281" t="s">
        <v>38</v>
      </c>
      <c r="T91" s="281" t="s">
        <v>39</v>
      </c>
      <c r="U91" s="281" t="s">
        <v>40</v>
      </c>
      <c r="W91" s="281" t="s">
        <v>41</v>
      </c>
      <c r="X91" s="281" t="s">
        <v>58</v>
      </c>
      <c r="Y91" s="281" t="s">
        <v>59</v>
      </c>
      <c r="Z91" s="281"/>
      <c r="AA91" s="281"/>
    </row>
    <row r="92" customFormat="false" ht="8.25" hidden="false" customHeight="false" outlineLevel="0" collapsed="false">
      <c r="A92" s="297" t="s">
        <v>1395</v>
      </c>
      <c r="B92" s="292" t="n">
        <v>10</v>
      </c>
      <c r="C92" s="283" t="n">
        <v>131</v>
      </c>
      <c r="D92" s="283" t="n">
        <v>585</v>
      </c>
      <c r="E92" s="283" t="n">
        <f aca="false">D92/C92</f>
        <v>4.46564885496183</v>
      </c>
      <c r="F92" s="283" t="n">
        <v>4</v>
      </c>
      <c r="G92" s="280" t="n">
        <f aca="false">F92/C92</f>
        <v>0.0305343511450382</v>
      </c>
      <c r="I92" s="280" t="n">
        <f aca="false">K92/J92</f>
        <v>0.794520547945205</v>
      </c>
      <c r="J92" s="283" t="n">
        <v>73</v>
      </c>
      <c r="K92" s="283" t="n">
        <v>58</v>
      </c>
      <c r="L92" s="283" t="n">
        <v>470</v>
      </c>
      <c r="M92" s="283" t="n">
        <f aca="false">L92/K92</f>
        <v>8.10344827586207</v>
      </c>
      <c r="N92" s="283" t="n">
        <v>2</v>
      </c>
      <c r="O92" s="280" t="n">
        <f aca="false">N92/K92</f>
        <v>0.0344827586206897</v>
      </c>
      <c r="R92" s="282" t="s">
        <v>1396</v>
      </c>
      <c r="S92" s="280" t="n">
        <f aca="false">(C92+J92)/($D$27+$K$27+$N$17+$E$17+$L$38+$L$47)</f>
        <v>0.245192307692308</v>
      </c>
      <c r="T92" s="280" t="n">
        <f aca="false">J92/($K$27+$F$38+$F$47)</f>
        <v>0.202777777777778</v>
      </c>
      <c r="U92" s="280" t="n">
        <f aca="false">C92/($D$27+$N$17+$L$38+$L$47)</f>
        <v>0.321078431372549</v>
      </c>
      <c r="W92" s="283" t="n">
        <f aca="false">(D92*0.1)+(F92*6)+(L92*0.1)+(N92*6)</f>
        <v>141.5</v>
      </c>
      <c r="X92" s="283" t="n">
        <f aca="false">(D92*0.1)+(F92*6)+(K92*1)+(L92*0.1)+(N92*6)</f>
        <v>199.5</v>
      </c>
      <c r="Y92" s="283" t="n">
        <f aca="false">(D92*0.1)+(F92*6)+(K92*0.5)+(L92*0.1)+(N92*6)</f>
        <v>170.5</v>
      </c>
      <c r="Z92" s="274"/>
      <c r="AA92" s="274"/>
    </row>
    <row r="93" customFormat="false" ht="8.25" hidden="false" customHeight="false" outlineLevel="0" collapsed="false">
      <c r="A93" s="297" t="s">
        <v>1397</v>
      </c>
      <c r="B93" s="292" t="n">
        <v>15</v>
      </c>
      <c r="C93" s="283" t="n">
        <v>58</v>
      </c>
      <c r="D93" s="283" t="n">
        <v>235</v>
      </c>
      <c r="E93" s="283" t="n">
        <f aca="false">D93/C93</f>
        <v>4.05172413793104</v>
      </c>
      <c r="F93" s="283" t="n">
        <v>1</v>
      </c>
      <c r="G93" s="280" t="n">
        <f aca="false">F93/C93</f>
        <v>0.0172413793103448</v>
      </c>
      <c r="I93" s="280" t="n">
        <f aca="false">K93/J93</f>
        <v>0.75</v>
      </c>
      <c r="J93" s="283" t="n">
        <v>4</v>
      </c>
      <c r="K93" s="283" t="n">
        <v>3</v>
      </c>
      <c r="L93" s="283" t="n">
        <v>17</v>
      </c>
      <c r="M93" s="283" t="n">
        <f aca="false">L93/K93</f>
        <v>5.66666666666667</v>
      </c>
      <c r="N93" s="283" t="n">
        <v>0</v>
      </c>
      <c r="O93" s="280" t="n">
        <f aca="false">N93/K93</f>
        <v>0</v>
      </c>
      <c r="R93" s="282" t="s">
        <v>1398</v>
      </c>
      <c r="S93" s="280" t="n">
        <f aca="false">(C93+J93)/($D$27+$K$27+$N$17+$E$17+$L$38+$L$47)</f>
        <v>0.0745192307692308</v>
      </c>
      <c r="T93" s="280" t="n">
        <f aca="false">J93/($K$27+$F$38+$F$47)</f>
        <v>0.0111111111111111</v>
      </c>
      <c r="U93" s="280" t="n">
        <f aca="false">C93/($D$27+$N$17+$L$38+$L$47)</f>
        <v>0.142156862745098</v>
      </c>
      <c r="W93" s="283" t="n">
        <f aca="false">(D93*0.1)+(F93*6)+(L93*0.1)+(N93*6)</f>
        <v>31.2</v>
      </c>
      <c r="X93" s="283" t="n">
        <f aca="false">(D93*0.1)+(F93*6)+(K93*1)+(L93*0.1)+(N93*6)</f>
        <v>34.2</v>
      </c>
      <c r="Y93" s="283" t="n">
        <f aca="false">(D93*0.1)+(F93*6)+(K93*0.5)+(L93*0.1)+(N93*6)</f>
        <v>32.7</v>
      </c>
      <c r="Z93" s="274"/>
      <c r="AA93" s="274"/>
    </row>
    <row r="94" customFormat="false" ht="8.25" hidden="false" customHeight="false" outlineLevel="0" collapsed="false">
      <c r="A94" s="297" t="s">
        <v>1438</v>
      </c>
      <c r="B94" s="292" t="n">
        <v>17</v>
      </c>
      <c r="C94" s="283" t="n">
        <v>154</v>
      </c>
      <c r="D94" s="283" t="n">
        <v>648</v>
      </c>
      <c r="E94" s="283" t="n">
        <f aca="false">D94/C94</f>
        <v>4.20779220779221</v>
      </c>
      <c r="F94" s="283" t="n">
        <v>4</v>
      </c>
      <c r="G94" s="280" t="n">
        <f aca="false">F94/C94</f>
        <v>0.025974025974026</v>
      </c>
      <c r="I94" s="280" t="n">
        <f aca="false">K94/J94</f>
        <v>0.8</v>
      </c>
      <c r="J94" s="283" t="n">
        <v>10</v>
      </c>
      <c r="K94" s="283" t="n">
        <v>8</v>
      </c>
      <c r="L94" s="283" t="n">
        <v>53</v>
      </c>
      <c r="M94" s="283" t="n">
        <f aca="false">L94/K94</f>
        <v>6.625</v>
      </c>
      <c r="N94" s="283" t="n">
        <v>0</v>
      </c>
      <c r="O94" s="280" t="n">
        <f aca="false">N94/K94</f>
        <v>0</v>
      </c>
      <c r="R94" s="282" t="s">
        <v>1439</v>
      </c>
      <c r="S94" s="280" t="n">
        <f aca="false">(C94+J94)/($D$27+$K$27+$N$17+$E$17+$L$38+$L$47)</f>
        <v>0.197115384615385</v>
      </c>
      <c r="T94" s="280" t="n">
        <f aca="false">J94/($K$27+$F$38+$F$47)</f>
        <v>0.0277777777777778</v>
      </c>
      <c r="U94" s="280" t="n">
        <f aca="false">C94/($D$27+$N$17+$L$38+$L$47)</f>
        <v>0.377450980392157</v>
      </c>
      <c r="W94" s="283" t="n">
        <f aca="false">(D94*0.1)+(F94*6)+(L94*0.1)+(N94*6)</f>
        <v>94.1</v>
      </c>
      <c r="X94" s="283" t="n">
        <f aca="false">(D94*0.1)+(F94*6)+(K94*1)+(L94*0.1)+(N94*6)</f>
        <v>102.1</v>
      </c>
      <c r="Y94" s="283" t="n">
        <f aca="false">(D94*0.1)+(F94*6)+(K94*0.5)+(L94*0.1)+(N94*6)</f>
        <v>98.1</v>
      </c>
      <c r="Z94" s="274"/>
      <c r="AA94" s="274"/>
    </row>
    <row r="95" customFormat="false" ht="8.25" hidden="false" customHeight="false" outlineLevel="0" collapsed="false">
      <c r="A95" s="282" t="s">
        <v>1440</v>
      </c>
      <c r="B95" s="292"/>
      <c r="C95" s="283"/>
      <c r="D95" s="283"/>
      <c r="E95" s="283" t="e">
        <f aca="false">D95/C95</f>
        <v>#DIV/0!</v>
      </c>
      <c r="F95" s="283" t="n">
        <v>0</v>
      </c>
      <c r="G95" s="280" t="e">
        <f aca="false">F95/C95</f>
        <v>#DIV/0!</v>
      </c>
      <c r="I95" s="280" t="e">
        <f aca="false">K95/J95</f>
        <v>#DIV/0!</v>
      </c>
      <c r="J95" s="283"/>
      <c r="K95" s="283"/>
      <c r="L95" s="283"/>
      <c r="M95" s="283" t="e">
        <f aca="false">L95/K95</f>
        <v>#DIV/0!</v>
      </c>
      <c r="N95" s="283" t="n">
        <v>0</v>
      </c>
      <c r="O95" s="280" t="e">
        <f aca="false">N95/K95</f>
        <v>#DIV/0!</v>
      </c>
      <c r="R95" s="282" t="s">
        <v>1441</v>
      </c>
      <c r="S95" s="280" t="n">
        <f aca="false">(C95+J95)/($D$27+$K$27+$N$17+$E$17+$L$38+$L$47)</f>
        <v>0</v>
      </c>
      <c r="T95" s="280" t="n">
        <f aca="false">J95/($K$27+$F$38+$F$47)</f>
        <v>0</v>
      </c>
      <c r="U95" s="280" t="n">
        <f aca="false">C95/($D$27+$N$17+$L$38+$L$47)</f>
        <v>0</v>
      </c>
      <c r="W95" s="283" t="n">
        <f aca="false">(D95*0.1)+(F95*6)+(L95*0.1)+(N95*6)</f>
        <v>0</v>
      </c>
      <c r="X95" s="283" t="n">
        <f aca="false">(D95*0.1)+(F95*6)+(K95*1)+(L95*0.1)+(N95*6)</f>
        <v>0</v>
      </c>
      <c r="Y95" s="283" t="n">
        <f aca="false">(D95*0.1)+(F95*6)+(K95*0.5)+(L95*0.1)+(N95*6)</f>
        <v>0</v>
      </c>
      <c r="Z95" s="274"/>
      <c r="AA95" s="274"/>
    </row>
    <row r="96" customFormat="false" ht="8.25" hidden="false" customHeight="false" outlineLevel="0" collapsed="false">
      <c r="A96" s="282"/>
      <c r="B96" s="292"/>
      <c r="C96" s="283"/>
      <c r="D96" s="283"/>
      <c r="E96" s="283" t="e">
        <f aca="false">D96/C96</f>
        <v>#DIV/0!</v>
      </c>
      <c r="F96" s="283" t="n">
        <v>0</v>
      </c>
      <c r="G96" s="280" t="e">
        <f aca="false">F96/C96</f>
        <v>#DIV/0!</v>
      </c>
      <c r="I96" s="280" t="e">
        <f aca="false">K96/J96</f>
        <v>#DIV/0!</v>
      </c>
      <c r="J96" s="283"/>
      <c r="K96" s="283"/>
      <c r="L96" s="283"/>
      <c r="M96" s="283" t="e">
        <f aca="false">L96/K96</f>
        <v>#DIV/0!</v>
      </c>
      <c r="N96" s="283" t="n">
        <v>0</v>
      </c>
      <c r="O96" s="280" t="e">
        <f aca="false">N96/K96</f>
        <v>#DIV/0!</v>
      </c>
      <c r="R96" s="282" t="s">
        <v>1442</v>
      </c>
      <c r="S96" s="280" t="n">
        <f aca="false">(C96+J96)/($D$27+$K$27+$N$17+$E$17+$L$38+$L$47)</f>
        <v>0</v>
      </c>
      <c r="T96" s="280" t="n">
        <f aca="false">J96/($K$27+$F$38+$F$47)</f>
        <v>0</v>
      </c>
      <c r="U96" s="280" t="n">
        <f aca="false">C96/($D$27+$N$17+$L$38+$L$47)</f>
        <v>0</v>
      </c>
      <c r="W96" s="283" t="n">
        <f aca="false">(D96*0.1)+(F96*6)+(L96*0.1)+(N96*6)</f>
        <v>0</v>
      </c>
      <c r="X96" s="283" t="n">
        <f aca="false">(D96*0.1)+(F96*6)+(K96*1)+(L96*0.1)+(N96*6)</f>
        <v>0</v>
      </c>
      <c r="Y96" s="283" t="n">
        <f aca="false">(D96*0.1)+(F96*6)+(K96*0.5)+(L96*0.1)+(N96*6)</f>
        <v>0</v>
      </c>
      <c r="Z96" s="274"/>
      <c r="AA96" s="274"/>
    </row>
    <row r="97" customFormat="false" ht="8.25" hidden="false" customHeight="false" outlineLevel="0" collapsed="false">
      <c r="A97" s="281" t="s">
        <v>49</v>
      </c>
      <c r="B97" s="281"/>
      <c r="C97" s="281" t="n">
        <f aca="false">SUM(C92:C96)</f>
        <v>343</v>
      </c>
      <c r="D97" s="281" t="n">
        <f aca="false">SUM(D92:D96)</f>
        <v>1468</v>
      </c>
      <c r="E97" s="281"/>
      <c r="F97" s="281" t="n">
        <f aca="false">SUM(F92:F96)</f>
        <v>9</v>
      </c>
      <c r="G97" s="281"/>
      <c r="H97" s="281"/>
      <c r="I97" s="281"/>
      <c r="J97" s="281" t="n">
        <f aca="false">SUM(J92:J96)</f>
        <v>87</v>
      </c>
      <c r="K97" s="281" t="n">
        <f aca="false">SUM(K92:K96)</f>
        <v>69</v>
      </c>
      <c r="L97" s="281" t="n">
        <f aca="false">SUM(L92:L96)</f>
        <v>540</v>
      </c>
      <c r="M97" s="281"/>
      <c r="N97" s="281" t="n">
        <f aca="false">SUM(N92:N96)</f>
        <v>2</v>
      </c>
      <c r="O97" s="281"/>
    </row>
    <row r="98" customFormat="false" ht="8.25" hidden="false" customHeight="false" outlineLevel="0" collapsed="false">
      <c r="A98" s="393"/>
      <c r="C98" s="274"/>
      <c r="D98" s="274"/>
      <c r="E98" s="274"/>
      <c r="F98" s="274"/>
      <c r="G98" s="274"/>
      <c r="H98" s="281"/>
      <c r="I98" s="274"/>
      <c r="J98" s="274"/>
      <c r="K98" s="274"/>
      <c r="L98" s="274"/>
      <c r="M98" s="274"/>
      <c r="N98" s="274"/>
    </row>
    <row r="99" customFormat="false" ht="8.25" hidden="false" customHeight="false" outlineLevel="0" collapsed="false">
      <c r="A99" s="278"/>
      <c r="C99" s="274"/>
      <c r="D99" s="274"/>
      <c r="E99" s="274"/>
      <c r="F99" s="274"/>
      <c r="G99" s="274"/>
      <c r="H99" s="274"/>
      <c r="I99" s="274"/>
      <c r="J99" s="274"/>
      <c r="K99" s="274"/>
      <c r="L99" s="274"/>
      <c r="M99" s="274"/>
    </row>
    <row r="100" customFormat="false" ht="8.25" hidden="false" customHeight="false" outlineLevel="0" collapsed="false">
      <c r="A100" s="275" t="s">
        <v>50</v>
      </c>
      <c r="B100" s="275"/>
      <c r="C100" s="275"/>
      <c r="D100" s="275"/>
      <c r="E100" s="275"/>
      <c r="F100" s="275"/>
      <c r="G100" s="275"/>
      <c r="H100" s="274"/>
      <c r="I100" s="274"/>
      <c r="J100" s="275" t="s">
        <v>19</v>
      </c>
      <c r="K100" s="275"/>
      <c r="L100" s="275"/>
      <c r="M100" s="275"/>
      <c r="N100" s="275"/>
      <c r="R100" s="275" t="s">
        <v>20</v>
      </c>
      <c r="S100" s="275"/>
      <c r="T100" s="275"/>
      <c r="V100" s="275" t="s">
        <v>21</v>
      </c>
      <c r="W100" s="275"/>
    </row>
    <row r="101" customFormat="false" ht="8.25" hidden="false" customHeight="false" outlineLevel="0" collapsed="false">
      <c r="A101" s="281" t="s">
        <v>74</v>
      </c>
      <c r="B101" s="281" t="s">
        <v>24</v>
      </c>
      <c r="C101" s="281" t="s">
        <v>52</v>
      </c>
      <c r="D101" s="281" t="s">
        <v>53</v>
      </c>
      <c r="E101" s="281" t="s">
        <v>54</v>
      </c>
      <c r="F101" s="281" t="s">
        <v>55</v>
      </c>
      <c r="G101" s="281" t="s">
        <v>56</v>
      </c>
      <c r="H101" s="281" t="s">
        <v>30</v>
      </c>
      <c r="I101" s="281" t="s">
        <v>57</v>
      </c>
      <c r="K101" s="281" t="s">
        <v>34</v>
      </c>
      <c r="L101" s="281" t="s">
        <v>35</v>
      </c>
      <c r="M101" s="281" t="s">
        <v>36</v>
      </c>
      <c r="N101" s="281" t="s">
        <v>75</v>
      </c>
      <c r="O101" s="281" t="s">
        <v>31</v>
      </c>
      <c r="R101" s="281" t="s">
        <v>74</v>
      </c>
      <c r="S101" s="281" t="s">
        <v>38</v>
      </c>
      <c r="T101" s="281" t="s">
        <v>39</v>
      </c>
      <c r="U101" s="281" t="s">
        <v>40</v>
      </c>
      <c r="W101" s="281" t="s">
        <v>41</v>
      </c>
      <c r="X101" s="281" t="s">
        <v>58</v>
      </c>
      <c r="Y101" s="281" t="s">
        <v>76</v>
      </c>
      <c r="Z101" s="281"/>
    </row>
    <row r="102" customFormat="false" ht="8.25" hidden="false" customHeight="false" outlineLevel="0" collapsed="false">
      <c r="A102" s="282" t="s">
        <v>1443</v>
      </c>
      <c r="B102" s="283" t="n">
        <v>6</v>
      </c>
      <c r="C102" s="280" t="n">
        <f aca="false">E102/D102</f>
        <v>0.571428571428571</v>
      </c>
      <c r="D102" s="283" t="n">
        <v>7</v>
      </c>
      <c r="E102" s="283" t="n">
        <v>4</v>
      </c>
      <c r="F102" s="283" t="n">
        <v>37</v>
      </c>
      <c r="G102" s="283" t="n">
        <f aca="false">F102/E102</f>
        <v>9.25</v>
      </c>
      <c r="H102" s="283" t="n">
        <v>0</v>
      </c>
      <c r="I102" s="280" t="n">
        <f aca="false">H102/E102</f>
        <v>0</v>
      </c>
      <c r="K102" s="283"/>
      <c r="L102" s="283"/>
      <c r="M102" s="293" t="e">
        <f aca="false">L102/K102</f>
        <v>#DIV/0!</v>
      </c>
      <c r="N102" s="283"/>
      <c r="O102" s="280" t="e">
        <f aca="false">N102/K102</f>
        <v>#DIV/0!</v>
      </c>
      <c r="R102" s="282" t="s">
        <v>1444</v>
      </c>
      <c r="S102" s="294" t="n">
        <f aca="false">(D102+K102)/($D$27+$L$27+$N$17+$E$47+$L$47)</f>
        <v>0.011437908496732</v>
      </c>
      <c r="T102" s="294" t="n">
        <f aca="false">D102/($E$17)</f>
        <v>0.0205882352941176</v>
      </c>
      <c r="U102" s="294" t="n">
        <f aca="false">K102/($N$17+$D$27+$L$38+$L$47)</f>
        <v>0</v>
      </c>
      <c r="W102" s="283" t="n">
        <f aca="false">(F102*0.1)+(H102*6)+(L102*0.1)+(N102*6)</f>
        <v>3.7</v>
      </c>
      <c r="X102" s="283" t="n">
        <f aca="false">(E102*1)+(F102*0.1)+(H102*6)+(L102*0.1)+(N102*6)</f>
        <v>7.7</v>
      </c>
      <c r="Y102" s="283" t="n">
        <f aca="false">(E102*0.5)+(F102*0.1)+(H102*6)+(L102*0.1)+(N102*6)</f>
        <v>5.7</v>
      </c>
      <c r="Z102" s="274"/>
    </row>
    <row r="103" customFormat="false" ht="8.25" hidden="false" customHeight="false" outlineLevel="0" collapsed="false">
      <c r="A103" s="297" t="s">
        <v>459</v>
      </c>
      <c r="B103" s="283" t="n">
        <v>12</v>
      </c>
      <c r="C103" s="280" t="n">
        <f aca="false">E103/D103</f>
        <v>0.657142857142857</v>
      </c>
      <c r="D103" s="283" t="n">
        <v>35</v>
      </c>
      <c r="E103" s="283" t="n">
        <v>23</v>
      </c>
      <c r="F103" s="283" t="n">
        <v>276</v>
      </c>
      <c r="G103" s="283" t="n">
        <f aca="false">F103/E103</f>
        <v>12</v>
      </c>
      <c r="H103" s="283" t="n">
        <v>1</v>
      </c>
      <c r="I103" s="280" t="n">
        <f aca="false">H103/E103</f>
        <v>0.0434782608695652</v>
      </c>
      <c r="K103" s="283"/>
      <c r="L103" s="283"/>
      <c r="M103" s="293" t="e">
        <f aca="false">L103/K103</f>
        <v>#DIV/0!</v>
      </c>
      <c r="N103" s="283"/>
      <c r="O103" s="280" t="e">
        <f aca="false">N103/K103</f>
        <v>#DIV/0!</v>
      </c>
      <c r="R103" s="282"/>
      <c r="S103" s="294" t="n">
        <f aca="false">(D103+K103)/($D$27+$L$27+$N$17+$E$47+$L$47)</f>
        <v>0.0571895424836601</v>
      </c>
      <c r="T103" s="294" t="n">
        <f aca="false">D103/($E$17)</f>
        <v>0.102941176470588</v>
      </c>
      <c r="U103" s="294" t="n">
        <f aca="false">K103/($N$17+$D$27+$L$38+$L$47)</f>
        <v>0</v>
      </c>
      <c r="W103" s="283" t="n">
        <f aca="false">(F103*0.1)+(H103*6)+(L103*0.1)+(N103*6)</f>
        <v>33.6</v>
      </c>
      <c r="X103" s="283" t="n">
        <f aca="false">(E103*1)+(F103*0.1)+(H103*6)+(L103*0.1)+(N103*6)</f>
        <v>56.6</v>
      </c>
      <c r="Y103" s="283" t="n">
        <f aca="false">(E103*0.5)+(F103*0.1)+(H103*6)+(L103*0.1)+(N103*6)</f>
        <v>45.1</v>
      </c>
      <c r="Z103" s="274"/>
    </row>
    <row r="104" customFormat="false" ht="8.25" hidden="false" customHeight="false" outlineLevel="0" collapsed="false">
      <c r="A104" s="282" t="s">
        <v>1445</v>
      </c>
      <c r="B104" s="283" t="n">
        <v>12</v>
      </c>
      <c r="C104" s="280" t="n">
        <f aca="false">E104/D104</f>
        <v>0.517241379310345</v>
      </c>
      <c r="D104" s="283" t="n">
        <v>29</v>
      </c>
      <c r="E104" s="283" t="n">
        <v>15</v>
      </c>
      <c r="F104" s="283" t="n">
        <v>151</v>
      </c>
      <c r="G104" s="283" t="n">
        <f aca="false">F104/E104</f>
        <v>10.0666666666667</v>
      </c>
      <c r="H104" s="283" t="n">
        <v>1</v>
      </c>
      <c r="I104" s="280" t="n">
        <f aca="false">H104/E104</f>
        <v>0.0666666666666667</v>
      </c>
      <c r="K104" s="283"/>
      <c r="L104" s="283"/>
      <c r="M104" s="293" t="e">
        <f aca="false">L104/K104</f>
        <v>#DIV/0!</v>
      </c>
      <c r="N104" s="283"/>
      <c r="O104" s="280" t="e">
        <f aca="false">N104/K104</f>
        <v>#DIV/0!</v>
      </c>
      <c r="R104" s="282" t="s">
        <v>1446</v>
      </c>
      <c r="S104" s="294" t="n">
        <f aca="false">(D104+K104)/($D$27+$L$27+$N$17+$E$47+$L$47)</f>
        <v>0.0473856209150327</v>
      </c>
      <c r="T104" s="294" t="n">
        <f aca="false">D104/($E$17)</f>
        <v>0.0852941176470588</v>
      </c>
      <c r="U104" s="294" t="n">
        <f aca="false">K104/($N$17+$D$27+$L$38+$L$47)</f>
        <v>0</v>
      </c>
      <c r="W104" s="283" t="n">
        <f aca="false">(F104*0.1)+(H104*6)+(L104*0.1)+(N104*6)</f>
        <v>21.1</v>
      </c>
      <c r="X104" s="283" t="n">
        <f aca="false">(E104*1)+(F104*0.1)+(H104*6)+(L104*0.1)+(N104*6)</f>
        <v>36.1</v>
      </c>
      <c r="Y104" s="283" t="n">
        <f aca="false">(E104*0.5)+(F104*0.1)+(H104*6)+(L104*0.1)+(N104*6)</f>
        <v>28.6</v>
      </c>
      <c r="Z104" s="274"/>
    </row>
    <row r="105" customFormat="false" ht="8.25" hidden="false" customHeight="false" outlineLevel="0" collapsed="false">
      <c r="A105" s="297" t="s">
        <v>458</v>
      </c>
      <c r="B105" s="283" t="n">
        <v>17</v>
      </c>
      <c r="C105" s="280" t="n">
        <f aca="false">E105/D105</f>
        <v>0.587301587301587</v>
      </c>
      <c r="D105" s="283" t="n">
        <v>63</v>
      </c>
      <c r="E105" s="283" t="n">
        <v>37</v>
      </c>
      <c r="F105" s="283" t="n">
        <v>573</v>
      </c>
      <c r="G105" s="283" t="n">
        <f aca="false">F105/E105</f>
        <v>15.4864864864865</v>
      </c>
      <c r="H105" s="283" t="n">
        <v>3</v>
      </c>
      <c r="I105" s="280" t="n">
        <f aca="false">H105/E105</f>
        <v>0.0810810810810811</v>
      </c>
      <c r="K105" s="283" t="n">
        <v>6</v>
      </c>
      <c r="L105" s="283" t="n">
        <v>73</v>
      </c>
      <c r="M105" s="293" t="n">
        <f aca="false">L105/K105</f>
        <v>12.1666666666667</v>
      </c>
      <c r="N105" s="283" t="n">
        <v>1</v>
      </c>
      <c r="O105" s="280" t="n">
        <f aca="false">N105/K105</f>
        <v>0.166666666666667</v>
      </c>
      <c r="R105" s="282"/>
      <c r="S105" s="294" t="n">
        <f aca="false">(D105+K105)/($D$27+$L$27+$N$17+$E$47+$L$47)</f>
        <v>0.112745098039216</v>
      </c>
      <c r="T105" s="294" t="n">
        <f aca="false">D105/($E$17)</f>
        <v>0.185294117647059</v>
      </c>
      <c r="U105" s="294" t="n">
        <f aca="false">K105/($N$17+$D$27+$L$38+$L$47)</f>
        <v>0.0147058823529412</v>
      </c>
      <c r="W105" s="283" t="n">
        <f aca="false">(F105*0.1)+(H105*6)+(L105*0.1)+(N105*6)</f>
        <v>88.6</v>
      </c>
      <c r="X105" s="283" t="n">
        <f aca="false">(E105*1)+(F105*0.1)+(H105*6)+(L105*0.1)+(N105*6)</f>
        <v>125.6</v>
      </c>
      <c r="Y105" s="283" t="n">
        <f aca="false">(E105*0.5)+(F105*0.1)+(H105*6)+(L105*0.1)+(N105*6)</f>
        <v>107.1</v>
      </c>
      <c r="Z105" s="274"/>
    </row>
    <row r="106" customFormat="false" ht="8.25" hidden="false" customHeight="false" outlineLevel="0" collapsed="false">
      <c r="A106" s="297" t="s">
        <v>1447</v>
      </c>
      <c r="B106" s="283" t="n">
        <v>14</v>
      </c>
      <c r="C106" s="280" t="n">
        <f aca="false">E106/D106</f>
        <v>0.648854961832061</v>
      </c>
      <c r="D106" s="283" t="n">
        <v>131</v>
      </c>
      <c r="E106" s="283" t="n">
        <v>85</v>
      </c>
      <c r="F106" s="283" t="n">
        <v>1008</v>
      </c>
      <c r="G106" s="283" t="n">
        <f aca="false">F106/E106</f>
        <v>11.8588235294118</v>
      </c>
      <c r="H106" s="283" t="n">
        <v>11</v>
      </c>
      <c r="I106" s="280" t="n">
        <f aca="false">H106/E106</f>
        <v>0.129411764705882</v>
      </c>
      <c r="K106" s="283"/>
      <c r="L106" s="283"/>
      <c r="M106" s="293" t="e">
        <f aca="false">L106/K106</f>
        <v>#DIV/0!</v>
      </c>
      <c r="N106" s="283"/>
      <c r="O106" s="280" t="e">
        <f aca="false">N106/K106</f>
        <v>#DIV/0!</v>
      </c>
      <c r="R106" s="282" t="s">
        <v>1448</v>
      </c>
      <c r="S106" s="294" t="n">
        <f aca="false">(D106+K106)/($D$27+$L$27+$N$17+$E$47+$L$47)</f>
        <v>0.214052287581699</v>
      </c>
      <c r="T106" s="294" t="n">
        <f aca="false">D106/($E$17)</f>
        <v>0.385294117647059</v>
      </c>
      <c r="U106" s="294" t="n">
        <f aca="false">K106/($N$17+$D$27+$L$38+$L$47)</f>
        <v>0</v>
      </c>
      <c r="W106" s="283" t="n">
        <f aca="false">(F106*0.1)+(H106*6)+(L106*0.1)+(N106*6)</f>
        <v>166.8</v>
      </c>
      <c r="X106" s="283" t="n">
        <f aca="false">(E106*1)+(F106*0.1)+(H106*6)+(L106*0.1)+(N106*6)</f>
        <v>251.8</v>
      </c>
      <c r="Y106" s="283" t="n">
        <f aca="false">(E106*0.5)+(F106*0.1)+(H106*6)+(L106*0.1)+(N106*6)</f>
        <v>209.3</v>
      </c>
      <c r="Z106" s="274"/>
    </row>
    <row r="107" customFormat="false" ht="8.25" hidden="false" customHeight="false" outlineLevel="0" collapsed="false">
      <c r="A107" s="282" t="s">
        <v>1405</v>
      </c>
      <c r="B107" s="283" t="n">
        <v>17</v>
      </c>
      <c r="C107" s="280" t="n">
        <f aca="false">E107/D107</f>
        <v>0.666666666666667</v>
      </c>
      <c r="D107" s="283" t="n">
        <v>135</v>
      </c>
      <c r="E107" s="283" t="n">
        <v>90</v>
      </c>
      <c r="F107" s="283" t="n">
        <v>1300</v>
      </c>
      <c r="G107" s="283" t="n">
        <f aca="false">F107/E107</f>
        <v>14.4444444444444</v>
      </c>
      <c r="H107" s="283" t="n">
        <v>7</v>
      </c>
      <c r="I107" s="280" t="n">
        <f aca="false">H107/E107</f>
        <v>0.0777777777777778</v>
      </c>
      <c r="K107" s="283" t="n">
        <v>0</v>
      </c>
      <c r="L107" s="283" t="n">
        <v>0</v>
      </c>
      <c r="M107" s="293" t="e">
        <f aca="false">L107/K107</f>
        <v>#DIV/0!</v>
      </c>
      <c r="N107" s="283"/>
      <c r="O107" s="280" t="e">
        <f aca="false">N107/K107</f>
        <v>#DIV/0!</v>
      </c>
      <c r="R107" s="282" t="s">
        <v>1406</v>
      </c>
      <c r="S107" s="294" t="n">
        <f aca="false">(D107+K107)/($D$27+$L$27+$N$17+$E$47+$L$47)</f>
        <v>0.220588235294118</v>
      </c>
      <c r="T107" s="294" t="n">
        <f aca="false">D107/($E$17)</f>
        <v>0.397058823529412</v>
      </c>
      <c r="U107" s="294" t="n">
        <f aca="false">K107/($N$17+$D$27+$L$38+$L$47)</f>
        <v>0</v>
      </c>
      <c r="W107" s="283" t="n">
        <f aca="false">(F107*0.1)+(H107*6)+(L107*0.1)+(N107*6)</f>
        <v>172</v>
      </c>
      <c r="X107" s="283" t="n">
        <f aca="false">(E107*1)+(F107*0.1)+(H107*6)+(L107*0.1)+(N107*6)</f>
        <v>262</v>
      </c>
      <c r="Y107" s="283" t="n">
        <f aca="false">(E107*0.5)+(F107*0.1)+(H107*6)+(L107*0.1)+(N107*6)</f>
        <v>217</v>
      </c>
      <c r="Z107" s="274"/>
    </row>
    <row r="108" customFormat="false" ht="8.25" hidden="false" customHeight="false" outlineLevel="0" collapsed="false">
      <c r="A108" s="281" t="s">
        <v>49</v>
      </c>
      <c r="B108" s="281"/>
      <c r="C108" s="278"/>
      <c r="D108" s="281" t="n">
        <f aca="false">SUM(D102:D107)</f>
        <v>400</v>
      </c>
      <c r="E108" s="281" t="n">
        <f aca="false">SUM(E102:E107)</f>
        <v>254</v>
      </c>
      <c r="F108" s="281" t="n">
        <f aca="false">SUM(F102:F107)</f>
        <v>3345</v>
      </c>
      <c r="G108" s="281"/>
      <c r="H108" s="281" t="n">
        <f aca="false">SUM(H102:H107)</f>
        <v>23</v>
      </c>
      <c r="I108" s="281"/>
      <c r="J108" s="281"/>
      <c r="K108" s="281" t="n">
        <f aca="false">SUM(K102:K107)</f>
        <v>6</v>
      </c>
      <c r="L108" s="281" t="n">
        <f aca="false">SUM(L102:L107)</f>
        <v>73</v>
      </c>
      <c r="M108" s="281"/>
      <c r="N108" s="281" t="n">
        <f aca="false">SUM(N102:N107)</f>
        <v>1</v>
      </c>
      <c r="O108" s="281"/>
    </row>
    <row r="109" customFormat="false" ht="8.25" hidden="false" customHeight="false" outlineLevel="0" collapsed="false">
      <c r="A109" s="281"/>
      <c r="C109" s="274"/>
      <c r="D109" s="274"/>
      <c r="E109" s="274"/>
      <c r="F109" s="274"/>
      <c r="G109" s="274"/>
      <c r="H109" s="274"/>
      <c r="I109" s="274"/>
      <c r="J109" s="274"/>
      <c r="K109" s="274"/>
      <c r="L109" s="274"/>
      <c r="R109" s="273" t="s">
        <v>1449</v>
      </c>
    </row>
    <row r="110" customFormat="false" ht="8.25" hidden="false" customHeight="false" outlineLevel="0" collapsed="false">
      <c r="A110" s="281"/>
      <c r="C110" s="274"/>
      <c r="D110" s="274"/>
      <c r="E110" s="274"/>
      <c r="F110" s="274"/>
      <c r="G110" s="274"/>
      <c r="H110" s="274"/>
      <c r="I110" s="274"/>
      <c r="J110" s="274"/>
      <c r="K110" s="274"/>
      <c r="L110" s="274"/>
    </row>
    <row r="111" customFormat="false" ht="8.25" hidden="false" customHeight="false" outlineLevel="0" collapsed="false">
      <c r="A111" s="275" t="s">
        <v>50</v>
      </c>
      <c r="B111" s="275"/>
      <c r="C111" s="275"/>
      <c r="D111" s="275"/>
      <c r="E111" s="275"/>
      <c r="F111" s="275"/>
      <c r="G111" s="275"/>
      <c r="H111" s="274"/>
      <c r="I111" s="274"/>
      <c r="J111" s="275" t="s">
        <v>19</v>
      </c>
      <c r="K111" s="275"/>
      <c r="L111" s="275"/>
      <c r="M111" s="275"/>
      <c r="N111" s="275"/>
      <c r="R111" s="275" t="s">
        <v>20</v>
      </c>
      <c r="S111" s="275"/>
      <c r="T111" s="275"/>
      <c r="V111" s="275" t="s">
        <v>21</v>
      </c>
      <c r="W111" s="275"/>
    </row>
    <row r="112" customFormat="false" ht="8.25" hidden="false" customHeight="false" outlineLevel="0" collapsed="false">
      <c r="A112" s="281" t="s">
        <v>95</v>
      </c>
      <c r="B112" s="281" t="s">
        <v>24</v>
      </c>
      <c r="C112" s="281" t="s">
        <v>52</v>
      </c>
      <c r="D112" s="281" t="s">
        <v>53</v>
      </c>
      <c r="E112" s="281" t="s">
        <v>54</v>
      </c>
      <c r="F112" s="281" t="s">
        <v>55</v>
      </c>
      <c r="G112" s="281" t="s">
        <v>56</v>
      </c>
      <c r="H112" s="281" t="s">
        <v>30</v>
      </c>
      <c r="I112" s="281" t="s">
        <v>57</v>
      </c>
      <c r="K112" s="281" t="s">
        <v>34</v>
      </c>
      <c r="L112" s="281" t="s">
        <v>35</v>
      </c>
      <c r="M112" s="281" t="s">
        <v>36</v>
      </c>
      <c r="N112" s="281" t="s">
        <v>96</v>
      </c>
      <c r="O112" s="281" t="s">
        <v>31</v>
      </c>
      <c r="R112" s="281" t="s">
        <v>95</v>
      </c>
      <c r="S112" s="281" t="s">
        <v>38</v>
      </c>
      <c r="T112" s="281" t="s">
        <v>39</v>
      </c>
      <c r="U112" s="281" t="s">
        <v>40</v>
      </c>
      <c r="W112" s="281" t="s">
        <v>41</v>
      </c>
      <c r="X112" s="281" t="s">
        <v>58</v>
      </c>
      <c r="Y112" s="281" t="s">
        <v>97</v>
      </c>
      <c r="Z112" s="281"/>
    </row>
    <row r="113" customFormat="false" ht="8.25" hidden="false" customHeight="false" outlineLevel="0" collapsed="false">
      <c r="A113" s="297" t="s">
        <v>1450</v>
      </c>
      <c r="B113" s="283" t="n">
        <v>12</v>
      </c>
      <c r="C113" s="280" t="n">
        <f aca="false">E113/D113</f>
        <v>0.666666666666667</v>
      </c>
      <c r="D113" s="283" t="n">
        <v>45</v>
      </c>
      <c r="E113" s="283" t="n">
        <v>30</v>
      </c>
      <c r="F113" s="283" t="n">
        <v>340</v>
      </c>
      <c r="G113" s="283" t="n">
        <f aca="false">F113/E113</f>
        <v>11.3333333333333</v>
      </c>
      <c r="H113" s="283" t="n">
        <v>3</v>
      </c>
      <c r="I113" s="280" t="n">
        <f aca="false">H113/E113</f>
        <v>0.1</v>
      </c>
      <c r="K113" s="283" t="n">
        <v>0</v>
      </c>
      <c r="L113" s="283" t="n">
        <v>0</v>
      </c>
      <c r="M113" s="283" t="n">
        <v>0</v>
      </c>
      <c r="N113" s="283" t="n">
        <v>0</v>
      </c>
      <c r="O113" s="280" t="e">
        <f aca="false">N113/K113</f>
        <v>#DIV/0!</v>
      </c>
      <c r="R113" s="282" t="s">
        <v>1451</v>
      </c>
      <c r="S113" s="294" t="n">
        <f aca="false">(D113+K113)/($E$47+$L$47+$E$38+$L$38+$K$27+$D$27+$N$17)</f>
        <v>0.0486486486486487</v>
      </c>
      <c r="T113" s="294" t="n">
        <f aca="false">D113/($E$47+$E$38+$K$27)</f>
        <v>0.0870406189555126</v>
      </c>
      <c r="U113" s="294" t="n">
        <f aca="false">K113/($L$47+$L$38+$D$27+$N$17)</f>
        <v>0</v>
      </c>
      <c r="W113" s="283" t="n">
        <f aca="false">(F113*0.1)+(H113*6)+(L113*0.1)+(N113*6)</f>
        <v>52</v>
      </c>
      <c r="X113" s="283" t="n">
        <f aca="false">(E113*1)+(F113*0.1)+(H113*6)+(L113*0.1)+(N113*6)</f>
        <v>82</v>
      </c>
      <c r="Y113" s="283" t="n">
        <f aca="false">(E113*0.5)+(F113*0.1)+(H113*6)+(L113*0.1)+(N113*6)</f>
        <v>67</v>
      </c>
      <c r="Z113" s="274"/>
    </row>
    <row r="114" customFormat="false" ht="8.25" hidden="false" customHeight="false" outlineLevel="0" collapsed="false">
      <c r="A114" s="297" t="s">
        <v>1452</v>
      </c>
      <c r="B114" s="283" t="n">
        <v>15</v>
      </c>
      <c r="C114" s="280" t="n">
        <f aca="false">E114/D114</f>
        <v>0.666666666666667</v>
      </c>
      <c r="D114" s="283" t="n">
        <v>15</v>
      </c>
      <c r="E114" s="283" t="n">
        <v>10</v>
      </c>
      <c r="F114" s="283" t="n">
        <v>80</v>
      </c>
      <c r="G114" s="283" t="n">
        <f aca="false">F114/E114</f>
        <v>8</v>
      </c>
      <c r="H114" s="283" t="n">
        <v>1</v>
      </c>
      <c r="I114" s="280" t="n">
        <f aca="false">H114/E114</f>
        <v>0.1</v>
      </c>
      <c r="K114" s="283" t="n">
        <v>0</v>
      </c>
      <c r="L114" s="283" t="n">
        <v>0</v>
      </c>
      <c r="M114" s="283" t="n">
        <v>0</v>
      </c>
      <c r="N114" s="283" t="n">
        <v>0</v>
      </c>
      <c r="O114" s="280" t="e">
        <f aca="false">N114/K114</f>
        <v>#DIV/0!</v>
      </c>
      <c r="R114" s="282" t="s">
        <v>1453</v>
      </c>
      <c r="S114" s="294" t="n">
        <f aca="false">(D114+K114)/($E$47+$L$47+$E$38+$L$38+$K$27+$D$27+$N$17)</f>
        <v>0.0162162162162162</v>
      </c>
      <c r="T114" s="294" t="n">
        <f aca="false">D114/($E$47+$E$38+$K$27)</f>
        <v>0.0290135396518375</v>
      </c>
      <c r="U114" s="294" t="n">
        <f aca="false">K114/($L$47+$L$38+$D$27+$N$17)</f>
        <v>0</v>
      </c>
      <c r="W114" s="283" t="n">
        <f aca="false">(F114*0.1)+(H114*6)+(L114*0.1)+(N114*6)</f>
        <v>14</v>
      </c>
      <c r="X114" s="283" t="n">
        <f aca="false">(E114*1)+(F114*0.1)+(H114*6)+(L114*0.1)+(N114*6)</f>
        <v>24</v>
      </c>
      <c r="Y114" s="283" t="n">
        <f aca="false">(E114*0.5)+(F114*0.1)+(H114*6)+(L114*0.1)+(N114*6)</f>
        <v>19</v>
      </c>
      <c r="Z114" s="274"/>
    </row>
    <row r="115" customFormat="false" ht="8.25" hidden="false" customHeight="false" outlineLevel="0" collapsed="false">
      <c r="A115" s="297" t="s">
        <v>1421</v>
      </c>
      <c r="B115" s="283" t="n">
        <v>17</v>
      </c>
      <c r="C115" s="280" t="n">
        <f aca="false">E115/D115</f>
        <v>0.677966101694915</v>
      </c>
      <c r="D115" s="283" t="n">
        <v>59</v>
      </c>
      <c r="E115" s="283" t="n">
        <v>40</v>
      </c>
      <c r="F115" s="283" t="n">
        <v>382</v>
      </c>
      <c r="G115" s="283" t="n">
        <f aca="false">F115/E115</f>
        <v>9.55</v>
      </c>
      <c r="H115" s="283" t="n">
        <v>5</v>
      </c>
      <c r="I115" s="280" t="n">
        <f aca="false">H115/E115</f>
        <v>0.125</v>
      </c>
      <c r="K115" s="283" t="n">
        <v>0</v>
      </c>
      <c r="L115" s="283" t="n">
        <v>0</v>
      </c>
      <c r="M115" s="283" t="n">
        <v>0</v>
      </c>
      <c r="N115" s="283" t="n">
        <v>0</v>
      </c>
      <c r="O115" s="280" t="e">
        <f aca="false">N115/K115</f>
        <v>#DIV/0!</v>
      </c>
      <c r="R115" s="282" t="s">
        <v>1422</v>
      </c>
      <c r="S115" s="294" t="n">
        <f aca="false">(D115+K115)/($E$47+$L$47+$E$38+$L$38+$K$27+$D$27+$N$17)</f>
        <v>0.0637837837837838</v>
      </c>
      <c r="T115" s="294" t="n">
        <f aca="false">D115/($E$47+$E$38+$K$27)</f>
        <v>0.114119922630561</v>
      </c>
      <c r="U115" s="294" t="n">
        <f aca="false">K115/($L$47+$L$38+$D$27+$N$17)</f>
        <v>0</v>
      </c>
      <c r="W115" s="283" t="n">
        <f aca="false">(F115*0.1)+(H115*6)+(L115*0.1)+(N115*6)</f>
        <v>68.2</v>
      </c>
      <c r="X115" s="283" t="n">
        <f aca="false">(E115*1)+(F115*0.1)+(H115*6)+(L115*0.1)+(N115*6)</f>
        <v>108.2</v>
      </c>
      <c r="Y115" s="283" t="n">
        <f aca="false">(E115*0.5)+(F115*0.1)+(H115*6)+(L115*0.1)+(N115*6)</f>
        <v>88.2</v>
      </c>
      <c r="Z115" s="274"/>
    </row>
    <row r="116" customFormat="false" ht="8.25" hidden="false" customHeight="false" outlineLevel="0" collapsed="false">
      <c r="A116" s="297"/>
      <c r="B116" s="283"/>
      <c r="C116" s="280" t="e">
        <f aca="false">E116/D116</f>
        <v>#DIV/0!</v>
      </c>
      <c r="D116" s="283"/>
      <c r="E116" s="283"/>
      <c r="F116" s="283"/>
      <c r="G116" s="283" t="e">
        <f aca="false">F116/E116</f>
        <v>#DIV/0!</v>
      </c>
      <c r="H116" s="283"/>
      <c r="I116" s="280" t="e">
        <f aca="false">H116/E116</f>
        <v>#DIV/0!</v>
      </c>
      <c r="K116" s="283"/>
      <c r="L116" s="283"/>
      <c r="M116" s="283" t="n">
        <v>0</v>
      </c>
      <c r="N116" s="283" t="n">
        <v>0</v>
      </c>
      <c r="O116" s="280" t="e">
        <f aca="false">N116/K116</f>
        <v>#DIV/0!</v>
      </c>
      <c r="R116" s="282"/>
      <c r="S116" s="294" t="n">
        <f aca="false">(D116+K116)/($E$47+$L$47+$E$38+$L$38+$K$27+$D$27+$N$17)</f>
        <v>0</v>
      </c>
      <c r="T116" s="294" t="n">
        <f aca="false">D116/($E$47+$E$38+$K$27)</f>
        <v>0</v>
      </c>
      <c r="U116" s="294" t="n">
        <f aca="false">K116/($L$47+$L$38+$D$27+$N$17)</f>
        <v>0</v>
      </c>
      <c r="W116" s="283" t="n">
        <f aca="false">(F116*0.1)+(H116*6)+(L116*0.1)+(N116*6)</f>
        <v>0</v>
      </c>
      <c r="X116" s="283" t="n">
        <f aca="false">(E116*1)+(F116*0.1)+(H116*6)+(L116*0.1)+(N116*6)</f>
        <v>0</v>
      </c>
      <c r="Y116" s="283" t="n">
        <f aca="false">(E116*0.5)+(F116*0.1)+(H116*6)+(L116*0.1)+(N116*6)</f>
        <v>0</v>
      </c>
      <c r="Z116" s="274"/>
    </row>
    <row r="117" customFormat="false" ht="8.25" hidden="false" customHeight="false" outlineLevel="0" collapsed="false">
      <c r="A117" s="281" t="s">
        <v>49</v>
      </c>
      <c r="B117" s="281"/>
      <c r="C117" s="278"/>
      <c r="D117" s="281" t="n">
        <f aca="false">SUM(D113:D116)</f>
        <v>119</v>
      </c>
      <c r="E117" s="281" t="n">
        <f aca="false">SUM(E113:E116)</f>
        <v>80</v>
      </c>
      <c r="F117" s="281" t="n">
        <f aca="false">SUM(F113:F116)</f>
        <v>802</v>
      </c>
      <c r="G117" s="281"/>
      <c r="H117" s="281" t="n">
        <f aca="false">SUM(H113:H116)</f>
        <v>9</v>
      </c>
      <c r="I117" s="281"/>
      <c r="J117" s="281"/>
      <c r="K117" s="281" t="n">
        <f aca="false">SUM(K113:K116)</f>
        <v>0</v>
      </c>
      <c r="L117" s="281" t="n">
        <f aca="false">SUM(L113:L116)</f>
        <v>0</v>
      </c>
      <c r="M117" s="281"/>
      <c r="N117" s="281" t="n">
        <f aca="false">SUM(N113:N116)</f>
        <v>0</v>
      </c>
      <c r="O117" s="278"/>
      <c r="Q117" s="285"/>
      <c r="S117" s="285"/>
      <c r="U117" s="274"/>
      <c r="V117" s="274"/>
    </row>
    <row r="118" customFormat="false" ht="8.25" hidden="false" customHeight="false" outlineLevel="0" collapsed="false">
      <c r="H118" s="289"/>
      <c r="I118" s="274"/>
      <c r="J118" s="274"/>
      <c r="P118" s="285"/>
      <c r="Q118" s="285"/>
      <c r="R118" s="285"/>
      <c r="T118" s="274"/>
      <c r="U118" s="274"/>
    </row>
    <row r="119" customFormat="false" ht="8.25" hidden="false" customHeight="false" outlineLevel="0" collapsed="false">
      <c r="H119" s="289"/>
      <c r="I119" s="274"/>
      <c r="J119" s="274"/>
      <c r="P119" s="285"/>
      <c r="Q119" s="285"/>
      <c r="R119" s="285"/>
      <c r="T119" s="274"/>
      <c r="U119" s="274"/>
    </row>
    <row r="120" customFormat="false" ht="8.25" hidden="false" customHeight="false" outlineLevel="0" collapsed="false">
      <c r="A120" s="275" t="s">
        <v>109</v>
      </c>
      <c r="B120" s="275"/>
      <c r="C120" s="275"/>
      <c r="D120" s="275"/>
      <c r="E120" s="275"/>
      <c r="F120" s="275"/>
      <c r="G120" s="275"/>
      <c r="H120" s="289"/>
      <c r="I120" s="274"/>
      <c r="J120" s="275" t="s">
        <v>110</v>
      </c>
      <c r="K120" s="275"/>
      <c r="L120" s="275"/>
      <c r="M120" s="275"/>
      <c r="N120" s="275"/>
      <c r="P120" s="295"/>
      <c r="Q120" s="285"/>
      <c r="R120" s="275" t="s">
        <v>111</v>
      </c>
      <c r="S120" s="275"/>
      <c r="T120" s="275"/>
      <c r="U120" s="275"/>
      <c r="V120" s="275"/>
    </row>
    <row r="121" customFormat="false" ht="8.25" hidden="false" customHeight="false" outlineLevel="0" collapsed="false">
      <c r="A121" s="278"/>
      <c r="B121" s="281" t="s">
        <v>53</v>
      </c>
      <c r="C121" s="281" t="s">
        <v>112</v>
      </c>
      <c r="D121" s="281" t="s">
        <v>55</v>
      </c>
      <c r="E121" s="281" t="s">
        <v>30</v>
      </c>
      <c r="H121" s="274"/>
      <c r="I121" s="274"/>
      <c r="J121" s="296" t="s">
        <v>113</v>
      </c>
      <c r="K121" s="296"/>
      <c r="L121" s="296"/>
      <c r="M121" s="296"/>
      <c r="N121" s="278" t="s">
        <v>114</v>
      </c>
      <c r="R121" s="296" t="s">
        <v>113</v>
      </c>
      <c r="S121" s="296"/>
      <c r="T121" s="296"/>
      <c r="U121" s="296"/>
      <c r="V121" s="278" t="s">
        <v>114</v>
      </c>
    </row>
    <row r="122" customFormat="false" ht="8.25" hidden="false" customHeight="false" outlineLevel="0" collapsed="false">
      <c r="A122" s="297" t="s">
        <v>117</v>
      </c>
      <c r="B122" s="283" t="n">
        <f aca="false">SUM(J92:J96,D102:D107,D113:D116,J98,D109:D110)</f>
        <v>606</v>
      </c>
      <c r="C122" s="283" t="n">
        <f aca="false">SUM(E113:E116,E102:E107,K92:K96,K98,E109:E110)</f>
        <v>403</v>
      </c>
      <c r="D122" s="283" t="n">
        <f aca="false">SUM(F113:F116,F102:F107,L92:L96,L98,F109:F110)</f>
        <v>4687</v>
      </c>
      <c r="E122" s="283" t="n">
        <f aca="false">SUM(N92:N96,H102:H107,H113:H116,N98,H109:H110)</f>
        <v>34</v>
      </c>
      <c r="H122" s="274"/>
      <c r="I122" s="274"/>
      <c r="J122" s="282" t="s">
        <v>1454</v>
      </c>
      <c r="K122" s="282"/>
      <c r="L122" s="282"/>
      <c r="M122" s="282"/>
      <c r="N122" s="282" t="s">
        <v>122</v>
      </c>
      <c r="R122" s="282"/>
      <c r="S122" s="282"/>
      <c r="T122" s="282"/>
      <c r="U122" s="282"/>
      <c r="V122" s="282"/>
    </row>
    <row r="123" customFormat="false" ht="8.25" hidden="false" customHeight="false" outlineLevel="0" collapsed="false">
      <c r="A123" s="297" t="s">
        <v>118</v>
      </c>
      <c r="B123" s="283" t="n">
        <f aca="false">SUM(C87)</f>
        <v>606</v>
      </c>
      <c r="C123" s="283" t="n">
        <f aca="false">SUM(D87)</f>
        <v>403</v>
      </c>
      <c r="D123" s="283" t="n">
        <f aca="false">SUM(F87)</f>
        <v>4687</v>
      </c>
      <c r="E123" s="283" t="n">
        <f aca="false">SUM(H87)</f>
        <v>34</v>
      </c>
      <c r="F123" s="281"/>
      <c r="J123" s="282" t="s">
        <v>1455</v>
      </c>
      <c r="K123" s="282"/>
      <c r="L123" s="282"/>
      <c r="M123" s="282"/>
      <c r="N123" s="282" t="s">
        <v>122</v>
      </c>
      <c r="R123" s="297"/>
      <c r="S123" s="297"/>
      <c r="T123" s="297"/>
      <c r="U123" s="297"/>
      <c r="V123" s="282"/>
    </row>
    <row r="124" customFormat="false" ht="8.25" hidden="false" customHeight="false" outlineLevel="0" collapsed="false">
      <c r="A124" s="297" t="s">
        <v>120</v>
      </c>
      <c r="B124" s="283"/>
      <c r="F124" s="281"/>
      <c r="J124" s="282" t="s">
        <v>1456</v>
      </c>
      <c r="K124" s="282"/>
      <c r="L124" s="282"/>
      <c r="M124" s="282"/>
      <c r="N124" s="282" t="s">
        <v>122</v>
      </c>
      <c r="R124" s="297"/>
      <c r="S124" s="297"/>
      <c r="T124" s="297"/>
      <c r="U124" s="297"/>
      <c r="V124" s="282"/>
    </row>
    <row r="125" customFormat="false" ht="8.25" hidden="false" customHeight="false" outlineLevel="0" collapsed="false">
      <c r="J125" s="282" t="s">
        <v>1457</v>
      </c>
      <c r="K125" s="282"/>
      <c r="L125" s="282"/>
      <c r="M125" s="282"/>
      <c r="N125" s="282" t="s">
        <v>51</v>
      </c>
      <c r="R125" s="282"/>
      <c r="S125" s="282"/>
      <c r="T125" s="282"/>
      <c r="U125" s="282"/>
      <c r="V125" s="282"/>
    </row>
    <row r="126" customFormat="false" ht="8.25" hidden="false" customHeight="false" outlineLevel="0" collapsed="false">
      <c r="A126" s="278"/>
      <c r="B126" s="281" t="s">
        <v>25</v>
      </c>
      <c r="C126" s="281" t="s">
        <v>28</v>
      </c>
      <c r="D126" s="281" t="s">
        <v>30</v>
      </c>
      <c r="J126" s="282" t="s">
        <v>1458</v>
      </c>
      <c r="K126" s="282"/>
      <c r="L126" s="282"/>
      <c r="M126" s="282"/>
      <c r="N126" s="282" t="s">
        <v>51</v>
      </c>
      <c r="R126" s="297"/>
      <c r="S126" s="297"/>
      <c r="T126" s="297"/>
      <c r="U126" s="297"/>
      <c r="V126" s="282"/>
    </row>
    <row r="127" customFormat="false" ht="8.25" hidden="false" customHeight="false" outlineLevel="0" collapsed="false">
      <c r="A127" s="297" t="s">
        <v>125</v>
      </c>
      <c r="B127" s="283" t="n">
        <f aca="false">SUM(M84:M86,C92:C96,K102:K107,K113:K116)</f>
        <v>384</v>
      </c>
      <c r="C127" s="283" t="n">
        <f aca="false">SUM(N84:N86,D92:D96,L102:L107,L113:L116)</f>
        <v>1611</v>
      </c>
      <c r="D127" s="283" t="n">
        <f aca="false">SUM(P84:P86,F92:F96,N102:N107,N113:N116)</f>
        <v>10</v>
      </c>
      <c r="J127" s="282" t="s">
        <v>1459</v>
      </c>
      <c r="K127" s="282"/>
      <c r="L127" s="282"/>
      <c r="M127" s="282"/>
      <c r="N127" s="282" t="s">
        <v>51</v>
      </c>
      <c r="R127" s="297"/>
      <c r="S127" s="297"/>
      <c r="T127" s="297"/>
      <c r="U127" s="297"/>
      <c r="V127" s="282"/>
    </row>
    <row r="128" customFormat="false" ht="8.25" hidden="false" customHeight="false" outlineLevel="0" collapsed="false">
      <c r="A128" s="297" t="s">
        <v>120</v>
      </c>
      <c r="B128" s="283"/>
      <c r="J128" s="282"/>
      <c r="K128" s="282"/>
      <c r="L128" s="282"/>
      <c r="M128" s="282"/>
      <c r="N128" s="282"/>
      <c r="R128" s="297"/>
      <c r="S128" s="297"/>
      <c r="T128" s="297"/>
      <c r="U128" s="297"/>
      <c r="V128" s="282"/>
    </row>
    <row r="129" customFormat="false" ht="8.25" hidden="false" customHeight="false" outlineLevel="0" collapsed="false">
      <c r="J129" s="282"/>
      <c r="K129" s="282"/>
      <c r="L129" s="282"/>
      <c r="M129" s="282"/>
      <c r="N129" s="282"/>
      <c r="R129" s="297"/>
      <c r="S129" s="297"/>
      <c r="T129" s="297"/>
      <c r="U129" s="297"/>
      <c r="V129" s="282"/>
    </row>
    <row r="130" customFormat="false" ht="8.25" hidden="false" customHeight="false" outlineLevel="0" collapsed="false">
      <c r="B130" s="281" t="s">
        <v>16</v>
      </c>
      <c r="C130" s="281" t="s">
        <v>17</v>
      </c>
    </row>
    <row r="131" customFormat="false" ht="8.25" hidden="false" customHeight="false" outlineLevel="0" collapsed="false">
      <c r="A131" s="297" t="s">
        <v>131</v>
      </c>
      <c r="B131" s="280" t="n">
        <f aca="false">B127/(B123+B127)</f>
        <v>0.387878787878788</v>
      </c>
      <c r="C131" s="280" t="n">
        <f aca="false">B123/(B123+B127)</f>
        <v>0.612121212121212</v>
      </c>
    </row>
    <row r="132" customFormat="false" ht="8.25" hidden="false" customHeight="false" outlineLevel="0" collapsed="false">
      <c r="A132" s="297" t="s">
        <v>133</v>
      </c>
      <c r="B132" s="283"/>
      <c r="C132" s="282"/>
      <c r="J132" s="273" t="s">
        <v>132</v>
      </c>
    </row>
    <row r="141" customFormat="false" ht="8.25" hidden="false" customHeight="false" outlineLevel="0" collapsed="false">
      <c r="A141" s="275" t="s">
        <v>134</v>
      </c>
      <c r="B141" s="275"/>
      <c r="C141" s="275"/>
      <c r="D141" s="275"/>
      <c r="E141" s="275"/>
      <c r="F141" s="275"/>
      <c r="G141" s="275"/>
      <c r="H141" s="275"/>
      <c r="I141" s="275"/>
      <c r="J141" s="275"/>
      <c r="K141" s="275"/>
      <c r="L141" s="275"/>
      <c r="M141" s="275"/>
      <c r="N141" s="275"/>
      <c r="O141" s="275"/>
      <c r="P141" s="275"/>
      <c r="Q141" s="275"/>
      <c r="R141" s="275"/>
      <c r="S141" s="275"/>
      <c r="T141" s="275"/>
      <c r="U141" s="275"/>
      <c r="V141" s="275"/>
      <c r="W141" s="275"/>
    </row>
    <row r="142" customFormat="false" ht="8.25" hidden="false" customHeight="false" outlineLevel="0" collapsed="false">
      <c r="A142" s="276"/>
      <c r="B142" s="276"/>
      <c r="C142" s="276"/>
      <c r="D142" s="276"/>
      <c r="E142" s="276"/>
      <c r="F142" s="276"/>
      <c r="G142" s="276"/>
      <c r="H142" s="276"/>
      <c r="I142" s="276"/>
      <c r="J142" s="276"/>
      <c r="K142" s="276"/>
      <c r="L142" s="276"/>
      <c r="M142" s="276"/>
      <c r="N142" s="276"/>
      <c r="O142" s="276"/>
      <c r="P142" s="276"/>
      <c r="Q142" s="276"/>
      <c r="R142" s="276"/>
      <c r="S142" s="276"/>
      <c r="T142" s="276"/>
      <c r="U142" s="276"/>
      <c r="V142" s="276"/>
      <c r="W142" s="276"/>
    </row>
    <row r="143" customFormat="false" ht="8.25" hidden="false" customHeight="false" outlineLevel="0" collapsed="false">
      <c r="H143" s="277" t="s">
        <v>11</v>
      </c>
      <c r="I143" s="277"/>
      <c r="J143" s="277"/>
      <c r="M143" s="277" t="s">
        <v>12</v>
      </c>
      <c r="N143" s="277"/>
      <c r="O143" s="277"/>
    </row>
    <row r="144" customFormat="false" ht="8.25" hidden="false" customHeight="false" outlineLevel="0" collapsed="false">
      <c r="H144" s="277" t="s">
        <v>14</v>
      </c>
      <c r="I144" s="277"/>
      <c r="J144" s="277"/>
    </row>
    <row r="145" customFormat="false" ht="8.25" hidden="false" customHeight="false" outlineLevel="0" collapsed="false">
      <c r="H145" s="277"/>
      <c r="I145" s="277"/>
      <c r="J145" s="277"/>
    </row>
    <row r="146" customFormat="false" ht="8.25" hidden="false" customHeight="false" outlineLevel="0" collapsed="false">
      <c r="H146" s="277"/>
      <c r="I146" s="277"/>
      <c r="J146" s="277"/>
    </row>
    <row r="147" customFormat="false" ht="8.25" hidden="false" customHeight="false" outlineLevel="0" collapsed="false">
      <c r="D147" s="278" t="s">
        <v>135</v>
      </c>
      <c r="P147" s="278" t="s">
        <v>136</v>
      </c>
    </row>
    <row r="148" customFormat="false" ht="8.25" hidden="false" customHeight="false" outlineLevel="0" collapsed="false">
      <c r="A148" s="281" t="s">
        <v>137</v>
      </c>
      <c r="P148" s="278" t="s">
        <v>137</v>
      </c>
      <c r="S148" s="281" t="s">
        <v>138</v>
      </c>
    </row>
    <row r="149" customFormat="false" ht="8.25" hidden="false" customHeight="false" outlineLevel="0" collapsed="false">
      <c r="A149" s="297" t="s">
        <v>139</v>
      </c>
      <c r="B149" s="298" t="s">
        <v>140</v>
      </c>
      <c r="C149" s="298" t="s">
        <v>26</v>
      </c>
      <c r="D149" s="298" t="s">
        <v>27</v>
      </c>
      <c r="E149" s="298" t="s">
        <v>55</v>
      </c>
      <c r="F149" s="298" t="s">
        <v>30</v>
      </c>
      <c r="G149" s="298" t="s">
        <v>141</v>
      </c>
      <c r="H149" s="298" t="s">
        <v>34</v>
      </c>
      <c r="I149" s="298" t="s">
        <v>55</v>
      </c>
      <c r="J149" s="298" t="s">
        <v>142</v>
      </c>
      <c r="K149" s="298" t="s">
        <v>30</v>
      </c>
      <c r="L149" s="298" t="s">
        <v>41</v>
      </c>
      <c r="O149" s="298" t="s">
        <v>143</v>
      </c>
      <c r="P149" s="298" t="s">
        <v>144</v>
      </c>
      <c r="Q149" s="298" t="s">
        <v>145</v>
      </c>
      <c r="S149" s="279" t="s">
        <v>16</v>
      </c>
      <c r="T149" s="279" t="s">
        <v>17</v>
      </c>
    </row>
    <row r="150" customFormat="false" ht="8.25" hidden="false" customHeight="false" outlineLevel="0" collapsed="false">
      <c r="A150" s="282" t="s">
        <v>49</v>
      </c>
      <c r="B150" s="292" t="n">
        <f aca="false">AVERAGE(B160,B170)</f>
        <v>565</v>
      </c>
      <c r="C150" s="292" t="n">
        <f aca="false">AVERAGE(C160,C170)</f>
        <v>366</v>
      </c>
      <c r="D150" s="299" t="n">
        <f aca="false">C150/B150</f>
        <v>0.647787610619469</v>
      </c>
      <c r="E150" s="292" t="n">
        <f aca="false">AVERAGE(E160,E170)</f>
        <v>3829</v>
      </c>
      <c r="F150" s="292" t="n">
        <f aca="false">AVERAGE(F160,F170)</f>
        <v>19</v>
      </c>
      <c r="G150" s="292" t="n">
        <f aca="false">AVERAGE(G160,G170)</f>
        <v>11</v>
      </c>
      <c r="H150" s="292" t="n">
        <f aca="false">AVERAGE(H160,H170)</f>
        <v>61</v>
      </c>
      <c r="I150" s="292" t="n">
        <f aca="false">AVERAGE(I160,I170)</f>
        <v>296</v>
      </c>
      <c r="J150" s="300" t="n">
        <f aca="false">I150/H150</f>
        <v>4.85245901639344</v>
      </c>
      <c r="K150" s="292" t="n">
        <f aca="false">AVERAGE(K160,K170)</f>
        <v>2</v>
      </c>
      <c r="L150" s="283" t="n">
        <f aca="false">((E150*0.05)+(F150*4)+(G150*-1)+(I150*0.1)+(K150*6))</f>
        <v>298.05</v>
      </c>
      <c r="O150" s="299" t="n">
        <f aca="false">(B150+H150)/(B152+F152+B154+F154+B156+F156+B150+H150)</f>
        <v>0.405440414507772</v>
      </c>
      <c r="P150" s="280" t="n">
        <f aca="false">B150/(B150+F152+F154+F156)</f>
        <v>0.51131221719457</v>
      </c>
      <c r="Q150" s="280" t="n">
        <f aca="false">H150/(H150+B152+B154+B156)</f>
        <v>0.138952164009112</v>
      </c>
      <c r="S150" s="280" t="n">
        <f aca="false">(H150+B152+B154+B156)/(H150+B152+B154+B156+B150)</f>
        <v>0.437250996015936</v>
      </c>
      <c r="T150" s="280" t="n">
        <f aca="false">B150/(B150+H150+B152+B154+B156)</f>
        <v>0.562749003984064</v>
      </c>
    </row>
    <row r="151" customFormat="false" ht="8.25" hidden="false" customHeight="false" outlineLevel="0" collapsed="false">
      <c r="A151" s="297" t="s">
        <v>146</v>
      </c>
      <c r="B151" s="298" t="s">
        <v>34</v>
      </c>
      <c r="C151" s="298" t="s">
        <v>55</v>
      </c>
      <c r="D151" s="298" t="s">
        <v>142</v>
      </c>
      <c r="E151" s="298" t="s">
        <v>30</v>
      </c>
      <c r="F151" s="298" t="s">
        <v>53</v>
      </c>
      <c r="G151" s="298" t="s">
        <v>54</v>
      </c>
      <c r="H151" s="298" t="s">
        <v>55</v>
      </c>
      <c r="I151" s="298" t="s">
        <v>147</v>
      </c>
      <c r="J151" s="298" t="s">
        <v>30</v>
      </c>
      <c r="K151" s="298" t="s">
        <v>41</v>
      </c>
      <c r="L151" s="292" t="s">
        <v>148</v>
      </c>
      <c r="O151" s="279" t="s">
        <v>143</v>
      </c>
      <c r="P151" s="279" t="s">
        <v>145</v>
      </c>
      <c r="Q151" s="279" t="s">
        <v>149</v>
      </c>
    </row>
    <row r="152" customFormat="false" ht="8.25" hidden="false" customHeight="false" outlineLevel="0" collapsed="false">
      <c r="A152" s="282" t="s">
        <v>49</v>
      </c>
      <c r="B152" s="292" t="n">
        <f aca="false">AVERAGE(B162,B172)</f>
        <v>324</v>
      </c>
      <c r="C152" s="292" t="n">
        <f aca="false">AVERAGE(C162,C172)</f>
        <v>1247</v>
      </c>
      <c r="D152" s="300" t="n">
        <f aca="false">C152/B152</f>
        <v>3.84876543209877</v>
      </c>
      <c r="E152" s="292" t="n">
        <f aca="false">AVERAGE(E162,E172)</f>
        <v>6.5</v>
      </c>
      <c r="F152" s="292" t="n">
        <f aca="false">AVERAGE(F162,F172)</f>
        <v>106</v>
      </c>
      <c r="G152" s="292" t="n">
        <f aca="false">AVERAGE(G162,G172)</f>
        <v>87.5</v>
      </c>
      <c r="H152" s="292" t="n">
        <f aca="false">AVERAGE(H162,H172)</f>
        <v>578.5</v>
      </c>
      <c r="I152" s="300" t="n">
        <f aca="false">H152/G152</f>
        <v>6.61142857142857</v>
      </c>
      <c r="J152" s="292" t="n">
        <f aca="false">AVERAGE(J162,J172)</f>
        <v>1</v>
      </c>
      <c r="K152" s="283" t="n">
        <f aca="false">(C152*0.1)+(E152*6)+(H152*0.1)+(J152*6)</f>
        <v>227.55</v>
      </c>
      <c r="L152" s="283" t="n">
        <f aca="false">(C152*0.1)+(E152*6)+(G152*1)+(H152*0.1)+(J152*6)</f>
        <v>315.05</v>
      </c>
      <c r="O152" s="299" t="n">
        <f aca="false">(B152+F152)/(B152+F152+B154+F154+B156+F156+B150+H150)</f>
        <v>0.278497409326425</v>
      </c>
      <c r="P152" s="280" t="n">
        <f aca="false">B152/(H150+B152+B154+B156)</f>
        <v>0.738041002277904</v>
      </c>
      <c r="Q152" s="280" t="n">
        <f aca="false">F152/(F152+F154+F156)</f>
        <v>0.196296296296296</v>
      </c>
    </row>
    <row r="153" customFormat="false" ht="8.25" hidden="false" customHeight="false" outlineLevel="0" collapsed="false">
      <c r="A153" s="297" t="s">
        <v>150</v>
      </c>
      <c r="B153" s="298" t="s">
        <v>34</v>
      </c>
      <c r="C153" s="298" t="s">
        <v>55</v>
      </c>
      <c r="D153" s="298" t="s">
        <v>142</v>
      </c>
      <c r="E153" s="298" t="s">
        <v>30</v>
      </c>
      <c r="F153" s="298" t="s">
        <v>53</v>
      </c>
      <c r="G153" s="298" t="s">
        <v>54</v>
      </c>
      <c r="H153" s="298" t="s">
        <v>55</v>
      </c>
      <c r="I153" s="298" t="s">
        <v>147</v>
      </c>
      <c r="J153" s="298" t="s">
        <v>30</v>
      </c>
      <c r="K153" s="298" t="s">
        <v>41</v>
      </c>
      <c r="L153" s="292" t="s">
        <v>148</v>
      </c>
      <c r="O153" s="279" t="s">
        <v>143</v>
      </c>
      <c r="P153" s="279" t="s">
        <v>145</v>
      </c>
      <c r="Q153" s="279" t="s">
        <v>149</v>
      </c>
    </row>
    <row r="154" customFormat="false" ht="8.25" hidden="false" customHeight="false" outlineLevel="0" collapsed="false">
      <c r="A154" s="282" t="s">
        <v>49</v>
      </c>
      <c r="B154" s="292" t="n">
        <f aca="false">AVERAGE(B164,B174)</f>
        <v>8.5</v>
      </c>
      <c r="C154" s="292" t="n">
        <f aca="false">AVERAGE(C164,C174)</f>
        <v>34</v>
      </c>
      <c r="D154" s="292" t="n">
        <f aca="false">C154/B154</f>
        <v>4</v>
      </c>
      <c r="E154" s="292" t="n">
        <f aca="false">AVERAGE(E164,E174)</f>
        <v>0</v>
      </c>
      <c r="F154" s="292" t="n">
        <f aca="false">AVERAGE(F164,F174)</f>
        <v>291</v>
      </c>
      <c r="G154" s="292" t="n">
        <f aca="false">AVERAGE(G164,G174)</f>
        <v>179.5</v>
      </c>
      <c r="H154" s="292" t="n">
        <f aca="false">AVERAGE(H164,H174)</f>
        <v>2156</v>
      </c>
      <c r="I154" s="300" t="n">
        <f aca="false">H154/G154</f>
        <v>12.0111420612813</v>
      </c>
      <c r="J154" s="292" t="n">
        <f aca="false">AVERAGE(J164,J174)</f>
        <v>13</v>
      </c>
      <c r="K154" s="283" t="n">
        <f aca="false">(C154*0.1)+(E154*6)+(H154*0.1)+(J154*6)</f>
        <v>297</v>
      </c>
      <c r="L154" s="283" t="n">
        <f aca="false">(C154*0.1)+(E154*6)+(G154*1)+(H154*0.1)+(J154*6)</f>
        <v>476.5</v>
      </c>
      <c r="O154" s="299" t="n">
        <f aca="false">(B154+F154)/(B152+F152+B154+F154+B156+F156+B150+H150)</f>
        <v>0.193976683937824</v>
      </c>
      <c r="P154" s="280" t="n">
        <f aca="false">B154/(B152+H150+B154+B156)</f>
        <v>0.0193621867881549</v>
      </c>
      <c r="Q154" s="280" t="n">
        <f aca="false">F154/(F154+F152+F156)</f>
        <v>0.538888888888889</v>
      </c>
    </row>
    <row r="155" customFormat="false" ht="8.25" hidden="false" customHeight="false" outlineLevel="0" collapsed="false">
      <c r="A155" s="297" t="s">
        <v>151</v>
      </c>
      <c r="B155" s="298" t="s">
        <v>34</v>
      </c>
      <c r="C155" s="298" t="s">
        <v>55</v>
      </c>
      <c r="D155" s="298" t="s">
        <v>142</v>
      </c>
      <c r="E155" s="298" t="s">
        <v>30</v>
      </c>
      <c r="F155" s="298" t="s">
        <v>53</v>
      </c>
      <c r="G155" s="298" t="s">
        <v>54</v>
      </c>
      <c r="H155" s="298" t="s">
        <v>55</v>
      </c>
      <c r="I155" s="298" t="s">
        <v>147</v>
      </c>
      <c r="J155" s="298" t="s">
        <v>30</v>
      </c>
      <c r="K155" s="298" t="s">
        <v>41</v>
      </c>
      <c r="L155" s="292" t="s">
        <v>148</v>
      </c>
      <c r="O155" s="279" t="s">
        <v>143</v>
      </c>
      <c r="P155" s="279" t="s">
        <v>145</v>
      </c>
      <c r="Q155" s="279" t="s">
        <v>149</v>
      </c>
    </row>
    <row r="156" customFormat="false" ht="8.25" hidden="false" customHeight="false" outlineLevel="0" collapsed="false">
      <c r="A156" s="282" t="s">
        <v>49</v>
      </c>
      <c r="B156" s="292" t="n">
        <f aca="false">AVERAGE(B166,B176)</f>
        <v>45.5</v>
      </c>
      <c r="C156" s="292" t="n">
        <f aca="false">AVERAGE(C166,C176)</f>
        <v>196</v>
      </c>
      <c r="D156" s="292" t="n">
        <f aca="false">C156/B156</f>
        <v>4.30769230769231</v>
      </c>
      <c r="E156" s="292" t="n">
        <f aca="false">AVERAGE(E166,E176)</f>
        <v>3.5</v>
      </c>
      <c r="F156" s="292" t="n">
        <f aca="false">AVERAGE(F166,F176)</f>
        <v>143</v>
      </c>
      <c r="G156" s="292" t="n">
        <f aca="false">AVERAGE(G166,G176)</f>
        <v>106</v>
      </c>
      <c r="H156" s="292" t="n">
        <f aca="false">AVERAGE(H166,H176)</f>
        <v>1139</v>
      </c>
      <c r="I156" s="300" t="n">
        <f aca="false">H156/G156</f>
        <v>10.7452830188679</v>
      </c>
      <c r="J156" s="292" t="n">
        <f aca="false">AVERAGE(J166,J176)</f>
        <v>6</v>
      </c>
      <c r="K156" s="283" t="n">
        <f aca="false">(C156*0.1)+(E156*6)+(H156*0.1)+(J156*6)</f>
        <v>190.5</v>
      </c>
      <c r="L156" s="283" t="n">
        <f aca="false">(C156*0.1)+(E156*6)+(G156*1)+(H156*0.1)+(J156*6)</f>
        <v>296.5</v>
      </c>
      <c r="O156" s="299" t="n">
        <f aca="false">(B156+F156)/(B152+F152+B154+F154+B156+F156+B150+H150)</f>
        <v>0.122085492227979</v>
      </c>
      <c r="P156" s="294" t="n">
        <f aca="false">B156/(B156+B154+B152+H150)</f>
        <v>0.103644646924829</v>
      </c>
      <c r="Q156" s="280" t="n">
        <f aca="false">F156/(F156+F154+F152)</f>
        <v>0.264814814814815</v>
      </c>
    </row>
    <row r="157" customFormat="false" ht="8.25" hidden="false" customHeight="false" outlineLevel="0" collapsed="false">
      <c r="B157" s="301"/>
      <c r="C157" s="301"/>
      <c r="D157" s="301"/>
      <c r="E157" s="301"/>
      <c r="F157" s="301"/>
      <c r="G157" s="301"/>
      <c r="H157" s="301"/>
      <c r="I157" s="301"/>
      <c r="J157" s="301"/>
      <c r="K157" s="301"/>
      <c r="L157" s="302"/>
      <c r="P157" s="278"/>
    </row>
    <row r="158" customFormat="false" ht="8.25" hidden="false" customHeight="false" outlineLevel="0" collapsed="false">
      <c r="A158" s="281" t="n">
        <v>2024</v>
      </c>
      <c r="P158" s="278" t="n">
        <v>2024</v>
      </c>
      <c r="S158" s="281" t="s">
        <v>138</v>
      </c>
    </row>
    <row r="159" customFormat="false" ht="8.25" hidden="false" customHeight="false" outlineLevel="0" collapsed="false">
      <c r="A159" s="297" t="s">
        <v>139</v>
      </c>
      <c r="B159" s="298" t="s">
        <v>140</v>
      </c>
      <c r="C159" s="298" t="s">
        <v>26</v>
      </c>
      <c r="D159" s="298" t="s">
        <v>27</v>
      </c>
      <c r="E159" s="298" t="s">
        <v>55</v>
      </c>
      <c r="F159" s="298" t="s">
        <v>30</v>
      </c>
      <c r="G159" s="298" t="s">
        <v>141</v>
      </c>
      <c r="H159" s="298" t="s">
        <v>34</v>
      </c>
      <c r="I159" s="298" t="s">
        <v>55</v>
      </c>
      <c r="J159" s="298" t="s">
        <v>142</v>
      </c>
      <c r="K159" s="298" t="s">
        <v>30</v>
      </c>
      <c r="L159" s="298" t="s">
        <v>41</v>
      </c>
      <c r="O159" s="298" t="s">
        <v>143</v>
      </c>
      <c r="P159" s="298" t="s">
        <v>144</v>
      </c>
      <c r="Q159" s="298" t="s">
        <v>145</v>
      </c>
      <c r="S159" s="279" t="s">
        <v>16</v>
      </c>
      <c r="T159" s="279" t="s">
        <v>17</v>
      </c>
    </row>
    <row r="160" customFormat="false" ht="8.25" hidden="false" customHeight="false" outlineLevel="0" collapsed="false">
      <c r="A160" s="282" t="s">
        <v>49</v>
      </c>
      <c r="B160" s="292" t="n">
        <v>546</v>
      </c>
      <c r="C160" s="292" t="n">
        <v>337</v>
      </c>
      <c r="D160" s="299" t="n">
        <f aca="false">C160/B160</f>
        <v>0.617216117216117</v>
      </c>
      <c r="E160" s="292" t="n">
        <v>3688</v>
      </c>
      <c r="F160" s="292" t="n">
        <v>20</v>
      </c>
      <c r="G160" s="292" t="n">
        <v>11</v>
      </c>
      <c r="H160" s="292" t="n">
        <v>46</v>
      </c>
      <c r="I160" s="292" t="n">
        <v>239</v>
      </c>
      <c r="J160" s="300" t="n">
        <f aca="false">I160/H160</f>
        <v>5.19565217391304</v>
      </c>
      <c r="K160" s="292" t="n">
        <v>1</v>
      </c>
      <c r="L160" s="283" t="n">
        <f aca="false">((E160*0.05)+(F160*4)+(G160*-1)+(I160*0.1)+(K160*6))</f>
        <v>283.3</v>
      </c>
      <c r="O160" s="299" t="n">
        <f aca="false">(B160+H160)/(B162+F162+B164+F164+B166+F166+B160+H160)</f>
        <v>0.393094289508632</v>
      </c>
      <c r="P160" s="280" t="n">
        <f aca="false">B160/(B160+F162+F164+F166)</f>
        <v>0.513640639698965</v>
      </c>
      <c r="Q160" s="280" t="n">
        <f aca="false">H160/(H160+B162+B164+B166)</f>
        <v>0.103837471783296</v>
      </c>
      <c r="S160" s="280" t="n">
        <f aca="false">(H160+B162+B164+B166)/(H160+B162+B164+B166+B160)</f>
        <v>0.447927199191102</v>
      </c>
      <c r="T160" s="280" t="n">
        <f aca="false">B160/(B160+H160+B162+B164+B166)</f>
        <v>0.552072800808898</v>
      </c>
    </row>
    <row r="161" customFormat="false" ht="8.25" hidden="false" customHeight="false" outlineLevel="0" collapsed="false">
      <c r="A161" s="297" t="s">
        <v>146</v>
      </c>
      <c r="B161" s="298" t="s">
        <v>34</v>
      </c>
      <c r="C161" s="298" t="s">
        <v>55</v>
      </c>
      <c r="D161" s="298" t="s">
        <v>142</v>
      </c>
      <c r="E161" s="298" t="s">
        <v>30</v>
      </c>
      <c r="F161" s="298" t="s">
        <v>53</v>
      </c>
      <c r="G161" s="298" t="s">
        <v>54</v>
      </c>
      <c r="H161" s="298" t="s">
        <v>55</v>
      </c>
      <c r="I161" s="298" t="s">
        <v>147</v>
      </c>
      <c r="J161" s="298" t="s">
        <v>30</v>
      </c>
      <c r="K161" s="298" t="s">
        <v>41</v>
      </c>
      <c r="L161" s="298" t="s">
        <v>148</v>
      </c>
      <c r="O161" s="279" t="s">
        <v>143</v>
      </c>
      <c r="P161" s="279" t="s">
        <v>145</v>
      </c>
      <c r="Q161" s="279" t="s">
        <v>149</v>
      </c>
    </row>
    <row r="162" customFormat="false" ht="8.25" hidden="false" customHeight="false" outlineLevel="0" collapsed="false">
      <c r="A162" s="282" t="s">
        <v>49</v>
      </c>
      <c r="B162" s="292" t="n">
        <v>348</v>
      </c>
      <c r="C162" s="292" t="n">
        <v>1378</v>
      </c>
      <c r="D162" s="300" t="n">
        <f aca="false">C162/B162</f>
        <v>3.95977011494253</v>
      </c>
      <c r="E162" s="292" t="n">
        <v>8</v>
      </c>
      <c r="F162" s="292" t="n">
        <v>135</v>
      </c>
      <c r="G162" s="292" t="n">
        <v>107</v>
      </c>
      <c r="H162" s="292" t="n">
        <v>728</v>
      </c>
      <c r="I162" s="300" t="n">
        <f aca="false">H162/G162</f>
        <v>6.80373831775701</v>
      </c>
      <c r="J162" s="292" t="n">
        <v>2</v>
      </c>
      <c r="K162" s="283" t="n">
        <f aca="false">(C162*0.1)+(E162*6)+(H162*0.1)+(J162*6)</f>
        <v>270.6</v>
      </c>
      <c r="L162" s="283" t="n">
        <f aca="false">(C162*0.1)+(E162*6)+(G162*1)+(H162*0.1)+(J162*6)</f>
        <v>377.6</v>
      </c>
      <c r="O162" s="299" t="n">
        <f aca="false">(B162+F162)/(B162+F162+B164+F164+B166+F166+B160+H160)</f>
        <v>0.320717131474104</v>
      </c>
      <c r="P162" s="280" t="n">
        <f aca="false">B162/(H160+B162+B164+B166)</f>
        <v>0.785553047404063</v>
      </c>
      <c r="Q162" s="280" t="n">
        <f aca="false">F162/(F162+F164+F166)</f>
        <v>0.261121856866538</v>
      </c>
    </row>
    <row r="163" customFormat="false" ht="8.25" hidden="false" customHeight="false" outlineLevel="0" collapsed="false">
      <c r="A163" s="297" t="s">
        <v>150</v>
      </c>
      <c r="B163" s="298" t="s">
        <v>34</v>
      </c>
      <c r="C163" s="298" t="s">
        <v>55</v>
      </c>
      <c r="D163" s="298" t="s">
        <v>142</v>
      </c>
      <c r="E163" s="298" t="s">
        <v>30</v>
      </c>
      <c r="F163" s="298" t="s">
        <v>53</v>
      </c>
      <c r="G163" s="298" t="s">
        <v>54</v>
      </c>
      <c r="H163" s="298" t="s">
        <v>55</v>
      </c>
      <c r="I163" s="298" t="s">
        <v>147</v>
      </c>
      <c r="J163" s="298" t="s">
        <v>30</v>
      </c>
      <c r="K163" s="298" t="s">
        <v>41</v>
      </c>
      <c r="L163" s="298" t="s">
        <v>148</v>
      </c>
      <c r="O163" s="279" t="s">
        <v>143</v>
      </c>
      <c r="P163" s="279" t="s">
        <v>145</v>
      </c>
      <c r="Q163" s="279" t="s">
        <v>149</v>
      </c>
    </row>
    <row r="164" customFormat="false" ht="8.25" hidden="false" customHeight="false" outlineLevel="0" collapsed="false">
      <c r="A164" s="282" t="s">
        <v>49</v>
      </c>
      <c r="B164" s="292" t="n">
        <v>10</v>
      </c>
      <c r="C164" s="292" t="n">
        <v>48</v>
      </c>
      <c r="D164" s="292" t="n">
        <f aca="false">C164/B164</f>
        <v>4.8</v>
      </c>
      <c r="E164" s="292" t="n">
        <v>0</v>
      </c>
      <c r="F164" s="292" t="n">
        <v>238</v>
      </c>
      <c r="G164" s="292" t="n">
        <v>135</v>
      </c>
      <c r="H164" s="292" t="n">
        <v>1833</v>
      </c>
      <c r="I164" s="300" t="n">
        <f aca="false">H164/G164</f>
        <v>13.5777777777778</v>
      </c>
      <c r="J164" s="292" t="n">
        <v>11</v>
      </c>
      <c r="K164" s="283" t="n">
        <f aca="false">(C164*0.1)+(E164*6)+(H164*0.1)+(J164*6)</f>
        <v>254.1</v>
      </c>
      <c r="L164" s="283" t="n">
        <f aca="false">(C164*0.1)+(E164*6)+(G164*1)+(H164*0.1)+(J164*6)</f>
        <v>389.1</v>
      </c>
      <c r="O164" s="299" t="n">
        <f aca="false">(B164+F164)/(B162+F162+B164+F164+B166+F166+B160+H160)</f>
        <v>0.164674634794157</v>
      </c>
      <c r="P164" s="280" t="n">
        <f aca="false">B164/(B162+H160+B164+B166)</f>
        <v>0.0225733634311512</v>
      </c>
      <c r="Q164" s="280" t="n">
        <f aca="false">F164/(F164+F162+F166)</f>
        <v>0.460348162475822</v>
      </c>
    </row>
    <row r="165" customFormat="false" ht="8.25" hidden="false" customHeight="false" outlineLevel="0" collapsed="false">
      <c r="A165" s="297" t="s">
        <v>151</v>
      </c>
      <c r="B165" s="298" t="s">
        <v>34</v>
      </c>
      <c r="C165" s="298" t="s">
        <v>55</v>
      </c>
      <c r="D165" s="298" t="s">
        <v>142</v>
      </c>
      <c r="E165" s="298" t="s">
        <v>30</v>
      </c>
      <c r="F165" s="298" t="s">
        <v>53</v>
      </c>
      <c r="G165" s="298" t="s">
        <v>54</v>
      </c>
      <c r="H165" s="298" t="s">
        <v>55</v>
      </c>
      <c r="I165" s="298" t="s">
        <v>147</v>
      </c>
      <c r="J165" s="298" t="s">
        <v>30</v>
      </c>
      <c r="K165" s="298" t="s">
        <v>41</v>
      </c>
      <c r="L165" s="298" t="s">
        <v>148</v>
      </c>
      <c r="O165" s="279" t="s">
        <v>143</v>
      </c>
      <c r="P165" s="279" t="s">
        <v>145</v>
      </c>
      <c r="Q165" s="279" t="s">
        <v>149</v>
      </c>
    </row>
    <row r="166" customFormat="false" ht="8.25" hidden="false" customHeight="false" outlineLevel="0" collapsed="false">
      <c r="A166" s="282" t="s">
        <v>49</v>
      </c>
      <c r="B166" s="292" t="n">
        <v>39</v>
      </c>
      <c r="C166" s="292" t="n">
        <v>278</v>
      </c>
      <c r="D166" s="292" t="n">
        <f aca="false">C166/B166</f>
        <v>7.12820512820513</v>
      </c>
      <c r="E166" s="292" t="n">
        <v>6</v>
      </c>
      <c r="F166" s="292" t="n">
        <v>144</v>
      </c>
      <c r="G166" s="292" t="n">
        <v>108</v>
      </c>
      <c r="H166" s="292" t="n">
        <v>1169</v>
      </c>
      <c r="I166" s="300" t="n">
        <f aca="false">H166/G166</f>
        <v>10.8240740740741</v>
      </c>
      <c r="J166" s="292" t="n">
        <v>8</v>
      </c>
      <c r="K166" s="283" t="n">
        <f aca="false">(C166*0.1)+(E166*6)+(H166*0.1)+(J166*6)</f>
        <v>228.7</v>
      </c>
      <c r="L166" s="283" t="n">
        <f aca="false">(C166*0.1)+(E166*6)+(G166*1)+(H166*0.1)+(J166*6)</f>
        <v>336.7</v>
      </c>
      <c r="O166" s="299" t="n">
        <f aca="false">(B166+F166)/(B162+F162+B164+F164+B166+F166+B160+H160)</f>
        <v>0.121513944223108</v>
      </c>
      <c r="P166" s="294" t="n">
        <f aca="false">B166/(B166+B164+B162+H160)</f>
        <v>0.0880361173814898</v>
      </c>
      <c r="Q166" s="280" t="n">
        <f aca="false">F166/(F166+F164+F162)</f>
        <v>0.27852998065764</v>
      </c>
    </row>
    <row r="168" customFormat="false" ht="8.25" hidden="false" customHeight="false" outlineLevel="0" collapsed="false">
      <c r="A168" s="281" t="n">
        <v>2025</v>
      </c>
      <c r="P168" s="278" t="n">
        <v>2025</v>
      </c>
      <c r="S168" s="281" t="s">
        <v>138</v>
      </c>
    </row>
    <row r="169" customFormat="false" ht="8.25" hidden="false" customHeight="false" outlineLevel="0" collapsed="false">
      <c r="A169" s="297" t="s">
        <v>139</v>
      </c>
      <c r="B169" s="298" t="s">
        <v>140</v>
      </c>
      <c r="C169" s="298" t="s">
        <v>26</v>
      </c>
      <c r="D169" s="298" t="s">
        <v>27</v>
      </c>
      <c r="E169" s="298" t="s">
        <v>55</v>
      </c>
      <c r="F169" s="298" t="s">
        <v>30</v>
      </c>
      <c r="G169" s="298" t="s">
        <v>141</v>
      </c>
      <c r="H169" s="298" t="s">
        <v>34</v>
      </c>
      <c r="I169" s="298" t="s">
        <v>55</v>
      </c>
      <c r="J169" s="298" t="s">
        <v>142</v>
      </c>
      <c r="K169" s="298" t="s">
        <v>30</v>
      </c>
      <c r="L169" s="298" t="s">
        <v>41</v>
      </c>
      <c r="O169" s="298" t="s">
        <v>143</v>
      </c>
      <c r="P169" s="298" t="s">
        <v>144</v>
      </c>
      <c r="Q169" s="298" t="s">
        <v>145</v>
      </c>
      <c r="S169" s="279" t="s">
        <v>16</v>
      </c>
      <c r="T169" s="279" t="s">
        <v>17</v>
      </c>
    </row>
    <row r="170" customFormat="false" ht="8.25" hidden="false" customHeight="false" outlineLevel="0" collapsed="false">
      <c r="A170" s="282" t="s">
        <v>49</v>
      </c>
      <c r="B170" s="292" t="n">
        <v>584</v>
      </c>
      <c r="C170" s="292" t="n">
        <v>395</v>
      </c>
      <c r="D170" s="299" t="n">
        <f aca="false">C170/B170</f>
        <v>0.676369863013699</v>
      </c>
      <c r="E170" s="292" t="n">
        <v>3970</v>
      </c>
      <c r="F170" s="292" t="n">
        <v>18</v>
      </c>
      <c r="G170" s="292" t="n">
        <v>11</v>
      </c>
      <c r="H170" s="292" t="n">
        <v>76</v>
      </c>
      <c r="I170" s="292" t="n">
        <v>353</v>
      </c>
      <c r="J170" s="292" t="n">
        <f aca="false">I170/H170</f>
        <v>4.64473684210526</v>
      </c>
      <c r="K170" s="292" t="n">
        <v>3</v>
      </c>
      <c r="L170" s="283" t="n">
        <f aca="false">((E170*0.05)+(F170*4)+(G170*-1)+(I170*0.1)+(K170*6))</f>
        <v>312.8</v>
      </c>
      <c r="O170" s="299" t="n">
        <f aca="false">(B170+H170)/(B172+F172+B174+F174+B176+F176+B170+H170)</f>
        <v>0.417193426042984</v>
      </c>
      <c r="P170" s="280" t="n">
        <f aca="false">B170/(B170+F172+F174+F176)</f>
        <v>0.509154315605929</v>
      </c>
      <c r="Q170" s="280" t="n">
        <f aca="false">H170/(H170+B172+B174+B176)</f>
        <v>0.174712643678161</v>
      </c>
      <c r="S170" s="280" t="n">
        <f aca="false">(H170+B172+B174+B176)/(H170+B172+B174+B176+B170)</f>
        <v>0.426889106967615</v>
      </c>
      <c r="T170" s="280" t="n">
        <f aca="false">B170/(B170+H170+B172+B174+B176)</f>
        <v>0.573110893032385</v>
      </c>
    </row>
    <row r="171" customFormat="false" ht="8.25" hidden="false" customHeight="false" outlineLevel="0" collapsed="false">
      <c r="A171" s="297" t="s">
        <v>146</v>
      </c>
      <c r="B171" s="298" t="s">
        <v>34</v>
      </c>
      <c r="C171" s="298" t="s">
        <v>55</v>
      </c>
      <c r="D171" s="298" t="s">
        <v>142</v>
      </c>
      <c r="E171" s="298" t="s">
        <v>30</v>
      </c>
      <c r="F171" s="298" t="s">
        <v>53</v>
      </c>
      <c r="G171" s="298" t="s">
        <v>54</v>
      </c>
      <c r="H171" s="298" t="s">
        <v>55</v>
      </c>
      <c r="I171" s="298" t="s">
        <v>147</v>
      </c>
      <c r="J171" s="298" t="s">
        <v>30</v>
      </c>
      <c r="K171" s="298" t="s">
        <v>41</v>
      </c>
      <c r="L171" s="298" t="s">
        <v>148</v>
      </c>
      <c r="O171" s="279" t="s">
        <v>143</v>
      </c>
      <c r="P171" s="279" t="s">
        <v>145</v>
      </c>
      <c r="Q171" s="279" t="s">
        <v>149</v>
      </c>
    </row>
    <row r="172" customFormat="false" ht="8.25" hidden="false" customHeight="false" outlineLevel="0" collapsed="false">
      <c r="A172" s="282" t="s">
        <v>49</v>
      </c>
      <c r="B172" s="292" t="n">
        <v>300</v>
      </c>
      <c r="C172" s="292" t="n">
        <v>1116</v>
      </c>
      <c r="D172" s="300" t="n">
        <f aca="false">C172/B172</f>
        <v>3.72</v>
      </c>
      <c r="E172" s="292" t="n">
        <v>5</v>
      </c>
      <c r="F172" s="292" t="n">
        <v>77</v>
      </c>
      <c r="G172" s="292" t="n">
        <v>68</v>
      </c>
      <c r="H172" s="292" t="n">
        <v>429</v>
      </c>
      <c r="I172" s="300" t="n">
        <f aca="false">H172/G172</f>
        <v>6.30882352941176</v>
      </c>
      <c r="J172" s="292" t="n">
        <v>0</v>
      </c>
      <c r="K172" s="283" t="n">
        <f aca="false">(C172*0.1)+(E172*6)+(H172*0.1)+(J172*6)</f>
        <v>184.5</v>
      </c>
      <c r="L172" s="283" t="n">
        <f aca="false">(C172*0.1)+(E172*6)+(G172*1)+(H172*0.1)+(J172*6)</f>
        <v>252.5</v>
      </c>
      <c r="O172" s="299" t="n">
        <f aca="false">(B172+F172)/(B172+F172+B174+F174+B176+F176+B170+H170)</f>
        <v>0.238305941845765</v>
      </c>
      <c r="P172" s="280" t="n">
        <f aca="false">B172/(H170+B172+B174+B176)</f>
        <v>0.689655172413793</v>
      </c>
      <c r="Q172" s="280" t="n">
        <f aca="false">F172/(F172+F174+F176)</f>
        <v>0.136767317939609</v>
      </c>
    </row>
    <row r="173" customFormat="false" ht="8.25" hidden="false" customHeight="false" outlineLevel="0" collapsed="false">
      <c r="A173" s="297" t="s">
        <v>150</v>
      </c>
      <c r="B173" s="298" t="s">
        <v>34</v>
      </c>
      <c r="C173" s="298" t="s">
        <v>55</v>
      </c>
      <c r="D173" s="298" t="s">
        <v>142</v>
      </c>
      <c r="E173" s="298" t="s">
        <v>30</v>
      </c>
      <c r="F173" s="298" t="s">
        <v>53</v>
      </c>
      <c r="G173" s="298" t="s">
        <v>54</v>
      </c>
      <c r="H173" s="298" t="s">
        <v>55</v>
      </c>
      <c r="I173" s="298" t="s">
        <v>147</v>
      </c>
      <c r="J173" s="298" t="s">
        <v>30</v>
      </c>
      <c r="K173" s="298" t="s">
        <v>41</v>
      </c>
      <c r="L173" s="298" t="s">
        <v>148</v>
      </c>
      <c r="O173" s="279" t="s">
        <v>143</v>
      </c>
      <c r="P173" s="279" t="s">
        <v>145</v>
      </c>
      <c r="Q173" s="279" t="s">
        <v>149</v>
      </c>
    </row>
    <row r="174" customFormat="false" ht="8.25" hidden="false" customHeight="false" outlineLevel="0" collapsed="false">
      <c r="A174" s="282" t="s">
        <v>49</v>
      </c>
      <c r="B174" s="292" t="n">
        <v>7</v>
      </c>
      <c r="C174" s="292" t="n">
        <v>20</v>
      </c>
      <c r="D174" s="300" t="n">
        <f aca="false">C174/B174</f>
        <v>2.85714285714286</v>
      </c>
      <c r="E174" s="292" t="n">
        <v>0</v>
      </c>
      <c r="F174" s="292" t="n">
        <v>344</v>
      </c>
      <c r="G174" s="292" t="n">
        <v>224</v>
      </c>
      <c r="H174" s="292" t="n">
        <v>2479</v>
      </c>
      <c r="I174" s="300" t="n">
        <f aca="false">H174/G174</f>
        <v>11.0669642857143</v>
      </c>
      <c r="J174" s="292" t="n">
        <v>15</v>
      </c>
      <c r="K174" s="283" t="n">
        <f aca="false">(C174*0.1)+(E174*6)+(H174*0.1)+(J174*6)</f>
        <v>339.9</v>
      </c>
      <c r="L174" s="283" t="n">
        <f aca="false">(C174*0.1)+(E174*6)+(G174*1)+(H174*0.1)+(J174*6)</f>
        <v>563.9</v>
      </c>
      <c r="O174" s="299" t="n">
        <f aca="false">(B174+F174)/(B172+F172+B174+F174+B176+F176+B170+H170)</f>
        <v>0.221871049304678</v>
      </c>
      <c r="P174" s="280" t="n">
        <f aca="false">B174/(B172+H170+B174+B176)</f>
        <v>0.0160919540229885</v>
      </c>
      <c r="Q174" s="280" t="n">
        <f aca="false">F174/(F174+F172+F176)</f>
        <v>0.61101243339254</v>
      </c>
    </row>
    <row r="175" customFormat="false" ht="8.25" hidden="false" customHeight="false" outlineLevel="0" collapsed="false">
      <c r="A175" s="297" t="s">
        <v>151</v>
      </c>
      <c r="B175" s="298" t="s">
        <v>34</v>
      </c>
      <c r="C175" s="298" t="s">
        <v>55</v>
      </c>
      <c r="D175" s="298" t="s">
        <v>142</v>
      </c>
      <c r="E175" s="298" t="s">
        <v>30</v>
      </c>
      <c r="F175" s="298" t="s">
        <v>53</v>
      </c>
      <c r="G175" s="298" t="s">
        <v>54</v>
      </c>
      <c r="H175" s="298" t="s">
        <v>55</v>
      </c>
      <c r="I175" s="298" t="s">
        <v>147</v>
      </c>
      <c r="J175" s="298" t="s">
        <v>30</v>
      </c>
      <c r="K175" s="298" t="s">
        <v>41</v>
      </c>
      <c r="L175" s="298" t="s">
        <v>148</v>
      </c>
      <c r="O175" s="279" t="s">
        <v>143</v>
      </c>
      <c r="P175" s="279" t="s">
        <v>145</v>
      </c>
      <c r="Q175" s="279" t="s">
        <v>149</v>
      </c>
    </row>
    <row r="176" customFormat="false" ht="8.25" hidden="false" customHeight="false" outlineLevel="0" collapsed="false">
      <c r="A176" s="282" t="s">
        <v>49</v>
      </c>
      <c r="B176" s="292" t="n">
        <v>52</v>
      </c>
      <c r="C176" s="292" t="n">
        <v>114</v>
      </c>
      <c r="D176" s="292" t="n">
        <f aca="false">C176/B176</f>
        <v>2.19230769230769</v>
      </c>
      <c r="E176" s="292" t="n">
        <v>1</v>
      </c>
      <c r="F176" s="292" t="n">
        <v>142</v>
      </c>
      <c r="G176" s="292" t="n">
        <v>104</v>
      </c>
      <c r="H176" s="292" t="n">
        <v>1109</v>
      </c>
      <c r="I176" s="300" t="n">
        <f aca="false">H176/G176</f>
        <v>10.6634615384615</v>
      </c>
      <c r="J176" s="292" t="n">
        <v>4</v>
      </c>
      <c r="K176" s="283" t="n">
        <f aca="false">(C176*0.1)+(E176*6)+(H176*0.1)+(J176*6)</f>
        <v>152.3</v>
      </c>
      <c r="L176" s="283" t="n">
        <f aca="false">(C176*0.1)+(E176*6)+(G176*1)+(H176*0.1)+(J176*6)</f>
        <v>256.3</v>
      </c>
      <c r="O176" s="299" t="n">
        <f aca="false">(B176+F176)/(B172+F172+B174+F174+B176+F176+B170+H170)</f>
        <v>0.122629582806574</v>
      </c>
      <c r="P176" s="294" t="n">
        <f aca="false">B176/(B176+B174+B172+H170)</f>
        <v>0.119540229885057</v>
      </c>
      <c r="Q176" s="280" t="n">
        <f aca="false">F176/(F176+F174+F172)</f>
        <v>0.252220248667851</v>
      </c>
    </row>
  </sheetData>
  <mergeCells count="136">
    <mergeCell ref="A1:W1"/>
    <mergeCell ref="A3:W3"/>
    <mergeCell ref="AC3:AY3"/>
    <mergeCell ref="H5:J5"/>
    <mergeCell ref="M5:O5"/>
    <mergeCell ref="AJ5:AL5"/>
    <mergeCell ref="AO5:AQ5"/>
    <mergeCell ref="H6:J6"/>
    <mergeCell ref="AJ6:AL6"/>
    <mergeCell ref="H7:J7"/>
    <mergeCell ref="AJ7:AL7"/>
    <mergeCell ref="A10:W10"/>
    <mergeCell ref="AC10:AY10"/>
    <mergeCell ref="C12:I12"/>
    <mergeCell ref="N12:R12"/>
    <mergeCell ref="T12:V12"/>
    <mergeCell ref="X12:Y12"/>
    <mergeCell ref="AG12:AM12"/>
    <mergeCell ref="AP12:AT12"/>
    <mergeCell ref="AV12:AX12"/>
    <mergeCell ref="AZ12:BA12"/>
    <mergeCell ref="A20:G20"/>
    <mergeCell ref="H20:M20"/>
    <mergeCell ref="T20:V20"/>
    <mergeCell ref="X20:Y20"/>
    <mergeCell ref="AE20:AK20"/>
    <mergeCell ref="AL20:AQ20"/>
    <mergeCell ref="AV20:AX20"/>
    <mergeCell ref="AZ20:BA20"/>
    <mergeCell ref="A30:G30"/>
    <mergeCell ref="L30:P30"/>
    <mergeCell ref="T30:V30"/>
    <mergeCell ref="X30:Y30"/>
    <mergeCell ref="AE30:AK30"/>
    <mergeCell ref="AN30:AR30"/>
    <mergeCell ref="AV30:AX30"/>
    <mergeCell ref="AZ30:BA30"/>
    <mergeCell ref="A41:G41"/>
    <mergeCell ref="L41:P41"/>
    <mergeCell ref="T41:V41"/>
    <mergeCell ref="X41:Y41"/>
    <mergeCell ref="AE41:AK41"/>
    <mergeCell ref="AN41:AR41"/>
    <mergeCell ref="AV41:AX41"/>
    <mergeCell ref="AZ41:BA41"/>
    <mergeCell ref="A50:G50"/>
    <mergeCell ref="J50:N50"/>
    <mergeCell ref="R50:V50"/>
    <mergeCell ref="AC50:AI50"/>
    <mergeCell ref="AL50:AP50"/>
    <mergeCell ref="AT50:AX50"/>
    <mergeCell ref="J51:M51"/>
    <mergeCell ref="R51:U51"/>
    <mergeCell ref="AL51:AO51"/>
    <mergeCell ref="AT51:AW51"/>
    <mergeCell ref="J52:M52"/>
    <mergeCell ref="R52:U52"/>
    <mergeCell ref="AL52:AO52"/>
    <mergeCell ref="AT52:AW52"/>
    <mergeCell ref="J53:M53"/>
    <mergeCell ref="R53:U53"/>
    <mergeCell ref="AL53:AO53"/>
    <mergeCell ref="AT53:AW53"/>
    <mergeCell ref="J54:M54"/>
    <mergeCell ref="R54:U54"/>
    <mergeCell ref="AL54:AO54"/>
    <mergeCell ref="AT54:AW54"/>
    <mergeCell ref="J55:M55"/>
    <mergeCell ref="R55:U55"/>
    <mergeCell ref="AL55:AO55"/>
    <mergeCell ref="AT55:AW55"/>
    <mergeCell ref="J56:M56"/>
    <mergeCell ref="R56:U56"/>
    <mergeCell ref="AL56:AO56"/>
    <mergeCell ref="AT56:AW56"/>
    <mergeCell ref="J57:M57"/>
    <mergeCell ref="R57:U57"/>
    <mergeCell ref="AL57:AO57"/>
    <mergeCell ref="AT57:AW57"/>
    <mergeCell ref="J58:M58"/>
    <mergeCell ref="R58:U58"/>
    <mergeCell ref="AL58:AO58"/>
    <mergeCell ref="AT58:AW58"/>
    <mergeCell ref="J59:M59"/>
    <mergeCell ref="R59:U59"/>
    <mergeCell ref="AL59:AO59"/>
    <mergeCell ref="AT59:AW59"/>
    <mergeCell ref="A73:W73"/>
    <mergeCell ref="H75:J75"/>
    <mergeCell ref="M75:O75"/>
    <mergeCell ref="H76:J76"/>
    <mergeCell ref="H77:J77"/>
    <mergeCell ref="A80:W80"/>
    <mergeCell ref="C82:I82"/>
    <mergeCell ref="L82:P82"/>
    <mergeCell ref="R82:T82"/>
    <mergeCell ref="V82:W82"/>
    <mergeCell ref="A90:G90"/>
    <mergeCell ref="H90:M90"/>
    <mergeCell ref="R90:T90"/>
    <mergeCell ref="V90:W90"/>
    <mergeCell ref="A100:G100"/>
    <mergeCell ref="J100:N100"/>
    <mergeCell ref="R100:T100"/>
    <mergeCell ref="V100:W100"/>
    <mergeCell ref="A111:G111"/>
    <mergeCell ref="J111:N111"/>
    <mergeCell ref="R111:T111"/>
    <mergeCell ref="V111:W111"/>
    <mergeCell ref="A120:G120"/>
    <mergeCell ref="J120:N120"/>
    <mergeCell ref="R120:V120"/>
    <mergeCell ref="J121:M121"/>
    <mergeCell ref="R121:U121"/>
    <mergeCell ref="J122:M122"/>
    <mergeCell ref="R122:U122"/>
    <mergeCell ref="J123:M123"/>
    <mergeCell ref="R123:U123"/>
    <mergeCell ref="J124:M124"/>
    <mergeCell ref="R124:U124"/>
    <mergeCell ref="J125:M125"/>
    <mergeCell ref="R125:U125"/>
    <mergeCell ref="J126:M126"/>
    <mergeCell ref="R126:U126"/>
    <mergeCell ref="J127:M127"/>
    <mergeCell ref="R127:U127"/>
    <mergeCell ref="J128:M128"/>
    <mergeCell ref="R128:U128"/>
    <mergeCell ref="J129:M129"/>
    <mergeCell ref="R129:U129"/>
    <mergeCell ref="A141:W141"/>
    <mergeCell ref="H143:J143"/>
    <mergeCell ref="M143:O143"/>
    <mergeCell ref="H144:J144"/>
    <mergeCell ref="H145:J145"/>
    <mergeCell ref="H146:J146"/>
  </mergeCells>
  <hyperlinks>
    <hyperlink ref="H5" location="ARI!C9" display="RSP Projections: Year 1"/>
    <hyperlink ref="M5" location="ARI!AX11" display="Adjustable Projections: Year 1"/>
    <hyperlink ref="AJ5" location="ARI!C9" display="RSP Projections: Year 1"/>
    <hyperlink ref="AO5" location="ARI!AX11" display="Adjustable Projections: Year 1"/>
    <hyperlink ref="H6" location="ARI!A110" display="RSP Projections: Year 2"/>
    <hyperlink ref="M6" location="ARI!A170" display="Past Run/Pass Performances"/>
    <hyperlink ref="AJ6" location="ARI!A110" display="RSP Projections: Year 2"/>
    <hyperlink ref="H75" location="ARI!C9" display="RSP Projections: Year 1"/>
    <hyperlink ref="M75" location="ARI!AX11" display="Adjustable Projections: Year 1"/>
    <hyperlink ref="H76" location="ARI!A110" display="RSP Projections: Year 2"/>
    <hyperlink ref="M76" location="ARI!A170" display="Past Run/Pass Performances"/>
    <hyperlink ref="H143" location="ARI!C9" display="RSP Projections: Year 1"/>
    <hyperlink ref="M143" location="ARI!AX11" display="Adjustable Projections: Year 1"/>
    <hyperlink ref="H144" location="ARI!A110" display="RSP Projections: Year 2"/>
  </hyperlinks>
  <printOptions headings="false" gridLines="false" gridLinesSet="true" horizontalCentered="false" verticalCentered="false"/>
  <pageMargins left="0" right="0" top="0" bottom="0" header="0.511811023622047" footer="0.511811023622047"/>
  <pageSetup paperSize="1" scale="54"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B176"/>
  <sheetViews>
    <sheetView showFormulas="false" showGridLines="true" showRowColHeaders="true" showZeros="true" rightToLeft="false" tabSelected="false" showOutlineSymbols="true" defaultGridColor="true" view="normal" topLeftCell="A7" colorId="64" zoomScale="200" zoomScaleNormal="200" zoomScalePageLayoutView="100" workbookViewId="0">
      <selection pane="topLeft" activeCell="F15" activeCellId="0" sqref="F15"/>
    </sheetView>
  </sheetViews>
  <sheetFormatPr defaultColWidth="9.1484375" defaultRowHeight="8.25" customHeight="false" zeroHeight="false" outlineLevelRow="0" outlineLevelCol="0"/>
  <cols>
    <col collapsed="false" customWidth="true" hidden="false" outlineLevel="0" max="1" min="1" style="121" width="14.29"/>
    <col collapsed="false" customWidth="true" hidden="false" outlineLevel="0" max="2" min="2" style="122" width="3.86"/>
    <col collapsed="false" customWidth="true" hidden="false" outlineLevel="0" max="17" min="3" style="121" width="3.86"/>
    <col collapsed="false" customWidth="true" hidden="false" outlineLevel="0" max="18" min="18" style="121" width="12"/>
    <col collapsed="false" customWidth="true" hidden="false" outlineLevel="0" max="19" min="19" style="121" width="6.71"/>
    <col collapsed="false" customWidth="true" hidden="false" outlineLevel="0" max="20" min="20" style="121" width="6.57"/>
    <col collapsed="false" customWidth="true" hidden="false" outlineLevel="0" max="21" min="21" style="121" width="4.29"/>
    <col collapsed="false" customWidth="true" hidden="false" outlineLevel="0" max="22" min="22" style="121" width="4.71"/>
    <col collapsed="false" customWidth="true" hidden="false" outlineLevel="0" max="23" min="23" style="121" width="4.29"/>
    <col collapsed="false" customWidth="true" hidden="false" outlineLevel="0" max="24" min="24" style="121" width="3.57"/>
    <col collapsed="false" customWidth="true" hidden="false" outlineLevel="0" max="25" min="25" style="121" width="4.71"/>
    <col collapsed="false" customWidth="true" hidden="false" outlineLevel="0" max="26" min="26" style="121" width="4"/>
    <col collapsed="false" customWidth="false" hidden="false" outlineLevel="0" max="28" min="27" style="121" width="9.14"/>
    <col collapsed="false" customWidth="true" hidden="false" outlineLevel="0" max="29" min="29" style="121" width="13.15"/>
    <col collapsed="false" customWidth="true" hidden="false" outlineLevel="0" max="30" min="30" style="121" width="6.14"/>
    <col collapsed="false" customWidth="true" hidden="false" outlineLevel="0" max="31" min="31" style="121" width="7.71"/>
    <col collapsed="false" customWidth="true" hidden="false" outlineLevel="0" max="32" min="32" style="121" width="6"/>
    <col collapsed="false" customWidth="true" hidden="false" outlineLevel="0" max="33" min="33" style="121" width="7.71"/>
    <col collapsed="false" customWidth="true" hidden="false" outlineLevel="0" max="34" min="34" style="121" width="5"/>
    <col collapsed="false" customWidth="true" hidden="false" outlineLevel="0" max="35" min="35" style="121" width="7.71"/>
    <col collapsed="false" customWidth="true" hidden="false" outlineLevel="0" max="36" min="36" style="121" width="3.57"/>
    <col collapsed="false" customWidth="true" hidden="false" outlineLevel="0" max="37" min="37" style="121" width="7.71"/>
    <col collapsed="false" customWidth="true" hidden="false" outlineLevel="0" max="38" min="38" style="121" width="33.86"/>
    <col collapsed="false" customWidth="true" hidden="false" outlineLevel="0" max="39" min="39" style="121" width="7.71"/>
    <col collapsed="false" customWidth="true" hidden="false" outlineLevel="0" max="40" min="40" style="121" width="4.29"/>
    <col collapsed="false" customWidth="true" hidden="false" outlineLevel="0" max="41" min="41" style="121" width="7.71"/>
    <col collapsed="false" customWidth="true" hidden="false" outlineLevel="0" max="42" min="42" style="121" width="6.43"/>
    <col collapsed="false" customWidth="true" hidden="false" outlineLevel="0" max="43" min="43" style="121" width="7.71"/>
    <col collapsed="false" customWidth="true" hidden="false" outlineLevel="0" max="44" min="44" style="121" width="3.57"/>
    <col collapsed="false" customWidth="true" hidden="false" outlineLevel="0" max="45" min="45" style="121" width="7.71"/>
    <col collapsed="false" customWidth="false" hidden="false" outlineLevel="0" max="46" min="46" style="121" width="9.14"/>
    <col collapsed="false" customWidth="true" hidden="false" outlineLevel="0" max="49" min="47" style="121" width="7.71"/>
    <col collapsed="false" customWidth="true" hidden="false" outlineLevel="0" max="50" min="50" style="121" width="6.29"/>
    <col collapsed="false" customWidth="true" hidden="false" outlineLevel="0" max="51" min="51" style="121" width="5.86"/>
    <col collapsed="false" customWidth="true" hidden="false" outlineLevel="0" max="52" min="52" style="121" width="6.85"/>
    <col collapsed="false" customWidth="false" hidden="false" outlineLevel="0" max="16384" min="53" style="121" width="9.14"/>
  </cols>
  <sheetData>
    <row r="1" customFormat="false" ht="8.25" hidden="false" customHeight="false" outlineLevel="0" collapsed="false">
      <c r="A1" s="123" t="s">
        <v>1460</v>
      </c>
      <c r="B1" s="123"/>
      <c r="C1" s="123"/>
      <c r="D1" s="123"/>
      <c r="E1" s="123"/>
      <c r="F1" s="123"/>
      <c r="G1" s="123"/>
      <c r="H1" s="123"/>
      <c r="I1" s="123"/>
      <c r="J1" s="123"/>
      <c r="K1" s="123"/>
      <c r="L1" s="123"/>
      <c r="M1" s="123"/>
      <c r="N1" s="123"/>
      <c r="O1" s="123"/>
      <c r="P1" s="123"/>
      <c r="Q1" s="123"/>
      <c r="R1" s="123"/>
      <c r="S1" s="123"/>
      <c r="T1" s="123"/>
      <c r="U1" s="123"/>
      <c r="V1" s="123"/>
      <c r="W1" s="123"/>
    </row>
    <row r="2" customFormat="false" ht="8.25" hidden="false" customHeight="false" outlineLevel="0" collapsed="false">
      <c r="C2" s="124"/>
      <c r="D2" s="124"/>
      <c r="E2" s="124"/>
      <c r="F2" s="124"/>
      <c r="G2" s="124"/>
      <c r="H2" s="124"/>
      <c r="I2" s="124"/>
      <c r="J2" s="124"/>
      <c r="K2" s="124"/>
      <c r="L2" s="124"/>
      <c r="M2" s="124"/>
      <c r="N2" s="124"/>
    </row>
    <row r="3" customFormat="false" ht="8.25" hidden="false" customHeight="false" outlineLevel="0" collapsed="false">
      <c r="A3" s="123" t="s">
        <v>10</v>
      </c>
      <c r="B3" s="123"/>
      <c r="C3" s="123"/>
      <c r="D3" s="123"/>
      <c r="E3" s="123"/>
      <c r="F3" s="123"/>
      <c r="G3" s="123"/>
      <c r="H3" s="123"/>
      <c r="I3" s="123"/>
      <c r="J3" s="123"/>
      <c r="K3" s="123"/>
      <c r="L3" s="123"/>
      <c r="M3" s="123"/>
      <c r="N3" s="123"/>
      <c r="O3" s="123"/>
      <c r="P3" s="123"/>
      <c r="Q3" s="123"/>
      <c r="R3" s="123"/>
      <c r="S3" s="123"/>
      <c r="T3" s="123"/>
      <c r="U3" s="123"/>
      <c r="V3" s="123"/>
      <c r="W3" s="123"/>
      <c r="AC3" s="123" t="s">
        <v>10</v>
      </c>
      <c r="AD3" s="123"/>
      <c r="AE3" s="123"/>
      <c r="AF3" s="123"/>
      <c r="AG3" s="123"/>
      <c r="AH3" s="123"/>
      <c r="AI3" s="123"/>
      <c r="AJ3" s="123"/>
      <c r="AK3" s="123"/>
      <c r="AL3" s="123"/>
      <c r="AM3" s="123"/>
      <c r="AN3" s="123"/>
      <c r="AO3" s="123"/>
      <c r="AP3" s="123"/>
      <c r="AQ3" s="123"/>
      <c r="AR3" s="123"/>
      <c r="AS3" s="123"/>
      <c r="AT3" s="123"/>
      <c r="AU3" s="123"/>
      <c r="AV3" s="123"/>
      <c r="AW3" s="123"/>
      <c r="AX3" s="123"/>
      <c r="AY3" s="123"/>
    </row>
    <row r="4" customFormat="false" ht="8.25" hidden="false" customHeight="false" outlineLevel="0" collapsed="false">
      <c r="A4" s="124"/>
      <c r="B4" s="124"/>
      <c r="C4" s="124"/>
      <c r="D4" s="124"/>
      <c r="E4" s="124"/>
      <c r="F4" s="124"/>
      <c r="G4" s="124"/>
      <c r="H4" s="124"/>
      <c r="I4" s="124"/>
      <c r="J4" s="124"/>
      <c r="K4" s="124"/>
      <c r="L4" s="124"/>
      <c r="M4" s="124"/>
      <c r="N4" s="124"/>
      <c r="O4" s="124"/>
      <c r="P4" s="124"/>
      <c r="Q4" s="124"/>
      <c r="R4" s="124"/>
      <c r="S4" s="124"/>
      <c r="T4" s="124"/>
      <c r="U4" s="124"/>
      <c r="V4" s="124"/>
      <c r="W4" s="124"/>
      <c r="X4" s="124"/>
      <c r="Y4" s="124"/>
      <c r="Z4" s="124"/>
      <c r="AA4" s="124"/>
      <c r="AC4" s="124"/>
      <c r="AD4" s="124"/>
      <c r="AE4" s="124"/>
      <c r="AF4" s="124"/>
      <c r="AG4" s="124"/>
      <c r="AH4" s="124"/>
      <c r="AI4" s="124"/>
      <c r="AJ4" s="124"/>
      <c r="AK4" s="124"/>
      <c r="AL4" s="124"/>
      <c r="AM4" s="124"/>
      <c r="AN4" s="124"/>
      <c r="AO4" s="124"/>
      <c r="AP4" s="124"/>
      <c r="AQ4" s="124"/>
      <c r="AR4" s="124"/>
      <c r="AS4" s="124"/>
      <c r="AT4" s="124"/>
      <c r="AU4" s="124"/>
      <c r="AV4" s="124"/>
      <c r="AW4" s="124"/>
      <c r="AX4" s="124"/>
      <c r="AY4" s="124"/>
    </row>
    <row r="5" customFormat="false" ht="8.25" hidden="false" customHeight="false" outlineLevel="0" collapsed="false">
      <c r="H5" s="125" t="s">
        <v>11</v>
      </c>
      <c r="I5" s="125"/>
      <c r="J5" s="125"/>
      <c r="M5" s="125" t="s">
        <v>12</v>
      </c>
      <c r="N5" s="125"/>
      <c r="O5" s="125"/>
      <c r="S5" s="126" t="s">
        <v>13</v>
      </c>
      <c r="AJ5" s="125" t="s">
        <v>11</v>
      </c>
      <c r="AK5" s="125"/>
      <c r="AL5" s="125"/>
      <c r="AO5" s="125" t="s">
        <v>12</v>
      </c>
      <c r="AP5" s="125"/>
      <c r="AQ5" s="125"/>
    </row>
    <row r="6" customFormat="false" ht="8.25" hidden="false" customHeight="false" outlineLevel="0" collapsed="false">
      <c r="H6" s="125" t="s">
        <v>14</v>
      </c>
      <c r="I6" s="125"/>
      <c r="J6" s="125"/>
      <c r="M6" s="125" t="s">
        <v>15</v>
      </c>
      <c r="S6" s="127" t="s">
        <v>16</v>
      </c>
      <c r="T6" s="127" t="s">
        <v>17</v>
      </c>
      <c r="AJ6" s="125" t="s">
        <v>14</v>
      </c>
      <c r="AK6" s="125"/>
      <c r="AL6" s="125"/>
    </row>
    <row r="7" customFormat="false" ht="8.25" hidden="false" customHeight="false" outlineLevel="0" collapsed="false">
      <c r="H7" s="125"/>
      <c r="I7" s="125"/>
      <c r="J7" s="125"/>
      <c r="S7" s="128" t="n">
        <f aca="false">(N17+D27+L38+L47)/(N17+D27+L38+D17)</f>
        <v>0.493695441319108</v>
      </c>
      <c r="T7" s="128" t="n">
        <f aca="false">D17/(D17+N17+D27+L38+L47)</f>
        <v>0.506304558680892</v>
      </c>
      <c r="AJ7" s="125"/>
      <c r="AK7" s="125"/>
      <c r="AL7" s="125"/>
    </row>
    <row r="10" customFormat="false" ht="8.25" hidden="false" customHeight="false" outlineLevel="0" collapsed="false">
      <c r="A10" s="123" t="s">
        <v>11</v>
      </c>
      <c r="B10" s="123"/>
      <c r="C10" s="123"/>
      <c r="D10" s="123"/>
      <c r="E10" s="123"/>
      <c r="F10" s="123"/>
      <c r="G10" s="123"/>
      <c r="H10" s="123"/>
      <c r="I10" s="123"/>
      <c r="J10" s="123"/>
      <c r="K10" s="123"/>
      <c r="L10" s="123"/>
      <c r="M10" s="123"/>
      <c r="N10" s="123"/>
      <c r="O10" s="123"/>
      <c r="P10" s="123"/>
      <c r="Q10" s="123"/>
      <c r="R10" s="123"/>
      <c r="S10" s="123"/>
      <c r="T10" s="123"/>
      <c r="U10" s="123"/>
      <c r="V10" s="123"/>
      <c r="W10" s="123"/>
      <c r="AC10" s="123" t="s">
        <v>12</v>
      </c>
      <c r="AD10" s="123"/>
      <c r="AE10" s="123"/>
      <c r="AF10" s="123"/>
      <c r="AG10" s="123"/>
      <c r="AH10" s="123"/>
      <c r="AI10" s="123"/>
      <c r="AJ10" s="123"/>
      <c r="AK10" s="123"/>
      <c r="AL10" s="123"/>
      <c r="AM10" s="123"/>
      <c r="AN10" s="123"/>
      <c r="AO10" s="123"/>
      <c r="AP10" s="123"/>
      <c r="AQ10" s="123"/>
      <c r="AR10" s="123"/>
      <c r="AS10" s="123"/>
      <c r="AT10" s="123"/>
      <c r="AU10" s="123"/>
      <c r="AV10" s="123"/>
      <c r="AW10" s="123"/>
      <c r="AX10" s="123"/>
      <c r="AY10" s="123"/>
    </row>
    <row r="12" customFormat="false" ht="8.25" hidden="false" customHeight="false" outlineLevel="0" collapsed="false">
      <c r="C12" s="123" t="s">
        <v>18</v>
      </c>
      <c r="D12" s="123"/>
      <c r="E12" s="123"/>
      <c r="F12" s="123"/>
      <c r="G12" s="123"/>
      <c r="H12" s="123"/>
      <c r="I12" s="123"/>
      <c r="J12" s="124"/>
      <c r="K12" s="124"/>
      <c r="N12" s="123" t="s">
        <v>19</v>
      </c>
      <c r="O12" s="123"/>
      <c r="P12" s="123"/>
      <c r="Q12" s="123"/>
      <c r="R12" s="123"/>
      <c r="T12" s="123" t="s">
        <v>20</v>
      </c>
      <c r="U12" s="123"/>
      <c r="V12" s="123"/>
      <c r="X12" s="123"/>
      <c r="Y12" s="123"/>
      <c r="AG12" s="123" t="s">
        <v>18</v>
      </c>
      <c r="AH12" s="123"/>
      <c r="AI12" s="123"/>
      <c r="AJ12" s="123"/>
      <c r="AK12" s="123"/>
      <c r="AL12" s="123"/>
      <c r="AM12" s="123"/>
      <c r="AP12" s="123" t="s">
        <v>19</v>
      </c>
      <c r="AQ12" s="123"/>
      <c r="AR12" s="123"/>
      <c r="AS12" s="123"/>
      <c r="AT12" s="123"/>
      <c r="AV12" s="123" t="s">
        <v>20</v>
      </c>
      <c r="AW12" s="123"/>
      <c r="AX12" s="123"/>
      <c r="AZ12" s="123" t="s">
        <v>21</v>
      </c>
      <c r="BA12" s="123"/>
    </row>
    <row r="13" customFormat="false" ht="8.25" hidden="false" customHeight="false" outlineLevel="0" collapsed="false">
      <c r="A13" s="129" t="s">
        <v>22</v>
      </c>
      <c r="B13" s="129" t="s">
        <v>23</v>
      </c>
      <c r="C13" s="129" t="s">
        <v>24</v>
      </c>
      <c r="D13" s="129" t="s">
        <v>25</v>
      </c>
      <c r="E13" s="129" t="s">
        <v>26</v>
      </c>
      <c r="F13" s="129" t="s">
        <v>27</v>
      </c>
      <c r="G13" s="129" t="s">
        <v>28</v>
      </c>
      <c r="H13" s="129" t="s">
        <v>29</v>
      </c>
      <c r="I13" s="129" t="s">
        <v>30</v>
      </c>
      <c r="J13" s="129" t="s">
        <v>31</v>
      </c>
      <c r="K13" s="129" t="s">
        <v>32</v>
      </c>
      <c r="L13" s="129" t="s">
        <v>33</v>
      </c>
      <c r="N13" s="129" t="s">
        <v>34</v>
      </c>
      <c r="O13" s="129" t="s">
        <v>35</v>
      </c>
      <c r="P13" s="129" t="s">
        <v>36</v>
      </c>
      <c r="Q13" s="129" t="s">
        <v>30</v>
      </c>
      <c r="R13" s="129" t="s">
        <v>37</v>
      </c>
      <c r="S13" s="129"/>
      <c r="T13" s="129" t="s">
        <v>38</v>
      </c>
      <c r="U13" s="129" t="s">
        <v>39</v>
      </c>
      <c r="V13" s="129" t="s">
        <v>40</v>
      </c>
      <c r="W13" s="129"/>
      <c r="X13" s="129" t="s">
        <v>41</v>
      </c>
      <c r="Y13" s="129" t="s">
        <v>42</v>
      </c>
      <c r="Z13" s="129"/>
      <c r="AA13" s="129"/>
      <c r="AD13" s="129" t="s">
        <v>22</v>
      </c>
      <c r="AE13" s="129" t="s">
        <v>24</v>
      </c>
      <c r="AF13" s="129" t="s">
        <v>25</v>
      </c>
      <c r="AG13" s="129" t="s">
        <v>26</v>
      </c>
      <c r="AH13" s="129" t="s">
        <v>27</v>
      </c>
      <c r="AI13" s="129" t="s">
        <v>28</v>
      </c>
      <c r="AJ13" s="129" t="s">
        <v>29</v>
      </c>
      <c r="AK13" s="129" t="s">
        <v>30</v>
      </c>
      <c r="AL13" s="129" t="s">
        <v>31</v>
      </c>
      <c r="AM13" s="129" t="s">
        <v>32</v>
      </c>
      <c r="AN13" s="129" t="s">
        <v>33</v>
      </c>
      <c r="AP13" s="129" t="s">
        <v>34</v>
      </c>
      <c r="AQ13" s="129" t="s">
        <v>35</v>
      </c>
      <c r="AR13" s="129" t="s">
        <v>36</v>
      </c>
      <c r="AS13" s="129" t="s">
        <v>30</v>
      </c>
      <c r="AT13" s="129" t="s">
        <v>37</v>
      </c>
      <c r="AU13" s="129"/>
      <c r="AV13" s="129" t="s">
        <v>38</v>
      </c>
      <c r="AW13" s="129" t="s">
        <v>39</v>
      </c>
      <c r="AX13" s="129" t="s">
        <v>40</v>
      </c>
      <c r="AY13" s="129"/>
      <c r="AZ13" s="129" t="s">
        <v>41</v>
      </c>
      <c r="BA13" s="129" t="s">
        <v>42</v>
      </c>
    </row>
    <row r="14" customFormat="false" ht="8.25" hidden="false" customHeight="false" outlineLevel="0" collapsed="false">
      <c r="A14" s="130"/>
      <c r="B14" s="131"/>
      <c r="C14" s="131"/>
      <c r="D14" s="131"/>
      <c r="E14" s="131"/>
      <c r="F14" s="128" t="e">
        <f aca="false">E14/D14</f>
        <v>#DIV/0!</v>
      </c>
      <c r="G14" s="131"/>
      <c r="H14" s="132" t="e">
        <f aca="false">G14/D14</f>
        <v>#DIV/0!</v>
      </c>
      <c r="I14" s="131"/>
      <c r="J14" s="128" t="e">
        <f aca="false">I14/D14</f>
        <v>#DIV/0!</v>
      </c>
      <c r="K14" s="131"/>
      <c r="L14" s="128" t="e">
        <f aca="false">K14/D14</f>
        <v>#DIV/0!</v>
      </c>
      <c r="N14" s="131"/>
      <c r="O14" s="131"/>
      <c r="P14" s="131" t="e">
        <f aca="false">O14/N14</f>
        <v>#DIV/0!</v>
      </c>
      <c r="Q14" s="131"/>
      <c r="R14" s="128" t="e">
        <f aca="false">Q14/N14</f>
        <v>#DIV/0!</v>
      </c>
      <c r="S14" s="122"/>
      <c r="T14" s="128" t="n">
        <f aca="false">(D14+N14)/($D$17+$N$17)</f>
        <v>0</v>
      </c>
      <c r="U14" s="128" t="n">
        <f aca="false">D14/($D$17)</f>
        <v>0</v>
      </c>
      <c r="V14" s="128" t="n">
        <f aca="false">N14/($N$17)</f>
        <v>0</v>
      </c>
      <c r="W14" s="133"/>
      <c r="X14" s="131" t="n">
        <f aca="false">($G14*('Scoring Format'!$B$2))+($I14*('Scoring Format'!$B$5))+($K14*('Scoring Format'!$B$8))+($O14*('Scoring Format'!$B$3))+($Q14*('Scoring Format'!$B$6))</f>
        <v>0</v>
      </c>
      <c r="Y14" s="134" t="n">
        <f aca="false">(($G14*('Scoring Format'!$B$2))+($I14*('Scoring Format'!$B$5))+($K14*('Scoring Format'!$B$8))+($O14*('Scoring Format'!$B$3))+($Q14*('Scoring Format'!$B$6)))*0.4</f>
        <v>0</v>
      </c>
      <c r="Z14" s="122"/>
      <c r="AA14" s="122"/>
      <c r="AD14" s="130" t="s">
        <v>44</v>
      </c>
      <c r="AE14" s="130"/>
      <c r="AF14" s="131" t="n">
        <v>583</v>
      </c>
      <c r="AG14" s="131" t="n">
        <v>378</v>
      </c>
      <c r="AH14" s="128" t="n">
        <f aca="false">AG14/AF14</f>
        <v>0.648370497427101</v>
      </c>
      <c r="AI14" s="131" t="n">
        <v>4072</v>
      </c>
      <c r="AJ14" s="132" t="n">
        <f aca="false">AI14/AF14</f>
        <v>6.98456260720412</v>
      </c>
      <c r="AK14" s="131" t="n">
        <v>27</v>
      </c>
      <c r="AL14" s="128" t="n">
        <f aca="false">AK14/AF14</f>
        <v>0.0463121783876501</v>
      </c>
      <c r="AM14" s="131" t="n">
        <v>11</v>
      </c>
      <c r="AN14" s="128" t="n">
        <f aca="false">AM14/AF14</f>
        <v>0.0188679245283019</v>
      </c>
      <c r="AP14" s="131" t="n">
        <v>100</v>
      </c>
      <c r="AQ14" s="131" t="n">
        <v>590</v>
      </c>
      <c r="AR14" s="131" t="n">
        <f aca="false">AQ14/AP14</f>
        <v>5.9</v>
      </c>
      <c r="AS14" s="131" t="n">
        <v>5</v>
      </c>
      <c r="AT14" s="128" t="n">
        <f aca="false">AS14/AP14</f>
        <v>0.05</v>
      </c>
      <c r="AU14" s="122"/>
      <c r="AV14" s="128" t="n">
        <f aca="false">(AF14+AP14)/(AF17+AP17)</f>
        <v>1</v>
      </c>
      <c r="AW14" s="128" t="n">
        <f aca="false">AF14/(AP14+AF14)</f>
        <v>0.853587115666179</v>
      </c>
      <c r="AX14" s="128" t="n">
        <f aca="false">AP14/(AF14+AP14)</f>
        <v>0.146412884333821</v>
      </c>
      <c r="AY14" s="133"/>
      <c r="AZ14" s="131" t="n">
        <f aca="false">((AI14*0.05)+(AK14*4)+(AM14*-1)+(AQ14*0.1)+(AS14*6))*0.55</f>
        <v>214.28</v>
      </c>
      <c r="BA14" s="134" t="n">
        <f aca="false">((AI14*0.05)+(AK14*4)+(AM14*-1)+(AQ14*0.1)+(AS14*6))*0.4</f>
        <v>155.84</v>
      </c>
    </row>
    <row r="15" customFormat="false" ht="8.25" hidden="false" customHeight="false" outlineLevel="0" collapsed="false">
      <c r="A15" s="130" t="s">
        <v>1461</v>
      </c>
      <c r="B15" s="131" t="n">
        <v>23</v>
      </c>
      <c r="C15" s="131" t="n">
        <v>15</v>
      </c>
      <c r="D15" s="131" t="n">
        <v>478</v>
      </c>
      <c r="E15" s="131" t="n">
        <v>298</v>
      </c>
      <c r="F15" s="128" t="n">
        <f aca="false">E15/D15</f>
        <v>0.623430962343096</v>
      </c>
      <c r="G15" s="131" t="n">
        <v>3408</v>
      </c>
      <c r="H15" s="132" t="n">
        <f aca="false">G15/D15</f>
        <v>7.12970711297071</v>
      </c>
      <c r="I15" s="131" t="n">
        <v>23</v>
      </c>
      <c r="J15" s="128" t="n">
        <f aca="false">I15/D15</f>
        <v>0.0481171548117155</v>
      </c>
      <c r="K15" s="131" t="n">
        <v>8</v>
      </c>
      <c r="L15" s="128" t="n">
        <f aca="false">K15/D15</f>
        <v>0.0167364016736402</v>
      </c>
      <c r="N15" s="131" t="n">
        <v>109</v>
      </c>
      <c r="O15" s="131" t="n">
        <v>630</v>
      </c>
      <c r="P15" s="131" t="n">
        <f aca="false">O15/N15</f>
        <v>5.77981651376147</v>
      </c>
      <c r="Q15" s="131" t="n">
        <v>8</v>
      </c>
      <c r="R15" s="128" t="n">
        <f aca="false">Q15/N15</f>
        <v>0.073394495412844</v>
      </c>
      <c r="S15" s="122"/>
      <c r="T15" s="128" t="n">
        <f aca="false">(D15+N15)/($D$17+$N$17)</f>
        <v>0.922955974842767</v>
      </c>
      <c r="U15" s="128" t="n">
        <f aca="false">D15/($D$17)</f>
        <v>0.915708812260536</v>
      </c>
      <c r="V15" s="128" t="n">
        <f aca="false">N15/($N$17)</f>
        <v>0.956140350877193</v>
      </c>
      <c r="W15" s="133"/>
      <c r="X15" s="131" t="n">
        <f aca="false">($G15*('Scoring Format'!$B$2))+($I15*('Scoring Format'!$B$5))+($K15*('Scoring Format'!$B$8))+($O15*('Scoring Format'!$B$3))+($Q15*('Scoring Format'!$B$6))</f>
        <v>365.4</v>
      </c>
      <c r="Y15" s="134" t="n">
        <f aca="false">(($G15*('Scoring Format'!$B$2))+($I15*('Scoring Format'!$B$5))+($K15*('Scoring Format'!$B$8))+($O15*('Scoring Format'!$B$3))+($Q15*('Scoring Format'!$B$6)))*0.4</f>
        <v>146.16</v>
      </c>
      <c r="Z15" s="122"/>
      <c r="AA15" s="122"/>
      <c r="AD15" s="130" t="s">
        <v>46</v>
      </c>
      <c r="AE15" s="130"/>
      <c r="AF15" s="131" t="n">
        <v>0</v>
      </c>
      <c r="AG15" s="131" t="n">
        <v>0</v>
      </c>
      <c r="AH15" s="128" t="n">
        <v>0</v>
      </c>
      <c r="AI15" s="131" t="n">
        <v>0</v>
      </c>
      <c r="AJ15" s="132"/>
      <c r="AK15" s="131" t="n">
        <v>0</v>
      </c>
      <c r="AL15" s="128" t="e">
        <f aca="false">AK15/AF15</f>
        <v>#DIV/0!</v>
      </c>
      <c r="AM15" s="131" t="n">
        <v>0</v>
      </c>
      <c r="AN15" s="128" t="e">
        <f aca="false">AM15/AF15</f>
        <v>#DIV/0!</v>
      </c>
      <c r="AP15" s="131" t="n">
        <v>0</v>
      </c>
      <c r="AQ15" s="131" t="n">
        <v>0</v>
      </c>
      <c r="AR15" s="131"/>
      <c r="AS15" s="131" t="n">
        <v>0</v>
      </c>
      <c r="AT15" s="128" t="e">
        <f aca="false">AS15/AP15</f>
        <v>#DIV/0!</v>
      </c>
      <c r="AU15" s="122"/>
      <c r="AV15" s="128" t="e">
        <f aca="false">(AF15+AP15)/(AD18+AN18)</f>
        <v>#DIV/0!</v>
      </c>
      <c r="AW15" s="128" t="e">
        <f aca="false">AF15/(AP15+AF15)</f>
        <v>#DIV/0!</v>
      </c>
      <c r="AX15" s="128" t="e">
        <f aca="false">AP15/(AF15+AP15)</f>
        <v>#DIV/0!</v>
      </c>
      <c r="AY15" s="133"/>
      <c r="AZ15" s="131"/>
      <c r="BA15" s="134"/>
    </row>
    <row r="16" customFormat="false" ht="8.25" hidden="false" customHeight="false" outlineLevel="0" collapsed="false">
      <c r="A16" s="130" t="s">
        <v>1462</v>
      </c>
      <c r="B16" s="131" t="n">
        <v>32</v>
      </c>
      <c r="C16" s="131" t="n">
        <v>2</v>
      </c>
      <c r="D16" s="131" t="n">
        <v>44</v>
      </c>
      <c r="E16" s="131" t="n">
        <v>28</v>
      </c>
      <c r="F16" s="128" t="n">
        <f aca="false">E16/D16</f>
        <v>0.636363636363636</v>
      </c>
      <c r="G16" s="131" t="n">
        <v>375</v>
      </c>
      <c r="H16" s="132" t="n">
        <f aca="false">G16/D16</f>
        <v>8.52272727272727</v>
      </c>
      <c r="I16" s="131" t="n">
        <v>2</v>
      </c>
      <c r="J16" s="128" t="n">
        <f aca="false">I16/D16</f>
        <v>0.0454545454545455</v>
      </c>
      <c r="K16" s="131" t="n">
        <v>3</v>
      </c>
      <c r="L16" s="128" t="n">
        <f aca="false">K16/D16</f>
        <v>0.0681818181818182</v>
      </c>
      <c r="N16" s="131" t="n">
        <v>5</v>
      </c>
      <c r="O16" s="131" t="n">
        <v>17</v>
      </c>
      <c r="P16" s="131" t="n">
        <f aca="false">O16/N16</f>
        <v>3.4</v>
      </c>
      <c r="Q16" s="131" t="n">
        <v>1</v>
      </c>
      <c r="R16" s="128" t="n">
        <f aca="false">Q16/N16</f>
        <v>0.2</v>
      </c>
      <c r="S16" s="122"/>
      <c r="T16" s="128" t="n">
        <f aca="false">(D16+N16)/($D$17+$N$17)</f>
        <v>0.0770440251572327</v>
      </c>
      <c r="U16" s="128" t="n">
        <f aca="false">D16/($D$17)</f>
        <v>0.0842911877394636</v>
      </c>
      <c r="V16" s="128" t="n">
        <f aca="false">N16/($N$17)</f>
        <v>0.043859649122807</v>
      </c>
      <c r="W16" s="133"/>
      <c r="X16" s="131" t="n">
        <f aca="false">($G16*('Scoring Format'!$B$2))+($I16*('Scoring Format'!$B$5))+($K16*('Scoring Format'!$B$8))+($O16*('Scoring Format'!$B$3))+($Q16*('Scoring Format'!$B$6))</f>
        <v>31.45</v>
      </c>
      <c r="Y16" s="134" t="n">
        <f aca="false">(($G16*('Scoring Format'!$B$2))+($I16*('Scoring Format'!$B$5))+($K16*('Scoring Format'!$B$8))+($O16*('Scoring Format'!$B$3))+($Q16*('Scoring Format'!$B$6)))*0.4</f>
        <v>12.58</v>
      </c>
      <c r="Z16" s="122"/>
      <c r="AA16" s="122"/>
      <c r="AD16" s="130" t="s">
        <v>157</v>
      </c>
      <c r="AE16" s="130"/>
      <c r="AF16" s="131"/>
      <c r="AG16" s="131"/>
      <c r="AH16" s="128" t="e">
        <f aca="false">AG16/AF16</f>
        <v>#DIV/0!</v>
      </c>
      <c r="AI16" s="131"/>
      <c r="AJ16" s="132" t="e">
        <f aca="false">AI16/AF16</f>
        <v>#DIV/0!</v>
      </c>
      <c r="AK16" s="131"/>
      <c r="AL16" s="128" t="e">
        <f aca="false">AK16/AF16</f>
        <v>#DIV/0!</v>
      </c>
      <c r="AM16" s="131"/>
      <c r="AN16" s="128" t="e">
        <f aca="false">AM16/AF16</f>
        <v>#DIV/0!</v>
      </c>
      <c r="AP16" s="131"/>
      <c r="AQ16" s="131"/>
      <c r="AR16" s="131" t="e">
        <f aca="false">AQ16/AP16</f>
        <v>#DIV/0!</v>
      </c>
      <c r="AS16" s="131"/>
      <c r="AT16" s="128" t="e">
        <f aca="false">AS16/AP16</f>
        <v>#DIV/0!</v>
      </c>
      <c r="AU16" s="122"/>
      <c r="AV16" s="128" t="e">
        <f aca="false">(AF16+AP16)/(AF20+AP20)</f>
        <v>#DIV/0!</v>
      </c>
      <c r="AW16" s="128" t="e">
        <f aca="false">AF16/(AP16+AF16)</f>
        <v>#DIV/0!</v>
      </c>
      <c r="AX16" s="128" t="e">
        <f aca="false">AP16/(AF16+AP16)</f>
        <v>#DIV/0!</v>
      </c>
      <c r="AY16" s="133"/>
      <c r="AZ16" s="131" t="n">
        <f aca="false">((AI16*0.05)+(AK16*4)+(AM16*-1)+(AQ16*0.1)+(AS16*6))*0.55</f>
        <v>0</v>
      </c>
      <c r="BA16" s="134" t="n">
        <f aca="false">((AI16*0.05)+(AK16*4)+(AM16*-1)+(AQ16*0.1)+(AS16*6))*0.4</f>
        <v>0</v>
      </c>
    </row>
    <row r="17" customFormat="false" ht="8.25" hidden="false" customHeight="false" outlineLevel="0" collapsed="false">
      <c r="A17" s="129" t="s">
        <v>49</v>
      </c>
      <c r="B17" s="129"/>
      <c r="C17" s="129"/>
      <c r="D17" s="129" t="n">
        <f aca="false">SUM(D14:D16)</f>
        <v>522</v>
      </c>
      <c r="E17" s="129" t="n">
        <f aca="false">SUM(E14:E16)</f>
        <v>326</v>
      </c>
      <c r="F17" s="129"/>
      <c r="G17" s="129" t="n">
        <f aca="false">SUM(G14:G16)</f>
        <v>3783</v>
      </c>
      <c r="H17" s="129"/>
      <c r="I17" s="129" t="n">
        <f aca="false">SUM(I14:I16)</f>
        <v>25</v>
      </c>
      <c r="J17" s="129"/>
      <c r="K17" s="129" t="n">
        <f aca="false">SUM(K14:K16)</f>
        <v>11</v>
      </c>
      <c r="L17" s="129"/>
      <c r="M17" s="126"/>
      <c r="N17" s="129" t="n">
        <f aca="false">SUM(N14:N16)</f>
        <v>114</v>
      </c>
      <c r="O17" s="129" t="n">
        <f aca="false">SUM(O14:O16)</f>
        <v>647</v>
      </c>
      <c r="P17" s="129"/>
      <c r="Q17" s="129" t="n">
        <f aca="false">SUM(Q14:Q16)</f>
        <v>9</v>
      </c>
      <c r="R17" s="129"/>
      <c r="S17" s="129"/>
      <c r="T17" s="135" t="n">
        <f aca="false">T14+T15+T16</f>
        <v>1</v>
      </c>
      <c r="U17" s="136" t="n">
        <f aca="false">D17/(D17+N17)</f>
        <v>0.820754716981132</v>
      </c>
      <c r="V17" s="136" t="n">
        <f aca="false">N17/(N17+D17)</f>
        <v>0.179245283018868</v>
      </c>
      <c r="W17" s="133"/>
      <c r="X17" s="122"/>
      <c r="Y17" s="122"/>
      <c r="Z17" s="122"/>
      <c r="AA17" s="122"/>
      <c r="AD17" s="129" t="s">
        <v>49</v>
      </c>
      <c r="AE17" s="129"/>
      <c r="AF17" s="129" t="n">
        <f aca="false">SUM(AF14:AF16)</f>
        <v>583</v>
      </c>
      <c r="AG17" s="129" t="n">
        <f aca="false">SUM(AG14:AG16)</f>
        <v>378</v>
      </c>
      <c r="AH17" s="129"/>
      <c r="AI17" s="129" t="n">
        <f aca="false">SUM(AI14:AI16)</f>
        <v>4072</v>
      </c>
      <c r="AJ17" s="129"/>
      <c r="AK17" s="129" t="n">
        <f aca="false">SUM(AK14:AK16)</f>
        <v>27</v>
      </c>
      <c r="AL17" s="129"/>
      <c r="AM17" s="129" t="n">
        <f aca="false">SUM(AM14:AM16)</f>
        <v>11</v>
      </c>
      <c r="AN17" s="129"/>
      <c r="AO17" s="126"/>
      <c r="AP17" s="129" t="n">
        <f aca="false">SUM(AP14:AP16)</f>
        <v>100</v>
      </c>
      <c r="AQ17" s="129" t="n">
        <f aca="false">SUM(AQ14:AQ16)</f>
        <v>590</v>
      </c>
      <c r="AR17" s="129"/>
      <c r="AS17" s="129" t="n">
        <f aca="false">SUM(AS14:AS16)</f>
        <v>5</v>
      </c>
      <c r="AT17" s="129"/>
      <c r="AU17" s="129"/>
      <c r="AV17" s="135" t="e">
        <f aca="false">AV14+AV15+AV16</f>
        <v>#DIV/0!</v>
      </c>
      <c r="AW17" s="136" t="n">
        <f aca="false">AF17/(AF17+AP17)</f>
        <v>0.853587115666179</v>
      </c>
      <c r="AX17" s="136" t="n">
        <f aca="false">AP17/(AP17+AF17)</f>
        <v>0.146412884333821</v>
      </c>
      <c r="AY17" s="133"/>
      <c r="AZ17" s="122"/>
      <c r="BA17" s="122"/>
    </row>
    <row r="18" customFormat="false" ht="8.25" hidden="false" customHeight="false" outlineLevel="0" collapsed="false">
      <c r="C18" s="122"/>
      <c r="D18" s="137"/>
      <c r="E18" s="122"/>
      <c r="F18" s="138"/>
      <c r="G18" s="122"/>
      <c r="H18" s="139"/>
      <c r="I18" s="122"/>
      <c r="J18" s="139"/>
      <c r="K18" s="122"/>
      <c r="L18" s="122"/>
      <c r="M18" s="122"/>
      <c r="N18" s="122"/>
      <c r="O18" s="122"/>
      <c r="P18" s="122"/>
      <c r="Q18" s="122"/>
      <c r="R18" s="122"/>
      <c r="AD18" s="122"/>
      <c r="AE18" s="122"/>
      <c r="AF18" s="137"/>
      <c r="AG18" s="122"/>
      <c r="AH18" s="138"/>
      <c r="AI18" s="122"/>
      <c r="AJ18" s="139"/>
      <c r="AK18" s="122"/>
      <c r="AL18" s="139"/>
      <c r="AM18" s="122"/>
      <c r="AN18" s="122"/>
      <c r="AO18" s="122"/>
      <c r="AP18" s="122"/>
      <c r="AQ18" s="122"/>
      <c r="AR18" s="122"/>
      <c r="AS18" s="122"/>
      <c r="AT18" s="122"/>
    </row>
    <row r="19" customFormat="false" ht="8.25" hidden="false" customHeight="false" outlineLevel="0" collapsed="false">
      <c r="C19" s="122"/>
      <c r="D19" s="137"/>
      <c r="E19" s="122"/>
      <c r="F19" s="138"/>
      <c r="G19" s="122"/>
      <c r="H19" s="139"/>
      <c r="I19" s="122"/>
      <c r="J19" s="139"/>
      <c r="K19" s="122"/>
      <c r="L19" s="122"/>
      <c r="M19" s="122"/>
      <c r="N19" s="122"/>
      <c r="O19" s="122"/>
      <c r="P19" s="122"/>
      <c r="Q19" s="122"/>
      <c r="R19" s="122"/>
      <c r="AD19" s="122"/>
      <c r="AE19" s="122"/>
      <c r="AF19" s="137"/>
      <c r="AG19" s="122"/>
      <c r="AH19" s="138"/>
      <c r="AI19" s="122"/>
      <c r="AJ19" s="139"/>
      <c r="AK19" s="122"/>
      <c r="AL19" s="139"/>
      <c r="AM19" s="122"/>
      <c r="AN19" s="122"/>
      <c r="AO19" s="122"/>
      <c r="AP19" s="122"/>
      <c r="AQ19" s="122"/>
      <c r="AR19" s="122"/>
      <c r="AS19" s="122"/>
      <c r="AT19" s="122"/>
    </row>
    <row r="20" customFormat="false" ht="8.25" hidden="false" customHeight="false" outlineLevel="0" collapsed="false">
      <c r="A20" s="123" t="s">
        <v>19</v>
      </c>
      <c r="B20" s="123"/>
      <c r="C20" s="123"/>
      <c r="D20" s="123"/>
      <c r="E20" s="123"/>
      <c r="F20" s="123"/>
      <c r="G20" s="123"/>
      <c r="H20" s="123" t="s">
        <v>50</v>
      </c>
      <c r="I20" s="123"/>
      <c r="J20" s="123"/>
      <c r="K20" s="123"/>
      <c r="L20" s="123"/>
      <c r="M20" s="123"/>
      <c r="N20" s="122"/>
      <c r="O20" s="122"/>
      <c r="P20" s="122"/>
      <c r="Q20" s="122"/>
      <c r="T20" s="123" t="s">
        <v>20</v>
      </c>
      <c r="U20" s="123"/>
      <c r="V20" s="123"/>
      <c r="X20" s="123"/>
      <c r="Y20" s="123"/>
      <c r="Z20" s="124"/>
      <c r="AA20" s="124"/>
      <c r="AB20" s="124"/>
      <c r="AC20" s="124"/>
      <c r="AE20" s="123" t="s">
        <v>19</v>
      </c>
      <c r="AF20" s="123"/>
      <c r="AG20" s="123"/>
      <c r="AH20" s="123"/>
      <c r="AI20" s="123"/>
      <c r="AJ20" s="123"/>
      <c r="AK20" s="123"/>
      <c r="AL20" s="123" t="s">
        <v>50</v>
      </c>
      <c r="AM20" s="123"/>
      <c r="AN20" s="123"/>
      <c r="AO20" s="123"/>
      <c r="AP20" s="123"/>
      <c r="AQ20" s="123"/>
      <c r="AR20" s="122"/>
      <c r="AS20" s="122"/>
      <c r="AV20" s="123" t="s">
        <v>20</v>
      </c>
      <c r="AW20" s="123"/>
      <c r="AX20" s="123"/>
      <c r="AZ20" s="123" t="s">
        <v>21</v>
      </c>
      <c r="BA20" s="123"/>
      <c r="BB20" s="124"/>
    </row>
    <row r="21" customFormat="false" ht="8.25" hidden="false" customHeight="false" outlineLevel="0" collapsed="false">
      <c r="A21" s="129" t="s">
        <v>51</v>
      </c>
      <c r="B21" s="129" t="s">
        <v>23</v>
      </c>
      <c r="C21" s="129" t="s">
        <v>24</v>
      </c>
      <c r="D21" s="129" t="s">
        <v>25</v>
      </c>
      <c r="E21" s="129" t="s">
        <v>28</v>
      </c>
      <c r="F21" s="129" t="s">
        <v>29</v>
      </c>
      <c r="G21" s="129" t="s">
        <v>30</v>
      </c>
      <c r="H21" s="129" t="s">
        <v>31</v>
      </c>
      <c r="J21" s="129" t="s">
        <v>52</v>
      </c>
      <c r="K21" s="129" t="s">
        <v>53</v>
      </c>
      <c r="L21" s="129" t="s">
        <v>54</v>
      </c>
      <c r="M21" s="129" t="s">
        <v>55</v>
      </c>
      <c r="N21" s="129" t="s">
        <v>56</v>
      </c>
      <c r="O21" s="129" t="s">
        <v>30</v>
      </c>
      <c r="P21" s="129" t="s">
        <v>57</v>
      </c>
      <c r="S21" s="129" t="s">
        <v>51</v>
      </c>
      <c r="T21" s="129" t="s">
        <v>38</v>
      </c>
      <c r="U21" s="129" t="s">
        <v>39</v>
      </c>
      <c r="V21" s="129" t="s">
        <v>40</v>
      </c>
      <c r="X21" s="129" t="s">
        <v>41</v>
      </c>
      <c r="Y21" s="129" t="s">
        <v>58</v>
      </c>
      <c r="Z21" s="129" t="s">
        <v>59</v>
      </c>
      <c r="AA21" s="129"/>
      <c r="AB21" s="129"/>
      <c r="AC21" s="129"/>
      <c r="AD21" s="129" t="s">
        <v>51</v>
      </c>
      <c r="AE21" s="129" t="s">
        <v>24</v>
      </c>
      <c r="AF21" s="129" t="s">
        <v>25</v>
      </c>
      <c r="AG21" s="129" t="s">
        <v>28</v>
      </c>
      <c r="AH21" s="129" t="s">
        <v>29</v>
      </c>
      <c r="AI21" s="129" t="s">
        <v>30</v>
      </c>
      <c r="AJ21" s="129" t="s">
        <v>31</v>
      </c>
      <c r="AL21" s="129" t="s">
        <v>52</v>
      </c>
      <c r="AM21" s="129" t="s">
        <v>53</v>
      </c>
      <c r="AN21" s="129" t="s">
        <v>54</v>
      </c>
      <c r="AO21" s="129" t="s">
        <v>55</v>
      </c>
      <c r="AP21" s="129" t="s">
        <v>56</v>
      </c>
      <c r="AQ21" s="129" t="s">
        <v>30</v>
      </c>
      <c r="AR21" s="129" t="s">
        <v>57</v>
      </c>
      <c r="AV21" s="129" t="s">
        <v>38</v>
      </c>
      <c r="AW21" s="129" t="s">
        <v>39</v>
      </c>
      <c r="AX21" s="129" t="s">
        <v>40</v>
      </c>
      <c r="AZ21" s="129" t="s">
        <v>41</v>
      </c>
      <c r="BA21" s="129" t="s">
        <v>58</v>
      </c>
    </row>
    <row r="22" customFormat="false" ht="8.25" hidden="false" customHeight="false" outlineLevel="0" collapsed="false">
      <c r="A22" s="130" t="s">
        <v>1463</v>
      </c>
      <c r="B22" s="131" t="n">
        <v>29</v>
      </c>
      <c r="C22" s="140" t="n">
        <v>17</v>
      </c>
      <c r="D22" s="131" t="n">
        <v>44</v>
      </c>
      <c r="E22" s="131" t="n">
        <v>171</v>
      </c>
      <c r="F22" s="131" t="n">
        <f aca="false">E22/D22</f>
        <v>3.88636363636364</v>
      </c>
      <c r="G22" s="131" t="n">
        <v>0</v>
      </c>
      <c r="H22" s="128" t="n">
        <f aca="false">G22/D22</f>
        <v>0</v>
      </c>
      <c r="J22" s="128" t="n">
        <f aca="false">L22/K22</f>
        <v>0.5</v>
      </c>
      <c r="K22" s="131" t="n">
        <v>10</v>
      </c>
      <c r="L22" s="131" t="n">
        <v>5</v>
      </c>
      <c r="M22" s="131" t="n">
        <v>40</v>
      </c>
      <c r="N22" s="131" t="n">
        <f aca="false">M22/L22</f>
        <v>8</v>
      </c>
      <c r="O22" s="131"/>
      <c r="P22" s="128" t="n">
        <f aca="false">O22/L22</f>
        <v>0</v>
      </c>
      <c r="S22" s="130" t="s">
        <v>1464</v>
      </c>
      <c r="T22" s="128" t="n">
        <f aca="false">(D22+K22)/($D$27+$K$27+$N$17+$E$17+$L$38+$L$47)</f>
        <v>0.0613636363636364</v>
      </c>
      <c r="U22" s="128" t="n">
        <f aca="false">K22/($K$27+$F$38+$F$47)</f>
        <v>0.029940119760479</v>
      </c>
      <c r="V22" s="128" t="n">
        <f aca="false">D22/($D$27+$N$17+$L$38+$L$47)</f>
        <v>0.0864440078585462</v>
      </c>
      <c r="X22" s="131" t="n">
        <f aca="false">($E22*('Scoring Format'!$B$3))+($G22*('Scoring Format'!$B$6))+($M22*('Scoring Format'!$B$4))+($O22*('Scoring Format'!$B$7))</f>
        <v>21.1</v>
      </c>
      <c r="Y22" s="131" t="n">
        <f aca="false">($E22*('Scoring Format'!$B$3))+($G22*('Scoring Format'!$B$6))+(L22*1)+($M22*('Scoring Format'!$B$4))+($O22*('Scoring Format'!$B$7))</f>
        <v>26.1</v>
      </c>
      <c r="Z22" s="131" t="n">
        <f aca="false">($E22*('Scoring Format'!$B$3))+($G22*('Scoring Format'!$B$6))+(L22*0.5)+($M22*('Scoring Format'!$B$4))+($O22*('Scoring Format'!$B$7))</f>
        <v>23.6</v>
      </c>
      <c r="AA22" s="122"/>
      <c r="AB22" s="122"/>
      <c r="AC22" s="122"/>
      <c r="AD22" s="130" t="s">
        <v>1465</v>
      </c>
      <c r="AE22" s="130"/>
      <c r="AF22" s="131" t="n">
        <v>200</v>
      </c>
      <c r="AG22" s="131" t="n">
        <v>1040</v>
      </c>
      <c r="AH22" s="131" t="n">
        <f aca="false">AG22/AF22</f>
        <v>5.2</v>
      </c>
      <c r="AI22" s="131" t="n">
        <v>7</v>
      </c>
      <c r="AJ22" s="128" t="n">
        <f aca="false">AI22/AF22</f>
        <v>0.035</v>
      </c>
      <c r="AL22" s="128" t="n">
        <f aca="false">AN22/AM22</f>
        <v>0.8</v>
      </c>
      <c r="AM22" s="131" t="n">
        <v>70</v>
      </c>
      <c r="AN22" s="131" t="n">
        <v>56</v>
      </c>
      <c r="AO22" s="131" t="n">
        <v>364</v>
      </c>
      <c r="AP22" s="131" t="n">
        <f aca="false">AO22/AN22</f>
        <v>6.5</v>
      </c>
      <c r="AQ22" s="131" t="n">
        <v>2</v>
      </c>
      <c r="AR22" s="128" t="n">
        <f aca="false">AQ22/AN22</f>
        <v>0.0357142857142857</v>
      </c>
      <c r="AV22" s="128" t="e">
        <f aca="false">(#ref!+AM22)/(#ref!+AM25)</f>
        <v>#NAME?</v>
      </c>
      <c r="AW22" s="128" t="e">
        <f aca="false">#ref!/(AM22+#ref!)</f>
        <v>#NAME?</v>
      </c>
      <c r="AX22" s="128" t="e">
        <f aca="false">AM22/(#ref!+AM22)</f>
        <v>#NAME?</v>
      </c>
      <c r="AZ22" s="131" t="e">
        <f aca="false">(#ref!*0.1)+(AF22*6)+(AL22*0.1)+(AN22*6)</f>
        <v>#NAME?</v>
      </c>
      <c r="BA22" s="131" t="e">
        <f aca="false">(#ref!*0.1)+(AF22*6)+(AK22*1)+(AL22*0.1)+(AN22*6)</f>
        <v>#NAME?</v>
      </c>
    </row>
    <row r="23" customFormat="false" ht="8.25" hidden="false" customHeight="false" outlineLevel="0" collapsed="false">
      <c r="A23" s="130" t="s">
        <v>1466</v>
      </c>
      <c r="B23" s="131" t="n">
        <v>27</v>
      </c>
      <c r="C23" s="140" t="n">
        <v>5</v>
      </c>
      <c r="D23" s="131" t="n">
        <v>0</v>
      </c>
      <c r="E23" s="131" t="n">
        <v>0</v>
      </c>
      <c r="F23" s="131" t="e">
        <f aca="false">E23/D23</f>
        <v>#DIV/0!</v>
      </c>
      <c r="G23" s="131" t="n">
        <v>0</v>
      </c>
      <c r="H23" s="128" t="e">
        <f aca="false">G23/D23</f>
        <v>#DIV/0!</v>
      </c>
      <c r="J23" s="128" t="e">
        <f aca="false">L23/K23</f>
        <v>#DIV/0!</v>
      </c>
      <c r="K23" s="131"/>
      <c r="L23" s="131"/>
      <c r="M23" s="131"/>
      <c r="N23" s="131" t="e">
        <f aca="false">M23/L23</f>
        <v>#DIV/0!</v>
      </c>
      <c r="O23" s="131"/>
      <c r="P23" s="128" t="e">
        <f aca="false">O23/L23</f>
        <v>#DIV/0!</v>
      </c>
      <c r="S23" s="130" t="s">
        <v>1467</v>
      </c>
      <c r="T23" s="128" t="n">
        <f aca="false">(D23+K23)/($D$27+$K$27+$N$17+$E$17+$L$38+$L$47)</f>
        <v>0</v>
      </c>
      <c r="U23" s="128" t="n">
        <f aca="false">K23/($K$27+$F$38+$F$47)</f>
        <v>0</v>
      </c>
      <c r="V23" s="128" t="n">
        <f aca="false">D23/($D$27+$N$17+$L$38+$L$47)</f>
        <v>0</v>
      </c>
      <c r="X23" s="131" t="n">
        <f aca="false">($E23*('Scoring Format'!$B$3))+($G23*('Scoring Format'!$B$6))+($M23*('Scoring Format'!$B$4))+($O23*('Scoring Format'!$B$7))</f>
        <v>0</v>
      </c>
      <c r="Y23" s="131" t="n">
        <f aca="false">($E23*('Scoring Format'!$B$3))+($G23*('Scoring Format'!$B$6))+(L23*1)+($M23*('Scoring Format'!$B$4))+($O23*('Scoring Format'!$B$7))</f>
        <v>0</v>
      </c>
      <c r="Z23" s="131" t="n">
        <f aca="false">($E23*('Scoring Format'!$B$3))+($G23*('Scoring Format'!$B$6))+(L23*0.5)+($M23*('Scoring Format'!$B$4))+($O23*('Scoring Format'!$B$7))</f>
        <v>0</v>
      </c>
      <c r="AA23" s="122"/>
      <c r="AB23" s="122"/>
      <c r="AC23" s="122"/>
      <c r="AD23" s="130" t="s">
        <v>1468</v>
      </c>
      <c r="AE23" s="130"/>
      <c r="AF23" s="131" t="n">
        <v>96</v>
      </c>
      <c r="AG23" s="131" t="n">
        <v>445</v>
      </c>
      <c r="AH23" s="131" t="n">
        <f aca="false">AG23/AF23</f>
        <v>4.63541666666667</v>
      </c>
      <c r="AI23" s="131" t="n">
        <v>6</v>
      </c>
      <c r="AJ23" s="128" t="n">
        <f aca="false">AI23/AF23</f>
        <v>0.0625</v>
      </c>
      <c r="AL23" s="128" t="n">
        <f aca="false">AN23/AM23</f>
        <v>0.583333333333333</v>
      </c>
      <c r="AM23" s="131" t="n">
        <v>24</v>
      </c>
      <c r="AN23" s="131" t="n">
        <v>14</v>
      </c>
      <c r="AO23" s="131" t="n">
        <v>110</v>
      </c>
      <c r="AP23" s="131" t="n">
        <f aca="false">AO23/AN23</f>
        <v>7.85714285714286</v>
      </c>
      <c r="AQ23" s="131" t="n">
        <v>2</v>
      </c>
      <c r="AR23" s="128" t="n">
        <f aca="false">AQ23/AN23</f>
        <v>0.142857142857143</v>
      </c>
      <c r="AV23" s="128" t="e">
        <f aca="false">(#ref!+AM23)/(#ref!+AM26)</f>
        <v>#NAME?</v>
      </c>
      <c r="AW23" s="128" t="e">
        <f aca="false">#ref!/(AM23+#ref!)</f>
        <v>#NAME?</v>
      </c>
      <c r="AX23" s="128" t="e">
        <f aca="false">AM23/(#ref!+AM23)</f>
        <v>#NAME?</v>
      </c>
      <c r="AZ23" s="131" t="e">
        <f aca="false">(#ref!*0.1)+(AF23*6)+(AL23*0.1)+(AN23*6)</f>
        <v>#NAME?</v>
      </c>
      <c r="BA23" s="131" t="e">
        <f aca="false">(#ref!*0.1)+(AF23*6)+(AK23*1)+(AL23*0.1)+(AN23*6)</f>
        <v>#NAME?</v>
      </c>
    </row>
    <row r="24" customFormat="false" ht="8.25" hidden="false" customHeight="false" outlineLevel="0" collapsed="false">
      <c r="A24" s="130" t="s">
        <v>1469</v>
      </c>
      <c r="B24" s="131" t="n">
        <v>27</v>
      </c>
      <c r="C24" s="140" t="n">
        <v>17</v>
      </c>
      <c r="D24" s="131" t="n">
        <v>65</v>
      </c>
      <c r="E24" s="131" t="n">
        <v>280</v>
      </c>
      <c r="F24" s="131" t="n">
        <f aca="false">E24/D24</f>
        <v>4.30769230769231</v>
      </c>
      <c r="G24" s="131" t="n">
        <v>2</v>
      </c>
      <c r="H24" s="128" t="n">
        <f aca="false">G24/D24</f>
        <v>0.0307692307692308</v>
      </c>
      <c r="J24" s="128" t="n">
        <f aca="false">L24/K24</f>
        <v>0.5</v>
      </c>
      <c r="K24" s="131" t="n">
        <v>10</v>
      </c>
      <c r="L24" s="131" t="n">
        <v>5</v>
      </c>
      <c r="M24" s="131" t="n">
        <v>40</v>
      </c>
      <c r="N24" s="131" t="n">
        <f aca="false">M24/L24</f>
        <v>8</v>
      </c>
      <c r="O24" s="131"/>
      <c r="P24" s="128" t="n">
        <f aca="false">O24/L24</f>
        <v>0</v>
      </c>
      <c r="S24" s="130" t="s">
        <v>1470</v>
      </c>
      <c r="T24" s="128" t="n">
        <f aca="false">(D24+K24)/($D$27+$K$27+$N$17+$E$17+$L$38+$L$47)</f>
        <v>0.0852272727272727</v>
      </c>
      <c r="U24" s="128" t="n">
        <f aca="false">K24/($K$27+$F$38+$F$47)</f>
        <v>0.029940119760479</v>
      </c>
      <c r="V24" s="128" t="n">
        <f aca="false">D24/($D$27+$N$17+$L$38+$L$47)</f>
        <v>0.12770137524558</v>
      </c>
      <c r="X24" s="131" t="n">
        <f aca="false">($E24*('Scoring Format'!$B$3))+($G24*('Scoring Format'!$B$6))+($M24*('Scoring Format'!$B$4))+($O24*('Scoring Format'!$B$7))</f>
        <v>44</v>
      </c>
      <c r="Y24" s="131" t="n">
        <f aca="false">($E24*('Scoring Format'!$B$3))+($G24*('Scoring Format'!$B$6))+(L24*1)+($M24*('Scoring Format'!$B$4))+($O24*('Scoring Format'!$B$7))</f>
        <v>49</v>
      </c>
      <c r="Z24" s="131" t="n">
        <f aca="false">($E24*('Scoring Format'!$B$3))+($G24*('Scoring Format'!$B$6))+(L24*0.5)+($M24*('Scoring Format'!$B$4))+($O24*('Scoring Format'!$B$7))</f>
        <v>46.5</v>
      </c>
      <c r="AA24" s="122"/>
      <c r="AB24" s="122"/>
      <c r="AC24" s="122"/>
      <c r="AD24" s="130" t="s">
        <v>1471</v>
      </c>
      <c r="AE24" s="130"/>
      <c r="AF24" s="131" t="n">
        <v>8</v>
      </c>
      <c r="AG24" s="131" t="n">
        <v>28</v>
      </c>
      <c r="AH24" s="131" t="n">
        <f aca="false">AG24/AF24</f>
        <v>3.5</v>
      </c>
      <c r="AI24" s="131" t="n">
        <v>0</v>
      </c>
      <c r="AJ24" s="128" t="n">
        <f aca="false">AI24/AF24</f>
        <v>0</v>
      </c>
      <c r="AL24" s="128" t="n">
        <f aca="false">AN24/AM24</f>
        <v>0.5</v>
      </c>
      <c r="AM24" s="131" t="n">
        <v>4</v>
      </c>
      <c r="AN24" s="131" t="n">
        <v>2</v>
      </c>
      <c r="AO24" s="131" t="n">
        <v>17</v>
      </c>
      <c r="AP24" s="131" t="n">
        <f aca="false">AO24/AN24</f>
        <v>8.5</v>
      </c>
      <c r="AQ24" s="131" t="n">
        <v>0</v>
      </c>
      <c r="AR24" s="128" t="n">
        <f aca="false">AQ24/AN24</f>
        <v>0</v>
      </c>
      <c r="AV24" s="128" t="e">
        <f aca="false">(#ref!+AM24)/(#ref!+AM30)</f>
        <v>#NAME?</v>
      </c>
      <c r="AW24" s="128" t="e">
        <f aca="false">#ref!/(AM24+#ref!)</f>
        <v>#NAME?</v>
      </c>
      <c r="AX24" s="128" t="e">
        <f aca="false">AM24/(#ref!+AM24)</f>
        <v>#NAME?</v>
      </c>
      <c r="AZ24" s="131" t="e">
        <f aca="false">(#ref!*0.1)+(AF24*6)+(AL24*0.1)+(AN24*6)</f>
        <v>#NAME?</v>
      </c>
      <c r="BA24" s="131" t="e">
        <f aca="false">(#ref!*0.1)+(AF24*6)+(AK24*1)+(AL24*0.1)+(AN24*6)</f>
        <v>#NAME?</v>
      </c>
    </row>
    <row r="25" customFormat="false" ht="8.25" hidden="false" customHeight="false" outlineLevel="0" collapsed="false">
      <c r="A25" s="130" t="s">
        <v>1472</v>
      </c>
      <c r="B25" s="131" t="n">
        <v>24</v>
      </c>
      <c r="C25" s="140" t="n">
        <v>17</v>
      </c>
      <c r="D25" s="131" t="n">
        <v>286</v>
      </c>
      <c r="E25" s="131" t="n">
        <v>1230</v>
      </c>
      <c r="F25" s="131" t="n">
        <f aca="false">E25/D25</f>
        <v>4.3006993006993</v>
      </c>
      <c r="G25" s="131" t="n">
        <v>14</v>
      </c>
      <c r="H25" s="128" t="n">
        <f aca="false">G25/D25</f>
        <v>0.048951048951049</v>
      </c>
      <c r="J25" s="128" t="n">
        <f aca="false">L25/K25</f>
        <v>0.6</v>
      </c>
      <c r="K25" s="131" t="n">
        <v>25</v>
      </c>
      <c r="L25" s="131" t="n">
        <v>15</v>
      </c>
      <c r="M25" s="131" t="n">
        <v>120</v>
      </c>
      <c r="N25" s="131" t="n">
        <f aca="false">M25/L25</f>
        <v>8</v>
      </c>
      <c r="O25" s="131" t="n">
        <v>2</v>
      </c>
      <c r="P25" s="128" t="n">
        <f aca="false">O25/L25</f>
        <v>0.133333333333333</v>
      </c>
      <c r="S25" s="130" t="s">
        <v>1473</v>
      </c>
      <c r="T25" s="128" t="n">
        <f aca="false">(D25+K25)/($D$27+$K$27+$N$17+$E$17+$L$38+$L$47)</f>
        <v>0.353409090909091</v>
      </c>
      <c r="U25" s="128" t="n">
        <f aca="false">K25/($K$27+$F$38+$F$47)</f>
        <v>0.0748502994011976</v>
      </c>
      <c r="V25" s="128" t="n">
        <f aca="false">D25/($D$27+$N$17+$L$38+$L$47)</f>
        <v>0.56188605108055</v>
      </c>
      <c r="X25" s="131" t="n">
        <f aca="false">($E25*('Scoring Format'!$B$3))+($G25*('Scoring Format'!$B$6))+($M25*('Scoring Format'!$B$4))+($O25*('Scoring Format'!$B$7))</f>
        <v>231</v>
      </c>
      <c r="Y25" s="131" t="n">
        <f aca="false">($E25*('Scoring Format'!$B$3))+($G25*('Scoring Format'!$B$6))+(L25*1)+($M25*('Scoring Format'!$B$4))+($O25*('Scoring Format'!$B$7))</f>
        <v>246</v>
      </c>
      <c r="Z25" s="131" t="n">
        <f aca="false">($E25*('Scoring Format'!$B$3))+($G25*('Scoring Format'!$B$6))+(L25*0.5)+($M25*('Scoring Format'!$B$4))+($O25*('Scoring Format'!$B$7))</f>
        <v>238.5</v>
      </c>
      <c r="AA25" s="122"/>
      <c r="AB25" s="122"/>
      <c r="AC25" s="122"/>
      <c r="AD25" s="130" t="s">
        <v>1474</v>
      </c>
      <c r="AE25" s="130"/>
      <c r="AF25" s="131"/>
      <c r="AG25" s="131"/>
      <c r="AH25" s="131" t="e">
        <f aca="false">AG25/AF25</f>
        <v>#DIV/0!</v>
      </c>
      <c r="AI25" s="131" t="n">
        <v>0</v>
      </c>
      <c r="AJ25" s="128" t="e">
        <f aca="false">AI25/AF25</f>
        <v>#DIV/0!</v>
      </c>
      <c r="AL25" s="128" t="e">
        <f aca="false">AN25/AM25</f>
        <v>#DIV/0!</v>
      </c>
      <c r="AM25" s="131"/>
      <c r="AN25" s="131"/>
      <c r="AO25" s="131"/>
      <c r="AP25" s="131" t="e">
        <f aca="false">AO25/AN25</f>
        <v>#DIV/0!</v>
      </c>
      <c r="AQ25" s="131" t="n">
        <v>0</v>
      </c>
      <c r="AR25" s="128" t="e">
        <f aca="false">AQ25/AN25</f>
        <v>#DIV/0!</v>
      </c>
      <c r="AV25" s="128" t="e">
        <f aca="false">(#ref!+AM25)/(#ref!+AM31)</f>
        <v>#NAME?</v>
      </c>
      <c r="AW25" s="128" t="e">
        <f aca="false">#ref!/(AM25+#ref!)</f>
        <v>#NAME?</v>
      </c>
      <c r="AX25" s="128" t="e">
        <f aca="false">AM25/(#ref!+AM25)</f>
        <v>#NAME?</v>
      </c>
      <c r="AZ25" s="131" t="e">
        <f aca="false">(#ref!*0.1)+(AF25*6)+(AL25*0.1)+(AN25*6)</f>
        <v>#NAME?</v>
      </c>
      <c r="BA25" s="131" t="e">
        <f aca="false">(#ref!*0.1)+(AF25*6)+(AK25*1)+(AL25*0.1)+(AN25*6)</f>
        <v>#NAME?</v>
      </c>
    </row>
    <row r="26" customFormat="false" ht="8.25" hidden="false" customHeight="false" outlineLevel="0" collapsed="false">
      <c r="A26" s="130"/>
      <c r="B26" s="131"/>
      <c r="C26" s="140"/>
      <c r="D26" s="131"/>
      <c r="E26" s="131"/>
      <c r="F26" s="131" t="e">
        <f aca="false">E26/D26</f>
        <v>#DIV/0!</v>
      </c>
      <c r="G26" s="131" t="n">
        <v>0</v>
      </c>
      <c r="H26" s="128" t="e">
        <f aca="false">G26/D26</f>
        <v>#DIV/0!</v>
      </c>
      <c r="J26" s="128" t="e">
        <f aca="false">L26/K26</f>
        <v>#DIV/0!</v>
      </c>
      <c r="K26" s="131"/>
      <c r="L26" s="131"/>
      <c r="M26" s="131"/>
      <c r="N26" s="131" t="e">
        <f aca="false">M26/L26</f>
        <v>#DIV/0!</v>
      </c>
      <c r="O26" s="131" t="n">
        <v>0</v>
      </c>
      <c r="P26" s="128" t="e">
        <f aca="false">O26/L26</f>
        <v>#DIV/0!</v>
      </c>
      <c r="S26" s="130"/>
      <c r="T26" s="128" t="n">
        <f aca="false">(D26+K26)/($D$27+$K$27+$N$17+$E$17+$L$38+$L$47)</f>
        <v>0</v>
      </c>
      <c r="U26" s="128" t="n">
        <f aca="false">K26/($K$27+$F$38+$F$47)</f>
        <v>0</v>
      </c>
      <c r="V26" s="128" t="n">
        <f aca="false">D26/($D$27+$N$17+$L$38+$L$47)</f>
        <v>0</v>
      </c>
      <c r="X26" s="131" t="n">
        <f aca="false">($E26*('Scoring Format'!$B$3))+($G26*('Scoring Format'!$B$6))+($M26*('Scoring Format'!$B$4))+($O26*('Scoring Format'!$B$7))</f>
        <v>0</v>
      </c>
      <c r="Y26" s="131" t="n">
        <f aca="false">($E26*('Scoring Format'!$B$3))+($G26*('Scoring Format'!$B$6))+(L26*1)+($M26*('Scoring Format'!$B$4))+($O26*('Scoring Format'!$B$7))</f>
        <v>0</v>
      </c>
      <c r="Z26" s="131" t="n">
        <f aca="false">($E26*('Scoring Format'!$B$3))+($G26*('Scoring Format'!$B$6))+(L26*0.5)+($M26*('Scoring Format'!$B$4))+($O26*('Scoring Format'!$B$7))</f>
        <v>0</v>
      </c>
      <c r="AA26" s="122"/>
      <c r="AB26" s="122"/>
      <c r="AC26" s="122"/>
      <c r="AD26" s="130" t="s">
        <v>1475</v>
      </c>
      <c r="AE26" s="130"/>
      <c r="AF26" s="131"/>
      <c r="AG26" s="131"/>
      <c r="AH26" s="131" t="e">
        <f aca="false">AG26/AF26</f>
        <v>#DIV/0!</v>
      </c>
      <c r="AI26" s="131"/>
      <c r="AJ26" s="128" t="e">
        <f aca="false">AI26/AF26</f>
        <v>#DIV/0!</v>
      </c>
      <c r="AL26" s="128" t="e">
        <f aca="false">AN26/AM26</f>
        <v>#DIV/0!</v>
      </c>
      <c r="AM26" s="131"/>
      <c r="AN26" s="131"/>
      <c r="AO26" s="131"/>
      <c r="AP26" s="131"/>
      <c r="AQ26" s="131" t="n">
        <f aca="false">(AG26*0.1)+(AI26*6)+(AN26*0.1)+(AP26*6)</f>
        <v>0</v>
      </c>
      <c r="AR26" s="128" t="e">
        <f aca="false">AQ26/AN26</f>
        <v>#DIV/0!</v>
      </c>
      <c r="AV26" s="128" t="e">
        <f aca="false">(#ref!+AM26)/(#ref!+AM32)</f>
        <v>#NAME?</v>
      </c>
      <c r="AW26" s="128" t="e">
        <f aca="false">#ref!/(AM26+#ref!)</f>
        <v>#NAME?</v>
      </c>
      <c r="AX26" s="128" t="e">
        <f aca="false">AM26/(#ref!+AM26)</f>
        <v>#NAME?</v>
      </c>
      <c r="AZ26" s="131" t="e">
        <f aca="false">(#ref!*0.1)+(AF26*6)+(AJ26*1)+(AK26*0.1)+(AM26*6)</f>
        <v>#NAME?</v>
      </c>
      <c r="BA26" s="131" t="e">
        <f aca="false">(#ref!*0.1)+(AF26*6)+(AK26*1)+(AL26*0.1)+(AN26*6)</f>
        <v>#NAME?</v>
      </c>
    </row>
    <row r="27" customFormat="false" ht="8.25" hidden="false" customHeight="false" outlineLevel="0" collapsed="false">
      <c r="A27" s="129" t="s">
        <v>49</v>
      </c>
      <c r="B27" s="129"/>
      <c r="C27" s="129"/>
      <c r="D27" s="129" t="n">
        <f aca="false">SUM(D22:D26)</f>
        <v>395</v>
      </c>
      <c r="E27" s="129" t="n">
        <f aca="false">SUM(E22:E26)</f>
        <v>1681</v>
      </c>
      <c r="F27" s="129"/>
      <c r="G27" s="129" t="n">
        <f aca="false">SUM(G22:G26)</f>
        <v>16</v>
      </c>
      <c r="H27" s="129"/>
      <c r="I27" s="129"/>
      <c r="J27" s="129"/>
      <c r="K27" s="129" t="n">
        <f aca="false">SUM(K22:K26)</f>
        <v>45</v>
      </c>
      <c r="L27" s="129" t="n">
        <f aca="false">SUM(L22:L26)</f>
        <v>25</v>
      </c>
      <c r="M27" s="129" t="n">
        <f aca="false">SUM(M22:M26)</f>
        <v>200</v>
      </c>
      <c r="N27" s="129"/>
      <c r="O27" s="129" t="n">
        <f aca="false">SUM(O22:O26)</f>
        <v>2</v>
      </c>
      <c r="P27" s="129"/>
      <c r="AD27" s="129" t="s">
        <v>49</v>
      </c>
      <c r="AE27" s="129"/>
      <c r="AF27" s="129" t="n">
        <f aca="false">SUM(AF22:AF26)</f>
        <v>304</v>
      </c>
      <c r="AG27" s="129" t="n">
        <f aca="false">SUM(AG22:AG26)</f>
        <v>1513</v>
      </c>
      <c r="AH27" s="129"/>
      <c r="AI27" s="129" t="n">
        <f aca="false">SUM(AI22:AI26)</f>
        <v>13</v>
      </c>
      <c r="AJ27" s="129"/>
      <c r="AK27" s="129"/>
      <c r="AL27" s="129"/>
      <c r="AM27" s="129" t="n">
        <f aca="false">SUM(AM22:AM26)</f>
        <v>98</v>
      </c>
      <c r="AN27" s="129" t="n">
        <f aca="false">SUM(AN22:AN26)</f>
        <v>72</v>
      </c>
      <c r="AO27" s="129" t="n">
        <f aca="false">SUM(AO22:AO26)</f>
        <v>491</v>
      </c>
      <c r="AP27" s="129"/>
      <c r="AQ27" s="129" t="n">
        <f aca="false">SUM(AQ22:AQ26)</f>
        <v>4</v>
      </c>
      <c r="AR27" s="129"/>
    </row>
    <row r="28" customFormat="false" ht="8.25" hidden="false" customHeight="false" outlineLevel="0" collapsed="false">
      <c r="A28" s="144"/>
      <c r="C28" s="122"/>
      <c r="D28" s="122"/>
      <c r="E28" s="122"/>
      <c r="F28" s="122"/>
      <c r="G28" s="122"/>
      <c r="H28" s="129"/>
      <c r="I28" s="122"/>
      <c r="J28" s="122"/>
      <c r="K28" s="122"/>
      <c r="L28" s="122"/>
      <c r="M28" s="122"/>
      <c r="N28" s="122"/>
      <c r="R28" s="121" t="s">
        <v>1476</v>
      </c>
      <c r="AC28" s="129"/>
      <c r="AD28" s="122"/>
      <c r="AE28" s="122"/>
      <c r="AF28" s="122"/>
      <c r="AG28" s="122"/>
      <c r="AH28" s="122"/>
      <c r="AI28" s="122"/>
      <c r="AJ28" s="129"/>
      <c r="AK28" s="122"/>
      <c r="AL28" s="122"/>
      <c r="AM28" s="122"/>
      <c r="AN28" s="122"/>
      <c r="AO28" s="122"/>
      <c r="AP28" s="122"/>
    </row>
    <row r="29" customFormat="false" ht="8.25" hidden="false" customHeight="false" outlineLevel="0" collapsed="false">
      <c r="A29" s="126"/>
      <c r="C29" s="122"/>
      <c r="D29" s="122"/>
      <c r="E29" s="122"/>
      <c r="F29" s="122"/>
      <c r="G29" s="122"/>
      <c r="H29" s="122"/>
      <c r="I29" s="122"/>
      <c r="J29" s="122"/>
      <c r="K29" s="122"/>
      <c r="L29" s="122"/>
      <c r="M29" s="122"/>
      <c r="AD29" s="122"/>
      <c r="AE29" s="122"/>
      <c r="AF29" s="122"/>
      <c r="AG29" s="122"/>
      <c r="AH29" s="122"/>
      <c r="AI29" s="122"/>
      <c r="AJ29" s="122"/>
      <c r="AK29" s="122"/>
      <c r="AL29" s="122"/>
      <c r="AM29" s="122"/>
      <c r="AN29" s="122"/>
      <c r="AO29" s="122"/>
    </row>
    <row r="30" customFormat="false" ht="8.25" hidden="false" customHeight="false" outlineLevel="0" collapsed="false">
      <c r="A30" s="123" t="s">
        <v>50</v>
      </c>
      <c r="B30" s="123"/>
      <c r="C30" s="123"/>
      <c r="D30" s="123"/>
      <c r="E30" s="123"/>
      <c r="F30" s="123"/>
      <c r="G30" s="123"/>
      <c r="H30" s="124"/>
      <c r="I30" s="124"/>
      <c r="J30" s="122"/>
      <c r="K30" s="122"/>
      <c r="L30" s="123" t="s">
        <v>19</v>
      </c>
      <c r="M30" s="123"/>
      <c r="N30" s="123"/>
      <c r="O30" s="123"/>
      <c r="P30" s="123"/>
      <c r="T30" s="123" t="s">
        <v>20</v>
      </c>
      <c r="U30" s="123"/>
      <c r="V30" s="123"/>
      <c r="X30" s="123"/>
      <c r="Y30" s="123"/>
      <c r="AE30" s="123" t="s">
        <v>50</v>
      </c>
      <c r="AF30" s="123"/>
      <c r="AG30" s="123"/>
      <c r="AH30" s="123"/>
      <c r="AI30" s="123"/>
      <c r="AJ30" s="123"/>
      <c r="AK30" s="123"/>
      <c r="AL30" s="122"/>
      <c r="AM30" s="122"/>
      <c r="AN30" s="123" t="s">
        <v>19</v>
      </c>
      <c r="AO30" s="123"/>
      <c r="AP30" s="123"/>
      <c r="AQ30" s="123"/>
      <c r="AR30" s="123"/>
      <c r="AV30" s="123" t="s">
        <v>20</v>
      </c>
      <c r="AW30" s="123"/>
      <c r="AX30" s="123"/>
      <c r="AZ30" s="123" t="s">
        <v>21</v>
      </c>
      <c r="BA30" s="123"/>
    </row>
    <row r="31" customFormat="false" ht="8.25" hidden="false" customHeight="false" outlineLevel="0" collapsed="false">
      <c r="A31" s="129" t="s">
        <v>74</v>
      </c>
      <c r="B31" s="129" t="s">
        <v>23</v>
      </c>
      <c r="C31" s="129" t="s">
        <v>24</v>
      </c>
      <c r="D31" s="129" t="s">
        <v>52</v>
      </c>
      <c r="E31" s="129" t="s">
        <v>53</v>
      </c>
      <c r="F31" s="129" t="s">
        <v>54</v>
      </c>
      <c r="G31" s="129" t="s">
        <v>55</v>
      </c>
      <c r="H31" s="129" t="s">
        <v>56</v>
      </c>
      <c r="I31" s="129" t="s">
        <v>30</v>
      </c>
      <c r="J31" s="129" t="s">
        <v>57</v>
      </c>
      <c r="L31" s="129" t="s">
        <v>34</v>
      </c>
      <c r="M31" s="129" t="s">
        <v>35</v>
      </c>
      <c r="N31" s="129" t="s">
        <v>36</v>
      </c>
      <c r="O31" s="129" t="s">
        <v>75</v>
      </c>
      <c r="P31" s="129" t="s">
        <v>31</v>
      </c>
      <c r="S31" s="129" t="s">
        <v>74</v>
      </c>
      <c r="T31" s="129" t="s">
        <v>38</v>
      </c>
      <c r="U31" s="129" t="s">
        <v>39</v>
      </c>
      <c r="V31" s="129" t="s">
        <v>40</v>
      </c>
      <c r="X31" s="129" t="s">
        <v>41</v>
      </c>
      <c r="Y31" s="129" t="s">
        <v>58</v>
      </c>
      <c r="Z31" s="129" t="s">
        <v>76</v>
      </c>
      <c r="AA31" s="129"/>
      <c r="AD31" s="129" t="s">
        <v>74</v>
      </c>
      <c r="AE31" s="129" t="s">
        <v>24</v>
      </c>
      <c r="AF31" s="129" t="s">
        <v>52</v>
      </c>
      <c r="AG31" s="129" t="s">
        <v>53</v>
      </c>
      <c r="AH31" s="129" t="s">
        <v>54</v>
      </c>
      <c r="AI31" s="129" t="s">
        <v>55</v>
      </c>
      <c r="AJ31" s="129" t="s">
        <v>56</v>
      </c>
      <c r="AK31" s="129" t="s">
        <v>30</v>
      </c>
      <c r="AL31" s="129" t="s">
        <v>57</v>
      </c>
      <c r="AN31" s="129" t="s">
        <v>34</v>
      </c>
      <c r="AO31" s="129" t="s">
        <v>35</v>
      </c>
      <c r="AP31" s="129" t="s">
        <v>36</v>
      </c>
      <c r="AQ31" s="129" t="s">
        <v>75</v>
      </c>
      <c r="AR31" s="129" t="s">
        <v>31</v>
      </c>
      <c r="AV31" s="129" t="s">
        <v>38</v>
      </c>
      <c r="AW31" s="129" t="s">
        <v>39</v>
      </c>
      <c r="AX31" s="129" t="s">
        <v>40</v>
      </c>
      <c r="AZ31" s="129" t="s">
        <v>41</v>
      </c>
      <c r="BA31" s="129" t="s">
        <v>58</v>
      </c>
    </row>
    <row r="32" customFormat="false" ht="8.25" hidden="false" customHeight="false" outlineLevel="0" collapsed="false">
      <c r="A32" s="130" t="s">
        <v>1477</v>
      </c>
      <c r="B32" s="131" t="n">
        <v>33</v>
      </c>
      <c r="C32" s="131" t="n">
        <v>10</v>
      </c>
      <c r="D32" s="128" t="n">
        <f aca="false">F32/E32</f>
        <v>0.565217391304348</v>
      </c>
      <c r="E32" s="131" t="n">
        <v>23</v>
      </c>
      <c r="F32" s="131" t="n">
        <v>13</v>
      </c>
      <c r="G32" s="131" t="n">
        <v>118</v>
      </c>
      <c r="H32" s="131" t="n">
        <f aca="false">G32/F32</f>
        <v>9.07692307692308</v>
      </c>
      <c r="I32" s="131" t="n">
        <v>0</v>
      </c>
      <c r="J32" s="128" t="n">
        <f aca="false">I32/F32</f>
        <v>0</v>
      </c>
      <c r="L32" s="131"/>
      <c r="M32" s="131"/>
      <c r="N32" s="142" t="e">
        <f aca="false">M32/L32</f>
        <v>#DIV/0!</v>
      </c>
      <c r="O32" s="131"/>
      <c r="P32" s="128" t="e">
        <f aca="false">O32/L32</f>
        <v>#DIV/0!</v>
      </c>
      <c r="S32" s="130" t="s">
        <v>1478</v>
      </c>
      <c r="T32" s="143" t="n">
        <f aca="false">(E32+L32)/($D$27+$L$27+$N$17+$E$47+$L$47)</f>
        <v>0.0328102710413695</v>
      </c>
      <c r="U32" s="143" t="n">
        <f aca="false">E32/($E$17)</f>
        <v>0.0705521472392638</v>
      </c>
      <c r="V32" s="143" t="n">
        <f aca="false">L32/($N$17+$D$27+$L$38+$L$47)</f>
        <v>0</v>
      </c>
      <c r="X32" s="131" t="n">
        <f aca="false">($G32*('Scoring Format'!$B$4))+($I32*'Scoring Format'!$B$7)+($M32*('Scoring Format'!$B$3))+($O32*('Scoring Format'!$B$6))</f>
        <v>11.8</v>
      </c>
      <c r="Y32" s="131" t="n">
        <f aca="false">(F32*1)+(($G32*('Scoring Format'!$B$4))+($I32*'Scoring Format'!$B$7)+($M32*('Scoring Format'!$B$3))+($O32*('Scoring Format'!$B$6)))</f>
        <v>24.8</v>
      </c>
      <c r="Z32" s="131" t="n">
        <f aca="false">(F32*0.5)+(($G32*('Scoring Format'!$B$4))+($I32*'Scoring Format'!$B$7)+($M32*('Scoring Format'!$B$3))+($O32*('Scoring Format'!$B$6)))</f>
        <v>18.3</v>
      </c>
      <c r="AA32" s="122"/>
      <c r="AD32" s="130" t="s">
        <v>79</v>
      </c>
      <c r="AE32" s="130"/>
      <c r="AF32" s="128" t="n">
        <f aca="false">AH32/AG32</f>
        <v>0.607476635514019</v>
      </c>
      <c r="AG32" s="131" t="n">
        <v>107</v>
      </c>
      <c r="AH32" s="131" t="n">
        <v>65</v>
      </c>
      <c r="AI32" s="131" t="n">
        <v>710</v>
      </c>
      <c r="AJ32" s="131" t="n">
        <f aca="false">AI32/AH32</f>
        <v>10.9230769230769</v>
      </c>
      <c r="AK32" s="131" t="n">
        <v>6</v>
      </c>
      <c r="AL32" s="128" t="n">
        <f aca="false">AK32/AH32</f>
        <v>0.0923076923076923</v>
      </c>
      <c r="AN32" s="131" t="n">
        <v>0</v>
      </c>
      <c r="AO32" s="131" t="n">
        <v>0</v>
      </c>
      <c r="AP32" s="142" t="e">
        <f aca="false">AO32/AN32</f>
        <v>#DIV/0!</v>
      </c>
      <c r="AQ32" s="131" t="n">
        <v>0</v>
      </c>
      <c r="AR32" s="128" t="e">
        <f aca="false">AQ32/AN32</f>
        <v>#DIV/0!</v>
      </c>
      <c r="AV32" s="143" t="e">
        <f aca="false">(#ref!+AK32)/(#ref!+AK35)</f>
        <v>#NAME?</v>
      </c>
      <c r="AW32" s="143" t="e">
        <f aca="false">#ref!/(AK32+#ref!)</f>
        <v>#NAME?</v>
      </c>
      <c r="AX32" s="143" t="e">
        <f aca="false">AK32/(#ref!+AK32)</f>
        <v>#NAME?</v>
      </c>
      <c r="AZ32" s="131" t="n">
        <f aca="false">(AI32*0.1)+(AK32*6)+(AO32*0.1)+(AQ32*6)</f>
        <v>107</v>
      </c>
      <c r="BA32" s="131" t="n">
        <f aca="false">(AH32*1)+(AI32*0.1)+(AK32*6)+(AO32*0.1)+(AQ32*6)</f>
        <v>172</v>
      </c>
    </row>
    <row r="33" customFormat="false" ht="8.25" hidden="false" customHeight="false" outlineLevel="0" collapsed="false">
      <c r="A33" s="130" t="s">
        <v>1479</v>
      </c>
      <c r="B33" s="131" t="n">
        <v>22</v>
      </c>
      <c r="C33" s="131" t="n">
        <v>17</v>
      </c>
      <c r="D33" s="128" t="n">
        <f aca="false">F33/E33</f>
        <v>0.6</v>
      </c>
      <c r="E33" s="131" t="n">
        <v>25</v>
      </c>
      <c r="F33" s="131" t="n">
        <v>15</v>
      </c>
      <c r="G33" s="131" t="n">
        <v>210</v>
      </c>
      <c r="H33" s="131" t="n">
        <f aca="false">G33/F33</f>
        <v>14</v>
      </c>
      <c r="I33" s="131" t="n">
        <v>1</v>
      </c>
      <c r="J33" s="128" t="n">
        <f aca="false">I33/F33</f>
        <v>0.0666666666666667</v>
      </c>
      <c r="L33" s="131"/>
      <c r="M33" s="131"/>
      <c r="N33" s="142" t="e">
        <f aca="false">M33/L33</f>
        <v>#DIV/0!</v>
      </c>
      <c r="O33" s="131"/>
      <c r="P33" s="128" t="e">
        <f aca="false">O33/L33</f>
        <v>#DIV/0!</v>
      </c>
      <c r="S33" s="130" t="s">
        <v>1480</v>
      </c>
      <c r="T33" s="143" t="n">
        <f aca="false">(E33+L33)/($D$27+$L$27+$N$17+$E$47+$L$47)</f>
        <v>0.0356633380884451</v>
      </c>
      <c r="U33" s="143" t="n">
        <f aca="false">E33/($E$17)</f>
        <v>0.0766871165644172</v>
      </c>
      <c r="V33" s="143" t="n">
        <f aca="false">L33/($N$17+$D$27+$L$38+$L$47)</f>
        <v>0</v>
      </c>
      <c r="X33" s="131" t="n">
        <f aca="false">($G33*('Scoring Format'!$B$4))+($I33*'Scoring Format'!$B$7)+($M33*('Scoring Format'!$B$3))+($O33*('Scoring Format'!$B$6))</f>
        <v>27</v>
      </c>
      <c r="Y33" s="131" t="n">
        <f aca="false">(F33*1)+(($G33*('Scoring Format'!$B$4))+($I33*'Scoring Format'!$B$7)+($M33*('Scoring Format'!$B$3))+($O33*('Scoring Format'!$B$6)))</f>
        <v>42</v>
      </c>
      <c r="Z33" s="131" t="n">
        <f aca="false">(F33*0.5)+(($G33*('Scoring Format'!$B$4))+($I33*'Scoring Format'!$B$7)+($M33*('Scoring Format'!$B$3))+($O33*('Scoring Format'!$B$6)))</f>
        <v>34.5</v>
      </c>
      <c r="AA33" s="122"/>
      <c r="AD33" s="130" t="s">
        <v>82</v>
      </c>
      <c r="AE33" s="130"/>
      <c r="AF33" s="128" t="n">
        <f aca="false">AH33/AG33</f>
        <v>0.633333333333333</v>
      </c>
      <c r="AG33" s="131" t="n">
        <v>120</v>
      </c>
      <c r="AH33" s="131" t="n">
        <v>76</v>
      </c>
      <c r="AI33" s="131" t="n">
        <v>892</v>
      </c>
      <c r="AJ33" s="131" t="n">
        <f aca="false">AI33/AH33</f>
        <v>11.7368421052632</v>
      </c>
      <c r="AK33" s="131" t="n">
        <v>5</v>
      </c>
      <c r="AL33" s="128" t="n">
        <f aca="false">AK33/AH33</f>
        <v>0.0657894736842105</v>
      </c>
      <c r="AN33" s="131" t="n">
        <v>12</v>
      </c>
      <c r="AO33" s="131" t="n">
        <v>108</v>
      </c>
      <c r="AP33" s="142" t="n">
        <f aca="false">AO33/AN33</f>
        <v>9</v>
      </c>
      <c r="AQ33" s="131" t="n">
        <v>0</v>
      </c>
      <c r="AR33" s="128" t="n">
        <f aca="false">AQ33/AN33</f>
        <v>0</v>
      </c>
      <c r="AV33" s="143" t="e">
        <f aca="false">(#ref!+AK33)/(#ref!+AK36)</f>
        <v>#NAME?</v>
      </c>
      <c r="AW33" s="143" t="e">
        <f aca="false">#ref!/(AK33+#ref!)</f>
        <v>#NAME?</v>
      </c>
      <c r="AX33" s="143" t="e">
        <f aca="false">AK33/(#ref!+AK33)</f>
        <v>#NAME?</v>
      </c>
      <c r="AZ33" s="131" t="n">
        <f aca="false">(AI33*0.1)+(AK33*6)+(AO33*0.1)+(AQ33*6)</f>
        <v>130</v>
      </c>
      <c r="BA33" s="131" t="n">
        <f aca="false">(AH33*1)+(AI33*0.1)+(AK33*6)+(AO33*0.1)+(AQ33*6)</f>
        <v>206</v>
      </c>
    </row>
    <row r="34" customFormat="false" ht="8.25" hidden="false" customHeight="false" outlineLevel="0" collapsed="false">
      <c r="A34" s="130" t="s">
        <v>1481</v>
      </c>
      <c r="B34" s="131" t="n">
        <v>29</v>
      </c>
      <c r="C34" s="131" t="n">
        <v>13</v>
      </c>
      <c r="D34" s="128" t="n">
        <f aca="false">F34/E34</f>
        <v>0.60377358490566</v>
      </c>
      <c r="E34" s="131" t="n">
        <v>53</v>
      </c>
      <c r="F34" s="131" t="n">
        <v>32</v>
      </c>
      <c r="G34" s="131" t="n">
        <v>420</v>
      </c>
      <c r="H34" s="131" t="n">
        <f aca="false">G34/F34</f>
        <v>13.125</v>
      </c>
      <c r="I34" s="131" t="n">
        <v>1</v>
      </c>
      <c r="J34" s="128" t="n">
        <f aca="false">I34/F34</f>
        <v>0.03125</v>
      </c>
      <c r="L34" s="131"/>
      <c r="M34" s="131"/>
      <c r="N34" s="142" t="e">
        <f aca="false">M34/L34</f>
        <v>#DIV/0!</v>
      </c>
      <c r="O34" s="131"/>
      <c r="P34" s="128" t="e">
        <f aca="false">O34/L34</f>
        <v>#DIV/0!</v>
      </c>
      <c r="S34" s="130" t="s">
        <v>1482</v>
      </c>
      <c r="T34" s="143" t="n">
        <f aca="false">(E34+L34)/($D$27+$L$27+$N$17+$E$47+$L$47)</f>
        <v>0.0756062767475036</v>
      </c>
      <c r="U34" s="143" t="n">
        <f aca="false">E34/($E$17)</f>
        <v>0.162576687116564</v>
      </c>
      <c r="V34" s="143" t="n">
        <f aca="false">L34/($N$17+$D$27+$L$38+$L$47)</f>
        <v>0</v>
      </c>
      <c r="X34" s="131" t="n">
        <f aca="false">($G34*('Scoring Format'!$B$4))+($I34*'Scoring Format'!$B$7)+($M34*('Scoring Format'!$B$3))+($O34*('Scoring Format'!$B$6))</f>
        <v>48</v>
      </c>
      <c r="Y34" s="131" t="n">
        <f aca="false">(F34*1)+(($G34*('Scoring Format'!$B$4))+($I34*'Scoring Format'!$B$7)+($M34*('Scoring Format'!$B$3))+($O34*('Scoring Format'!$B$6)))</f>
        <v>80</v>
      </c>
      <c r="Z34" s="131" t="n">
        <f aca="false">(F34*0.5)+(($G34*('Scoring Format'!$B$4))+($I34*'Scoring Format'!$B$7)+($M34*('Scoring Format'!$B$3))+($O34*('Scoring Format'!$B$6)))</f>
        <v>64</v>
      </c>
      <c r="AA34" s="122"/>
      <c r="AD34" s="130" t="s">
        <v>85</v>
      </c>
      <c r="AE34" s="130"/>
      <c r="AF34" s="128" t="n">
        <f aca="false">AH34/AG34</f>
        <v>0.55</v>
      </c>
      <c r="AG34" s="131" t="n">
        <v>40</v>
      </c>
      <c r="AH34" s="131" t="n">
        <v>22</v>
      </c>
      <c r="AI34" s="131" t="n">
        <v>325</v>
      </c>
      <c r="AJ34" s="131" t="n">
        <f aca="false">AI34/AH34</f>
        <v>14.7727272727273</v>
      </c>
      <c r="AK34" s="131" t="n">
        <v>2</v>
      </c>
      <c r="AL34" s="128" t="n">
        <f aca="false">AK34/AH34</f>
        <v>0.0909090909090909</v>
      </c>
      <c r="AN34" s="131" t="n">
        <v>5</v>
      </c>
      <c r="AO34" s="131" t="n">
        <v>20</v>
      </c>
      <c r="AP34" s="142" t="n">
        <f aca="false">AO34/AN34</f>
        <v>4</v>
      </c>
      <c r="AQ34" s="131" t="n">
        <v>0</v>
      </c>
      <c r="AR34" s="128" t="n">
        <f aca="false">AQ34/AN34</f>
        <v>0</v>
      </c>
      <c r="AV34" s="143" t="e">
        <f aca="false">(#ref!+AK34)/(#ref!+AK37)</f>
        <v>#NAME?</v>
      </c>
      <c r="AW34" s="143" t="e">
        <f aca="false">#ref!/(AK34+#ref!)</f>
        <v>#NAME?</v>
      </c>
      <c r="AX34" s="143" t="e">
        <f aca="false">AK34/(#ref!+AK34)</f>
        <v>#NAME?</v>
      </c>
      <c r="AZ34" s="131" t="n">
        <f aca="false">(AI34*0.1)+(AK34*6)+(AO34*0.1)+(AQ34*6)</f>
        <v>46.5</v>
      </c>
      <c r="BA34" s="131" t="n">
        <f aca="false">(AH34*1)+(AI34*0.1)+(AK34*6)+(AO34*0.1)+(AQ34*6)</f>
        <v>68.5</v>
      </c>
    </row>
    <row r="35" customFormat="false" ht="8.25" hidden="false" customHeight="false" outlineLevel="0" collapsed="false">
      <c r="A35" s="130" t="s">
        <v>1483</v>
      </c>
      <c r="B35" s="131" t="n">
        <v>28</v>
      </c>
      <c r="C35" s="131" t="n">
        <v>15</v>
      </c>
      <c r="D35" s="128" t="n">
        <f aca="false">F35/E35</f>
        <v>0.610169491525424</v>
      </c>
      <c r="E35" s="131" t="n">
        <v>59</v>
      </c>
      <c r="F35" s="131" t="n">
        <v>36</v>
      </c>
      <c r="G35" s="131" t="n">
        <v>465</v>
      </c>
      <c r="H35" s="131" t="n">
        <f aca="false">G35/F35</f>
        <v>12.9166666666667</v>
      </c>
      <c r="I35" s="131" t="n">
        <v>2</v>
      </c>
      <c r="J35" s="128" t="n">
        <f aca="false">I35/F35</f>
        <v>0.0555555555555556</v>
      </c>
      <c r="L35" s="131"/>
      <c r="M35" s="131"/>
      <c r="N35" s="142" t="e">
        <f aca="false">M35/L35</f>
        <v>#DIV/0!</v>
      </c>
      <c r="O35" s="131"/>
      <c r="P35" s="128" t="e">
        <f aca="false">O35/L35</f>
        <v>#DIV/0!</v>
      </c>
      <c r="S35" s="130" t="s">
        <v>1484</v>
      </c>
      <c r="T35" s="143" t="n">
        <f aca="false">(E35+L35)/($D$27+$L$27+$N$17+$E$47+$L$47)</f>
        <v>0.0841654778887304</v>
      </c>
      <c r="U35" s="143" t="n">
        <f aca="false">E35/($E$17)</f>
        <v>0.180981595092025</v>
      </c>
      <c r="V35" s="143" t="n">
        <f aca="false">L35/($N$17+$D$27+$L$38+$L$47)</f>
        <v>0</v>
      </c>
      <c r="X35" s="131" t="n">
        <f aca="false">($G35*('Scoring Format'!$B$4))+($I35*'Scoring Format'!$B$7)+($M35*('Scoring Format'!$B$3))+($O35*('Scoring Format'!$B$6))</f>
        <v>58.5</v>
      </c>
      <c r="Y35" s="131" t="n">
        <f aca="false">(F35*1)+(($G35*('Scoring Format'!$B$4))+($I35*'Scoring Format'!$B$7)+($M35*('Scoring Format'!$B$3))+($O35*('Scoring Format'!$B$6)))</f>
        <v>94.5</v>
      </c>
      <c r="Z35" s="131" t="n">
        <f aca="false">(F35*0.5)+(($G35*('Scoring Format'!$B$4))+($I35*'Scoring Format'!$B$7)+($M35*('Scoring Format'!$B$3))+($O35*('Scoring Format'!$B$6)))</f>
        <v>76.5</v>
      </c>
      <c r="AA35" s="122"/>
      <c r="AD35" s="130" t="s">
        <v>88</v>
      </c>
      <c r="AE35" s="130"/>
      <c r="AF35" s="128" t="n">
        <f aca="false">AH35/AG35</f>
        <v>0.662068965517241</v>
      </c>
      <c r="AG35" s="131" t="n">
        <v>145</v>
      </c>
      <c r="AH35" s="131" t="n">
        <v>96</v>
      </c>
      <c r="AI35" s="131" t="n">
        <v>1098</v>
      </c>
      <c r="AJ35" s="131" t="n">
        <f aca="false">AI35/AH35</f>
        <v>11.4375</v>
      </c>
      <c r="AK35" s="131" t="n">
        <v>7</v>
      </c>
      <c r="AL35" s="128" t="n">
        <f aca="false">AK35/AH35</f>
        <v>0.0729166666666667</v>
      </c>
      <c r="AN35" s="131" t="n">
        <v>0</v>
      </c>
      <c r="AO35" s="131" t="n">
        <v>0</v>
      </c>
      <c r="AP35" s="142" t="e">
        <f aca="false">AO35/AN35</f>
        <v>#DIV/0!</v>
      </c>
      <c r="AQ35" s="131" t="n">
        <v>0</v>
      </c>
      <c r="AR35" s="128" t="e">
        <f aca="false">AQ35/AN35</f>
        <v>#DIV/0!</v>
      </c>
      <c r="AV35" s="143" t="e">
        <f aca="false">(#ref!+AK35)/(#ref!+AK38)</f>
        <v>#NAME?</v>
      </c>
      <c r="AW35" s="143" t="e">
        <f aca="false">#ref!/(AK35+#ref!)</f>
        <v>#NAME?</v>
      </c>
      <c r="AX35" s="143" t="e">
        <f aca="false">AK35/(#ref!+AK35)</f>
        <v>#NAME?</v>
      </c>
      <c r="AZ35" s="131" t="n">
        <f aca="false">(AI35*0.1)+(AK35*6)+(AO35*0.1)+(AQ35*6)</f>
        <v>151.8</v>
      </c>
      <c r="BA35" s="131" t="n">
        <f aca="false">(AH35*1)+(AI35*0.1)+(AK35*6)+(AO35*0.1)+(AQ35*6)</f>
        <v>247.8</v>
      </c>
    </row>
    <row r="36" customFormat="false" ht="8.25" hidden="false" customHeight="false" outlineLevel="0" collapsed="false">
      <c r="A36" s="130" t="s">
        <v>1485</v>
      </c>
      <c r="B36" s="131" t="n">
        <v>27</v>
      </c>
      <c r="C36" s="131" t="n">
        <v>17</v>
      </c>
      <c r="D36" s="128" t="n">
        <f aca="false">F36/E36</f>
        <v>0.616666666666667</v>
      </c>
      <c r="E36" s="131" t="n">
        <v>60</v>
      </c>
      <c r="F36" s="131" t="n">
        <v>37</v>
      </c>
      <c r="G36" s="131" t="n">
        <v>545</v>
      </c>
      <c r="H36" s="131" t="n">
        <f aca="false">G36/F36</f>
        <v>14.7297297297297</v>
      </c>
      <c r="I36" s="131" t="n">
        <v>4</v>
      </c>
      <c r="J36" s="128" t="n">
        <f aca="false">I36/F36</f>
        <v>0.108108108108108</v>
      </c>
      <c r="L36" s="131"/>
      <c r="M36" s="131"/>
      <c r="N36" s="142" t="e">
        <f aca="false">M36/L36</f>
        <v>#DIV/0!</v>
      </c>
      <c r="O36" s="131"/>
      <c r="P36" s="128" t="e">
        <f aca="false">O36/L36</f>
        <v>#DIV/0!</v>
      </c>
      <c r="S36" s="130" t="s">
        <v>1486</v>
      </c>
      <c r="T36" s="143" t="n">
        <f aca="false">(E36+L36)/($D$27+$L$27+$N$17+$E$47+$L$47)</f>
        <v>0.0855920114122682</v>
      </c>
      <c r="U36" s="143" t="n">
        <f aca="false">E36/($E$17)</f>
        <v>0.184049079754601</v>
      </c>
      <c r="V36" s="143" t="n">
        <f aca="false">L36/($N$17+$D$27+$L$38+$L$47)</f>
        <v>0</v>
      </c>
      <c r="X36" s="131" t="n">
        <f aca="false">($G36*('Scoring Format'!$B$4))+($I36*'Scoring Format'!$B$7)+($M36*('Scoring Format'!$B$3))+($O36*('Scoring Format'!$B$6))</f>
        <v>78.5</v>
      </c>
      <c r="Y36" s="131" t="n">
        <f aca="false">(F36*1)+(($G36*('Scoring Format'!$B$4))+($I36*'Scoring Format'!$B$7)+($M36*('Scoring Format'!$B$3))+($O36*('Scoring Format'!$B$6)))</f>
        <v>115.5</v>
      </c>
      <c r="Z36" s="131" t="n">
        <f aca="false">(F36*0.5)+(($G36*('Scoring Format'!$B$4))+($I36*'Scoring Format'!$B$7)+($M36*('Scoring Format'!$B$3))+($O36*('Scoring Format'!$B$6)))</f>
        <v>97</v>
      </c>
      <c r="AA36" s="122"/>
      <c r="AD36" s="130" t="s">
        <v>91</v>
      </c>
      <c r="AE36" s="130"/>
      <c r="AF36" s="128" t="n">
        <f aca="false">AH36/AG36</f>
        <v>0.6</v>
      </c>
      <c r="AG36" s="131" t="n">
        <v>10</v>
      </c>
      <c r="AH36" s="131" t="n">
        <v>6</v>
      </c>
      <c r="AI36" s="131" t="n">
        <v>100</v>
      </c>
      <c r="AJ36" s="131" t="n">
        <f aca="false">AI36/AH36</f>
        <v>16.6666666666667</v>
      </c>
      <c r="AK36" s="131" t="n">
        <v>0</v>
      </c>
      <c r="AL36" s="128" t="n">
        <f aca="false">AK36/AH36</f>
        <v>0</v>
      </c>
      <c r="AN36" s="131" t="n">
        <v>0</v>
      </c>
      <c r="AO36" s="131" t="n">
        <v>0</v>
      </c>
      <c r="AP36" s="142" t="e">
        <f aca="false">AO36/AN36</f>
        <v>#DIV/0!</v>
      </c>
      <c r="AQ36" s="131" t="n">
        <v>0</v>
      </c>
      <c r="AR36" s="128" t="e">
        <f aca="false">AQ36/AN36</f>
        <v>#DIV/0!</v>
      </c>
      <c r="AV36" s="143" t="e">
        <f aca="false">(#ref!+AK36)/(#ref!+AK41)</f>
        <v>#NAME?</v>
      </c>
      <c r="AW36" s="143" t="e">
        <f aca="false">#ref!/(AK36+#ref!)</f>
        <v>#NAME?</v>
      </c>
      <c r="AX36" s="143" t="e">
        <f aca="false">AK36/(#ref!+AK36)</f>
        <v>#NAME?</v>
      </c>
      <c r="AZ36" s="131" t="n">
        <f aca="false">(AI36*0.1)+(AK36*6)+(AO36*0.1)+(AQ36*6)</f>
        <v>10</v>
      </c>
      <c r="BA36" s="131" t="n">
        <f aca="false">(AH36*1)+(AI36*0.1)+(AK36*6)+(AO36*0.1)+(AQ36*6)</f>
        <v>16</v>
      </c>
    </row>
    <row r="37" customFormat="false" ht="8.25" hidden="false" customHeight="false" outlineLevel="0" collapsed="false">
      <c r="A37" s="130" t="s">
        <v>1487</v>
      </c>
      <c r="B37" s="131" t="n">
        <v>23</v>
      </c>
      <c r="C37" s="131" t="n">
        <v>8</v>
      </c>
      <c r="D37" s="128" t="n">
        <f aca="false">F37/E37</f>
        <v>0.621951219512195</v>
      </c>
      <c r="E37" s="131" t="n">
        <v>82</v>
      </c>
      <c r="F37" s="131" t="n">
        <v>51</v>
      </c>
      <c r="G37" s="131" t="n">
        <v>620</v>
      </c>
      <c r="H37" s="131" t="n">
        <f aca="false">G37/F37</f>
        <v>12.156862745098</v>
      </c>
      <c r="I37" s="131" t="n">
        <v>3</v>
      </c>
      <c r="J37" s="128" t="n">
        <f aca="false">I37/F37</f>
        <v>0.0588235294117647</v>
      </c>
      <c r="L37" s="131"/>
      <c r="M37" s="131"/>
      <c r="N37" s="142" t="e">
        <f aca="false">M37/L37</f>
        <v>#DIV/0!</v>
      </c>
      <c r="O37" s="131"/>
      <c r="P37" s="128" t="e">
        <f aca="false">O37/L37</f>
        <v>#DIV/0!</v>
      </c>
      <c r="S37" s="130" t="s">
        <v>1488</v>
      </c>
      <c r="T37" s="143" t="n">
        <f aca="false">(E37+L37)/($D$27+$L$27+$N$17+$E$47+$L$47)</f>
        <v>0.1169757489301</v>
      </c>
      <c r="U37" s="143" t="n">
        <f aca="false">E37/($E$17)</f>
        <v>0.251533742331288</v>
      </c>
      <c r="V37" s="143" t="n">
        <f aca="false">L37/($N$17+$D$27+$L$38+$L$47)</f>
        <v>0</v>
      </c>
      <c r="X37" s="131" t="n">
        <f aca="false">($G37*('Scoring Format'!$B$4))+($I37*'Scoring Format'!$B$7)+($M37*('Scoring Format'!$B$3))+($O37*('Scoring Format'!$B$6))</f>
        <v>80</v>
      </c>
      <c r="Y37" s="131" t="n">
        <f aca="false">(F37*1)+(($G37*('Scoring Format'!$B$4))+($I37*'Scoring Format'!$B$7)+($M37*('Scoring Format'!$B$3))+($O37*('Scoring Format'!$B$6)))</f>
        <v>131</v>
      </c>
      <c r="Z37" s="131" t="n">
        <f aca="false">(F37*0.5)+(($G37*('Scoring Format'!$B$4))+($I37*'Scoring Format'!$B$7)+($M37*('Scoring Format'!$B$3))+($O37*('Scoring Format'!$B$6)))</f>
        <v>105.5</v>
      </c>
      <c r="AA37" s="122"/>
      <c r="AD37" s="130" t="s">
        <v>94</v>
      </c>
      <c r="AE37" s="130"/>
      <c r="AF37" s="128" t="e">
        <f aca="false">AH37/AG37</f>
        <v>#DIV/0!</v>
      </c>
      <c r="AG37" s="131"/>
      <c r="AH37" s="131"/>
      <c r="AI37" s="131"/>
      <c r="AJ37" s="131"/>
      <c r="AK37" s="131"/>
      <c r="AL37" s="128" t="e">
        <f aca="false">AK37/AH37</f>
        <v>#DIV/0!</v>
      </c>
      <c r="AN37" s="131"/>
      <c r="AO37" s="131"/>
      <c r="AP37" s="142" t="e">
        <f aca="false">AO37/AN37</f>
        <v>#DIV/0!</v>
      </c>
      <c r="AQ37" s="131"/>
      <c r="AR37" s="128" t="e">
        <f aca="false">AQ37/AN37</f>
        <v>#DIV/0!</v>
      </c>
      <c r="AV37" s="143" t="e">
        <f aca="false">(#ref!+AK37)/(#ref!+AK42)</f>
        <v>#NAME?</v>
      </c>
      <c r="AW37" s="143" t="e">
        <f aca="false">#ref!/(AK37+#ref!)</f>
        <v>#NAME?</v>
      </c>
      <c r="AX37" s="143" t="e">
        <f aca="false">AK37/(#ref!+AK37)</f>
        <v>#NAME?</v>
      </c>
      <c r="AZ37" s="131"/>
      <c r="BA37" s="131"/>
    </row>
    <row r="38" customFormat="false" ht="8.25" hidden="false" customHeight="false" outlineLevel="0" collapsed="false">
      <c r="A38" s="129" t="s">
        <v>49</v>
      </c>
      <c r="B38" s="129"/>
      <c r="C38" s="129"/>
      <c r="D38" s="126"/>
      <c r="E38" s="129" t="n">
        <f aca="false">SUM(E32:E37)</f>
        <v>302</v>
      </c>
      <c r="F38" s="129" t="n">
        <f aca="false">SUM(F32:F37)</f>
        <v>184</v>
      </c>
      <c r="G38" s="129" t="n">
        <f aca="false">SUM(G32:G37)</f>
        <v>2378</v>
      </c>
      <c r="H38" s="129"/>
      <c r="I38" s="129" t="n">
        <f aca="false">SUM(I32:I37)</f>
        <v>11</v>
      </c>
      <c r="J38" s="129"/>
      <c r="K38" s="129"/>
      <c r="L38" s="129" t="n">
        <f aca="false">SUM(L32:L37)</f>
        <v>0</v>
      </c>
      <c r="M38" s="129" t="n">
        <f aca="false">SUM(M32:M37)</f>
        <v>0</v>
      </c>
      <c r="N38" s="129"/>
      <c r="O38" s="129" t="n">
        <f aca="false">SUM(O32:O37)</f>
        <v>0</v>
      </c>
      <c r="P38" s="129"/>
      <c r="AD38" s="129" t="s">
        <v>49</v>
      </c>
      <c r="AE38" s="129"/>
      <c r="AF38" s="126"/>
      <c r="AG38" s="129" t="n">
        <f aca="false">SUM(AG32:AG37)</f>
        <v>422</v>
      </c>
      <c r="AH38" s="129" t="n">
        <f aca="false">SUM(AH32:AH37)</f>
        <v>265</v>
      </c>
      <c r="AI38" s="129" t="n">
        <f aca="false">SUM(AI32:AI37)</f>
        <v>3125</v>
      </c>
      <c r="AJ38" s="129"/>
      <c r="AK38" s="129" t="n">
        <f aca="false">SUM(AK32:AK37)</f>
        <v>20</v>
      </c>
      <c r="AL38" s="129"/>
      <c r="AM38" s="129"/>
      <c r="AN38" s="129" t="n">
        <f aca="false">SUM(AN32:AN37)</f>
        <v>17</v>
      </c>
      <c r="AO38" s="129" t="n">
        <f aca="false">SUM(AO32:AO37)</f>
        <v>128</v>
      </c>
      <c r="AP38" s="129"/>
      <c r="AQ38" s="129" t="n">
        <f aca="false">SUM(AQ32:AQ37)</f>
        <v>0</v>
      </c>
      <c r="AR38" s="129"/>
    </row>
    <row r="39" customFormat="false" ht="8.25" hidden="false" customHeight="false" outlineLevel="0" collapsed="false">
      <c r="A39" s="129" t="s">
        <v>1489</v>
      </c>
      <c r="B39" s="122" t="n">
        <v>30</v>
      </c>
      <c r="C39" s="122"/>
      <c r="D39" s="122"/>
      <c r="E39" s="122"/>
      <c r="F39" s="122"/>
      <c r="G39" s="122"/>
      <c r="H39" s="122"/>
      <c r="I39" s="122"/>
      <c r="J39" s="122"/>
      <c r="K39" s="122"/>
      <c r="L39" s="122"/>
      <c r="S39" s="121" t="s">
        <v>1490</v>
      </c>
      <c r="AC39" s="129"/>
      <c r="AE39" s="122"/>
      <c r="AF39" s="122"/>
      <c r="AG39" s="122"/>
      <c r="AH39" s="122"/>
      <c r="AI39" s="122"/>
      <c r="AJ39" s="122"/>
      <c r="AK39" s="122"/>
      <c r="AL39" s="122"/>
      <c r="AM39" s="122"/>
      <c r="AN39" s="122"/>
    </row>
    <row r="40" customFormat="false" ht="8.25" hidden="false" customHeight="false" outlineLevel="0" collapsed="false">
      <c r="A40" s="129" t="s">
        <v>1491</v>
      </c>
      <c r="B40" s="122" t="n">
        <v>29</v>
      </c>
      <c r="C40" s="122"/>
      <c r="D40" s="122"/>
      <c r="E40" s="122" t="n">
        <v>12</v>
      </c>
      <c r="F40" s="122" t="n">
        <v>8</v>
      </c>
      <c r="G40" s="122" t="n">
        <v>80</v>
      </c>
      <c r="H40" s="122"/>
      <c r="I40" s="122" t="n">
        <v>1</v>
      </c>
      <c r="J40" s="122"/>
      <c r="K40" s="122"/>
      <c r="L40" s="122"/>
      <c r="AC40" s="129"/>
      <c r="AE40" s="122"/>
      <c r="AF40" s="122"/>
      <c r="AG40" s="122"/>
      <c r="AH40" s="122"/>
      <c r="AI40" s="122"/>
      <c r="AJ40" s="122"/>
      <c r="AK40" s="122"/>
      <c r="AL40" s="122"/>
      <c r="AM40" s="122"/>
      <c r="AN40" s="122"/>
    </row>
    <row r="41" customFormat="false" ht="8.25" hidden="false" customHeight="false" outlineLevel="0" collapsed="false">
      <c r="A41" s="123" t="s">
        <v>50</v>
      </c>
      <c r="B41" s="123"/>
      <c r="C41" s="123"/>
      <c r="D41" s="123"/>
      <c r="E41" s="123"/>
      <c r="F41" s="123"/>
      <c r="G41" s="123"/>
      <c r="H41" s="124"/>
      <c r="I41" s="124"/>
      <c r="J41" s="122"/>
      <c r="K41" s="122"/>
      <c r="L41" s="123" t="s">
        <v>19</v>
      </c>
      <c r="M41" s="123"/>
      <c r="N41" s="123"/>
      <c r="O41" s="123"/>
      <c r="P41" s="123"/>
      <c r="T41" s="123" t="s">
        <v>20</v>
      </c>
      <c r="U41" s="123"/>
      <c r="V41" s="123"/>
      <c r="X41" s="123"/>
      <c r="Y41" s="123"/>
      <c r="AE41" s="123" t="s">
        <v>50</v>
      </c>
      <c r="AF41" s="123"/>
      <c r="AG41" s="123"/>
      <c r="AH41" s="123"/>
      <c r="AI41" s="123"/>
      <c r="AJ41" s="123"/>
      <c r="AK41" s="123"/>
      <c r="AL41" s="122"/>
      <c r="AM41" s="122"/>
      <c r="AN41" s="123" t="s">
        <v>19</v>
      </c>
      <c r="AO41" s="123"/>
      <c r="AP41" s="123"/>
      <c r="AQ41" s="123"/>
      <c r="AR41" s="123"/>
      <c r="AV41" s="123" t="s">
        <v>20</v>
      </c>
      <c r="AW41" s="123"/>
      <c r="AX41" s="123"/>
      <c r="AZ41" s="123" t="s">
        <v>21</v>
      </c>
      <c r="BA41" s="123"/>
    </row>
    <row r="42" customFormat="false" ht="8.25" hidden="false" customHeight="false" outlineLevel="0" collapsed="false">
      <c r="A42" s="129" t="s">
        <v>95</v>
      </c>
      <c r="B42" s="129" t="s">
        <v>23</v>
      </c>
      <c r="C42" s="129" t="s">
        <v>24</v>
      </c>
      <c r="D42" s="129" t="s">
        <v>52</v>
      </c>
      <c r="E42" s="129" t="s">
        <v>53</v>
      </c>
      <c r="F42" s="129" t="s">
        <v>54</v>
      </c>
      <c r="G42" s="129" t="s">
        <v>55</v>
      </c>
      <c r="H42" s="129" t="s">
        <v>56</v>
      </c>
      <c r="I42" s="129" t="s">
        <v>30</v>
      </c>
      <c r="J42" s="129" t="s">
        <v>57</v>
      </c>
      <c r="L42" s="129" t="s">
        <v>34</v>
      </c>
      <c r="M42" s="129" t="s">
        <v>35</v>
      </c>
      <c r="N42" s="129" t="s">
        <v>36</v>
      </c>
      <c r="O42" s="129" t="s">
        <v>96</v>
      </c>
      <c r="P42" s="129" t="s">
        <v>31</v>
      </c>
      <c r="S42" s="129" t="s">
        <v>95</v>
      </c>
      <c r="T42" s="129" t="s">
        <v>38</v>
      </c>
      <c r="U42" s="129" t="s">
        <v>39</v>
      </c>
      <c r="V42" s="129" t="s">
        <v>40</v>
      </c>
      <c r="X42" s="129" t="s">
        <v>41</v>
      </c>
      <c r="Y42" s="129" t="s">
        <v>58</v>
      </c>
      <c r="Z42" s="129" t="s">
        <v>97</v>
      </c>
      <c r="AA42" s="129"/>
      <c r="AD42" s="129" t="s">
        <v>95</v>
      </c>
      <c r="AE42" s="129" t="s">
        <v>24</v>
      </c>
      <c r="AF42" s="129" t="s">
        <v>52</v>
      </c>
      <c r="AG42" s="129" t="s">
        <v>53</v>
      </c>
      <c r="AH42" s="129" t="s">
        <v>54</v>
      </c>
      <c r="AI42" s="129" t="s">
        <v>55</v>
      </c>
      <c r="AJ42" s="129" t="s">
        <v>56</v>
      </c>
      <c r="AK42" s="129" t="s">
        <v>30</v>
      </c>
      <c r="AL42" s="129" t="s">
        <v>57</v>
      </c>
      <c r="AN42" s="129" t="s">
        <v>34</v>
      </c>
      <c r="AO42" s="129" t="s">
        <v>35</v>
      </c>
      <c r="AP42" s="129" t="s">
        <v>36</v>
      </c>
      <c r="AQ42" s="129" t="s">
        <v>96</v>
      </c>
      <c r="AR42" s="129" t="s">
        <v>31</v>
      </c>
      <c r="AV42" s="129" t="s">
        <v>38</v>
      </c>
      <c r="AW42" s="129" t="s">
        <v>39</v>
      </c>
      <c r="AX42" s="129" t="s">
        <v>40</v>
      </c>
      <c r="AZ42" s="129" t="s">
        <v>41</v>
      </c>
      <c r="BA42" s="129" t="s">
        <v>58</v>
      </c>
    </row>
    <row r="43" customFormat="false" ht="8.25" hidden="false" customHeight="false" outlineLevel="0" collapsed="false">
      <c r="A43" s="130" t="s">
        <v>1492</v>
      </c>
      <c r="B43" s="131" t="n">
        <v>23</v>
      </c>
      <c r="C43" s="131" t="n">
        <v>0</v>
      </c>
      <c r="D43" s="128" t="n">
        <f aca="false">F43/E43</f>
        <v>0.7</v>
      </c>
      <c r="E43" s="131" t="n">
        <v>10</v>
      </c>
      <c r="F43" s="131" t="n">
        <v>7</v>
      </c>
      <c r="G43" s="131" t="n">
        <v>63</v>
      </c>
      <c r="H43" s="131" t="n">
        <f aca="false">G43/F43</f>
        <v>9</v>
      </c>
      <c r="I43" s="131" t="n">
        <v>1</v>
      </c>
      <c r="J43" s="128" t="n">
        <f aca="false">I43/F43</f>
        <v>0.142857142857143</v>
      </c>
      <c r="L43" s="131" t="n">
        <v>0</v>
      </c>
      <c r="M43" s="131" t="n">
        <v>0</v>
      </c>
      <c r="N43" s="131" t="e">
        <f aca="false">M43/L43</f>
        <v>#DIV/0!</v>
      </c>
      <c r="O43" s="131" t="n">
        <v>0</v>
      </c>
      <c r="P43" s="128" t="e">
        <f aca="false">O43/L43</f>
        <v>#DIV/0!</v>
      </c>
      <c r="S43" s="130" t="s">
        <v>1493</v>
      </c>
      <c r="T43" s="143" t="n">
        <f aca="false">(E43+L43)/($E$47+$L$47+$E$38+$L$38+$K$27+$D$27+$N$17)</f>
        <v>0.00977517106549365</v>
      </c>
      <c r="U43" s="143" t="n">
        <f aca="false">E43/($E$47+$E$38+$K$27)</f>
        <v>0.0194552529182879</v>
      </c>
      <c r="V43" s="143" t="n">
        <f aca="false">L43/($L$47+$L$38+$D$27+$N$17)</f>
        <v>0</v>
      </c>
      <c r="X43" s="131" t="n">
        <f aca="false">($G43*('Scoring Format'!$B$4))+($I43*'Scoring Format'!$B$7)+($M43*('Scoring Format'!$B$3))+($O43*('Scoring Format'!$B$6))</f>
        <v>12.3</v>
      </c>
      <c r="Y43" s="131" t="n">
        <f aca="false">(F43*1)+(($G43*('Scoring Format'!$B$4))+($I43*'Scoring Format'!$B$7)+($M43*('Scoring Format'!$B$3))+($O43*('Scoring Format'!$B$6)))</f>
        <v>19.3</v>
      </c>
      <c r="Z43" s="131" t="n">
        <f aca="false">(F43*0.5)+(($G43*('Scoring Format'!$B$4))+($I43*'Scoring Format'!$B$7)+($M43*('Scoring Format'!$B$3))+($O43*('Scoring Format'!$B$6)))</f>
        <v>15.8</v>
      </c>
      <c r="AA43" s="122"/>
      <c r="AD43" s="130" t="s">
        <v>100</v>
      </c>
      <c r="AE43" s="130"/>
      <c r="AF43" s="128" t="n">
        <f aca="false">AH43/AG43</f>
        <v>0.5625</v>
      </c>
      <c r="AG43" s="131" t="n">
        <v>16</v>
      </c>
      <c r="AH43" s="131" t="n">
        <v>9</v>
      </c>
      <c r="AI43" s="131" t="n">
        <v>108</v>
      </c>
      <c r="AJ43" s="131" t="n">
        <f aca="false">AI43/AH43</f>
        <v>12</v>
      </c>
      <c r="AK43" s="131" t="n">
        <v>1</v>
      </c>
      <c r="AL43" s="128" t="n">
        <f aca="false">AK43/AH43</f>
        <v>0.111111111111111</v>
      </c>
      <c r="AN43" s="131" t="n">
        <v>0</v>
      </c>
      <c r="AO43" s="131" t="n">
        <v>0</v>
      </c>
      <c r="AP43" s="131" t="n">
        <v>0</v>
      </c>
      <c r="AQ43" s="131" t="n">
        <v>0</v>
      </c>
      <c r="AR43" s="128" t="e">
        <f aca="false">AQ43/AN43</f>
        <v>#DIV/0!</v>
      </c>
      <c r="AV43" s="143" t="e">
        <f aca="false">(#ref!+AK43)/(#ref!+AK46)</f>
        <v>#NAME?</v>
      </c>
      <c r="AW43" s="143" t="e">
        <f aca="false">#ref!/(AK43+#ref!)</f>
        <v>#NAME?</v>
      </c>
      <c r="AX43" s="143" t="e">
        <f aca="false">AK43/(#ref!+AK43)</f>
        <v>#NAME?</v>
      </c>
      <c r="AZ43" s="131" t="n">
        <f aca="false">(AI43*0.1)+(AK43*6)+(AO43*0.1)+(AQ43*6)</f>
        <v>16.8</v>
      </c>
      <c r="BA43" s="131" t="n">
        <f aca="false">(AH43*1)+(AI43*0.1)+(AK43*6)+(AO43*0.1)+(AQ43*6)</f>
        <v>25.8</v>
      </c>
    </row>
    <row r="44" customFormat="false" ht="8.25" hidden="false" customHeight="false" outlineLevel="0" collapsed="false">
      <c r="A44" s="130" t="s">
        <v>1494</v>
      </c>
      <c r="B44" s="131" t="n">
        <v>25</v>
      </c>
      <c r="C44" s="131" t="n">
        <v>15</v>
      </c>
      <c r="D44" s="128" t="n">
        <f aca="false">F44/E44</f>
        <v>0.609375</v>
      </c>
      <c r="E44" s="131" t="n">
        <v>64</v>
      </c>
      <c r="F44" s="131" t="n">
        <v>39</v>
      </c>
      <c r="G44" s="131" t="n">
        <v>452</v>
      </c>
      <c r="H44" s="131" t="n">
        <f aca="false">G44/F44</f>
        <v>11.5897435897436</v>
      </c>
      <c r="I44" s="131" t="n">
        <v>5</v>
      </c>
      <c r="J44" s="128" t="n">
        <f aca="false">I44/F44</f>
        <v>0.128205128205128</v>
      </c>
      <c r="L44" s="131" t="n">
        <v>0</v>
      </c>
      <c r="M44" s="131" t="n">
        <v>0</v>
      </c>
      <c r="N44" s="131" t="e">
        <f aca="false">M44/L44</f>
        <v>#DIV/0!</v>
      </c>
      <c r="O44" s="131" t="n">
        <v>0</v>
      </c>
      <c r="P44" s="128" t="e">
        <f aca="false">O44/L44</f>
        <v>#DIV/0!</v>
      </c>
      <c r="S44" s="130" t="s">
        <v>1495</v>
      </c>
      <c r="T44" s="143" t="n">
        <f aca="false">(E44+L44)/($E$47+$L$47+$E$38+$L$38+$K$27+$D$27+$N$17)</f>
        <v>0.0625610948191593</v>
      </c>
      <c r="U44" s="143" t="n">
        <f aca="false">E44/($E$47+$E$38+$K$27)</f>
        <v>0.124513618677043</v>
      </c>
      <c r="V44" s="143" t="n">
        <f aca="false">L44/($L$47+$L$38+$D$27+$N$17)</f>
        <v>0</v>
      </c>
      <c r="X44" s="131" t="n">
        <f aca="false">($G44*('Scoring Format'!$B$4))+($I44*'Scoring Format'!$B$7)+($M44*('Scoring Format'!$B$3))+($O44*('Scoring Format'!$B$6))</f>
        <v>75.2</v>
      </c>
      <c r="Y44" s="131" t="n">
        <f aca="false">(F44*1)+(($G44*('Scoring Format'!$B$4))+($I44*'Scoring Format'!$B$7)+($M44*('Scoring Format'!$B$3))+($O44*('Scoring Format'!$B$6)))</f>
        <v>114.2</v>
      </c>
      <c r="Z44" s="131" t="n">
        <f aca="false">(F44*0.5)+(($G44*('Scoring Format'!$B$4))+($I44*'Scoring Format'!$B$7)+($M44*('Scoring Format'!$B$3))+($O44*('Scoring Format'!$B$6)))</f>
        <v>94.7</v>
      </c>
      <c r="AA44" s="122"/>
      <c r="AD44" s="130" t="s">
        <v>103</v>
      </c>
      <c r="AE44" s="130"/>
      <c r="AF44" s="128" t="n">
        <f aca="false">AH44/AG44</f>
        <v>0.742857142857143</v>
      </c>
      <c r="AG44" s="131" t="n">
        <v>35</v>
      </c>
      <c r="AH44" s="131" t="n">
        <v>26</v>
      </c>
      <c r="AI44" s="131" t="n">
        <v>283</v>
      </c>
      <c r="AJ44" s="131" t="n">
        <f aca="false">AI44/AH44</f>
        <v>10.8846153846154</v>
      </c>
      <c r="AK44" s="131" t="n">
        <v>2</v>
      </c>
      <c r="AL44" s="128" t="n">
        <f aca="false">AK44/AH44</f>
        <v>0.0769230769230769</v>
      </c>
      <c r="AN44" s="131" t="n">
        <v>0</v>
      </c>
      <c r="AO44" s="131" t="n">
        <v>0</v>
      </c>
      <c r="AP44" s="131" t="n">
        <v>0</v>
      </c>
      <c r="AQ44" s="131" t="n">
        <v>0</v>
      </c>
      <c r="AR44" s="128" t="e">
        <f aca="false">AQ44/AN44</f>
        <v>#DIV/0!</v>
      </c>
      <c r="AV44" s="143" t="e">
        <f aca="false">(#ref!+AK44)/(#ref!+AK47)</f>
        <v>#NAME?</v>
      </c>
      <c r="AW44" s="143" t="e">
        <f aca="false">#ref!/(AK44+#ref!)</f>
        <v>#NAME?</v>
      </c>
      <c r="AX44" s="143" t="e">
        <f aca="false">AK44/(#ref!+AK44)</f>
        <v>#NAME?</v>
      </c>
      <c r="AZ44" s="131" t="n">
        <f aca="false">(AI44*0.1)+(AK44*6)+(AO44*0.1)+(AQ44*6)</f>
        <v>40.3</v>
      </c>
      <c r="BA44" s="131" t="n">
        <f aca="false">(AH44*1)+(AI44*0.1)+(AK44*6)+(AO44*0.1)+(AQ44*6)</f>
        <v>66.3</v>
      </c>
    </row>
    <row r="45" customFormat="false" ht="8.25" hidden="false" customHeight="false" outlineLevel="0" collapsed="false">
      <c r="A45" s="130" t="s">
        <v>1496</v>
      </c>
      <c r="B45" s="131" t="n">
        <v>26</v>
      </c>
      <c r="C45" s="131" t="n">
        <v>12</v>
      </c>
      <c r="D45" s="128" t="n">
        <f aca="false">F45/E45</f>
        <v>0.644444444444445</v>
      </c>
      <c r="E45" s="131" t="n">
        <v>90</v>
      </c>
      <c r="F45" s="131" t="n">
        <v>58</v>
      </c>
      <c r="G45" s="131" t="n">
        <v>675</v>
      </c>
      <c r="H45" s="131" t="n">
        <f aca="false">G45/F45</f>
        <v>11.6379310344828</v>
      </c>
      <c r="I45" s="131" t="n">
        <v>6</v>
      </c>
      <c r="J45" s="128" t="n">
        <f aca="false">I45/F45</f>
        <v>0.103448275862069</v>
      </c>
      <c r="L45" s="131" t="n">
        <v>0</v>
      </c>
      <c r="M45" s="131" t="n">
        <v>0</v>
      </c>
      <c r="N45" s="131" t="e">
        <f aca="false">M45/L45</f>
        <v>#DIV/0!</v>
      </c>
      <c r="O45" s="131" t="n">
        <v>0</v>
      </c>
      <c r="P45" s="128" t="e">
        <f aca="false">O45/L45</f>
        <v>#DIV/0!</v>
      </c>
      <c r="S45" s="130" t="s">
        <v>1497</v>
      </c>
      <c r="T45" s="143" t="n">
        <f aca="false">(E45+L45)/($E$47+$L$47+$E$38+$L$38+$K$27+$D$27+$N$17)</f>
        <v>0.0879765395894428</v>
      </c>
      <c r="U45" s="143" t="n">
        <f aca="false">E45/($E$47+$E$38+$K$27)</f>
        <v>0.175097276264591</v>
      </c>
      <c r="V45" s="143" t="n">
        <f aca="false">L45/($L$47+$L$38+$D$27+$N$17)</f>
        <v>0</v>
      </c>
      <c r="X45" s="131" t="n">
        <f aca="false">($G45*('Scoring Format'!$B$4))+($I45*'Scoring Format'!$B$7)+($M45*('Scoring Format'!$B$3))+($O45*('Scoring Format'!$B$6))</f>
        <v>103.5</v>
      </c>
      <c r="Y45" s="131" t="n">
        <f aca="false">(F45*1)+(($G45*('Scoring Format'!$B$4))+($I45*'Scoring Format'!$B$7)+($M45*('Scoring Format'!$B$3))+($O45*('Scoring Format'!$B$6)))</f>
        <v>161.5</v>
      </c>
      <c r="Z45" s="131" t="n">
        <f aca="false">(F45*0.5)+(($G45*('Scoring Format'!$B$4))+($I45*'Scoring Format'!$B$7)+($M45*('Scoring Format'!$B$3))+($O45*('Scoring Format'!$B$6)))</f>
        <v>132.5</v>
      </c>
      <c r="AA45" s="122"/>
      <c r="AD45" s="130" t="s">
        <v>106</v>
      </c>
      <c r="AE45" s="130"/>
      <c r="AF45" s="128" t="n">
        <f aca="false">AH45/AG45</f>
        <v>0.5</v>
      </c>
      <c r="AG45" s="131" t="n">
        <v>12</v>
      </c>
      <c r="AH45" s="131" t="n">
        <v>6</v>
      </c>
      <c r="AI45" s="131" t="n">
        <v>65</v>
      </c>
      <c r="AJ45" s="131" t="n">
        <f aca="false">AI45/AH45</f>
        <v>10.8333333333333</v>
      </c>
      <c r="AK45" s="131" t="n">
        <v>0</v>
      </c>
      <c r="AL45" s="128" t="n">
        <f aca="false">AK45/AH45</f>
        <v>0</v>
      </c>
      <c r="AN45" s="131" t="n">
        <v>0</v>
      </c>
      <c r="AO45" s="131" t="n">
        <v>0</v>
      </c>
      <c r="AP45" s="131" t="n">
        <v>0</v>
      </c>
      <c r="AQ45" s="131" t="n">
        <v>0</v>
      </c>
      <c r="AR45" s="128" t="e">
        <f aca="false">AQ45/AN45</f>
        <v>#DIV/0!</v>
      </c>
      <c r="AV45" s="143" t="e">
        <f aca="false">(#ref!+AK45)/(#ref!+AI49)</f>
        <v>#NAME?</v>
      </c>
      <c r="AW45" s="143" t="e">
        <f aca="false">#ref!/(AK45+#ref!)</f>
        <v>#NAME?</v>
      </c>
      <c r="AX45" s="143" t="e">
        <f aca="false">AK45/(#ref!+AK45)</f>
        <v>#NAME?</v>
      </c>
      <c r="AZ45" s="131" t="n">
        <f aca="false">(AI45*0.1)+(AK45*6)+(AO45*0.1)+(AQ45*6)</f>
        <v>6.5</v>
      </c>
      <c r="BA45" s="131" t="n">
        <f aca="false">(AH45*1)+(AI45*0.1)+(AK45*6)+(AO45*0.1)+(AQ45*6)</f>
        <v>12.5</v>
      </c>
    </row>
    <row r="46" customFormat="false" ht="8.25" hidden="false" customHeight="false" outlineLevel="0" collapsed="false">
      <c r="A46" s="130" t="s">
        <v>1498</v>
      </c>
      <c r="B46" s="131" t="n">
        <v>34</v>
      </c>
      <c r="C46" s="131" t="n">
        <v>8</v>
      </c>
      <c r="D46" s="128" t="n">
        <f aca="false">F46/E46</f>
        <v>0.333333333333333</v>
      </c>
      <c r="E46" s="131" t="n">
        <v>3</v>
      </c>
      <c r="F46" s="131" t="n">
        <v>1</v>
      </c>
      <c r="G46" s="131" t="n">
        <v>7</v>
      </c>
      <c r="H46" s="131" t="n">
        <f aca="false">G46/F46</f>
        <v>7</v>
      </c>
      <c r="I46" s="131" t="n">
        <v>0</v>
      </c>
      <c r="J46" s="128" t="n">
        <f aca="false">I46/F46</f>
        <v>0</v>
      </c>
      <c r="L46" s="131"/>
      <c r="M46" s="131"/>
      <c r="N46" s="131" t="e">
        <f aca="false">M46/L46</f>
        <v>#DIV/0!</v>
      </c>
      <c r="O46" s="131" t="n">
        <v>0</v>
      </c>
      <c r="P46" s="128" t="e">
        <f aca="false">O46/L46</f>
        <v>#DIV/0!</v>
      </c>
      <c r="S46" s="130" t="s">
        <v>1499</v>
      </c>
      <c r="T46" s="143" t="n">
        <f aca="false">(E46+L46)/($E$47+$L$47+$E$38+$L$38+$K$27+$D$27+$N$17)</f>
        <v>0.00293255131964809</v>
      </c>
      <c r="U46" s="143" t="n">
        <f aca="false">E46/($E$47+$E$38+$K$27)</f>
        <v>0.00583657587548638</v>
      </c>
      <c r="V46" s="143" t="n">
        <f aca="false">L46/($L$47+$L$38+$D$27+$N$17)</f>
        <v>0</v>
      </c>
      <c r="X46" s="131" t="n">
        <f aca="false">($G46*('Scoring Format'!$B$4))+($I46*'Scoring Format'!$B$7)+($M46*('Scoring Format'!$B$3))+($O46*('Scoring Format'!$B$6))</f>
        <v>0.7</v>
      </c>
      <c r="Y46" s="131" t="n">
        <f aca="false">(F46*1)+(($G46*('Scoring Format'!$B$4))+($I46*'Scoring Format'!$B$7)+($M46*('Scoring Format'!$B$3))+($O46*('Scoring Format'!$B$6)))</f>
        <v>1.7</v>
      </c>
      <c r="Z46" s="131" t="n">
        <f aca="false">(F46*0.5)+(($G46*('Scoring Format'!$B$4))+($I46*'Scoring Format'!$B$7)+($M46*('Scoring Format'!$B$3))+($O46*('Scoring Format'!$B$6)))</f>
        <v>1.2</v>
      </c>
      <c r="AA46" s="122"/>
      <c r="AD46" s="130"/>
      <c r="AE46" s="130"/>
      <c r="AF46" s="128" t="e">
        <f aca="false">AH46/AG46</f>
        <v>#DIV/0!</v>
      </c>
      <c r="AG46" s="131"/>
      <c r="AH46" s="131"/>
      <c r="AI46" s="131"/>
      <c r="AJ46" s="131" t="e">
        <f aca="false">AI46/AH46</f>
        <v>#DIV/0!</v>
      </c>
      <c r="AK46" s="131"/>
      <c r="AL46" s="128" t="e">
        <f aca="false">AK46/AH46</f>
        <v>#DIV/0!</v>
      </c>
      <c r="AN46" s="131"/>
      <c r="AO46" s="131"/>
      <c r="AP46" s="131"/>
      <c r="AQ46" s="131" t="n">
        <v>0</v>
      </c>
      <c r="AR46" s="128" t="e">
        <f aca="false">AQ46/AN46</f>
        <v>#DIV/0!</v>
      </c>
      <c r="AV46" s="143" t="e">
        <f aca="false">(#ref!+AK46)/(#ref!+AI50)</f>
        <v>#NAME?</v>
      </c>
      <c r="AW46" s="143" t="e">
        <f aca="false">#ref!/(AK46+#ref!)</f>
        <v>#NAME?</v>
      </c>
      <c r="AX46" s="143" t="e">
        <f aca="false">AK46/(#ref!+AK46)</f>
        <v>#NAME?</v>
      </c>
      <c r="AZ46" s="131" t="n">
        <f aca="false">(AI46*0.1)+(AK46*6)+(AO46*0.1)+(AQ46*6)</f>
        <v>0</v>
      </c>
      <c r="BA46" s="131" t="n">
        <f aca="false">(AH46*1)+(AI46*0.1)+(AK46*6)+(AO46*0.1)+(AQ46*6)</f>
        <v>0</v>
      </c>
    </row>
    <row r="47" customFormat="false" ht="8.25" hidden="false" customHeight="false" outlineLevel="0" collapsed="false">
      <c r="A47" s="129" t="s">
        <v>49</v>
      </c>
      <c r="B47" s="129"/>
      <c r="C47" s="129"/>
      <c r="D47" s="126"/>
      <c r="E47" s="129" t="n">
        <f aca="false">SUM(E43:E46)</f>
        <v>167</v>
      </c>
      <c r="F47" s="129" t="n">
        <f aca="false">SUM(F43:F46)</f>
        <v>105</v>
      </c>
      <c r="G47" s="129" t="n">
        <f aca="false">SUM(G43:G46)</f>
        <v>1197</v>
      </c>
      <c r="H47" s="129"/>
      <c r="I47" s="129" t="n">
        <f aca="false">SUM(I43:I46)</f>
        <v>12</v>
      </c>
      <c r="J47" s="129"/>
      <c r="K47" s="129"/>
      <c r="L47" s="129" t="n">
        <f aca="false">SUM(L43:L46)</f>
        <v>0</v>
      </c>
      <c r="M47" s="129" t="n">
        <f aca="false">SUM(M43:M46)</f>
        <v>0</v>
      </c>
      <c r="N47" s="129"/>
      <c r="O47" s="129" t="n">
        <f aca="false">SUM(O43:O46)</f>
        <v>0</v>
      </c>
      <c r="P47" s="126"/>
      <c r="R47" s="133"/>
      <c r="T47" s="133"/>
      <c r="V47" s="122"/>
      <c r="W47" s="122"/>
      <c r="AD47" s="129" t="s">
        <v>49</v>
      </c>
      <c r="AE47" s="129"/>
      <c r="AF47" s="126"/>
      <c r="AG47" s="129" t="n">
        <f aca="false">SUM(AG43:AG46)</f>
        <v>63</v>
      </c>
      <c r="AH47" s="129" t="n">
        <f aca="false">SUM(AH43:AH46)</f>
        <v>41</v>
      </c>
      <c r="AI47" s="129" t="n">
        <f aca="false">SUM(AI43:AI46)</f>
        <v>456</v>
      </c>
      <c r="AJ47" s="129"/>
      <c r="AK47" s="129" t="n">
        <f aca="false">SUM(AK43:AK46)</f>
        <v>3</v>
      </c>
      <c r="AL47" s="129"/>
      <c r="AM47" s="129"/>
      <c r="AN47" s="129" t="n">
        <f aca="false">SUM(AN43:AN46)</f>
        <v>0</v>
      </c>
      <c r="AO47" s="129" t="n">
        <f aca="false">SUM(AO43:AO46)</f>
        <v>0</v>
      </c>
      <c r="AP47" s="129"/>
      <c r="AQ47" s="129" t="n">
        <f aca="false">SUM(AQ43:AQ46)</f>
        <v>0</v>
      </c>
      <c r="AR47" s="126"/>
      <c r="AT47" s="133"/>
      <c r="AU47" s="133"/>
      <c r="AV47" s="133"/>
      <c r="AX47" s="122"/>
      <c r="AY47" s="122"/>
    </row>
    <row r="48" customFormat="false" ht="8.25" hidden="false" customHeight="false" outlineLevel="0" collapsed="false">
      <c r="H48" s="137"/>
      <c r="I48" s="122"/>
      <c r="J48" s="122"/>
      <c r="P48" s="133"/>
      <c r="Q48" s="133"/>
      <c r="R48" s="133"/>
      <c r="T48" s="122"/>
      <c r="U48" s="122"/>
      <c r="AJ48" s="137"/>
      <c r="AK48" s="122"/>
      <c r="AL48" s="122"/>
      <c r="AR48" s="133"/>
      <c r="AS48" s="133"/>
      <c r="AT48" s="133"/>
      <c r="AV48" s="122"/>
      <c r="AW48" s="122"/>
    </row>
    <row r="49" customFormat="false" ht="8.25" hidden="false" customHeight="false" outlineLevel="0" collapsed="false">
      <c r="H49" s="137"/>
      <c r="I49" s="122"/>
      <c r="J49" s="122"/>
      <c r="P49" s="133"/>
      <c r="Q49" s="133"/>
      <c r="R49" s="133"/>
      <c r="T49" s="122"/>
      <c r="U49" s="122"/>
      <c r="AJ49" s="137"/>
      <c r="AK49" s="122"/>
      <c r="AL49" s="122"/>
      <c r="AR49" s="133"/>
      <c r="AS49" s="133"/>
      <c r="AT49" s="133"/>
      <c r="AV49" s="122"/>
      <c r="AW49" s="122"/>
    </row>
    <row r="50" customFormat="false" ht="8.25" hidden="false" customHeight="false" outlineLevel="0" collapsed="false">
      <c r="A50" s="123" t="s">
        <v>109</v>
      </c>
      <c r="B50" s="123"/>
      <c r="C50" s="123"/>
      <c r="D50" s="123"/>
      <c r="E50" s="123"/>
      <c r="F50" s="123"/>
      <c r="G50" s="123"/>
      <c r="H50" s="137"/>
      <c r="I50" s="122"/>
      <c r="J50" s="123" t="s">
        <v>110</v>
      </c>
      <c r="K50" s="123"/>
      <c r="L50" s="123"/>
      <c r="M50" s="123"/>
      <c r="N50" s="123"/>
      <c r="P50" s="145"/>
      <c r="Q50" s="133"/>
      <c r="R50" s="123" t="s">
        <v>111</v>
      </c>
      <c r="S50" s="123"/>
      <c r="T50" s="123"/>
      <c r="U50" s="123"/>
      <c r="V50" s="123"/>
      <c r="AC50" s="123" t="s">
        <v>109</v>
      </c>
      <c r="AD50" s="123"/>
      <c r="AE50" s="123"/>
      <c r="AF50" s="123"/>
      <c r="AG50" s="123"/>
      <c r="AH50" s="123"/>
      <c r="AI50" s="123"/>
      <c r="AJ50" s="137"/>
      <c r="AK50" s="122"/>
      <c r="AL50" s="123" t="s">
        <v>110</v>
      </c>
      <c r="AM50" s="123"/>
      <c r="AN50" s="123"/>
      <c r="AO50" s="123"/>
      <c r="AP50" s="123"/>
      <c r="AR50" s="145"/>
      <c r="AS50" s="133"/>
      <c r="AT50" s="123" t="s">
        <v>111</v>
      </c>
      <c r="AU50" s="123"/>
      <c r="AV50" s="123"/>
      <c r="AW50" s="123"/>
      <c r="AX50" s="123"/>
    </row>
    <row r="51" customFormat="false" ht="8.25" hidden="false" customHeight="false" outlineLevel="0" collapsed="false">
      <c r="A51" s="126"/>
      <c r="B51" s="129" t="s">
        <v>53</v>
      </c>
      <c r="C51" s="129" t="s">
        <v>112</v>
      </c>
      <c r="D51" s="129" t="s">
        <v>55</v>
      </c>
      <c r="E51" s="129" t="s">
        <v>30</v>
      </c>
      <c r="H51" s="122"/>
      <c r="I51" s="122"/>
      <c r="J51" s="146" t="s">
        <v>113</v>
      </c>
      <c r="K51" s="146"/>
      <c r="L51" s="146"/>
      <c r="M51" s="146"/>
      <c r="N51" s="126" t="s">
        <v>114</v>
      </c>
      <c r="R51" s="146" t="s">
        <v>113</v>
      </c>
      <c r="S51" s="146"/>
      <c r="T51" s="146"/>
      <c r="U51" s="146"/>
      <c r="V51" s="126" t="s">
        <v>114</v>
      </c>
      <c r="AC51" s="126"/>
      <c r="AD51" s="129" t="s">
        <v>53</v>
      </c>
      <c r="AE51" s="129" t="s">
        <v>112</v>
      </c>
      <c r="AF51" s="129" t="s">
        <v>55</v>
      </c>
      <c r="AG51" s="129" t="s">
        <v>30</v>
      </c>
      <c r="AJ51" s="122"/>
      <c r="AK51" s="122"/>
      <c r="AL51" s="146" t="s">
        <v>113</v>
      </c>
      <c r="AM51" s="146"/>
      <c r="AN51" s="146"/>
      <c r="AO51" s="146"/>
      <c r="AP51" s="126" t="s">
        <v>114</v>
      </c>
      <c r="AT51" s="146" t="s">
        <v>113</v>
      </c>
      <c r="AU51" s="146"/>
      <c r="AV51" s="146"/>
      <c r="AW51" s="146"/>
      <c r="AX51" s="126" t="s">
        <v>114</v>
      </c>
    </row>
    <row r="52" customFormat="false" ht="8.25" hidden="false" customHeight="false" outlineLevel="0" collapsed="false">
      <c r="A52" s="141" t="s">
        <v>117</v>
      </c>
      <c r="B52" s="131" t="n">
        <f aca="false">SUM(K22:K26,E32:E37,E43:E46,D39:D40)</f>
        <v>514</v>
      </c>
      <c r="C52" s="131" t="n">
        <f aca="false">SUM(L22:L26,F32:F37,F43:F46,E39:E40)</f>
        <v>326</v>
      </c>
      <c r="D52" s="131" t="n">
        <f aca="false">SUM(M22:M26,G32:G37,G43:G46,F39:F40)</f>
        <v>3783</v>
      </c>
      <c r="E52" s="131" t="n">
        <f aca="false">SUM(O22:O26,I32:I37,I43:I46,H39:H40)</f>
        <v>25</v>
      </c>
      <c r="H52" s="122"/>
      <c r="I52" s="122"/>
      <c r="J52" s="130" t="s">
        <v>1500</v>
      </c>
      <c r="K52" s="130"/>
      <c r="L52" s="130"/>
      <c r="M52" s="130"/>
      <c r="N52" s="130" t="s">
        <v>22</v>
      </c>
      <c r="R52" s="130"/>
      <c r="S52" s="130"/>
      <c r="T52" s="130"/>
      <c r="U52" s="130"/>
      <c r="V52" s="130"/>
      <c r="AC52" s="141" t="s">
        <v>117</v>
      </c>
      <c r="AD52" s="131" t="n">
        <f aca="false">SUM(AM22:AM26,AG32:AG37,AG43:AG46)</f>
        <v>583</v>
      </c>
      <c r="AE52" s="131" t="n">
        <f aca="false">SUM(AH43:AH46,AH32:AH37,AM22:AM26)</f>
        <v>404</v>
      </c>
      <c r="AF52" s="131" t="n">
        <f aca="false">SUM(AI43:AI46,AI32:AI37,AN22:AN26)</f>
        <v>3653</v>
      </c>
      <c r="AG52" s="131" t="n">
        <f aca="false">SUM(AQ22:AQ26,AK32:AK37,AK43:AK46)</f>
        <v>27</v>
      </c>
      <c r="AJ52" s="122"/>
      <c r="AK52" s="122"/>
      <c r="AL52" s="141"/>
      <c r="AM52" s="141"/>
      <c r="AN52" s="141"/>
      <c r="AO52" s="141"/>
      <c r="AP52" s="130"/>
      <c r="AT52" s="141"/>
      <c r="AU52" s="141"/>
      <c r="AV52" s="141"/>
      <c r="AW52" s="141"/>
      <c r="AX52" s="130"/>
    </row>
    <row r="53" customFormat="false" ht="8.25" hidden="false" customHeight="false" outlineLevel="0" collapsed="false">
      <c r="A53" s="141" t="s">
        <v>118</v>
      </c>
      <c r="B53" s="131" t="n">
        <f aca="false">SUM(D17)</f>
        <v>522</v>
      </c>
      <c r="C53" s="131" t="n">
        <f aca="false">SUM(E17)</f>
        <v>326</v>
      </c>
      <c r="D53" s="131" t="n">
        <f aca="false">SUM(G17)</f>
        <v>3783</v>
      </c>
      <c r="E53" s="131" t="n">
        <f aca="false">SUM(I17)</f>
        <v>25</v>
      </c>
      <c r="F53" s="129"/>
      <c r="J53" s="130" t="s">
        <v>1501</v>
      </c>
      <c r="K53" s="130"/>
      <c r="L53" s="130"/>
      <c r="M53" s="130"/>
      <c r="N53" s="130" t="s">
        <v>51</v>
      </c>
      <c r="R53" s="130"/>
      <c r="S53" s="130"/>
      <c r="T53" s="130"/>
      <c r="U53" s="130"/>
      <c r="V53" s="130"/>
      <c r="AC53" s="141" t="s">
        <v>118</v>
      </c>
      <c r="AD53" s="131" t="n">
        <f aca="false">SUM(AF17)</f>
        <v>583</v>
      </c>
      <c r="AE53" s="131" t="n">
        <f aca="false">SUM(AG17)</f>
        <v>378</v>
      </c>
      <c r="AF53" s="131" t="n">
        <f aca="false">SUM(AI17)</f>
        <v>4072</v>
      </c>
      <c r="AG53" s="131" t="n">
        <f aca="false">SUM(AK17)</f>
        <v>27</v>
      </c>
      <c r="AH53" s="129"/>
      <c r="AL53" s="141"/>
      <c r="AM53" s="141"/>
      <c r="AN53" s="141"/>
      <c r="AO53" s="141"/>
      <c r="AP53" s="130"/>
      <c r="AT53" s="141"/>
      <c r="AU53" s="141"/>
      <c r="AV53" s="141"/>
      <c r="AW53" s="141"/>
      <c r="AX53" s="130"/>
    </row>
    <row r="54" customFormat="false" ht="8.25" hidden="false" customHeight="false" outlineLevel="0" collapsed="false">
      <c r="A54" s="141" t="s">
        <v>120</v>
      </c>
      <c r="B54" s="131"/>
      <c r="F54" s="129"/>
      <c r="J54" s="130" t="s">
        <v>1502</v>
      </c>
      <c r="K54" s="130"/>
      <c r="L54" s="130"/>
      <c r="M54" s="130"/>
      <c r="N54" s="130" t="s">
        <v>51</v>
      </c>
      <c r="R54" s="130"/>
      <c r="S54" s="130"/>
      <c r="T54" s="130"/>
      <c r="U54" s="130"/>
      <c r="V54" s="130"/>
      <c r="AC54" s="141" t="s">
        <v>120</v>
      </c>
      <c r="AD54" s="130"/>
      <c r="AH54" s="129"/>
      <c r="AL54" s="141"/>
      <c r="AM54" s="141"/>
      <c r="AN54" s="141"/>
      <c r="AO54" s="141"/>
      <c r="AP54" s="130"/>
      <c r="AT54" s="141"/>
      <c r="AU54" s="141"/>
      <c r="AV54" s="141"/>
      <c r="AW54" s="141"/>
      <c r="AX54" s="130"/>
    </row>
    <row r="55" customFormat="false" ht="8.25" hidden="false" customHeight="false" outlineLevel="0" collapsed="false">
      <c r="J55" s="130" t="s">
        <v>1503</v>
      </c>
      <c r="K55" s="130"/>
      <c r="L55" s="130"/>
      <c r="M55" s="130"/>
      <c r="N55" s="130" t="s">
        <v>122</v>
      </c>
      <c r="R55" s="141"/>
      <c r="S55" s="141"/>
      <c r="T55" s="141"/>
      <c r="U55" s="141"/>
      <c r="V55" s="130"/>
      <c r="AL55" s="141"/>
      <c r="AM55" s="141"/>
      <c r="AN55" s="141"/>
      <c r="AO55" s="141"/>
      <c r="AP55" s="130"/>
      <c r="AT55" s="141"/>
      <c r="AU55" s="141"/>
      <c r="AV55" s="141"/>
      <c r="AW55" s="141"/>
      <c r="AX55" s="130"/>
    </row>
    <row r="56" customFormat="false" ht="8.25" hidden="false" customHeight="false" outlineLevel="0" collapsed="false">
      <c r="A56" s="126"/>
      <c r="B56" s="129" t="s">
        <v>25</v>
      </c>
      <c r="C56" s="129" t="s">
        <v>28</v>
      </c>
      <c r="D56" s="129" t="s">
        <v>30</v>
      </c>
      <c r="J56" s="130" t="s">
        <v>1504</v>
      </c>
      <c r="K56" s="130"/>
      <c r="L56" s="130"/>
      <c r="M56" s="130"/>
      <c r="N56" s="130" t="s">
        <v>122</v>
      </c>
      <c r="R56" s="141"/>
      <c r="S56" s="141"/>
      <c r="T56" s="141"/>
      <c r="U56" s="141"/>
      <c r="V56" s="130"/>
      <c r="AC56" s="126"/>
      <c r="AD56" s="129" t="s">
        <v>25</v>
      </c>
      <c r="AE56" s="129" t="s">
        <v>28</v>
      </c>
      <c r="AF56" s="129" t="s">
        <v>30</v>
      </c>
      <c r="AL56" s="141"/>
      <c r="AM56" s="141"/>
      <c r="AN56" s="141"/>
      <c r="AO56" s="141"/>
      <c r="AP56" s="130"/>
      <c r="AT56" s="141"/>
      <c r="AU56" s="141"/>
      <c r="AV56" s="141"/>
      <c r="AW56" s="141"/>
      <c r="AX56" s="130"/>
    </row>
    <row r="57" customFormat="false" ht="8.25" hidden="false" customHeight="false" outlineLevel="0" collapsed="false">
      <c r="A57" s="141" t="s">
        <v>125</v>
      </c>
      <c r="B57" s="131" t="n">
        <f aca="false">SUM(N14:N16,D22:D26,L32:L37,L43:L46)</f>
        <v>509</v>
      </c>
      <c r="C57" s="131" t="n">
        <f aca="false">SUM(O14:O16,E22:E26,M32:M37,M43:M46)</f>
        <v>2328</v>
      </c>
      <c r="D57" s="131" t="n">
        <f aca="false">SUM(Q14:Q16,G22:G26,O32:O37,O43:O46)</f>
        <v>25</v>
      </c>
      <c r="J57" s="130" t="s">
        <v>1505</v>
      </c>
      <c r="K57" s="130"/>
      <c r="L57" s="130"/>
      <c r="M57" s="130"/>
      <c r="N57" s="130" t="s">
        <v>122</v>
      </c>
      <c r="R57" s="141"/>
      <c r="S57" s="141"/>
      <c r="T57" s="141"/>
      <c r="U57" s="141"/>
      <c r="V57" s="130"/>
      <c r="AC57" s="141" t="s">
        <v>125</v>
      </c>
      <c r="AD57" s="131" t="n">
        <f aca="false">SUM(AP14:AP16,AF22:AF26,AN32:AN37,AN43:AN46)</f>
        <v>421</v>
      </c>
      <c r="AE57" s="131" t="n">
        <f aca="false">SUM(AQ14:AQ16,AG22:AG26,AO32:AO37,AO43:AO46)</f>
        <v>2231</v>
      </c>
      <c r="AF57" s="131" t="n">
        <f aca="false">SUM(AS14:AS16,AI22:AI26,AQ32:AQ37,AQ43:AQ46)</f>
        <v>18</v>
      </c>
      <c r="AL57" s="141"/>
      <c r="AM57" s="141"/>
      <c r="AN57" s="141"/>
      <c r="AO57" s="141"/>
      <c r="AP57" s="130"/>
      <c r="AT57" s="141"/>
      <c r="AU57" s="141"/>
      <c r="AV57" s="141"/>
      <c r="AW57" s="141"/>
      <c r="AX57" s="130"/>
    </row>
    <row r="58" customFormat="false" ht="8.25" hidden="false" customHeight="false" outlineLevel="0" collapsed="false">
      <c r="A58" s="141" t="s">
        <v>120</v>
      </c>
      <c r="B58" s="131"/>
      <c r="J58" s="130" t="s">
        <v>1506</v>
      </c>
      <c r="K58" s="130"/>
      <c r="L58" s="130"/>
      <c r="M58" s="130"/>
      <c r="N58" s="130" t="s">
        <v>122</v>
      </c>
      <c r="R58" s="141"/>
      <c r="S58" s="141"/>
      <c r="T58" s="141"/>
      <c r="U58" s="141"/>
      <c r="V58" s="130"/>
      <c r="AC58" s="141" t="s">
        <v>120</v>
      </c>
      <c r="AD58" s="130"/>
      <c r="AL58" s="141"/>
      <c r="AM58" s="141"/>
      <c r="AN58" s="141"/>
      <c r="AO58" s="141"/>
      <c r="AP58" s="130"/>
      <c r="AT58" s="141"/>
      <c r="AU58" s="141"/>
      <c r="AV58" s="141"/>
      <c r="AW58" s="141"/>
      <c r="AX58" s="130"/>
    </row>
    <row r="59" customFormat="false" ht="8.25" hidden="false" customHeight="false" outlineLevel="0" collapsed="false">
      <c r="J59" s="130" t="s">
        <v>1507</v>
      </c>
      <c r="K59" s="130"/>
      <c r="L59" s="130"/>
      <c r="M59" s="130"/>
      <c r="N59" s="130" t="s">
        <v>122</v>
      </c>
      <c r="R59" s="141"/>
      <c r="S59" s="141"/>
      <c r="T59" s="141"/>
      <c r="U59" s="141"/>
      <c r="V59" s="130"/>
      <c r="AL59" s="141"/>
      <c r="AM59" s="141"/>
      <c r="AN59" s="141"/>
      <c r="AO59" s="141"/>
      <c r="AP59" s="130"/>
      <c r="AT59" s="141"/>
      <c r="AU59" s="141"/>
      <c r="AV59" s="141"/>
      <c r="AW59" s="141"/>
      <c r="AX59" s="130"/>
    </row>
    <row r="60" customFormat="false" ht="8.25" hidden="false" customHeight="false" outlineLevel="0" collapsed="false">
      <c r="B60" s="129" t="s">
        <v>16</v>
      </c>
      <c r="C60" s="129" t="s">
        <v>17</v>
      </c>
      <c r="AD60" s="129" t="s">
        <v>16</v>
      </c>
      <c r="AE60" s="129" t="s">
        <v>17</v>
      </c>
    </row>
    <row r="61" customFormat="false" ht="8.25" hidden="false" customHeight="false" outlineLevel="0" collapsed="false">
      <c r="A61" s="141" t="s">
        <v>131</v>
      </c>
      <c r="B61" s="128" t="n">
        <f aca="false">B57/(B53+B57)</f>
        <v>0.493695441319108</v>
      </c>
      <c r="C61" s="128" t="n">
        <f aca="false">B53/(B53+B57)</f>
        <v>0.506304558680892</v>
      </c>
      <c r="AC61" s="141" t="s">
        <v>131</v>
      </c>
      <c r="AD61" s="128" t="n">
        <f aca="false">AD57/(AD53+AD57)</f>
        <v>0.419322709163347</v>
      </c>
      <c r="AE61" s="128" t="n">
        <f aca="false">AD53/(AD53+AD57)</f>
        <v>0.580677290836653</v>
      </c>
      <c r="AL61" s="121" t="s">
        <v>132</v>
      </c>
    </row>
    <row r="62" customFormat="false" ht="8.25" hidden="false" customHeight="false" outlineLevel="0" collapsed="false">
      <c r="A62" s="141" t="s">
        <v>133</v>
      </c>
      <c r="B62" s="131"/>
      <c r="C62" s="130"/>
      <c r="AC62" s="141" t="s">
        <v>133</v>
      </c>
      <c r="AD62" s="130"/>
      <c r="AE62" s="130"/>
    </row>
    <row r="64" customFormat="false" ht="8.25" hidden="false" customHeight="false" outlineLevel="0" collapsed="false">
      <c r="J64" s="121" t="s">
        <v>132</v>
      </c>
    </row>
    <row r="73" customFormat="false" ht="8.25" hidden="false" customHeight="false" outlineLevel="0" collapsed="false">
      <c r="A73" s="123" t="s">
        <v>10</v>
      </c>
      <c r="B73" s="123"/>
      <c r="C73" s="123"/>
      <c r="D73" s="123"/>
      <c r="E73" s="123"/>
      <c r="F73" s="123"/>
      <c r="G73" s="123"/>
      <c r="H73" s="123"/>
      <c r="I73" s="123"/>
      <c r="J73" s="123"/>
      <c r="K73" s="123"/>
      <c r="L73" s="123"/>
      <c r="M73" s="123"/>
      <c r="N73" s="123"/>
      <c r="O73" s="123"/>
      <c r="P73" s="123"/>
      <c r="Q73" s="123"/>
      <c r="R73" s="123"/>
      <c r="S73" s="123"/>
      <c r="T73" s="123"/>
      <c r="U73" s="123"/>
      <c r="V73" s="123"/>
      <c r="W73" s="123"/>
    </row>
    <row r="74" customFormat="false" ht="8.25" hidden="false" customHeight="false" outlineLevel="0" collapsed="false">
      <c r="A74" s="124"/>
      <c r="B74" s="124"/>
      <c r="C74" s="124"/>
      <c r="D74" s="124"/>
      <c r="E74" s="124"/>
      <c r="F74" s="124"/>
      <c r="G74" s="124"/>
      <c r="H74" s="124"/>
      <c r="I74" s="124"/>
      <c r="J74" s="124"/>
      <c r="K74" s="124"/>
      <c r="L74" s="124"/>
      <c r="M74" s="124"/>
      <c r="N74" s="124"/>
      <c r="O74" s="124"/>
      <c r="P74" s="124"/>
      <c r="Q74" s="124"/>
      <c r="R74" s="124"/>
      <c r="S74" s="124"/>
      <c r="T74" s="124"/>
      <c r="U74" s="124"/>
      <c r="V74" s="124"/>
      <c r="W74" s="124"/>
    </row>
    <row r="75" customFormat="false" ht="8.25" hidden="false" customHeight="false" outlineLevel="0" collapsed="false">
      <c r="H75" s="125" t="s">
        <v>11</v>
      </c>
      <c r="I75" s="125"/>
      <c r="J75" s="125"/>
      <c r="M75" s="125" t="s">
        <v>12</v>
      </c>
      <c r="N75" s="125"/>
      <c r="O75" s="125"/>
      <c r="S75" s="126" t="s">
        <v>13</v>
      </c>
    </row>
    <row r="76" customFormat="false" ht="8.25" hidden="false" customHeight="false" outlineLevel="0" collapsed="false">
      <c r="H76" s="125" t="s">
        <v>14</v>
      </c>
      <c r="I76" s="125"/>
      <c r="J76" s="125"/>
      <c r="M76" s="125" t="s">
        <v>15</v>
      </c>
      <c r="S76" s="127" t="s">
        <v>16</v>
      </c>
      <c r="T76" s="127" t="s">
        <v>17</v>
      </c>
    </row>
    <row r="77" customFormat="false" ht="8.25" hidden="false" customHeight="false" outlineLevel="0" collapsed="false">
      <c r="H77" s="125"/>
      <c r="I77" s="125"/>
      <c r="J77" s="125"/>
      <c r="S77" s="128" t="n">
        <f aca="false">(M87+C97+K108+K117)/(M87+C97+K108+C87)</f>
        <v>1</v>
      </c>
      <c r="T77" s="128" t="n">
        <f aca="false">C87/(C87+M87+C97+K108+K117)</f>
        <v>0</v>
      </c>
    </row>
    <row r="80" customFormat="false" ht="8.25" hidden="false" customHeight="false" outlineLevel="0" collapsed="false">
      <c r="A80" s="123" t="s">
        <v>14</v>
      </c>
      <c r="B80" s="123"/>
      <c r="C80" s="123"/>
      <c r="D80" s="123"/>
      <c r="E80" s="123"/>
      <c r="F80" s="123"/>
      <c r="G80" s="123"/>
      <c r="H80" s="123"/>
      <c r="I80" s="123"/>
      <c r="J80" s="123"/>
      <c r="K80" s="123"/>
      <c r="L80" s="123"/>
      <c r="M80" s="123"/>
      <c r="N80" s="123"/>
      <c r="O80" s="123"/>
      <c r="P80" s="123"/>
      <c r="Q80" s="123"/>
      <c r="R80" s="123"/>
      <c r="S80" s="123"/>
      <c r="T80" s="123"/>
      <c r="U80" s="123"/>
      <c r="V80" s="123"/>
      <c r="W80" s="123"/>
    </row>
    <row r="83" customFormat="false" ht="8.25" hidden="false" customHeight="false" outlineLevel="0" collapsed="false">
      <c r="C83" s="123" t="s">
        <v>18</v>
      </c>
      <c r="D83" s="123"/>
      <c r="E83" s="123"/>
      <c r="F83" s="123"/>
      <c r="G83" s="123"/>
      <c r="H83" s="123"/>
      <c r="I83" s="123"/>
      <c r="L83" s="123" t="s">
        <v>19</v>
      </c>
      <c r="M83" s="123"/>
      <c r="N83" s="123"/>
      <c r="O83" s="123"/>
      <c r="P83" s="123"/>
      <c r="R83" s="123" t="s">
        <v>20</v>
      </c>
      <c r="S83" s="123"/>
      <c r="T83" s="123"/>
      <c r="V83" s="123" t="s">
        <v>21</v>
      </c>
      <c r="W83" s="123"/>
      <c r="X83" s="121" t="s">
        <v>42</v>
      </c>
      <c r="Z83" s="129"/>
    </row>
    <row r="84" customFormat="false" ht="8.25" hidden="false" customHeight="false" outlineLevel="0" collapsed="false">
      <c r="A84" s="129" t="s">
        <v>22</v>
      </c>
      <c r="B84" s="129" t="s">
        <v>24</v>
      </c>
      <c r="C84" s="129" t="s">
        <v>25</v>
      </c>
      <c r="D84" s="129" t="s">
        <v>26</v>
      </c>
      <c r="E84" s="129" t="s">
        <v>27</v>
      </c>
      <c r="F84" s="129" t="s">
        <v>28</v>
      </c>
      <c r="G84" s="129" t="s">
        <v>29</v>
      </c>
      <c r="H84" s="129" t="s">
        <v>30</v>
      </c>
      <c r="I84" s="129" t="s">
        <v>31</v>
      </c>
      <c r="J84" s="129" t="s">
        <v>32</v>
      </c>
      <c r="K84" s="129" t="s">
        <v>33</v>
      </c>
      <c r="M84" s="129" t="s">
        <v>34</v>
      </c>
      <c r="N84" s="129" t="s">
        <v>35</v>
      </c>
      <c r="O84" s="129" t="s">
        <v>36</v>
      </c>
      <c r="P84" s="129" t="s">
        <v>30</v>
      </c>
      <c r="Q84" s="129" t="s">
        <v>37</v>
      </c>
      <c r="R84" s="129"/>
      <c r="S84" s="129" t="s">
        <v>38</v>
      </c>
      <c r="T84" s="129" t="s">
        <v>39</v>
      </c>
      <c r="U84" s="129" t="s">
        <v>40</v>
      </c>
      <c r="V84" s="129"/>
      <c r="W84" s="129" t="s">
        <v>41</v>
      </c>
      <c r="X84" s="129" t="e">
        <f aca="false">((F84*0.05)+(H84*4)+(J84*-1)+(N84*0.1)+(P84*6))*0.4</f>
        <v>#VALUE!</v>
      </c>
      <c r="Y84" s="129"/>
      <c r="Z84" s="122"/>
    </row>
    <row r="85" customFormat="false" ht="8.25" hidden="false" customHeight="false" outlineLevel="0" collapsed="false">
      <c r="A85" s="130" t="s">
        <v>1508</v>
      </c>
      <c r="B85" s="131" t="n">
        <v>17</v>
      </c>
      <c r="C85" s="131" t="n">
        <v>563</v>
      </c>
      <c r="D85" s="131" t="n">
        <v>385</v>
      </c>
      <c r="E85" s="128" t="n">
        <f aca="false">D85/C85</f>
        <v>0.683836589698046</v>
      </c>
      <c r="F85" s="131" t="n">
        <v>4001</v>
      </c>
      <c r="G85" s="132" t="n">
        <f aca="false">F85/C85</f>
        <v>7.10657193605684</v>
      </c>
      <c r="H85" s="131" t="n">
        <v>24</v>
      </c>
      <c r="I85" s="128" t="n">
        <f aca="false">H85/C85</f>
        <v>0.0426287744227354</v>
      </c>
      <c r="J85" s="131" t="n">
        <v>13</v>
      </c>
      <c r="K85" s="128" t="n">
        <f aca="false">J85/C85</f>
        <v>0.0230905861456483</v>
      </c>
      <c r="M85" s="131" t="n">
        <v>104</v>
      </c>
      <c r="N85" s="131" t="n">
        <v>608</v>
      </c>
      <c r="O85" s="131" t="n">
        <f aca="false">N85/M85</f>
        <v>5.84615384615385</v>
      </c>
      <c r="P85" s="131" t="n">
        <v>6</v>
      </c>
      <c r="Q85" s="128" t="n">
        <f aca="false">P85/M85</f>
        <v>0.0576923076923077</v>
      </c>
      <c r="R85" s="122"/>
      <c r="S85" s="128" t="n">
        <f aca="false">(C85+M85)/($D$17+$N$17)</f>
        <v>1.04874213836478</v>
      </c>
      <c r="T85" s="128" t="n">
        <f aca="false">C85/($D$17)</f>
        <v>1.07854406130268</v>
      </c>
      <c r="U85" s="128" t="n">
        <f aca="false">M85/($N$17)</f>
        <v>0.912280701754386</v>
      </c>
      <c r="V85" s="133"/>
      <c r="W85" s="131" t="n">
        <f aca="false">(F85*0.05)+(H85*4)+(J85*-1)+(N85*0.1)+(P85*6)</f>
        <v>379.85</v>
      </c>
      <c r="X85" s="134" t="n">
        <f aca="false">((F85*0.05)+(H85*4)+(J85*-1)+(N85*0.1)+(P85*6))*0.4</f>
        <v>151.94</v>
      </c>
      <c r="Y85" s="122"/>
      <c r="Z85" s="122"/>
    </row>
    <row r="86" customFormat="false" ht="8.25" hidden="false" customHeight="false" outlineLevel="0" collapsed="false">
      <c r="A86" s="130"/>
      <c r="B86" s="131"/>
      <c r="C86" s="131"/>
      <c r="D86" s="131"/>
      <c r="E86" s="128" t="e">
        <f aca="false">D86/C86</f>
        <v>#DIV/0!</v>
      </c>
      <c r="F86" s="131"/>
      <c r="G86" s="132" t="e">
        <f aca="false">F86/C86</f>
        <v>#DIV/0!</v>
      </c>
      <c r="H86" s="131"/>
      <c r="I86" s="128" t="e">
        <f aca="false">H86/C86</f>
        <v>#DIV/0!</v>
      </c>
      <c r="J86" s="131"/>
      <c r="K86" s="128" t="e">
        <f aca="false">J86/C86</f>
        <v>#DIV/0!</v>
      </c>
      <c r="M86" s="131"/>
      <c r="N86" s="131"/>
      <c r="O86" s="131" t="e">
        <f aca="false">N86/M86</f>
        <v>#DIV/0!</v>
      </c>
      <c r="P86" s="131"/>
      <c r="Q86" s="128" t="e">
        <f aca="false">P86/M86</f>
        <v>#DIV/0!</v>
      </c>
      <c r="R86" s="122"/>
      <c r="S86" s="128" t="n">
        <f aca="false">(C86+M86)/($D$17+$N$17)</f>
        <v>0</v>
      </c>
      <c r="T86" s="128" t="n">
        <f aca="false">C86/($D$17)</f>
        <v>0</v>
      </c>
      <c r="U86" s="128" t="n">
        <f aca="false">M86/($N$17)</f>
        <v>0</v>
      </c>
      <c r="V86" s="133"/>
      <c r="W86" s="131" t="n">
        <f aca="false">(F86*0.05)+(H86*4)+(J86*-1)+(N86*0.1)+(P86*6)</f>
        <v>0</v>
      </c>
      <c r="X86" s="134" t="n">
        <f aca="false">((F86*0.05)+(H86*4)+(J86*-1)+(N86*0.1)+(P86*6))*0.4</f>
        <v>0</v>
      </c>
      <c r="Y86" s="122"/>
      <c r="Z86" s="122"/>
    </row>
    <row r="87" customFormat="false" ht="8.25" hidden="false" customHeight="false" outlineLevel="0" collapsed="false">
      <c r="A87" s="130"/>
      <c r="B87" s="131"/>
      <c r="C87" s="131"/>
      <c r="D87" s="131"/>
      <c r="E87" s="128" t="e">
        <f aca="false">D87/C87</f>
        <v>#DIV/0!</v>
      </c>
      <c r="F87" s="131"/>
      <c r="G87" s="132" t="e">
        <f aca="false">F87/C87</f>
        <v>#DIV/0!</v>
      </c>
      <c r="H87" s="131"/>
      <c r="I87" s="128" t="e">
        <f aca="false">H87/C87</f>
        <v>#DIV/0!</v>
      </c>
      <c r="J87" s="131"/>
      <c r="K87" s="128" t="e">
        <f aca="false">J87/C87</f>
        <v>#DIV/0!</v>
      </c>
      <c r="M87" s="131"/>
      <c r="N87" s="131"/>
      <c r="O87" s="131" t="e">
        <f aca="false">N87/M87</f>
        <v>#DIV/0!</v>
      </c>
      <c r="P87" s="131"/>
      <c r="Q87" s="128" t="e">
        <f aca="false">P87/M87</f>
        <v>#DIV/0!</v>
      </c>
      <c r="R87" s="122"/>
      <c r="S87" s="128" t="n">
        <f aca="false">(C87+M87)/($D$17+$N$17)</f>
        <v>0</v>
      </c>
      <c r="T87" s="128" t="n">
        <f aca="false">C87/($D$17)</f>
        <v>0</v>
      </c>
      <c r="U87" s="128" t="n">
        <f aca="false">M87/($N$17)</f>
        <v>0</v>
      </c>
      <c r="V87" s="133"/>
      <c r="W87" s="131" t="n">
        <f aca="false">(F87*0.05)+(H87*4)+(J87*-1)+(N87*0.1)+(P87*6)</f>
        <v>0</v>
      </c>
      <c r="X87" s="134"/>
      <c r="Y87" s="122"/>
      <c r="Z87" s="122"/>
    </row>
    <row r="88" customFormat="false" ht="8.25" hidden="false" customHeight="false" outlineLevel="0" collapsed="false">
      <c r="A88" s="129" t="s">
        <v>49</v>
      </c>
      <c r="B88" s="129"/>
      <c r="C88" s="129" t="n">
        <f aca="false">SUM(C85:C87)</f>
        <v>563</v>
      </c>
      <c r="D88" s="129" t="n">
        <f aca="false">SUM(D85:D87)</f>
        <v>385</v>
      </c>
      <c r="E88" s="129"/>
      <c r="F88" s="129" t="n">
        <f aca="false">SUM(F85:F87)</f>
        <v>4001</v>
      </c>
      <c r="G88" s="129"/>
      <c r="H88" s="129" t="n">
        <f aca="false">SUM(H85:H87)</f>
        <v>24</v>
      </c>
      <c r="I88" s="129"/>
      <c r="J88" s="129" t="n">
        <f aca="false">SUM(J85:J87)</f>
        <v>13</v>
      </c>
      <c r="K88" s="129"/>
      <c r="L88" s="126"/>
      <c r="M88" s="129" t="n">
        <f aca="false">SUM(M85:M87)</f>
        <v>104</v>
      </c>
      <c r="N88" s="129" t="n">
        <f aca="false">SUM(N85:N87)</f>
        <v>608</v>
      </c>
      <c r="O88" s="129"/>
      <c r="P88" s="129" t="n">
        <f aca="false">SUM(P85:P87)</f>
        <v>6</v>
      </c>
      <c r="Q88" s="129"/>
      <c r="R88" s="129"/>
      <c r="S88" s="135" t="n">
        <f aca="false">S85+S86+S87</f>
        <v>1.04874213836478</v>
      </c>
      <c r="T88" s="136" t="n">
        <f aca="false">C88/(C88+M88)</f>
        <v>0.84407796101949</v>
      </c>
      <c r="U88" s="136" t="n">
        <f aca="false">M88/(M88+C88)</f>
        <v>0.15592203898051</v>
      </c>
      <c r="V88" s="133"/>
      <c r="W88" s="122"/>
      <c r="X88" s="122"/>
      <c r="Y88" s="122"/>
    </row>
    <row r="89" customFormat="false" ht="8.25" hidden="false" customHeight="false" outlineLevel="0" collapsed="false">
      <c r="C89" s="122"/>
      <c r="D89" s="137"/>
      <c r="E89" s="122"/>
      <c r="F89" s="138"/>
      <c r="G89" s="122"/>
      <c r="H89" s="139"/>
      <c r="I89" s="122"/>
      <c r="J89" s="139"/>
      <c r="K89" s="122"/>
      <c r="L89" s="122"/>
      <c r="M89" s="122"/>
      <c r="N89" s="122"/>
      <c r="O89" s="122"/>
      <c r="P89" s="122"/>
      <c r="Q89" s="122"/>
      <c r="R89" s="122"/>
    </row>
    <row r="90" customFormat="false" ht="8.25" hidden="false" customHeight="false" outlineLevel="0" collapsed="false">
      <c r="C90" s="122"/>
      <c r="D90" s="137"/>
      <c r="E90" s="122"/>
      <c r="F90" s="138"/>
      <c r="G90" s="122"/>
      <c r="H90" s="139"/>
      <c r="I90" s="122"/>
      <c r="J90" s="139"/>
      <c r="K90" s="122"/>
      <c r="L90" s="122"/>
      <c r="M90" s="122"/>
      <c r="N90" s="122"/>
      <c r="O90" s="122"/>
      <c r="P90" s="122"/>
      <c r="Q90" s="122"/>
      <c r="R90" s="122"/>
      <c r="Z90" s="124"/>
      <c r="AA90" s="124"/>
    </row>
    <row r="91" customFormat="false" ht="8.25" hidden="false" customHeight="false" outlineLevel="0" collapsed="false">
      <c r="A91" s="123" t="s">
        <v>19</v>
      </c>
      <c r="B91" s="123"/>
      <c r="C91" s="123"/>
      <c r="D91" s="123"/>
      <c r="E91" s="123"/>
      <c r="F91" s="123"/>
      <c r="G91" s="123"/>
      <c r="H91" s="123" t="s">
        <v>50</v>
      </c>
      <c r="I91" s="123"/>
      <c r="J91" s="123"/>
      <c r="K91" s="123"/>
      <c r="L91" s="123"/>
      <c r="M91" s="123"/>
      <c r="N91" s="122"/>
      <c r="O91" s="122"/>
      <c r="R91" s="123" t="s">
        <v>20</v>
      </c>
      <c r="S91" s="123"/>
      <c r="T91" s="123"/>
      <c r="V91" s="123" t="s">
        <v>21</v>
      </c>
      <c r="W91" s="123"/>
      <c r="X91" s="124" t="s">
        <v>58</v>
      </c>
      <c r="Y91" s="124" t="s">
        <v>59</v>
      </c>
      <c r="Z91" s="129"/>
      <c r="AA91" s="129"/>
    </row>
    <row r="92" customFormat="false" ht="8.25" hidden="false" customHeight="false" outlineLevel="0" collapsed="false">
      <c r="A92" s="129" t="s">
        <v>51</v>
      </c>
      <c r="B92" s="129" t="s">
        <v>24</v>
      </c>
      <c r="C92" s="129" t="s">
        <v>25</v>
      </c>
      <c r="D92" s="129" t="s">
        <v>28</v>
      </c>
      <c r="E92" s="129" t="s">
        <v>29</v>
      </c>
      <c r="F92" s="129" t="s">
        <v>30</v>
      </c>
      <c r="G92" s="129" t="s">
        <v>31</v>
      </c>
      <c r="I92" s="129" t="s">
        <v>52</v>
      </c>
      <c r="J92" s="129" t="s">
        <v>53</v>
      </c>
      <c r="K92" s="129" t="s">
        <v>54</v>
      </c>
      <c r="L92" s="129" t="s">
        <v>55</v>
      </c>
      <c r="M92" s="129" t="s">
        <v>56</v>
      </c>
      <c r="N92" s="129" t="s">
        <v>30</v>
      </c>
      <c r="O92" s="129" t="s">
        <v>57</v>
      </c>
      <c r="R92" s="129" t="s">
        <v>51</v>
      </c>
      <c r="S92" s="129" t="s">
        <v>38</v>
      </c>
      <c r="T92" s="129" t="s">
        <v>39</v>
      </c>
      <c r="U92" s="129" t="s">
        <v>40</v>
      </c>
      <c r="W92" s="129" t="s">
        <v>41</v>
      </c>
      <c r="X92" s="129" t="e">
        <f aca="false">(D92*0.1)+(F92*6)+(K92*1)+(L92*0.1)+(N92*6)</f>
        <v>#VALUE!</v>
      </c>
      <c r="Y92" s="129" t="e">
        <f aca="false">(D92*0.1)+(F92*6)+(K92*0.5)+(L92*0.1)+(N92*6)</f>
        <v>#VALUE!</v>
      </c>
      <c r="Z92" s="122"/>
      <c r="AA92" s="122"/>
    </row>
    <row r="93" customFormat="false" ht="8.25" hidden="false" customHeight="false" outlineLevel="0" collapsed="false">
      <c r="A93" s="130" t="s">
        <v>459</v>
      </c>
      <c r="B93" s="140" t="n">
        <v>16</v>
      </c>
      <c r="C93" s="131" t="n">
        <v>140</v>
      </c>
      <c r="D93" s="131" t="n">
        <v>576</v>
      </c>
      <c r="E93" s="131" t="n">
        <f aca="false">D93/C93</f>
        <v>4.11428571428571</v>
      </c>
      <c r="F93" s="131" t="n">
        <v>3</v>
      </c>
      <c r="G93" s="128" t="n">
        <f aca="false">F93/C93</f>
        <v>0.0214285714285714</v>
      </c>
      <c r="I93" s="128" t="n">
        <f aca="false">K93/J93</f>
        <v>0.8</v>
      </c>
      <c r="J93" s="131" t="n">
        <v>50</v>
      </c>
      <c r="K93" s="131" t="n">
        <v>40</v>
      </c>
      <c r="L93" s="131" t="n">
        <v>265</v>
      </c>
      <c r="M93" s="131" t="n">
        <f aca="false">L93/K93</f>
        <v>6.625</v>
      </c>
      <c r="N93" s="131" t="n">
        <v>1</v>
      </c>
      <c r="O93" s="128" t="n">
        <f aca="false">N93/K93</f>
        <v>0.025</v>
      </c>
      <c r="R93" s="130"/>
      <c r="S93" s="128" t="n">
        <f aca="false">(C93+J93)/($D$27+$K$27+$N$17+$E$17+$L$38+$L$47)</f>
        <v>0.215909090909091</v>
      </c>
      <c r="T93" s="128" t="n">
        <f aca="false">J93/($K$27+$F$38+$F$47)</f>
        <v>0.149700598802395</v>
      </c>
      <c r="U93" s="128" t="n">
        <f aca="false">C93/($D$27+$N$17+$L$38+$L$47)</f>
        <v>0.275049115913556</v>
      </c>
      <c r="W93" s="131" t="n">
        <f aca="false">(D93*0.1)+(F93*6)+(L93*0.1)+(N93*6)</f>
        <v>108.1</v>
      </c>
      <c r="X93" s="131" t="n">
        <f aca="false">(D93*0.1)+(F93*6)+(K93*1)+(L93*0.1)+(N93*6)</f>
        <v>148.1</v>
      </c>
      <c r="Y93" s="131" t="n">
        <f aca="false">(D93*0.1)+(F93*6)+(K93*0.5)+(L93*0.1)+(N93*6)</f>
        <v>128.1</v>
      </c>
      <c r="Z93" s="122"/>
      <c r="AA93" s="122"/>
    </row>
    <row r="94" customFormat="false" ht="8.25" hidden="false" customHeight="false" outlineLevel="0" collapsed="false">
      <c r="A94" s="130" t="s">
        <v>458</v>
      </c>
      <c r="B94" s="140" t="n">
        <v>16</v>
      </c>
      <c r="C94" s="131" t="n">
        <v>200</v>
      </c>
      <c r="D94" s="131" t="n">
        <v>850</v>
      </c>
      <c r="E94" s="131" t="n">
        <f aca="false">D94/C94</f>
        <v>4.25</v>
      </c>
      <c r="F94" s="131" t="n">
        <v>6</v>
      </c>
      <c r="G94" s="128" t="n">
        <f aca="false">F94/C94</f>
        <v>0.03</v>
      </c>
      <c r="I94" s="128" t="n">
        <f aca="false">K94/J94</f>
        <v>0.642857142857143</v>
      </c>
      <c r="J94" s="131" t="n">
        <v>14</v>
      </c>
      <c r="K94" s="131" t="n">
        <v>9</v>
      </c>
      <c r="L94" s="131" t="n">
        <v>58</v>
      </c>
      <c r="M94" s="131" t="n">
        <f aca="false">L94/K94</f>
        <v>6.44444444444445</v>
      </c>
      <c r="N94" s="131" t="n">
        <v>0</v>
      </c>
      <c r="O94" s="128" t="n">
        <f aca="false">N94/K94</f>
        <v>0</v>
      </c>
      <c r="R94" s="130"/>
      <c r="S94" s="128" t="n">
        <f aca="false">(C94+J94)/($D$27+$K$27+$N$17+$E$17+$L$38+$L$47)</f>
        <v>0.243181818181818</v>
      </c>
      <c r="T94" s="128" t="n">
        <f aca="false">J94/($K$27+$F$38+$F$47)</f>
        <v>0.0419161676646707</v>
      </c>
      <c r="U94" s="128" t="n">
        <f aca="false">C94/($D$27+$N$17+$L$38+$L$47)</f>
        <v>0.392927308447937</v>
      </c>
      <c r="W94" s="131" t="n">
        <f aca="false">(D94*0.1)+(F94*6)+(L94*0.1)+(N94*6)</f>
        <v>126.8</v>
      </c>
      <c r="X94" s="131" t="n">
        <f aca="false">(D94*0.1)+(F94*6)+(K94*1)+(L94*0.1)+(N94*6)</f>
        <v>135.8</v>
      </c>
      <c r="Y94" s="131" t="n">
        <f aca="false">(D94*0.1)+(F94*6)+(K94*0.5)+(L94*0.1)+(N94*6)</f>
        <v>131.3</v>
      </c>
      <c r="Z94" s="122"/>
      <c r="AA94" s="122"/>
    </row>
    <row r="95" customFormat="false" ht="8.25" hidden="false" customHeight="false" outlineLevel="0" collapsed="false">
      <c r="A95" s="130" t="s">
        <v>1509</v>
      </c>
      <c r="B95" s="140" t="n">
        <v>8</v>
      </c>
      <c r="C95" s="131" t="n">
        <v>15</v>
      </c>
      <c r="D95" s="131" t="n">
        <v>70</v>
      </c>
      <c r="E95" s="131" t="n">
        <f aca="false">D95/C95</f>
        <v>4.66666666666667</v>
      </c>
      <c r="F95" s="131" t="n">
        <v>1</v>
      </c>
      <c r="G95" s="128" t="n">
        <f aca="false">F95/C95</f>
        <v>0.0666666666666667</v>
      </c>
      <c r="I95" s="128" t="n">
        <f aca="false">K95/J95</f>
        <v>0.615384615384615</v>
      </c>
      <c r="J95" s="131" t="n">
        <v>26</v>
      </c>
      <c r="K95" s="131" t="n">
        <v>16</v>
      </c>
      <c r="L95" s="131" t="n">
        <v>99</v>
      </c>
      <c r="M95" s="131" t="n">
        <f aca="false">L95/K95</f>
        <v>6.1875</v>
      </c>
      <c r="N95" s="131" t="n">
        <v>0</v>
      </c>
      <c r="O95" s="128" t="n">
        <f aca="false">N95/K95</f>
        <v>0</v>
      </c>
      <c r="R95" s="130" t="s">
        <v>1474</v>
      </c>
      <c r="S95" s="128" t="n">
        <f aca="false">(C95+J95)/($D$27+$K$27+$N$17+$E$17+$L$38+$L$47)</f>
        <v>0.0465909090909091</v>
      </c>
      <c r="T95" s="128" t="n">
        <f aca="false">J95/($K$27+$F$38+$F$47)</f>
        <v>0.0778443113772455</v>
      </c>
      <c r="U95" s="128" t="n">
        <f aca="false">C95/($D$27+$N$17+$L$38+$L$47)</f>
        <v>0.0294695481335953</v>
      </c>
      <c r="W95" s="131" t="n">
        <f aca="false">(D95*0.1)+(F95*6)+(L95*0.1)+(N95*6)</f>
        <v>22.9</v>
      </c>
      <c r="X95" s="131" t="n">
        <f aca="false">(D95*0.1)+(F95*6)+(K95*1)+(L95*0.1)+(N95*6)</f>
        <v>38.9</v>
      </c>
      <c r="Y95" s="131" t="n">
        <f aca="false">(D95*0.1)+(F95*6)+(K95*0.5)+(L95*0.1)+(N95*6)</f>
        <v>30.9</v>
      </c>
      <c r="Z95" s="122"/>
      <c r="AA95" s="122"/>
    </row>
    <row r="96" customFormat="false" ht="8.25" hidden="false" customHeight="false" outlineLevel="0" collapsed="false">
      <c r="A96" s="130"/>
      <c r="B96" s="140"/>
      <c r="C96" s="131"/>
      <c r="D96" s="131"/>
      <c r="E96" s="131" t="e">
        <f aca="false">D96/C96</f>
        <v>#DIV/0!</v>
      </c>
      <c r="F96" s="131" t="n">
        <v>0</v>
      </c>
      <c r="G96" s="128" t="e">
        <f aca="false">F96/C96</f>
        <v>#DIV/0!</v>
      </c>
      <c r="I96" s="128" t="e">
        <f aca="false">K96/J96</f>
        <v>#DIV/0!</v>
      </c>
      <c r="J96" s="131"/>
      <c r="K96" s="131" t="n">
        <v>0</v>
      </c>
      <c r="L96" s="131" t="n">
        <v>0</v>
      </c>
      <c r="M96" s="131" t="e">
        <f aca="false">L96/K96</f>
        <v>#DIV/0!</v>
      </c>
      <c r="N96" s="131" t="n">
        <v>0</v>
      </c>
      <c r="O96" s="128" t="e">
        <f aca="false">N96/K96</f>
        <v>#DIV/0!</v>
      </c>
      <c r="R96" s="130"/>
      <c r="S96" s="128" t="n">
        <f aca="false">(C96+J96)/($D$27+$K$27+$N$17+$E$17+$L$38+$L$47)</f>
        <v>0</v>
      </c>
      <c r="T96" s="128" t="n">
        <f aca="false">J96/($K$27+$F$38+$F$47)</f>
        <v>0</v>
      </c>
      <c r="U96" s="128" t="n">
        <f aca="false">C96/($D$27+$N$17+$L$38+$L$47)</f>
        <v>0</v>
      </c>
      <c r="W96" s="131" t="n">
        <f aca="false">(D96*0.1)+(F96*6)+(L96*0.1)+(N96*6)</f>
        <v>0</v>
      </c>
      <c r="X96" s="131" t="n">
        <f aca="false">(D96*0.1)+(F96*6)+(K96*1)+(L96*0.1)+(N96*6)</f>
        <v>0</v>
      </c>
      <c r="Y96" s="131" t="n">
        <f aca="false">(D96*0.1)+(F96*6)+(K96*0.5)+(L96*0.1)+(N96*6)</f>
        <v>0</v>
      </c>
      <c r="Z96" s="122"/>
      <c r="AA96" s="122"/>
    </row>
    <row r="97" customFormat="false" ht="8.25" hidden="false" customHeight="false" outlineLevel="0" collapsed="false">
      <c r="A97" s="130" t="s">
        <v>1466</v>
      </c>
      <c r="B97" s="140" t="n">
        <v>8</v>
      </c>
      <c r="C97" s="131" t="n">
        <v>16</v>
      </c>
      <c r="D97" s="131" t="n">
        <v>63</v>
      </c>
      <c r="E97" s="131" t="n">
        <f aca="false">D97/C97</f>
        <v>3.9375</v>
      </c>
      <c r="F97" s="131" t="n">
        <v>0</v>
      </c>
      <c r="G97" s="128" t="n">
        <f aca="false">F97/C97</f>
        <v>0</v>
      </c>
      <c r="I97" s="128" t="n">
        <f aca="false">K97/J97</f>
        <v>0.676470588235294</v>
      </c>
      <c r="J97" s="131" t="n">
        <v>34</v>
      </c>
      <c r="K97" s="131" t="n">
        <v>23</v>
      </c>
      <c r="L97" s="131" t="n">
        <v>125</v>
      </c>
      <c r="M97" s="131" t="n">
        <f aca="false">L97/K97</f>
        <v>5.43478260869565</v>
      </c>
      <c r="N97" s="131" t="n">
        <v>0</v>
      </c>
      <c r="O97" s="128" t="n">
        <f aca="false">N97/K97</f>
        <v>0</v>
      </c>
      <c r="R97" s="130" t="s">
        <v>1467</v>
      </c>
      <c r="S97" s="128" t="n">
        <f aca="false">(C97+J97)/($D$27+$K$27+$N$17+$E$17+$L$38+$L$47)</f>
        <v>0.0568181818181818</v>
      </c>
      <c r="T97" s="128" t="n">
        <f aca="false">J97/($K$27+$F$38+$F$47)</f>
        <v>0.101796407185629</v>
      </c>
      <c r="U97" s="128" t="n">
        <f aca="false">C97/($D$27+$N$17+$L$38+$L$47)</f>
        <v>0.031434184675835</v>
      </c>
      <c r="W97" s="131" t="n">
        <f aca="false">(D97*0.1)+(F97*6)+(L97*0.1)+(N97*6)</f>
        <v>18.8</v>
      </c>
      <c r="X97" s="131"/>
      <c r="Y97" s="131"/>
    </row>
    <row r="98" customFormat="false" ht="8.25" hidden="false" customHeight="false" outlineLevel="0" collapsed="false">
      <c r="A98" s="129" t="s">
        <v>49</v>
      </c>
      <c r="B98" s="129"/>
      <c r="C98" s="129" t="n">
        <f aca="false">SUM(C93:C97)</f>
        <v>371</v>
      </c>
      <c r="D98" s="129" t="n">
        <f aca="false">SUM(D93:D97)</f>
        <v>1559</v>
      </c>
      <c r="E98" s="129"/>
      <c r="F98" s="129" t="n">
        <f aca="false">SUM(F93:F97)</f>
        <v>10</v>
      </c>
      <c r="G98" s="129"/>
      <c r="H98" s="129"/>
      <c r="I98" s="129"/>
      <c r="J98" s="129" t="n">
        <f aca="false">SUM(J93:J97)</f>
        <v>124</v>
      </c>
      <c r="K98" s="129" t="n">
        <f aca="false">SUM(K93:K97)</f>
        <v>88</v>
      </c>
      <c r="L98" s="129" t="n">
        <f aca="false">SUM(L93:L97)</f>
        <v>547</v>
      </c>
      <c r="M98" s="129"/>
      <c r="N98" s="129" t="n">
        <f aca="false">SUM(N93:N97)</f>
        <v>1</v>
      </c>
      <c r="O98" s="129"/>
    </row>
    <row r="99" customFormat="false" ht="8.25" hidden="false" customHeight="false" outlineLevel="0" collapsed="false">
      <c r="A99" s="144"/>
      <c r="C99" s="122"/>
      <c r="D99" s="122"/>
      <c r="E99" s="122"/>
      <c r="F99" s="122"/>
      <c r="G99" s="122"/>
      <c r="H99" s="129"/>
      <c r="I99" s="122"/>
      <c r="J99" s="122"/>
      <c r="K99" s="122"/>
      <c r="L99" s="122"/>
      <c r="M99" s="122"/>
      <c r="N99" s="122"/>
      <c r="R99" s="121" t="s">
        <v>1476</v>
      </c>
    </row>
    <row r="100" customFormat="false" ht="8.25" hidden="false" customHeight="false" outlineLevel="0" collapsed="false">
      <c r="A100" s="126"/>
      <c r="C100" s="122"/>
      <c r="D100" s="122"/>
      <c r="E100" s="122"/>
      <c r="F100" s="122"/>
      <c r="G100" s="122"/>
      <c r="H100" s="122"/>
      <c r="I100" s="122"/>
      <c r="J100" s="122"/>
      <c r="K100" s="122"/>
      <c r="L100" s="122"/>
      <c r="M100" s="122"/>
    </row>
    <row r="101" customFormat="false" ht="8.25" hidden="false" customHeight="false" outlineLevel="0" collapsed="false">
      <c r="A101" s="123" t="s">
        <v>50</v>
      </c>
      <c r="B101" s="123"/>
      <c r="C101" s="123"/>
      <c r="D101" s="123"/>
      <c r="E101" s="123"/>
      <c r="F101" s="123"/>
      <c r="G101" s="123"/>
      <c r="H101" s="122"/>
      <c r="I101" s="122"/>
      <c r="J101" s="123" t="s">
        <v>19</v>
      </c>
      <c r="K101" s="123"/>
      <c r="L101" s="123"/>
      <c r="M101" s="123"/>
      <c r="N101" s="123"/>
      <c r="R101" s="123" t="s">
        <v>20</v>
      </c>
      <c r="S101" s="123"/>
      <c r="T101" s="123"/>
      <c r="V101" s="123" t="s">
        <v>21</v>
      </c>
      <c r="W101" s="123"/>
      <c r="X101" s="121" t="s">
        <v>58</v>
      </c>
      <c r="Y101" s="121" t="s">
        <v>76</v>
      </c>
      <c r="Z101" s="129"/>
    </row>
    <row r="102" customFormat="false" ht="8.25" hidden="false" customHeight="false" outlineLevel="0" collapsed="false">
      <c r="A102" s="129" t="s">
        <v>74</v>
      </c>
      <c r="B102" s="129" t="s">
        <v>24</v>
      </c>
      <c r="C102" s="129" t="s">
        <v>52</v>
      </c>
      <c r="D102" s="129" t="s">
        <v>53</v>
      </c>
      <c r="E102" s="129" t="s">
        <v>54</v>
      </c>
      <c r="F102" s="129" t="s">
        <v>55</v>
      </c>
      <c r="G102" s="129" t="s">
        <v>56</v>
      </c>
      <c r="H102" s="129" t="s">
        <v>30</v>
      </c>
      <c r="I102" s="129" t="s">
        <v>57</v>
      </c>
      <c r="K102" s="129" t="s">
        <v>34</v>
      </c>
      <c r="L102" s="129" t="s">
        <v>35</v>
      </c>
      <c r="M102" s="129" t="s">
        <v>36</v>
      </c>
      <c r="N102" s="129" t="s">
        <v>75</v>
      </c>
      <c r="O102" s="129" t="s">
        <v>31</v>
      </c>
      <c r="R102" s="129" t="s">
        <v>74</v>
      </c>
      <c r="S102" s="129" t="s">
        <v>38</v>
      </c>
      <c r="T102" s="129" t="s">
        <v>39</v>
      </c>
      <c r="U102" s="129" t="s">
        <v>40</v>
      </c>
      <c r="W102" s="129" t="s">
        <v>41</v>
      </c>
      <c r="X102" s="129" t="e">
        <f aca="false">(E102*1)+(F102*0.1)+(H102*6)+(L102*0.1)+(N102*6)</f>
        <v>#VALUE!</v>
      </c>
      <c r="Y102" s="129" t="e">
        <f aca="false">(E102*0.5)+(F102*0.1)+(H102*6)+(L102*0.1)+(N102*6)</f>
        <v>#VALUE!</v>
      </c>
      <c r="Z102" s="122"/>
    </row>
    <row r="103" customFormat="false" ht="8.25" hidden="false" customHeight="false" outlineLevel="0" collapsed="false">
      <c r="A103" s="141" t="s">
        <v>1510</v>
      </c>
      <c r="B103" s="131" t="n">
        <v>14</v>
      </c>
      <c r="C103" s="128" t="n">
        <f aca="false">E103/D103</f>
        <v>0.553846153846154</v>
      </c>
      <c r="D103" s="131" t="n">
        <v>65</v>
      </c>
      <c r="E103" s="131" t="n">
        <v>36</v>
      </c>
      <c r="F103" s="131" t="n">
        <v>506</v>
      </c>
      <c r="G103" s="131" t="n">
        <f aca="false">F103/E103</f>
        <v>14.0555555555556</v>
      </c>
      <c r="H103" s="131" t="n">
        <v>3</v>
      </c>
      <c r="I103" s="128" t="n">
        <f aca="false">H103/E103</f>
        <v>0.0833333333333333</v>
      </c>
      <c r="K103" s="131"/>
      <c r="L103" s="131"/>
      <c r="M103" s="142" t="e">
        <f aca="false">L103/K103</f>
        <v>#DIV/0!</v>
      </c>
      <c r="N103" s="131"/>
      <c r="O103" s="128" t="e">
        <f aca="false">N103/K103</f>
        <v>#DIV/0!</v>
      </c>
      <c r="R103" s="130" t="s">
        <v>1511</v>
      </c>
      <c r="S103" s="143" t="n">
        <f aca="false">(D103+K103)/($D$27+$L$27+$N$17+$E$47+$L$47)</f>
        <v>0.0927246790299572</v>
      </c>
      <c r="T103" s="143" t="n">
        <f aca="false">D103/($E$17)</f>
        <v>0.199386503067485</v>
      </c>
      <c r="U103" s="143" t="n">
        <f aca="false">K103/($N$17+$D$27+$L$38+$L$47)</f>
        <v>0</v>
      </c>
      <c r="W103" s="131" t="n">
        <f aca="false">(F103*0.1)+(H103*6)+(L103*0.1)+(N103*6)</f>
        <v>68.6</v>
      </c>
      <c r="X103" s="131" t="n">
        <f aca="false">(E103*1)+(F103*0.1)+(H103*6)+(L103*0.1)+(N103*6)</f>
        <v>104.6</v>
      </c>
      <c r="Y103" s="131" t="n">
        <f aca="false">(E103*0.5)+(F103*0.1)+(H103*6)+(L103*0.1)+(N103*6)</f>
        <v>86.6</v>
      </c>
      <c r="Z103" s="122"/>
    </row>
    <row r="104" customFormat="false" ht="8.25" hidden="false" customHeight="false" outlineLevel="0" collapsed="false">
      <c r="A104" s="141" t="s">
        <v>1512</v>
      </c>
      <c r="B104" s="131" t="n">
        <v>16</v>
      </c>
      <c r="C104" s="128" t="n">
        <f aca="false">E104/D104</f>
        <v>0.727272727272727</v>
      </c>
      <c r="D104" s="131" t="n">
        <v>55</v>
      </c>
      <c r="E104" s="131" t="n">
        <v>40</v>
      </c>
      <c r="F104" s="131" t="n">
        <v>425</v>
      </c>
      <c r="G104" s="131" t="n">
        <f aca="false">F104/E104</f>
        <v>10.625</v>
      </c>
      <c r="H104" s="131" t="n">
        <v>4</v>
      </c>
      <c r="I104" s="128" t="n">
        <f aca="false">H104/E104</f>
        <v>0.1</v>
      </c>
      <c r="K104" s="131" t="n">
        <v>0</v>
      </c>
      <c r="L104" s="131" t="n">
        <v>0</v>
      </c>
      <c r="M104" s="142" t="e">
        <f aca="false">L104/K104</f>
        <v>#DIV/0!</v>
      </c>
      <c r="N104" s="131" t="n">
        <v>0</v>
      </c>
      <c r="O104" s="128" t="e">
        <f aca="false">N104/K104</f>
        <v>#DIV/0!</v>
      </c>
      <c r="R104" s="130" t="s">
        <v>1513</v>
      </c>
      <c r="S104" s="143" t="n">
        <f aca="false">(D104+K104)/($D$27+$L$27+$N$17+$E$47+$L$47)</f>
        <v>0.0784593437945792</v>
      </c>
      <c r="T104" s="143" t="n">
        <f aca="false">D104/($E$17)</f>
        <v>0.168711656441718</v>
      </c>
      <c r="U104" s="143" t="n">
        <f aca="false">K104/($N$17+$D$27+$L$38+$L$47)</f>
        <v>0</v>
      </c>
      <c r="W104" s="131" t="n">
        <f aca="false">(F104*0.1)+(H104*6)+(L104*0.1)+(N104*6)</f>
        <v>66.5</v>
      </c>
      <c r="X104" s="131" t="n">
        <f aca="false">(E104*1)+(F104*0.1)+(H104*6)+(L104*0.1)+(N104*6)</f>
        <v>106.5</v>
      </c>
      <c r="Y104" s="131" t="n">
        <f aca="false">(E104*0.5)+(F104*0.1)+(H104*6)+(L104*0.1)+(N104*6)</f>
        <v>86.5</v>
      </c>
      <c r="Z104" s="122"/>
    </row>
    <row r="105" customFormat="false" ht="8.25" hidden="false" customHeight="false" outlineLevel="0" collapsed="false">
      <c r="A105" s="141" t="s">
        <v>1481</v>
      </c>
      <c r="B105" s="131" t="n">
        <v>17</v>
      </c>
      <c r="C105" s="128" t="n">
        <f aca="false">E105/D105</f>
        <v>0.626373626373626</v>
      </c>
      <c r="D105" s="131" t="n">
        <v>91</v>
      </c>
      <c r="E105" s="131" t="n">
        <v>57</v>
      </c>
      <c r="F105" s="131" t="n">
        <v>831</v>
      </c>
      <c r="G105" s="131" t="n">
        <f aca="false">F105/E105</f>
        <v>14.5789473684211</v>
      </c>
      <c r="H105" s="131" t="n">
        <v>3</v>
      </c>
      <c r="I105" s="128" t="n">
        <f aca="false">H105/E105</f>
        <v>0.0526315789473684</v>
      </c>
      <c r="K105" s="131" t="n">
        <v>0</v>
      </c>
      <c r="L105" s="131" t="n">
        <v>0</v>
      </c>
      <c r="M105" s="142" t="e">
        <f aca="false">L105/K105</f>
        <v>#DIV/0!</v>
      </c>
      <c r="N105" s="131" t="n">
        <v>0</v>
      </c>
      <c r="O105" s="128" t="e">
        <f aca="false">N105/K105</f>
        <v>#DIV/0!</v>
      </c>
      <c r="R105" s="130" t="s">
        <v>1482</v>
      </c>
      <c r="S105" s="143" t="n">
        <f aca="false">(D105+K105)/($D$27+$L$27+$N$17+$E$47+$L$47)</f>
        <v>0.12981455064194</v>
      </c>
      <c r="T105" s="143" t="n">
        <f aca="false">D105/($E$17)</f>
        <v>0.279141104294479</v>
      </c>
      <c r="U105" s="143" t="n">
        <f aca="false">K105/($N$17+$D$27+$L$38+$L$47)</f>
        <v>0</v>
      </c>
      <c r="W105" s="131" t="n">
        <f aca="false">(F105*0.1)+(H105*6)+(L105*0.1)+(N105*6)</f>
        <v>101.1</v>
      </c>
      <c r="X105" s="131" t="n">
        <f aca="false">(E105*1)+(F105*0.1)+(H105*6)+(L105*0.1)+(N105*6)</f>
        <v>158.1</v>
      </c>
      <c r="Y105" s="131" t="n">
        <f aca="false">(E105*0.5)+(F105*0.1)+(H105*6)+(L105*0.1)+(N105*6)</f>
        <v>129.6</v>
      </c>
      <c r="Z105" s="122"/>
    </row>
    <row r="106" customFormat="false" ht="8.25" hidden="false" customHeight="false" outlineLevel="0" collapsed="false">
      <c r="A106" s="141" t="s">
        <v>459</v>
      </c>
      <c r="B106" s="131" t="n">
        <v>6</v>
      </c>
      <c r="C106" s="128" t="n">
        <f aca="false">E106/D106</f>
        <v>0.696969696969697</v>
      </c>
      <c r="D106" s="131" t="n">
        <v>33</v>
      </c>
      <c r="E106" s="131" t="n">
        <v>23</v>
      </c>
      <c r="F106" s="131" t="n">
        <v>223</v>
      </c>
      <c r="G106" s="131" t="n">
        <f aca="false">F106/E106</f>
        <v>9.69565217391304</v>
      </c>
      <c r="H106" s="131" t="n">
        <v>1</v>
      </c>
      <c r="I106" s="128" t="n">
        <f aca="false">H106/E106</f>
        <v>0.0434782608695652</v>
      </c>
      <c r="K106" s="131"/>
      <c r="L106" s="131"/>
      <c r="M106" s="142" t="e">
        <f aca="false">L106/K106</f>
        <v>#DIV/0!</v>
      </c>
      <c r="N106" s="131"/>
      <c r="O106" s="128" t="e">
        <f aca="false">N106/K106</f>
        <v>#DIV/0!</v>
      </c>
      <c r="R106" s="130"/>
      <c r="S106" s="143" t="n">
        <f aca="false">(D106+K106)/($D$27+$L$27+$N$17+$E$47+$L$47)</f>
        <v>0.0470756062767475</v>
      </c>
      <c r="T106" s="143" t="n">
        <f aca="false">D106/($E$17)</f>
        <v>0.101226993865031</v>
      </c>
      <c r="U106" s="143" t="n">
        <f aca="false">K106/($N$17+$D$27+$L$38+$L$47)</f>
        <v>0</v>
      </c>
      <c r="W106" s="131" t="n">
        <f aca="false">(F106*0.1)+(H106*6)+(L106*0.1)+(N106*6)</f>
        <v>28.3</v>
      </c>
      <c r="X106" s="131" t="n">
        <f aca="false">(E106*1)+(F106*0.1)+(H106*6)+(L106*0.1)+(N106*6)</f>
        <v>51.3</v>
      </c>
      <c r="Y106" s="131" t="n">
        <f aca="false">(E106*0.5)+(F106*0.1)+(H106*6)+(L106*0.1)+(N106*6)</f>
        <v>39.8</v>
      </c>
      <c r="Z106" s="122"/>
    </row>
    <row r="107" customFormat="false" ht="8.25" hidden="false" customHeight="false" outlineLevel="0" collapsed="false">
      <c r="A107" s="141" t="s">
        <v>1514</v>
      </c>
      <c r="B107" s="131" t="n">
        <v>8</v>
      </c>
      <c r="C107" s="128" t="n">
        <f aca="false">E107/D107</f>
        <v>0.688888888888889</v>
      </c>
      <c r="D107" s="131" t="n">
        <v>45</v>
      </c>
      <c r="E107" s="131" t="n">
        <v>31</v>
      </c>
      <c r="F107" s="131" t="n">
        <v>286</v>
      </c>
      <c r="G107" s="131" t="n">
        <f aca="false">F107/E107</f>
        <v>9.2258064516129</v>
      </c>
      <c r="H107" s="131" t="n">
        <v>1</v>
      </c>
      <c r="I107" s="128" t="n">
        <f aca="false">H107/E107</f>
        <v>0.032258064516129</v>
      </c>
      <c r="K107" s="131" t="n">
        <v>2</v>
      </c>
      <c r="L107" s="131" t="n">
        <v>10</v>
      </c>
      <c r="M107" s="142" t="n">
        <f aca="false">L107/K107</f>
        <v>5</v>
      </c>
      <c r="N107" s="131" t="n">
        <v>0</v>
      </c>
      <c r="O107" s="128" t="n">
        <f aca="false">N107/K107</f>
        <v>0</v>
      </c>
      <c r="R107" s="130" t="s">
        <v>1515</v>
      </c>
      <c r="S107" s="143" t="n">
        <f aca="false">(D107+K107)/($D$27+$L$27+$N$17+$E$47+$L$47)</f>
        <v>0.0670470756062768</v>
      </c>
      <c r="T107" s="143" t="n">
        <f aca="false">D107/($E$17)</f>
        <v>0.138036809815951</v>
      </c>
      <c r="U107" s="143" t="n">
        <f aca="false">K107/($N$17+$D$27+$L$38+$L$47)</f>
        <v>0.00392927308447937</v>
      </c>
      <c r="W107" s="131" t="n">
        <f aca="false">(F107*0.1)+(H107*6)+(L107*0.1)+(N107*6)</f>
        <v>35.6</v>
      </c>
      <c r="X107" s="131" t="n">
        <f aca="false">(E107*1)+(F107*0.1)+(H107*6)+(L107*0.1)+(N107*6)</f>
        <v>66.6</v>
      </c>
      <c r="Y107" s="131" t="n">
        <f aca="false">(E107*0.5)+(F107*0.1)+(H107*6)+(L107*0.1)+(N107*6)</f>
        <v>51.1</v>
      </c>
      <c r="Z107" s="122"/>
    </row>
    <row r="108" customFormat="false" ht="8.25" hidden="false" customHeight="false" outlineLevel="0" collapsed="false">
      <c r="A108" s="130"/>
      <c r="B108" s="131" t="n">
        <v>6</v>
      </c>
      <c r="C108" s="128" t="e">
        <f aca="false">E108/D108</f>
        <v>#DIV/0!</v>
      </c>
      <c r="D108" s="131"/>
      <c r="E108" s="131"/>
      <c r="F108" s="131"/>
      <c r="G108" s="131" t="e">
        <f aca="false">F108/E108</f>
        <v>#DIV/0!</v>
      </c>
      <c r="H108" s="131" t="n">
        <v>0</v>
      </c>
      <c r="I108" s="128" t="e">
        <f aca="false">H108/E108</f>
        <v>#DIV/0!</v>
      </c>
      <c r="K108" s="131"/>
      <c r="L108" s="131"/>
      <c r="M108" s="142" t="e">
        <f aca="false">L108/K108</f>
        <v>#DIV/0!</v>
      </c>
      <c r="N108" s="131"/>
      <c r="O108" s="128" t="e">
        <f aca="false">N108/K108</f>
        <v>#DIV/0!</v>
      </c>
      <c r="R108" s="130"/>
      <c r="S108" s="143" t="n">
        <f aca="false">(D108+K108)/($D$27+$L$27+$N$17+$E$47+$L$47)</f>
        <v>0</v>
      </c>
      <c r="T108" s="143" t="n">
        <f aca="false">D108/($E$17)</f>
        <v>0</v>
      </c>
      <c r="U108" s="143" t="n">
        <f aca="false">K108/($N$17+$D$27+$L$38+$L$47)</f>
        <v>0</v>
      </c>
      <c r="W108" s="131" t="n">
        <f aca="false">(F108*0.1)+(H108*6)+(L108*0.1)+(N108*6)</f>
        <v>0</v>
      </c>
      <c r="X108" s="131"/>
      <c r="Y108" s="131"/>
    </row>
    <row r="109" customFormat="false" ht="8.25" hidden="false" customHeight="false" outlineLevel="0" collapsed="false">
      <c r="A109" s="129" t="s">
        <v>49</v>
      </c>
      <c r="B109" s="129"/>
      <c r="C109" s="126"/>
      <c r="D109" s="129" t="n">
        <f aca="false">SUM(D103:D108)</f>
        <v>289</v>
      </c>
      <c r="E109" s="129" t="n">
        <f aca="false">SUM(E103:E108)</f>
        <v>187</v>
      </c>
      <c r="F109" s="129" t="n">
        <f aca="false">SUM(F103:F108)</f>
        <v>2271</v>
      </c>
      <c r="G109" s="129"/>
      <c r="H109" s="129" t="n">
        <f aca="false">SUM(H103:H108)</f>
        <v>12</v>
      </c>
      <c r="I109" s="129"/>
      <c r="J109" s="129"/>
      <c r="K109" s="129" t="n">
        <f aca="false">SUM(K103:K108)</f>
        <v>2</v>
      </c>
      <c r="L109" s="129" t="n">
        <f aca="false">SUM(L103:L108)</f>
        <v>10</v>
      </c>
      <c r="M109" s="129"/>
      <c r="N109" s="129" t="n">
        <f aca="false">SUM(N103:N108)</f>
        <v>0</v>
      </c>
      <c r="O109" s="129"/>
    </row>
    <row r="110" customFormat="false" ht="8.25" hidden="false" customHeight="false" outlineLevel="0" collapsed="false">
      <c r="A110" s="129"/>
      <c r="C110" s="122"/>
      <c r="D110" s="122"/>
      <c r="E110" s="122"/>
      <c r="F110" s="122"/>
      <c r="G110" s="122"/>
      <c r="H110" s="122"/>
      <c r="I110" s="122"/>
      <c r="J110" s="122"/>
      <c r="K110" s="122"/>
      <c r="L110" s="122"/>
    </row>
    <row r="111" customFormat="false" ht="8.25" hidden="false" customHeight="false" outlineLevel="0" collapsed="false">
      <c r="A111" s="129"/>
      <c r="C111" s="122"/>
      <c r="D111" s="122"/>
      <c r="E111" s="122"/>
      <c r="F111" s="122"/>
      <c r="G111" s="122"/>
      <c r="H111" s="122"/>
      <c r="I111" s="122"/>
      <c r="J111" s="122"/>
      <c r="K111" s="122"/>
      <c r="L111" s="122"/>
    </row>
    <row r="112" customFormat="false" ht="8.25" hidden="false" customHeight="false" outlineLevel="0" collapsed="false">
      <c r="A112" s="123" t="s">
        <v>50</v>
      </c>
      <c r="B112" s="123"/>
      <c r="C112" s="123"/>
      <c r="D112" s="123"/>
      <c r="E112" s="123"/>
      <c r="F112" s="123"/>
      <c r="G112" s="123"/>
      <c r="H112" s="122"/>
      <c r="I112" s="122"/>
      <c r="J112" s="123" t="s">
        <v>19</v>
      </c>
      <c r="K112" s="123"/>
      <c r="L112" s="123"/>
      <c r="M112" s="123"/>
      <c r="N112" s="123"/>
      <c r="R112" s="123" t="s">
        <v>20</v>
      </c>
      <c r="S112" s="123"/>
      <c r="T112" s="123"/>
      <c r="V112" s="123" t="s">
        <v>21</v>
      </c>
      <c r="W112" s="123"/>
      <c r="X112" s="121" t="s">
        <v>58</v>
      </c>
      <c r="Y112" s="121" t="s">
        <v>97</v>
      </c>
      <c r="Z112" s="129"/>
    </row>
    <row r="113" customFormat="false" ht="8.25" hidden="false" customHeight="false" outlineLevel="0" collapsed="false">
      <c r="A113" s="129" t="s">
        <v>95</v>
      </c>
      <c r="B113" s="129" t="s">
        <v>24</v>
      </c>
      <c r="C113" s="129" t="s">
        <v>52</v>
      </c>
      <c r="D113" s="129" t="s">
        <v>53</v>
      </c>
      <c r="E113" s="129" t="s">
        <v>54</v>
      </c>
      <c r="F113" s="129" t="s">
        <v>55</v>
      </c>
      <c r="G113" s="129" t="s">
        <v>56</v>
      </c>
      <c r="H113" s="129" t="s">
        <v>30</v>
      </c>
      <c r="I113" s="129" t="s">
        <v>57</v>
      </c>
      <c r="K113" s="129" t="s">
        <v>34</v>
      </c>
      <c r="L113" s="129" t="s">
        <v>35</v>
      </c>
      <c r="M113" s="129" t="s">
        <v>36</v>
      </c>
      <c r="N113" s="129" t="s">
        <v>96</v>
      </c>
      <c r="O113" s="129" t="s">
        <v>31</v>
      </c>
      <c r="R113" s="129" t="s">
        <v>95</v>
      </c>
      <c r="S113" s="129" t="s">
        <v>38</v>
      </c>
      <c r="T113" s="129" t="s">
        <v>39</v>
      </c>
      <c r="U113" s="129" t="s">
        <v>40</v>
      </c>
      <c r="W113" s="129" t="s">
        <v>41</v>
      </c>
      <c r="X113" s="129" t="e">
        <f aca="false">(E113*1)+(F113*0.1)+(H113*6)+(L113*0.1)+(N113*6)</f>
        <v>#VALUE!</v>
      </c>
      <c r="Y113" s="129" t="e">
        <f aca="false">(E113*0.5)+(F113*0.1)+(H113*6)+(L113*0.1)+(N113*6)</f>
        <v>#VALUE!</v>
      </c>
      <c r="Z113" s="122"/>
    </row>
    <row r="114" customFormat="false" ht="8.25" hidden="false" customHeight="false" outlineLevel="0" collapsed="false">
      <c r="A114" s="141" t="s">
        <v>1516</v>
      </c>
      <c r="B114" s="131" t="n">
        <v>14</v>
      </c>
      <c r="C114" s="128" t="n">
        <f aca="false">E114/D114</f>
        <v>0.701149425287356</v>
      </c>
      <c r="D114" s="131" t="n">
        <v>87</v>
      </c>
      <c r="E114" s="131" t="n">
        <v>61</v>
      </c>
      <c r="F114" s="131" t="n">
        <v>742</v>
      </c>
      <c r="G114" s="131" t="n">
        <f aca="false">F114/E114</f>
        <v>12.1639344262295</v>
      </c>
      <c r="H114" s="131" t="n">
        <v>8</v>
      </c>
      <c r="I114" s="128" t="n">
        <f aca="false">H114/E114</f>
        <v>0.131147540983607</v>
      </c>
      <c r="K114" s="131" t="n">
        <v>0</v>
      </c>
      <c r="L114" s="131" t="n">
        <v>0</v>
      </c>
      <c r="M114" s="131" t="e">
        <f aca="false">L114/K114</f>
        <v>#DIV/0!</v>
      </c>
      <c r="N114" s="131" t="n">
        <v>0</v>
      </c>
      <c r="O114" s="128" t="e">
        <f aca="false">N114/K114</f>
        <v>#DIV/0!</v>
      </c>
      <c r="R114" s="130" t="s">
        <v>1517</v>
      </c>
      <c r="S114" s="143" t="n">
        <f aca="false">(D114+K114)/($E$47+$L$47+$E$38+$L$38+$K$27+$D$27+$N$17)</f>
        <v>0.0850439882697947</v>
      </c>
      <c r="T114" s="143" t="n">
        <f aca="false">D114/($E$47+$E$38+$K$27)</f>
        <v>0.169260700389105</v>
      </c>
      <c r="U114" s="143" t="n">
        <f aca="false">K114/($L$47+$L$38+$D$27+$N$17)</f>
        <v>0</v>
      </c>
      <c r="W114" s="131" t="n">
        <f aca="false">(F114*0.1)+(H114*6)+(L114*0.1)+(N114*6)</f>
        <v>122.2</v>
      </c>
      <c r="X114" s="131" t="n">
        <f aca="false">(E114*1)+(F114*0.1)+(H114*6)+(L114*0.1)+(N114*6)</f>
        <v>183.2</v>
      </c>
      <c r="Y114" s="131" t="n">
        <f aca="false">(E114*0.5)+(F114*0.1)+(H114*6)+(L114*0.1)+(N114*6)</f>
        <v>152.7</v>
      </c>
      <c r="Z114" s="122"/>
    </row>
    <row r="115" customFormat="false" ht="8.25" hidden="false" customHeight="false" outlineLevel="0" collapsed="false">
      <c r="A115" s="130" t="s">
        <v>1518</v>
      </c>
      <c r="B115" s="131" t="n">
        <v>6</v>
      </c>
      <c r="C115" s="128" t="n">
        <f aca="false">E115/D115</f>
        <v>0.5</v>
      </c>
      <c r="D115" s="131" t="n">
        <v>6</v>
      </c>
      <c r="E115" s="131" t="n">
        <v>3</v>
      </c>
      <c r="F115" s="131" t="n">
        <v>27</v>
      </c>
      <c r="G115" s="131" t="n">
        <f aca="false">F115/E115</f>
        <v>9</v>
      </c>
      <c r="H115" s="131" t="n">
        <v>0</v>
      </c>
      <c r="I115" s="128" t="n">
        <f aca="false">H115/E115</f>
        <v>0</v>
      </c>
      <c r="K115" s="131" t="n">
        <v>0</v>
      </c>
      <c r="L115" s="131" t="n">
        <v>0</v>
      </c>
      <c r="M115" s="131" t="e">
        <f aca="false">L115/K115</f>
        <v>#DIV/0!</v>
      </c>
      <c r="N115" s="131" t="n">
        <v>0</v>
      </c>
      <c r="O115" s="128" t="e">
        <f aca="false">N115/K115</f>
        <v>#DIV/0!</v>
      </c>
      <c r="R115" s="130" t="s">
        <v>1519</v>
      </c>
      <c r="S115" s="143" t="n">
        <f aca="false">(D115+K115)/($E$47+$L$47+$E$38+$L$38+$K$27+$D$27+$N$17)</f>
        <v>0.00586510263929619</v>
      </c>
      <c r="T115" s="143" t="n">
        <f aca="false">D115/($E$47+$E$38+$K$27)</f>
        <v>0.0116731517509728</v>
      </c>
      <c r="U115" s="143" t="n">
        <f aca="false">K115/($L$47+$L$38+$D$27+$N$17)</f>
        <v>0</v>
      </c>
      <c r="W115" s="131" t="n">
        <f aca="false">(F115*0.1)+(H115*6)+(L115*0.1)+(N115*6)</f>
        <v>2.7</v>
      </c>
      <c r="X115" s="131" t="n">
        <f aca="false">(E115*1)+(F115*0.1)+(H115*6)+(L115*0.1)+(N115*6)</f>
        <v>5.7</v>
      </c>
      <c r="Y115" s="131" t="n">
        <f aca="false">(E115*0.5)+(F115*0.1)+(H115*6)+(L115*0.1)+(N115*6)</f>
        <v>4.2</v>
      </c>
      <c r="Z115" s="122"/>
    </row>
    <row r="116" customFormat="false" ht="8.25" hidden="false" customHeight="false" outlineLevel="0" collapsed="false">
      <c r="A116" s="130" t="s">
        <v>1520</v>
      </c>
      <c r="B116" s="131" t="n">
        <v>17</v>
      </c>
      <c r="C116" s="128" t="n">
        <f aca="false">E116/D116</f>
        <v>0.807017543859649</v>
      </c>
      <c r="D116" s="131" t="n">
        <v>57</v>
      </c>
      <c r="E116" s="131" t="n">
        <v>46</v>
      </c>
      <c r="F116" s="131" t="n">
        <v>414</v>
      </c>
      <c r="G116" s="131" t="n">
        <f aca="false">F116/E116</f>
        <v>9</v>
      </c>
      <c r="H116" s="131" t="n">
        <v>3</v>
      </c>
      <c r="I116" s="128" t="n">
        <f aca="false">H116/E116</f>
        <v>0.0652173913043478</v>
      </c>
      <c r="K116" s="131" t="n">
        <v>0</v>
      </c>
      <c r="L116" s="131" t="n">
        <v>0</v>
      </c>
      <c r="M116" s="131" t="e">
        <f aca="false">L116/K116</f>
        <v>#DIV/0!</v>
      </c>
      <c r="N116" s="131" t="n">
        <v>0</v>
      </c>
      <c r="O116" s="128" t="e">
        <f aca="false">N116/K116</f>
        <v>#DIV/0!</v>
      </c>
      <c r="R116" s="130" t="s">
        <v>1521</v>
      </c>
      <c r="S116" s="143" t="n">
        <f aca="false">(D116+K116)/($E$47+$L$47+$E$38+$L$38+$K$27+$D$27+$N$17)</f>
        <v>0.0557184750733138</v>
      </c>
      <c r="T116" s="143" t="n">
        <f aca="false">D116/($E$47+$E$38+$K$27)</f>
        <v>0.110894941634241</v>
      </c>
      <c r="U116" s="143" t="n">
        <f aca="false">K116/($L$47+$L$38+$D$27+$N$17)</f>
        <v>0</v>
      </c>
      <c r="W116" s="131" t="n">
        <f aca="false">(F116*0.1)+(H116*6)+(L116*0.1)+(N116*6)</f>
        <v>59.4</v>
      </c>
      <c r="X116" s="131" t="n">
        <f aca="false">(E116*1)+(F116*0.1)+(H116*6)+(L116*0.1)+(N116*6)</f>
        <v>105.4</v>
      </c>
      <c r="Y116" s="131" t="n">
        <f aca="false">(E116*0.5)+(F116*0.1)+(H116*6)+(L116*0.1)+(N116*6)</f>
        <v>82.4</v>
      </c>
      <c r="Z116" s="122"/>
    </row>
    <row r="117" customFormat="false" ht="8.25" hidden="false" customHeight="false" outlineLevel="0" collapsed="false">
      <c r="A117" s="130"/>
      <c r="B117" s="131" t="n">
        <v>8</v>
      </c>
      <c r="C117" s="128" t="e">
        <f aca="false">E117/D117</f>
        <v>#DIV/0!</v>
      </c>
      <c r="D117" s="131"/>
      <c r="E117" s="131"/>
      <c r="F117" s="131"/>
      <c r="G117" s="131" t="e">
        <f aca="false">F117/E117</f>
        <v>#DIV/0!</v>
      </c>
      <c r="H117" s="131" t="n">
        <v>0</v>
      </c>
      <c r="I117" s="128" t="e">
        <f aca="false">H117/E117</f>
        <v>#DIV/0!</v>
      </c>
      <c r="K117" s="131"/>
      <c r="L117" s="131"/>
      <c r="M117" s="131" t="e">
        <f aca="false">L117/K117</f>
        <v>#DIV/0!</v>
      </c>
      <c r="N117" s="131" t="n">
        <v>0</v>
      </c>
      <c r="O117" s="128" t="e">
        <f aca="false">N117/K117</f>
        <v>#DIV/0!</v>
      </c>
      <c r="R117" s="130"/>
      <c r="S117" s="143" t="n">
        <f aca="false">(D117+K117)/($E$47+$L$47+$E$38+$L$38+$K$27+$D$27+$N$17)</f>
        <v>0</v>
      </c>
      <c r="T117" s="143" t="n">
        <f aca="false">D117/($E$47+$E$38+$K$27)</f>
        <v>0</v>
      </c>
      <c r="U117" s="143" t="n">
        <f aca="false">K117/($L$47+$L$38+$D$27+$N$17)</f>
        <v>0</v>
      </c>
      <c r="W117" s="131" t="n">
        <f aca="false">(F117*0.1)+(H117*6)+(L117*0.1)+(N117*6)</f>
        <v>0</v>
      </c>
      <c r="X117" s="131"/>
      <c r="Y117" s="131"/>
    </row>
    <row r="118" customFormat="false" ht="8.25" hidden="false" customHeight="false" outlineLevel="0" collapsed="false">
      <c r="A118" s="129" t="s">
        <v>49</v>
      </c>
      <c r="B118" s="129"/>
      <c r="C118" s="126"/>
      <c r="D118" s="129" t="n">
        <f aca="false">SUM(D114:D117)</f>
        <v>150</v>
      </c>
      <c r="E118" s="129" t="n">
        <f aca="false">SUM(E114:E117)</f>
        <v>110</v>
      </c>
      <c r="F118" s="129" t="n">
        <f aca="false">SUM(F114:F117)</f>
        <v>1183</v>
      </c>
      <c r="G118" s="129"/>
      <c r="H118" s="129" t="n">
        <f aca="false">SUM(H114:H117)</f>
        <v>11</v>
      </c>
      <c r="I118" s="129"/>
      <c r="J118" s="129"/>
      <c r="K118" s="129" t="n">
        <f aca="false">SUM(K114:K117)</f>
        <v>0</v>
      </c>
      <c r="L118" s="129" t="n">
        <f aca="false">SUM(L114:L117)</f>
        <v>0</v>
      </c>
      <c r="M118" s="129"/>
      <c r="N118" s="129" t="n">
        <f aca="false">SUM(N114:N117)</f>
        <v>0</v>
      </c>
      <c r="O118" s="126"/>
      <c r="Q118" s="133"/>
      <c r="S118" s="133"/>
      <c r="U118" s="122"/>
      <c r="V118" s="122"/>
    </row>
    <row r="119" customFormat="false" ht="8.25" hidden="false" customHeight="false" outlineLevel="0" collapsed="false">
      <c r="H119" s="137"/>
      <c r="I119" s="122"/>
      <c r="J119" s="122"/>
      <c r="P119" s="133"/>
      <c r="Q119" s="133"/>
      <c r="R119" s="133"/>
      <c r="T119" s="122"/>
      <c r="U119" s="122"/>
    </row>
    <row r="120" customFormat="false" ht="8.25" hidden="false" customHeight="false" outlineLevel="0" collapsed="false">
      <c r="H120" s="137"/>
      <c r="I120" s="122"/>
      <c r="J120" s="122"/>
      <c r="P120" s="133"/>
      <c r="Q120" s="133"/>
      <c r="R120" s="133"/>
      <c r="T120" s="122"/>
      <c r="U120" s="122"/>
    </row>
    <row r="121" customFormat="false" ht="8.25" hidden="false" customHeight="false" outlineLevel="0" collapsed="false">
      <c r="A121" s="123" t="s">
        <v>109</v>
      </c>
      <c r="B121" s="123"/>
      <c r="C121" s="123"/>
      <c r="D121" s="123"/>
      <c r="E121" s="123"/>
      <c r="F121" s="123"/>
      <c r="G121" s="123"/>
      <c r="H121" s="137"/>
      <c r="I121" s="122"/>
      <c r="J121" s="123" t="s">
        <v>110</v>
      </c>
      <c r="K121" s="123"/>
      <c r="L121" s="123"/>
      <c r="M121" s="123"/>
      <c r="N121" s="123"/>
      <c r="P121" s="145"/>
      <c r="Q121" s="133"/>
      <c r="R121" s="123" t="s">
        <v>111</v>
      </c>
      <c r="S121" s="123"/>
      <c r="T121" s="123"/>
      <c r="U121" s="123"/>
      <c r="V121" s="123"/>
    </row>
    <row r="122" customFormat="false" ht="8.25" hidden="false" customHeight="false" outlineLevel="0" collapsed="false">
      <c r="A122" s="126"/>
      <c r="B122" s="129" t="s">
        <v>53</v>
      </c>
      <c r="C122" s="129" t="s">
        <v>112</v>
      </c>
      <c r="D122" s="129" t="s">
        <v>55</v>
      </c>
      <c r="E122" s="129" t="s">
        <v>30</v>
      </c>
      <c r="H122" s="122"/>
      <c r="I122" s="122"/>
      <c r="J122" s="146" t="s">
        <v>113</v>
      </c>
      <c r="K122" s="146"/>
      <c r="L122" s="146"/>
      <c r="M122" s="146"/>
      <c r="N122" s="126" t="s">
        <v>114</v>
      </c>
      <c r="R122" s="146" t="s">
        <v>113</v>
      </c>
      <c r="S122" s="146"/>
      <c r="T122" s="146"/>
      <c r="U122" s="146"/>
      <c r="V122" s="126" t="s">
        <v>114</v>
      </c>
    </row>
    <row r="123" customFormat="false" ht="8.25" hidden="false" customHeight="false" outlineLevel="0" collapsed="false">
      <c r="A123" s="141" t="s">
        <v>117</v>
      </c>
      <c r="B123" s="131" t="n">
        <f aca="false">SUM(J93:J97,D103:D108,D114:D117,D110:D111)</f>
        <v>563</v>
      </c>
      <c r="C123" s="131" t="n">
        <f aca="false">SUM(K93:K97,E103:E108,E114:E117,E110:E111)</f>
        <v>385</v>
      </c>
      <c r="D123" s="131" t="n">
        <f aca="false">SUM(L93:L97,F103:F108,F114:F117,F110:F111)</f>
        <v>4001</v>
      </c>
      <c r="E123" s="131" t="n">
        <f aca="false">SUM(N93:N97,H103:H108,H114:H117,H110:H111)</f>
        <v>24</v>
      </c>
      <c r="H123" s="122"/>
      <c r="I123" s="122"/>
      <c r="J123" s="130" t="s">
        <v>1522</v>
      </c>
      <c r="K123" s="130"/>
      <c r="L123" s="130"/>
      <c r="M123" s="130"/>
      <c r="N123" s="130" t="s">
        <v>122</v>
      </c>
      <c r="R123" s="130" t="s">
        <v>1523</v>
      </c>
      <c r="S123" s="130"/>
      <c r="T123" s="130"/>
      <c r="U123" s="130"/>
      <c r="V123" s="130" t="s">
        <v>122</v>
      </c>
    </row>
    <row r="124" customFormat="false" ht="8.25" hidden="false" customHeight="false" outlineLevel="0" collapsed="false">
      <c r="A124" s="141" t="s">
        <v>118</v>
      </c>
      <c r="B124" s="131" t="n">
        <f aca="false">SUM(C88)</f>
        <v>563</v>
      </c>
      <c r="C124" s="131" t="n">
        <f aca="false">SUM(D88)</f>
        <v>385</v>
      </c>
      <c r="D124" s="131" t="n">
        <f aca="false">SUM(F88)</f>
        <v>4001</v>
      </c>
      <c r="E124" s="131" t="n">
        <f aca="false">SUM(H88)</f>
        <v>24</v>
      </c>
      <c r="F124" s="129"/>
      <c r="J124" s="130" t="s">
        <v>1524</v>
      </c>
      <c r="K124" s="130"/>
      <c r="L124" s="130"/>
      <c r="M124" s="130"/>
      <c r="N124" s="130" t="s">
        <v>130</v>
      </c>
      <c r="R124" s="130"/>
      <c r="S124" s="130"/>
      <c r="T124" s="130"/>
      <c r="U124" s="130"/>
      <c r="V124" s="130"/>
    </row>
    <row r="125" customFormat="false" ht="8.25" hidden="false" customHeight="false" outlineLevel="0" collapsed="false">
      <c r="A125" s="141" t="s">
        <v>120</v>
      </c>
      <c r="B125" s="131"/>
      <c r="F125" s="129"/>
      <c r="J125" s="130" t="s">
        <v>1525</v>
      </c>
      <c r="K125" s="130"/>
      <c r="L125" s="130"/>
      <c r="M125" s="130"/>
      <c r="N125" s="130" t="s">
        <v>130</v>
      </c>
      <c r="R125" s="130"/>
      <c r="S125" s="130"/>
      <c r="T125" s="130"/>
      <c r="U125" s="130"/>
      <c r="V125" s="130"/>
    </row>
    <row r="126" customFormat="false" ht="8.25" hidden="false" customHeight="false" outlineLevel="0" collapsed="false">
      <c r="J126" s="130" t="s">
        <v>1526</v>
      </c>
      <c r="K126" s="130"/>
      <c r="L126" s="130"/>
      <c r="M126" s="130"/>
      <c r="N126" s="130" t="s">
        <v>51</v>
      </c>
      <c r="R126" s="141"/>
      <c r="S126" s="141"/>
      <c r="T126" s="141"/>
      <c r="U126" s="141"/>
      <c r="V126" s="130"/>
    </row>
    <row r="127" customFormat="false" ht="8.25" hidden="false" customHeight="false" outlineLevel="0" collapsed="false">
      <c r="A127" s="126"/>
      <c r="B127" s="129" t="s">
        <v>25</v>
      </c>
      <c r="C127" s="129" t="s">
        <v>28</v>
      </c>
      <c r="D127" s="129" t="s">
        <v>30</v>
      </c>
      <c r="J127" s="130" t="s">
        <v>1527</v>
      </c>
      <c r="K127" s="130"/>
      <c r="L127" s="130"/>
      <c r="M127" s="130"/>
      <c r="N127" s="130" t="s">
        <v>122</v>
      </c>
      <c r="R127" s="141"/>
      <c r="S127" s="141"/>
      <c r="T127" s="141"/>
      <c r="U127" s="141"/>
      <c r="V127" s="130"/>
    </row>
    <row r="128" customFormat="false" ht="8.25" hidden="false" customHeight="false" outlineLevel="0" collapsed="false">
      <c r="A128" s="141" t="s">
        <v>125</v>
      </c>
      <c r="B128" s="131" t="n">
        <f aca="false">SUM(M85:M87,C93:C97,K103:K108,K114:K117)</f>
        <v>477</v>
      </c>
      <c r="C128" s="131" t="n">
        <f aca="false">SUM(N85:N87,D93:D97,L103:L108,L114:L117)</f>
        <v>2177</v>
      </c>
      <c r="D128" s="131" t="n">
        <f aca="false">SUM(P85:P87,F93:F97,N103:N108,N114:N117)</f>
        <v>16</v>
      </c>
      <c r="J128" s="130"/>
      <c r="K128" s="130"/>
      <c r="L128" s="130"/>
      <c r="M128" s="130"/>
      <c r="N128" s="130"/>
      <c r="R128" s="141"/>
      <c r="S128" s="141"/>
      <c r="T128" s="141"/>
      <c r="U128" s="141"/>
      <c r="V128" s="130"/>
    </row>
    <row r="129" customFormat="false" ht="8.25" hidden="false" customHeight="false" outlineLevel="0" collapsed="false">
      <c r="A129" s="141" t="s">
        <v>120</v>
      </c>
      <c r="B129" s="131"/>
      <c r="J129" s="130"/>
      <c r="K129" s="130"/>
      <c r="L129" s="130"/>
      <c r="M129" s="130"/>
      <c r="N129" s="130"/>
      <c r="R129" s="141"/>
      <c r="S129" s="141"/>
      <c r="T129" s="141"/>
      <c r="U129" s="141"/>
      <c r="V129" s="130"/>
    </row>
    <row r="130" customFormat="false" ht="8.25" hidden="false" customHeight="false" outlineLevel="0" collapsed="false">
      <c r="J130" s="130"/>
      <c r="K130" s="130"/>
      <c r="L130" s="130"/>
      <c r="M130" s="130"/>
      <c r="N130" s="130"/>
      <c r="R130" s="141"/>
      <c r="S130" s="141"/>
      <c r="T130" s="141"/>
      <c r="U130" s="141"/>
      <c r="V130" s="130"/>
    </row>
    <row r="131" customFormat="false" ht="8.25" hidden="false" customHeight="false" outlineLevel="0" collapsed="false">
      <c r="B131" s="129" t="s">
        <v>16</v>
      </c>
      <c r="C131" s="129" t="s">
        <v>17</v>
      </c>
    </row>
    <row r="132" customFormat="false" ht="8.25" hidden="false" customHeight="false" outlineLevel="0" collapsed="false">
      <c r="A132" s="141" t="s">
        <v>131</v>
      </c>
      <c r="B132" s="128" t="n">
        <f aca="false">B128/(B124+B128)</f>
        <v>0.458653846153846</v>
      </c>
      <c r="C132" s="128" t="n">
        <f aca="false">B124/(B124+B128)</f>
        <v>0.541346153846154</v>
      </c>
    </row>
    <row r="133" customFormat="false" ht="8.25" hidden="false" customHeight="false" outlineLevel="0" collapsed="false">
      <c r="A133" s="141" t="s">
        <v>133</v>
      </c>
      <c r="B133" s="131"/>
      <c r="C133" s="130"/>
      <c r="J133" s="121" t="s">
        <v>1522</v>
      </c>
      <c r="N133" s="121" t="s">
        <v>122</v>
      </c>
    </row>
    <row r="135" customFormat="false" ht="8.25" hidden="false" customHeight="false" outlineLevel="0" collapsed="false">
      <c r="J135" s="121" t="s">
        <v>132</v>
      </c>
    </row>
    <row r="141" customFormat="false" ht="8.25" hidden="false" customHeight="false" outlineLevel="0" collapsed="false">
      <c r="A141" s="123" t="s">
        <v>134</v>
      </c>
      <c r="B141" s="123"/>
      <c r="C141" s="123"/>
      <c r="D141" s="123"/>
      <c r="E141" s="123"/>
      <c r="F141" s="123"/>
      <c r="G141" s="123"/>
      <c r="H141" s="123"/>
      <c r="I141" s="123"/>
      <c r="J141" s="123"/>
      <c r="K141" s="123"/>
      <c r="L141" s="123"/>
      <c r="M141" s="123"/>
      <c r="N141" s="123"/>
      <c r="O141" s="123"/>
      <c r="P141" s="123"/>
      <c r="Q141" s="123"/>
      <c r="R141" s="123"/>
      <c r="S141" s="123"/>
      <c r="T141" s="123"/>
      <c r="U141" s="123"/>
      <c r="V141" s="123"/>
      <c r="W141" s="123"/>
    </row>
    <row r="142" customFormat="false" ht="8.25" hidden="false" customHeight="false" outlineLevel="0" collapsed="false">
      <c r="A142" s="124"/>
      <c r="B142" s="124"/>
      <c r="C142" s="124"/>
      <c r="D142" s="124"/>
      <c r="E142" s="124"/>
      <c r="F142" s="124"/>
      <c r="G142" s="124"/>
      <c r="H142" s="124"/>
      <c r="I142" s="124"/>
      <c r="J142" s="124"/>
      <c r="K142" s="124"/>
      <c r="L142" s="124"/>
      <c r="M142" s="124"/>
      <c r="N142" s="124"/>
      <c r="O142" s="124"/>
      <c r="P142" s="124"/>
      <c r="Q142" s="124"/>
      <c r="R142" s="124"/>
      <c r="S142" s="124"/>
      <c r="T142" s="124"/>
      <c r="U142" s="124"/>
      <c r="V142" s="124"/>
      <c r="W142" s="124"/>
    </row>
    <row r="143" customFormat="false" ht="8.25" hidden="false" customHeight="false" outlineLevel="0" collapsed="false">
      <c r="H143" s="125" t="s">
        <v>11</v>
      </c>
      <c r="I143" s="125"/>
      <c r="J143" s="125"/>
      <c r="M143" s="125" t="s">
        <v>12</v>
      </c>
      <c r="N143" s="125"/>
      <c r="O143" s="125"/>
    </row>
    <row r="144" customFormat="false" ht="8.25" hidden="false" customHeight="false" outlineLevel="0" collapsed="false">
      <c r="H144" s="125" t="s">
        <v>14</v>
      </c>
      <c r="I144" s="125"/>
      <c r="J144" s="125"/>
    </row>
    <row r="145" customFormat="false" ht="8.25" hidden="false" customHeight="false" outlineLevel="0" collapsed="false">
      <c r="H145" s="125"/>
      <c r="I145" s="125"/>
      <c r="J145" s="125"/>
    </row>
    <row r="146" customFormat="false" ht="8.25" hidden="false" customHeight="false" outlineLevel="0" collapsed="false">
      <c r="H146" s="125"/>
      <c r="I146" s="125"/>
      <c r="J146" s="125"/>
    </row>
    <row r="147" customFormat="false" ht="8.25" hidden="false" customHeight="false" outlineLevel="0" collapsed="false">
      <c r="D147" s="126" t="s">
        <v>135</v>
      </c>
      <c r="P147" s="126" t="s">
        <v>136</v>
      </c>
    </row>
    <row r="148" customFormat="false" ht="8.25" hidden="false" customHeight="false" outlineLevel="0" collapsed="false">
      <c r="A148" s="129" t="s">
        <v>137</v>
      </c>
      <c r="P148" s="126" t="s">
        <v>137</v>
      </c>
      <c r="S148" s="129" t="s">
        <v>138</v>
      </c>
    </row>
    <row r="149" customFormat="false" ht="8.25" hidden="false" customHeight="false" outlineLevel="0" collapsed="false">
      <c r="A149" s="141" t="s">
        <v>139</v>
      </c>
      <c r="B149" s="147" t="s">
        <v>140</v>
      </c>
      <c r="C149" s="147" t="s">
        <v>26</v>
      </c>
      <c r="D149" s="147" t="s">
        <v>27</v>
      </c>
      <c r="E149" s="147" t="s">
        <v>55</v>
      </c>
      <c r="F149" s="147" t="s">
        <v>30</v>
      </c>
      <c r="G149" s="147" t="s">
        <v>141</v>
      </c>
      <c r="H149" s="147" t="s">
        <v>34</v>
      </c>
      <c r="I149" s="147" t="s">
        <v>55</v>
      </c>
      <c r="J149" s="147" t="s">
        <v>142</v>
      </c>
      <c r="K149" s="147" t="s">
        <v>30</v>
      </c>
      <c r="L149" s="147" t="s">
        <v>41</v>
      </c>
      <c r="O149" s="147" t="s">
        <v>143</v>
      </c>
      <c r="P149" s="147" t="s">
        <v>144</v>
      </c>
      <c r="Q149" s="147" t="s">
        <v>145</v>
      </c>
      <c r="S149" s="127" t="s">
        <v>16</v>
      </c>
      <c r="T149" s="127" t="s">
        <v>17</v>
      </c>
    </row>
    <row r="150" customFormat="false" ht="8.25" hidden="false" customHeight="false" outlineLevel="0" collapsed="false">
      <c r="A150" s="130" t="s">
        <v>49</v>
      </c>
      <c r="B150" s="140" t="n">
        <f aca="false">AVERAGE(B160,B170)</f>
        <v>557</v>
      </c>
      <c r="C150" s="140" t="n">
        <f aca="false">AVERAGE(C160,C170)</f>
        <v>344</v>
      </c>
      <c r="D150" s="148" t="n">
        <f aca="false">C150/B150</f>
        <v>0.617594254937163</v>
      </c>
      <c r="E150" s="140" t="n">
        <f aca="false">AVERAGE(E160,E170)</f>
        <v>3595.5</v>
      </c>
      <c r="F150" s="140" t="n">
        <f aca="false">AVERAGE(F160,F170)</f>
        <v>17.5</v>
      </c>
      <c r="G150" s="140" t="n">
        <f aca="false">AVERAGE(G160,G170)</f>
        <v>11.5</v>
      </c>
      <c r="H150" s="140" t="n">
        <f aca="false">AVERAGE(H160,H170)</f>
        <v>102.5</v>
      </c>
      <c r="I150" s="140" t="n">
        <f aca="false">AVERAGE(I160,I170)</f>
        <v>507.5</v>
      </c>
      <c r="J150" s="149" t="n">
        <f aca="false">I150/H150</f>
        <v>4.95121951219512</v>
      </c>
      <c r="K150" s="140" t="n">
        <f aca="false">AVERAGE(K160,K170)</f>
        <v>7</v>
      </c>
      <c r="L150" s="131" t="n">
        <f aca="false">((E150*0.05)+(F150*4)+(G150*-1)+(I150*0.1)+(K150*6))</f>
        <v>331.025</v>
      </c>
      <c r="O150" s="148" t="n">
        <f aca="false">(B150+H150)/(B152+F152+B154+F154+B156+F156+B150+H150)</f>
        <v>0.425072510473735</v>
      </c>
      <c r="P150" s="128" t="n">
        <f aca="false">B150/(B150+F152+F154+F156)</f>
        <v>0.513364055299539</v>
      </c>
      <c r="Q150" s="128" t="n">
        <f aca="false">H150/(H150+B152+B154+B156)</f>
        <v>0.219721329046088</v>
      </c>
      <c r="S150" s="128" t="n">
        <f aca="false">(H150+B152+B154+B156)/(H150+B152+B154+B156+B150)</f>
        <v>0.455788959452858</v>
      </c>
      <c r="T150" s="128" t="n">
        <f aca="false">B150/(B150+H150+B152+B154+B156)</f>
        <v>0.544211040547142</v>
      </c>
    </row>
    <row r="151" customFormat="false" ht="8.25" hidden="false" customHeight="false" outlineLevel="0" collapsed="false">
      <c r="A151" s="141" t="s">
        <v>146</v>
      </c>
      <c r="B151" s="147" t="s">
        <v>34</v>
      </c>
      <c r="C151" s="147" t="s">
        <v>55</v>
      </c>
      <c r="D151" s="147" t="s">
        <v>142</v>
      </c>
      <c r="E151" s="147" t="s">
        <v>30</v>
      </c>
      <c r="F151" s="147" t="s">
        <v>53</v>
      </c>
      <c r="G151" s="147" t="s">
        <v>54</v>
      </c>
      <c r="H151" s="147" t="s">
        <v>55</v>
      </c>
      <c r="I151" s="147" t="s">
        <v>147</v>
      </c>
      <c r="J151" s="147" t="s">
        <v>30</v>
      </c>
      <c r="K151" s="147" t="s">
        <v>41</v>
      </c>
      <c r="L151" s="140" t="s">
        <v>148</v>
      </c>
      <c r="O151" s="127" t="s">
        <v>143</v>
      </c>
      <c r="P151" s="127" t="s">
        <v>145</v>
      </c>
      <c r="Q151" s="127" t="s">
        <v>149</v>
      </c>
    </row>
    <row r="152" customFormat="false" ht="8.25" hidden="false" customHeight="false" outlineLevel="0" collapsed="false">
      <c r="A152" s="130" t="s">
        <v>49</v>
      </c>
      <c r="B152" s="140" t="n">
        <f aca="false">AVERAGE(B162,B172)</f>
        <v>357.5</v>
      </c>
      <c r="C152" s="140" t="n">
        <f aca="false">AVERAGE(C162,C172)</f>
        <v>1447</v>
      </c>
      <c r="D152" s="149" t="n">
        <f aca="false">C152/B152</f>
        <v>4.04755244755245</v>
      </c>
      <c r="E152" s="140" t="n">
        <f aca="false">AVERAGE(E162,E172)</f>
        <v>10.5</v>
      </c>
      <c r="F152" s="140" t="n">
        <f aca="false">AVERAGE(F162,F172)</f>
        <v>92</v>
      </c>
      <c r="G152" s="140" t="n">
        <f aca="false">AVERAGE(G162,G172)</f>
        <v>73.5</v>
      </c>
      <c r="H152" s="140" t="n">
        <f aca="false">AVERAGE(H162,H172)</f>
        <v>565.5</v>
      </c>
      <c r="I152" s="149" t="n">
        <f aca="false">H152/G152</f>
        <v>7.69387755102041</v>
      </c>
      <c r="J152" s="140" t="n">
        <f aca="false">AVERAGE(J162,J172)</f>
        <v>2.5</v>
      </c>
      <c r="K152" s="131" t="n">
        <f aca="false">(C152*0.1)+(E152*6)+(H152*0.1)+(J152*6)</f>
        <v>279.25</v>
      </c>
      <c r="L152" s="131" t="n">
        <f aca="false">(C152*0.1)+(E152*6)+(G152*1)+(H152*0.1)+(J152*6)</f>
        <v>352.75</v>
      </c>
      <c r="O152" s="148" t="n">
        <f aca="false">(B152+F152)/(B152+F152+B154+F154+B156+F156+B150+H150)</f>
        <v>0.289719626168224</v>
      </c>
      <c r="P152" s="128" t="n">
        <f aca="false">B152/(H150+B152+B154+B156)</f>
        <v>0.766345123258307</v>
      </c>
      <c r="Q152" s="128" t="n">
        <f aca="false">F152/(F152+F154+F156)</f>
        <v>0.174242424242424</v>
      </c>
    </row>
    <row r="153" customFormat="false" ht="8.25" hidden="false" customHeight="false" outlineLevel="0" collapsed="false">
      <c r="A153" s="141" t="s">
        <v>150</v>
      </c>
      <c r="B153" s="147" t="s">
        <v>34</v>
      </c>
      <c r="C153" s="147" t="s">
        <v>55</v>
      </c>
      <c r="D153" s="147" t="s">
        <v>142</v>
      </c>
      <c r="E153" s="147" t="s">
        <v>30</v>
      </c>
      <c r="F153" s="147" t="s">
        <v>53</v>
      </c>
      <c r="G153" s="147" t="s">
        <v>54</v>
      </c>
      <c r="H153" s="147" t="s">
        <v>55</v>
      </c>
      <c r="I153" s="147" t="s">
        <v>147</v>
      </c>
      <c r="J153" s="147" t="s">
        <v>30</v>
      </c>
      <c r="K153" s="147" t="s">
        <v>41</v>
      </c>
      <c r="L153" s="140" t="s">
        <v>148</v>
      </c>
      <c r="O153" s="127" t="s">
        <v>143</v>
      </c>
      <c r="P153" s="127" t="s">
        <v>145</v>
      </c>
      <c r="Q153" s="127" t="s">
        <v>149</v>
      </c>
    </row>
    <row r="154" customFormat="false" ht="8.25" hidden="false" customHeight="false" outlineLevel="0" collapsed="false">
      <c r="A154" s="130" t="s">
        <v>49</v>
      </c>
      <c r="B154" s="140" t="n">
        <f aca="false">AVERAGE(B164,B174)</f>
        <v>6.5</v>
      </c>
      <c r="C154" s="140" t="n">
        <f aca="false">AVERAGE(C164,C174)</f>
        <v>21</v>
      </c>
      <c r="D154" s="140" t="n">
        <f aca="false">C154/B154</f>
        <v>3.23076923076923</v>
      </c>
      <c r="E154" s="140" t="n">
        <f aca="false">AVERAGE(E164,E174)</f>
        <v>0</v>
      </c>
      <c r="F154" s="140" t="n">
        <f aca="false">AVERAGE(F164,F174)</f>
        <v>352.5</v>
      </c>
      <c r="G154" s="140" t="n">
        <f aca="false">AVERAGE(G164,G174)</f>
        <v>215</v>
      </c>
      <c r="H154" s="140" t="n">
        <f aca="false">AVERAGE(H164,H174)</f>
        <v>2376.5</v>
      </c>
      <c r="I154" s="149" t="n">
        <f aca="false">H154/G154</f>
        <v>11.053488372093</v>
      </c>
      <c r="J154" s="140" t="n">
        <f aca="false">AVERAGE(J164,J174)</f>
        <v>9.5</v>
      </c>
      <c r="K154" s="131" t="n">
        <f aca="false">(C154*0.1)+(E154*6)+(H154*0.1)+(J154*6)</f>
        <v>296.75</v>
      </c>
      <c r="L154" s="131" t="n">
        <f aca="false">(C154*0.1)+(E154*6)+(G154*1)+(H154*0.1)+(J154*6)</f>
        <v>511.75</v>
      </c>
      <c r="O154" s="148" t="n">
        <f aca="false">(B154+F154)/(B152+F152+B154+F154+B156+F156+B150+H150)</f>
        <v>0.231388978407992</v>
      </c>
      <c r="P154" s="128" t="n">
        <f aca="false">B154/(B152+H150+B154+B156)</f>
        <v>0.0139335476956056</v>
      </c>
      <c r="Q154" s="128" t="n">
        <f aca="false">F154/(F154+F152+F156)</f>
        <v>0.667613636363636</v>
      </c>
    </row>
    <row r="155" customFormat="false" ht="8.25" hidden="false" customHeight="false" outlineLevel="0" collapsed="false">
      <c r="A155" s="141" t="s">
        <v>151</v>
      </c>
      <c r="B155" s="147" t="s">
        <v>34</v>
      </c>
      <c r="C155" s="147" t="s">
        <v>55</v>
      </c>
      <c r="D155" s="147" t="s">
        <v>142</v>
      </c>
      <c r="E155" s="147" t="s">
        <v>30</v>
      </c>
      <c r="F155" s="147" t="s">
        <v>53</v>
      </c>
      <c r="G155" s="147" t="s">
        <v>54</v>
      </c>
      <c r="H155" s="147" t="s">
        <v>55</v>
      </c>
      <c r="I155" s="147" t="s">
        <v>147</v>
      </c>
      <c r="J155" s="147" t="s">
        <v>30</v>
      </c>
      <c r="K155" s="147" t="s">
        <v>41</v>
      </c>
      <c r="L155" s="140" t="s">
        <v>148</v>
      </c>
      <c r="O155" s="127" t="s">
        <v>143</v>
      </c>
      <c r="P155" s="127" t="s">
        <v>145</v>
      </c>
      <c r="Q155" s="127" t="s">
        <v>149</v>
      </c>
    </row>
    <row r="156" customFormat="false" ht="8.25" hidden="false" customHeight="false" outlineLevel="0" collapsed="false">
      <c r="A156" s="130" t="s">
        <v>49</v>
      </c>
      <c r="B156" s="140" t="n">
        <f aca="false">AVERAGE(B166,B176)</f>
        <v>0</v>
      </c>
      <c r="C156" s="140" t="n">
        <f aca="false">AVERAGE(C166,C176)</f>
        <v>0</v>
      </c>
      <c r="D156" s="140" t="e">
        <f aca="false">C156/B156</f>
        <v>#DIV/0!</v>
      </c>
      <c r="E156" s="140" t="n">
        <f aca="false">AVERAGE(E166,E176)</f>
        <v>0</v>
      </c>
      <c r="F156" s="140" t="n">
        <f aca="false">AVERAGE(F166,F176)</f>
        <v>83.5</v>
      </c>
      <c r="G156" s="140" t="n">
        <f aca="false">AVERAGE(G166,G176)</f>
        <v>55.5</v>
      </c>
      <c r="H156" s="140" t="n">
        <f aca="false">AVERAGE(H166,H176)</f>
        <v>653.5</v>
      </c>
      <c r="I156" s="149" t="n">
        <f aca="false">H156/G156</f>
        <v>11.7747747747748</v>
      </c>
      <c r="J156" s="140" t="n">
        <f aca="false">AVERAGE(J166,J176)</f>
        <v>4.5</v>
      </c>
      <c r="K156" s="131" t="n">
        <f aca="false">(C156*0.1)+(E156*6)+(H156*0.1)+(J156*6)</f>
        <v>92.35</v>
      </c>
      <c r="L156" s="131" t="n">
        <f aca="false">(C156*0.1)+(E156*6)+(G156*1)+(H156*0.1)+(J156*6)</f>
        <v>147.85</v>
      </c>
      <c r="O156" s="148" t="n">
        <f aca="false">(B156+F156)/(B152+F152+B154+F154+B156+F156+B150+H150)</f>
        <v>0.0538188849500483</v>
      </c>
      <c r="P156" s="143" t="n">
        <f aca="false">B156/(B156+B154+B152+H150)</f>
        <v>0</v>
      </c>
      <c r="Q156" s="128" t="n">
        <f aca="false">F156/(F156+F154+F152)</f>
        <v>0.158143939393939</v>
      </c>
    </row>
    <row r="157" customFormat="false" ht="8.25" hidden="false" customHeight="false" outlineLevel="0" collapsed="false">
      <c r="B157" s="151"/>
      <c r="C157" s="151"/>
      <c r="D157" s="151"/>
      <c r="E157" s="151"/>
      <c r="F157" s="151"/>
      <c r="G157" s="151"/>
      <c r="H157" s="151"/>
      <c r="I157" s="151"/>
      <c r="J157" s="151"/>
      <c r="K157" s="151"/>
      <c r="L157" s="152"/>
      <c r="P157" s="126"/>
    </row>
    <row r="158" customFormat="false" ht="8.25" hidden="false" customHeight="false" outlineLevel="0" collapsed="false">
      <c r="A158" s="129" t="n">
        <v>2024</v>
      </c>
      <c r="P158" s="126" t="n">
        <v>2024</v>
      </c>
      <c r="S158" s="129" t="s">
        <v>138</v>
      </c>
    </row>
    <row r="159" customFormat="false" ht="8.25" hidden="false" customHeight="false" outlineLevel="0" collapsed="false">
      <c r="A159" s="141" t="s">
        <v>139</v>
      </c>
      <c r="B159" s="147" t="s">
        <v>140</v>
      </c>
      <c r="C159" s="147" t="s">
        <v>26</v>
      </c>
      <c r="D159" s="147" t="s">
        <v>27</v>
      </c>
      <c r="E159" s="147" t="s">
        <v>55</v>
      </c>
      <c r="F159" s="147" t="s">
        <v>30</v>
      </c>
      <c r="G159" s="147" t="s">
        <v>141</v>
      </c>
      <c r="H159" s="147" t="s">
        <v>34</v>
      </c>
      <c r="I159" s="147" t="s">
        <v>55</v>
      </c>
      <c r="J159" s="147" t="s">
        <v>142</v>
      </c>
      <c r="K159" s="147" t="s">
        <v>30</v>
      </c>
      <c r="L159" s="147" t="s">
        <v>41</v>
      </c>
      <c r="O159" s="147" t="s">
        <v>143</v>
      </c>
      <c r="P159" s="147" t="s">
        <v>144</v>
      </c>
      <c r="Q159" s="147" t="s">
        <v>145</v>
      </c>
      <c r="S159" s="127" t="s">
        <v>16</v>
      </c>
      <c r="T159" s="127" t="s">
        <v>17</v>
      </c>
    </row>
    <row r="160" customFormat="false" ht="8.25" hidden="false" customHeight="false" outlineLevel="0" collapsed="false">
      <c r="A160" s="130" t="s">
        <v>49</v>
      </c>
      <c r="B160" s="140" t="n">
        <v>590</v>
      </c>
      <c r="C160" s="140" t="n">
        <v>366</v>
      </c>
      <c r="D160" s="148" t="n">
        <f aca="false">C160/B160</f>
        <v>0.620338983050847</v>
      </c>
      <c r="E160" s="140" t="n">
        <v>3521</v>
      </c>
      <c r="F160" s="140" t="n">
        <v>15</v>
      </c>
      <c r="G160" s="140" t="n">
        <v>13</v>
      </c>
      <c r="H160" s="140" t="n">
        <v>94</v>
      </c>
      <c r="I160" s="140" t="n">
        <v>419</v>
      </c>
      <c r="J160" s="149" t="n">
        <f aca="false">I160/H160</f>
        <v>4.45744680851064</v>
      </c>
      <c r="K160" s="140" t="n">
        <v>4</v>
      </c>
      <c r="L160" s="131" t="n">
        <f aca="false">((E160*0.05)+(F160*4)+(G160*-1)+(I160*0.1)+(K160*6))</f>
        <v>288.95</v>
      </c>
      <c r="O160" s="148" t="n">
        <f aca="false">(B160+H160)/(B162+F162+B164+F164+B166+F166+B160+H160)</f>
        <v>0.437060702875399</v>
      </c>
      <c r="P160" s="128" t="n">
        <f aca="false">B160/(B160+F162+F164+F166)</f>
        <v>0.516637478108581</v>
      </c>
      <c r="Q160" s="128" t="n">
        <f aca="false">H160/(H160+B162+B164+B166)</f>
        <v>0.222222222222222</v>
      </c>
      <c r="S160" s="128" t="n">
        <f aca="false">(H160+B162+B164+B166)/(H160+B162+B164+B166+B160)</f>
        <v>0.417571569595262</v>
      </c>
      <c r="T160" s="128" t="n">
        <f aca="false">B160/(B160+H160+B162+B164+B166)</f>
        <v>0.582428430404738</v>
      </c>
    </row>
    <row r="161" customFormat="false" ht="8.25" hidden="false" customHeight="false" outlineLevel="0" collapsed="false">
      <c r="A161" s="141" t="s">
        <v>146</v>
      </c>
      <c r="B161" s="147" t="s">
        <v>34</v>
      </c>
      <c r="C161" s="147" t="s">
        <v>55</v>
      </c>
      <c r="D161" s="147" t="s">
        <v>142</v>
      </c>
      <c r="E161" s="147" t="s">
        <v>30</v>
      </c>
      <c r="F161" s="147" t="s">
        <v>53</v>
      </c>
      <c r="G161" s="147" t="s">
        <v>54</v>
      </c>
      <c r="H161" s="147" t="s">
        <v>55</v>
      </c>
      <c r="I161" s="147" t="s">
        <v>147</v>
      </c>
      <c r="J161" s="147" t="s">
        <v>30</v>
      </c>
      <c r="K161" s="147" t="s">
        <v>41</v>
      </c>
      <c r="L161" s="147" t="s">
        <v>148</v>
      </c>
      <c r="O161" s="127" t="s">
        <v>143</v>
      </c>
      <c r="P161" s="127" t="s">
        <v>145</v>
      </c>
      <c r="Q161" s="127" t="s">
        <v>149</v>
      </c>
    </row>
    <row r="162" customFormat="false" ht="8.25" hidden="false" customHeight="false" outlineLevel="0" collapsed="false">
      <c r="A162" s="130" t="s">
        <v>49</v>
      </c>
      <c r="B162" s="140" t="n">
        <v>319</v>
      </c>
      <c r="C162" s="140" t="n">
        <v>1307</v>
      </c>
      <c r="D162" s="149" t="n">
        <f aca="false">C162/B162</f>
        <v>4.09717868338558</v>
      </c>
      <c r="E162" s="140" t="n">
        <v>9</v>
      </c>
      <c r="F162" s="140" t="n">
        <v>86</v>
      </c>
      <c r="G162" s="140" t="n">
        <v>69</v>
      </c>
      <c r="H162" s="140" t="n">
        <v>485</v>
      </c>
      <c r="I162" s="149" t="n">
        <f aca="false">H162/G162</f>
        <v>7.02898550724638</v>
      </c>
      <c r="J162" s="140" t="n">
        <v>1</v>
      </c>
      <c r="K162" s="131" t="n">
        <f aca="false">(C162*0.1)+(E162*6)+(H162*0.1)+(J162*6)</f>
        <v>239.2</v>
      </c>
      <c r="L162" s="131" t="n">
        <f aca="false">(C162*0.1)+(E162*6)+(G162*1)+(H162*0.1)+(J162*6)</f>
        <v>308.2</v>
      </c>
      <c r="O162" s="148" t="n">
        <f aca="false">(B162+F162)/(B162+F162+B164+F164+B166+F166+B160+H160)</f>
        <v>0.258785942492013</v>
      </c>
      <c r="P162" s="128" t="n">
        <f aca="false">B162/(H160+B162+B164+B166)</f>
        <v>0.754137115839244</v>
      </c>
      <c r="Q162" s="128" t="n">
        <f aca="false">F162/(F162+F164+F166)</f>
        <v>0.155797101449275</v>
      </c>
    </row>
    <row r="163" customFormat="false" ht="8.25" hidden="false" customHeight="false" outlineLevel="0" collapsed="false">
      <c r="A163" s="141" t="s">
        <v>150</v>
      </c>
      <c r="B163" s="147" t="s">
        <v>34</v>
      </c>
      <c r="C163" s="147" t="s">
        <v>55</v>
      </c>
      <c r="D163" s="147" t="s">
        <v>142</v>
      </c>
      <c r="E163" s="147" t="s">
        <v>30</v>
      </c>
      <c r="F163" s="147" t="s">
        <v>53</v>
      </c>
      <c r="G163" s="147" t="s">
        <v>54</v>
      </c>
      <c r="H163" s="147" t="s">
        <v>55</v>
      </c>
      <c r="I163" s="147" t="s">
        <v>147</v>
      </c>
      <c r="J163" s="147" t="s">
        <v>30</v>
      </c>
      <c r="K163" s="147" t="s">
        <v>41</v>
      </c>
      <c r="L163" s="147" t="s">
        <v>148</v>
      </c>
      <c r="O163" s="127" t="s">
        <v>143</v>
      </c>
      <c r="P163" s="127" t="s">
        <v>145</v>
      </c>
      <c r="Q163" s="127" t="s">
        <v>149</v>
      </c>
    </row>
    <row r="164" customFormat="false" ht="8.25" hidden="false" customHeight="false" outlineLevel="0" collapsed="false">
      <c r="A164" s="130" t="s">
        <v>49</v>
      </c>
      <c r="B164" s="140" t="n">
        <v>10</v>
      </c>
      <c r="C164" s="140" t="n">
        <v>37</v>
      </c>
      <c r="D164" s="140" t="n">
        <f aca="false">C164/B164</f>
        <v>3.7</v>
      </c>
      <c r="E164" s="140" t="n">
        <v>0</v>
      </c>
      <c r="F164" s="140" t="n">
        <v>402</v>
      </c>
      <c r="G164" s="140" t="n">
        <v>251</v>
      </c>
      <c r="H164" s="140" t="n">
        <v>2550</v>
      </c>
      <c r="I164" s="149" t="n">
        <f aca="false">H164/G164</f>
        <v>10.1593625498008</v>
      </c>
      <c r="J164" s="140" t="n">
        <v>10</v>
      </c>
      <c r="K164" s="131" t="n">
        <f aca="false">(C164*0.1)+(E164*6)+(H164*0.1)+(J164*6)</f>
        <v>318.7</v>
      </c>
      <c r="L164" s="131" t="n">
        <f aca="false">(C164*0.1)+(E164*6)+(G164*1)+(H164*0.1)+(J164*6)</f>
        <v>569.7</v>
      </c>
      <c r="O164" s="148" t="n">
        <f aca="false">(B164+F164)/(B162+F162+B164+F164+B166+F166+B160+H160)</f>
        <v>0.263258785942492</v>
      </c>
      <c r="P164" s="128" t="n">
        <f aca="false">B164/(B162+H160+B164+B166)</f>
        <v>0.0236406619385343</v>
      </c>
      <c r="Q164" s="128" t="n">
        <f aca="false">F164/(F164+F162+F166)</f>
        <v>0.728260869565217</v>
      </c>
    </row>
    <row r="165" customFormat="false" ht="8.25" hidden="false" customHeight="false" outlineLevel="0" collapsed="false">
      <c r="A165" s="141" t="s">
        <v>151</v>
      </c>
      <c r="B165" s="147" t="s">
        <v>34</v>
      </c>
      <c r="C165" s="147" t="s">
        <v>55</v>
      </c>
      <c r="D165" s="147" t="s">
        <v>142</v>
      </c>
      <c r="E165" s="147" t="s">
        <v>30</v>
      </c>
      <c r="F165" s="147" t="s">
        <v>53</v>
      </c>
      <c r="G165" s="147" t="s">
        <v>54</v>
      </c>
      <c r="H165" s="147" t="s">
        <v>55</v>
      </c>
      <c r="I165" s="147" t="s">
        <v>147</v>
      </c>
      <c r="J165" s="147" t="s">
        <v>30</v>
      </c>
      <c r="K165" s="147" t="s">
        <v>41</v>
      </c>
      <c r="L165" s="147" t="s">
        <v>148</v>
      </c>
      <c r="O165" s="127" t="s">
        <v>143</v>
      </c>
      <c r="P165" s="127" t="s">
        <v>145</v>
      </c>
      <c r="Q165" s="127" t="s">
        <v>149</v>
      </c>
    </row>
    <row r="166" customFormat="false" ht="8.25" hidden="false" customHeight="false" outlineLevel="0" collapsed="false">
      <c r="A166" s="130" t="s">
        <v>49</v>
      </c>
      <c r="B166" s="140" t="n">
        <v>0</v>
      </c>
      <c r="C166" s="140" t="n">
        <v>0</v>
      </c>
      <c r="D166" s="140" t="e">
        <f aca="false">C166/B166</f>
        <v>#DIV/0!</v>
      </c>
      <c r="E166" s="140" t="n">
        <v>0</v>
      </c>
      <c r="F166" s="140" t="n">
        <v>64</v>
      </c>
      <c r="G166" s="140" t="n">
        <v>46</v>
      </c>
      <c r="H166" s="140" t="n">
        <v>486</v>
      </c>
      <c r="I166" s="149" t="n">
        <f aca="false">H166/G166</f>
        <v>10.5652173913043</v>
      </c>
      <c r="J166" s="140" t="n">
        <v>2</v>
      </c>
      <c r="K166" s="131" t="n">
        <f aca="false">(C166*0.1)+(E166*6)+(H166*0.1)+(J166*6)</f>
        <v>60.6</v>
      </c>
      <c r="L166" s="131" t="n">
        <f aca="false">(C166*0.1)+(E166*6)+(G166*1)+(H166*0.1)+(J166*6)</f>
        <v>106.6</v>
      </c>
      <c r="O166" s="148" t="n">
        <f aca="false">(B166+F166)/(B162+F162+B164+F164+B166+F166+B160+H160)</f>
        <v>0.0408945686900959</v>
      </c>
      <c r="P166" s="143" t="n">
        <f aca="false">B166/(B166+B164+B162+H160)</f>
        <v>0</v>
      </c>
      <c r="Q166" s="128" t="n">
        <f aca="false">F166/(F166+F164+F162)</f>
        <v>0.115942028985507</v>
      </c>
    </row>
    <row r="168" customFormat="false" ht="8.25" hidden="false" customHeight="false" outlineLevel="0" collapsed="false">
      <c r="A168" s="129" t="n">
        <v>2025</v>
      </c>
      <c r="P168" s="126" t="n">
        <v>2025</v>
      </c>
      <c r="S168" s="129" t="s">
        <v>138</v>
      </c>
    </row>
    <row r="169" customFormat="false" ht="8.25" hidden="false" customHeight="false" outlineLevel="0" collapsed="false">
      <c r="A169" s="141" t="s">
        <v>139</v>
      </c>
      <c r="B169" s="147" t="s">
        <v>140</v>
      </c>
      <c r="C169" s="147" t="s">
        <v>26</v>
      </c>
      <c r="D169" s="147" t="s">
        <v>27</v>
      </c>
      <c r="E169" s="147" t="s">
        <v>55</v>
      </c>
      <c r="F169" s="147" t="s">
        <v>30</v>
      </c>
      <c r="G169" s="147" t="s">
        <v>141</v>
      </c>
      <c r="H169" s="147" t="s">
        <v>34</v>
      </c>
      <c r="I169" s="147" t="s">
        <v>55</v>
      </c>
      <c r="J169" s="147" t="s">
        <v>142</v>
      </c>
      <c r="K169" s="147" t="s">
        <v>30</v>
      </c>
      <c r="L169" s="147" t="s">
        <v>41</v>
      </c>
      <c r="O169" s="147" t="s">
        <v>143</v>
      </c>
      <c r="P169" s="147" t="s">
        <v>144</v>
      </c>
      <c r="Q169" s="147" t="s">
        <v>145</v>
      </c>
      <c r="S169" s="127" t="s">
        <v>16</v>
      </c>
      <c r="T169" s="127" t="s">
        <v>17</v>
      </c>
    </row>
    <row r="170" customFormat="false" ht="8.25" hidden="false" customHeight="false" outlineLevel="0" collapsed="false">
      <c r="A170" s="130" t="s">
        <v>49</v>
      </c>
      <c r="B170" s="140" t="n">
        <v>524</v>
      </c>
      <c r="C170" s="140" t="n">
        <v>322</v>
      </c>
      <c r="D170" s="148" t="n">
        <f aca="false">C170/B170</f>
        <v>0.614503816793893</v>
      </c>
      <c r="E170" s="140" t="n">
        <v>3670</v>
      </c>
      <c r="F170" s="140" t="n">
        <v>20</v>
      </c>
      <c r="G170" s="140" t="n">
        <v>10</v>
      </c>
      <c r="H170" s="140" t="n">
        <v>111</v>
      </c>
      <c r="I170" s="140" t="n">
        <v>596</v>
      </c>
      <c r="J170" s="140" t="n">
        <f aca="false">I170/H170</f>
        <v>5.36936936936937</v>
      </c>
      <c r="K170" s="140" t="n">
        <v>10</v>
      </c>
      <c r="L170" s="131" t="n">
        <f aca="false">((E170*0.05)+(F170*4)+(G170*-1)+(I170*0.1)+(K170*6))</f>
        <v>373.1</v>
      </c>
      <c r="O170" s="148" t="n">
        <f aca="false">(B170+H170)/(B172+F172+B174+F174+B176+F176+B170+H170)</f>
        <v>0.412873862158648</v>
      </c>
      <c r="P170" s="128" t="n">
        <f aca="false">B170/(B170+F172+F174+F176)</f>
        <v>0.509727626459144</v>
      </c>
      <c r="Q170" s="128" t="n">
        <f aca="false">H170/(H170+B172+B174+B176)</f>
        <v>0.217647058823529</v>
      </c>
      <c r="S170" s="128" t="n">
        <f aca="false">(H170+B172+B174+B176)/(H170+B172+B174+B176+B170)</f>
        <v>0.493230174081238</v>
      </c>
      <c r="T170" s="128" t="n">
        <f aca="false">B170/(B170+H170+B172+B174+B176)</f>
        <v>0.506769825918762</v>
      </c>
    </row>
    <row r="171" customFormat="false" ht="8.25" hidden="false" customHeight="false" outlineLevel="0" collapsed="false">
      <c r="A171" s="141" t="s">
        <v>146</v>
      </c>
      <c r="B171" s="147" t="s">
        <v>34</v>
      </c>
      <c r="C171" s="147" t="s">
        <v>55</v>
      </c>
      <c r="D171" s="147" t="s">
        <v>142</v>
      </c>
      <c r="E171" s="147" t="s">
        <v>30</v>
      </c>
      <c r="F171" s="147" t="s">
        <v>53</v>
      </c>
      <c r="G171" s="147" t="s">
        <v>54</v>
      </c>
      <c r="H171" s="147" t="s">
        <v>55</v>
      </c>
      <c r="I171" s="147" t="s">
        <v>147</v>
      </c>
      <c r="J171" s="147" t="s">
        <v>30</v>
      </c>
      <c r="K171" s="147" t="s">
        <v>41</v>
      </c>
      <c r="L171" s="147" t="s">
        <v>148</v>
      </c>
      <c r="O171" s="127" t="s">
        <v>143</v>
      </c>
      <c r="P171" s="127" t="s">
        <v>145</v>
      </c>
      <c r="Q171" s="127" t="s">
        <v>149</v>
      </c>
    </row>
    <row r="172" customFormat="false" ht="8.25" hidden="false" customHeight="false" outlineLevel="0" collapsed="false">
      <c r="A172" s="130" t="s">
        <v>49</v>
      </c>
      <c r="B172" s="140" t="n">
        <v>396</v>
      </c>
      <c r="C172" s="140" t="n">
        <v>1587</v>
      </c>
      <c r="D172" s="149" t="n">
        <f aca="false">C172/B172</f>
        <v>4.00757575757576</v>
      </c>
      <c r="E172" s="140" t="n">
        <v>12</v>
      </c>
      <c r="F172" s="140" t="n">
        <v>98</v>
      </c>
      <c r="G172" s="140" t="n">
        <v>78</v>
      </c>
      <c r="H172" s="140" t="n">
        <v>646</v>
      </c>
      <c r="I172" s="149" t="n">
        <f aca="false">H172/G172</f>
        <v>8.28205128205128</v>
      </c>
      <c r="J172" s="140" t="n">
        <v>4</v>
      </c>
      <c r="K172" s="131" t="n">
        <f aca="false">(C172*0.1)+(E172*6)+(H172*0.1)+(J172*6)</f>
        <v>319.3</v>
      </c>
      <c r="L172" s="131" t="n">
        <f aca="false">(C172*0.1)+(E172*6)+(G172*1)+(H172*0.1)+(J172*6)</f>
        <v>397.3</v>
      </c>
      <c r="O172" s="148" t="n">
        <f aca="false">(B172+F172)/(B172+F172+B174+F174+B176+F176+B170+H170)</f>
        <v>0.321196358907672</v>
      </c>
      <c r="P172" s="128" t="n">
        <f aca="false">B172/(H170+B172+B174+B176)</f>
        <v>0.776470588235294</v>
      </c>
      <c r="Q172" s="128" t="n">
        <f aca="false">F172/(F172+F174+F176)</f>
        <v>0.194444444444444</v>
      </c>
    </row>
    <row r="173" customFormat="false" ht="8.25" hidden="false" customHeight="false" outlineLevel="0" collapsed="false">
      <c r="A173" s="141" t="s">
        <v>150</v>
      </c>
      <c r="B173" s="147" t="s">
        <v>34</v>
      </c>
      <c r="C173" s="147" t="s">
        <v>55</v>
      </c>
      <c r="D173" s="147" t="s">
        <v>142</v>
      </c>
      <c r="E173" s="147" t="s">
        <v>30</v>
      </c>
      <c r="F173" s="147" t="s">
        <v>53</v>
      </c>
      <c r="G173" s="147" t="s">
        <v>54</v>
      </c>
      <c r="H173" s="147" t="s">
        <v>55</v>
      </c>
      <c r="I173" s="147" t="s">
        <v>147</v>
      </c>
      <c r="J173" s="147" t="s">
        <v>30</v>
      </c>
      <c r="K173" s="147" t="s">
        <v>41</v>
      </c>
      <c r="L173" s="147" t="s">
        <v>148</v>
      </c>
      <c r="O173" s="127" t="s">
        <v>143</v>
      </c>
      <c r="P173" s="127" t="s">
        <v>145</v>
      </c>
      <c r="Q173" s="127" t="s">
        <v>149</v>
      </c>
    </row>
    <row r="174" customFormat="false" ht="8.25" hidden="false" customHeight="false" outlineLevel="0" collapsed="false">
      <c r="A174" s="130" t="s">
        <v>49</v>
      </c>
      <c r="B174" s="140" t="n">
        <v>3</v>
      </c>
      <c r="C174" s="140" t="n">
        <v>5</v>
      </c>
      <c r="D174" s="149" t="n">
        <f aca="false">C174/B174</f>
        <v>1.66666666666667</v>
      </c>
      <c r="E174" s="140" t="n">
        <v>0</v>
      </c>
      <c r="F174" s="140" t="n">
        <v>303</v>
      </c>
      <c r="G174" s="140" t="n">
        <v>179</v>
      </c>
      <c r="H174" s="140" t="n">
        <v>2203</v>
      </c>
      <c r="I174" s="149" t="n">
        <f aca="false">H174/G174</f>
        <v>12.3072625698324</v>
      </c>
      <c r="J174" s="140" t="n">
        <v>9</v>
      </c>
      <c r="K174" s="131" t="n">
        <f aca="false">(C174*0.1)+(E174*6)+(H174*0.1)+(J174*6)</f>
        <v>274.8</v>
      </c>
      <c r="L174" s="131" t="n">
        <f aca="false">(C174*0.1)+(E174*6)+(G174*1)+(H174*0.1)+(J174*6)</f>
        <v>453.8</v>
      </c>
      <c r="O174" s="148" t="n">
        <f aca="false">(B174+F174)/(B172+F172+B174+F174+B176+F176+B170+H170)</f>
        <v>0.198959687906372</v>
      </c>
      <c r="P174" s="128" t="n">
        <f aca="false">B174/(B172+H170+B174+B176)</f>
        <v>0.00588235294117647</v>
      </c>
      <c r="Q174" s="128" t="n">
        <f aca="false">F174/(F174+F172+F176)</f>
        <v>0.601190476190476</v>
      </c>
    </row>
    <row r="175" customFormat="false" ht="8.25" hidden="false" customHeight="false" outlineLevel="0" collapsed="false">
      <c r="A175" s="141" t="s">
        <v>151</v>
      </c>
      <c r="B175" s="147" t="s">
        <v>34</v>
      </c>
      <c r="C175" s="147" t="s">
        <v>55</v>
      </c>
      <c r="D175" s="147" t="s">
        <v>142</v>
      </c>
      <c r="E175" s="147" t="s">
        <v>30</v>
      </c>
      <c r="F175" s="147" t="s">
        <v>53</v>
      </c>
      <c r="G175" s="147" t="s">
        <v>54</v>
      </c>
      <c r="H175" s="147" t="s">
        <v>55</v>
      </c>
      <c r="I175" s="147" t="s">
        <v>147</v>
      </c>
      <c r="J175" s="147" t="s">
        <v>30</v>
      </c>
      <c r="K175" s="147" t="s">
        <v>41</v>
      </c>
      <c r="L175" s="147" t="s">
        <v>148</v>
      </c>
      <c r="O175" s="127" t="s">
        <v>143</v>
      </c>
      <c r="P175" s="127" t="s">
        <v>145</v>
      </c>
      <c r="Q175" s="127" t="s">
        <v>149</v>
      </c>
    </row>
    <row r="176" customFormat="false" ht="8.25" hidden="false" customHeight="false" outlineLevel="0" collapsed="false">
      <c r="A176" s="130" t="s">
        <v>49</v>
      </c>
      <c r="B176" s="140" t="n">
        <v>0</v>
      </c>
      <c r="C176" s="140" t="n">
        <v>0</v>
      </c>
      <c r="D176" s="140" t="e">
        <f aca="false">C176/B176</f>
        <v>#DIV/0!</v>
      </c>
      <c r="E176" s="140" t="n">
        <v>0</v>
      </c>
      <c r="F176" s="140" t="n">
        <v>103</v>
      </c>
      <c r="G176" s="140" t="n">
        <v>65</v>
      </c>
      <c r="H176" s="140" t="n">
        <v>821</v>
      </c>
      <c r="I176" s="149" t="n">
        <f aca="false">H176/G176</f>
        <v>12.6307692307692</v>
      </c>
      <c r="J176" s="140" t="n">
        <v>7</v>
      </c>
      <c r="K176" s="131" t="n">
        <f aca="false">(C176*0.1)+(E176*6)+(H176*0.1)+(J176*6)</f>
        <v>124.1</v>
      </c>
      <c r="L176" s="131" t="n">
        <f aca="false">(C176*0.1)+(E176*6)+(G176*1)+(H176*0.1)+(J176*6)</f>
        <v>189.1</v>
      </c>
      <c r="O176" s="148" t="n">
        <f aca="false">(B176+F176)/(B172+F172+B174+F174+B176+F176+B170+H170)</f>
        <v>0.0669700910273082</v>
      </c>
      <c r="P176" s="143" t="n">
        <f aca="false">B176/(B176+B174+B172+H170)</f>
        <v>0</v>
      </c>
      <c r="Q176" s="128" t="n">
        <f aca="false">F176/(F176+F174+F172)</f>
        <v>0.204365079365079</v>
      </c>
    </row>
  </sheetData>
  <mergeCells count="135">
    <mergeCell ref="A1:W1"/>
    <mergeCell ref="A3:W3"/>
    <mergeCell ref="AC3:AY3"/>
    <mergeCell ref="H5:J5"/>
    <mergeCell ref="M5:O5"/>
    <mergeCell ref="AJ5:AL5"/>
    <mergeCell ref="AO5:AQ5"/>
    <mergeCell ref="H6:J6"/>
    <mergeCell ref="AJ6:AL6"/>
    <mergeCell ref="H7:J7"/>
    <mergeCell ref="AJ7:AL7"/>
    <mergeCell ref="A10:W10"/>
    <mergeCell ref="AC10:AY10"/>
    <mergeCell ref="C12:I12"/>
    <mergeCell ref="N12:R12"/>
    <mergeCell ref="T12:V12"/>
    <mergeCell ref="X12:Y12"/>
    <mergeCell ref="AG12:AM12"/>
    <mergeCell ref="AP12:AT12"/>
    <mergeCell ref="AV12:AX12"/>
    <mergeCell ref="AZ12:BA12"/>
    <mergeCell ref="A20:G20"/>
    <mergeCell ref="H20:M20"/>
    <mergeCell ref="T20:V20"/>
    <mergeCell ref="X20:Y20"/>
    <mergeCell ref="AE20:AK20"/>
    <mergeCell ref="AL20:AQ20"/>
    <mergeCell ref="AV20:AX20"/>
    <mergeCell ref="AZ20:BA20"/>
    <mergeCell ref="A30:G30"/>
    <mergeCell ref="L30:P30"/>
    <mergeCell ref="T30:V30"/>
    <mergeCell ref="X30:Y30"/>
    <mergeCell ref="AE30:AK30"/>
    <mergeCell ref="AN30:AR30"/>
    <mergeCell ref="AV30:AX30"/>
    <mergeCell ref="AZ30:BA30"/>
    <mergeCell ref="A41:G41"/>
    <mergeCell ref="L41:P41"/>
    <mergeCell ref="T41:V41"/>
    <mergeCell ref="X41:Y41"/>
    <mergeCell ref="AE41:AK41"/>
    <mergeCell ref="AN41:AR41"/>
    <mergeCell ref="AV41:AX41"/>
    <mergeCell ref="AZ41:BA41"/>
    <mergeCell ref="A50:G50"/>
    <mergeCell ref="J50:N50"/>
    <mergeCell ref="R50:V50"/>
    <mergeCell ref="AC50:AI50"/>
    <mergeCell ref="AL50:AP50"/>
    <mergeCell ref="AT50:AX50"/>
    <mergeCell ref="J51:M51"/>
    <mergeCell ref="R51:U51"/>
    <mergeCell ref="AL51:AO51"/>
    <mergeCell ref="AT51:AW51"/>
    <mergeCell ref="J52:M52"/>
    <mergeCell ref="R52:U52"/>
    <mergeCell ref="AL52:AO52"/>
    <mergeCell ref="AT52:AW52"/>
    <mergeCell ref="J53:M53"/>
    <mergeCell ref="R53:U53"/>
    <mergeCell ref="AL53:AO53"/>
    <mergeCell ref="AT53:AW53"/>
    <mergeCell ref="J54:M54"/>
    <mergeCell ref="R54:U54"/>
    <mergeCell ref="AL54:AO54"/>
    <mergeCell ref="AT54:AW54"/>
    <mergeCell ref="J55:M55"/>
    <mergeCell ref="R55:U55"/>
    <mergeCell ref="AL55:AO55"/>
    <mergeCell ref="AT55:AW55"/>
    <mergeCell ref="J56:M56"/>
    <mergeCell ref="R56:U56"/>
    <mergeCell ref="AL56:AO56"/>
    <mergeCell ref="AT56:AW56"/>
    <mergeCell ref="J57:M57"/>
    <mergeCell ref="R57:U57"/>
    <mergeCell ref="AL57:AO57"/>
    <mergeCell ref="AT57:AW57"/>
    <mergeCell ref="J58:M58"/>
    <mergeCell ref="R58:U58"/>
    <mergeCell ref="AL58:AO58"/>
    <mergeCell ref="AT58:AW58"/>
    <mergeCell ref="J59:M59"/>
    <mergeCell ref="R59:U59"/>
    <mergeCell ref="AL59:AO59"/>
    <mergeCell ref="AT59:AW59"/>
    <mergeCell ref="A73:W73"/>
    <mergeCell ref="H75:J75"/>
    <mergeCell ref="M75:O75"/>
    <mergeCell ref="H76:J76"/>
    <mergeCell ref="H77:J77"/>
    <mergeCell ref="A80:W80"/>
    <mergeCell ref="C83:I83"/>
    <mergeCell ref="L83:P83"/>
    <mergeCell ref="R83:T83"/>
    <mergeCell ref="V83:W83"/>
    <mergeCell ref="A91:G91"/>
    <mergeCell ref="H91:M91"/>
    <mergeCell ref="R91:T91"/>
    <mergeCell ref="V91:W91"/>
    <mergeCell ref="A101:G101"/>
    <mergeCell ref="J101:N101"/>
    <mergeCell ref="R101:T101"/>
    <mergeCell ref="V101:W101"/>
    <mergeCell ref="A112:G112"/>
    <mergeCell ref="J112:N112"/>
    <mergeCell ref="R112:T112"/>
    <mergeCell ref="V112:W112"/>
    <mergeCell ref="A121:G121"/>
    <mergeCell ref="J121:N121"/>
    <mergeCell ref="R121:V121"/>
    <mergeCell ref="J122:M122"/>
    <mergeCell ref="R122:U122"/>
    <mergeCell ref="J123:M123"/>
    <mergeCell ref="J124:M124"/>
    <mergeCell ref="R124:U124"/>
    <mergeCell ref="J125:M125"/>
    <mergeCell ref="R125:U125"/>
    <mergeCell ref="J126:M126"/>
    <mergeCell ref="R126:U126"/>
    <mergeCell ref="J127:M127"/>
    <mergeCell ref="R127:U127"/>
    <mergeCell ref="J128:M128"/>
    <mergeCell ref="R128:U128"/>
    <mergeCell ref="J129:M129"/>
    <mergeCell ref="R129:U129"/>
    <mergeCell ref="J130:M130"/>
    <mergeCell ref="R130:U130"/>
    <mergeCell ref="A141:W141"/>
    <mergeCell ref="H143:J143"/>
    <mergeCell ref="M143:O143"/>
    <mergeCell ref="H144:J144"/>
    <mergeCell ref="H145:J145"/>
    <mergeCell ref="H146:J146"/>
  </mergeCells>
  <hyperlinks>
    <hyperlink ref="H5" location="ARI!C9" display="RSP Projections: Year 1"/>
    <hyperlink ref="M5" location="ARI!AX11" display="Adjustable Projections: Year 1"/>
    <hyperlink ref="AJ5" location="ARI!C9" display="RSP Projections: Year 1"/>
    <hyperlink ref="AO5" location="ARI!AX11" display="Adjustable Projections: Year 1"/>
    <hyperlink ref="H6" location="ARI!A110" display="RSP Projections: Year 2"/>
    <hyperlink ref="M6" location="ARI!A170" display="Past Run/Pass Performances"/>
    <hyperlink ref="AJ6" location="ARI!A110" display="RSP Projections: Year 2"/>
    <hyperlink ref="H75" location="ARI!C9" display="RSP Projections: Year 1"/>
    <hyperlink ref="M75" location="ARI!AX11" display="Adjustable Projections: Year 1"/>
    <hyperlink ref="H76" location="ARI!A110" display="RSP Projections: Year 2"/>
    <hyperlink ref="M76" location="ARI!A170" display="Past Run/Pass Performances"/>
    <hyperlink ref="H143" location="ARI!C9" display="RSP Projections: Year 1"/>
    <hyperlink ref="M143" location="ARI!AX11" display="Adjustable Projections: Year 1"/>
    <hyperlink ref="H144" location="ARI!A90" display="RSP Projections: Year 2"/>
  </hyperlinks>
  <printOptions headings="false" gridLines="false" gridLinesSet="true" horizontalCentered="false" verticalCentered="false"/>
  <pageMargins left="0" right="0" top="0" bottom="0" header="0.511811023622047" footer="0.511811023622047"/>
  <pageSetup paperSize="1" scale="54" fitToWidth="1" fitToHeight="1"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B176"/>
  <sheetViews>
    <sheetView showFormulas="false" showGridLines="true" showRowColHeaders="true" showZeros="true" rightToLeft="false" tabSelected="false" showOutlineSymbols="true" defaultGridColor="true" view="normal" topLeftCell="A1" colorId="64" zoomScale="200" zoomScaleNormal="200" zoomScalePageLayoutView="100" workbookViewId="0">
      <selection pane="topLeft" activeCell="K39" activeCellId="0" sqref="K39"/>
    </sheetView>
  </sheetViews>
  <sheetFormatPr defaultColWidth="4.2890625" defaultRowHeight="8.25" customHeight="false" zeroHeight="false" outlineLevelRow="0" outlineLevelCol="0"/>
  <cols>
    <col collapsed="false" customWidth="true" hidden="false" outlineLevel="0" max="1" min="1" style="1" width="12.15"/>
    <col collapsed="false" customWidth="true" hidden="false" outlineLevel="0" max="17" min="2" style="1" width="3.86"/>
    <col collapsed="false" customWidth="true" hidden="false" outlineLevel="0" max="18" min="18" style="1" width="14"/>
    <col collapsed="false" customWidth="true" hidden="false" outlineLevel="0" max="24" min="19" style="1" width="3.86"/>
    <col collapsed="false" customWidth="false" hidden="false" outlineLevel="0" max="28" min="25" style="1" width="4.29"/>
    <col collapsed="false" customWidth="true" hidden="false" outlineLevel="0" max="29" min="29" style="1" width="12.86"/>
    <col collapsed="false" customWidth="true" hidden="false" outlineLevel="0" max="45" min="30" style="1" width="4.42"/>
    <col collapsed="false" customWidth="false" hidden="false" outlineLevel="0" max="46" min="46" style="1" width="4.29"/>
    <col collapsed="false" customWidth="true" hidden="false" outlineLevel="0" max="47" min="47" style="1" width="5.86"/>
    <col collapsed="false" customWidth="true" hidden="false" outlineLevel="0" max="48" min="48" style="1" width="4.71"/>
    <col collapsed="false" customWidth="true" hidden="false" outlineLevel="0" max="49" min="49" style="1" width="4.57"/>
    <col collapsed="false" customWidth="false" hidden="false" outlineLevel="0" max="50" min="50" style="1" width="4.29"/>
    <col collapsed="false" customWidth="true" hidden="false" outlineLevel="0" max="52" min="51" style="1" width="4.42"/>
    <col collapsed="false" customWidth="false" hidden="false" outlineLevel="0" max="16384" min="53" style="1" width="4.29"/>
  </cols>
  <sheetData>
    <row r="1" customFormat="false" ht="8.25" hidden="false" customHeight="false" outlineLevel="0" collapsed="false">
      <c r="A1" s="153" t="s">
        <v>1528</v>
      </c>
      <c r="B1" s="153"/>
      <c r="C1" s="153"/>
      <c r="D1" s="153"/>
      <c r="E1" s="153"/>
      <c r="F1" s="153"/>
      <c r="G1" s="153"/>
      <c r="H1" s="153"/>
      <c r="I1" s="153"/>
      <c r="J1" s="153"/>
      <c r="K1" s="153"/>
      <c r="L1" s="153"/>
      <c r="M1" s="153"/>
      <c r="N1" s="153"/>
      <c r="O1" s="153"/>
      <c r="P1" s="153"/>
      <c r="Q1" s="153"/>
      <c r="R1" s="153"/>
      <c r="S1" s="153"/>
      <c r="T1" s="153"/>
      <c r="U1" s="153"/>
      <c r="V1" s="153"/>
      <c r="W1" s="153"/>
    </row>
    <row r="2" customFormat="false" ht="8.25" hidden="false" customHeight="false" outlineLevel="0" collapsed="false">
      <c r="C2" s="154"/>
      <c r="D2" s="154"/>
      <c r="E2" s="154"/>
      <c r="F2" s="154"/>
      <c r="G2" s="154"/>
      <c r="H2" s="154"/>
      <c r="I2" s="154"/>
      <c r="J2" s="154"/>
      <c r="K2" s="154"/>
      <c r="L2" s="154"/>
      <c r="M2" s="154"/>
      <c r="N2" s="154"/>
    </row>
    <row r="3" customFormat="false" ht="8.25" hidden="false" customHeight="false" outlineLevel="0" collapsed="false">
      <c r="A3" s="153" t="s">
        <v>10</v>
      </c>
      <c r="B3" s="153"/>
      <c r="C3" s="153"/>
      <c r="D3" s="153"/>
      <c r="E3" s="153"/>
      <c r="F3" s="153"/>
      <c r="G3" s="153"/>
      <c r="H3" s="153"/>
      <c r="I3" s="153"/>
      <c r="J3" s="153"/>
      <c r="K3" s="153"/>
      <c r="L3" s="153"/>
      <c r="M3" s="153"/>
      <c r="N3" s="153"/>
      <c r="O3" s="153"/>
      <c r="P3" s="153"/>
      <c r="Q3" s="153"/>
      <c r="R3" s="153"/>
      <c r="S3" s="153"/>
      <c r="T3" s="153"/>
      <c r="U3" s="153"/>
      <c r="V3" s="153"/>
      <c r="W3" s="153"/>
      <c r="AC3" s="153" t="s">
        <v>10</v>
      </c>
      <c r="AD3" s="153"/>
      <c r="AE3" s="153"/>
      <c r="AF3" s="153"/>
      <c r="AG3" s="153"/>
      <c r="AH3" s="153"/>
      <c r="AI3" s="153"/>
      <c r="AJ3" s="153"/>
      <c r="AK3" s="153"/>
      <c r="AL3" s="153"/>
      <c r="AM3" s="153"/>
      <c r="AN3" s="153"/>
      <c r="AO3" s="153"/>
      <c r="AP3" s="153"/>
      <c r="AQ3" s="153"/>
      <c r="AR3" s="153"/>
      <c r="AS3" s="153"/>
      <c r="AT3" s="153"/>
      <c r="AU3" s="153"/>
      <c r="AV3" s="153"/>
      <c r="AW3" s="153"/>
      <c r="AX3" s="153"/>
      <c r="AY3" s="153"/>
    </row>
    <row r="4" customFormat="false" ht="8.25" hidden="false" customHeight="false" outlineLevel="0" collapsed="false">
      <c r="A4" s="154"/>
      <c r="B4" s="154"/>
      <c r="C4" s="154"/>
      <c r="D4" s="154"/>
      <c r="E4" s="154"/>
      <c r="F4" s="154"/>
      <c r="G4" s="154"/>
      <c r="H4" s="154"/>
      <c r="I4" s="154"/>
      <c r="J4" s="154"/>
      <c r="K4" s="154"/>
      <c r="L4" s="154"/>
      <c r="M4" s="154"/>
      <c r="N4" s="154"/>
      <c r="O4" s="154"/>
      <c r="P4" s="154"/>
      <c r="Q4" s="154"/>
      <c r="R4" s="154"/>
      <c r="S4" s="154"/>
      <c r="T4" s="154"/>
      <c r="U4" s="154"/>
      <c r="V4" s="154"/>
      <c r="W4" s="154"/>
      <c r="X4" s="154"/>
      <c r="Y4" s="154"/>
      <c r="Z4" s="154"/>
      <c r="AA4" s="154"/>
      <c r="AC4" s="154"/>
      <c r="AD4" s="154"/>
      <c r="AE4" s="154"/>
      <c r="AF4" s="154"/>
      <c r="AG4" s="154"/>
      <c r="AH4" s="154"/>
      <c r="AI4" s="154"/>
      <c r="AJ4" s="154"/>
      <c r="AK4" s="154"/>
      <c r="AL4" s="154"/>
      <c r="AM4" s="154"/>
      <c r="AN4" s="154"/>
      <c r="AO4" s="154"/>
      <c r="AP4" s="154"/>
      <c r="AQ4" s="154"/>
      <c r="AR4" s="154"/>
      <c r="AS4" s="154"/>
      <c r="AT4" s="154"/>
      <c r="AU4" s="154"/>
      <c r="AV4" s="154"/>
      <c r="AW4" s="154"/>
      <c r="AX4" s="154"/>
      <c r="AY4" s="154"/>
    </row>
    <row r="5" customFormat="false" ht="8.25" hidden="false" customHeight="false" outlineLevel="0" collapsed="false">
      <c r="H5" s="155" t="s">
        <v>11</v>
      </c>
      <c r="I5" s="155"/>
      <c r="J5" s="155"/>
      <c r="M5" s="155" t="s">
        <v>12</v>
      </c>
      <c r="N5" s="155"/>
      <c r="O5" s="155"/>
      <c r="S5" s="156" t="s">
        <v>13</v>
      </c>
      <c r="AJ5" s="155" t="s">
        <v>11</v>
      </c>
      <c r="AK5" s="155"/>
      <c r="AL5" s="155"/>
      <c r="AO5" s="155" t="s">
        <v>12</v>
      </c>
      <c r="AP5" s="155"/>
      <c r="AQ5" s="155"/>
    </row>
    <row r="6" customFormat="false" ht="8.25" hidden="false" customHeight="false" outlineLevel="0" collapsed="false">
      <c r="H6" s="155" t="s">
        <v>14</v>
      </c>
      <c r="I6" s="155"/>
      <c r="J6" s="155"/>
      <c r="M6" s="155" t="s">
        <v>15</v>
      </c>
      <c r="S6" s="157" t="s">
        <v>16</v>
      </c>
      <c r="T6" s="157" t="s">
        <v>17</v>
      </c>
      <c r="AJ6" s="155" t="s">
        <v>14</v>
      </c>
      <c r="AK6" s="155"/>
      <c r="AL6" s="155"/>
    </row>
    <row r="7" customFormat="false" ht="8.25" hidden="false" customHeight="false" outlineLevel="0" collapsed="false">
      <c r="H7" s="155"/>
      <c r="I7" s="155"/>
      <c r="J7" s="155"/>
      <c r="S7" s="158" t="n">
        <f aca="false">(N17+D27+L38+L47)/(N17+D27+L38+D17)</f>
        <v>0.426321709786277</v>
      </c>
      <c r="T7" s="158" t="n">
        <f aca="false">D17/(D17+N17+D27+L38+L47)</f>
        <v>0.573678290213723</v>
      </c>
      <c r="AJ7" s="155"/>
      <c r="AK7" s="155"/>
      <c r="AL7" s="155"/>
    </row>
    <row r="10" customFormat="false" ht="8.25" hidden="false" customHeight="false" outlineLevel="0" collapsed="false">
      <c r="A10" s="153" t="s">
        <v>11</v>
      </c>
      <c r="B10" s="153"/>
      <c r="C10" s="153"/>
      <c r="D10" s="153"/>
      <c r="E10" s="153"/>
      <c r="F10" s="153"/>
      <c r="G10" s="153"/>
      <c r="H10" s="153"/>
      <c r="I10" s="153"/>
      <c r="J10" s="153"/>
      <c r="K10" s="153"/>
      <c r="L10" s="153"/>
      <c r="M10" s="153"/>
      <c r="N10" s="153"/>
      <c r="O10" s="153"/>
      <c r="P10" s="153"/>
      <c r="Q10" s="153"/>
      <c r="R10" s="153"/>
      <c r="S10" s="153"/>
      <c r="T10" s="153"/>
      <c r="U10" s="153"/>
      <c r="V10" s="153"/>
      <c r="W10" s="153"/>
      <c r="AC10" s="153" t="s">
        <v>12</v>
      </c>
      <c r="AD10" s="153"/>
      <c r="AE10" s="153"/>
      <c r="AF10" s="153"/>
      <c r="AG10" s="153"/>
      <c r="AH10" s="153"/>
      <c r="AI10" s="153"/>
      <c r="AJ10" s="153"/>
      <c r="AK10" s="153"/>
      <c r="AL10" s="153"/>
      <c r="AM10" s="153"/>
      <c r="AN10" s="153"/>
      <c r="AO10" s="153"/>
      <c r="AP10" s="153"/>
      <c r="AQ10" s="153"/>
      <c r="AR10" s="153"/>
      <c r="AS10" s="153"/>
      <c r="AT10" s="153"/>
      <c r="AU10" s="153"/>
      <c r="AV10" s="153"/>
      <c r="AW10" s="153"/>
      <c r="AX10" s="153"/>
      <c r="AY10" s="153"/>
    </row>
    <row r="12" customFormat="false" ht="8.25" hidden="false" customHeight="false" outlineLevel="0" collapsed="false">
      <c r="C12" s="153" t="s">
        <v>18</v>
      </c>
      <c r="D12" s="153"/>
      <c r="E12" s="153"/>
      <c r="F12" s="153"/>
      <c r="G12" s="153"/>
      <c r="H12" s="153"/>
      <c r="I12" s="153"/>
      <c r="J12" s="154"/>
      <c r="K12" s="154"/>
      <c r="N12" s="153" t="s">
        <v>19</v>
      </c>
      <c r="O12" s="153"/>
      <c r="P12" s="153"/>
      <c r="Q12" s="153"/>
      <c r="R12" s="153"/>
      <c r="T12" s="153" t="s">
        <v>20</v>
      </c>
      <c r="U12" s="153"/>
      <c r="V12" s="153"/>
      <c r="X12" s="153"/>
      <c r="Y12" s="153"/>
      <c r="AG12" s="153" t="s">
        <v>18</v>
      </c>
      <c r="AH12" s="153"/>
      <c r="AI12" s="153"/>
      <c r="AJ12" s="153"/>
      <c r="AK12" s="153"/>
      <c r="AL12" s="153"/>
      <c r="AM12" s="153"/>
      <c r="AP12" s="153" t="s">
        <v>19</v>
      </c>
      <c r="AQ12" s="153"/>
      <c r="AR12" s="153"/>
      <c r="AS12" s="153"/>
      <c r="AT12" s="153"/>
      <c r="AV12" s="153" t="s">
        <v>20</v>
      </c>
      <c r="AW12" s="153"/>
      <c r="AX12" s="153"/>
      <c r="AZ12" s="153" t="s">
        <v>21</v>
      </c>
      <c r="BA12" s="153"/>
    </row>
    <row r="13" customFormat="false" ht="8.25" hidden="false" customHeight="false" outlineLevel="0" collapsed="false">
      <c r="A13" s="159" t="s">
        <v>22</v>
      </c>
      <c r="B13" s="159" t="s">
        <v>23</v>
      </c>
      <c r="C13" s="159" t="s">
        <v>24</v>
      </c>
      <c r="D13" s="159" t="s">
        <v>25</v>
      </c>
      <c r="E13" s="159" t="s">
        <v>26</v>
      </c>
      <c r="F13" s="159" t="s">
        <v>27</v>
      </c>
      <c r="G13" s="159" t="s">
        <v>28</v>
      </c>
      <c r="H13" s="159" t="s">
        <v>29</v>
      </c>
      <c r="I13" s="159" t="s">
        <v>30</v>
      </c>
      <c r="J13" s="159" t="s">
        <v>31</v>
      </c>
      <c r="K13" s="159" t="s">
        <v>32</v>
      </c>
      <c r="L13" s="159" t="s">
        <v>33</v>
      </c>
      <c r="N13" s="159" t="s">
        <v>34</v>
      </c>
      <c r="O13" s="159" t="s">
        <v>35</v>
      </c>
      <c r="P13" s="159" t="s">
        <v>36</v>
      </c>
      <c r="Q13" s="159" t="s">
        <v>30</v>
      </c>
      <c r="R13" s="159" t="s">
        <v>37</v>
      </c>
      <c r="S13" s="159"/>
      <c r="T13" s="159" t="s">
        <v>38</v>
      </c>
      <c r="U13" s="159" t="s">
        <v>39</v>
      </c>
      <c r="V13" s="159" t="s">
        <v>40</v>
      </c>
      <c r="W13" s="159"/>
      <c r="X13" s="159" t="s">
        <v>41</v>
      </c>
      <c r="Y13" s="159" t="s">
        <v>42</v>
      </c>
      <c r="Z13" s="159"/>
      <c r="AA13" s="159"/>
      <c r="AD13" s="159" t="s">
        <v>22</v>
      </c>
      <c r="AE13" s="159" t="s">
        <v>24</v>
      </c>
      <c r="AF13" s="159" t="s">
        <v>25</v>
      </c>
      <c r="AG13" s="159" t="s">
        <v>26</v>
      </c>
      <c r="AH13" s="159" t="s">
        <v>27</v>
      </c>
      <c r="AI13" s="159" t="s">
        <v>28</v>
      </c>
      <c r="AJ13" s="159" t="s">
        <v>29</v>
      </c>
      <c r="AK13" s="159" t="s">
        <v>30</v>
      </c>
      <c r="AL13" s="159" t="s">
        <v>31</v>
      </c>
      <c r="AM13" s="159" t="s">
        <v>32</v>
      </c>
      <c r="AN13" s="159" t="s">
        <v>33</v>
      </c>
      <c r="AP13" s="159" t="s">
        <v>34</v>
      </c>
      <c r="AQ13" s="159" t="s">
        <v>35</v>
      </c>
      <c r="AR13" s="159" t="s">
        <v>36</v>
      </c>
      <c r="AS13" s="159" t="s">
        <v>30</v>
      </c>
      <c r="AT13" s="159" t="s">
        <v>37</v>
      </c>
      <c r="AU13" s="159"/>
      <c r="AV13" s="159" t="s">
        <v>38</v>
      </c>
      <c r="AW13" s="159" t="s">
        <v>39</v>
      </c>
      <c r="AX13" s="159" t="s">
        <v>40</v>
      </c>
      <c r="AY13" s="159"/>
      <c r="AZ13" s="159" t="s">
        <v>41</v>
      </c>
      <c r="BA13" s="159" t="s">
        <v>42</v>
      </c>
    </row>
    <row r="14" customFormat="false" ht="8.25" hidden="false" customHeight="false" outlineLevel="0" collapsed="false">
      <c r="A14" s="160" t="s">
        <v>1529</v>
      </c>
      <c r="B14" s="161" t="n">
        <v>35</v>
      </c>
      <c r="C14" s="161" t="n">
        <v>17</v>
      </c>
      <c r="D14" s="161" t="n">
        <v>510</v>
      </c>
      <c r="E14" s="161" t="n">
        <v>347</v>
      </c>
      <c r="F14" s="158" t="n">
        <f aca="false">E14/D14</f>
        <v>0.680392156862745</v>
      </c>
      <c r="G14" s="161" t="n">
        <v>3675</v>
      </c>
      <c r="H14" s="162" t="n">
        <f aca="false">G14/D14</f>
        <v>7.20588235294118</v>
      </c>
      <c r="I14" s="161" t="n">
        <v>21</v>
      </c>
      <c r="J14" s="158" t="n">
        <f aca="false">I14/D14</f>
        <v>0.0411764705882353</v>
      </c>
      <c r="K14" s="161" t="n">
        <v>16</v>
      </c>
      <c r="L14" s="158" t="n">
        <f aca="false">K14/D14</f>
        <v>0.0313725490196078</v>
      </c>
      <c r="N14" s="161" t="n">
        <v>47</v>
      </c>
      <c r="O14" s="161" t="n">
        <v>190</v>
      </c>
      <c r="P14" s="161" t="n">
        <f aca="false">O14/N14</f>
        <v>4.04255319148936</v>
      </c>
      <c r="Q14" s="161" t="n">
        <v>1</v>
      </c>
      <c r="R14" s="158" t="n">
        <f aca="false">Q14/N14</f>
        <v>0.0212765957446809</v>
      </c>
      <c r="S14" s="2"/>
      <c r="T14" s="158" t="n">
        <f aca="false">(D14+N14)/($D$17+$N$17)</f>
        <v>1</v>
      </c>
      <c r="U14" s="158" t="n">
        <f aca="false">D14/($D$17)</f>
        <v>1</v>
      </c>
      <c r="V14" s="158" t="n">
        <f aca="false">N14/($N$17)</f>
        <v>1</v>
      </c>
      <c r="W14" s="163"/>
      <c r="X14" s="161" t="n">
        <f aca="false">($G14*('Scoring Format'!$B$2))+($I14*('Scoring Format'!$B$5))+($K14*('Scoring Format'!$B$8))+($O14*('Scoring Format'!$B$3))+($Q14*('Scoring Format'!$B$6))</f>
        <v>276.75</v>
      </c>
      <c r="Y14" s="164" t="n">
        <f aca="false">(($G14*('Scoring Format'!$B$2))+($I14*('Scoring Format'!$B$5))+($K14*('Scoring Format'!$B$8))+($O14*('Scoring Format'!$B$3))+($Q14*('Scoring Format'!$B$6)))*0.4</f>
        <v>110.7</v>
      </c>
      <c r="Z14" s="2"/>
      <c r="AA14" s="2"/>
      <c r="AD14" s="160" t="s">
        <v>44</v>
      </c>
      <c r="AE14" s="160"/>
      <c r="AF14" s="161" t="n">
        <v>583</v>
      </c>
      <c r="AG14" s="161" t="n">
        <v>378</v>
      </c>
      <c r="AH14" s="158" t="n">
        <f aca="false">AG14/AF14</f>
        <v>0.648370497427101</v>
      </c>
      <c r="AI14" s="161" t="n">
        <v>4072</v>
      </c>
      <c r="AJ14" s="162" t="n">
        <f aca="false">AI14/AF14</f>
        <v>6.98456260720412</v>
      </c>
      <c r="AK14" s="161" t="n">
        <v>27</v>
      </c>
      <c r="AL14" s="158" t="n">
        <f aca="false">AK14/AF14</f>
        <v>0.0463121783876501</v>
      </c>
      <c r="AM14" s="161" t="n">
        <v>11</v>
      </c>
      <c r="AN14" s="158" t="n">
        <f aca="false">AM14/AF14</f>
        <v>0.0188679245283019</v>
      </c>
      <c r="AP14" s="161" t="n">
        <v>100</v>
      </c>
      <c r="AQ14" s="161" t="n">
        <v>590</v>
      </c>
      <c r="AR14" s="161" t="n">
        <f aca="false">AQ14/AP14</f>
        <v>5.9</v>
      </c>
      <c r="AS14" s="161" t="n">
        <v>5</v>
      </c>
      <c r="AT14" s="158" t="n">
        <f aca="false">AS14/AP14</f>
        <v>0.05</v>
      </c>
      <c r="AU14" s="2"/>
      <c r="AV14" s="158" t="n">
        <f aca="false">(AF14+AP14)/(AF17+AP17)</f>
        <v>1</v>
      </c>
      <c r="AW14" s="158" t="n">
        <f aca="false">AF14/(AP14+AF14)</f>
        <v>0.853587115666179</v>
      </c>
      <c r="AX14" s="158" t="n">
        <f aca="false">AP14/(AF14+AP14)</f>
        <v>0.146412884333821</v>
      </c>
      <c r="AY14" s="163"/>
      <c r="AZ14" s="161" t="n">
        <f aca="false">((AI14*0.05)+(AK14*4)+(AM14*-1)+(AQ14*0.1)+(AS14*6))*0.55</f>
        <v>214.28</v>
      </c>
      <c r="BA14" s="164" t="n">
        <f aca="false">((AI14*0.05)+(AK14*4)+(AM14*-1)+(AQ14*0.1)+(AS14*6))*0.4</f>
        <v>155.84</v>
      </c>
    </row>
    <row r="15" customFormat="false" ht="8.25" hidden="false" customHeight="false" outlineLevel="0" collapsed="false">
      <c r="A15" s="160" t="s">
        <v>1530</v>
      </c>
      <c r="B15" s="161" t="n">
        <v>22</v>
      </c>
      <c r="C15" s="161"/>
      <c r="D15" s="161"/>
      <c r="E15" s="161"/>
      <c r="F15" s="158" t="e">
        <f aca="false">E15/D15</f>
        <v>#DIV/0!</v>
      </c>
      <c r="G15" s="161"/>
      <c r="H15" s="162" t="e">
        <f aca="false">G15/D15</f>
        <v>#DIV/0!</v>
      </c>
      <c r="I15" s="161"/>
      <c r="J15" s="158" t="e">
        <f aca="false">I15/D15</f>
        <v>#DIV/0!</v>
      </c>
      <c r="K15" s="161"/>
      <c r="L15" s="158" t="e">
        <f aca="false">K15/D15</f>
        <v>#DIV/0!</v>
      </c>
      <c r="N15" s="161"/>
      <c r="O15" s="161"/>
      <c r="P15" s="161" t="e">
        <f aca="false">O15/N15</f>
        <v>#DIV/0!</v>
      </c>
      <c r="Q15" s="161" t="n">
        <v>0</v>
      </c>
      <c r="R15" s="158" t="e">
        <f aca="false">Q15/N15</f>
        <v>#DIV/0!</v>
      </c>
      <c r="S15" s="2"/>
      <c r="T15" s="158" t="n">
        <f aca="false">(D15+N15)/($D$17+$N$17)</f>
        <v>0</v>
      </c>
      <c r="U15" s="158" t="n">
        <f aca="false">D15/($D$17)</f>
        <v>0</v>
      </c>
      <c r="V15" s="158" t="n">
        <f aca="false">N15/($N$17)</f>
        <v>0</v>
      </c>
      <c r="W15" s="163"/>
      <c r="X15" s="161" t="n">
        <f aca="false">($G15*('Scoring Format'!$B$2))+($I15*('Scoring Format'!$B$5))+($K15*('Scoring Format'!$B$8))+($O15*('Scoring Format'!$B$3))+($Q15*('Scoring Format'!$B$6))</f>
        <v>0</v>
      </c>
      <c r="Y15" s="164" t="n">
        <f aca="false">(($G15*('Scoring Format'!$B$2))+($I15*('Scoring Format'!$B$5))+($K15*('Scoring Format'!$B$8))+($O15*('Scoring Format'!$B$3))+($Q15*('Scoring Format'!$B$6)))*0.4</f>
        <v>0</v>
      </c>
      <c r="Z15" s="2"/>
      <c r="AA15" s="2"/>
      <c r="AD15" s="160" t="s">
        <v>46</v>
      </c>
      <c r="AE15" s="160"/>
      <c r="AF15" s="161" t="n">
        <v>0</v>
      </c>
      <c r="AG15" s="161" t="n">
        <v>0</v>
      </c>
      <c r="AH15" s="158" t="n">
        <v>0</v>
      </c>
      <c r="AI15" s="161" t="n">
        <v>0</v>
      </c>
      <c r="AJ15" s="162"/>
      <c r="AK15" s="161" t="n">
        <v>0</v>
      </c>
      <c r="AL15" s="158" t="e">
        <f aca="false">AK15/AF15</f>
        <v>#DIV/0!</v>
      </c>
      <c r="AM15" s="161" t="n">
        <v>0</v>
      </c>
      <c r="AN15" s="158" t="e">
        <f aca="false">AM15/AF15</f>
        <v>#DIV/0!</v>
      </c>
      <c r="AP15" s="161" t="n">
        <v>0</v>
      </c>
      <c r="AQ15" s="161" t="n">
        <v>0</v>
      </c>
      <c r="AR15" s="161"/>
      <c r="AS15" s="161" t="n">
        <v>0</v>
      </c>
      <c r="AT15" s="158" t="e">
        <f aca="false">AS15/AP15</f>
        <v>#DIV/0!</v>
      </c>
      <c r="AU15" s="2"/>
      <c r="AV15" s="158" t="e">
        <f aca="false">(AF15+AP15)/(AD18+AN18)</f>
        <v>#DIV/0!</v>
      </c>
      <c r="AW15" s="158" t="e">
        <f aca="false">AF15/(AP15+AF15)</f>
        <v>#DIV/0!</v>
      </c>
      <c r="AX15" s="158" t="e">
        <f aca="false">AP15/(AF15+AP15)</f>
        <v>#DIV/0!</v>
      </c>
      <c r="AY15" s="163"/>
      <c r="AZ15" s="161"/>
      <c r="BA15" s="164"/>
    </row>
    <row r="16" customFormat="false" ht="8.25" hidden="false" customHeight="false" outlineLevel="0" collapsed="false">
      <c r="A16" s="160"/>
      <c r="B16" s="161"/>
      <c r="C16" s="161"/>
      <c r="D16" s="161"/>
      <c r="E16" s="161"/>
      <c r="F16" s="158" t="e">
        <f aca="false">E16/D16</f>
        <v>#DIV/0!</v>
      </c>
      <c r="G16" s="161"/>
      <c r="H16" s="162" t="e">
        <f aca="false">G16/D16</f>
        <v>#DIV/0!</v>
      </c>
      <c r="I16" s="161"/>
      <c r="J16" s="158" t="e">
        <f aca="false">I16/D16</f>
        <v>#DIV/0!</v>
      </c>
      <c r="K16" s="161"/>
      <c r="L16" s="158" t="e">
        <f aca="false">K16/D16</f>
        <v>#DIV/0!</v>
      </c>
      <c r="N16" s="161"/>
      <c r="O16" s="161"/>
      <c r="P16" s="161" t="e">
        <f aca="false">O16/N16</f>
        <v>#DIV/0!</v>
      </c>
      <c r="Q16" s="161" t="n">
        <v>0</v>
      </c>
      <c r="R16" s="158" t="e">
        <f aca="false">Q16/N16</f>
        <v>#DIV/0!</v>
      </c>
      <c r="S16" s="2"/>
      <c r="T16" s="158" t="n">
        <f aca="false">(D16+N16)/($D$17+$N$17)</f>
        <v>0</v>
      </c>
      <c r="U16" s="158" t="n">
        <f aca="false">D16/($D$17)</f>
        <v>0</v>
      </c>
      <c r="V16" s="158" t="n">
        <f aca="false">N16/($N$17)</f>
        <v>0</v>
      </c>
      <c r="W16" s="163"/>
      <c r="X16" s="161" t="n">
        <f aca="false">($G16*('Scoring Format'!$B$2))+($I16*('Scoring Format'!$B$5))+($K16*('Scoring Format'!$B$8))+($O16*('Scoring Format'!$B$3))+($Q16*('Scoring Format'!$B$6))</f>
        <v>0</v>
      </c>
      <c r="Y16" s="164" t="n">
        <f aca="false">(($G16*('Scoring Format'!$B$2))+($I16*('Scoring Format'!$B$5))+($K16*('Scoring Format'!$B$8))+($O16*('Scoring Format'!$B$3))+($Q16*('Scoring Format'!$B$6)))*0.4</f>
        <v>0</v>
      </c>
      <c r="Z16" s="2"/>
      <c r="AA16" s="2"/>
      <c r="AD16" s="160" t="s">
        <v>157</v>
      </c>
      <c r="AE16" s="160"/>
      <c r="AF16" s="161"/>
      <c r="AG16" s="161"/>
      <c r="AH16" s="158" t="e">
        <f aca="false">AG16/AF16</f>
        <v>#DIV/0!</v>
      </c>
      <c r="AI16" s="161"/>
      <c r="AJ16" s="162" t="e">
        <f aca="false">AI16/AF16</f>
        <v>#DIV/0!</v>
      </c>
      <c r="AK16" s="161"/>
      <c r="AL16" s="158" t="e">
        <f aca="false">AK16/AF16</f>
        <v>#DIV/0!</v>
      </c>
      <c r="AM16" s="161"/>
      <c r="AN16" s="158" t="e">
        <f aca="false">AM16/AF16</f>
        <v>#DIV/0!</v>
      </c>
      <c r="AP16" s="161"/>
      <c r="AQ16" s="161"/>
      <c r="AR16" s="161" t="e">
        <f aca="false">AQ16/AP16</f>
        <v>#DIV/0!</v>
      </c>
      <c r="AS16" s="161"/>
      <c r="AT16" s="158" t="e">
        <f aca="false">AS16/AP16</f>
        <v>#DIV/0!</v>
      </c>
      <c r="AU16" s="2"/>
      <c r="AV16" s="158" t="e">
        <f aca="false">(AF16+AP16)/(AF20+AP20)</f>
        <v>#DIV/0!</v>
      </c>
      <c r="AW16" s="158" t="e">
        <f aca="false">AF16/(AP16+AF16)</f>
        <v>#DIV/0!</v>
      </c>
      <c r="AX16" s="158" t="e">
        <f aca="false">AP16/(AF16+AP16)</f>
        <v>#DIV/0!</v>
      </c>
      <c r="AY16" s="163"/>
      <c r="AZ16" s="161" t="n">
        <f aca="false">((AI16*0.05)+(AK16*4)+(AM16*-1)+(AQ16*0.1)+(AS16*6))*0.55</f>
        <v>0</v>
      </c>
      <c r="BA16" s="164" t="n">
        <f aca="false">((AI16*0.05)+(AK16*4)+(AM16*-1)+(AQ16*0.1)+(AS16*6))*0.4</f>
        <v>0</v>
      </c>
    </row>
    <row r="17" customFormat="false" ht="8.25" hidden="false" customHeight="false" outlineLevel="0" collapsed="false">
      <c r="A17" s="159" t="s">
        <v>49</v>
      </c>
      <c r="B17" s="159"/>
      <c r="C17" s="159"/>
      <c r="D17" s="159" t="n">
        <f aca="false">SUM(D14:D16)</f>
        <v>510</v>
      </c>
      <c r="E17" s="159" t="n">
        <f aca="false">SUM(E14:E16)</f>
        <v>347</v>
      </c>
      <c r="F17" s="159"/>
      <c r="G17" s="159" t="n">
        <f aca="false">SUM(G14:G16)</f>
        <v>3675</v>
      </c>
      <c r="H17" s="159"/>
      <c r="I17" s="159" t="n">
        <f aca="false">SUM(I14:I16)</f>
        <v>21</v>
      </c>
      <c r="J17" s="159"/>
      <c r="K17" s="159" t="n">
        <f aca="false">SUM(K14:K16)</f>
        <v>16</v>
      </c>
      <c r="L17" s="159"/>
      <c r="M17" s="156"/>
      <c r="N17" s="159" t="n">
        <f aca="false">SUM(N14:N16)</f>
        <v>47</v>
      </c>
      <c r="O17" s="159" t="n">
        <f aca="false">SUM(O14:O16)</f>
        <v>190</v>
      </c>
      <c r="P17" s="159"/>
      <c r="Q17" s="159" t="n">
        <f aca="false">SUM(Q14:Q16)</f>
        <v>1</v>
      </c>
      <c r="R17" s="159"/>
      <c r="S17" s="159"/>
      <c r="T17" s="165" t="n">
        <f aca="false">T14+T15+T16</f>
        <v>1</v>
      </c>
      <c r="U17" s="166" t="n">
        <f aca="false">D17/(D17+N17)</f>
        <v>0.915619389587074</v>
      </c>
      <c r="V17" s="166" t="n">
        <f aca="false">N17/(N17+D17)</f>
        <v>0.0843806104129264</v>
      </c>
      <c r="W17" s="163"/>
      <c r="X17" s="2"/>
      <c r="Y17" s="2"/>
      <c r="Z17" s="2"/>
      <c r="AA17" s="2"/>
      <c r="AD17" s="159" t="s">
        <v>49</v>
      </c>
      <c r="AE17" s="159"/>
      <c r="AF17" s="159" t="n">
        <f aca="false">SUM(AF14:AF16)</f>
        <v>583</v>
      </c>
      <c r="AG17" s="159" t="n">
        <f aca="false">SUM(AG14:AG16)</f>
        <v>378</v>
      </c>
      <c r="AH17" s="159"/>
      <c r="AI17" s="159" t="n">
        <f aca="false">SUM(AI14:AI16)</f>
        <v>4072</v>
      </c>
      <c r="AJ17" s="159"/>
      <c r="AK17" s="159" t="n">
        <f aca="false">SUM(AK14:AK16)</f>
        <v>27</v>
      </c>
      <c r="AL17" s="159"/>
      <c r="AM17" s="159" t="n">
        <f aca="false">SUM(AM14:AM16)</f>
        <v>11</v>
      </c>
      <c r="AN17" s="159"/>
      <c r="AO17" s="156"/>
      <c r="AP17" s="159" t="n">
        <f aca="false">SUM(AP14:AP16)</f>
        <v>100</v>
      </c>
      <c r="AQ17" s="159" t="n">
        <f aca="false">SUM(AQ14:AQ16)</f>
        <v>590</v>
      </c>
      <c r="AR17" s="159"/>
      <c r="AS17" s="159" t="n">
        <f aca="false">SUM(AS14:AS16)</f>
        <v>5</v>
      </c>
      <c r="AT17" s="159"/>
      <c r="AU17" s="159"/>
      <c r="AV17" s="165" t="e">
        <f aca="false">AV14+AV15+AV16</f>
        <v>#DIV/0!</v>
      </c>
      <c r="AW17" s="166" t="n">
        <f aca="false">AF17/(AF17+AP17)</f>
        <v>0.853587115666179</v>
      </c>
      <c r="AX17" s="166" t="n">
        <f aca="false">AP17/(AP17+AF17)</f>
        <v>0.146412884333821</v>
      </c>
      <c r="AY17" s="163"/>
      <c r="AZ17" s="2"/>
      <c r="BA17" s="2"/>
    </row>
    <row r="18" customFormat="false" ht="8.25" hidden="false" customHeight="false" outlineLevel="0" collapsed="false">
      <c r="B18" s="2"/>
      <c r="C18" s="2"/>
      <c r="D18" s="167"/>
      <c r="E18" s="2"/>
      <c r="F18" s="168"/>
      <c r="G18" s="2"/>
      <c r="H18" s="169"/>
      <c r="I18" s="2"/>
      <c r="J18" s="169"/>
      <c r="K18" s="2"/>
      <c r="L18" s="2"/>
      <c r="M18" s="2"/>
      <c r="N18" s="2"/>
      <c r="O18" s="2"/>
      <c r="P18" s="2"/>
      <c r="Q18" s="2"/>
      <c r="R18" s="2"/>
      <c r="AD18" s="2"/>
      <c r="AE18" s="2"/>
      <c r="AF18" s="167"/>
      <c r="AG18" s="2"/>
      <c r="AH18" s="168"/>
      <c r="AI18" s="2"/>
      <c r="AJ18" s="169"/>
      <c r="AK18" s="2"/>
      <c r="AL18" s="169"/>
      <c r="AM18" s="2"/>
      <c r="AN18" s="2"/>
      <c r="AO18" s="2"/>
      <c r="AP18" s="2"/>
      <c r="AQ18" s="2"/>
      <c r="AR18" s="2"/>
      <c r="AS18" s="2"/>
      <c r="AT18" s="2"/>
    </row>
    <row r="19" customFormat="false" ht="8.25" hidden="false" customHeight="false" outlineLevel="0" collapsed="false">
      <c r="B19" s="2"/>
      <c r="C19" s="2"/>
      <c r="D19" s="167"/>
      <c r="E19" s="2"/>
      <c r="F19" s="168"/>
      <c r="G19" s="2"/>
      <c r="H19" s="169"/>
      <c r="I19" s="2"/>
      <c r="J19" s="169"/>
      <c r="K19" s="2"/>
      <c r="L19" s="2"/>
      <c r="M19" s="2"/>
      <c r="N19" s="2"/>
      <c r="O19" s="2"/>
      <c r="P19" s="2"/>
      <c r="Q19" s="2"/>
      <c r="R19" s="2"/>
      <c r="AD19" s="2"/>
      <c r="AE19" s="2"/>
      <c r="AF19" s="167"/>
      <c r="AG19" s="2"/>
      <c r="AH19" s="168"/>
      <c r="AI19" s="2"/>
      <c r="AJ19" s="169"/>
      <c r="AK19" s="2"/>
      <c r="AL19" s="169"/>
      <c r="AM19" s="2"/>
      <c r="AN19" s="2"/>
      <c r="AO19" s="2"/>
      <c r="AP19" s="2"/>
      <c r="AQ19" s="2"/>
      <c r="AR19" s="2"/>
      <c r="AS19" s="2"/>
      <c r="AT19" s="2"/>
    </row>
    <row r="20" customFormat="false" ht="8.25" hidden="false" customHeight="false" outlineLevel="0" collapsed="false">
      <c r="A20" s="153" t="s">
        <v>19</v>
      </c>
      <c r="B20" s="153"/>
      <c r="C20" s="153"/>
      <c r="D20" s="153"/>
      <c r="E20" s="153"/>
      <c r="F20" s="153"/>
      <c r="G20" s="153"/>
      <c r="H20" s="153" t="s">
        <v>50</v>
      </c>
      <c r="I20" s="153"/>
      <c r="J20" s="153"/>
      <c r="K20" s="153"/>
      <c r="L20" s="153"/>
      <c r="M20" s="153"/>
      <c r="N20" s="2"/>
      <c r="O20" s="2"/>
      <c r="P20" s="2"/>
      <c r="Q20" s="2"/>
      <c r="T20" s="153" t="s">
        <v>20</v>
      </c>
      <c r="U20" s="153"/>
      <c r="V20" s="153"/>
      <c r="X20" s="153"/>
      <c r="Y20" s="153"/>
      <c r="Z20" s="154"/>
      <c r="AA20" s="154"/>
      <c r="AB20" s="154"/>
      <c r="AC20" s="154"/>
      <c r="AE20" s="153" t="s">
        <v>19</v>
      </c>
      <c r="AF20" s="153"/>
      <c r="AG20" s="153"/>
      <c r="AH20" s="153"/>
      <c r="AI20" s="153"/>
      <c r="AJ20" s="153"/>
      <c r="AK20" s="153"/>
      <c r="AL20" s="153" t="s">
        <v>50</v>
      </c>
      <c r="AM20" s="153"/>
      <c r="AN20" s="153"/>
      <c r="AO20" s="153"/>
      <c r="AP20" s="153"/>
      <c r="AQ20" s="153"/>
      <c r="AR20" s="2"/>
      <c r="AS20" s="2"/>
      <c r="AV20" s="153" t="s">
        <v>20</v>
      </c>
      <c r="AW20" s="153"/>
      <c r="AX20" s="153"/>
      <c r="AZ20" s="153" t="s">
        <v>21</v>
      </c>
      <c r="BA20" s="153"/>
      <c r="BB20" s="154"/>
    </row>
    <row r="21" customFormat="false" ht="8.25" hidden="false" customHeight="false" outlineLevel="0" collapsed="false">
      <c r="A21" s="159" t="s">
        <v>51</v>
      </c>
      <c r="B21" s="159" t="s">
        <v>23</v>
      </c>
      <c r="C21" s="159" t="s">
        <v>24</v>
      </c>
      <c r="D21" s="159" t="s">
        <v>25</v>
      </c>
      <c r="E21" s="159" t="s">
        <v>28</v>
      </c>
      <c r="F21" s="159" t="s">
        <v>29</v>
      </c>
      <c r="G21" s="159" t="s">
        <v>30</v>
      </c>
      <c r="H21" s="159" t="s">
        <v>31</v>
      </c>
      <c r="J21" s="159" t="s">
        <v>52</v>
      </c>
      <c r="K21" s="159" t="s">
        <v>53</v>
      </c>
      <c r="L21" s="159" t="s">
        <v>54</v>
      </c>
      <c r="M21" s="159" t="s">
        <v>55</v>
      </c>
      <c r="N21" s="159" t="s">
        <v>56</v>
      </c>
      <c r="O21" s="159" t="s">
        <v>30</v>
      </c>
      <c r="P21" s="159" t="s">
        <v>57</v>
      </c>
      <c r="S21" s="159" t="s">
        <v>51</v>
      </c>
      <c r="T21" s="159" t="s">
        <v>38</v>
      </c>
      <c r="U21" s="159" t="s">
        <v>39</v>
      </c>
      <c r="V21" s="159" t="s">
        <v>40</v>
      </c>
      <c r="X21" s="159" t="s">
        <v>41</v>
      </c>
      <c r="Y21" s="159" t="s">
        <v>58</v>
      </c>
      <c r="Z21" s="159" t="s">
        <v>59</v>
      </c>
      <c r="AA21" s="159"/>
      <c r="AB21" s="159"/>
      <c r="AC21" s="159"/>
      <c r="AD21" s="159" t="s">
        <v>51</v>
      </c>
      <c r="AE21" s="159" t="s">
        <v>24</v>
      </c>
      <c r="AF21" s="159" t="s">
        <v>25</v>
      </c>
      <c r="AG21" s="159" t="s">
        <v>28</v>
      </c>
      <c r="AH21" s="159" t="s">
        <v>29</v>
      </c>
      <c r="AI21" s="159" t="s">
        <v>30</v>
      </c>
      <c r="AJ21" s="159" t="s">
        <v>31</v>
      </c>
      <c r="AL21" s="159" t="s">
        <v>52</v>
      </c>
      <c r="AM21" s="159" t="s">
        <v>53</v>
      </c>
      <c r="AN21" s="159" t="s">
        <v>54</v>
      </c>
      <c r="AO21" s="159" t="s">
        <v>55</v>
      </c>
      <c r="AP21" s="159" t="s">
        <v>56</v>
      </c>
      <c r="AQ21" s="159" t="s">
        <v>30</v>
      </c>
      <c r="AR21" s="159" t="s">
        <v>57</v>
      </c>
      <c r="AV21" s="159" t="s">
        <v>38</v>
      </c>
      <c r="AW21" s="159" t="s">
        <v>39</v>
      </c>
      <c r="AX21" s="159" t="s">
        <v>40</v>
      </c>
      <c r="AZ21" s="159" t="s">
        <v>41</v>
      </c>
      <c r="BA21" s="159" t="s">
        <v>58</v>
      </c>
    </row>
    <row r="22" customFormat="false" ht="8.25" hidden="false" customHeight="false" outlineLevel="0" collapsed="false">
      <c r="A22" s="160" t="s">
        <v>1531</v>
      </c>
      <c r="B22" s="161" t="n">
        <v>25</v>
      </c>
      <c r="C22" s="170" t="n">
        <v>16</v>
      </c>
      <c r="D22" s="161" t="n">
        <v>250</v>
      </c>
      <c r="E22" s="161" t="n">
        <v>1160</v>
      </c>
      <c r="F22" s="161" t="n">
        <f aca="false">E22/D22</f>
        <v>4.64</v>
      </c>
      <c r="G22" s="161" t="n">
        <v>5</v>
      </c>
      <c r="H22" s="158" t="n">
        <f aca="false">G22/D22</f>
        <v>0.02</v>
      </c>
      <c r="J22" s="158" t="n">
        <f aca="false">L22/K22</f>
        <v>0.810344827586207</v>
      </c>
      <c r="K22" s="161" t="n">
        <v>58</v>
      </c>
      <c r="L22" s="161" t="n">
        <v>47</v>
      </c>
      <c r="M22" s="161" t="n">
        <v>410</v>
      </c>
      <c r="N22" s="161" t="n">
        <f aca="false">M22/L22</f>
        <v>8.72340425531915</v>
      </c>
      <c r="O22" s="161" t="n">
        <v>2</v>
      </c>
      <c r="P22" s="158" t="n">
        <f aca="false">O22/L22</f>
        <v>0.0425531914893617</v>
      </c>
      <c r="S22" s="160" t="s">
        <v>1532</v>
      </c>
      <c r="T22" s="158" t="n">
        <f aca="false">(D22+K22)/($D$27+$K$27+$N$17+$E$17+$L$38+$L$47)</f>
        <v>0.379310344827586</v>
      </c>
      <c r="U22" s="158" t="n">
        <f aca="false">K22/($K$27+$F$38+$F$47)</f>
        <v>0.158038147138965</v>
      </c>
      <c r="V22" s="158" t="n">
        <f aca="false">D22/($D$27+$N$17+$L$38+$L$47)</f>
        <v>0.659630606860158</v>
      </c>
      <c r="X22" s="161" t="n">
        <f aca="false">($E22*('Scoring Format'!$B$3))+($G22*('Scoring Format'!$B$6))+($M22*('Scoring Format'!$B$4))+($O22*('Scoring Format'!$B$7))</f>
        <v>199</v>
      </c>
      <c r="Y22" s="161" t="n">
        <f aca="false">($E22*('Scoring Format'!$B$3))+($G22*('Scoring Format'!$B$6))+(L22*1)+($M22*('Scoring Format'!$B$4))+($O22*('Scoring Format'!$B$7))</f>
        <v>246</v>
      </c>
      <c r="Z22" s="161" t="n">
        <f aca="false">($E22*('Scoring Format'!$B$3))+($G22*('Scoring Format'!$B$6))+(L22*0.5)+($M22*('Scoring Format'!$B$4))+($O22*('Scoring Format'!$B$7))</f>
        <v>222.5</v>
      </c>
      <c r="AA22" s="2"/>
      <c r="AB22" s="2"/>
      <c r="AC22" s="2"/>
      <c r="AD22" s="160" t="s">
        <v>61</v>
      </c>
      <c r="AE22" s="160"/>
      <c r="AF22" s="161" t="n">
        <v>200</v>
      </c>
      <c r="AG22" s="161" t="n">
        <v>1040</v>
      </c>
      <c r="AH22" s="161" t="n">
        <f aca="false">AG22/AF22</f>
        <v>5.2</v>
      </c>
      <c r="AI22" s="161" t="n">
        <v>7</v>
      </c>
      <c r="AJ22" s="158" t="n">
        <f aca="false">AI22/AF22</f>
        <v>0.035</v>
      </c>
      <c r="AL22" s="158" t="n">
        <f aca="false">AN22/AM22</f>
        <v>0.8</v>
      </c>
      <c r="AM22" s="161" t="n">
        <v>70</v>
      </c>
      <c r="AN22" s="161" t="n">
        <v>56</v>
      </c>
      <c r="AO22" s="161" t="n">
        <v>364</v>
      </c>
      <c r="AP22" s="161" t="n">
        <f aca="false">AO22/AN22</f>
        <v>6.5</v>
      </c>
      <c r="AQ22" s="161" t="n">
        <v>2</v>
      </c>
      <c r="AR22" s="158" t="n">
        <f aca="false">AQ22/AN22</f>
        <v>0.0357142857142857</v>
      </c>
      <c r="AV22" s="158" t="e">
        <f aca="false">(#ref!+AM22)/(#ref!+AM25)</f>
        <v>#NAME?</v>
      </c>
      <c r="AW22" s="158" t="e">
        <f aca="false">#ref!/(AM22+#ref!)</f>
        <v>#NAME?</v>
      </c>
      <c r="AX22" s="158" t="e">
        <f aca="false">AM22/(#ref!+AM22)</f>
        <v>#NAME?</v>
      </c>
      <c r="AZ22" s="161" t="e">
        <f aca="false">(#ref!*0.1)+(AF22*6)+(AL22*0.1)+(AN22*6)</f>
        <v>#NAME?</v>
      </c>
      <c r="BA22" s="161" t="e">
        <f aca="false">(#ref!*0.1)+(AF22*6)+(AK22*1)+(AL22*0.1)+(AN22*6)</f>
        <v>#NAME?</v>
      </c>
    </row>
    <row r="23" customFormat="false" ht="8.25" hidden="false" customHeight="false" outlineLevel="0" collapsed="false">
      <c r="A23" s="160" t="s">
        <v>1533</v>
      </c>
      <c r="B23" s="161" t="n">
        <v>22</v>
      </c>
      <c r="C23" s="170" t="n">
        <v>16</v>
      </c>
      <c r="D23" s="161" t="n">
        <v>41</v>
      </c>
      <c r="E23" s="161" t="n">
        <v>173</v>
      </c>
      <c r="F23" s="161" t="n">
        <f aca="false">E23/D23</f>
        <v>4.21951219512195</v>
      </c>
      <c r="G23" s="161" t="n">
        <v>2</v>
      </c>
      <c r="H23" s="158" t="n">
        <f aca="false">G23/D23</f>
        <v>0.0487804878048781</v>
      </c>
      <c r="J23" s="158" t="n">
        <f aca="false">L23/K23</f>
        <v>0.5</v>
      </c>
      <c r="K23" s="161" t="n">
        <v>8</v>
      </c>
      <c r="L23" s="161" t="n">
        <v>4</v>
      </c>
      <c r="M23" s="161" t="n">
        <v>34</v>
      </c>
      <c r="N23" s="161" t="n">
        <f aca="false">M23/L23</f>
        <v>8.5</v>
      </c>
      <c r="O23" s="161" t="n">
        <v>0</v>
      </c>
      <c r="P23" s="158" t="n">
        <f aca="false">O23/L23</f>
        <v>0</v>
      </c>
      <c r="S23" s="160" t="s">
        <v>1534</v>
      </c>
      <c r="T23" s="158" t="n">
        <f aca="false">(D23+K23)/($D$27+$K$27+$N$17+$E$17+$L$38+$L$47)</f>
        <v>0.0603448275862069</v>
      </c>
      <c r="U23" s="158" t="n">
        <f aca="false">K23/($K$27+$F$38+$F$47)</f>
        <v>0.0217983651226158</v>
      </c>
      <c r="V23" s="158" t="n">
        <f aca="false">D23/($D$27+$N$17+$L$38+$L$47)</f>
        <v>0.108179419525066</v>
      </c>
      <c r="X23" s="161" t="n">
        <f aca="false">($E23*('Scoring Format'!$B$3))+($G23*('Scoring Format'!$B$6))+($M23*('Scoring Format'!$B$4))+($O23*('Scoring Format'!$B$7))</f>
        <v>32.7</v>
      </c>
      <c r="Y23" s="161" t="n">
        <f aca="false">($E23*('Scoring Format'!$B$3))+($G23*('Scoring Format'!$B$6))+(L23*1)+($M23*('Scoring Format'!$B$4))+($O23*('Scoring Format'!$B$7))</f>
        <v>36.7</v>
      </c>
      <c r="Z23" s="161" t="n">
        <f aca="false">($E23*('Scoring Format'!$B$3))+($G23*('Scoring Format'!$B$6))+(L23*0.5)+($M23*('Scoring Format'!$B$4))+($O23*('Scoring Format'!$B$7))</f>
        <v>34.7</v>
      </c>
      <c r="AA23" s="2"/>
      <c r="AB23" s="2"/>
      <c r="AC23" s="2"/>
      <c r="AD23" s="160" t="s">
        <v>64</v>
      </c>
      <c r="AE23" s="160"/>
      <c r="AF23" s="161" t="n">
        <v>96</v>
      </c>
      <c r="AG23" s="161" t="n">
        <v>445</v>
      </c>
      <c r="AH23" s="161" t="n">
        <f aca="false">AG23/AF23</f>
        <v>4.63541666666667</v>
      </c>
      <c r="AI23" s="161" t="n">
        <v>6</v>
      </c>
      <c r="AJ23" s="158" t="n">
        <f aca="false">AI23/AF23</f>
        <v>0.0625</v>
      </c>
      <c r="AL23" s="158" t="n">
        <f aca="false">AN23/AM23</f>
        <v>0.583333333333333</v>
      </c>
      <c r="AM23" s="161" t="n">
        <v>24</v>
      </c>
      <c r="AN23" s="161" t="n">
        <v>14</v>
      </c>
      <c r="AO23" s="161" t="n">
        <v>110</v>
      </c>
      <c r="AP23" s="161" t="n">
        <f aca="false">AO23/AN23</f>
        <v>7.85714285714286</v>
      </c>
      <c r="AQ23" s="161" t="n">
        <v>2</v>
      </c>
      <c r="AR23" s="158" t="n">
        <f aca="false">AQ23/AN23</f>
        <v>0.142857142857143</v>
      </c>
      <c r="AV23" s="158" t="e">
        <f aca="false">(#ref!+AM23)/(#ref!+AM26)</f>
        <v>#NAME?</v>
      </c>
      <c r="AW23" s="158" t="e">
        <f aca="false">#ref!/(AM23+#ref!)</f>
        <v>#NAME?</v>
      </c>
      <c r="AX23" s="158" t="e">
        <f aca="false">AM23/(#ref!+AM23)</f>
        <v>#NAME?</v>
      </c>
      <c r="AZ23" s="161" t="e">
        <f aca="false">(#ref!*0.1)+(AF23*6)+(AL23*0.1)+(AN23*6)</f>
        <v>#NAME?</v>
      </c>
      <c r="BA23" s="161" t="e">
        <f aca="false">(#ref!*0.1)+(AF23*6)+(AK23*1)+(AL23*0.1)+(AN23*6)</f>
        <v>#NAME?</v>
      </c>
    </row>
    <row r="24" customFormat="false" ht="8.25" hidden="false" customHeight="false" outlineLevel="0" collapsed="false">
      <c r="A24" s="160" t="s">
        <v>1535</v>
      </c>
      <c r="B24" s="161" t="n">
        <v>24</v>
      </c>
      <c r="C24" s="170" t="n">
        <v>16</v>
      </c>
      <c r="D24" s="161" t="n">
        <v>40</v>
      </c>
      <c r="E24" s="161" t="n">
        <v>200</v>
      </c>
      <c r="F24" s="161" t="n">
        <f aca="false">E24/D24</f>
        <v>5</v>
      </c>
      <c r="G24" s="161" t="n">
        <v>1</v>
      </c>
      <c r="H24" s="158" t="n">
        <f aca="false">G24/D24</f>
        <v>0.025</v>
      </c>
      <c r="J24" s="158" t="n">
        <f aca="false">L24/K24</f>
        <v>0.75</v>
      </c>
      <c r="K24" s="161" t="n">
        <v>20</v>
      </c>
      <c r="L24" s="161" t="n">
        <v>15</v>
      </c>
      <c r="M24" s="161" t="n">
        <v>141</v>
      </c>
      <c r="N24" s="161" t="n">
        <f aca="false">M24/L24</f>
        <v>9.4</v>
      </c>
      <c r="O24" s="161" t="n">
        <v>1</v>
      </c>
      <c r="P24" s="158" t="n">
        <f aca="false">O24/L24</f>
        <v>0.0666666666666667</v>
      </c>
      <c r="S24" s="160" t="s">
        <v>1536</v>
      </c>
      <c r="T24" s="158" t="n">
        <f aca="false">(D24+K24)/($D$27+$K$27+$N$17+$E$17+$L$38+$L$47)</f>
        <v>0.0738916256157636</v>
      </c>
      <c r="U24" s="158" t="n">
        <f aca="false">K24/($K$27+$F$38+$F$47)</f>
        <v>0.0544959128065395</v>
      </c>
      <c r="V24" s="158" t="n">
        <f aca="false">D24/($D$27+$N$17+$L$38+$L$47)</f>
        <v>0.105540897097625</v>
      </c>
      <c r="X24" s="161" t="n">
        <f aca="false">($E24*('Scoring Format'!$B$3))+($G24*('Scoring Format'!$B$6))+($M24*('Scoring Format'!$B$4))+($O24*('Scoring Format'!$B$7))</f>
        <v>46.1</v>
      </c>
      <c r="Y24" s="161" t="n">
        <f aca="false">($E24*('Scoring Format'!$B$3))+($G24*('Scoring Format'!$B$6))+(L24*1)+($M24*('Scoring Format'!$B$4))+($O24*('Scoring Format'!$B$7))</f>
        <v>61.1</v>
      </c>
      <c r="Z24" s="161" t="n">
        <f aca="false">($E24*('Scoring Format'!$B$3))+($G24*('Scoring Format'!$B$6))+(L24*0.5)+($M24*('Scoring Format'!$B$4))+($O24*('Scoring Format'!$B$7))</f>
        <v>53.6</v>
      </c>
      <c r="AA24" s="2"/>
      <c r="AB24" s="2"/>
      <c r="AC24" s="2"/>
      <c r="AD24" s="160" t="s">
        <v>67</v>
      </c>
      <c r="AE24" s="160"/>
      <c r="AF24" s="161" t="n">
        <v>8</v>
      </c>
      <c r="AG24" s="161" t="n">
        <v>28</v>
      </c>
      <c r="AH24" s="161" t="n">
        <f aca="false">AG24/AF24</f>
        <v>3.5</v>
      </c>
      <c r="AI24" s="161" t="n">
        <v>0</v>
      </c>
      <c r="AJ24" s="158" t="n">
        <f aca="false">AI24/AF24</f>
        <v>0</v>
      </c>
      <c r="AL24" s="158" t="n">
        <f aca="false">AN24/AM24</f>
        <v>0.5</v>
      </c>
      <c r="AM24" s="161" t="n">
        <v>4</v>
      </c>
      <c r="AN24" s="161" t="n">
        <v>2</v>
      </c>
      <c r="AO24" s="161" t="n">
        <v>17</v>
      </c>
      <c r="AP24" s="161" t="n">
        <f aca="false">AO24/AN24</f>
        <v>8.5</v>
      </c>
      <c r="AQ24" s="161" t="n">
        <v>0</v>
      </c>
      <c r="AR24" s="158" t="n">
        <f aca="false">AQ24/AN24</f>
        <v>0</v>
      </c>
      <c r="AV24" s="158" t="e">
        <f aca="false">(#ref!+AM24)/(#ref!+AM30)</f>
        <v>#NAME?</v>
      </c>
      <c r="AW24" s="158" t="e">
        <f aca="false">#ref!/(AM24+#ref!)</f>
        <v>#NAME?</v>
      </c>
      <c r="AX24" s="158" t="e">
        <f aca="false">AM24/(#ref!+AM24)</f>
        <v>#NAME?</v>
      </c>
      <c r="AZ24" s="161" t="e">
        <f aca="false">(#ref!*0.1)+(AF24*6)+(AL24*0.1)+(AN24*6)</f>
        <v>#NAME?</v>
      </c>
      <c r="BA24" s="161" t="e">
        <f aca="false">(#ref!*0.1)+(AF24*6)+(AK24*1)+(AL24*0.1)+(AN24*6)</f>
        <v>#NAME?</v>
      </c>
    </row>
    <row r="25" customFormat="false" ht="8.25" hidden="false" customHeight="false" outlineLevel="0" collapsed="false">
      <c r="A25" s="160" t="s">
        <v>1537</v>
      </c>
      <c r="B25" s="161" t="n">
        <v>28</v>
      </c>
      <c r="C25" s="170" t="n">
        <v>16</v>
      </c>
      <c r="D25" s="161" t="n">
        <v>1</v>
      </c>
      <c r="E25" s="161" t="n">
        <v>0</v>
      </c>
      <c r="F25" s="161" t="n">
        <f aca="false">E25/D25</f>
        <v>0</v>
      </c>
      <c r="G25" s="161" t="n">
        <v>0</v>
      </c>
      <c r="H25" s="158" t="n">
        <f aca="false">G25/D25</f>
        <v>0</v>
      </c>
      <c r="J25" s="158" t="e">
        <f aca="false">L25/K25</f>
        <v>#DIV/0!</v>
      </c>
      <c r="K25" s="161" t="n">
        <v>0</v>
      </c>
      <c r="L25" s="161" t="n">
        <v>0</v>
      </c>
      <c r="M25" s="161" t="n">
        <v>0</v>
      </c>
      <c r="N25" s="161" t="e">
        <f aca="false">M25/L25</f>
        <v>#DIV/0!</v>
      </c>
      <c r="O25" s="161" t="n">
        <v>0</v>
      </c>
      <c r="P25" s="158" t="e">
        <f aca="false">O25/L25</f>
        <v>#DIV/0!</v>
      </c>
      <c r="S25" s="160" t="s">
        <v>1538</v>
      </c>
      <c r="T25" s="158" t="n">
        <f aca="false">(D25+K25)/($D$27+$K$27+$N$17+$E$17+$L$38+$L$47)</f>
        <v>0.00123152709359606</v>
      </c>
      <c r="U25" s="158" t="n">
        <f aca="false">K25/($K$27+$F$38+$F$47)</f>
        <v>0</v>
      </c>
      <c r="V25" s="158" t="n">
        <f aca="false">D25/($D$27+$N$17+$L$38+$L$47)</f>
        <v>0.00263852242744063</v>
      </c>
      <c r="X25" s="161" t="n">
        <f aca="false">($E25*('Scoring Format'!$B$3))+($G25*('Scoring Format'!$B$6))+($M25*('Scoring Format'!$B$4))+($O25*('Scoring Format'!$B$7))</f>
        <v>0</v>
      </c>
      <c r="Y25" s="161" t="n">
        <f aca="false">($E25*('Scoring Format'!$B$3))+($G25*('Scoring Format'!$B$6))+(L25*1)+($M25*('Scoring Format'!$B$4))+($O25*('Scoring Format'!$B$7))</f>
        <v>0</v>
      </c>
      <c r="Z25" s="161" t="n">
        <f aca="false">($E25*('Scoring Format'!$B$3))+($G25*('Scoring Format'!$B$6))+(L25*0.5)+($M25*('Scoring Format'!$B$4))+($O25*('Scoring Format'!$B$7))</f>
        <v>0</v>
      </c>
      <c r="AA25" s="2"/>
      <c r="AB25" s="2"/>
      <c r="AC25" s="2"/>
      <c r="AD25" s="160" t="s">
        <v>70</v>
      </c>
      <c r="AE25" s="160"/>
      <c r="AF25" s="161"/>
      <c r="AG25" s="161"/>
      <c r="AH25" s="161" t="e">
        <f aca="false">AG25/AF25</f>
        <v>#DIV/0!</v>
      </c>
      <c r="AI25" s="161" t="n">
        <v>0</v>
      </c>
      <c r="AJ25" s="158" t="e">
        <f aca="false">AI25/AF25</f>
        <v>#DIV/0!</v>
      </c>
      <c r="AL25" s="158" t="e">
        <f aca="false">AN25/AM25</f>
        <v>#DIV/0!</v>
      </c>
      <c r="AM25" s="161"/>
      <c r="AN25" s="161"/>
      <c r="AO25" s="161"/>
      <c r="AP25" s="161" t="e">
        <f aca="false">AO25/AN25</f>
        <v>#DIV/0!</v>
      </c>
      <c r="AQ25" s="161" t="n">
        <v>0</v>
      </c>
      <c r="AR25" s="158" t="e">
        <f aca="false">AQ25/AN25</f>
        <v>#DIV/0!</v>
      </c>
      <c r="AV25" s="158" t="e">
        <f aca="false">(#ref!+AM25)/(#ref!+AM31)</f>
        <v>#NAME?</v>
      </c>
      <c r="AW25" s="158" t="e">
        <f aca="false">#ref!/(AM25+#ref!)</f>
        <v>#NAME?</v>
      </c>
      <c r="AX25" s="158" t="e">
        <f aca="false">AM25/(#ref!+AM25)</f>
        <v>#NAME?</v>
      </c>
      <c r="AZ25" s="161" t="e">
        <f aca="false">(#ref!*0.1)+(AF25*6)+(AL25*0.1)+(AN25*6)</f>
        <v>#NAME?</v>
      </c>
      <c r="BA25" s="161" t="e">
        <f aca="false">(#ref!*0.1)+(AF25*6)+(AK25*1)+(AL25*0.1)+(AN25*6)</f>
        <v>#NAME?</v>
      </c>
    </row>
    <row r="26" customFormat="false" ht="8.25" hidden="false" customHeight="false" outlineLevel="0" collapsed="false">
      <c r="A26" s="160"/>
      <c r="B26" s="161"/>
      <c r="C26" s="170"/>
      <c r="D26" s="161"/>
      <c r="E26" s="161"/>
      <c r="F26" s="161" t="e">
        <f aca="false">E26/D26</f>
        <v>#DIV/0!</v>
      </c>
      <c r="G26" s="161" t="n">
        <v>0</v>
      </c>
      <c r="H26" s="158" t="e">
        <f aca="false">G26/D26</f>
        <v>#DIV/0!</v>
      </c>
      <c r="J26" s="158" t="e">
        <f aca="false">L26/K26</f>
        <v>#DIV/0!</v>
      </c>
      <c r="K26" s="161"/>
      <c r="L26" s="161"/>
      <c r="M26" s="161"/>
      <c r="N26" s="161" t="e">
        <f aca="false">M26/L26</f>
        <v>#DIV/0!</v>
      </c>
      <c r="O26" s="161"/>
      <c r="P26" s="158" t="e">
        <f aca="false">O26/L26</f>
        <v>#DIV/0!</v>
      </c>
      <c r="S26" s="160"/>
      <c r="T26" s="158" t="n">
        <f aca="false">(D26+K26)/($D$27+$K$27+$N$17+$E$17+$L$38+$L$47)</f>
        <v>0</v>
      </c>
      <c r="U26" s="158" t="n">
        <f aca="false">K26/($K$27+$F$38+$F$47)</f>
        <v>0</v>
      </c>
      <c r="V26" s="158" t="n">
        <f aca="false">D26/($D$27+$N$17+$L$38+$L$47)</f>
        <v>0</v>
      </c>
      <c r="X26" s="161" t="n">
        <f aca="false">($E26*('Scoring Format'!$B$3))+($G26*('Scoring Format'!$B$6))+($M26*('Scoring Format'!$B$4))+($O26*('Scoring Format'!$B$7))</f>
        <v>0</v>
      </c>
      <c r="Y26" s="161" t="n">
        <f aca="false">($E26*('Scoring Format'!$B$3))+($G26*('Scoring Format'!$B$6))+(L26*1)+($M26*('Scoring Format'!$B$4))+($O26*('Scoring Format'!$B$7))</f>
        <v>0</v>
      </c>
      <c r="Z26" s="161" t="n">
        <f aca="false">($E26*('Scoring Format'!$B$3))+($G26*('Scoring Format'!$B$6))+(L26*0.5)+($M26*('Scoring Format'!$B$4))+($O26*('Scoring Format'!$B$7))</f>
        <v>0</v>
      </c>
      <c r="AA26" s="2"/>
      <c r="AB26" s="2"/>
      <c r="AC26" s="2"/>
      <c r="AD26" s="160" t="s">
        <v>164</v>
      </c>
      <c r="AE26" s="160"/>
      <c r="AF26" s="161"/>
      <c r="AG26" s="161"/>
      <c r="AH26" s="161" t="e">
        <f aca="false">AG26/AF26</f>
        <v>#DIV/0!</v>
      </c>
      <c r="AI26" s="161"/>
      <c r="AJ26" s="158" t="e">
        <f aca="false">AI26/AF26</f>
        <v>#DIV/0!</v>
      </c>
      <c r="AL26" s="158" t="e">
        <f aca="false">AN26/AM26</f>
        <v>#DIV/0!</v>
      </c>
      <c r="AM26" s="161"/>
      <c r="AN26" s="161"/>
      <c r="AO26" s="161"/>
      <c r="AP26" s="161"/>
      <c r="AQ26" s="161" t="n">
        <f aca="false">(AG26*0.1)+(AI26*6)+(AN26*0.1)+(AP26*6)</f>
        <v>0</v>
      </c>
      <c r="AR26" s="158" t="e">
        <f aca="false">AQ26/AN26</f>
        <v>#DIV/0!</v>
      </c>
      <c r="AV26" s="158" t="e">
        <f aca="false">(#ref!+AM26)/(#ref!+AM32)</f>
        <v>#NAME?</v>
      </c>
      <c r="AW26" s="158" t="e">
        <f aca="false">#ref!/(AM26+#ref!)</f>
        <v>#NAME?</v>
      </c>
      <c r="AX26" s="158" t="e">
        <f aca="false">AM26/(#ref!+AM26)</f>
        <v>#NAME?</v>
      </c>
      <c r="AZ26" s="161" t="e">
        <f aca="false">(#ref!*0.1)+(AF26*6)+(AJ26*1)+(AK26*0.1)+(AM26*6)</f>
        <v>#NAME?</v>
      </c>
      <c r="BA26" s="161" t="e">
        <f aca="false">(#ref!*0.1)+(AF26*6)+(AK26*1)+(AL26*0.1)+(AN26*6)</f>
        <v>#NAME?</v>
      </c>
    </row>
    <row r="27" customFormat="false" ht="8.25" hidden="false" customHeight="false" outlineLevel="0" collapsed="false">
      <c r="A27" s="159" t="s">
        <v>49</v>
      </c>
      <c r="B27" s="159"/>
      <c r="C27" s="159"/>
      <c r="D27" s="159" t="n">
        <f aca="false">SUM(D22:D26)</f>
        <v>332</v>
      </c>
      <c r="E27" s="159" t="n">
        <f aca="false">SUM(E22:E26)</f>
        <v>1533</v>
      </c>
      <c r="F27" s="159"/>
      <c r="G27" s="159" t="n">
        <f aca="false">SUM(G22:G26)</f>
        <v>8</v>
      </c>
      <c r="H27" s="159"/>
      <c r="I27" s="159"/>
      <c r="J27" s="159"/>
      <c r="K27" s="159" t="n">
        <f aca="false">SUM(K22:K26)</f>
        <v>86</v>
      </c>
      <c r="L27" s="159" t="n">
        <f aca="false">SUM(L22:L26)</f>
        <v>66</v>
      </c>
      <c r="M27" s="159" t="n">
        <f aca="false">SUM(M22:M26)</f>
        <v>585</v>
      </c>
      <c r="N27" s="159"/>
      <c r="O27" s="159" t="n">
        <f aca="false">SUM(O22:O26)</f>
        <v>3</v>
      </c>
      <c r="P27" s="159"/>
      <c r="AD27" s="159" t="s">
        <v>49</v>
      </c>
      <c r="AE27" s="159"/>
      <c r="AF27" s="159" t="n">
        <f aca="false">SUM(AF22:AF26)</f>
        <v>304</v>
      </c>
      <c r="AG27" s="159" t="n">
        <f aca="false">SUM(AG22:AG26)</f>
        <v>1513</v>
      </c>
      <c r="AH27" s="159"/>
      <c r="AI27" s="159" t="n">
        <f aca="false">SUM(AI22:AI26)</f>
        <v>13</v>
      </c>
      <c r="AJ27" s="159"/>
      <c r="AK27" s="159"/>
      <c r="AL27" s="159"/>
      <c r="AM27" s="159" t="n">
        <f aca="false">SUM(AM22:AM26)</f>
        <v>98</v>
      </c>
      <c r="AN27" s="159" t="n">
        <f aca="false">SUM(AN22:AN26)</f>
        <v>72</v>
      </c>
      <c r="AO27" s="159" t="n">
        <f aca="false">SUM(AO22:AO26)</f>
        <v>491</v>
      </c>
      <c r="AP27" s="159"/>
      <c r="AQ27" s="159" t="n">
        <f aca="false">SUM(AQ22:AQ26)</f>
        <v>4</v>
      </c>
      <c r="AR27" s="159"/>
    </row>
    <row r="28" customFormat="false" ht="8.25" hidden="false" customHeight="false" outlineLevel="0" collapsed="false">
      <c r="A28" s="159"/>
      <c r="B28" s="2"/>
      <c r="C28" s="2"/>
      <c r="D28" s="2"/>
      <c r="E28" s="2"/>
      <c r="F28" s="2"/>
      <c r="G28" s="2"/>
      <c r="H28" s="159"/>
      <c r="I28" s="2"/>
      <c r="J28" s="2"/>
      <c r="K28" s="2"/>
      <c r="L28" s="2"/>
      <c r="M28" s="2"/>
      <c r="N28" s="2"/>
      <c r="AC28" s="159"/>
      <c r="AD28" s="2"/>
      <c r="AE28" s="2"/>
      <c r="AF28" s="2"/>
      <c r="AG28" s="2"/>
      <c r="AH28" s="2"/>
      <c r="AI28" s="2"/>
      <c r="AJ28" s="159"/>
      <c r="AK28" s="2"/>
      <c r="AL28" s="2"/>
      <c r="AM28" s="2"/>
      <c r="AN28" s="2"/>
      <c r="AO28" s="2"/>
      <c r="AP28" s="2"/>
    </row>
    <row r="29" customFormat="false" ht="8.25" hidden="false" customHeight="false" outlineLevel="0" collapsed="false">
      <c r="B29" s="2"/>
      <c r="C29" s="2"/>
      <c r="D29" s="2"/>
      <c r="E29" s="2"/>
      <c r="F29" s="2"/>
      <c r="G29" s="2"/>
      <c r="H29" s="2"/>
      <c r="I29" s="2"/>
      <c r="J29" s="2"/>
      <c r="K29" s="2"/>
      <c r="L29" s="2"/>
      <c r="M29" s="2"/>
      <c r="AD29" s="2"/>
      <c r="AE29" s="2"/>
      <c r="AF29" s="2"/>
      <c r="AG29" s="2"/>
      <c r="AH29" s="2"/>
      <c r="AI29" s="2"/>
      <c r="AJ29" s="2"/>
      <c r="AK29" s="2"/>
      <c r="AL29" s="2"/>
      <c r="AM29" s="2"/>
      <c r="AN29" s="2"/>
      <c r="AO29" s="2"/>
    </row>
    <row r="30" customFormat="false" ht="8.25" hidden="false" customHeight="false" outlineLevel="0" collapsed="false">
      <c r="A30" s="153" t="s">
        <v>50</v>
      </c>
      <c r="B30" s="153"/>
      <c r="C30" s="153"/>
      <c r="D30" s="153"/>
      <c r="E30" s="153"/>
      <c r="F30" s="153"/>
      <c r="G30" s="153"/>
      <c r="H30" s="154"/>
      <c r="I30" s="154"/>
      <c r="J30" s="2"/>
      <c r="K30" s="2"/>
      <c r="L30" s="153" t="s">
        <v>19</v>
      </c>
      <c r="M30" s="153"/>
      <c r="N30" s="153"/>
      <c r="O30" s="153"/>
      <c r="P30" s="153"/>
      <c r="T30" s="153" t="s">
        <v>20</v>
      </c>
      <c r="U30" s="153"/>
      <c r="V30" s="153"/>
      <c r="X30" s="153"/>
      <c r="Y30" s="153"/>
      <c r="AE30" s="153" t="s">
        <v>50</v>
      </c>
      <c r="AF30" s="153"/>
      <c r="AG30" s="153"/>
      <c r="AH30" s="153"/>
      <c r="AI30" s="153"/>
      <c r="AJ30" s="153"/>
      <c r="AK30" s="153"/>
      <c r="AL30" s="2"/>
      <c r="AM30" s="2"/>
      <c r="AN30" s="153" t="s">
        <v>19</v>
      </c>
      <c r="AO30" s="153"/>
      <c r="AP30" s="153"/>
      <c r="AQ30" s="153"/>
      <c r="AR30" s="153"/>
      <c r="AV30" s="153" t="s">
        <v>20</v>
      </c>
      <c r="AW30" s="153"/>
      <c r="AX30" s="153"/>
      <c r="AZ30" s="153" t="s">
        <v>21</v>
      </c>
      <c r="BA30" s="153"/>
    </row>
    <row r="31" customFormat="false" ht="8.25" hidden="false" customHeight="false" outlineLevel="0" collapsed="false">
      <c r="A31" s="159" t="s">
        <v>74</v>
      </c>
      <c r="B31" s="159" t="s">
        <v>23</v>
      </c>
      <c r="C31" s="159" t="s">
        <v>24</v>
      </c>
      <c r="D31" s="159" t="s">
        <v>52</v>
      </c>
      <c r="E31" s="159" t="s">
        <v>53</v>
      </c>
      <c r="F31" s="159" t="s">
        <v>54</v>
      </c>
      <c r="G31" s="159" t="s">
        <v>55</v>
      </c>
      <c r="H31" s="159" t="s">
        <v>56</v>
      </c>
      <c r="I31" s="159" t="s">
        <v>30</v>
      </c>
      <c r="J31" s="159" t="s">
        <v>57</v>
      </c>
      <c r="L31" s="159" t="s">
        <v>34</v>
      </c>
      <c r="M31" s="159" t="s">
        <v>35</v>
      </c>
      <c r="N31" s="159" t="s">
        <v>36</v>
      </c>
      <c r="O31" s="159" t="s">
        <v>75</v>
      </c>
      <c r="P31" s="159" t="s">
        <v>31</v>
      </c>
      <c r="S31" s="159" t="s">
        <v>74</v>
      </c>
      <c r="T31" s="159" t="s">
        <v>38</v>
      </c>
      <c r="U31" s="159" t="s">
        <v>39</v>
      </c>
      <c r="V31" s="159" t="s">
        <v>40</v>
      </c>
      <c r="X31" s="159" t="s">
        <v>41</v>
      </c>
      <c r="Y31" s="159" t="s">
        <v>58</v>
      </c>
      <c r="Z31" s="159" t="s">
        <v>76</v>
      </c>
      <c r="AA31" s="159"/>
      <c r="AD31" s="159" t="s">
        <v>74</v>
      </c>
      <c r="AE31" s="159" t="s">
        <v>24</v>
      </c>
      <c r="AF31" s="159" t="s">
        <v>52</v>
      </c>
      <c r="AG31" s="159" t="s">
        <v>53</v>
      </c>
      <c r="AH31" s="159" t="s">
        <v>54</v>
      </c>
      <c r="AI31" s="159" t="s">
        <v>55</v>
      </c>
      <c r="AJ31" s="159" t="s">
        <v>56</v>
      </c>
      <c r="AK31" s="159" t="s">
        <v>30</v>
      </c>
      <c r="AL31" s="159" t="s">
        <v>57</v>
      </c>
      <c r="AN31" s="159" t="s">
        <v>34</v>
      </c>
      <c r="AO31" s="159" t="s">
        <v>35</v>
      </c>
      <c r="AP31" s="159" t="s">
        <v>36</v>
      </c>
      <c r="AQ31" s="159" t="s">
        <v>75</v>
      </c>
      <c r="AR31" s="159" t="s">
        <v>31</v>
      </c>
      <c r="AV31" s="159" t="s">
        <v>38</v>
      </c>
      <c r="AW31" s="159" t="s">
        <v>39</v>
      </c>
      <c r="AX31" s="159" t="s">
        <v>40</v>
      </c>
      <c r="AZ31" s="159" t="s">
        <v>41</v>
      </c>
      <c r="BA31" s="159" t="s">
        <v>58</v>
      </c>
    </row>
    <row r="32" customFormat="false" ht="8.25" hidden="false" customHeight="false" outlineLevel="0" collapsed="false">
      <c r="A32" s="160" t="s">
        <v>1539</v>
      </c>
      <c r="B32" s="161" t="n">
        <v>26</v>
      </c>
      <c r="C32" s="161" t="n">
        <v>17</v>
      </c>
      <c r="D32" s="158" t="n">
        <f aca="false">F32/E32</f>
        <v>0.608974358974359</v>
      </c>
      <c r="E32" s="161" t="n">
        <v>156</v>
      </c>
      <c r="F32" s="161" t="n">
        <v>95</v>
      </c>
      <c r="G32" s="161" t="n">
        <v>1102</v>
      </c>
      <c r="H32" s="161" t="n">
        <f aca="false">G32/F32</f>
        <v>11.6</v>
      </c>
      <c r="I32" s="161" t="n">
        <v>6</v>
      </c>
      <c r="J32" s="158" t="n">
        <f aca="false">I32/F32</f>
        <v>0.0631578947368421</v>
      </c>
      <c r="L32" s="161" t="n">
        <v>0</v>
      </c>
      <c r="M32" s="161" t="n">
        <v>0</v>
      </c>
      <c r="N32" s="171" t="e">
        <f aca="false">M32/L32</f>
        <v>#DIV/0!</v>
      </c>
      <c r="O32" s="161" t="n">
        <v>0</v>
      </c>
      <c r="P32" s="158" t="e">
        <f aca="false">O32/L32</f>
        <v>#DIV/0!</v>
      </c>
      <c r="S32" s="160" t="s">
        <v>1540</v>
      </c>
      <c r="T32" s="172" t="n">
        <f aca="false">(E32+L32)/($D$27+$L$27+$N$17+$E$47+$L$47)</f>
        <v>0.276595744680851</v>
      </c>
      <c r="U32" s="172" t="n">
        <f aca="false">E32/($E$17)</f>
        <v>0.44956772334294</v>
      </c>
      <c r="V32" s="172" t="n">
        <f aca="false">L32/($N$17+$D$27+$L$38+$L$47)</f>
        <v>0</v>
      </c>
      <c r="X32" s="161" t="n">
        <f aca="false">($G32*('Scoring Format'!$B$4))+($I32*'Scoring Format'!$B$7)+($M32*('Scoring Format'!$B$3))+($O32*('Scoring Format'!$B$6))</f>
        <v>146.2</v>
      </c>
      <c r="Y32" s="161" t="n">
        <f aca="false">(F32*1)+(($G32*('Scoring Format'!$B$4))+($I32*'Scoring Format'!$B$7)+($M32*('Scoring Format'!$B$3))+($O32*('Scoring Format'!$B$6)))</f>
        <v>241.2</v>
      </c>
      <c r="Z32" s="161" t="n">
        <f aca="false">(F32*0.5)+(($G32*('Scoring Format'!$B$4))+($I32*'Scoring Format'!$B$7)+($M32*('Scoring Format'!$B$3))+($O32*('Scoring Format'!$B$6)))</f>
        <v>193.7</v>
      </c>
      <c r="AA32" s="2"/>
      <c r="AD32" s="160" t="s">
        <v>79</v>
      </c>
      <c r="AE32" s="160"/>
      <c r="AF32" s="158" t="n">
        <f aca="false">AH32/AG32</f>
        <v>0.607476635514019</v>
      </c>
      <c r="AG32" s="161" t="n">
        <v>107</v>
      </c>
      <c r="AH32" s="161" t="n">
        <v>65</v>
      </c>
      <c r="AI32" s="161" t="n">
        <v>710</v>
      </c>
      <c r="AJ32" s="161" t="n">
        <f aca="false">AI32/AH32</f>
        <v>10.9230769230769</v>
      </c>
      <c r="AK32" s="161" t="n">
        <v>6</v>
      </c>
      <c r="AL32" s="158" t="n">
        <f aca="false">AK32/AH32</f>
        <v>0.0923076923076923</v>
      </c>
      <c r="AN32" s="161" t="n">
        <v>0</v>
      </c>
      <c r="AO32" s="161" t="n">
        <v>0</v>
      </c>
      <c r="AP32" s="171" t="e">
        <f aca="false">AO32/AN32</f>
        <v>#DIV/0!</v>
      </c>
      <c r="AQ32" s="161" t="n">
        <v>0</v>
      </c>
      <c r="AR32" s="158" t="e">
        <f aca="false">AQ32/AN32</f>
        <v>#DIV/0!</v>
      </c>
      <c r="AV32" s="172" t="e">
        <f aca="false">(#ref!+AK32)/(#ref!+AK35)</f>
        <v>#NAME?</v>
      </c>
      <c r="AW32" s="172" t="e">
        <f aca="false">#ref!/(AK32+#ref!)</f>
        <v>#NAME?</v>
      </c>
      <c r="AX32" s="172" t="e">
        <f aca="false">AK32/(#ref!+AK32)</f>
        <v>#NAME?</v>
      </c>
      <c r="AZ32" s="161" t="n">
        <f aca="false">(AI32*0.1)+(AK32*6)+(AO32*0.1)+(AQ32*6)</f>
        <v>107</v>
      </c>
      <c r="BA32" s="161" t="n">
        <f aca="false">(AH32*1)+(AI32*0.1)+(AK32*6)+(AO32*0.1)+(AQ32*6)</f>
        <v>172</v>
      </c>
    </row>
    <row r="33" customFormat="false" ht="8.25" hidden="false" customHeight="false" outlineLevel="0" collapsed="false">
      <c r="A33" s="160" t="s">
        <v>1541</v>
      </c>
      <c r="B33" s="161" t="n">
        <v>32</v>
      </c>
      <c r="C33" s="161" t="n">
        <v>14</v>
      </c>
      <c r="D33" s="158" t="n">
        <f aca="false">F33/E33</f>
        <v>0.555555555555556</v>
      </c>
      <c r="E33" s="161" t="n">
        <v>9</v>
      </c>
      <c r="F33" s="161" t="n">
        <v>5</v>
      </c>
      <c r="G33" s="161" t="n">
        <v>55</v>
      </c>
      <c r="H33" s="161" t="n">
        <f aca="false">G33/F33</f>
        <v>11</v>
      </c>
      <c r="I33" s="161" t="n">
        <v>0</v>
      </c>
      <c r="J33" s="158" t="n">
        <f aca="false">I33/F33</f>
        <v>0</v>
      </c>
      <c r="L33" s="161"/>
      <c r="M33" s="161"/>
      <c r="N33" s="171" t="e">
        <f aca="false">M33/L33</f>
        <v>#DIV/0!</v>
      </c>
      <c r="O33" s="161" t="n">
        <v>0</v>
      </c>
      <c r="P33" s="158" t="e">
        <f aca="false">O33/L33</f>
        <v>#DIV/0!</v>
      </c>
      <c r="S33" s="160" t="s">
        <v>1542</v>
      </c>
      <c r="T33" s="172" t="n">
        <f aca="false">(E33+L33)/($D$27+$L$27+$N$17+$E$47+$L$47)</f>
        <v>0.0159574468085106</v>
      </c>
      <c r="U33" s="172" t="n">
        <f aca="false">E33/($E$17)</f>
        <v>0.0259365994236311</v>
      </c>
      <c r="V33" s="172" t="n">
        <f aca="false">L33/($N$17+$D$27+$L$38+$L$47)</f>
        <v>0</v>
      </c>
      <c r="X33" s="161" t="n">
        <f aca="false">($G33*('Scoring Format'!$B$4))+($I33*'Scoring Format'!$B$7)+($M33*('Scoring Format'!$B$3))+($O33*('Scoring Format'!$B$6))</f>
        <v>5.5</v>
      </c>
      <c r="Y33" s="161" t="n">
        <f aca="false">(F33*1)+(($G33*('Scoring Format'!$B$4))+($I33*'Scoring Format'!$B$7)+($M33*('Scoring Format'!$B$3))+($O33*('Scoring Format'!$B$6)))</f>
        <v>10.5</v>
      </c>
      <c r="Z33" s="161" t="n">
        <f aca="false">(F33*0.5)+(($G33*('Scoring Format'!$B$4))+($I33*'Scoring Format'!$B$7)+($M33*('Scoring Format'!$B$3))+($O33*('Scoring Format'!$B$6)))</f>
        <v>8</v>
      </c>
      <c r="AA33" s="2"/>
      <c r="AD33" s="160" t="s">
        <v>82</v>
      </c>
      <c r="AE33" s="160"/>
      <c r="AF33" s="158" t="n">
        <f aca="false">AH33/AG33</f>
        <v>0.633333333333333</v>
      </c>
      <c r="AG33" s="161" t="n">
        <v>120</v>
      </c>
      <c r="AH33" s="161" t="n">
        <v>76</v>
      </c>
      <c r="AI33" s="161" t="n">
        <v>892</v>
      </c>
      <c r="AJ33" s="161" t="n">
        <f aca="false">AI33/AH33</f>
        <v>11.7368421052632</v>
      </c>
      <c r="AK33" s="161" t="n">
        <v>5</v>
      </c>
      <c r="AL33" s="158" t="n">
        <f aca="false">AK33/AH33</f>
        <v>0.0657894736842105</v>
      </c>
      <c r="AN33" s="161" t="n">
        <v>12</v>
      </c>
      <c r="AO33" s="161" t="n">
        <v>108</v>
      </c>
      <c r="AP33" s="171" t="n">
        <f aca="false">AO33/AN33</f>
        <v>9</v>
      </c>
      <c r="AQ33" s="161" t="n">
        <v>0</v>
      </c>
      <c r="AR33" s="158" t="n">
        <f aca="false">AQ33/AN33</f>
        <v>0</v>
      </c>
      <c r="AV33" s="172" t="e">
        <f aca="false">(#ref!+AK33)/(#ref!+AK36)</f>
        <v>#NAME?</v>
      </c>
      <c r="AW33" s="172" t="e">
        <f aca="false">#ref!/(AK33+#ref!)</f>
        <v>#NAME?</v>
      </c>
      <c r="AX33" s="172" t="e">
        <f aca="false">AK33/(#ref!+AK33)</f>
        <v>#NAME?</v>
      </c>
      <c r="AZ33" s="161" t="n">
        <f aca="false">(AI33*0.1)+(AK33*6)+(AO33*0.1)+(AQ33*6)</f>
        <v>130</v>
      </c>
      <c r="BA33" s="161" t="n">
        <f aca="false">(AH33*1)+(AI33*0.1)+(AK33*6)+(AO33*0.1)+(AQ33*6)</f>
        <v>206</v>
      </c>
    </row>
    <row r="34" customFormat="false" ht="8.25" hidden="false" customHeight="false" outlineLevel="0" collapsed="false">
      <c r="A34" s="160" t="s">
        <v>1543</v>
      </c>
      <c r="B34" s="161" t="n">
        <v>23</v>
      </c>
      <c r="C34" s="161" t="n">
        <v>16</v>
      </c>
      <c r="D34" s="158" t="n">
        <f aca="false">F34/E34</f>
        <v>0.565217391304348</v>
      </c>
      <c r="E34" s="161" t="n">
        <v>46</v>
      </c>
      <c r="F34" s="161" t="n">
        <v>26</v>
      </c>
      <c r="G34" s="161" t="n">
        <v>401</v>
      </c>
      <c r="H34" s="161" t="n">
        <f aca="false">G34/F34</f>
        <v>15.4230769230769</v>
      </c>
      <c r="I34" s="161" t="n">
        <v>2</v>
      </c>
      <c r="J34" s="158" t="n">
        <f aca="false">I34/F34</f>
        <v>0.0769230769230769</v>
      </c>
      <c r="L34" s="161"/>
      <c r="M34" s="161"/>
      <c r="N34" s="171" t="e">
        <f aca="false">M34/L34</f>
        <v>#DIV/0!</v>
      </c>
      <c r="O34" s="161" t="n">
        <v>0</v>
      </c>
      <c r="P34" s="158" t="e">
        <f aca="false">O34/L34</f>
        <v>#DIV/0!</v>
      </c>
      <c r="S34" s="160" t="s">
        <v>1544</v>
      </c>
      <c r="T34" s="172" t="n">
        <f aca="false">(E34+L34)/($D$27+$L$27+$N$17+$E$47+$L$47)</f>
        <v>0.0815602836879433</v>
      </c>
      <c r="U34" s="172" t="n">
        <f aca="false">E34/($E$17)</f>
        <v>0.132564841498559</v>
      </c>
      <c r="V34" s="172" t="n">
        <f aca="false">L34/($N$17+$D$27+$L$38+$L$47)</f>
        <v>0</v>
      </c>
      <c r="X34" s="161" t="n">
        <f aca="false">($G34*('Scoring Format'!$B$4))+($I34*'Scoring Format'!$B$7)+($M34*('Scoring Format'!$B$3))+($O34*('Scoring Format'!$B$6))</f>
        <v>52.1</v>
      </c>
      <c r="Y34" s="161" t="n">
        <f aca="false">(F34*1)+(($G34*('Scoring Format'!$B$4))+($I34*'Scoring Format'!$B$7)+($M34*('Scoring Format'!$B$3))+($O34*('Scoring Format'!$B$6)))</f>
        <v>78.1</v>
      </c>
      <c r="Z34" s="161" t="n">
        <f aca="false">(F34*0.5)+(($G34*('Scoring Format'!$B$4))+($I34*'Scoring Format'!$B$7)+($M34*('Scoring Format'!$B$3))+($O34*('Scoring Format'!$B$6)))</f>
        <v>65.1</v>
      </c>
      <c r="AA34" s="2"/>
      <c r="AD34" s="160" t="s">
        <v>85</v>
      </c>
      <c r="AE34" s="160"/>
      <c r="AF34" s="158" t="n">
        <f aca="false">AH34/AG34</f>
        <v>0.55</v>
      </c>
      <c r="AG34" s="161" t="n">
        <v>40</v>
      </c>
      <c r="AH34" s="161" t="n">
        <v>22</v>
      </c>
      <c r="AI34" s="161" t="n">
        <v>325</v>
      </c>
      <c r="AJ34" s="161" t="n">
        <f aca="false">AI34/AH34</f>
        <v>14.7727272727273</v>
      </c>
      <c r="AK34" s="161" t="n">
        <v>2</v>
      </c>
      <c r="AL34" s="158" t="n">
        <f aca="false">AK34/AH34</f>
        <v>0.0909090909090909</v>
      </c>
      <c r="AN34" s="161" t="n">
        <v>5</v>
      </c>
      <c r="AO34" s="161" t="n">
        <v>20</v>
      </c>
      <c r="AP34" s="171" t="n">
        <f aca="false">AO34/AN34</f>
        <v>4</v>
      </c>
      <c r="AQ34" s="161" t="n">
        <v>0</v>
      </c>
      <c r="AR34" s="158" t="n">
        <f aca="false">AQ34/AN34</f>
        <v>0</v>
      </c>
      <c r="AV34" s="172" t="e">
        <f aca="false">(#ref!+AK34)/(#ref!+AK37)</f>
        <v>#NAME?</v>
      </c>
      <c r="AW34" s="172" t="e">
        <f aca="false">#ref!/(AK34+#ref!)</f>
        <v>#NAME?</v>
      </c>
      <c r="AX34" s="172" t="e">
        <f aca="false">AK34/(#ref!+AK34)</f>
        <v>#NAME?</v>
      </c>
      <c r="AZ34" s="161" t="n">
        <f aca="false">(AI34*0.1)+(AK34*6)+(AO34*0.1)+(AQ34*6)</f>
        <v>46.5</v>
      </c>
      <c r="BA34" s="161" t="n">
        <f aca="false">(AH34*1)+(AI34*0.1)+(AK34*6)+(AO34*0.1)+(AQ34*6)</f>
        <v>68.5</v>
      </c>
    </row>
    <row r="35" customFormat="false" ht="8.25" hidden="false" customHeight="false" outlineLevel="0" collapsed="false">
      <c r="A35" s="160" t="s">
        <v>1545</v>
      </c>
      <c r="B35" s="161" t="n">
        <v>22</v>
      </c>
      <c r="C35" s="161" t="n">
        <v>16</v>
      </c>
      <c r="D35" s="158" t="n">
        <f aca="false">F35/E35</f>
        <v>0.72289156626506</v>
      </c>
      <c r="E35" s="161" t="n">
        <v>83</v>
      </c>
      <c r="F35" s="161" t="n">
        <v>60</v>
      </c>
      <c r="G35" s="161" t="n">
        <v>564</v>
      </c>
      <c r="H35" s="161" t="n">
        <f aca="false">G35/F35</f>
        <v>9.4</v>
      </c>
      <c r="I35" s="161" t="n">
        <v>3</v>
      </c>
      <c r="J35" s="158" t="n">
        <f aca="false">I35/F35</f>
        <v>0.05</v>
      </c>
      <c r="L35" s="161"/>
      <c r="M35" s="161"/>
      <c r="N35" s="171" t="e">
        <f aca="false">M35/L35</f>
        <v>#DIV/0!</v>
      </c>
      <c r="O35" s="161" t="n">
        <v>0</v>
      </c>
      <c r="P35" s="158" t="e">
        <f aca="false">O35/L35</f>
        <v>#DIV/0!</v>
      </c>
      <c r="S35" s="160" t="s">
        <v>1546</v>
      </c>
      <c r="T35" s="172" t="n">
        <f aca="false">(E35+L35)/($D$27+$L$27+$N$17+$E$47+$L$47)</f>
        <v>0.147163120567376</v>
      </c>
      <c r="U35" s="172" t="n">
        <f aca="false">E35/($E$17)</f>
        <v>0.239193083573487</v>
      </c>
      <c r="V35" s="172" t="n">
        <f aca="false">L35/($N$17+$D$27+$L$38+$L$47)</f>
        <v>0</v>
      </c>
      <c r="X35" s="161" t="n">
        <f aca="false">($G35*('Scoring Format'!$B$4))+($I35*'Scoring Format'!$B$7)+($M35*('Scoring Format'!$B$3))+($O35*('Scoring Format'!$B$6))</f>
        <v>74.4</v>
      </c>
      <c r="Y35" s="161" t="n">
        <f aca="false">(F35*1)+(($G35*('Scoring Format'!$B$4))+($I35*'Scoring Format'!$B$7)+($M35*('Scoring Format'!$B$3))+($O35*('Scoring Format'!$B$6)))</f>
        <v>134.4</v>
      </c>
      <c r="Z35" s="161" t="n">
        <f aca="false">(F35*0.5)+(($G35*('Scoring Format'!$B$4))+($I35*'Scoring Format'!$B$7)+($M35*('Scoring Format'!$B$3))+($O35*('Scoring Format'!$B$6)))</f>
        <v>104.4</v>
      </c>
      <c r="AA35" s="2"/>
      <c r="AD35" s="160" t="s">
        <v>88</v>
      </c>
      <c r="AE35" s="160"/>
      <c r="AF35" s="158" t="n">
        <f aca="false">AH35/AG35</f>
        <v>0.662068965517241</v>
      </c>
      <c r="AG35" s="161" t="n">
        <v>145</v>
      </c>
      <c r="AH35" s="161" t="n">
        <v>96</v>
      </c>
      <c r="AI35" s="161" t="n">
        <v>1098</v>
      </c>
      <c r="AJ35" s="161" t="n">
        <f aca="false">AI35/AH35</f>
        <v>11.4375</v>
      </c>
      <c r="AK35" s="161" t="n">
        <v>7</v>
      </c>
      <c r="AL35" s="158" t="n">
        <f aca="false">AK35/AH35</f>
        <v>0.0729166666666667</v>
      </c>
      <c r="AN35" s="161" t="n">
        <v>0</v>
      </c>
      <c r="AO35" s="161" t="n">
        <v>0</v>
      </c>
      <c r="AP35" s="171" t="e">
        <f aca="false">AO35/AN35</f>
        <v>#DIV/0!</v>
      </c>
      <c r="AQ35" s="161" t="n">
        <v>0</v>
      </c>
      <c r="AR35" s="158" t="e">
        <f aca="false">AQ35/AN35</f>
        <v>#DIV/0!</v>
      </c>
      <c r="AV35" s="172" t="e">
        <f aca="false">(#ref!+AK35)/(#ref!+AK38)</f>
        <v>#NAME?</v>
      </c>
      <c r="AW35" s="172" t="e">
        <f aca="false">#ref!/(AK35+#ref!)</f>
        <v>#NAME?</v>
      </c>
      <c r="AX35" s="172" t="e">
        <f aca="false">AK35/(#ref!+AK35)</f>
        <v>#NAME?</v>
      </c>
      <c r="AZ35" s="161" t="n">
        <f aca="false">(AI35*0.1)+(AK35*6)+(AO35*0.1)+(AQ35*6)</f>
        <v>151.8</v>
      </c>
      <c r="BA35" s="161" t="n">
        <f aca="false">(AH35*1)+(AI35*0.1)+(AK35*6)+(AO35*0.1)+(AQ35*6)</f>
        <v>247.8</v>
      </c>
    </row>
    <row r="36" customFormat="false" ht="8.25" hidden="false" customHeight="false" outlineLevel="0" collapsed="false">
      <c r="A36" s="160" t="s">
        <v>1547</v>
      </c>
      <c r="B36" s="161" t="n">
        <v>25</v>
      </c>
      <c r="C36" s="161" t="n">
        <v>16</v>
      </c>
      <c r="D36" s="158" t="n">
        <f aca="false">F36/E36</f>
        <v>1</v>
      </c>
      <c r="E36" s="161" t="n">
        <v>5</v>
      </c>
      <c r="F36" s="161" t="n">
        <v>5</v>
      </c>
      <c r="G36" s="161" t="n">
        <v>45</v>
      </c>
      <c r="H36" s="161" t="n">
        <f aca="false">G36/F36</f>
        <v>9</v>
      </c>
      <c r="I36" s="161" t="n">
        <v>0</v>
      </c>
      <c r="J36" s="158" t="n">
        <f aca="false">I36/F36</f>
        <v>0</v>
      </c>
      <c r="L36" s="161"/>
      <c r="M36" s="161"/>
      <c r="N36" s="171" t="e">
        <f aca="false">M36/L36</f>
        <v>#DIV/0!</v>
      </c>
      <c r="O36" s="161" t="n">
        <v>0</v>
      </c>
      <c r="P36" s="158" t="e">
        <f aca="false">O36/L36</f>
        <v>#DIV/0!</v>
      </c>
      <c r="S36" s="160" t="s">
        <v>1548</v>
      </c>
      <c r="T36" s="172" t="n">
        <f aca="false">(E36+L36)/($D$27+$L$27+$N$17+$E$47+$L$47)</f>
        <v>0.00886524822695036</v>
      </c>
      <c r="U36" s="172" t="n">
        <f aca="false">E36/($E$17)</f>
        <v>0.0144092219020173</v>
      </c>
      <c r="V36" s="172" t="n">
        <f aca="false">L36/($N$17+$D$27+$L$38+$L$47)</f>
        <v>0</v>
      </c>
      <c r="X36" s="161" t="n">
        <f aca="false">($G36*('Scoring Format'!$B$4))+($I36*'Scoring Format'!$B$7)+($M36*('Scoring Format'!$B$3))+($O36*('Scoring Format'!$B$6))</f>
        <v>4.5</v>
      </c>
      <c r="Y36" s="161" t="n">
        <f aca="false">(F36*1)+(($G36*('Scoring Format'!$B$4))+($I36*'Scoring Format'!$B$7)+($M36*('Scoring Format'!$B$3))+($O36*('Scoring Format'!$B$6)))</f>
        <v>9.5</v>
      </c>
      <c r="Z36" s="161" t="n">
        <f aca="false">(F36*0.5)+(($G36*('Scoring Format'!$B$4))+($I36*'Scoring Format'!$B$7)+($M36*('Scoring Format'!$B$3))+($O36*('Scoring Format'!$B$6)))</f>
        <v>7</v>
      </c>
      <c r="AA36" s="2"/>
      <c r="AD36" s="160" t="s">
        <v>91</v>
      </c>
      <c r="AE36" s="160"/>
      <c r="AF36" s="158" t="n">
        <f aca="false">AH36/AG36</f>
        <v>0.6</v>
      </c>
      <c r="AG36" s="161" t="n">
        <v>10</v>
      </c>
      <c r="AH36" s="161" t="n">
        <v>6</v>
      </c>
      <c r="AI36" s="161" t="n">
        <v>100</v>
      </c>
      <c r="AJ36" s="161" t="n">
        <f aca="false">AI36/AH36</f>
        <v>16.6666666666667</v>
      </c>
      <c r="AK36" s="161" t="n">
        <v>0</v>
      </c>
      <c r="AL36" s="158" t="n">
        <f aca="false">AK36/AH36</f>
        <v>0</v>
      </c>
      <c r="AN36" s="161" t="n">
        <v>0</v>
      </c>
      <c r="AO36" s="161" t="n">
        <v>0</v>
      </c>
      <c r="AP36" s="171" t="e">
        <f aca="false">AO36/AN36</f>
        <v>#DIV/0!</v>
      </c>
      <c r="AQ36" s="161" t="n">
        <v>0</v>
      </c>
      <c r="AR36" s="158" t="e">
        <f aca="false">AQ36/AN36</f>
        <v>#DIV/0!</v>
      </c>
      <c r="AV36" s="172" t="e">
        <f aca="false">(#ref!+AK36)/(#ref!+AK41)</f>
        <v>#NAME?</v>
      </c>
      <c r="AW36" s="172" t="e">
        <f aca="false">#ref!/(AK36+#ref!)</f>
        <v>#NAME?</v>
      </c>
      <c r="AX36" s="172" t="e">
        <f aca="false">AK36/(#ref!+AK36)</f>
        <v>#NAME?</v>
      </c>
      <c r="AZ36" s="161" t="n">
        <f aca="false">(AI36*0.1)+(AK36*6)+(AO36*0.1)+(AQ36*6)</f>
        <v>10</v>
      </c>
      <c r="BA36" s="161" t="n">
        <f aca="false">(AH36*1)+(AI36*0.1)+(AK36*6)+(AO36*0.1)+(AQ36*6)</f>
        <v>16</v>
      </c>
    </row>
    <row r="37" customFormat="false" ht="8.25" hidden="false" customHeight="false" outlineLevel="0" collapsed="false">
      <c r="A37" s="160" t="s">
        <v>1549</v>
      </c>
      <c r="B37" s="161" t="n">
        <v>25</v>
      </c>
      <c r="C37" s="161" t="n">
        <v>16</v>
      </c>
      <c r="D37" s="158" t="n">
        <f aca="false">F37/E37</f>
        <v>0.5</v>
      </c>
      <c r="E37" s="161" t="n">
        <v>6</v>
      </c>
      <c r="F37" s="161" t="n">
        <v>3</v>
      </c>
      <c r="G37" s="161" t="n">
        <v>50</v>
      </c>
      <c r="H37" s="161" t="n">
        <f aca="false">G37/F37</f>
        <v>16.6666666666667</v>
      </c>
      <c r="I37" s="161" t="n">
        <v>0</v>
      </c>
      <c r="J37" s="158" t="n">
        <f aca="false">I37/F37</f>
        <v>0</v>
      </c>
      <c r="L37" s="161"/>
      <c r="M37" s="161"/>
      <c r="N37" s="171" t="e">
        <f aca="false">M37/L37</f>
        <v>#DIV/0!</v>
      </c>
      <c r="O37" s="161" t="n">
        <v>0</v>
      </c>
      <c r="P37" s="158" t="e">
        <f aca="false">O37/L37</f>
        <v>#DIV/0!</v>
      </c>
      <c r="S37" s="160" t="s">
        <v>1550</v>
      </c>
      <c r="T37" s="172" t="n">
        <f aca="false">(E37+L37)/($D$27+$L$27+$N$17+$E$47+$L$47)</f>
        <v>0.0106382978723404</v>
      </c>
      <c r="U37" s="172" t="n">
        <f aca="false">E37/($E$17)</f>
        <v>0.0172910662824208</v>
      </c>
      <c r="V37" s="172" t="n">
        <f aca="false">L37/($N$17+$D$27+$L$38+$L$47)</f>
        <v>0</v>
      </c>
      <c r="X37" s="161" t="n">
        <f aca="false">($G37*('Scoring Format'!$B$4))+($I37*'Scoring Format'!$B$7)+($M37*('Scoring Format'!$B$3))+($O37*('Scoring Format'!$B$6))</f>
        <v>5</v>
      </c>
      <c r="Y37" s="161" t="n">
        <f aca="false">(F37*1)+(($G37*('Scoring Format'!$B$4))+($I37*'Scoring Format'!$B$7)+($M37*('Scoring Format'!$B$3))+($O37*('Scoring Format'!$B$6)))</f>
        <v>8</v>
      </c>
      <c r="Z37" s="161" t="n">
        <f aca="false">(F37*0.5)+(($G37*('Scoring Format'!$B$4))+($I37*'Scoring Format'!$B$7)+($M37*('Scoring Format'!$B$3))+($O37*('Scoring Format'!$B$6)))</f>
        <v>6.5</v>
      </c>
      <c r="AA37" s="2"/>
      <c r="AD37" s="160" t="s">
        <v>94</v>
      </c>
      <c r="AE37" s="160"/>
      <c r="AF37" s="158" t="e">
        <f aca="false">AH37/AG37</f>
        <v>#DIV/0!</v>
      </c>
      <c r="AG37" s="161"/>
      <c r="AH37" s="161"/>
      <c r="AI37" s="161"/>
      <c r="AJ37" s="161"/>
      <c r="AK37" s="161"/>
      <c r="AL37" s="158" t="e">
        <f aca="false">AK37/AH37</f>
        <v>#DIV/0!</v>
      </c>
      <c r="AN37" s="161"/>
      <c r="AO37" s="161"/>
      <c r="AP37" s="171" t="e">
        <f aca="false">AO37/AN37</f>
        <v>#DIV/0!</v>
      </c>
      <c r="AQ37" s="161"/>
      <c r="AR37" s="158" t="e">
        <f aca="false">AQ37/AN37</f>
        <v>#DIV/0!</v>
      </c>
      <c r="AV37" s="172" t="e">
        <f aca="false">(#ref!+AK37)/(#ref!+AK42)</f>
        <v>#NAME?</v>
      </c>
      <c r="AW37" s="172" t="e">
        <f aca="false">#ref!/(AK37+#ref!)</f>
        <v>#NAME?</v>
      </c>
      <c r="AX37" s="172" t="e">
        <f aca="false">AK37/(#ref!+AK37)</f>
        <v>#NAME?</v>
      </c>
      <c r="AZ37" s="161"/>
      <c r="BA37" s="161"/>
    </row>
    <row r="38" customFormat="false" ht="8.25" hidden="false" customHeight="false" outlineLevel="0" collapsed="false">
      <c r="A38" s="159" t="s">
        <v>49</v>
      </c>
      <c r="B38" s="159"/>
      <c r="C38" s="159"/>
      <c r="D38" s="156"/>
      <c r="E38" s="159" t="n">
        <f aca="false">SUM(E32:E37)</f>
        <v>305</v>
      </c>
      <c r="F38" s="159" t="n">
        <f aca="false">SUM(F32:F37)</f>
        <v>194</v>
      </c>
      <c r="G38" s="159" t="n">
        <f aca="false">SUM(G32:G37)</f>
        <v>2217</v>
      </c>
      <c r="H38" s="159"/>
      <c r="I38" s="159" t="n">
        <f aca="false">SUM(I32:I37)</f>
        <v>11</v>
      </c>
      <c r="J38" s="159"/>
      <c r="K38" s="159"/>
      <c r="L38" s="159" t="n">
        <f aca="false">SUM(L32:L37)</f>
        <v>0</v>
      </c>
      <c r="M38" s="159" t="n">
        <f aca="false">SUM(M32:M37)</f>
        <v>0</v>
      </c>
      <c r="N38" s="159"/>
      <c r="O38" s="159" t="n">
        <f aca="false">SUM(O32:O37)</f>
        <v>0</v>
      </c>
      <c r="P38" s="159"/>
      <c r="AD38" s="159" t="s">
        <v>49</v>
      </c>
      <c r="AE38" s="159"/>
      <c r="AF38" s="156"/>
      <c r="AG38" s="159" t="n">
        <f aca="false">SUM(AG32:AG37)</f>
        <v>422</v>
      </c>
      <c r="AH38" s="159" t="n">
        <f aca="false">SUM(AH32:AH37)</f>
        <v>265</v>
      </c>
      <c r="AI38" s="159" t="n">
        <f aca="false">SUM(AI32:AI37)</f>
        <v>3125</v>
      </c>
      <c r="AJ38" s="159"/>
      <c r="AK38" s="159" t="n">
        <f aca="false">SUM(AK32:AK37)</f>
        <v>20</v>
      </c>
      <c r="AL38" s="159"/>
      <c r="AM38" s="159"/>
      <c r="AN38" s="159" t="n">
        <f aca="false">SUM(AN32:AN37)</f>
        <v>17</v>
      </c>
      <c r="AO38" s="159" t="n">
        <f aca="false">SUM(AO32:AO37)</f>
        <v>128</v>
      </c>
      <c r="AP38" s="159"/>
      <c r="AQ38" s="159" t="n">
        <f aca="false">SUM(AQ32:AQ37)</f>
        <v>0</v>
      </c>
      <c r="AR38" s="159"/>
    </row>
    <row r="39" customFormat="false" ht="8.25" hidden="false" customHeight="false" outlineLevel="0" collapsed="false">
      <c r="A39" s="159"/>
      <c r="C39" s="2"/>
      <c r="D39" s="2"/>
      <c r="E39" s="2"/>
      <c r="F39" s="2"/>
      <c r="G39" s="2"/>
      <c r="H39" s="2"/>
      <c r="I39" s="2"/>
      <c r="J39" s="2"/>
      <c r="K39" s="2"/>
      <c r="L39" s="2"/>
      <c r="AC39" s="159"/>
      <c r="AE39" s="2"/>
      <c r="AF39" s="2"/>
      <c r="AG39" s="2"/>
      <c r="AH39" s="2"/>
      <c r="AI39" s="2"/>
      <c r="AJ39" s="2"/>
      <c r="AK39" s="2"/>
      <c r="AL39" s="2"/>
      <c r="AM39" s="2"/>
      <c r="AN39" s="2"/>
    </row>
    <row r="40" customFormat="false" ht="8.25" hidden="false" customHeight="false" outlineLevel="0" collapsed="false">
      <c r="A40" s="159"/>
      <c r="C40" s="2"/>
      <c r="D40" s="2"/>
      <c r="E40" s="2"/>
      <c r="F40" s="2"/>
      <c r="G40" s="2"/>
      <c r="H40" s="2"/>
      <c r="I40" s="2"/>
      <c r="J40" s="2"/>
      <c r="K40" s="2"/>
      <c r="L40" s="2"/>
      <c r="AC40" s="159"/>
      <c r="AE40" s="2"/>
      <c r="AF40" s="2"/>
      <c r="AG40" s="2"/>
      <c r="AH40" s="2"/>
      <c r="AI40" s="2"/>
      <c r="AJ40" s="2"/>
      <c r="AK40" s="2"/>
      <c r="AL40" s="2"/>
      <c r="AM40" s="2"/>
      <c r="AN40" s="2"/>
    </row>
    <row r="41" customFormat="false" ht="8.25" hidden="false" customHeight="false" outlineLevel="0" collapsed="false">
      <c r="A41" s="153" t="s">
        <v>50</v>
      </c>
      <c r="B41" s="153"/>
      <c r="C41" s="153"/>
      <c r="D41" s="153"/>
      <c r="E41" s="153"/>
      <c r="F41" s="153"/>
      <c r="G41" s="153"/>
      <c r="H41" s="154"/>
      <c r="I41" s="154"/>
      <c r="J41" s="2"/>
      <c r="K41" s="2"/>
      <c r="L41" s="153" t="s">
        <v>19</v>
      </c>
      <c r="M41" s="153"/>
      <c r="N41" s="153"/>
      <c r="O41" s="153"/>
      <c r="P41" s="153"/>
      <c r="T41" s="153" t="s">
        <v>20</v>
      </c>
      <c r="U41" s="153"/>
      <c r="V41" s="153"/>
      <c r="X41" s="153"/>
      <c r="Y41" s="153"/>
      <c r="AE41" s="153" t="s">
        <v>50</v>
      </c>
      <c r="AF41" s="153"/>
      <c r="AG41" s="153"/>
      <c r="AH41" s="153"/>
      <c r="AI41" s="153"/>
      <c r="AJ41" s="153"/>
      <c r="AK41" s="153"/>
      <c r="AL41" s="2"/>
      <c r="AM41" s="2"/>
      <c r="AN41" s="153" t="s">
        <v>19</v>
      </c>
      <c r="AO41" s="153"/>
      <c r="AP41" s="153"/>
      <c r="AQ41" s="153"/>
      <c r="AR41" s="153"/>
      <c r="AV41" s="153" t="s">
        <v>20</v>
      </c>
      <c r="AW41" s="153"/>
      <c r="AX41" s="153"/>
      <c r="AZ41" s="153" t="s">
        <v>21</v>
      </c>
      <c r="BA41" s="153"/>
    </row>
    <row r="42" customFormat="false" ht="8.25" hidden="false" customHeight="false" outlineLevel="0" collapsed="false">
      <c r="A42" s="159" t="s">
        <v>95</v>
      </c>
      <c r="B42" s="159" t="s">
        <v>23</v>
      </c>
      <c r="C42" s="159" t="s">
        <v>24</v>
      </c>
      <c r="D42" s="159" t="s">
        <v>52</v>
      </c>
      <c r="E42" s="159" t="s">
        <v>53</v>
      </c>
      <c r="F42" s="159" t="s">
        <v>54</v>
      </c>
      <c r="G42" s="159" t="s">
        <v>55</v>
      </c>
      <c r="H42" s="159" t="s">
        <v>56</v>
      </c>
      <c r="I42" s="159" t="s">
        <v>30</v>
      </c>
      <c r="J42" s="159" t="s">
        <v>57</v>
      </c>
      <c r="L42" s="159" t="s">
        <v>34</v>
      </c>
      <c r="M42" s="159" t="s">
        <v>35</v>
      </c>
      <c r="N42" s="159" t="s">
        <v>36</v>
      </c>
      <c r="O42" s="159" t="s">
        <v>96</v>
      </c>
      <c r="P42" s="159" t="s">
        <v>31</v>
      </c>
      <c r="S42" s="159" t="s">
        <v>95</v>
      </c>
      <c r="T42" s="159" t="s">
        <v>38</v>
      </c>
      <c r="U42" s="159" t="s">
        <v>39</v>
      </c>
      <c r="V42" s="159" t="s">
        <v>40</v>
      </c>
      <c r="X42" s="159" t="s">
        <v>41</v>
      </c>
      <c r="Y42" s="159" t="s">
        <v>58</v>
      </c>
      <c r="Z42" s="159" t="s">
        <v>97</v>
      </c>
      <c r="AA42" s="159"/>
      <c r="AD42" s="159" t="s">
        <v>95</v>
      </c>
      <c r="AE42" s="159" t="s">
        <v>24</v>
      </c>
      <c r="AF42" s="159" t="s">
        <v>52</v>
      </c>
      <c r="AG42" s="159" t="s">
        <v>53</v>
      </c>
      <c r="AH42" s="159" t="s">
        <v>54</v>
      </c>
      <c r="AI42" s="159" t="s">
        <v>55</v>
      </c>
      <c r="AJ42" s="159" t="s">
        <v>56</v>
      </c>
      <c r="AK42" s="159" t="s">
        <v>30</v>
      </c>
      <c r="AL42" s="159" t="s">
        <v>57</v>
      </c>
      <c r="AN42" s="159" t="s">
        <v>34</v>
      </c>
      <c r="AO42" s="159" t="s">
        <v>35</v>
      </c>
      <c r="AP42" s="159" t="s">
        <v>36</v>
      </c>
      <c r="AQ42" s="159" t="s">
        <v>96</v>
      </c>
      <c r="AR42" s="159" t="s">
        <v>31</v>
      </c>
      <c r="AV42" s="159" t="s">
        <v>38</v>
      </c>
      <c r="AW42" s="159" t="s">
        <v>39</v>
      </c>
      <c r="AX42" s="159" t="s">
        <v>40</v>
      </c>
      <c r="AZ42" s="159" t="s">
        <v>41</v>
      </c>
      <c r="BA42" s="159" t="s">
        <v>58</v>
      </c>
    </row>
    <row r="43" customFormat="false" ht="8.25" hidden="false" customHeight="false" outlineLevel="0" collapsed="false">
      <c r="A43" s="160" t="s">
        <v>1551</v>
      </c>
      <c r="B43" s="161" t="n">
        <v>22</v>
      </c>
      <c r="C43" s="161" t="n">
        <v>15</v>
      </c>
      <c r="D43" s="158" t="n">
        <f aca="false">F43/E43</f>
        <v>0.793103448275862</v>
      </c>
      <c r="E43" s="161" t="n">
        <v>58</v>
      </c>
      <c r="F43" s="161" t="n">
        <v>46</v>
      </c>
      <c r="G43" s="161" t="n">
        <v>450</v>
      </c>
      <c r="H43" s="161" t="n">
        <f aca="false">G43/F43</f>
        <v>9.78260869565217</v>
      </c>
      <c r="I43" s="161" t="n">
        <v>4</v>
      </c>
      <c r="J43" s="158" t="n">
        <f aca="false">I43/F43</f>
        <v>0.0869565217391304</v>
      </c>
      <c r="L43" s="161" t="n">
        <v>0</v>
      </c>
      <c r="M43" s="161" t="n">
        <v>0</v>
      </c>
      <c r="N43" s="161" t="n">
        <v>0</v>
      </c>
      <c r="O43" s="161" t="n">
        <v>0</v>
      </c>
      <c r="P43" s="158" t="e">
        <f aca="false">O43/L43</f>
        <v>#DIV/0!</v>
      </c>
      <c r="S43" s="160" t="s">
        <v>1552</v>
      </c>
      <c r="T43" s="172" t="n">
        <f aca="false">(E43+L43)/($E$47+$L$47+$E$38+$L$38+$K$27+$D$27+$N$17)</f>
        <v>0.0652418447694038</v>
      </c>
      <c r="U43" s="172" t="n">
        <f aca="false">E43/($E$47+$E$38+$K$27)</f>
        <v>0.113725490196078</v>
      </c>
      <c r="V43" s="172" t="n">
        <f aca="false">L43/($L$47+$L$38+$D$27+$N$17)</f>
        <v>0</v>
      </c>
      <c r="X43" s="161" t="n">
        <f aca="false">($G43*('Scoring Format'!$B$4))+($I43*'Scoring Format'!$B$7)+($M43*('Scoring Format'!$B$3))+($O43*('Scoring Format'!$B$6))</f>
        <v>69</v>
      </c>
      <c r="Y43" s="161" t="n">
        <f aca="false">(F43*1)+(($G43*('Scoring Format'!$B$4))+($I43*'Scoring Format'!$B$7)+($M43*('Scoring Format'!$B$3))+($O43*('Scoring Format'!$B$6)))</f>
        <v>115</v>
      </c>
      <c r="Z43" s="161" t="n">
        <f aca="false">(F43*0.5)+(($G43*('Scoring Format'!$B$4))+($I43*'Scoring Format'!$B$7)+($M43*('Scoring Format'!$B$3))+($O43*('Scoring Format'!$B$6)))</f>
        <v>92</v>
      </c>
      <c r="AA43" s="2"/>
      <c r="AD43" s="160" t="s">
        <v>100</v>
      </c>
      <c r="AE43" s="160"/>
      <c r="AF43" s="158" t="n">
        <f aca="false">AH43/AG43</f>
        <v>0.5625</v>
      </c>
      <c r="AG43" s="161" t="n">
        <v>16</v>
      </c>
      <c r="AH43" s="161" t="n">
        <v>9</v>
      </c>
      <c r="AI43" s="161" t="n">
        <v>108</v>
      </c>
      <c r="AJ43" s="161" t="n">
        <f aca="false">AI43/AH43</f>
        <v>12</v>
      </c>
      <c r="AK43" s="161" t="n">
        <v>1</v>
      </c>
      <c r="AL43" s="158" t="n">
        <f aca="false">AK43/AH43</f>
        <v>0.111111111111111</v>
      </c>
      <c r="AN43" s="161" t="n">
        <v>0</v>
      </c>
      <c r="AO43" s="161" t="n">
        <v>0</v>
      </c>
      <c r="AP43" s="161" t="n">
        <v>0</v>
      </c>
      <c r="AQ43" s="161" t="n">
        <v>0</v>
      </c>
      <c r="AR43" s="158" t="e">
        <f aca="false">AQ43/AN43</f>
        <v>#DIV/0!</v>
      </c>
      <c r="AV43" s="172" t="e">
        <f aca="false">(#ref!+AK43)/(#ref!+AK46)</f>
        <v>#NAME?</v>
      </c>
      <c r="AW43" s="172" t="e">
        <f aca="false">#ref!/(AK43+#ref!)</f>
        <v>#NAME?</v>
      </c>
      <c r="AX43" s="172" t="e">
        <f aca="false">AK43/(#ref!+AK43)</f>
        <v>#NAME?</v>
      </c>
      <c r="AZ43" s="161" t="n">
        <f aca="false">(AI43*0.1)+(AK43*6)+(AO43*0.1)+(AQ43*6)</f>
        <v>16.8</v>
      </c>
      <c r="BA43" s="161" t="n">
        <f aca="false">(AH43*1)+(AI43*0.1)+(AK43*6)+(AO43*0.1)+(AQ43*6)</f>
        <v>25.8</v>
      </c>
    </row>
    <row r="44" customFormat="false" ht="8.25" hidden="false" customHeight="false" outlineLevel="0" collapsed="false">
      <c r="A44" s="160" t="s">
        <v>1553</v>
      </c>
      <c r="B44" s="161" t="n">
        <v>21</v>
      </c>
      <c r="C44" s="161" t="n">
        <v>16</v>
      </c>
      <c r="D44" s="158" t="n">
        <f aca="false">F44/E44</f>
        <v>0.647058823529412</v>
      </c>
      <c r="E44" s="161" t="n">
        <v>51</v>
      </c>
      <c r="F44" s="161" t="n">
        <v>33</v>
      </c>
      <c r="G44" s="161" t="n">
        <v>362</v>
      </c>
      <c r="H44" s="161" t="n">
        <f aca="false">G44/F44</f>
        <v>10.969696969697</v>
      </c>
      <c r="I44" s="161" t="n">
        <v>3</v>
      </c>
      <c r="J44" s="158" t="n">
        <f aca="false">I44/F44</f>
        <v>0.0909090909090909</v>
      </c>
      <c r="L44" s="161" t="n">
        <v>0</v>
      </c>
      <c r="M44" s="161" t="n">
        <v>0</v>
      </c>
      <c r="N44" s="161" t="n">
        <v>0</v>
      </c>
      <c r="O44" s="161" t="n">
        <v>0</v>
      </c>
      <c r="P44" s="158" t="e">
        <f aca="false">O44/L44</f>
        <v>#DIV/0!</v>
      </c>
      <c r="S44" s="160" t="s">
        <v>1554</v>
      </c>
      <c r="T44" s="172" t="n">
        <f aca="false">(E44+L44)/($E$47+$L$47+$E$38+$L$38+$K$27+$D$27+$N$17)</f>
        <v>0.0573678290213723</v>
      </c>
      <c r="U44" s="172" t="n">
        <f aca="false">E44/($E$47+$E$38+$K$27)</f>
        <v>0.1</v>
      </c>
      <c r="V44" s="172" t="n">
        <f aca="false">L44/($L$47+$L$38+$D$27+$N$17)</f>
        <v>0</v>
      </c>
      <c r="X44" s="161" t="n">
        <f aca="false">($G44*('Scoring Format'!$B$4))+($I44*'Scoring Format'!$B$7)+($M44*('Scoring Format'!$B$3))+($O44*('Scoring Format'!$B$6))</f>
        <v>54.2</v>
      </c>
      <c r="Y44" s="161" t="n">
        <f aca="false">(F44*1)+(($G44*('Scoring Format'!$B$4))+($I44*'Scoring Format'!$B$7)+($M44*('Scoring Format'!$B$3))+($O44*('Scoring Format'!$B$6)))</f>
        <v>87.2</v>
      </c>
      <c r="Z44" s="161" t="n">
        <f aca="false">(F44*0.5)+(($G44*('Scoring Format'!$B$4))+($I44*'Scoring Format'!$B$7)+($M44*('Scoring Format'!$B$3))+($O44*('Scoring Format'!$B$6)))</f>
        <v>70.7</v>
      </c>
      <c r="AA44" s="2"/>
      <c r="AD44" s="160" t="s">
        <v>103</v>
      </c>
      <c r="AE44" s="160"/>
      <c r="AF44" s="158" t="n">
        <f aca="false">AH44/AG44</f>
        <v>0.742857142857143</v>
      </c>
      <c r="AG44" s="161" t="n">
        <v>35</v>
      </c>
      <c r="AH44" s="161" t="n">
        <v>26</v>
      </c>
      <c r="AI44" s="161" t="n">
        <v>283</v>
      </c>
      <c r="AJ44" s="161" t="n">
        <f aca="false">AI44/AH44</f>
        <v>10.8846153846154</v>
      </c>
      <c r="AK44" s="161" t="n">
        <v>2</v>
      </c>
      <c r="AL44" s="158" t="n">
        <f aca="false">AK44/AH44</f>
        <v>0.0769230769230769</v>
      </c>
      <c r="AN44" s="161" t="n">
        <v>0</v>
      </c>
      <c r="AO44" s="161" t="n">
        <v>0</v>
      </c>
      <c r="AP44" s="161" t="n">
        <v>0</v>
      </c>
      <c r="AQ44" s="161" t="n">
        <v>0</v>
      </c>
      <c r="AR44" s="158" t="e">
        <f aca="false">AQ44/AN44</f>
        <v>#DIV/0!</v>
      </c>
      <c r="AV44" s="172" t="e">
        <f aca="false">(#ref!+AK44)/(#ref!+AK47)</f>
        <v>#NAME?</v>
      </c>
      <c r="AW44" s="172" t="e">
        <f aca="false">#ref!/(AK44+#ref!)</f>
        <v>#NAME?</v>
      </c>
      <c r="AX44" s="172" t="e">
        <f aca="false">AK44/(#ref!+AK44)</f>
        <v>#NAME?</v>
      </c>
      <c r="AZ44" s="161" t="n">
        <f aca="false">(AI44*0.1)+(AK44*6)+(AO44*0.1)+(AQ44*6)</f>
        <v>40.3</v>
      </c>
      <c r="BA44" s="161" t="n">
        <f aca="false">(AH44*1)+(AI44*0.1)+(AK44*6)+(AO44*0.1)+(AQ44*6)</f>
        <v>66.3</v>
      </c>
    </row>
    <row r="45" customFormat="false" ht="8.25" hidden="false" customHeight="false" outlineLevel="0" collapsed="false">
      <c r="A45" s="160" t="s">
        <v>1555</v>
      </c>
      <c r="B45" s="161" t="n">
        <v>26</v>
      </c>
      <c r="C45" s="161" t="n">
        <v>13</v>
      </c>
      <c r="D45" s="158" t="n">
        <f aca="false">F45/E45</f>
        <v>0.8</v>
      </c>
      <c r="E45" s="161" t="n">
        <v>10</v>
      </c>
      <c r="F45" s="161" t="n">
        <v>8</v>
      </c>
      <c r="G45" s="161" t="n">
        <v>61</v>
      </c>
      <c r="H45" s="161" t="n">
        <f aca="false">G45/F45</f>
        <v>7.625</v>
      </c>
      <c r="I45" s="161" t="n">
        <v>0</v>
      </c>
      <c r="J45" s="158" t="n">
        <f aca="false">I45/F45</f>
        <v>0</v>
      </c>
      <c r="L45" s="161" t="n">
        <v>0</v>
      </c>
      <c r="M45" s="161" t="n">
        <v>0</v>
      </c>
      <c r="N45" s="161" t="n">
        <v>0</v>
      </c>
      <c r="O45" s="161" t="n">
        <v>0</v>
      </c>
      <c r="P45" s="158" t="e">
        <f aca="false">O45/L45</f>
        <v>#DIV/0!</v>
      </c>
      <c r="S45" s="160" t="s">
        <v>1556</v>
      </c>
      <c r="T45" s="172" t="n">
        <f aca="false">(E45+L45)/($E$47+$L$47+$E$38+$L$38+$K$27+$D$27+$N$17)</f>
        <v>0.0112485939257593</v>
      </c>
      <c r="U45" s="172" t="n">
        <f aca="false">E45/($E$47+$E$38+$K$27)</f>
        <v>0.0196078431372549</v>
      </c>
      <c r="V45" s="172" t="n">
        <f aca="false">L45/($L$47+$L$38+$D$27+$N$17)</f>
        <v>0</v>
      </c>
      <c r="X45" s="161" t="n">
        <f aca="false">($G45*('Scoring Format'!$B$4))+($I45*'Scoring Format'!$B$7)+($M45*('Scoring Format'!$B$3))+($O45*('Scoring Format'!$B$6))</f>
        <v>6.1</v>
      </c>
      <c r="Y45" s="161" t="n">
        <f aca="false">(F45*1)+(($G45*('Scoring Format'!$B$4))+($I45*'Scoring Format'!$B$7)+($M45*('Scoring Format'!$B$3))+($O45*('Scoring Format'!$B$6)))</f>
        <v>14.1</v>
      </c>
      <c r="Z45" s="161" t="n">
        <f aca="false">(F45*0.5)+(($G45*('Scoring Format'!$B$4))+($I45*'Scoring Format'!$B$7)+($M45*('Scoring Format'!$B$3))+($O45*('Scoring Format'!$B$6)))</f>
        <v>10.1</v>
      </c>
      <c r="AA45" s="2"/>
      <c r="AD45" s="160" t="s">
        <v>106</v>
      </c>
      <c r="AE45" s="160"/>
      <c r="AF45" s="158" t="n">
        <f aca="false">AH45/AG45</f>
        <v>0.5</v>
      </c>
      <c r="AG45" s="161" t="n">
        <v>12</v>
      </c>
      <c r="AH45" s="161" t="n">
        <v>6</v>
      </c>
      <c r="AI45" s="161" t="n">
        <v>65</v>
      </c>
      <c r="AJ45" s="161" t="n">
        <f aca="false">AI45/AH45</f>
        <v>10.8333333333333</v>
      </c>
      <c r="AK45" s="161" t="n">
        <v>0</v>
      </c>
      <c r="AL45" s="158" t="n">
        <f aca="false">AK45/AH45</f>
        <v>0</v>
      </c>
      <c r="AN45" s="161" t="n">
        <v>0</v>
      </c>
      <c r="AO45" s="161" t="n">
        <v>0</v>
      </c>
      <c r="AP45" s="161" t="n">
        <v>0</v>
      </c>
      <c r="AQ45" s="161" t="n">
        <v>0</v>
      </c>
      <c r="AR45" s="158" t="e">
        <f aca="false">AQ45/AN45</f>
        <v>#DIV/0!</v>
      </c>
      <c r="AV45" s="172" t="e">
        <f aca="false">(#ref!+AK45)/(#ref!+AI49)</f>
        <v>#NAME?</v>
      </c>
      <c r="AW45" s="172" t="e">
        <f aca="false">#ref!/(AK45+#ref!)</f>
        <v>#NAME?</v>
      </c>
      <c r="AX45" s="172" t="e">
        <f aca="false">AK45/(#ref!+AK45)</f>
        <v>#NAME?</v>
      </c>
      <c r="AZ45" s="161" t="n">
        <f aca="false">(AI45*0.1)+(AK45*6)+(AO45*0.1)+(AQ45*6)</f>
        <v>6.5</v>
      </c>
      <c r="BA45" s="161" t="n">
        <f aca="false">(AH45*1)+(AI45*0.1)+(AK45*6)+(AO45*0.1)+(AQ45*6)</f>
        <v>12.5</v>
      </c>
    </row>
    <row r="46" customFormat="false" ht="8.25" hidden="false" customHeight="false" outlineLevel="0" collapsed="false">
      <c r="A46" s="160" t="s">
        <v>1557</v>
      </c>
      <c r="B46" s="161" t="n">
        <v>27</v>
      </c>
      <c r="C46" s="161"/>
      <c r="D46" s="158" t="e">
        <f aca="false">F46/E46</f>
        <v>#DIV/0!</v>
      </c>
      <c r="E46" s="161"/>
      <c r="F46" s="161"/>
      <c r="G46" s="161"/>
      <c r="H46" s="161" t="e">
        <f aca="false">G46/F46</f>
        <v>#DIV/0!</v>
      </c>
      <c r="I46" s="161"/>
      <c r="J46" s="158" t="e">
        <f aca="false">I46/F46</f>
        <v>#DIV/0!</v>
      </c>
      <c r="L46" s="161"/>
      <c r="M46" s="161"/>
      <c r="N46" s="161" t="e">
        <f aca="false">M46/L46</f>
        <v>#DIV/0!</v>
      </c>
      <c r="O46" s="161" t="n">
        <v>0</v>
      </c>
      <c r="P46" s="158" t="e">
        <f aca="false">O46/L46</f>
        <v>#DIV/0!</v>
      </c>
      <c r="S46" s="160" t="s">
        <v>1558</v>
      </c>
      <c r="T46" s="172" t="n">
        <f aca="false">(E46+L46)/($E$47+$L$47+$E$38+$L$38+$K$27+$D$27+$N$17)</f>
        <v>0</v>
      </c>
      <c r="U46" s="172" t="n">
        <f aca="false">E46/($E$47+$E$38+$K$27)</f>
        <v>0</v>
      </c>
      <c r="V46" s="172" t="n">
        <f aca="false">L46/($L$47+$L$38+$D$27+$N$17)</f>
        <v>0</v>
      </c>
      <c r="X46" s="161" t="n">
        <f aca="false">($G46*('Scoring Format'!$B$4))+($I46*'Scoring Format'!$B$7)+($M46*('Scoring Format'!$B$3))+($O46*('Scoring Format'!$B$6))</f>
        <v>0</v>
      </c>
      <c r="Y46" s="161" t="n">
        <f aca="false">(F46*1)+(($G46*('Scoring Format'!$B$4))+($I46*'Scoring Format'!$B$7)+($M46*('Scoring Format'!$B$3))+($O46*('Scoring Format'!$B$6)))</f>
        <v>0</v>
      </c>
      <c r="Z46" s="161" t="n">
        <f aca="false">(F46*0.5)+(($G46*('Scoring Format'!$B$4))+($I46*'Scoring Format'!$B$7)+($M46*('Scoring Format'!$B$3))+($O46*('Scoring Format'!$B$6)))</f>
        <v>0</v>
      </c>
      <c r="AA46" s="2"/>
      <c r="AD46" s="160"/>
      <c r="AE46" s="160"/>
      <c r="AF46" s="158" t="e">
        <f aca="false">AH46/AG46</f>
        <v>#DIV/0!</v>
      </c>
      <c r="AG46" s="161"/>
      <c r="AH46" s="161"/>
      <c r="AI46" s="161"/>
      <c r="AJ46" s="161" t="e">
        <f aca="false">AI46/AH46</f>
        <v>#DIV/0!</v>
      </c>
      <c r="AK46" s="161"/>
      <c r="AL46" s="158" t="e">
        <f aca="false">AK46/AH46</f>
        <v>#DIV/0!</v>
      </c>
      <c r="AN46" s="161"/>
      <c r="AO46" s="161"/>
      <c r="AP46" s="161"/>
      <c r="AQ46" s="161" t="n">
        <v>0</v>
      </c>
      <c r="AR46" s="158" t="e">
        <f aca="false">AQ46/AN46</f>
        <v>#DIV/0!</v>
      </c>
      <c r="AV46" s="172" t="e">
        <f aca="false">(#ref!+AK46)/(#ref!+AI50)</f>
        <v>#NAME?</v>
      </c>
      <c r="AW46" s="172" t="e">
        <f aca="false">#ref!/(AK46+#ref!)</f>
        <v>#NAME?</v>
      </c>
      <c r="AX46" s="172" t="e">
        <f aca="false">AK46/(#ref!+AK46)</f>
        <v>#NAME?</v>
      </c>
      <c r="AZ46" s="161" t="n">
        <f aca="false">(AI46*0.1)+(AK46*6)+(AO46*0.1)+(AQ46*6)</f>
        <v>0</v>
      </c>
      <c r="BA46" s="161" t="n">
        <f aca="false">(AH46*1)+(AI46*0.1)+(AK46*6)+(AO46*0.1)+(AQ46*6)</f>
        <v>0</v>
      </c>
    </row>
    <row r="47" customFormat="false" ht="8.25" hidden="false" customHeight="false" outlineLevel="0" collapsed="false">
      <c r="A47" s="159" t="s">
        <v>49</v>
      </c>
      <c r="B47" s="159"/>
      <c r="C47" s="159"/>
      <c r="D47" s="156"/>
      <c r="E47" s="159" t="n">
        <f aca="false">SUM(E43:E46)</f>
        <v>119</v>
      </c>
      <c r="F47" s="159" t="n">
        <f aca="false">SUM(F43:F46)</f>
        <v>87</v>
      </c>
      <c r="G47" s="159" t="n">
        <f aca="false">SUM(G43:G46)</f>
        <v>873</v>
      </c>
      <c r="H47" s="159"/>
      <c r="I47" s="159" t="n">
        <f aca="false">SUM(I43:I46)</f>
        <v>7</v>
      </c>
      <c r="J47" s="159"/>
      <c r="K47" s="159"/>
      <c r="L47" s="159" t="n">
        <f aca="false">SUM(L43:L46)</f>
        <v>0</v>
      </c>
      <c r="M47" s="159" t="n">
        <f aca="false">SUM(M43:M46)</f>
        <v>0</v>
      </c>
      <c r="N47" s="159"/>
      <c r="O47" s="159" t="n">
        <f aca="false">SUM(O43:O46)</f>
        <v>0</v>
      </c>
      <c r="P47" s="156"/>
      <c r="R47" s="163"/>
      <c r="T47" s="163"/>
      <c r="V47" s="2"/>
      <c r="W47" s="2"/>
      <c r="AD47" s="159" t="s">
        <v>49</v>
      </c>
      <c r="AE47" s="159"/>
      <c r="AF47" s="156"/>
      <c r="AG47" s="159" t="n">
        <f aca="false">SUM(AG43:AG46)</f>
        <v>63</v>
      </c>
      <c r="AH47" s="159" t="n">
        <f aca="false">SUM(AH43:AH46)</f>
        <v>41</v>
      </c>
      <c r="AI47" s="159" t="n">
        <f aca="false">SUM(AI43:AI46)</f>
        <v>456</v>
      </c>
      <c r="AJ47" s="159"/>
      <c r="AK47" s="159" t="n">
        <f aca="false">SUM(AK43:AK46)</f>
        <v>3</v>
      </c>
      <c r="AL47" s="159"/>
      <c r="AM47" s="159"/>
      <c r="AN47" s="159" t="n">
        <f aca="false">SUM(AN43:AN46)</f>
        <v>0</v>
      </c>
      <c r="AO47" s="159" t="n">
        <f aca="false">SUM(AO43:AO46)</f>
        <v>0</v>
      </c>
      <c r="AP47" s="159"/>
      <c r="AQ47" s="159" t="n">
        <f aca="false">SUM(AQ43:AQ46)</f>
        <v>0</v>
      </c>
      <c r="AR47" s="156"/>
      <c r="AT47" s="163"/>
      <c r="AU47" s="163"/>
      <c r="AV47" s="163"/>
      <c r="AX47" s="2"/>
      <c r="AY47" s="2"/>
    </row>
    <row r="48" customFormat="false" ht="8.25" hidden="false" customHeight="false" outlineLevel="0" collapsed="false">
      <c r="A48" s="156"/>
      <c r="H48" s="167"/>
      <c r="I48" s="2"/>
      <c r="J48" s="2"/>
      <c r="P48" s="163"/>
      <c r="Q48" s="163"/>
      <c r="R48" s="163"/>
      <c r="T48" s="2"/>
      <c r="U48" s="2"/>
      <c r="AJ48" s="167"/>
      <c r="AK48" s="2"/>
      <c r="AL48" s="2"/>
      <c r="AR48" s="163"/>
      <c r="AS48" s="163"/>
      <c r="AT48" s="163"/>
      <c r="AV48" s="2"/>
      <c r="AW48" s="2"/>
    </row>
    <row r="49" customFormat="false" ht="8.25" hidden="false" customHeight="false" outlineLevel="0" collapsed="false">
      <c r="H49" s="167"/>
      <c r="I49" s="2"/>
      <c r="J49" s="2"/>
      <c r="P49" s="163"/>
      <c r="Q49" s="163"/>
      <c r="R49" s="163"/>
      <c r="T49" s="2"/>
      <c r="U49" s="2"/>
      <c r="AJ49" s="167"/>
      <c r="AK49" s="2"/>
      <c r="AL49" s="2"/>
      <c r="AR49" s="163"/>
      <c r="AS49" s="163"/>
      <c r="AT49" s="163"/>
      <c r="AV49" s="2"/>
      <c r="AW49" s="2"/>
    </row>
    <row r="50" customFormat="false" ht="8.25" hidden="false" customHeight="false" outlineLevel="0" collapsed="false">
      <c r="A50" s="153" t="s">
        <v>109</v>
      </c>
      <c r="B50" s="153"/>
      <c r="C50" s="153"/>
      <c r="D50" s="153"/>
      <c r="E50" s="153"/>
      <c r="F50" s="153"/>
      <c r="G50" s="153"/>
      <c r="H50" s="167"/>
      <c r="I50" s="2"/>
      <c r="J50" s="153" t="s">
        <v>110</v>
      </c>
      <c r="K50" s="153"/>
      <c r="L50" s="153"/>
      <c r="M50" s="153"/>
      <c r="N50" s="153"/>
      <c r="P50" s="173"/>
      <c r="Q50" s="163"/>
      <c r="R50" s="153" t="s">
        <v>111</v>
      </c>
      <c r="S50" s="153"/>
      <c r="T50" s="153"/>
      <c r="U50" s="153"/>
      <c r="V50" s="153"/>
      <c r="AC50" s="153" t="s">
        <v>109</v>
      </c>
      <c r="AD50" s="153"/>
      <c r="AE50" s="153"/>
      <c r="AF50" s="153"/>
      <c r="AG50" s="153"/>
      <c r="AH50" s="153"/>
      <c r="AI50" s="153"/>
      <c r="AJ50" s="167"/>
      <c r="AK50" s="2"/>
      <c r="AL50" s="153" t="s">
        <v>110</v>
      </c>
      <c r="AM50" s="153"/>
      <c r="AN50" s="153"/>
      <c r="AO50" s="153"/>
      <c r="AP50" s="153"/>
      <c r="AR50" s="173"/>
      <c r="AS50" s="163"/>
      <c r="AT50" s="153" t="s">
        <v>111</v>
      </c>
      <c r="AU50" s="153"/>
      <c r="AV50" s="153"/>
      <c r="AW50" s="153"/>
      <c r="AX50" s="153"/>
    </row>
    <row r="51" customFormat="false" ht="8.25" hidden="false" customHeight="false" outlineLevel="0" collapsed="false">
      <c r="A51" s="156"/>
      <c r="B51" s="159" t="s">
        <v>53</v>
      </c>
      <c r="C51" s="159" t="s">
        <v>112</v>
      </c>
      <c r="D51" s="159" t="s">
        <v>55</v>
      </c>
      <c r="E51" s="159" t="s">
        <v>30</v>
      </c>
      <c r="H51" s="2"/>
      <c r="I51" s="2"/>
      <c r="J51" s="174" t="s">
        <v>113</v>
      </c>
      <c r="K51" s="174"/>
      <c r="L51" s="174"/>
      <c r="M51" s="174"/>
      <c r="N51" s="156" t="s">
        <v>114</v>
      </c>
      <c r="R51" s="174" t="s">
        <v>113</v>
      </c>
      <c r="S51" s="174"/>
      <c r="T51" s="174"/>
      <c r="U51" s="174"/>
      <c r="V51" s="156" t="s">
        <v>114</v>
      </c>
      <c r="AC51" s="156"/>
      <c r="AD51" s="159" t="s">
        <v>53</v>
      </c>
      <c r="AE51" s="159" t="s">
        <v>112</v>
      </c>
      <c r="AF51" s="159" t="s">
        <v>55</v>
      </c>
      <c r="AG51" s="159" t="s">
        <v>30</v>
      </c>
      <c r="AJ51" s="2"/>
      <c r="AK51" s="2"/>
      <c r="AL51" s="174" t="s">
        <v>113</v>
      </c>
      <c r="AM51" s="174"/>
      <c r="AN51" s="174"/>
      <c r="AO51" s="174"/>
      <c r="AP51" s="156" t="s">
        <v>114</v>
      </c>
      <c r="AT51" s="174" t="s">
        <v>113</v>
      </c>
      <c r="AU51" s="174"/>
      <c r="AV51" s="174"/>
      <c r="AW51" s="174"/>
      <c r="AX51" s="156" t="s">
        <v>114</v>
      </c>
    </row>
    <row r="52" customFormat="false" ht="8.25" hidden="false" customHeight="false" outlineLevel="0" collapsed="false">
      <c r="A52" s="175" t="s">
        <v>117</v>
      </c>
      <c r="B52" s="161" t="n">
        <f aca="false">SUM(K22:K26,E32:E37,E43:E46)</f>
        <v>510</v>
      </c>
      <c r="C52" s="161" t="n">
        <f aca="false">SUM(F43:F46,F32:F37,L22:L26)</f>
        <v>347</v>
      </c>
      <c r="D52" s="161" t="n">
        <f aca="false">SUM(G43:G46,G32:G37,M22:M26)</f>
        <v>3675</v>
      </c>
      <c r="E52" s="161" t="n">
        <f aca="false">SUM(O22:O26,I32:I37,I43:I46)</f>
        <v>21</v>
      </c>
      <c r="H52" s="2"/>
      <c r="I52" s="2"/>
      <c r="J52" s="160" t="s">
        <v>1559</v>
      </c>
      <c r="K52" s="160"/>
      <c r="L52" s="160"/>
      <c r="M52" s="160"/>
      <c r="N52" s="160" t="s">
        <v>22</v>
      </c>
      <c r="R52" s="160"/>
      <c r="S52" s="160"/>
      <c r="T52" s="160"/>
      <c r="U52" s="160"/>
      <c r="V52" s="160"/>
      <c r="AC52" s="175" t="s">
        <v>117</v>
      </c>
      <c r="AD52" s="161" t="n">
        <f aca="false">SUM(AM22:AM26,AG32:AG37,AG43:AG46)</f>
        <v>583</v>
      </c>
      <c r="AE52" s="161" t="n">
        <f aca="false">SUM(AH43:AH46,AH32:AH37,AM22:AM26)</f>
        <v>404</v>
      </c>
      <c r="AF52" s="161" t="n">
        <f aca="false">SUM(AI43:AI46,AI32:AI37,AN22:AN26)</f>
        <v>3653</v>
      </c>
      <c r="AG52" s="161" t="n">
        <f aca="false">SUM(AQ22:AQ26,AK32:AK37,AK43:AK46)</f>
        <v>27</v>
      </c>
      <c r="AJ52" s="2"/>
      <c r="AK52" s="2"/>
      <c r="AL52" s="175"/>
      <c r="AM52" s="175"/>
      <c r="AN52" s="175"/>
      <c r="AO52" s="175"/>
      <c r="AP52" s="160"/>
      <c r="AT52" s="175"/>
      <c r="AU52" s="175"/>
      <c r="AV52" s="175"/>
      <c r="AW52" s="175"/>
      <c r="AX52" s="160"/>
    </row>
    <row r="53" customFormat="false" ht="8.25" hidden="false" customHeight="false" outlineLevel="0" collapsed="false">
      <c r="A53" s="175" t="s">
        <v>118</v>
      </c>
      <c r="B53" s="161" t="n">
        <f aca="false">SUM(D17)</f>
        <v>510</v>
      </c>
      <c r="C53" s="161" t="n">
        <f aca="false">SUM(E17)</f>
        <v>347</v>
      </c>
      <c r="D53" s="161" t="n">
        <f aca="false">SUM(G17)</f>
        <v>3675</v>
      </c>
      <c r="E53" s="161" t="n">
        <f aca="false">SUM(I17)</f>
        <v>21</v>
      </c>
      <c r="F53" s="159"/>
      <c r="J53" s="160" t="s">
        <v>1386</v>
      </c>
      <c r="K53" s="160"/>
      <c r="L53" s="160"/>
      <c r="M53" s="160"/>
      <c r="N53" s="160" t="s">
        <v>22</v>
      </c>
      <c r="R53" s="160"/>
      <c r="S53" s="160"/>
      <c r="T53" s="160"/>
      <c r="U53" s="160"/>
      <c r="V53" s="160"/>
      <c r="AC53" s="175" t="s">
        <v>118</v>
      </c>
      <c r="AD53" s="161" t="n">
        <f aca="false">SUM(AF17)</f>
        <v>583</v>
      </c>
      <c r="AE53" s="161" t="n">
        <f aca="false">SUM(AG17)</f>
        <v>378</v>
      </c>
      <c r="AF53" s="161" t="n">
        <f aca="false">SUM(AI17)</f>
        <v>4072</v>
      </c>
      <c r="AG53" s="161" t="n">
        <f aca="false">SUM(AK17)</f>
        <v>27</v>
      </c>
      <c r="AH53" s="159"/>
      <c r="AL53" s="175"/>
      <c r="AM53" s="175"/>
      <c r="AN53" s="175"/>
      <c r="AO53" s="175"/>
      <c r="AP53" s="160"/>
      <c r="AT53" s="175"/>
      <c r="AU53" s="175"/>
      <c r="AV53" s="175"/>
      <c r="AW53" s="175"/>
      <c r="AX53" s="160"/>
    </row>
    <row r="54" customFormat="false" ht="8.25" hidden="false" customHeight="false" outlineLevel="0" collapsed="false">
      <c r="A54" s="175" t="s">
        <v>120</v>
      </c>
      <c r="B54" s="160"/>
      <c r="F54" s="159"/>
      <c r="J54" s="160" t="s">
        <v>1560</v>
      </c>
      <c r="K54" s="160"/>
      <c r="L54" s="160"/>
      <c r="M54" s="160"/>
      <c r="N54" s="160" t="s">
        <v>51</v>
      </c>
      <c r="R54" s="160"/>
      <c r="S54" s="160"/>
      <c r="T54" s="160"/>
      <c r="U54" s="160"/>
      <c r="V54" s="160"/>
      <c r="AC54" s="175" t="s">
        <v>120</v>
      </c>
      <c r="AD54" s="160"/>
      <c r="AH54" s="159"/>
      <c r="AL54" s="175"/>
      <c r="AM54" s="175"/>
      <c r="AN54" s="175"/>
      <c r="AO54" s="175"/>
      <c r="AP54" s="160"/>
      <c r="AT54" s="175"/>
      <c r="AU54" s="175"/>
      <c r="AV54" s="175"/>
      <c r="AW54" s="175"/>
      <c r="AX54" s="160"/>
    </row>
    <row r="55" customFormat="false" ht="8.25" hidden="false" customHeight="false" outlineLevel="0" collapsed="false">
      <c r="J55" s="160" t="s">
        <v>1561</v>
      </c>
      <c r="K55" s="160"/>
      <c r="L55" s="160"/>
      <c r="M55" s="160"/>
      <c r="N55" s="160" t="s">
        <v>51</v>
      </c>
      <c r="R55" s="175"/>
      <c r="S55" s="175"/>
      <c r="T55" s="175"/>
      <c r="U55" s="175"/>
      <c r="V55" s="160"/>
      <c r="AL55" s="175"/>
      <c r="AM55" s="175"/>
      <c r="AN55" s="175"/>
      <c r="AO55" s="175"/>
      <c r="AP55" s="160"/>
      <c r="AT55" s="175"/>
      <c r="AU55" s="175"/>
      <c r="AV55" s="175"/>
      <c r="AW55" s="175"/>
      <c r="AX55" s="160"/>
    </row>
    <row r="56" customFormat="false" ht="8.25" hidden="false" customHeight="false" outlineLevel="0" collapsed="false">
      <c r="A56" s="156"/>
      <c r="B56" s="159" t="s">
        <v>25</v>
      </c>
      <c r="C56" s="159" t="s">
        <v>28</v>
      </c>
      <c r="D56" s="159" t="s">
        <v>30</v>
      </c>
      <c r="J56" s="160" t="s">
        <v>1562</v>
      </c>
      <c r="K56" s="160"/>
      <c r="L56" s="160"/>
      <c r="M56" s="160"/>
      <c r="N56" s="160" t="s">
        <v>122</v>
      </c>
      <c r="R56" s="175"/>
      <c r="S56" s="175"/>
      <c r="T56" s="175"/>
      <c r="U56" s="175"/>
      <c r="V56" s="160"/>
      <c r="AC56" s="156"/>
      <c r="AD56" s="159" t="s">
        <v>25</v>
      </c>
      <c r="AE56" s="159" t="s">
        <v>28</v>
      </c>
      <c r="AF56" s="159" t="s">
        <v>30</v>
      </c>
      <c r="AL56" s="175"/>
      <c r="AM56" s="175"/>
      <c r="AN56" s="175"/>
      <c r="AO56" s="175"/>
      <c r="AP56" s="160"/>
      <c r="AT56" s="175"/>
      <c r="AU56" s="175"/>
      <c r="AV56" s="175"/>
      <c r="AW56" s="175"/>
      <c r="AX56" s="160"/>
    </row>
    <row r="57" customFormat="false" ht="8.25" hidden="false" customHeight="false" outlineLevel="0" collapsed="false">
      <c r="A57" s="175" t="s">
        <v>125</v>
      </c>
      <c r="B57" s="161" t="n">
        <f aca="false">SUM(N14:N16,D22:D26,L32:L37,L43:L46)</f>
        <v>379</v>
      </c>
      <c r="C57" s="161" t="n">
        <f aca="false">SUM(O14:O16,E22:E26,M32:M37,M43:M46)</f>
        <v>1723</v>
      </c>
      <c r="D57" s="161" t="n">
        <f aca="false">SUM(Q14:Q16,G22:G26,O32:O37,O43:O46)</f>
        <v>9</v>
      </c>
      <c r="J57" s="160" t="s">
        <v>1563</v>
      </c>
      <c r="K57" s="160"/>
      <c r="L57" s="160"/>
      <c r="M57" s="160"/>
      <c r="N57" s="160" t="s">
        <v>122</v>
      </c>
      <c r="R57" s="175"/>
      <c r="S57" s="175"/>
      <c r="T57" s="175"/>
      <c r="U57" s="175"/>
      <c r="V57" s="160"/>
      <c r="AC57" s="175" t="s">
        <v>125</v>
      </c>
      <c r="AD57" s="161" t="n">
        <f aca="false">SUM(AP14:AP16,AF22:AF26,AN32:AN37,AN43:AN46)</f>
        <v>421</v>
      </c>
      <c r="AE57" s="161" t="n">
        <f aca="false">SUM(AQ14:AQ16,AG22:AG26,AO32:AO37,AO43:AO46)</f>
        <v>2231</v>
      </c>
      <c r="AF57" s="161" t="n">
        <f aca="false">SUM(AS14:AS16,AI22:AI26,AQ32:AQ37,AQ43:AQ46)</f>
        <v>18</v>
      </c>
      <c r="AL57" s="175"/>
      <c r="AM57" s="175"/>
      <c r="AN57" s="175"/>
      <c r="AO57" s="175"/>
      <c r="AP57" s="160"/>
      <c r="AT57" s="175"/>
      <c r="AU57" s="175"/>
      <c r="AV57" s="175"/>
      <c r="AW57" s="175"/>
      <c r="AX57" s="160"/>
    </row>
    <row r="58" customFormat="false" ht="8.25" hidden="false" customHeight="false" outlineLevel="0" collapsed="false">
      <c r="A58" s="175" t="s">
        <v>120</v>
      </c>
      <c r="B58" s="160"/>
      <c r="J58" s="160" t="s">
        <v>1564</v>
      </c>
      <c r="K58" s="160"/>
      <c r="L58" s="160"/>
      <c r="M58" s="160"/>
      <c r="N58" s="160" t="s">
        <v>122</v>
      </c>
      <c r="R58" s="175"/>
      <c r="S58" s="175"/>
      <c r="T58" s="175"/>
      <c r="U58" s="175"/>
      <c r="V58" s="160"/>
      <c r="AC58" s="175" t="s">
        <v>120</v>
      </c>
      <c r="AD58" s="160"/>
      <c r="AL58" s="175"/>
      <c r="AM58" s="175"/>
      <c r="AN58" s="175"/>
      <c r="AO58" s="175"/>
      <c r="AP58" s="160"/>
      <c r="AT58" s="175"/>
      <c r="AU58" s="175"/>
      <c r="AV58" s="175"/>
      <c r="AW58" s="175"/>
      <c r="AX58" s="160"/>
    </row>
    <row r="59" customFormat="false" ht="8.25" hidden="false" customHeight="false" outlineLevel="0" collapsed="false">
      <c r="J59" s="160" t="s">
        <v>1565</v>
      </c>
      <c r="K59" s="160"/>
      <c r="L59" s="160"/>
      <c r="M59" s="160"/>
      <c r="N59" s="160" t="s">
        <v>130</v>
      </c>
      <c r="R59" s="175"/>
      <c r="S59" s="175"/>
      <c r="T59" s="175"/>
      <c r="U59" s="175"/>
      <c r="V59" s="160"/>
      <c r="AL59" s="175"/>
      <c r="AM59" s="175"/>
      <c r="AN59" s="175"/>
      <c r="AO59" s="175"/>
      <c r="AP59" s="160"/>
      <c r="AT59" s="175"/>
      <c r="AU59" s="175"/>
      <c r="AV59" s="175"/>
      <c r="AW59" s="175"/>
      <c r="AX59" s="160"/>
    </row>
    <row r="60" customFormat="false" ht="8.25" hidden="false" customHeight="false" outlineLevel="0" collapsed="false">
      <c r="B60" s="159" t="s">
        <v>16</v>
      </c>
      <c r="C60" s="159" t="s">
        <v>17</v>
      </c>
      <c r="AD60" s="159" t="s">
        <v>16</v>
      </c>
      <c r="AE60" s="159" t="s">
        <v>17</v>
      </c>
    </row>
    <row r="61" customFormat="false" ht="8.25" hidden="false" customHeight="false" outlineLevel="0" collapsed="false">
      <c r="A61" s="175" t="s">
        <v>131</v>
      </c>
      <c r="B61" s="158" t="n">
        <f aca="false">B57/(B53+B57)</f>
        <v>0.426321709786277</v>
      </c>
      <c r="C61" s="158" t="n">
        <f aca="false">B53/(B53+B57)</f>
        <v>0.573678290213723</v>
      </c>
      <c r="AC61" s="175" t="s">
        <v>131</v>
      </c>
      <c r="AD61" s="158" t="n">
        <f aca="false">AD57/(AD53+AD57)</f>
        <v>0.419322709163347</v>
      </c>
      <c r="AE61" s="158" t="n">
        <f aca="false">AD53/(AD53+AD57)</f>
        <v>0.580677290836653</v>
      </c>
      <c r="AL61" s="1" t="s">
        <v>132</v>
      </c>
    </row>
    <row r="62" customFormat="false" ht="8.25" hidden="false" customHeight="false" outlineLevel="0" collapsed="false">
      <c r="A62" s="175" t="s">
        <v>133</v>
      </c>
      <c r="B62" s="160"/>
      <c r="C62" s="160"/>
      <c r="J62" s="1" t="s">
        <v>132</v>
      </c>
      <c r="AC62" s="175" t="s">
        <v>133</v>
      </c>
      <c r="AD62" s="160"/>
      <c r="AE62" s="160"/>
    </row>
    <row r="73" customFormat="false" ht="8.25" hidden="false" customHeight="false" outlineLevel="0" collapsed="false">
      <c r="A73" s="153" t="s">
        <v>10</v>
      </c>
      <c r="B73" s="153"/>
      <c r="C73" s="153"/>
      <c r="D73" s="153"/>
      <c r="E73" s="153"/>
      <c r="F73" s="153"/>
      <c r="G73" s="153"/>
      <c r="H73" s="153"/>
      <c r="I73" s="153"/>
      <c r="J73" s="153"/>
      <c r="K73" s="153"/>
      <c r="L73" s="153"/>
      <c r="M73" s="153"/>
      <c r="N73" s="153"/>
      <c r="O73" s="153"/>
      <c r="P73" s="153"/>
      <c r="Q73" s="153"/>
      <c r="R73" s="153"/>
      <c r="S73" s="153"/>
      <c r="T73" s="153"/>
      <c r="U73" s="153"/>
      <c r="V73" s="153"/>
      <c r="W73" s="153"/>
    </row>
    <row r="74" customFormat="false" ht="8.25" hidden="false" customHeight="false" outlineLevel="0" collapsed="false">
      <c r="A74" s="154"/>
      <c r="B74" s="154"/>
      <c r="C74" s="154"/>
      <c r="D74" s="154"/>
      <c r="E74" s="154"/>
      <c r="F74" s="154"/>
      <c r="G74" s="154"/>
      <c r="H74" s="154"/>
      <c r="I74" s="154"/>
      <c r="J74" s="154"/>
      <c r="K74" s="154"/>
      <c r="L74" s="154"/>
      <c r="M74" s="154"/>
      <c r="N74" s="154"/>
      <c r="O74" s="154"/>
      <c r="P74" s="154"/>
      <c r="Q74" s="154"/>
      <c r="R74" s="154"/>
      <c r="S74" s="154"/>
      <c r="T74" s="154"/>
      <c r="U74" s="154"/>
      <c r="V74" s="154"/>
      <c r="W74" s="154"/>
    </row>
    <row r="75" customFormat="false" ht="8.25" hidden="false" customHeight="false" outlineLevel="0" collapsed="false">
      <c r="H75" s="155" t="s">
        <v>11</v>
      </c>
      <c r="I75" s="155"/>
      <c r="J75" s="155"/>
      <c r="M75" s="155" t="s">
        <v>12</v>
      </c>
      <c r="N75" s="155"/>
      <c r="O75" s="155"/>
      <c r="S75" s="156" t="s">
        <v>13</v>
      </c>
    </row>
    <row r="76" customFormat="false" ht="8.25" hidden="false" customHeight="false" outlineLevel="0" collapsed="false">
      <c r="H76" s="155" t="s">
        <v>14</v>
      </c>
      <c r="I76" s="155"/>
      <c r="J76" s="155"/>
      <c r="M76" s="155" t="s">
        <v>15</v>
      </c>
      <c r="S76" s="157" t="s">
        <v>16</v>
      </c>
      <c r="T76" s="157" t="s">
        <v>17</v>
      </c>
    </row>
    <row r="77" customFormat="false" ht="8.25" hidden="false" customHeight="false" outlineLevel="0" collapsed="false">
      <c r="H77" s="155"/>
      <c r="I77" s="155"/>
      <c r="J77" s="155"/>
      <c r="S77" s="158" t="e">
        <f aca="false">(M87+C97+K108+K117)/(M87+C97+K108+C87)</f>
        <v>#DIV/0!</v>
      </c>
      <c r="T77" s="158" t="e">
        <f aca="false">C87/(C87+M87+C97+K108+K117)</f>
        <v>#DIV/0!</v>
      </c>
    </row>
    <row r="80" customFormat="false" ht="8.25" hidden="false" customHeight="false" outlineLevel="0" collapsed="false">
      <c r="A80" s="153" t="s">
        <v>14</v>
      </c>
      <c r="B80" s="153"/>
      <c r="C80" s="153"/>
      <c r="D80" s="153"/>
      <c r="E80" s="153"/>
      <c r="F80" s="153"/>
      <c r="G80" s="153"/>
      <c r="H80" s="153"/>
      <c r="I80" s="153"/>
      <c r="J80" s="153"/>
      <c r="K80" s="153"/>
      <c r="L80" s="153"/>
      <c r="M80" s="153"/>
      <c r="N80" s="153"/>
      <c r="O80" s="153"/>
      <c r="P80" s="153"/>
      <c r="Q80" s="153"/>
      <c r="R80" s="153"/>
      <c r="S80" s="153"/>
      <c r="T80" s="153"/>
      <c r="U80" s="153"/>
      <c r="V80" s="153"/>
      <c r="W80" s="153"/>
    </row>
    <row r="81" customFormat="false" ht="8.25" hidden="false" customHeight="false" outlineLevel="0" collapsed="false">
      <c r="C81" s="153" t="s">
        <v>18</v>
      </c>
      <c r="D81" s="153"/>
      <c r="E81" s="153"/>
      <c r="F81" s="153"/>
      <c r="G81" s="153"/>
      <c r="H81" s="153"/>
      <c r="I81" s="153"/>
      <c r="L81" s="153" t="s">
        <v>19</v>
      </c>
      <c r="M81" s="153"/>
      <c r="N81" s="153"/>
      <c r="O81" s="153"/>
      <c r="P81" s="153"/>
      <c r="R81" s="153" t="s">
        <v>20</v>
      </c>
      <c r="S81" s="153"/>
      <c r="T81" s="153"/>
      <c r="V81" s="153" t="s">
        <v>21</v>
      </c>
      <c r="W81" s="153"/>
    </row>
    <row r="82" customFormat="false" ht="8.25" hidden="false" customHeight="false" outlineLevel="0" collapsed="false">
      <c r="A82" s="159" t="s">
        <v>22</v>
      </c>
      <c r="B82" s="159" t="s">
        <v>24</v>
      </c>
      <c r="C82" s="159" t="s">
        <v>25</v>
      </c>
      <c r="D82" s="159" t="s">
        <v>26</v>
      </c>
      <c r="E82" s="159" t="s">
        <v>27</v>
      </c>
      <c r="F82" s="159" t="s">
        <v>28</v>
      </c>
      <c r="G82" s="159" t="s">
        <v>29</v>
      </c>
      <c r="H82" s="159" t="s">
        <v>30</v>
      </c>
      <c r="I82" s="159" t="s">
        <v>31</v>
      </c>
      <c r="J82" s="159" t="s">
        <v>32</v>
      </c>
      <c r="K82" s="159" t="s">
        <v>33</v>
      </c>
      <c r="M82" s="159" t="s">
        <v>34</v>
      </c>
      <c r="N82" s="159" t="s">
        <v>35</v>
      </c>
      <c r="O82" s="159" t="s">
        <v>36</v>
      </c>
      <c r="P82" s="159" t="s">
        <v>30</v>
      </c>
      <c r="Q82" s="159" t="s">
        <v>37</v>
      </c>
      <c r="R82" s="159"/>
      <c r="S82" s="159" t="s">
        <v>38</v>
      </c>
      <c r="T82" s="159" t="s">
        <v>39</v>
      </c>
      <c r="U82" s="159" t="s">
        <v>40</v>
      </c>
      <c r="V82" s="159"/>
      <c r="W82" s="159" t="s">
        <v>41</v>
      </c>
      <c r="X82" s="159"/>
      <c r="Y82" s="159"/>
    </row>
    <row r="83" customFormat="false" ht="8.25" hidden="false" customHeight="false" outlineLevel="0" collapsed="false">
      <c r="A83" s="175" t="s">
        <v>1566</v>
      </c>
      <c r="B83" s="161" t="n">
        <v>17</v>
      </c>
      <c r="C83" s="161" t="n">
        <v>535</v>
      </c>
      <c r="D83" s="161" t="n">
        <v>360</v>
      </c>
      <c r="E83" s="158" t="n">
        <f aca="false">D83/C83</f>
        <v>0.672897196261682</v>
      </c>
      <c r="F83" s="161" t="n">
        <v>4088</v>
      </c>
      <c r="G83" s="162" t="n">
        <f aca="false">F83/C83</f>
        <v>7.6411214953271</v>
      </c>
      <c r="H83" s="161" t="n">
        <v>32</v>
      </c>
      <c r="I83" s="158" t="n">
        <f aca="false">H83/C83</f>
        <v>0.0598130841121495</v>
      </c>
      <c r="J83" s="161" t="n">
        <v>8</v>
      </c>
      <c r="K83" s="158" t="n">
        <f aca="false">J83/C83</f>
        <v>0.0149532710280374</v>
      </c>
      <c r="M83" s="161" t="n">
        <v>33</v>
      </c>
      <c r="N83" s="161" t="n">
        <v>97</v>
      </c>
      <c r="O83" s="161" t="n">
        <f aca="false">N83/M83</f>
        <v>2.93939393939394</v>
      </c>
      <c r="P83" s="161" t="n">
        <v>2</v>
      </c>
      <c r="Q83" s="158" t="n">
        <f aca="false">P83/M83</f>
        <v>0.0606060606060606</v>
      </c>
      <c r="R83" s="2"/>
      <c r="S83" s="158" t="n">
        <f aca="false">(C83+M83)/($D$17+$N$17)</f>
        <v>1.0197486535009</v>
      </c>
      <c r="T83" s="158" t="n">
        <f aca="false">C83/($D$17)</f>
        <v>1.04901960784314</v>
      </c>
      <c r="U83" s="158" t="n">
        <f aca="false">M83/($N$17)</f>
        <v>0.702127659574468</v>
      </c>
      <c r="V83" s="163"/>
      <c r="W83" s="161" t="n">
        <f aca="false">(F83*0.05)+(H83*4)+(J83*-1)+(N83*0.1)+(P83*6)</f>
        <v>346.1</v>
      </c>
      <c r="X83" s="164" t="s">
        <v>42</v>
      </c>
      <c r="Y83" s="2"/>
      <c r="Z83" s="159"/>
    </row>
    <row r="84" customFormat="false" ht="8.25" hidden="false" customHeight="false" outlineLevel="0" collapsed="false">
      <c r="A84" s="160" t="s">
        <v>1567</v>
      </c>
      <c r="B84" s="161"/>
      <c r="C84" s="161"/>
      <c r="D84" s="161"/>
      <c r="E84" s="158" t="e">
        <f aca="false">D84/C84</f>
        <v>#DIV/0!</v>
      </c>
      <c r="F84" s="161"/>
      <c r="G84" s="162" t="e">
        <f aca="false">F84/C84</f>
        <v>#DIV/0!</v>
      </c>
      <c r="H84" s="161"/>
      <c r="I84" s="158" t="e">
        <f aca="false">H84/C84</f>
        <v>#DIV/0!</v>
      </c>
      <c r="J84" s="161"/>
      <c r="K84" s="158" t="e">
        <f aca="false">J84/C84</f>
        <v>#DIV/0!</v>
      </c>
      <c r="M84" s="161"/>
      <c r="N84" s="161"/>
      <c r="O84" s="161" t="e">
        <f aca="false">N84/M84</f>
        <v>#DIV/0!</v>
      </c>
      <c r="P84" s="161"/>
      <c r="Q84" s="158" t="e">
        <f aca="false">P84/M84</f>
        <v>#DIV/0!</v>
      </c>
      <c r="R84" s="2"/>
      <c r="S84" s="158" t="n">
        <f aca="false">(C84+M84)/($D$17+$N$17)</f>
        <v>0</v>
      </c>
      <c r="T84" s="158" t="n">
        <f aca="false">C84/($D$17)</f>
        <v>0</v>
      </c>
      <c r="U84" s="158" t="n">
        <f aca="false">M84/($N$17)</f>
        <v>0</v>
      </c>
      <c r="V84" s="163"/>
      <c r="W84" s="161" t="n">
        <f aca="false">(F84*0.05)+(H84*4)+(J84*-1)+(N84*0.1)+(P84*6)</f>
        <v>0</v>
      </c>
      <c r="X84" s="164" t="n">
        <f aca="false">((F84*0.05)+(H84*4)+(J84*-1)+(N84*0.1)+(P84*6))*0.4</f>
        <v>0</v>
      </c>
      <c r="Y84" s="2"/>
      <c r="Z84" s="2"/>
    </row>
    <row r="85" customFormat="false" ht="8.25" hidden="false" customHeight="false" outlineLevel="0" collapsed="false">
      <c r="A85" s="160" t="s">
        <v>1568</v>
      </c>
      <c r="B85" s="161"/>
      <c r="C85" s="161"/>
      <c r="D85" s="161"/>
      <c r="E85" s="158" t="e">
        <f aca="false">D85/C85</f>
        <v>#DIV/0!</v>
      </c>
      <c r="F85" s="161"/>
      <c r="G85" s="162" t="e">
        <f aca="false">F85/C85</f>
        <v>#DIV/0!</v>
      </c>
      <c r="H85" s="161"/>
      <c r="I85" s="158" t="e">
        <f aca="false">H85/C85</f>
        <v>#DIV/0!</v>
      </c>
      <c r="J85" s="161"/>
      <c r="K85" s="158" t="e">
        <f aca="false">J85/C85</f>
        <v>#DIV/0!</v>
      </c>
      <c r="M85" s="161"/>
      <c r="N85" s="161"/>
      <c r="O85" s="161" t="e">
        <f aca="false">N85/M85</f>
        <v>#DIV/0!</v>
      </c>
      <c r="P85" s="161"/>
      <c r="Q85" s="158" t="e">
        <f aca="false">P85/M85</f>
        <v>#DIV/0!</v>
      </c>
      <c r="R85" s="2"/>
      <c r="S85" s="158" t="n">
        <f aca="false">(C85+M85)/($D$17+$N$17)</f>
        <v>0</v>
      </c>
      <c r="T85" s="158" t="n">
        <f aca="false">C85/($D$17)</f>
        <v>0</v>
      </c>
      <c r="U85" s="158" t="n">
        <f aca="false">M85/($N$17)</f>
        <v>0</v>
      </c>
      <c r="V85" s="163"/>
      <c r="W85" s="161" t="n">
        <f aca="false">(F85*0.05)+(H85*4)+(J85*-1)+(N85*0.1)+(P85*6)</f>
        <v>0</v>
      </c>
      <c r="X85" s="164" t="n">
        <f aca="false">((F85*0.05)+(H85*4)+(J85*-1)+(N85*0.1)+(P85*6))*0.4</f>
        <v>0</v>
      </c>
      <c r="Y85" s="2"/>
      <c r="Z85" s="2"/>
    </row>
    <row r="86" customFormat="false" ht="8.25" hidden="false" customHeight="false" outlineLevel="0" collapsed="false">
      <c r="A86" s="159" t="s">
        <v>49</v>
      </c>
      <c r="B86" s="159"/>
      <c r="C86" s="159" t="n">
        <f aca="false">SUM(C83:C85)</f>
        <v>535</v>
      </c>
      <c r="D86" s="159" t="n">
        <f aca="false">SUM(D83:D85)</f>
        <v>360</v>
      </c>
      <c r="E86" s="159"/>
      <c r="F86" s="159" t="n">
        <f aca="false">SUM(F83:F85)</f>
        <v>4088</v>
      </c>
      <c r="G86" s="159"/>
      <c r="H86" s="159" t="n">
        <f aca="false">SUM(H83:H85)</f>
        <v>32</v>
      </c>
      <c r="I86" s="159"/>
      <c r="J86" s="159" t="n">
        <f aca="false">SUM(J83:J85)</f>
        <v>8</v>
      </c>
      <c r="K86" s="159"/>
      <c r="L86" s="156"/>
      <c r="M86" s="159" t="n">
        <f aca="false">SUM(M83:M85)</f>
        <v>33</v>
      </c>
      <c r="N86" s="159" t="n">
        <f aca="false">SUM(N83:N85)</f>
        <v>97</v>
      </c>
      <c r="O86" s="159"/>
      <c r="P86" s="159" t="n">
        <f aca="false">SUM(P83:P85)</f>
        <v>2</v>
      </c>
      <c r="Q86" s="159"/>
      <c r="R86" s="159"/>
      <c r="S86" s="165" t="n">
        <f aca="false">S83+S84+S85</f>
        <v>1.0197486535009</v>
      </c>
      <c r="T86" s="166" t="n">
        <f aca="false">C86/(C86+M86)</f>
        <v>0.941901408450704</v>
      </c>
      <c r="U86" s="166" t="n">
        <f aca="false">M86/(M86+C86)</f>
        <v>0.0580985915492958</v>
      </c>
      <c r="V86" s="163"/>
      <c r="W86" s="2"/>
      <c r="X86" s="2" t="n">
        <f aca="false">((F86*0.05)+(H86*4)+(J86*-1)+(N86*0.1)+(P86*6))*0.4</f>
        <v>138.44</v>
      </c>
      <c r="Y86" s="2"/>
      <c r="Z86" s="2"/>
    </row>
    <row r="87" customFormat="false" ht="8.25" hidden="false" customHeight="false" outlineLevel="0" collapsed="false">
      <c r="B87" s="2"/>
      <c r="C87" s="2"/>
      <c r="D87" s="167"/>
      <c r="E87" s="2"/>
      <c r="F87" s="168"/>
      <c r="G87" s="2"/>
      <c r="H87" s="169"/>
      <c r="I87" s="2"/>
      <c r="J87" s="169"/>
      <c r="K87" s="2"/>
      <c r="L87" s="2"/>
      <c r="M87" s="2"/>
      <c r="N87" s="2"/>
      <c r="O87" s="2"/>
      <c r="P87" s="2"/>
      <c r="Q87" s="2"/>
      <c r="R87" s="2"/>
      <c r="Z87" s="2"/>
    </row>
    <row r="88" customFormat="false" ht="8.25" hidden="false" customHeight="false" outlineLevel="0" collapsed="false">
      <c r="B88" s="2"/>
      <c r="C88" s="2"/>
      <c r="D88" s="167"/>
      <c r="E88" s="2"/>
      <c r="F88" s="168"/>
      <c r="G88" s="2"/>
      <c r="H88" s="169"/>
      <c r="I88" s="2"/>
      <c r="J88" s="169"/>
      <c r="K88" s="2"/>
      <c r="L88" s="2"/>
      <c r="M88" s="2"/>
      <c r="N88" s="2"/>
      <c r="O88" s="2"/>
      <c r="P88" s="2"/>
      <c r="Q88" s="2"/>
      <c r="R88" s="2"/>
    </row>
    <row r="89" customFormat="false" ht="8.25" hidden="false" customHeight="false" outlineLevel="0" collapsed="false">
      <c r="A89" s="153" t="s">
        <v>19</v>
      </c>
      <c r="B89" s="153"/>
      <c r="C89" s="153"/>
      <c r="D89" s="153"/>
      <c r="E89" s="153"/>
      <c r="F89" s="153"/>
      <c r="G89" s="153"/>
      <c r="H89" s="153" t="s">
        <v>50</v>
      </c>
      <c r="I89" s="153"/>
      <c r="J89" s="153"/>
      <c r="K89" s="153"/>
      <c r="L89" s="153"/>
      <c r="M89" s="153"/>
      <c r="N89" s="2"/>
      <c r="O89" s="2"/>
      <c r="R89" s="153" t="s">
        <v>20</v>
      </c>
      <c r="S89" s="153"/>
      <c r="T89" s="153"/>
      <c r="V89" s="153" t="s">
        <v>21</v>
      </c>
      <c r="W89" s="153"/>
      <c r="X89" s="154"/>
      <c r="Y89" s="154"/>
    </row>
    <row r="90" customFormat="false" ht="8.25" hidden="false" customHeight="false" outlineLevel="0" collapsed="false">
      <c r="A90" s="159" t="s">
        <v>51</v>
      </c>
      <c r="B90" s="159" t="s">
        <v>24</v>
      </c>
      <c r="C90" s="159" t="s">
        <v>25</v>
      </c>
      <c r="D90" s="159" t="s">
        <v>28</v>
      </c>
      <c r="E90" s="159" t="s">
        <v>29</v>
      </c>
      <c r="F90" s="159" t="s">
        <v>30</v>
      </c>
      <c r="G90" s="159" t="s">
        <v>31</v>
      </c>
      <c r="I90" s="159" t="s">
        <v>52</v>
      </c>
      <c r="J90" s="159" t="s">
        <v>53</v>
      </c>
      <c r="K90" s="159" t="s">
        <v>54</v>
      </c>
      <c r="L90" s="159" t="s">
        <v>55</v>
      </c>
      <c r="M90" s="159" t="s">
        <v>56</v>
      </c>
      <c r="N90" s="159" t="s">
        <v>30</v>
      </c>
      <c r="O90" s="159" t="s">
        <v>57</v>
      </c>
      <c r="R90" s="159" t="s">
        <v>51</v>
      </c>
      <c r="S90" s="159" t="s">
        <v>38</v>
      </c>
      <c r="T90" s="159" t="s">
        <v>39</v>
      </c>
      <c r="U90" s="159" t="s">
        <v>40</v>
      </c>
      <c r="W90" s="159" t="s">
        <v>41</v>
      </c>
      <c r="X90" s="159"/>
      <c r="Y90" s="159"/>
      <c r="Z90" s="154"/>
      <c r="AA90" s="154"/>
    </row>
    <row r="91" customFormat="false" ht="8.25" hidden="false" customHeight="false" outlineLevel="0" collapsed="false">
      <c r="A91" s="160" t="s">
        <v>1531</v>
      </c>
      <c r="B91" s="170" t="n">
        <v>16</v>
      </c>
      <c r="C91" s="161" t="n">
        <v>288</v>
      </c>
      <c r="D91" s="161" t="n">
        <v>1415</v>
      </c>
      <c r="E91" s="161" t="n">
        <f aca="false">D91/C91</f>
        <v>4.91319444444445</v>
      </c>
      <c r="F91" s="161" t="n">
        <v>8</v>
      </c>
      <c r="G91" s="158" t="n">
        <f aca="false">F91/C91</f>
        <v>0.0277777777777778</v>
      </c>
      <c r="I91" s="158" t="n">
        <f aca="false">K91/J91</f>
        <v>0.666666666666667</v>
      </c>
      <c r="J91" s="161" t="n">
        <v>60</v>
      </c>
      <c r="K91" s="161" t="n">
        <v>40</v>
      </c>
      <c r="L91" s="161" t="n">
        <v>282</v>
      </c>
      <c r="M91" s="161" t="n">
        <f aca="false">L91/K91</f>
        <v>7.05</v>
      </c>
      <c r="N91" s="161" t="n">
        <v>3</v>
      </c>
      <c r="O91" s="158" t="n">
        <f aca="false">N91/K91</f>
        <v>0.075</v>
      </c>
      <c r="R91" s="160" t="s">
        <v>1532</v>
      </c>
      <c r="S91" s="158" t="n">
        <f aca="false">(C91+J91)/($D$27+$K$27+$N$17+$E$17+$L$38+$L$47)</f>
        <v>0.428571428571429</v>
      </c>
      <c r="T91" s="158" t="n">
        <f aca="false">J91/($K$27+$F$38+$F$47)</f>
        <v>0.163487738419619</v>
      </c>
      <c r="U91" s="158" t="n">
        <f aca="false">C91/($D$27+$N$17+$L$38+$L$47)</f>
        <v>0.759894459102902</v>
      </c>
      <c r="W91" s="161" t="n">
        <f aca="false">(D91*0.1)+(F91*6)+(L91*0.1)+(N91*6)</f>
        <v>235.7</v>
      </c>
      <c r="X91" s="161" t="s">
        <v>58</v>
      </c>
      <c r="Y91" s="161" t="s">
        <v>59</v>
      </c>
      <c r="Z91" s="159"/>
      <c r="AA91" s="159"/>
    </row>
    <row r="92" customFormat="false" ht="8.25" hidden="false" customHeight="false" outlineLevel="0" collapsed="false">
      <c r="A92" s="160" t="s">
        <v>1569</v>
      </c>
      <c r="B92" s="170" t="n">
        <v>16</v>
      </c>
      <c r="C92" s="161" t="n">
        <v>49</v>
      </c>
      <c r="D92" s="161" t="n">
        <v>190</v>
      </c>
      <c r="E92" s="161" t="n">
        <f aca="false">D92/C92</f>
        <v>3.87755102040816</v>
      </c>
      <c r="F92" s="161" t="n">
        <v>1</v>
      </c>
      <c r="G92" s="158" t="n">
        <f aca="false">F92/C92</f>
        <v>0.0204081632653061</v>
      </c>
      <c r="I92" s="158" t="n">
        <f aca="false">K92/J92</f>
        <v>0.722222222222222</v>
      </c>
      <c r="J92" s="161" t="n">
        <v>54</v>
      </c>
      <c r="K92" s="161" t="n">
        <v>39</v>
      </c>
      <c r="L92" s="161" t="n">
        <v>345</v>
      </c>
      <c r="M92" s="161" t="n">
        <f aca="false">L92/K92</f>
        <v>8.84615384615385</v>
      </c>
      <c r="N92" s="161" t="n">
        <v>3</v>
      </c>
      <c r="O92" s="158" t="n">
        <f aca="false">N92/K92</f>
        <v>0.0769230769230769</v>
      </c>
      <c r="R92" s="160" t="s">
        <v>1570</v>
      </c>
      <c r="S92" s="158" t="n">
        <f aca="false">(C92+J92)/($D$27+$K$27+$N$17+$E$17+$L$38+$L$47)</f>
        <v>0.126847290640394</v>
      </c>
      <c r="T92" s="158" t="n">
        <f aca="false">J92/($K$27+$F$38+$F$47)</f>
        <v>0.147138964577657</v>
      </c>
      <c r="U92" s="158" t="n">
        <f aca="false">C92/($D$27+$N$17+$L$38+$L$47)</f>
        <v>0.129287598944591</v>
      </c>
      <c r="W92" s="161" t="n">
        <f aca="false">(D92*0.1)+(F92*6)+(L92*0.1)+(N92*6)</f>
        <v>77.5</v>
      </c>
      <c r="X92" s="161" t="n">
        <f aca="false">(D92*0.1)+(F92*6)+(K92*1)+(L92*0.1)+(N92*6)</f>
        <v>116.5</v>
      </c>
      <c r="Y92" s="161" t="n">
        <f aca="false">(D92*0.1)+(F92*6)+(K92*0.5)+(L92*0.1)+(N92*6)</f>
        <v>97</v>
      </c>
      <c r="Z92" s="2"/>
      <c r="AA92" s="2"/>
    </row>
    <row r="93" customFormat="false" ht="8.25" hidden="false" customHeight="false" outlineLevel="0" collapsed="false">
      <c r="A93" s="160"/>
      <c r="B93" s="170"/>
      <c r="C93" s="161"/>
      <c r="D93" s="161"/>
      <c r="E93" s="161" t="e">
        <f aca="false">D93/C93</f>
        <v>#DIV/0!</v>
      </c>
      <c r="F93" s="161" t="n">
        <v>0</v>
      </c>
      <c r="G93" s="158" t="e">
        <f aca="false">F93/C93</f>
        <v>#DIV/0!</v>
      </c>
      <c r="I93" s="158" t="e">
        <f aca="false">K93/J93</f>
        <v>#DIV/0!</v>
      </c>
      <c r="J93" s="161"/>
      <c r="K93" s="161"/>
      <c r="L93" s="161"/>
      <c r="M93" s="161" t="e">
        <f aca="false">L93/K93</f>
        <v>#DIV/0!</v>
      </c>
      <c r="N93" s="161" t="n">
        <v>0</v>
      </c>
      <c r="O93" s="158" t="e">
        <f aca="false">N93/K93</f>
        <v>#DIV/0!</v>
      </c>
      <c r="R93" s="160"/>
      <c r="S93" s="158" t="n">
        <f aca="false">(C93+J93)/($D$27+$K$27+$N$17+$E$17+$L$38+$L$47)</f>
        <v>0</v>
      </c>
      <c r="T93" s="158" t="n">
        <f aca="false">J93/($K$27+$F$38+$F$47)</f>
        <v>0</v>
      </c>
      <c r="U93" s="158" t="n">
        <f aca="false">C93/($D$27+$N$17+$L$38+$L$47)</f>
        <v>0</v>
      </c>
      <c r="W93" s="161" t="n">
        <f aca="false">(D93*0.1)+(F93*6)+(L93*0.1)+(N93*6)</f>
        <v>0</v>
      </c>
      <c r="X93" s="161" t="n">
        <f aca="false">(D93*0.1)+(F93*6)+(K93*1)+(L93*0.1)+(N93*6)</f>
        <v>0</v>
      </c>
      <c r="Y93" s="161" t="n">
        <f aca="false">(D93*0.1)+(F93*6)+(K93*0.5)+(L93*0.1)+(N93*6)</f>
        <v>0</v>
      </c>
      <c r="Z93" s="2"/>
      <c r="AA93" s="2"/>
    </row>
    <row r="94" customFormat="false" ht="8.25" hidden="false" customHeight="false" outlineLevel="0" collapsed="false">
      <c r="A94" s="160" t="s">
        <v>1571</v>
      </c>
      <c r="B94" s="170" t="n">
        <v>12</v>
      </c>
      <c r="C94" s="161" t="n">
        <v>19</v>
      </c>
      <c r="D94" s="161" t="n">
        <v>75</v>
      </c>
      <c r="E94" s="161" t="n">
        <f aca="false">D94/C94</f>
        <v>3.94736842105263</v>
      </c>
      <c r="F94" s="161" t="n">
        <v>0</v>
      </c>
      <c r="G94" s="158" t="n">
        <f aca="false">F94/C94</f>
        <v>0</v>
      </c>
      <c r="I94" s="158" t="n">
        <f aca="false">K94/J94</f>
        <v>0.6</v>
      </c>
      <c r="J94" s="161" t="n">
        <v>25</v>
      </c>
      <c r="K94" s="161" t="n">
        <v>15</v>
      </c>
      <c r="L94" s="161" t="n">
        <v>160</v>
      </c>
      <c r="M94" s="161" t="n">
        <f aca="false">L94/K94</f>
        <v>10.6666666666667</v>
      </c>
      <c r="N94" s="161" t="n">
        <v>1</v>
      </c>
      <c r="O94" s="158" t="n">
        <f aca="false">N94/K94</f>
        <v>0.0666666666666667</v>
      </c>
      <c r="R94" s="160" t="s">
        <v>1572</v>
      </c>
      <c r="S94" s="158" t="n">
        <f aca="false">(C94+J94)/($D$27+$K$27+$N$17+$E$17+$L$38+$L$47)</f>
        <v>0.0541871921182266</v>
      </c>
      <c r="T94" s="158" t="n">
        <f aca="false">J94/($K$27+$F$38+$F$47)</f>
        <v>0.0681198910081744</v>
      </c>
      <c r="U94" s="158" t="n">
        <f aca="false">C94/($D$27+$N$17+$L$38+$L$47)</f>
        <v>0.050131926121372</v>
      </c>
      <c r="W94" s="161" t="n">
        <f aca="false">(D94*0.1)+(F94*6)+(L94*0.1)+(N94*6)</f>
        <v>29.5</v>
      </c>
      <c r="X94" s="161" t="n">
        <f aca="false">(D94*0.1)+(F94*6)+(K94*1)+(L94*0.1)+(N94*6)</f>
        <v>44.5</v>
      </c>
      <c r="Y94" s="161" t="n">
        <f aca="false">(D94*0.1)+(F94*6)+(K94*0.5)+(L94*0.1)+(N94*6)</f>
        <v>37</v>
      </c>
      <c r="Z94" s="2"/>
      <c r="AA94" s="2"/>
    </row>
    <row r="95" customFormat="false" ht="8.25" hidden="false" customHeight="false" outlineLevel="0" collapsed="false">
      <c r="A95" s="175"/>
      <c r="B95" s="170"/>
      <c r="C95" s="161"/>
      <c r="D95" s="161"/>
      <c r="E95" s="161" t="e">
        <f aca="false">D95/C95</f>
        <v>#DIV/0!</v>
      </c>
      <c r="F95" s="161"/>
      <c r="G95" s="158" t="e">
        <f aca="false">F95/C95</f>
        <v>#DIV/0!</v>
      </c>
      <c r="I95" s="158" t="e">
        <f aca="false">K95/J95</f>
        <v>#DIV/0!</v>
      </c>
      <c r="J95" s="161"/>
      <c r="K95" s="161"/>
      <c r="L95" s="161"/>
      <c r="M95" s="161" t="e">
        <f aca="false">L95/K95</f>
        <v>#DIV/0!</v>
      </c>
      <c r="N95" s="161"/>
      <c r="O95" s="158" t="e">
        <f aca="false">N95/K95</f>
        <v>#DIV/0!</v>
      </c>
      <c r="R95" s="160"/>
      <c r="S95" s="158" t="n">
        <f aca="false">(C95+J95)/($D$27+$K$27+$N$17+$E$17+$L$38+$L$47)</f>
        <v>0</v>
      </c>
      <c r="T95" s="158" t="n">
        <f aca="false">J95/($K$27+$F$38+$F$47)</f>
        <v>0</v>
      </c>
      <c r="U95" s="158" t="n">
        <f aca="false">C95/($D$27+$N$17+$L$38+$L$47)</f>
        <v>0</v>
      </c>
      <c r="W95" s="161" t="n">
        <f aca="false">(D95*0.1)+(F95*6)+(L95*0.1)+(N95*6)</f>
        <v>0</v>
      </c>
      <c r="X95" s="161" t="n">
        <f aca="false">(D95*0.1)+(F95*6)+(K95*1)+(L95*0.1)+(N95*6)</f>
        <v>0</v>
      </c>
      <c r="Y95" s="161" t="n">
        <f aca="false">(D95*0.1)+(F95*6)+(K95*0.5)+(L95*0.1)+(N95*6)</f>
        <v>0</v>
      </c>
      <c r="Z95" s="2"/>
      <c r="AA95" s="2"/>
    </row>
    <row r="96" customFormat="false" ht="8.25" hidden="false" customHeight="false" outlineLevel="0" collapsed="false">
      <c r="A96" s="159" t="s">
        <v>49</v>
      </c>
      <c r="B96" s="159"/>
      <c r="C96" s="159" t="n">
        <f aca="false">SUM(C91:C95)</f>
        <v>356</v>
      </c>
      <c r="D96" s="159" t="n">
        <f aca="false">SUM(D91:D95)</f>
        <v>1680</v>
      </c>
      <c r="E96" s="159"/>
      <c r="F96" s="159" t="n">
        <f aca="false">SUM(F91:F95)</f>
        <v>9</v>
      </c>
      <c r="G96" s="159"/>
      <c r="H96" s="159"/>
      <c r="I96" s="159"/>
      <c r="J96" s="159" t="n">
        <f aca="false">SUM(J91:J95)</f>
        <v>139</v>
      </c>
      <c r="K96" s="159" t="n">
        <f aca="false">SUM(K91:K95)</f>
        <v>94</v>
      </c>
      <c r="L96" s="159" t="n">
        <f aca="false">SUM(L91:L95)</f>
        <v>787</v>
      </c>
      <c r="M96" s="159"/>
      <c r="N96" s="159" t="n">
        <f aca="false">SUM(N91:N95)</f>
        <v>7</v>
      </c>
      <c r="O96" s="159"/>
      <c r="X96" s="1" t="n">
        <f aca="false">(D96*0.1)+(F96*6)+(K96*1)+(L96*0.1)+(N96*6)</f>
        <v>436.7</v>
      </c>
      <c r="Y96" s="1" t="n">
        <f aca="false">(D96*0.1)+(F96*6)+(K96*0.5)+(L96*0.1)+(N96*6)</f>
        <v>389.7</v>
      </c>
      <c r="Z96" s="2"/>
      <c r="AA96" s="2"/>
    </row>
    <row r="97" customFormat="false" ht="8.25" hidden="false" customHeight="false" outlineLevel="0" collapsed="false">
      <c r="A97" s="159"/>
      <c r="B97" s="2"/>
      <c r="C97" s="2"/>
      <c r="D97" s="2"/>
      <c r="E97" s="2"/>
      <c r="F97" s="2"/>
      <c r="G97" s="2"/>
      <c r="H97" s="159"/>
      <c r="I97" s="2"/>
      <c r="J97" s="2"/>
      <c r="K97" s="2"/>
      <c r="L97" s="2"/>
      <c r="M97" s="2"/>
      <c r="N97" s="2"/>
    </row>
    <row r="98" customFormat="false" ht="8.25" hidden="false" customHeight="false" outlineLevel="0" collapsed="false">
      <c r="B98" s="2"/>
      <c r="C98" s="2"/>
      <c r="D98" s="2"/>
      <c r="E98" s="2"/>
      <c r="F98" s="2"/>
      <c r="G98" s="2"/>
      <c r="H98" s="2"/>
      <c r="I98" s="2"/>
      <c r="J98" s="2"/>
      <c r="K98" s="2"/>
      <c r="L98" s="2"/>
      <c r="M98" s="2"/>
    </row>
    <row r="99" customFormat="false" ht="8.25" hidden="false" customHeight="false" outlineLevel="0" collapsed="false">
      <c r="A99" s="153" t="s">
        <v>50</v>
      </c>
      <c r="B99" s="153"/>
      <c r="C99" s="153"/>
      <c r="D99" s="153"/>
      <c r="E99" s="153"/>
      <c r="F99" s="153"/>
      <c r="G99" s="153"/>
      <c r="H99" s="2"/>
      <c r="I99" s="2"/>
      <c r="J99" s="153" t="s">
        <v>19</v>
      </c>
      <c r="K99" s="153"/>
      <c r="L99" s="153"/>
      <c r="M99" s="153"/>
      <c r="N99" s="153"/>
      <c r="R99" s="153" t="s">
        <v>20</v>
      </c>
      <c r="S99" s="153"/>
      <c r="T99" s="153"/>
      <c r="V99" s="153" t="s">
        <v>21</v>
      </c>
      <c r="W99" s="153"/>
    </row>
    <row r="100" customFormat="false" ht="8.25" hidden="false" customHeight="false" outlineLevel="0" collapsed="false">
      <c r="A100" s="159" t="s">
        <v>74</v>
      </c>
      <c r="B100" s="159" t="s">
        <v>24</v>
      </c>
      <c r="C100" s="159" t="s">
        <v>52</v>
      </c>
      <c r="D100" s="159" t="s">
        <v>53</v>
      </c>
      <c r="E100" s="159" t="s">
        <v>54</v>
      </c>
      <c r="F100" s="159" t="s">
        <v>55</v>
      </c>
      <c r="G100" s="159" t="s">
        <v>56</v>
      </c>
      <c r="H100" s="159" t="s">
        <v>30</v>
      </c>
      <c r="I100" s="159" t="s">
        <v>57</v>
      </c>
      <c r="K100" s="159" t="s">
        <v>34</v>
      </c>
      <c r="L100" s="159" t="s">
        <v>35</v>
      </c>
      <c r="M100" s="159" t="s">
        <v>36</v>
      </c>
      <c r="N100" s="159" t="s">
        <v>75</v>
      </c>
      <c r="O100" s="159" t="s">
        <v>31</v>
      </c>
      <c r="R100" s="159" t="s">
        <v>74</v>
      </c>
      <c r="S100" s="159" t="s">
        <v>38</v>
      </c>
      <c r="T100" s="159" t="s">
        <v>39</v>
      </c>
      <c r="U100" s="159" t="s">
        <v>40</v>
      </c>
      <c r="W100" s="159" t="s">
        <v>41</v>
      </c>
      <c r="X100" s="159"/>
      <c r="Y100" s="159"/>
    </row>
    <row r="101" customFormat="false" ht="8.25" hidden="false" customHeight="false" outlineLevel="0" collapsed="false">
      <c r="A101" s="175" t="s">
        <v>459</v>
      </c>
      <c r="B101" s="161" t="n">
        <v>10</v>
      </c>
      <c r="C101" s="158" t="n">
        <f aca="false">E101/D101</f>
        <v>0.696969696969697</v>
      </c>
      <c r="D101" s="161" t="n">
        <v>33</v>
      </c>
      <c r="E101" s="161" t="n">
        <v>23</v>
      </c>
      <c r="F101" s="161" t="n">
        <v>314</v>
      </c>
      <c r="G101" s="161" t="n">
        <f aca="false">F101/E101</f>
        <v>13.6521739130435</v>
      </c>
      <c r="H101" s="161" t="n">
        <v>3</v>
      </c>
      <c r="I101" s="158" t="n">
        <f aca="false">H101/E101</f>
        <v>0.130434782608696</v>
      </c>
      <c r="K101" s="161"/>
      <c r="L101" s="161"/>
      <c r="M101" s="171" t="e">
        <f aca="false">L101/K101</f>
        <v>#DIV/0!</v>
      </c>
      <c r="N101" s="161"/>
      <c r="O101" s="158" t="e">
        <f aca="false">N101/K101</f>
        <v>#DIV/0!</v>
      </c>
      <c r="R101" s="160"/>
      <c r="S101" s="172" t="n">
        <f aca="false">(D101+K101)/($D$27+$L$27+$N$17+$E$47+$L$47)</f>
        <v>0.0585106382978723</v>
      </c>
      <c r="T101" s="172" t="n">
        <f aca="false">D101/($E$17)</f>
        <v>0.0951008645533141</v>
      </c>
      <c r="U101" s="172" t="n">
        <f aca="false">K101/($N$17+$D$27+$L$38+$L$47)</f>
        <v>0</v>
      </c>
      <c r="W101" s="161" t="n">
        <f aca="false">(F101*0.1)+(H101*6)+(L101*0.1)+(N101*6)</f>
        <v>49.4</v>
      </c>
      <c r="X101" s="161" t="s">
        <v>58</v>
      </c>
      <c r="Y101" s="161" t="s">
        <v>76</v>
      </c>
      <c r="Z101" s="159"/>
    </row>
    <row r="102" customFormat="false" ht="8.25" hidden="false" customHeight="false" outlineLevel="0" collapsed="false">
      <c r="A102" s="160"/>
      <c r="B102" s="161" t="n">
        <v>15</v>
      </c>
      <c r="C102" s="158" t="e">
        <f aca="false">E102/D102</f>
        <v>#DIV/0!</v>
      </c>
      <c r="D102" s="161"/>
      <c r="E102" s="161"/>
      <c r="F102" s="161"/>
      <c r="G102" s="161" t="e">
        <f aca="false">F102/E102</f>
        <v>#DIV/0!</v>
      </c>
      <c r="H102" s="161"/>
      <c r="I102" s="158" t="e">
        <f aca="false">H102/E102</f>
        <v>#DIV/0!</v>
      </c>
      <c r="K102" s="161" t="n">
        <v>0</v>
      </c>
      <c r="L102" s="161" t="n">
        <v>0</v>
      </c>
      <c r="M102" s="171" t="e">
        <f aca="false">L102/K102</f>
        <v>#DIV/0!</v>
      </c>
      <c r="N102" s="161" t="n">
        <v>0</v>
      </c>
      <c r="O102" s="158" t="e">
        <f aca="false">N102/K102</f>
        <v>#DIV/0!</v>
      </c>
      <c r="R102" s="160"/>
      <c r="S102" s="172" t="n">
        <f aca="false">(D102+K102)/($D$27+$L$27+$N$17+$E$47+$L$47)</f>
        <v>0</v>
      </c>
      <c r="T102" s="172" t="n">
        <f aca="false">D102/($E$17)</f>
        <v>0</v>
      </c>
      <c r="U102" s="172" t="n">
        <f aca="false">K102/($N$17+$D$27+$L$38+$L$47)</f>
        <v>0</v>
      </c>
      <c r="W102" s="161" t="n">
        <f aca="false">(F102*0.1)+(H102*6)+(L102*0.1)+(N102*6)</f>
        <v>0</v>
      </c>
      <c r="X102" s="161" t="n">
        <f aca="false">(E102*1)+(F102*0.1)+(H102*6)+(L102*0.1)+(N102*6)</f>
        <v>0</v>
      </c>
      <c r="Y102" s="161" t="n">
        <f aca="false">(E102*0.5)+(F102*0.1)+(H102*6)+(L102*0.1)+(N102*6)</f>
        <v>0</v>
      </c>
      <c r="Z102" s="2"/>
    </row>
    <row r="103" customFormat="false" ht="8.25" hidden="false" customHeight="false" outlineLevel="0" collapsed="false">
      <c r="A103" s="160" t="s">
        <v>1573</v>
      </c>
      <c r="B103" s="161" t="n">
        <v>14</v>
      </c>
      <c r="C103" s="158" t="n">
        <f aca="false">E103/D103</f>
        <v>0.625</v>
      </c>
      <c r="D103" s="161" t="n">
        <v>64</v>
      </c>
      <c r="E103" s="161" t="n">
        <v>40</v>
      </c>
      <c r="F103" s="161" t="n">
        <v>541</v>
      </c>
      <c r="G103" s="161" t="n">
        <f aca="false">F103/E103</f>
        <v>13.525</v>
      </c>
      <c r="H103" s="161" t="n">
        <v>5</v>
      </c>
      <c r="I103" s="158" t="n">
        <f aca="false">H103/E103</f>
        <v>0.125</v>
      </c>
      <c r="K103" s="161" t="n">
        <v>2</v>
      </c>
      <c r="L103" s="161" t="n">
        <v>24</v>
      </c>
      <c r="M103" s="171" t="n">
        <f aca="false">L103/K103</f>
        <v>12</v>
      </c>
      <c r="N103" s="161" t="n">
        <v>0</v>
      </c>
      <c r="O103" s="158" t="n">
        <f aca="false">N103/K103</f>
        <v>0</v>
      </c>
      <c r="R103" s="160" t="s">
        <v>1574</v>
      </c>
      <c r="S103" s="172" t="n">
        <f aca="false">(D103+K103)/($D$27+$L$27+$N$17+$E$47+$L$47)</f>
        <v>0.117021276595745</v>
      </c>
      <c r="T103" s="172" t="n">
        <f aca="false">D103/($E$17)</f>
        <v>0.184438040345821</v>
      </c>
      <c r="U103" s="172" t="n">
        <f aca="false">K103/($N$17+$D$27+$L$38+$L$47)</f>
        <v>0.00527704485488127</v>
      </c>
      <c r="W103" s="161" t="n">
        <f aca="false">(F103*0.1)+(H103*6)+(L103*0.1)+(N103*6)</f>
        <v>86.5</v>
      </c>
      <c r="X103" s="161" t="n">
        <f aca="false">(E103*1)+(F103*0.1)+(H103*6)+(L103*0.1)+(N103*6)</f>
        <v>126.5</v>
      </c>
      <c r="Y103" s="161" t="n">
        <f aca="false">(E103*0.5)+(F103*0.1)+(H103*6)+(L103*0.1)+(N103*6)</f>
        <v>106.5</v>
      </c>
      <c r="Z103" s="2"/>
    </row>
    <row r="104" customFormat="false" ht="8.25" hidden="false" customHeight="false" outlineLevel="0" collapsed="false">
      <c r="A104" s="160" t="s">
        <v>1539</v>
      </c>
      <c r="B104" s="161" t="n">
        <v>17</v>
      </c>
      <c r="C104" s="158" t="n">
        <f aca="false">E104/D104</f>
        <v>0.606666666666667</v>
      </c>
      <c r="D104" s="161" t="n">
        <v>150</v>
      </c>
      <c r="E104" s="161" t="n">
        <v>91</v>
      </c>
      <c r="F104" s="161" t="n">
        <v>1150</v>
      </c>
      <c r="G104" s="161" t="n">
        <f aca="false">F104/E104</f>
        <v>12.6373626373626</v>
      </c>
      <c r="H104" s="161" t="n">
        <v>6</v>
      </c>
      <c r="I104" s="158" t="n">
        <f aca="false">H104/E104</f>
        <v>0.0659340659340659</v>
      </c>
      <c r="K104" s="161" t="n">
        <v>5</v>
      </c>
      <c r="L104" s="161" t="n">
        <v>15</v>
      </c>
      <c r="M104" s="171" t="n">
        <f aca="false">L104/K104</f>
        <v>3</v>
      </c>
      <c r="N104" s="161" t="n">
        <v>0</v>
      </c>
      <c r="O104" s="158" t="n">
        <f aca="false">N104/K104</f>
        <v>0</v>
      </c>
      <c r="R104" s="160" t="s">
        <v>1540</v>
      </c>
      <c r="S104" s="172" t="n">
        <f aca="false">(D104+K104)/($D$27+$L$27+$N$17+$E$47+$L$47)</f>
        <v>0.274822695035461</v>
      </c>
      <c r="T104" s="172" t="n">
        <f aca="false">D104/($E$17)</f>
        <v>0.432276657060519</v>
      </c>
      <c r="U104" s="172" t="n">
        <f aca="false">K104/($N$17+$D$27+$L$38+$L$47)</f>
        <v>0.0131926121372032</v>
      </c>
      <c r="W104" s="161" t="n">
        <f aca="false">(F104*0.1)+(H104*6)+(L104*0.1)+(N104*6)</f>
        <v>152.5</v>
      </c>
      <c r="X104" s="161" t="n">
        <f aca="false">(E104*1)+(F104*0.1)+(H104*6)+(L104*0.1)+(N104*6)</f>
        <v>243.5</v>
      </c>
      <c r="Y104" s="161" t="n">
        <f aca="false">(E104*0.5)+(F104*0.1)+(H104*6)+(L104*0.1)+(N104*6)</f>
        <v>198</v>
      </c>
      <c r="Z104" s="2"/>
    </row>
    <row r="105" customFormat="false" ht="8.25" hidden="false" customHeight="false" outlineLevel="0" collapsed="false">
      <c r="A105" s="160" t="s">
        <v>1575</v>
      </c>
      <c r="B105" s="161" t="n">
        <v>14</v>
      </c>
      <c r="C105" s="158" t="n">
        <f aca="false">E105/D105</f>
        <v>0.592592592592593</v>
      </c>
      <c r="D105" s="161" t="n">
        <v>54</v>
      </c>
      <c r="E105" s="161" t="n">
        <v>32</v>
      </c>
      <c r="F105" s="161" t="n">
        <v>492</v>
      </c>
      <c r="G105" s="161" t="n">
        <f aca="false">F105/E105</f>
        <v>15.375</v>
      </c>
      <c r="H105" s="161" t="n">
        <v>2</v>
      </c>
      <c r="I105" s="158" t="n">
        <f aca="false">H105/E105</f>
        <v>0.0625</v>
      </c>
      <c r="K105" s="161" t="n">
        <v>6</v>
      </c>
      <c r="L105" s="161" t="n">
        <v>44</v>
      </c>
      <c r="M105" s="171" t="n">
        <f aca="false">L105/K105</f>
        <v>7.33333333333333</v>
      </c>
      <c r="N105" s="161" t="n">
        <v>1</v>
      </c>
      <c r="O105" s="158" t="n">
        <f aca="false">N105/K105</f>
        <v>0.166666666666667</v>
      </c>
      <c r="R105" s="160" t="s">
        <v>1576</v>
      </c>
      <c r="S105" s="172" t="n">
        <f aca="false">(D105+K105)/($D$27+$L$27+$N$17+$E$47+$L$47)</f>
        <v>0.106382978723404</v>
      </c>
      <c r="T105" s="172" t="n">
        <f aca="false">D105/($E$17)</f>
        <v>0.155619596541787</v>
      </c>
      <c r="U105" s="172" t="n">
        <f aca="false">K105/($N$17+$D$27+$L$38+$L$47)</f>
        <v>0.0158311345646438</v>
      </c>
      <c r="W105" s="161" t="n">
        <f aca="false">(F105*0.1)+(H105*6)+(L105*0.1)+(N105*6)</f>
        <v>71.6</v>
      </c>
      <c r="X105" s="161" t="n">
        <f aca="false">(E105*1)+(F105*0.1)+(H105*6)+(L105*0.1)+(N105*6)</f>
        <v>103.6</v>
      </c>
      <c r="Y105" s="161" t="n">
        <f aca="false">(E105*0.5)+(F105*0.1)+(H105*6)+(L105*0.1)+(N105*6)</f>
        <v>87.6</v>
      </c>
      <c r="Z105" s="2"/>
    </row>
    <row r="106" customFormat="false" ht="8.25" hidden="false" customHeight="false" outlineLevel="0" collapsed="false">
      <c r="A106" s="160" t="s">
        <v>1577</v>
      </c>
      <c r="B106" s="161"/>
      <c r="C106" s="158" t="n">
        <f aca="false">E106/D106</f>
        <v>0.692307692307692</v>
      </c>
      <c r="D106" s="161" t="n">
        <v>13</v>
      </c>
      <c r="E106" s="161" t="n">
        <v>9</v>
      </c>
      <c r="F106" s="161" t="n">
        <v>131</v>
      </c>
      <c r="G106" s="161" t="n">
        <f aca="false">F106/E106</f>
        <v>14.5555555555556</v>
      </c>
      <c r="H106" s="161"/>
      <c r="I106" s="158" t="n">
        <f aca="false">H106/E106</f>
        <v>0</v>
      </c>
      <c r="K106" s="161"/>
      <c r="L106" s="161"/>
      <c r="M106" s="171" t="e">
        <f aca="false">L106/K106</f>
        <v>#DIV/0!</v>
      </c>
      <c r="N106" s="161"/>
      <c r="O106" s="158" t="e">
        <f aca="false">N106/K106</f>
        <v>#DIV/0!</v>
      </c>
      <c r="R106" s="160" t="s">
        <v>1578</v>
      </c>
      <c r="S106" s="172" t="n">
        <f aca="false">(D106+K106)/($D$27+$L$27+$N$17+$E$47+$L$47)</f>
        <v>0.0230496453900709</v>
      </c>
      <c r="T106" s="172" t="n">
        <f aca="false">D106/($E$17)</f>
        <v>0.037463976945245</v>
      </c>
      <c r="U106" s="172" t="n">
        <f aca="false">K106/($N$17+$D$27+$L$38+$L$47)</f>
        <v>0</v>
      </c>
      <c r="W106" s="161" t="n">
        <f aca="false">(F106*0.1)+(H106*6)+(L106*0.1)+(N106*6)</f>
        <v>13.1</v>
      </c>
      <c r="X106" s="161" t="n">
        <f aca="false">(E106*1)+(F106*0.1)+(H106*6)+(L106*0.1)+(N106*6)</f>
        <v>22.1</v>
      </c>
      <c r="Y106" s="161" t="n">
        <f aca="false">(E106*0.5)+(F106*0.1)+(H106*6)+(L106*0.1)+(N106*6)</f>
        <v>17.6</v>
      </c>
      <c r="Z106" s="2"/>
    </row>
    <row r="107" customFormat="false" ht="8.25" hidden="false" customHeight="false" outlineLevel="0" collapsed="false">
      <c r="A107" s="159" t="s">
        <v>49</v>
      </c>
      <c r="B107" s="159"/>
      <c r="C107" s="156"/>
      <c r="D107" s="159" t="n">
        <f aca="false">SUM(D101:D106)</f>
        <v>314</v>
      </c>
      <c r="E107" s="159" t="n">
        <f aca="false">SUM(E101:E106)</f>
        <v>195</v>
      </c>
      <c r="F107" s="159" t="n">
        <f aca="false">SUM(F101:F106)</f>
        <v>2628</v>
      </c>
      <c r="G107" s="159"/>
      <c r="H107" s="159" t="n">
        <f aca="false">SUM(H101:H106)</f>
        <v>16</v>
      </c>
      <c r="I107" s="159"/>
      <c r="J107" s="159"/>
      <c r="K107" s="159" t="n">
        <f aca="false">SUM(K101:K106)</f>
        <v>13</v>
      </c>
      <c r="L107" s="159" t="n">
        <f aca="false">SUM(L101:L106)</f>
        <v>83</v>
      </c>
      <c r="M107" s="159"/>
      <c r="N107" s="159" t="n">
        <f aca="false">SUM(N101:N106)</f>
        <v>1</v>
      </c>
      <c r="O107" s="159"/>
      <c r="X107" s="1" t="n">
        <f aca="false">(E107*1)+(F107*0.1)+(H107*6)+(L107*0.1)+(N107*6)</f>
        <v>568.1</v>
      </c>
      <c r="Y107" s="1" t="n">
        <f aca="false">(E107*0.5)+(F107*0.1)+(H107*6)+(L107*0.1)+(N107*6)</f>
        <v>470.6</v>
      </c>
      <c r="Z107" s="2"/>
    </row>
    <row r="108" customFormat="false" ht="8.25" hidden="false" customHeight="false" outlineLevel="0" collapsed="false">
      <c r="A108" s="159"/>
      <c r="C108" s="2"/>
      <c r="D108" s="2"/>
      <c r="E108" s="2"/>
      <c r="F108" s="2"/>
      <c r="G108" s="2"/>
      <c r="H108" s="2"/>
      <c r="I108" s="2"/>
      <c r="J108" s="2"/>
      <c r="K108" s="2"/>
      <c r="L108" s="2"/>
    </row>
    <row r="109" customFormat="false" ht="8.25" hidden="false" customHeight="false" outlineLevel="0" collapsed="false">
      <c r="A109" s="159"/>
      <c r="C109" s="2"/>
      <c r="D109" s="2"/>
      <c r="E109" s="2"/>
      <c r="F109" s="2"/>
      <c r="G109" s="2"/>
      <c r="H109" s="2"/>
      <c r="I109" s="2"/>
      <c r="J109" s="2"/>
      <c r="K109" s="2"/>
      <c r="L109" s="2"/>
    </row>
    <row r="110" customFormat="false" ht="8.25" hidden="false" customHeight="false" outlineLevel="0" collapsed="false">
      <c r="A110" s="153" t="s">
        <v>50</v>
      </c>
      <c r="B110" s="153"/>
      <c r="C110" s="153"/>
      <c r="D110" s="153"/>
      <c r="E110" s="153"/>
      <c r="F110" s="153"/>
      <c r="G110" s="153"/>
      <c r="H110" s="2"/>
      <c r="I110" s="2"/>
      <c r="J110" s="153" t="s">
        <v>19</v>
      </c>
      <c r="K110" s="153"/>
      <c r="L110" s="153"/>
      <c r="M110" s="153"/>
      <c r="N110" s="153"/>
      <c r="R110" s="153" t="s">
        <v>20</v>
      </c>
      <c r="S110" s="153"/>
      <c r="T110" s="153"/>
      <c r="V110" s="153" t="s">
        <v>21</v>
      </c>
      <c r="W110" s="153"/>
    </row>
    <row r="111" customFormat="false" ht="8.25" hidden="false" customHeight="false" outlineLevel="0" collapsed="false">
      <c r="A111" s="159" t="s">
        <v>95</v>
      </c>
      <c r="B111" s="159" t="s">
        <v>24</v>
      </c>
      <c r="C111" s="159" t="s">
        <v>52</v>
      </c>
      <c r="D111" s="159" t="s">
        <v>53</v>
      </c>
      <c r="E111" s="159" t="s">
        <v>54</v>
      </c>
      <c r="F111" s="159" t="s">
        <v>55</v>
      </c>
      <c r="G111" s="159" t="s">
        <v>56</v>
      </c>
      <c r="H111" s="159" t="s">
        <v>30</v>
      </c>
      <c r="I111" s="159" t="s">
        <v>57</v>
      </c>
      <c r="K111" s="159" t="s">
        <v>34</v>
      </c>
      <c r="L111" s="159" t="s">
        <v>35</v>
      </c>
      <c r="M111" s="159" t="s">
        <v>36</v>
      </c>
      <c r="N111" s="159" t="s">
        <v>96</v>
      </c>
      <c r="O111" s="159" t="s">
        <v>31</v>
      </c>
      <c r="R111" s="159" t="s">
        <v>95</v>
      </c>
      <c r="S111" s="159" t="s">
        <v>38</v>
      </c>
      <c r="T111" s="159" t="s">
        <v>39</v>
      </c>
      <c r="U111" s="159" t="s">
        <v>40</v>
      </c>
      <c r="W111" s="159" t="s">
        <v>41</v>
      </c>
      <c r="X111" s="159"/>
      <c r="Y111" s="159"/>
    </row>
    <row r="112" customFormat="false" ht="8.25" hidden="false" customHeight="false" outlineLevel="0" collapsed="false">
      <c r="A112" s="160" t="s">
        <v>1579</v>
      </c>
      <c r="B112" s="161" t="n">
        <v>17</v>
      </c>
      <c r="C112" s="158" t="n">
        <f aca="false">E112/D112</f>
        <v>0.566666666666667</v>
      </c>
      <c r="D112" s="161" t="n">
        <v>30</v>
      </c>
      <c r="E112" s="161" t="n">
        <v>17</v>
      </c>
      <c r="F112" s="161" t="n">
        <v>147</v>
      </c>
      <c r="G112" s="161" t="n">
        <f aca="false">F112/E112</f>
        <v>8.64705882352941</v>
      </c>
      <c r="H112" s="161" t="n">
        <v>3</v>
      </c>
      <c r="I112" s="158" t="n">
        <f aca="false">H112/E112</f>
        <v>0.176470588235294</v>
      </c>
      <c r="K112" s="161" t="n">
        <v>0</v>
      </c>
      <c r="L112" s="161" t="n">
        <v>0</v>
      </c>
      <c r="M112" s="161" t="n">
        <v>0</v>
      </c>
      <c r="N112" s="161" t="n">
        <v>0</v>
      </c>
      <c r="O112" s="158" t="e">
        <f aca="false">N112/K112</f>
        <v>#DIV/0!</v>
      </c>
      <c r="R112" s="160" t="s">
        <v>1580</v>
      </c>
      <c r="S112" s="172" t="n">
        <f aca="false">(D112+K112)/($E$47+$L$47+$E$38+$L$38+$K$27+$D$27+$N$17)</f>
        <v>0.0337457817772778</v>
      </c>
      <c r="T112" s="172" t="n">
        <f aca="false">D112/($E$47+$E$38+$K$27)</f>
        <v>0.0588235294117647</v>
      </c>
      <c r="U112" s="172" t="n">
        <f aca="false">K112/($L$47+$L$38+$D$27+$N$17)</f>
        <v>0</v>
      </c>
      <c r="W112" s="161" t="n">
        <f aca="false">(F112*0.1)+(H112*6)+(L112*0.1)+(N112*6)</f>
        <v>32.7</v>
      </c>
      <c r="X112" s="161" t="s">
        <v>58</v>
      </c>
      <c r="Y112" s="161" t="s">
        <v>97</v>
      </c>
      <c r="Z112" s="159"/>
    </row>
    <row r="113" customFormat="false" ht="8.25" hidden="false" customHeight="false" outlineLevel="0" collapsed="false">
      <c r="A113" s="160" t="s">
        <v>1581</v>
      </c>
      <c r="B113" s="161" t="n">
        <v>17</v>
      </c>
      <c r="C113" s="158" t="n">
        <f aca="false">E113/D113</f>
        <v>0.846153846153846</v>
      </c>
      <c r="D113" s="161" t="n">
        <v>52</v>
      </c>
      <c r="E113" s="161" t="n">
        <v>44</v>
      </c>
      <c r="F113" s="161" t="n">
        <v>526</v>
      </c>
      <c r="G113" s="161" t="n">
        <f aca="false">F113/E113</f>
        <v>11.9545454545455</v>
      </c>
      <c r="H113" s="161" t="n">
        <v>6</v>
      </c>
      <c r="I113" s="158" t="n">
        <f aca="false">H113/E113</f>
        <v>0.136363636363636</v>
      </c>
      <c r="K113" s="161" t="n">
        <v>0</v>
      </c>
      <c r="L113" s="161" t="n">
        <v>0</v>
      </c>
      <c r="M113" s="161" t="n">
        <v>0</v>
      </c>
      <c r="N113" s="161" t="n">
        <v>0</v>
      </c>
      <c r="O113" s="158" t="e">
        <f aca="false">N113/K113</f>
        <v>#DIV/0!</v>
      </c>
      <c r="R113" s="160" t="s">
        <v>1582</v>
      </c>
      <c r="S113" s="172" t="n">
        <f aca="false">(D113+K113)/($E$47+$L$47+$E$38+$L$38+$K$27+$D$27+$N$17)</f>
        <v>0.0584926884139483</v>
      </c>
      <c r="T113" s="172" t="n">
        <f aca="false">D113/($E$47+$E$38+$K$27)</f>
        <v>0.101960784313725</v>
      </c>
      <c r="U113" s="172" t="n">
        <f aca="false">K113/($L$47+$L$38+$D$27+$N$17)</f>
        <v>0</v>
      </c>
      <c r="W113" s="161" t="n">
        <f aca="false">(F113*0.1)+(H113*6)+(L113*0.1)+(N113*6)</f>
        <v>88.6</v>
      </c>
      <c r="X113" s="161" t="n">
        <f aca="false">(E113*1)+(F113*0.1)+(H113*6)+(L113*0.1)+(N113*6)</f>
        <v>132.6</v>
      </c>
      <c r="Y113" s="161" t="n">
        <f aca="false">(E113*0.5)+(F113*0.1)+(H113*6)+(L113*0.1)+(N113*6)</f>
        <v>110.6</v>
      </c>
      <c r="Z113" s="2"/>
    </row>
    <row r="114" customFormat="false" ht="8.25" hidden="false" customHeight="false" outlineLevel="0" collapsed="false">
      <c r="A114" s="160" t="s">
        <v>1555</v>
      </c>
      <c r="B114" s="161"/>
      <c r="C114" s="158" t="e">
        <f aca="false">E114/D114</f>
        <v>#DIV/0!</v>
      </c>
      <c r="D114" s="161"/>
      <c r="E114" s="161"/>
      <c r="F114" s="161"/>
      <c r="G114" s="161" t="e">
        <f aca="false">F114/E114</f>
        <v>#DIV/0!</v>
      </c>
      <c r="H114" s="161"/>
      <c r="I114" s="158" t="e">
        <f aca="false">H114/E114</f>
        <v>#DIV/0!</v>
      </c>
      <c r="K114" s="161" t="n">
        <v>0</v>
      </c>
      <c r="L114" s="161" t="n">
        <v>0</v>
      </c>
      <c r="M114" s="161" t="n">
        <v>0</v>
      </c>
      <c r="N114" s="161" t="n">
        <v>0</v>
      </c>
      <c r="O114" s="158" t="e">
        <f aca="false">N114/K114</f>
        <v>#DIV/0!</v>
      </c>
      <c r="R114" s="160" t="s">
        <v>1556</v>
      </c>
      <c r="S114" s="172" t="n">
        <f aca="false">(D114+K114)/($E$47+$L$47+$E$38+$L$38+$K$27+$D$27+$N$17)</f>
        <v>0</v>
      </c>
      <c r="T114" s="172" t="n">
        <f aca="false">D114/($E$47+$E$38+$K$27)</f>
        <v>0</v>
      </c>
      <c r="U114" s="172" t="n">
        <f aca="false">K114/($L$47+$L$38+$D$27+$N$17)</f>
        <v>0</v>
      </c>
      <c r="W114" s="161" t="n">
        <f aca="false">(F114*0.1)+(H114*6)+(L114*0.1)+(N114*6)</f>
        <v>0</v>
      </c>
      <c r="X114" s="161" t="n">
        <f aca="false">(E114*1)+(F114*0.1)+(H114*6)+(L114*0.1)+(N114*6)</f>
        <v>0</v>
      </c>
      <c r="Y114" s="161" t="n">
        <f aca="false">(E114*0.5)+(F114*0.1)+(H114*6)+(L114*0.1)+(N114*6)</f>
        <v>0</v>
      </c>
      <c r="Z114" s="2"/>
    </row>
    <row r="115" customFormat="false" ht="8.25" hidden="false" customHeight="false" outlineLevel="0" collapsed="false">
      <c r="A115" s="160"/>
      <c r="B115" s="161"/>
      <c r="C115" s="158" t="e">
        <f aca="false">E115/D115</f>
        <v>#DIV/0!</v>
      </c>
      <c r="D115" s="161"/>
      <c r="E115" s="161"/>
      <c r="F115" s="161"/>
      <c r="G115" s="161" t="e">
        <f aca="false">F115/E115</f>
        <v>#DIV/0!</v>
      </c>
      <c r="H115" s="161"/>
      <c r="I115" s="158" t="e">
        <f aca="false">H115/E115</f>
        <v>#DIV/0!</v>
      </c>
      <c r="K115" s="161"/>
      <c r="L115" s="161"/>
      <c r="M115" s="161" t="e">
        <f aca="false">L115/K115</f>
        <v>#DIV/0!</v>
      </c>
      <c r="N115" s="161" t="n">
        <v>0</v>
      </c>
      <c r="O115" s="158" t="e">
        <f aca="false">N115/K115</f>
        <v>#DIV/0!</v>
      </c>
      <c r="R115" s="160" t="s">
        <v>1583</v>
      </c>
      <c r="S115" s="172" t="n">
        <f aca="false">(D115+K115)/($E$47+$L$47+$E$38+$L$38+$K$27+$D$27+$N$17)</f>
        <v>0</v>
      </c>
      <c r="T115" s="172" t="n">
        <f aca="false">D115/($E$47+$E$38+$K$27)</f>
        <v>0</v>
      </c>
      <c r="U115" s="172" t="n">
        <f aca="false">K115/($L$47+$L$38+$D$27+$N$17)</f>
        <v>0</v>
      </c>
      <c r="W115" s="161" t="n">
        <f aca="false">(F115*0.1)+(H115*6)+(L115*0.1)+(N115*6)</f>
        <v>0</v>
      </c>
      <c r="X115" s="161" t="n">
        <f aca="false">(E115*1)+(F115*0.1)+(H115*6)+(L115*0.1)+(N115*6)</f>
        <v>0</v>
      </c>
      <c r="Y115" s="161" t="n">
        <f aca="false">(E115*0.5)+(F115*0.1)+(H115*6)+(L115*0.1)+(N115*6)</f>
        <v>0</v>
      </c>
      <c r="Z115" s="2"/>
    </row>
    <row r="116" customFormat="false" ht="8.25" hidden="false" customHeight="false" outlineLevel="0" collapsed="false">
      <c r="A116" s="159" t="s">
        <v>49</v>
      </c>
      <c r="B116" s="159"/>
      <c r="C116" s="156"/>
      <c r="D116" s="159" t="n">
        <f aca="false">SUM(D112:D115)</f>
        <v>82</v>
      </c>
      <c r="E116" s="159" t="n">
        <f aca="false">SUM(E112:E115)</f>
        <v>61</v>
      </c>
      <c r="F116" s="159" t="n">
        <f aca="false">SUM(F112:F115)</f>
        <v>673</v>
      </c>
      <c r="G116" s="159"/>
      <c r="H116" s="159" t="n">
        <f aca="false">SUM(H112:H115)</f>
        <v>9</v>
      </c>
      <c r="I116" s="159"/>
      <c r="J116" s="159"/>
      <c r="K116" s="159" t="n">
        <f aca="false">SUM(K112:K115)</f>
        <v>0</v>
      </c>
      <c r="L116" s="159" t="n">
        <f aca="false">SUM(L112:L115)</f>
        <v>0</v>
      </c>
      <c r="M116" s="159"/>
      <c r="N116" s="159" t="n">
        <f aca="false">SUM(N112:N115)</f>
        <v>0</v>
      </c>
      <c r="O116" s="156"/>
      <c r="Q116" s="163"/>
      <c r="S116" s="163"/>
      <c r="U116" s="2"/>
      <c r="V116" s="2"/>
      <c r="X116" s="1" t="n">
        <f aca="false">(E116*1)+(F116*0.1)+(H116*6)+(L116*0.1)+(N116*6)</f>
        <v>182.3</v>
      </c>
      <c r="Y116" s="1" t="n">
        <f aca="false">(E116*0.5)+(F116*0.1)+(H116*6)+(L116*0.1)+(N116*6)</f>
        <v>151.8</v>
      </c>
      <c r="Z116" s="2"/>
    </row>
    <row r="117" customFormat="false" ht="8.25" hidden="false" customHeight="false" outlineLevel="0" collapsed="false">
      <c r="A117" s="156"/>
      <c r="H117" s="167"/>
      <c r="I117" s="2"/>
      <c r="J117" s="2"/>
      <c r="P117" s="163"/>
      <c r="Q117" s="163"/>
      <c r="R117" s="163"/>
      <c r="T117" s="2"/>
      <c r="U117" s="2"/>
    </row>
    <row r="118" customFormat="false" ht="8.25" hidden="false" customHeight="false" outlineLevel="0" collapsed="false">
      <c r="H118" s="167"/>
      <c r="I118" s="2"/>
      <c r="J118" s="2"/>
      <c r="P118" s="163"/>
      <c r="Q118" s="163"/>
      <c r="R118" s="163"/>
      <c r="T118" s="2"/>
      <c r="U118" s="2"/>
    </row>
    <row r="119" customFormat="false" ht="8.25" hidden="false" customHeight="false" outlineLevel="0" collapsed="false">
      <c r="A119" s="153" t="s">
        <v>109</v>
      </c>
      <c r="B119" s="153"/>
      <c r="C119" s="153"/>
      <c r="D119" s="153"/>
      <c r="E119" s="153"/>
      <c r="F119" s="153"/>
      <c r="G119" s="153"/>
      <c r="H119" s="167"/>
      <c r="I119" s="2"/>
      <c r="J119" s="153" t="s">
        <v>110</v>
      </c>
      <c r="K119" s="153"/>
      <c r="L119" s="153"/>
      <c r="M119" s="153"/>
      <c r="N119" s="153"/>
      <c r="P119" s="173"/>
      <c r="Q119" s="163"/>
      <c r="R119" s="153" t="s">
        <v>111</v>
      </c>
      <c r="S119" s="153"/>
      <c r="T119" s="153"/>
      <c r="U119" s="153"/>
      <c r="V119" s="153"/>
    </row>
    <row r="120" customFormat="false" ht="8.25" hidden="false" customHeight="false" outlineLevel="0" collapsed="false">
      <c r="A120" s="156"/>
      <c r="B120" s="159" t="s">
        <v>53</v>
      </c>
      <c r="C120" s="159" t="s">
        <v>112</v>
      </c>
      <c r="D120" s="159" t="s">
        <v>55</v>
      </c>
      <c r="E120" s="159" t="s">
        <v>30</v>
      </c>
      <c r="H120" s="2"/>
      <c r="I120" s="2"/>
      <c r="J120" s="174" t="s">
        <v>113</v>
      </c>
      <c r="K120" s="174"/>
      <c r="L120" s="174"/>
      <c r="M120" s="174"/>
      <c r="N120" s="156" t="s">
        <v>114</v>
      </c>
      <c r="R120" s="174" t="s">
        <v>113</v>
      </c>
      <c r="S120" s="174"/>
      <c r="T120" s="174"/>
      <c r="U120" s="174"/>
      <c r="V120" s="156" t="s">
        <v>114</v>
      </c>
    </row>
    <row r="121" customFormat="false" ht="8.25" hidden="false" customHeight="false" outlineLevel="0" collapsed="false">
      <c r="A121" s="175" t="s">
        <v>117</v>
      </c>
      <c r="B121" s="161" t="n">
        <f aca="false">SUM(J91:J95,D101:D106,D112:D115)</f>
        <v>535</v>
      </c>
      <c r="C121" s="161" t="n">
        <f aca="false">SUM(E112:E115,E101:E106,K91:K95)</f>
        <v>350</v>
      </c>
      <c r="D121" s="161" t="n">
        <f aca="false">SUM(F112:F115,F101:F106,L91:L95)</f>
        <v>4088</v>
      </c>
      <c r="E121" s="161" t="n">
        <f aca="false">SUM(N91:N95,H101:H106,H112:H115)</f>
        <v>32</v>
      </c>
      <c r="H121" s="2"/>
      <c r="I121" s="2"/>
      <c r="J121" s="160" t="s">
        <v>1584</v>
      </c>
      <c r="K121" s="160"/>
      <c r="L121" s="160"/>
      <c r="M121" s="160"/>
      <c r="N121" s="160" t="s">
        <v>51</v>
      </c>
      <c r="R121" s="160"/>
      <c r="S121" s="160"/>
      <c r="T121" s="160"/>
      <c r="U121" s="160"/>
      <c r="V121" s="160"/>
    </row>
    <row r="122" customFormat="false" ht="8.25" hidden="false" customHeight="false" outlineLevel="0" collapsed="false">
      <c r="A122" s="175" t="s">
        <v>118</v>
      </c>
      <c r="B122" s="161" t="n">
        <f aca="false">SUM(C86)</f>
        <v>535</v>
      </c>
      <c r="C122" s="161" t="n">
        <f aca="false">SUM(D86)</f>
        <v>360</v>
      </c>
      <c r="D122" s="161" t="n">
        <f aca="false">SUM(F86)</f>
        <v>4088</v>
      </c>
      <c r="E122" s="161" t="n">
        <f aca="false">SUM(H86)</f>
        <v>32</v>
      </c>
      <c r="F122" s="159"/>
      <c r="J122" s="160" t="s">
        <v>1585</v>
      </c>
      <c r="K122" s="160"/>
      <c r="L122" s="160"/>
      <c r="M122" s="160"/>
      <c r="N122" s="160" t="s">
        <v>130</v>
      </c>
      <c r="R122" s="160"/>
      <c r="S122" s="160"/>
      <c r="T122" s="160"/>
      <c r="U122" s="160"/>
      <c r="V122" s="160"/>
    </row>
    <row r="123" customFormat="false" ht="8.25" hidden="false" customHeight="false" outlineLevel="0" collapsed="false">
      <c r="A123" s="175" t="s">
        <v>120</v>
      </c>
      <c r="B123" s="160"/>
      <c r="F123" s="159"/>
      <c r="J123" s="160" t="s">
        <v>1586</v>
      </c>
      <c r="K123" s="160"/>
      <c r="L123" s="160"/>
      <c r="M123" s="160"/>
      <c r="N123" s="160" t="s">
        <v>22</v>
      </c>
      <c r="R123" s="160"/>
      <c r="S123" s="160"/>
      <c r="T123" s="160"/>
      <c r="U123" s="160"/>
      <c r="V123" s="160"/>
    </row>
    <row r="124" customFormat="false" ht="8.25" hidden="false" customHeight="false" outlineLevel="0" collapsed="false">
      <c r="J124" s="160"/>
      <c r="K124" s="160"/>
      <c r="L124" s="160"/>
      <c r="M124" s="160"/>
      <c r="N124" s="160"/>
      <c r="R124" s="175"/>
      <c r="S124" s="175"/>
      <c r="T124" s="175"/>
      <c r="U124" s="175"/>
      <c r="V124" s="160"/>
    </row>
    <row r="125" customFormat="false" ht="8.25" hidden="false" customHeight="false" outlineLevel="0" collapsed="false">
      <c r="A125" s="156"/>
      <c r="B125" s="159" t="s">
        <v>25</v>
      </c>
      <c r="C125" s="159" t="s">
        <v>28</v>
      </c>
      <c r="D125" s="159" t="s">
        <v>30</v>
      </c>
      <c r="J125" s="160"/>
      <c r="K125" s="160"/>
      <c r="L125" s="160"/>
      <c r="M125" s="160"/>
      <c r="N125" s="160"/>
      <c r="R125" s="175"/>
      <c r="S125" s="175"/>
      <c r="T125" s="175"/>
      <c r="U125" s="175"/>
      <c r="V125" s="160"/>
    </row>
    <row r="126" customFormat="false" ht="8.25" hidden="false" customHeight="false" outlineLevel="0" collapsed="false">
      <c r="A126" s="175" t="s">
        <v>125</v>
      </c>
      <c r="B126" s="161" t="n">
        <f aca="false">SUM(M83:M85,C91:C95,K101:K106,K112:K115)</f>
        <v>402</v>
      </c>
      <c r="C126" s="161" t="n">
        <f aca="false">SUM(N83:N85,D91:D95,L101:L106,L112:L115)</f>
        <v>1860</v>
      </c>
      <c r="D126" s="161" t="n">
        <f aca="false">SUM(P83:P85,F91:F95,N101:N106,N112:N115)</f>
        <v>12</v>
      </c>
      <c r="J126" s="160"/>
      <c r="K126" s="160"/>
      <c r="L126" s="160"/>
      <c r="M126" s="160"/>
      <c r="N126" s="160"/>
      <c r="R126" s="175"/>
      <c r="S126" s="175"/>
      <c r="T126" s="175"/>
      <c r="U126" s="175"/>
      <c r="V126" s="160"/>
    </row>
    <row r="127" customFormat="false" ht="8.25" hidden="false" customHeight="false" outlineLevel="0" collapsed="false">
      <c r="A127" s="175" t="s">
        <v>120</v>
      </c>
      <c r="B127" s="160"/>
      <c r="J127" s="160"/>
      <c r="K127" s="160"/>
      <c r="L127" s="160"/>
      <c r="M127" s="160"/>
      <c r="N127" s="160"/>
      <c r="R127" s="175"/>
      <c r="S127" s="175"/>
      <c r="T127" s="175"/>
      <c r="U127" s="175"/>
      <c r="V127" s="160"/>
    </row>
    <row r="128" customFormat="false" ht="8.25" hidden="false" customHeight="false" outlineLevel="0" collapsed="false">
      <c r="J128" s="160"/>
      <c r="K128" s="160"/>
      <c r="L128" s="160"/>
      <c r="M128" s="160"/>
      <c r="N128" s="160"/>
      <c r="R128" s="175"/>
      <c r="S128" s="175"/>
      <c r="T128" s="175"/>
      <c r="U128" s="175"/>
      <c r="V128" s="160"/>
    </row>
    <row r="129" customFormat="false" ht="8.25" hidden="false" customHeight="false" outlineLevel="0" collapsed="false">
      <c r="B129" s="159" t="s">
        <v>16</v>
      </c>
      <c r="C129" s="159" t="s">
        <v>17</v>
      </c>
    </row>
    <row r="130" customFormat="false" ht="8.25" hidden="false" customHeight="false" outlineLevel="0" collapsed="false">
      <c r="A130" s="175" t="s">
        <v>131</v>
      </c>
      <c r="B130" s="158" t="n">
        <f aca="false">B126/(B122+B126)</f>
        <v>0.429028815368196</v>
      </c>
      <c r="C130" s="158" t="n">
        <f aca="false">B122/(B122+B126)</f>
        <v>0.570971184631804</v>
      </c>
    </row>
    <row r="131" customFormat="false" ht="8.25" hidden="false" customHeight="false" outlineLevel="0" collapsed="false">
      <c r="A131" s="175" t="s">
        <v>133</v>
      </c>
      <c r="B131" s="160"/>
      <c r="C131" s="160"/>
      <c r="J131" s="1" t="s">
        <v>132</v>
      </c>
    </row>
    <row r="141" customFormat="false" ht="8.25" hidden="false" customHeight="false" outlineLevel="0" collapsed="false">
      <c r="A141" s="153" t="s">
        <v>134</v>
      </c>
      <c r="B141" s="153"/>
      <c r="C141" s="153"/>
      <c r="D141" s="153"/>
      <c r="E141" s="153"/>
      <c r="F141" s="153"/>
      <c r="G141" s="153"/>
      <c r="H141" s="153"/>
      <c r="I141" s="153"/>
      <c r="J141" s="153"/>
      <c r="K141" s="153"/>
      <c r="L141" s="153"/>
      <c r="M141" s="153"/>
      <c r="N141" s="153"/>
      <c r="O141" s="153"/>
      <c r="P141" s="153"/>
      <c r="Q141" s="153"/>
      <c r="R141" s="153"/>
      <c r="S141" s="153"/>
      <c r="T141" s="153"/>
      <c r="U141" s="153"/>
      <c r="V141" s="153"/>
      <c r="W141" s="153"/>
    </row>
    <row r="142" customFormat="false" ht="8.25" hidden="false" customHeight="false" outlineLevel="0" collapsed="false">
      <c r="A142" s="154"/>
      <c r="B142" s="154"/>
      <c r="C142" s="154"/>
      <c r="D142" s="154"/>
      <c r="E142" s="154"/>
      <c r="F142" s="154"/>
      <c r="G142" s="154"/>
      <c r="H142" s="154"/>
      <c r="I142" s="154"/>
      <c r="J142" s="154"/>
      <c r="K142" s="154"/>
      <c r="L142" s="154"/>
      <c r="M142" s="154"/>
      <c r="N142" s="154"/>
      <c r="O142" s="154"/>
      <c r="P142" s="154"/>
      <c r="Q142" s="154"/>
      <c r="R142" s="154"/>
      <c r="S142" s="154"/>
      <c r="T142" s="154"/>
      <c r="U142" s="154"/>
      <c r="V142" s="154"/>
      <c r="W142" s="154"/>
    </row>
    <row r="143" customFormat="false" ht="8.25" hidden="false" customHeight="false" outlineLevel="0" collapsed="false">
      <c r="H143" s="155" t="s">
        <v>11</v>
      </c>
      <c r="I143" s="155"/>
      <c r="J143" s="155"/>
      <c r="M143" s="155" t="s">
        <v>12</v>
      </c>
      <c r="N143" s="155"/>
      <c r="O143" s="155"/>
    </row>
    <row r="144" customFormat="false" ht="8.25" hidden="false" customHeight="false" outlineLevel="0" collapsed="false">
      <c r="H144" s="155" t="s">
        <v>14</v>
      </c>
      <c r="I144" s="155"/>
      <c r="J144" s="155"/>
    </row>
    <row r="145" customFormat="false" ht="8.25" hidden="false" customHeight="false" outlineLevel="0" collapsed="false">
      <c r="H145" s="155"/>
      <c r="I145" s="155"/>
      <c r="J145" s="155"/>
    </row>
    <row r="146" customFormat="false" ht="8.25" hidden="false" customHeight="false" outlineLevel="0" collapsed="false">
      <c r="H146" s="155"/>
      <c r="I146" s="155"/>
      <c r="J146" s="155"/>
    </row>
    <row r="147" customFormat="false" ht="8.25" hidden="false" customHeight="false" outlineLevel="0" collapsed="false">
      <c r="D147" s="156" t="s">
        <v>135</v>
      </c>
      <c r="P147" s="156" t="s">
        <v>136</v>
      </c>
    </row>
    <row r="148" customFormat="false" ht="8.25" hidden="false" customHeight="false" outlineLevel="0" collapsed="false">
      <c r="A148" s="159" t="s">
        <v>137</v>
      </c>
      <c r="P148" s="156" t="s">
        <v>137</v>
      </c>
      <c r="S148" s="159" t="s">
        <v>138</v>
      </c>
    </row>
    <row r="149" customFormat="false" ht="8.25" hidden="false" customHeight="false" outlineLevel="0" collapsed="false">
      <c r="A149" s="175" t="s">
        <v>139</v>
      </c>
      <c r="B149" s="176" t="s">
        <v>140</v>
      </c>
      <c r="C149" s="176" t="s">
        <v>26</v>
      </c>
      <c r="D149" s="176" t="s">
        <v>27</v>
      </c>
      <c r="E149" s="176" t="s">
        <v>55</v>
      </c>
      <c r="F149" s="176" t="s">
        <v>30</v>
      </c>
      <c r="G149" s="176" t="s">
        <v>141</v>
      </c>
      <c r="H149" s="176" t="s">
        <v>34</v>
      </c>
      <c r="I149" s="176" t="s">
        <v>55</v>
      </c>
      <c r="J149" s="176" t="s">
        <v>142</v>
      </c>
      <c r="K149" s="176" t="s">
        <v>30</v>
      </c>
      <c r="L149" s="176" t="s">
        <v>41</v>
      </c>
      <c r="O149" s="176" t="s">
        <v>143</v>
      </c>
      <c r="P149" s="176" t="s">
        <v>144</v>
      </c>
      <c r="Q149" s="176" t="s">
        <v>145</v>
      </c>
      <c r="S149" s="157" t="s">
        <v>16</v>
      </c>
      <c r="T149" s="157" t="s">
        <v>17</v>
      </c>
    </row>
    <row r="150" customFormat="false" ht="8.25" hidden="false" customHeight="false" outlineLevel="0" collapsed="false">
      <c r="A150" s="160" t="s">
        <v>49</v>
      </c>
      <c r="B150" s="170" t="n">
        <f aca="false">AVERAGE(B160,B170)</f>
        <v>548.5</v>
      </c>
      <c r="C150" s="170" t="n">
        <f aca="false">AVERAGE(C160,C170)</f>
        <v>340.5</v>
      </c>
      <c r="D150" s="177" t="n">
        <f aca="false">C150/B150</f>
        <v>0.620783956244303</v>
      </c>
      <c r="E150" s="170" t="n">
        <f aca="false">AVERAGE(E160,E170)</f>
        <v>3346.5</v>
      </c>
      <c r="F150" s="170" t="n">
        <f aca="false">AVERAGE(F160,F170)</f>
        <v>22.5</v>
      </c>
      <c r="G150" s="170" t="n">
        <f aca="false">AVERAGE(G160,G170)</f>
        <v>12</v>
      </c>
      <c r="H150" s="170" t="n">
        <f aca="false">AVERAGE(H160,H170)</f>
        <v>72</v>
      </c>
      <c r="I150" s="170" t="n">
        <f aca="false">AVERAGE(I160,I170)</f>
        <v>347.5</v>
      </c>
      <c r="J150" s="178" t="n">
        <f aca="false">I150/H150</f>
        <v>4.82638888888889</v>
      </c>
      <c r="K150" s="170" t="n">
        <f aca="false">AVERAGE(K160,K170)</f>
        <v>2.5</v>
      </c>
      <c r="L150" s="161" t="n">
        <f aca="false">((E150*0.05)+(F150*4)+(G150*-1)+(I150*0.1)+(K150*6))</f>
        <v>295.075</v>
      </c>
      <c r="O150" s="177" t="n">
        <f aca="false">(B150+H150)/(B152+F152+B154+F154+B156+F156+B150+H150)</f>
        <v>0.421965317919075</v>
      </c>
      <c r="P150" s="158" t="n">
        <f aca="false">B150/(B150+F152+F154+F156)</f>
        <v>0.508812615955473</v>
      </c>
      <c r="Q150" s="158" t="n">
        <f aca="false">H150/(H150+B152+B154+B156)</f>
        <v>0.18343949044586</v>
      </c>
      <c r="S150" s="158" t="n">
        <f aca="false">(H150+B152+B154+B156)/(H150+B152+B154+B156+B150)</f>
        <v>0.417109458023379</v>
      </c>
      <c r="T150" s="158" t="n">
        <f aca="false">B150/(B150+H150+B152+B154+B156)</f>
        <v>0.582890541976621</v>
      </c>
    </row>
    <row r="151" customFormat="false" ht="8.25" hidden="false" customHeight="false" outlineLevel="0" collapsed="false">
      <c r="A151" s="175" t="s">
        <v>146</v>
      </c>
      <c r="B151" s="176" t="s">
        <v>34</v>
      </c>
      <c r="C151" s="176" t="s">
        <v>55</v>
      </c>
      <c r="D151" s="176" t="s">
        <v>142</v>
      </c>
      <c r="E151" s="176" t="s">
        <v>30</v>
      </c>
      <c r="F151" s="176" t="s">
        <v>53</v>
      </c>
      <c r="G151" s="176" t="s">
        <v>54</v>
      </c>
      <c r="H151" s="176" t="s">
        <v>55</v>
      </c>
      <c r="I151" s="176" t="s">
        <v>147</v>
      </c>
      <c r="J151" s="176" t="s">
        <v>30</v>
      </c>
      <c r="K151" s="176" t="s">
        <v>41</v>
      </c>
      <c r="L151" s="170" t="s">
        <v>148</v>
      </c>
      <c r="O151" s="157" t="s">
        <v>143</v>
      </c>
      <c r="P151" s="157" t="s">
        <v>145</v>
      </c>
      <c r="Q151" s="157" t="s">
        <v>149</v>
      </c>
    </row>
    <row r="152" customFormat="false" ht="8.25" hidden="false" customHeight="false" outlineLevel="0" collapsed="false">
      <c r="A152" s="160" t="s">
        <v>49</v>
      </c>
      <c r="B152" s="170" t="n">
        <f aca="false">AVERAGE(B162,B172)</f>
        <v>312.5</v>
      </c>
      <c r="C152" s="170" t="n">
        <f aca="false">AVERAGE(C162,C172)</f>
        <v>1433.5</v>
      </c>
      <c r="D152" s="178" t="n">
        <f aca="false">C152/B152</f>
        <v>4.5872</v>
      </c>
      <c r="E152" s="170" t="n">
        <f aca="false">AVERAGE(E162,E172)</f>
        <v>7</v>
      </c>
      <c r="F152" s="170" t="n">
        <f aca="false">AVERAGE(F162,F172)</f>
        <v>104</v>
      </c>
      <c r="G152" s="170" t="n">
        <f aca="false">AVERAGE(G162,G172)</f>
        <v>75.5</v>
      </c>
      <c r="H152" s="170" t="n">
        <f aca="false">AVERAGE(H162,H172)</f>
        <v>654</v>
      </c>
      <c r="I152" s="178" t="n">
        <f aca="false">H152/G152</f>
        <v>8.66225165562914</v>
      </c>
      <c r="J152" s="170" t="n">
        <f aca="false">AVERAGE(J162,J172)</f>
        <v>4</v>
      </c>
      <c r="K152" s="161" t="n">
        <f aca="false">(C152*0.1)+(E152*6)+(H152*0.1)+(J152*6)</f>
        <v>274.75</v>
      </c>
      <c r="L152" s="161" t="n">
        <f aca="false">(C152*0.1)+(E152*6)+(G152*1)+(H152*0.1)+(J152*6)</f>
        <v>350.25</v>
      </c>
      <c r="O152" s="177" t="n">
        <f aca="false">(B152+F152)/(B152+F152+B154+F154+B156+F156+B150+H150)</f>
        <v>0.283236994219653</v>
      </c>
      <c r="P152" s="158" t="n">
        <f aca="false">B152/(H150+B152+B154+B156)</f>
        <v>0.796178343949045</v>
      </c>
      <c r="Q152" s="158" t="n">
        <f aca="false">F152/(F152+F154+F156)</f>
        <v>0.196411709159585</v>
      </c>
    </row>
    <row r="153" customFormat="false" ht="8.25" hidden="false" customHeight="false" outlineLevel="0" collapsed="false">
      <c r="A153" s="175" t="s">
        <v>150</v>
      </c>
      <c r="B153" s="176" t="s">
        <v>34</v>
      </c>
      <c r="C153" s="176" t="s">
        <v>55</v>
      </c>
      <c r="D153" s="176" t="s">
        <v>142</v>
      </c>
      <c r="E153" s="176" t="s">
        <v>30</v>
      </c>
      <c r="F153" s="176" t="s">
        <v>53</v>
      </c>
      <c r="G153" s="176" t="s">
        <v>54</v>
      </c>
      <c r="H153" s="176" t="s">
        <v>55</v>
      </c>
      <c r="I153" s="176" t="s">
        <v>147</v>
      </c>
      <c r="J153" s="176" t="s">
        <v>30</v>
      </c>
      <c r="K153" s="176" t="s">
        <v>41</v>
      </c>
      <c r="L153" s="170" t="s">
        <v>148</v>
      </c>
      <c r="O153" s="157" t="s">
        <v>143</v>
      </c>
      <c r="P153" s="157" t="s">
        <v>145</v>
      </c>
      <c r="Q153" s="157" t="s">
        <v>149</v>
      </c>
    </row>
    <row r="154" customFormat="false" ht="8.25" hidden="false" customHeight="false" outlineLevel="0" collapsed="false">
      <c r="A154" s="160" t="s">
        <v>49</v>
      </c>
      <c r="B154" s="170" t="n">
        <f aca="false">AVERAGE(B164,B174)</f>
        <v>8</v>
      </c>
      <c r="C154" s="170" t="n">
        <f aca="false">AVERAGE(C164,C174)</f>
        <v>37</v>
      </c>
      <c r="D154" s="170" t="n">
        <f aca="false">C154/B154</f>
        <v>4.625</v>
      </c>
      <c r="E154" s="170" t="n">
        <f aca="false">AVERAGE(E164,E174)</f>
        <v>0</v>
      </c>
      <c r="F154" s="170" t="n">
        <f aca="false">AVERAGE(F164,F174)</f>
        <v>318.5</v>
      </c>
      <c r="G154" s="170" t="n">
        <f aca="false">AVERAGE(G164,G174)</f>
        <v>191</v>
      </c>
      <c r="H154" s="170" t="n">
        <f aca="false">AVERAGE(H164,H174)</f>
        <v>2142</v>
      </c>
      <c r="I154" s="178" t="n">
        <f aca="false">H154/G154</f>
        <v>11.2146596858639</v>
      </c>
      <c r="J154" s="170" t="n">
        <f aca="false">AVERAGE(J164,J174)</f>
        <v>15.5</v>
      </c>
      <c r="K154" s="161" t="n">
        <f aca="false">(C154*0.1)+(E154*6)+(H154*0.1)+(J154*6)</f>
        <v>310.9</v>
      </c>
      <c r="L154" s="161" t="n">
        <f aca="false">(C154*0.1)+(E154*6)+(G154*1)+(H154*0.1)+(J154*6)</f>
        <v>501.9</v>
      </c>
      <c r="O154" s="177" t="n">
        <f aca="false">(B154+F154)/(B152+F152+B154+F154+B156+F156+B150+H150)</f>
        <v>0.22203332199932</v>
      </c>
      <c r="P154" s="158" t="n">
        <f aca="false">B154/(B152+H150+B154+B156)</f>
        <v>0.0203821656050955</v>
      </c>
      <c r="Q154" s="158" t="n">
        <f aca="false">F154/(F154+F152+F156)</f>
        <v>0.601510859301228</v>
      </c>
    </row>
    <row r="155" customFormat="false" ht="8.25" hidden="false" customHeight="false" outlineLevel="0" collapsed="false">
      <c r="A155" s="175" t="s">
        <v>151</v>
      </c>
      <c r="B155" s="176" t="s">
        <v>34</v>
      </c>
      <c r="C155" s="176" t="s">
        <v>55</v>
      </c>
      <c r="D155" s="176" t="s">
        <v>142</v>
      </c>
      <c r="E155" s="176" t="s">
        <v>30</v>
      </c>
      <c r="F155" s="176" t="s">
        <v>53</v>
      </c>
      <c r="G155" s="176" t="s">
        <v>54</v>
      </c>
      <c r="H155" s="176" t="s">
        <v>55</v>
      </c>
      <c r="I155" s="176" t="s">
        <v>147</v>
      </c>
      <c r="J155" s="176" t="s">
        <v>30</v>
      </c>
      <c r="K155" s="176" t="s">
        <v>41</v>
      </c>
      <c r="L155" s="170" t="s">
        <v>148</v>
      </c>
      <c r="O155" s="157" t="s">
        <v>143</v>
      </c>
      <c r="P155" s="157" t="s">
        <v>145</v>
      </c>
      <c r="Q155" s="157" t="s">
        <v>149</v>
      </c>
    </row>
    <row r="156" customFormat="false" ht="8.25" hidden="false" customHeight="false" outlineLevel="0" collapsed="false">
      <c r="A156" s="160" t="s">
        <v>49</v>
      </c>
      <c r="B156" s="170" t="n">
        <f aca="false">AVERAGE(B166,B176)</f>
        <v>0</v>
      </c>
      <c r="C156" s="170" t="n">
        <f aca="false">AVERAGE(C166,C176)</f>
        <v>0</v>
      </c>
      <c r="D156" s="170" t="e">
        <f aca="false">C156/B156</f>
        <v>#DIV/0!</v>
      </c>
      <c r="E156" s="170" t="n">
        <f aca="false">AVERAGE(E166,E176)</f>
        <v>0</v>
      </c>
      <c r="F156" s="170" t="n">
        <f aca="false">AVERAGE(F166,F176)</f>
        <v>107</v>
      </c>
      <c r="G156" s="170" t="n">
        <f aca="false">AVERAGE(G166,G176)</f>
        <v>74.5</v>
      </c>
      <c r="H156" s="170" t="n">
        <f aca="false">AVERAGE(H166,H176)</f>
        <v>602.5</v>
      </c>
      <c r="I156" s="178" t="n">
        <f aca="false">H156/G156</f>
        <v>8.08724832214765</v>
      </c>
      <c r="J156" s="170" t="n">
        <f aca="false">AVERAGE(J166,J176)</f>
        <v>3.5</v>
      </c>
      <c r="K156" s="161" t="n">
        <f aca="false">(C156*0.1)+(E156*6)+(H156*0.1)+(J156*6)</f>
        <v>81.25</v>
      </c>
      <c r="L156" s="161" t="n">
        <f aca="false">(C156*0.1)+(E156*6)+(G156*1)+(H156*0.1)+(J156*6)</f>
        <v>155.75</v>
      </c>
      <c r="O156" s="177" t="n">
        <f aca="false">(B156+F156)/(B152+F152+B154+F154+B156+F156+B150+H150)</f>
        <v>0.0727643658619517</v>
      </c>
      <c r="P156" s="172" t="n">
        <f aca="false">B156/(B156+B154+B152+H150)</f>
        <v>0</v>
      </c>
      <c r="Q156" s="158" t="n">
        <f aca="false">F156/(F156+F154+F152)</f>
        <v>0.202077431539188</v>
      </c>
    </row>
    <row r="157" customFormat="false" ht="8.25" hidden="false" customHeight="false" outlineLevel="0" collapsed="false">
      <c r="B157" s="179"/>
      <c r="C157" s="179"/>
      <c r="D157" s="179"/>
      <c r="E157" s="179"/>
      <c r="F157" s="179"/>
      <c r="G157" s="179"/>
      <c r="H157" s="179"/>
      <c r="I157" s="179"/>
      <c r="J157" s="179"/>
      <c r="K157" s="179"/>
      <c r="L157" s="180"/>
      <c r="P157" s="156"/>
    </row>
    <row r="158" customFormat="false" ht="8.25" hidden="false" customHeight="false" outlineLevel="0" collapsed="false">
      <c r="A158" s="159" t="n">
        <v>2024</v>
      </c>
      <c r="P158" s="156" t="n">
        <v>2024</v>
      </c>
      <c r="S158" s="159" t="s">
        <v>138</v>
      </c>
    </row>
    <row r="159" customFormat="false" ht="8.25" hidden="false" customHeight="false" outlineLevel="0" collapsed="false">
      <c r="A159" s="175" t="s">
        <v>139</v>
      </c>
      <c r="B159" s="176" t="s">
        <v>140</v>
      </c>
      <c r="C159" s="176" t="s">
        <v>26</v>
      </c>
      <c r="D159" s="176" t="s">
        <v>27</v>
      </c>
      <c r="E159" s="176" t="s">
        <v>55</v>
      </c>
      <c r="F159" s="176" t="s">
        <v>30</v>
      </c>
      <c r="G159" s="176" t="s">
        <v>141</v>
      </c>
      <c r="H159" s="176" t="s">
        <v>34</v>
      </c>
      <c r="I159" s="176" t="s">
        <v>55</v>
      </c>
      <c r="J159" s="176" t="s">
        <v>142</v>
      </c>
      <c r="K159" s="176" t="s">
        <v>30</v>
      </c>
      <c r="L159" s="176" t="s">
        <v>41</v>
      </c>
      <c r="O159" s="176" t="s">
        <v>143</v>
      </c>
      <c r="P159" s="176" t="s">
        <v>144</v>
      </c>
      <c r="Q159" s="176" t="s">
        <v>145</v>
      </c>
      <c r="S159" s="157" t="s">
        <v>16</v>
      </c>
      <c r="T159" s="157" t="s">
        <v>17</v>
      </c>
    </row>
    <row r="160" customFormat="false" ht="8.25" hidden="false" customHeight="false" outlineLevel="0" collapsed="false">
      <c r="A160" s="160" t="s">
        <v>49</v>
      </c>
      <c r="B160" s="170" t="n">
        <v>606</v>
      </c>
      <c r="C160" s="170" t="n">
        <v>385</v>
      </c>
      <c r="D160" s="177" t="n">
        <f aca="false">C160/B160</f>
        <v>0.635313531353135</v>
      </c>
      <c r="E160" s="170" t="n">
        <v>3916</v>
      </c>
      <c r="F160" s="170" t="n">
        <v>31</v>
      </c>
      <c r="G160" s="170" t="n">
        <v>11</v>
      </c>
      <c r="H160" s="170" t="n">
        <v>23</v>
      </c>
      <c r="I160" s="170" t="n">
        <v>120</v>
      </c>
      <c r="J160" s="178" t="n">
        <f aca="false">I160/H160</f>
        <v>5.21739130434783</v>
      </c>
      <c r="K160" s="170" t="n">
        <v>0</v>
      </c>
      <c r="L160" s="161" t="n">
        <f aca="false">((E160*0.05)+(F160*4)+(G160*-1)+(I160*0.1)+(K160*6))</f>
        <v>320.8</v>
      </c>
      <c r="O160" s="177" t="n">
        <f aca="false">(B160+H160)/(B162+F162+B164+F164+B166+F166+B160+H160)</f>
        <v>0.404761904761905</v>
      </c>
      <c r="P160" s="158" t="n">
        <f aca="false">B160/(B160+F162+F164+F166)</f>
        <v>0.507112970711297</v>
      </c>
      <c r="Q160" s="158" t="n">
        <f aca="false">H160/(H160+B162+B164+B166)</f>
        <v>0.064066852367688</v>
      </c>
      <c r="S160" s="158" t="n">
        <f aca="false">(H160+B162+B164+B166)/(H160+B162+B164+B166+B160)</f>
        <v>0.372020725388601</v>
      </c>
      <c r="T160" s="158" t="n">
        <f aca="false">B160/(B160+H160+B162+B164+B166)</f>
        <v>0.627979274611399</v>
      </c>
    </row>
    <row r="161" customFormat="false" ht="8.25" hidden="false" customHeight="false" outlineLevel="0" collapsed="false">
      <c r="A161" s="175" t="s">
        <v>146</v>
      </c>
      <c r="B161" s="176" t="s">
        <v>34</v>
      </c>
      <c r="C161" s="176" t="s">
        <v>55</v>
      </c>
      <c r="D161" s="176" t="s">
        <v>142</v>
      </c>
      <c r="E161" s="176" t="s">
        <v>30</v>
      </c>
      <c r="F161" s="176" t="s">
        <v>53</v>
      </c>
      <c r="G161" s="176" t="s">
        <v>54</v>
      </c>
      <c r="H161" s="176" t="s">
        <v>55</v>
      </c>
      <c r="I161" s="176" t="s">
        <v>147</v>
      </c>
      <c r="J161" s="176" t="s">
        <v>30</v>
      </c>
      <c r="K161" s="176" t="s">
        <v>41</v>
      </c>
      <c r="L161" s="170" t="s">
        <v>148</v>
      </c>
      <c r="O161" s="157" t="s">
        <v>143</v>
      </c>
      <c r="P161" s="157" t="s">
        <v>145</v>
      </c>
      <c r="Q161" s="157" t="s">
        <v>149</v>
      </c>
    </row>
    <row r="162" customFormat="false" ht="8.25" hidden="false" customHeight="false" outlineLevel="0" collapsed="false">
      <c r="A162" s="160" t="s">
        <v>49</v>
      </c>
      <c r="B162" s="170" t="n">
        <v>331</v>
      </c>
      <c r="C162" s="170" t="n">
        <v>1384</v>
      </c>
      <c r="D162" s="178" t="n">
        <f aca="false">C162/B162</f>
        <v>4.18126888217523</v>
      </c>
      <c r="E162" s="170" t="n">
        <v>8</v>
      </c>
      <c r="F162" s="170" t="n">
        <v>115</v>
      </c>
      <c r="G162" s="170" t="n">
        <v>85</v>
      </c>
      <c r="H162" s="170" t="n">
        <v>706</v>
      </c>
      <c r="I162" s="178" t="n">
        <f aca="false">H162/G162</f>
        <v>8.30588235294118</v>
      </c>
      <c r="J162" s="170" t="n">
        <v>5</v>
      </c>
      <c r="K162" s="161" t="n">
        <f aca="false">(C162*0.1)+(E162*6)+(H162*0.1)+(J162*6)</f>
        <v>287</v>
      </c>
      <c r="L162" s="161" t="n">
        <f aca="false">(C162*0.1)+(E162*6)+(G162*1)+(H162*0.1)+(J162*6)</f>
        <v>372</v>
      </c>
      <c r="O162" s="177" t="n">
        <f aca="false">(B162+F162)/(B162+F162+B164+F164+B166+F166+B160+H160)</f>
        <v>0.287001287001287</v>
      </c>
      <c r="P162" s="158" t="n">
        <f aca="false">B162/(H160+B162+B164+B166)</f>
        <v>0.922005571030641</v>
      </c>
      <c r="Q162" s="158" t="n">
        <f aca="false">F162/(F162+F164+F166)</f>
        <v>0.195246179966044</v>
      </c>
    </row>
    <row r="163" customFormat="false" ht="8.25" hidden="false" customHeight="false" outlineLevel="0" collapsed="false">
      <c r="A163" s="175" t="s">
        <v>150</v>
      </c>
      <c r="B163" s="176" t="s">
        <v>34</v>
      </c>
      <c r="C163" s="176" t="s">
        <v>55</v>
      </c>
      <c r="D163" s="176" t="s">
        <v>142</v>
      </c>
      <c r="E163" s="176" t="s">
        <v>30</v>
      </c>
      <c r="F163" s="176" t="s">
        <v>53</v>
      </c>
      <c r="G163" s="176" t="s">
        <v>54</v>
      </c>
      <c r="H163" s="176" t="s">
        <v>55</v>
      </c>
      <c r="I163" s="176" t="s">
        <v>147</v>
      </c>
      <c r="J163" s="176" t="s">
        <v>30</v>
      </c>
      <c r="K163" s="176" t="s">
        <v>41</v>
      </c>
      <c r="L163" s="170" t="s">
        <v>148</v>
      </c>
      <c r="O163" s="157" t="s">
        <v>143</v>
      </c>
      <c r="P163" s="157" t="s">
        <v>145</v>
      </c>
      <c r="Q163" s="157" t="s">
        <v>149</v>
      </c>
    </row>
    <row r="164" customFormat="false" ht="8.25" hidden="false" customHeight="false" outlineLevel="0" collapsed="false">
      <c r="A164" s="160" t="s">
        <v>49</v>
      </c>
      <c r="B164" s="170" t="n">
        <v>5</v>
      </c>
      <c r="C164" s="170" t="n">
        <v>36</v>
      </c>
      <c r="D164" s="170" t="n">
        <f aca="false">C164/B164</f>
        <v>7.2</v>
      </c>
      <c r="E164" s="170" t="n">
        <v>0</v>
      </c>
      <c r="F164" s="170" t="n">
        <v>366</v>
      </c>
      <c r="G164" s="170" t="n">
        <v>226</v>
      </c>
      <c r="H164" s="170" t="n">
        <v>2709</v>
      </c>
      <c r="I164" s="178" t="n">
        <f aca="false">H164/G164</f>
        <v>11.9867256637168</v>
      </c>
      <c r="J164" s="170" t="n">
        <v>21</v>
      </c>
      <c r="K164" s="161" t="n">
        <f aca="false">(C164*0.1)+(E164*6)+(H164*0.1)+(J164*6)</f>
        <v>400.5</v>
      </c>
      <c r="L164" s="161" t="n">
        <f aca="false">(C164*0.1)+(E164*6)+(G164*1)+(H164*0.1)+(J164*6)</f>
        <v>626.5</v>
      </c>
      <c r="O164" s="177" t="n">
        <f aca="false">(B164+F164)/(B162+F162+B164+F164+B166+F166+B160+H160)</f>
        <v>0.238738738738739</v>
      </c>
      <c r="P164" s="158" t="n">
        <f aca="false">B164/(B162+H160+B164+B166)</f>
        <v>0.0139275766016713</v>
      </c>
      <c r="Q164" s="158" t="n">
        <f aca="false">F164/(F164+F162+F166)</f>
        <v>0.621392190152801</v>
      </c>
    </row>
    <row r="165" customFormat="false" ht="8.25" hidden="false" customHeight="false" outlineLevel="0" collapsed="false">
      <c r="A165" s="175" t="s">
        <v>151</v>
      </c>
      <c r="B165" s="176" t="s">
        <v>34</v>
      </c>
      <c r="C165" s="176" t="s">
        <v>55</v>
      </c>
      <c r="D165" s="176" t="s">
        <v>142</v>
      </c>
      <c r="E165" s="176" t="s">
        <v>30</v>
      </c>
      <c r="F165" s="176" t="s">
        <v>53</v>
      </c>
      <c r="G165" s="176" t="s">
        <v>54</v>
      </c>
      <c r="H165" s="176" t="s">
        <v>55</v>
      </c>
      <c r="I165" s="176" t="s">
        <v>147</v>
      </c>
      <c r="J165" s="176" t="s">
        <v>30</v>
      </c>
      <c r="K165" s="176" t="s">
        <v>41</v>
      </c>
      <c r="L165" s="170" t="s">
        <v>148</v>
      </c>
      <c r="O165" s="157" t="s">
        <v>143</v>
      </c>
      <c r="P165" s="157" t="s">
        <v>145</v>
      </c>
      <c r="Q165" s="157" t="s">
        <v>149</v>
      </c>
    </row>
    <row r="166" customFormat="false" ht="8.25" hidden="false" customHeight="false" outlineLevel="0" collapsed="false">
      <c r="A166" s="160" t="s">
        <v>49</v>
      </c>
      <c r="B166" s="170" t="n">
        <f aca="false">AVERAGE(B176,B186)</f>
        <v>0</v>
      </c>
      <c r="C166" s="170" t="n">
        <f aca="false">AVERAGE(C176,C186)</f>
        <v>0</v>
      </c>
      <c r="D166" s="170" t="e">
        <f aca="false">C166/B166</f>
        <v>#DIV/0!</v>
      </c>
      <c r="E166" s="170" t="n">
        <f aca="false">AVERAGE(E176,E186)</f>
        <v>0</v>
      </c>
      <c r="F166" s="170" t="n">
        <v>108</v>
      </c>
      <c r="G166" s="170" t="n">
        <v>74</v>
      </c>
      <c r="H166" s="170" t="n">
        <v>601</v>
      </c>
      <c r="I166" s="178" t="n">
        <f aca="false">H166/G166</f>
        <v>8.12162162162162</v>
      </c>
      <c r="J166" s="170" t="n">
        <v>5</v>
      </c>
      <c r="K166" s="161" t="n">
        <f aca="false">(C166*0.1)+(E166*6)+(H166*0.1)+(J166*6)</f>
        <v>90.1</v>
      </c>
      <c r="L166" s="161" t="n">
        <f aca="false">(C166*0.1)+(E166*6)+(G166*1)+(H166*0.1)+(J166*6)</f>
        <v>164.1</v>
      </c>
      <c r="O166" s="177" t="n">
        <f aca="false">(B166+F166)/(B162+F162+B164+F164+B166+F166+B160+H160)</f>
        <v>0.0694980694980695</v>
      </c>
      <c r="P166" s="172" t="n">
        <f aca="false">B166/(B166+B164+B162+H160)</f>
        <v>0</v>
      </c>
      <c r="Q166" s="158" t="n">
        <f aca="false">F166/(F166+F164+F162)</f>
        <v>0.183361629881155</v>
      </c>
    </row>
    <row r="168" customFormat="false" ht="8.25" hidden="false" customHeight="false" outlineLevel="0" collapsed="false">
      <c r="A168" s="159" t="n">
        <v>2025</v>
      </c>
      <c r="P168" s="156" t="n">
        <v>2025</v>
      </c>
      <c r="S168" s="159" t="s">
        <v>138</v>
      </c>
    </row>
    <row r="169" customFormat="false" ht="8.25" hidden="false" customHeight="false" outlineLevel="0" collapsed="false">
      <c r="A169" s="175" t="s">
        <v>139</v>
      </c>
      <c r="B169" s="176" t="s">
        <v>140</v>
      </c>
      <c r="C169" s="176" t="s">
        <v>26</v>
      </c>
      <c r="D169" s="176" t="s">
        <v>27</v>
      </c>
      <c r="E169" s="176" t="s">
        <v>55</v>
      </c>
      <c r="F169" s="176" t="s">
        <v>30</v>
      </c>
      <c r="G169" s="176" t="s">
        <v>141</v>
      </c>
      <c r="H169" s="176" t="s">
        <v>34</v>
      </c>
      <c r="I169" s="176" t="s">
        <v>55</v>
      </c>
      <c r="J169" s="176" t="s">
        <v>142</v>
      </c>
      <c r="K169" s="176" t="s">
        <v>30</v>
      </c>
      <c r="L169" s="176" t="s">
        <v>41</v>
      </c>
      <c r="O169" s="176" t="s">
        <v>143</v>
      </c>
      <c r="P169" s="176" t="s">
        <v>144</v>
      </c>
      <c r="Q169" s="176" t="s">
        <v>145</v>
      </c>
      <c r="S169" s="157" t="s">
        <v>16</v>
      </c>
      <c r="T169" s="157" t="s">
        <v>17</v>
      </c>
    </row>
    <row r="170" customFormat="false" ht="8.25" hidden="false" customHeight="false" outlineLevel="0" collapsed="false">
      <c r="A170" s="160" t="s">
        <v>49</v>
      </c>
      <c r="B170" s="170" t="n">
        <v>491</v>
      </c>
      <c r="C170" s="170" t="n">
        <v>296</v>
      </c>
      <c r="D170" s="177" t="n">
        <f aca="false">C170/B170</f>
        <v>0.602851323828921</v>
      </c>
      <c r="E170" s="170" t="n">
        <v>2777</v>
      </c>
      <c r="F170" s="170" t="n">
        <v>14</v>
      </c>
      <c r="G170" s="170" t="n">
        <v>13</v>
      </c>
      <c r="H170" s="170" t="n">
        <v>121</v>
      </c>
      <c r="I170" s="170" t="n">
        <v>575</v>
      </c>
      <c r="J170" s="170" t="n">
        <f aca="false">I170/H170</f>
        <v>4.75206611570248</v>
      </c>
      <c r="K170" s="170" t="n">
        <v>5</v>
      </c>
      <c r="L170" s="161" t="n">
        <f aca="false">((E170*0.05)+(F170*4)+(G170*-1)+(I170*0.1)+(K170*6))</f>
        <v>269.35</v>
      </c>
      <c r="O170" s="177" t="n">
        <f aca="false">(B170+H170)/(B172+F172+B174+F174+B176+F176+B170+H170)</f>
        <v>0.441240086517664</v>
      </c>
      <c r="P170" s="158" t="n">
        <f aca="false">B170/(B170+F172+F174+F176)</f>
        <v>0.510926118626431</v>
      </c>
      <c r="Q170" s="158" t="n">
        <f aca="false">H170/(H170+B172+B174+B176)</f>
        <v>0.284037558685446</v>
      </c>
      <c r="S170" s="158" t="n">
        <f aca="false">(H170+B172+B174+B176)/(H170+B172+B174+B176+B170)</f>
        <v>0.464558342420938</v>
      </c>
      <c r="T170" s="158" t="n">
        <f aca="false">B170/(B170+H170+B172+B174+B176)</f>
        <v>0.535441657579062</v>
      </c>
    </row>
    <row r="171" customFormat="false" ht="8.25" hidden="false" customHeight="false" outlineLevel="0" collapsed="false">
      <c r="A171" s="175" t="s">
        <v>146</v>
      </c>
      <c r="B171" s="176" t="s">
        <v>34</v>
      </c>
      <c r="C171" s="176" t="s">
        <v>55</v>
      </c>
      <c r="D171" s="176" t="s">
        <v>142</v>
      </c>
      <c r="E171" s="176" t="s">
        <v>30</v>
      </c>
      <c r="F171" s="176" t="s">
        <v>53</v>
      </c>
      <c r="G171" s="176" t="s">
        <v>54</v>
      </c>
      <c r="H171" s="176" t="s">
        <v>55</v>
      </c>
      <c r="I171" s="176" t="s">
        <v>147</v>
      </c>
      <c r="J171" s="176" t="s">
        <v>30</v>
      </c>
      <c r="K171" s="176" t="s">
        <v>41</v>
      </c>
      <c r="L171" s="176" t="s">
        <v>148</v>
      </c>
      <c r="O171" s="157" t="s">
        <v>143</v>
      </c>
      <c r="P171" s="157" t="s">
        <v>145</v>
      </c>
      <c r="Q171" s="157" t="s">
        <v>149</v>
      </c>
    </row>
    <row r="172" customFormat="false" ht="8.25" hidden="false" customHeight="false" outlineLevel="0" collapsed="false">
      <c r="A172" s="160" t="s">
        <v>49</v>
      </c>
      <c r="B172" s="170" t="n">
        <v>294</v>
      </c>
      <c r="C172" s="170" t="n">
        <v>1483</v>
      </c>
      <c r="D172" s="178" t="n">
        <f aca="false">C172/B172</f>
        <v>5.04421768707483</v>
      </c>
      <c r="E172" s="170" t="n">
        <v>6</v>
      </c>
      <c r="F172" s="170" t="n">
        <v>93</v>
      </c>
      <c r="G172" s="170" t="n">
        <v>66</v>
      </c>
      <c r="H172" s="170" t="n">
        <v>602</v>
      </c>
      <c r="I172" s="178" t="n">
        <f aca="false">H172/G172</f>
        <v>9.12121212121212</v>
      </c>
      <c r="J172" s="170" t="n">
        <v>3</v>
      </c>
      <c r="K172" s="161" t="n">
        <f aca="false">(C172*0.1)+(E172*6)+(H172*0.1)+(J172*6)</f>
        <v>262.5</v>
      </c>
      <c r="L172" s="161" t="n">
        <f aca="false">(C172*0.1)+(E172*6)+(G172*1)+(H172*0.1)+(J172*6)</f>
        <v>328.5</v>
      </c>
      <c r="O172" s="177" t="n">
        <f aca="false">(B172+F172)/(B172+F172+B174+F174+B176+F176+B170+H170)</f>
        <v>0.279019466474405</v>
      </c>
      <c r="P172" s="158" t="n">
        <f aca="false">B172/(H170+B172+B174+B176)</f>
        <v>0.690140845070423</v>
      </c>
      <c r="Q172" s="158" t="n">
        <f aca="false">F172/(F172+F174+F176)</f>
        <v>0.197872340425532</v>
      </c>
    </row>
    <row r="173" customFormat="false" ht="8.25" hidden="false" customHeight="false" outlineLevel="0" collapsed="false">
      <c r="A173" s="175" t="s">
        <v>150</v>
      </c>
      <c r="B173" s="176" t="s">
        <v>34</v>
      </c>
      <c r="C173" s="176" t="s">
        <v>55</v>
      </c>
      <c r="D173" s="176" t="s">
        <v>142</v>
      </c>
      <c r="E173" s="176" t="s">
        <v>30</v>
      </c>
      <c r="F173" s="176" t="s">
        <v>53</v>
      </c>
      <c r="G173" s="176" t="s">
        <v>54</v>
      </c>
      <c r="H173" s="176" t="s">
        <v>55</v>
      </c>
      <c r="I173" s="176" t="s">
        <v>147</v>
      </c>
      <c r="J173" s="176" t="s">
        <v>30</v>
      </c>
      <c r="K173" s="176" t="s">
        <v>41</v>
      </c>
      <c r="L173" s="176" t="s">
        <v>148</v>
      </c>
      <c r="O173" s="157" t="s">
        <v>143</v>
      </c>
      <c r="P173" s="157" t="s">
        <v>145</v>
      </c>
      <c r="Q173" s="157" t="s">
        <v>149</v>
      </c>
    </row>
    <row r="174" customFormat="false" ht="8.25" hidden="false" customHeight="false" outlineLevel="0" collapsed="false">
      <c r="A174" s="160" t="s">
        <v>49</v>
      </c>
      <c r="B174" s="170" t="n">
        <v>11</v>
      </c>
      <c r="C174" s="170" t="n">
        <v>38</v>
      </c>
      <c r="D174" s="178" t="n">
        <f aca="false">C174/B174</f>
        <v>3.45454545454545</v>
      </c>
      <c r="E174" s="170" t="n">
        <v>0</v>
      </c>
      <c r="F174" s="170" t="n">
        <v>271</v>
      </c>
      <c r="G174" s="170" t="n">
        <v>156</v>
      </c>
      <c r="H174" s="170" t="n">
        <v>1575</v>
      </c>
      <c r="I174" s="178" t="n">
        <f aca="false">H174/G174</f>
        <v>10.0961538461538</v>
      </c>
      <c r="J174" s="170" t="n">
        <v>10</v>
      </c>
      <c r="K174" s="161" t="n">
        <f aca="false">(C174*0.1)+(E174*6)+(H174*0.1)+(J174*6)</f>
        <v>221.3</v>
      </c>
      <c r="L174" s="161" t="n">
        <f aca="false">(C174*0.1)+(E174*6)+(G174*1)+(H174*0.1)+(J174*6)</f>
        <v>377.3</v>
      </c>
      <c r="O174" s="177" t="n">
        <f aca="false">(B174+F174)/(B172+F172+B174+F174+B176+F176+B170+H170)</f>
        <v>0.203316510454218</v>
      </c>
      <c r="P174" s="158" t="n">
        <f aca="false">B174/(B172+H170+B174+B176)</f>
        <v>0.0258215962441315</v>
      </c>
      <c r="Q174" s="158" t="n">
        <f aca="false">F174/(F174+F172+F176)</f>
        <v>0.576595744680851</v>
      </c>
    </row>
    <row r="175" customFormat="false" ht="8.25" hidden="false" customHeight="false" outlineLevel="0" collapsed="false">
      <c r="A175" s="175" t="s">
        <v>151</v>
      </c>
      <c r="B175" s="176" t="s">
        <v>34</v>
      </c>
      <c r="C175" s="176" t="s">
        <v>55</v>
      </c>
      <c r="D175" s="176" t="s">
        <v>142</v>
      </c>
      <c r="E175" s="176" t="s">
        <v>30</v>
      </c>
      <c r="F175" s="176" t="s">
        <v>53</v>
      </c>
      <c r="G175" s="176" t="s">
        <v>54</v>
      </c>
      <c r="H175" s="176" t="s">
        <v>55</v>
      </c>
      <c r="I175" s="176" t="s">
        <v>147</v>
      </c>
      <c r="J175" s="176" t="s">
        <v>30</v>
      </c>
      <c r="K175" s="176" t="s">
        <v>41</v>
      </c>
      <c r="L175" s="176" t="s">
        <v>148</v>
      </c>
      <c r="O175" s="157" t="s">
        <v>143</v>
      </c>
      <c r="P175" s="157" t="s">
        <v>145</v>
      </c>
      <c r="Q175" s="157" t="s">
        <v>149</v>
      </c>
    </row>
    <row r="176" customFormat="false" ht="8.25" hidden="false" customHeight="false" outlineLevel="0" collapsed="false">
      <c r="A176" s="160" t="s">
        <v>49</v>
      </c>
      <c r="B176" s="170" t="n">
        <v>0</v>
      </c>
      <c r="C176" s="170" t="n">
        <v>0</v>
      </c>
      <c r="D176" s="170" t="e">
        <f aca="false">C176/B176</f>
        <v>#DIV/0!</v>
      </c>
      <c r="E176" s="170" t="n">
        <v>0</v>
      </c>
      <c r="F176" s="170" t="n">
        <v>106</v>
      </c>
      <c r="G176" s="170" t="n">
        <v>75</v>
      </c>
      <c r="H176" s="170" t="n">
        <v>604</v>
      </c>
      <c r="I176" s="178" t="n">
        <f aca="false">H176/G176</f>
        <v>8.05333333333333</v>
      </c>
      <c r="J176" s="170" t="n">
        <v>2</v>
      </c>
      <c r="K176" s="161" t="n">
        <f aca="false">(C176*0.1)+(E176*6)+(H176*0.1)+(J176*6)</f>
        <v>72.4</v>
      </c>
      <c r="L176" s="161" t="n">
        <f aca="false">(C176*0.1)+(E176*6)+(G176*1)+(H176*0.1)+(J176*6)</f>
        <v>147.4</v>
      </c>
      <c r="O176" s="177" t="n">
        <f aca="false">(B176+F176)/(B172+F172+B174+F174+B176+F176+B170+H170)</f>
        <v>0.0764239365537131</v>
      </c>
      <c r="P176" s="172" t="n">
        <f aca="false">B176/(B176+B174+B172+H170)</f>
        <v>0</v>
      </c>
      <c r="Q176" s="158" t="n">
        <f aca="false">F176/(F176+F174+F172)</f>
        <v>0.225531914893617</v>
      </c>
    </row>
  </sheetData>
  <mergeCells count="136">
    <mergeCell ref="A1:W1"/>
    <mergeCell ref="A3:W3"/>
    <mergeCell ref="AC3:AY3"/>
    <mergeCell ref="H5:J5"/>
    <mergeCell ref="M5:O5"/>
    <mergeCell ref="AJ5:AL5"/>
    <mergeCell ref="AO5:AQ5"/>
    <mergeCell ref="H6:J6"/>
    <mergeCell ref="AJ6:AL6"/>
    <mergeCell ref="H7:J7"/>
    <mergeCell ref="AJ7:AL7"/>
    <mergeCell ref="A10:W10"/>
    <mergeCell ref="AC10:AY10"/>
    <mergeCell ref="C12:I12"/>
    <mergeCell ref="N12:R12"/>
    <mergeCell ref="T12:V12"/>
    <mergeCell ref="X12:Y12"/>
    <mergeCell ref="AG12:AM12"/>
    <mergeCell ref="AP12:AT12"/>
    <mergeCell ref="AV12:AX12"/>
    <mergeCell ref="AZ12:BA12"/>
    <mergeCell ref="A20:G20"/>
    <mergeCell ref="H20:M20"/>
    <mergeCell ref="T20:V20"/>
    <mergeCell ref="X20:Y20"/>
    <mergeCell ref="AE20:AK20"/>
    <mergeCell ref="AL20:AQ20"/>
    <mergeCell ref="AV20:AX20"/>
    <mergeCell ref="AZ20:BA20"/>
    <mergeCell ref="A30:G30"/>
    <mergeCell ref="L30:P30"/>
    <mergeCell ref="T30:V30"/>
    <mergeCell ref="X30:Y30"/>
    <mergeCell ref="AE30:AK30"/>
    <mergeCell ref="AN30:AR30"/>
    <mergeCell ref="AV30:AX30"/>
    <mergeCell ref="AZ30:BA30"/>
    <mergeCell ref="A41:G41"/>
    <mergeCell ref="L41:P41"/>
    <mergeCell ref="T41:V41"/>
    <mergeCell ref="X41:Y41"/>
    <mergeCell ref="AE41:AK41"/>
    <mergeCell ref="AN41:AR41"/>
    <mergeCell ref="AV41:AX41"/>
    <mergeCell ref="AZ41:BA41"/>
    <mergeCell ref="A50:G50"/>
    <mergeCell ref="J50:N50"/>
    <mergeCell ref="R50:V50"/>
    <mergeCell ref="AC50:AI50"/>
    <mergeCell ref="AL50:AP50"/>
    <mergeCell ref="AT50:AX50"/>
    <mergeCell ref="J51:M51"/>
    <mergeCell ref="R51:U51"/>
    <mergeCell ref="AL51:AO51"/>
    <mergeCell ref="AT51:AW51"/>
    <mergeCell ref="J52:M52"/>
    <mergeCell ref="R52:U52"/>
    <mergeCell ref="AL52:AO52"/>
    <mergeCell ref="AT52:AW52"/>
    <mergeCell ref="J53:M53"/>
    <mergeCell ref="R53:U53"/>
    <mergeCell ref="AL53:AO53"/>
    <mergeCell ref="AT53:AW53"/>
    <mergeCell ref="J54:M54"/>
    <mergeCell ref="R54:U54"/>
    <mergeCell ref="AL54:AO54"/>
    <mergeCell ref="AT54:AW54"/>
    <mergeCell ref="J55:M55"/>
    <mergeCell ref="R55:U55"/>
    <mergeCell ref="AL55:AO55"/>
    <mergeCell ref="AT55:AW55"/>
    <mergeCell ref="J56:M56"/>
    <mergeCell ref="R56:U56"/>
    <mergeCell ref="AL56:AO56"/>
    <mergeCell ref="AT56:AW56"/>
    <mergeCell ref="J57:M57"/>
    <mergeCell ref="R57:U57"/>
    <mergeCell ref="AL57:AO57"/>
    <mergeCell ref="AT57:AW57"/>
    <mergeCell ref="J58:M58"/>
    <mergeCell ref="R58:U58"/>
    <mergeCell ref="AL58:AO58"/>
    <mergeCell ref="AT58:AW58"/>
    <mergeCell ref="J59:M59"/>
    <mergeCell ref="R59:U59"/>
    <mergeCell ref="AL59:AO59"/>
    <mergeCell ref="AT59:AW59"/>
    <mergeCell ref="A73:W73"/>
    <mergeCell ref="H75:J75"/>
    <mergeCell ref="M75:O75"/>
    <mergeCell ref="H76:J76"/>
    <mergeCell ref="H77:J77"/>
    <mergeCell ref="A80:W80"/>
    <mergeCell ref="C81:I81"/>
    <mergeCell ref="L81:P81"/>
    <mergeCell ref="R81:T81"/>
    <mergeCell ref="V81:W81"/>
    <mergeCell ref="A89:G89"/>
    <mergeCell ref="H89:M89"/>
    <mergeCell ref="R89:T89"/>
    <mergeCell ref="V89:W89"/>
    <mergeCell ref="A99:G99"/>
    <mergeCell ref="J99:N99"/>
    <mergeCell ref="R99:T99"/>
    <mergeCell ref="V99:W99"/>
    <mergeCell ref="A110:G110"/>
    <mergeCell ref="J110:N110"/>
    <mergeCell ref="R110:T110"/>
    <mergeCell ref="V110:W110"/>
    <mergeCell ref="A119:G119"/>
    <mergeCell ref="J119:N119"/>
    <mergeCell ref="R119:V119"/>
    <mergeCell ref="J120:M120"/>
    <mergeCell ref="R120:U120"/>
    <mergeCell ref="J121:M121"/>
    <mergeCell ref="R121:U121"/>
    <mergeCell ref="J122:M122"/>
    <mergeCell ref="R122:U122"/>
    <mergeCell ref="J123:M123"/>
    <mergeCell ref="R123:U123"/>
    <mergeCell ref="J124:M124"/>
    <mergeCell ref="R124:U124"/>
    <mergeCell ref="J125:M125"/>
    <mergeCell ref="R125:U125"/>
    <mergeCell ref="J126:M126"/>
    <mergeCell ref="R126:U126"/>
    <mergeCell ref="J127:M127"/>
    <mergeCell ref="R127:U127"/>
    <mergeCell ref="J128:M128"/>
    <mergeCell ref="R128:U128"/>
    <mergeCell ref="A141:W141"/>
    <mergeCell ref="H143:J143"/>
    <mergeCell ref="M143:O143"/>
    <mergeCell ref="H144:J144"/>
    <mergeCell ref="H145:J145"/>
    <mergeCell ref="H146:J146"/>
  </mergeCells>
  <hyperlinks>
    <hyperlink ref="H5" location="ARI!C9" display="RSP Projections: Year 1"/>
    <hyperlink ref="M5" location="ARI!AX11" display="Adjustable Projections: Year 1"/>
    <hyperlink ref="AJ5" location="ARI!C9" display="RSP Projections: Year 1"/>
    <hyperlink ref="AO5" location="ARI!AX11" display="Adjustable Projections: Year 1"/>
    <hyperlink ref="H6" location="ARI!A110" display="RSP Projections: Year 2"/>
    <hyperlink ref="M6" location="ARI!A170" display="Past Run/Pass Performances"/>
    <hyperlink ref="AJ6" location="ARI!A110" display="RSP Projections: Year 2"/>
    <hyperlink ref="H75" location="ARI!C9" display="RSP Projections: Year 1"/>
    <hyperlink ref="M75" location="ARI!AX11" display="Adjustable Projections: Year 1"/>
    <hyperlink ref="H76" location="ARI!A110" display="RSP Projections: Year 2"/>
    <hyperlink ref="M76" location="ARI!A170" display="Past Run/Pass Performances"/>
    <hyperlink ref="H143" location="ARI!C9" display="RSP Projections: Year 1"/>
    <hyperlink ref="M143" location="ARI!AX11" display="Adjustable Projections: Year 1"/>
    <hyperlink ref="H144" location="ARI!A90" display="RSP Projections: Year 2"/>
  </hyperlinks>
  <printOptions headings="false" gridLines="false" gridLinesSet="true" horizontalCentered="false" verticalCentered="false"/>
  <pageMargins left="0" right="0" top="0" bottom="0" header="0.511811023622047" footer="0.511811023622047"/>
  <pageSetup paperSize="1" scale="54"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B176"/>
  <sheetViews>
    <sheetView showFormulas="false" showGridLines="true" showRowColHeaders="true" showZeros="true" rightToLeft="false" tabSelected="false" showOutlineSymbols="true" defaultGridColor="true" view="normal" topLeftCell="A1" colorId="64" zoomScale="200" zoomScaleNormal="200" zoomScalePageLayoutView="100" workbookViewId="0">
      <selection pane="topLeft" activeCell="I57" activeCellId="0" sqref="I57"/>
    </sheetView>
  </sheetViews>
  <sheetFormatPr defaultColWidth="9.1484375" defaultRowHeight="8.25" customHeight="false" zeroHeight="false" outlineLevelRow="0" outlineLevelCol="0"/>
  <cols>
    <col collapsed="false" customWidth="true" hidden="false" outlineLevel="0" max="1" min="1" style="242" width="13"/>
    <col collapsed="false" customWidth="true" hidden="false" outlineLevel="0" max="2" min="2" style="242" width="2.86"/>
    <col collapsed="false" customWidth="true" hidden="false" outlineLevel="0" max="3" min="3" style="242" width="4.86"/>
    <col collapsed="false" customWidth="true" hidden="false" outlineLevel="0" max="4" min="4" style="242" width="4.14"/>
    <col collapsed="false" customWidth="true" hidden="false" outlineLevel="0" max="5" min="5" style="242" width="4"/>
    <col collapsed="false" customWidth="true" hidden="false" outlineLevel="0" max="6" min="6" style="242" width="4.71"/>
    <col collapsed="false" customWidth="true" hidden="false" outlineLevel="0" max="7" min="7" style="242" width="4.14"/>
    <col collapsed="false" customWidth="true" hidden="false" outlineLevel="0" max="8" min="8" style="242" width="4.29"/>
    <col collapsed="false" customWidth="true" hidden="false" outlineLevel="0" max="9" min="9" style="242" width="4.42"/>
    <col collapsed="false" customWidth="true" hidden="false" outlineLevel="0" max="10" min="10" style="242" width="3.86"/>
    <col collapsed="false" customWidth="true" hidden="false" outlineLevel="0" max="11" min="11" style="242" width="5"/>
    <col collapsed="false" customWidth="true" hidden="false" outlineLevel="0" max="12" min="12" style="242" width="3.71"/>
    <col collapsed="false" customWidth="true" hidden="false" outlineLevel="0" max="13" min="13" style="242" width="5.42"/>
    <col collapsed="false" customWidth="true" hidden="false" outlineLevel="0" max="14" min="14" style="242" width="4.71"/>
    <col collapsed="false" customWidth="true" hidden="false" outlineLevel="0" max="15" min="15" style="242" width="4.86"/>
    <col collapsed="false" customWidth="true" hidden="false" outlineLevel="0" max="16" min="16" style="242" width="4.14"/>
    <col collapsed="false" customWidth="true" hidden="false" outlineLevel="0" max="17" min="17" style="242" width="6"/>
    <col collapsed="false" customWidth="true" hidden="false" outlineLevel="0" max="18" min="18" style="242" width="9.71"/>
    <col collapsed="false" customWidth="true" hidden="false" outlineLevel="0" max="19" min="19" style="242" width="6.29"/>
    <col collapsed="false" customWidth="true" hidden="false" outlineLevel="0" max="20" min="20" style="242" width="4.86"/>
    <col collapsed="false" customWidth="true" hidden="false" outlineLevel="0" max="21" min="21" style="242" width="4.71"/>
    <col collapsed="false" customWidth="true" hidden="false" outlineLevel="0" max="22" min="22" style="242" width="3"/>
    <col collapsed="false" customWidth="true" hidden="false" outlineLevel="0" max="23" min="23" style="242" width="3.42"/>
    <col collapsed="false" customWidth="true" hidden="false" outlineLevel="0" max="24" min="24" style="242" width="4"/>
    <col collapsed="false" customWidth="true" hidden="false" outlineLevel="0" max="25" min="25" style="242" width="3.71"/>
    <col collapsed="false" customWidth="true" hidden="false" outlineLevel="0" max="26" min="26" style="242" width="4.42"/>
    <col collapsed="false" customWidth="false" hidden="false" outlineLevel="0" max="28" min="27" style="242" width="9.14"/>
    <col collapsed="false" customWidth="true" hidden="false" outlineLevel="0" max="29" min="29" style="242" width="22"/>
    <col collapsed="false" customWidth="true" hidden="false" outlineLevel="0" max="30" min="30" style="242" width="7.42"/>
    <col collapsed="false" customWidth="false" hidden="false" outlineLevel="0" max="16384" min="31" style="242" width="9.14"/>
  </cols>
  <sheetData>
    <row r="1" customFormat="false" ht="8.25" hidden="false" customHeight="false" outlineLevel="0" collapsed="false">
      <c r="A1" s="244" t="s">
        <v>1587</v>
      </c>
      <c r="B1" s="244"/>
      <c r="C1" s="244"/>
      <c r="D1" s="244"/>
      <c r="E1" s="244"/>
      <c r="F1" s="244"/>
      <c r="G1" s="244"/>
      <c r="H1" s="244"/>
      <c r="I1" s="244"/>
      <c r="J1" s="244"/>
      <c r="K1" s="244"/>
      <c r="L1" s="244"/>
      <c r="M1" s="244"/>
      <c r="N1" s="244"/>
      <c r="O1" s="244"/>
      <c r="P1" s="244"/>
      <c r="Q1" s="244"/>
      <c r="R1" s="244"/>
      <c r="S1" s="244"/>
      <c r="T1" s="244"/>
      <c r="U1" s="244"/>
      <c r="V1" s="244"/>
      <c r="W1" s="244"/>
    </row>
    <row r="2" customFormat="false" ht="8.25" hidden="false" customHeight="false" outlineLevel="0" collapsed="false">
      <c r="C2" s="245"/>
      <c r="D2" s="245"/>
      <c r="E2" s="245"/>
      <c r="F2" s="245"/>
      <c r="G2" s="245"/>
      <c r="H2" s="245"/>
      <c r="I2" s="245"/>
      <c r="J2" s="245"/>
      <c r="K2" s="245"/>
      <c r="L2" s="245"/>
      <c r="M2" s="245"/>
      <c r="N2" s="245"/>
    </row>
    <row r="3" customFormat="false" ht="8.25" hidden="false" customHeight="false" outlineLevel="0" collapsed="false">
      <c r="A3" s="244" t="s">
        <v>10</v>
      </c>
      <c r="B3" s="244"/>
      <c r="C3" s="244"/>
      <c r="D3" s="244"/>
      <c r="E3" s="244"/>
      <c r="F3" s="244"/>
      <c r="G3" s="244"/>
      <c r="H3" s="244"/>
      <c r="I3" s="244"/>
      <c r="J3" s="244"/>
      <c r="K3" s="244"/>
      <c r="L3" s="244"/>
      <c r="M3" s="244"/>
      <c r="N3" s="244"/>
      <c r="O3" s="244"/>
      <c r="P3" s="244"/>
      <c r="Q3" s="244"/>
      <c r="R3" s="244"/>
      <c r="S3" s="244"/>
      <c r="T3" s="244"/>
      <c r="U3" s="244"/>
      <c r="V3" s="244"/>
      <c r="W3" s="244"/>
      <c r="AC3" s="244" t="s">
        <v>10</v>
      </c>
      <c r="AD3" s="244"/>
      <c r="AE3" s="244"/>
      <c r="AF3" s="244"/>
      <c r="AG3" s="244"/>
      <c r="AH3" s="244"/>
      <c r="AI3" s="244"/>
      <c r="AJ3" s="244"/>
      <c r="AK3" s="244"/>
      <c r="AL3" s="244"/>
      <c r="AM3" s="244"/>
      <c r="AN3" s="244"/>
      <c r="AO3" s="244"/>
      <c r="AP3" s="244"/>
      <c r="AQ3" s="244"/>
      <c r="AR3" s="244"/>
      <c r="AS3" s="244"/>
      <c r="AT3" s="244"/>
      <c r="AU3" s="244"/>
      <c r="AV3" s="244"/>
      <c r="AW3" s="244"/>
      <c r="AX3" s="244"/>
      <c r="AY3" s="244"/>
    </row>
    <row r="4" customFormat="false" ht="8.25" hidden="false" customHeight="false" outlineLevel="0" collapsed="false">
      <c r="A4" s="245"/>
      <c r="B4" s="245"/>
      <c r="C4" s="245"/>
      <c r="D4" s="245"/>
      <c r="E4" s="245"/>
      <c r="F4" s="245"/>
      <c r="G4" s="245"/>
      <c r="H4" s="245"/>
      <c r="I4" s="245"/>
      <c r="J4" s="245"/>
      <c r="K4" s="245"/>
      <c r="L4" s="245"/>
      <c r="M4" s="245"/>
      <c r="N4" s="245"/>
      <c r="O4" s="245"/>
      <c r="P4" s="245"/>
      <c r="Q4" s="245"/>
      <c r="R4" s="245"/>
      <c r="S4" s="245"/>
      <c r="T4" s="245"/>
      <c r="U4" s="245"/>
      <c r="V4" s="245"/>
      <c r="W4" s="245"/>
      <c r="X4" s="245"/>
      <c r="Y4" s="245"/>
      <c r="Z4" s="245"/>
      <c r="AA4" s="245"/>
      <c r="AC4" s="245"/>
      <c r="AD4" s="245"/>
      <c r="AE4" s="245"/>
      <c r="AF4" s="245"/>
      <c r="AG4" s="245"/>
      <c r="AH4" s="245"/>
      <c r="AI4" s="245"/>
      <c r="AJ4" s="245"/>
      <c r="AK4" s="245"/>
      <c r="AL4" s="245"/>
      <c r="AM4" s="245"/>
      <c r="AN4" s="245"/>
      <c r="AO4" s="245"/>
      <c r="AP4" s="245"/>
      <c r="AQ4" s="245"/>
      <c r="AR4" s="245"/>
      <c r="AS4" s="245"/>
      <c r="AT4" s="245"/>
      <c r="AU4" s="245"/>
      <c r="AV4" s="245"/>
      <c r="AW4" s="245"/>
      <c r="AX4" s="245"/>
      <c r="AY4" s="245"/>
    </row>
    <row r="5" customFormat="false" ht="8.25" hidden="false" customHeight="false" outlineLevel="0" collapsed="false">
      <c r="H5" s="246" t="s">
        <v>11</v>
      </c>
      <c r="I5" s="246"/>
      <c r="J5" s="246"/>
      <c r="M5" s="246" t="s">
        <v>12</v>
      </c>
      <c r="N5" s="246"/>
      <c r="O5" s="246"/>
      <c r="S5" s="247" t="s">
        <v>13</v>
      </c>
      <c r="AJ5" s="246" t="s">
        <v>11</v>
      </c>
      <c r="AK5" s="246"/>
      <c r="AL5" s="246"/>
      <c r="AO5" s="246" t="s">
        <v>12</v>
      </c>
      <c r="AP5" s="246"/>
      <c r="AQ5" s="246"/>
    </row>
    <row r="6" customFormat="false" ht="8.25" hidden="false" customHeight="false" outlineLevel="0" collapsed="false">
      <c r="H6" s="246" t="s">
        <v>14</v>
      </c>
      <c r="I6" s="246"/>
      <c r="J6" s="246"/>
      <c r="M6" s="246" t="s">
        <v>15</v>
      </c>
      <c r="S6" s="248" t="s">
        <v>16</v>
      </c>
      <c r="T6" s="248" t="s">
        <v>17</v>
      </c>
      <c r="AJ6" s="246" t="s">
        <v>14</v>
      </c>
      <c r="AK6" s="246"/>
      <c r="AL6" s="246"/>
    </row>
    <row r="7" customFormat="false" ht="8.25" hidden="false" customHeight="false" outlineLevel="0" collapsed="false">
      <c r="H7" s="246"/>
      <c r="I7" s="246"/>
      <c r="J7" s="246"/>
      <c r="S7" s="249" t="n">
        <f aca="false">(N17+D27+L38+L47)/(N17+D27+L38+D17)</f>
        <v>0.513671875</v>
      </c>
      <c r="T7" s="249" t="n">
        <f aca="false">D17/(D17+N17+D27+L38+L47)</f>
        <v>0.486328125</v>
      </c>
      <c r="AJ7" s="246"/>
      <c r="AK7" s="246"/>
      <c r="AL7" s="246"/>
    </row>
    <row r="10" customFormat="false" ht="8.25" hidden="false" customHeight="false" outlineLevel="0" collapsed="false">
      <c r="A10" s="244" t="s">
        <v>11</v>
      </c>
      <c r="B10" s="244"/>
      <c r="C10" s="244"/>
      <c r="D10" s="244"/>
      <c r="E10" s="244"/>
      <c r="F10" s="244"/>
      <c r="G10" s="244"/>
      <c r="H10" s="244"/>
      <c r="I10" s="244"/>
      <c r="J10" s="244"/>
      <c r="K10" s="244"/>
      <c r="L10" s="244"/>
      <c r="M10" s="244"/>
      <c r="N10" s="244"/>
      <c r="O10" s="244"/>
      <c r="P10" s="244"/>
      <c r="Q10" s="244"/>
      <c r="R10" s="244"/>
      <c r="S10" s="244"/>
      <c r="T10" s="244"/>
      <c r="U10" s="244"/>
      <c r="V10" s="244"/>
      <c r="W10" s="244"/>
      <c r="AC10" s="244" t="s">
        <v>12</v>
      </c>
      <c r="AD10" s="244"/>
      <c r="AE10" s="244"/>
      <c r="AF10" s="244"/>
      <c r="AG10" s="244"/>
      <c r="AH10" s="244"/>
      <c r="AI10" s="244"/>
      <c r="AJ10" s="244"/>
      <c r="AK10" s="244"/>
      <c r="AL10" s="244"/>
      <c r="AM10" s="244"/>
      <c r="AN10" s="244"/>
      <c r="AO10" s="244"/>
      <c r="AP10" s="244"/>
      <c r="AQ10" s="244"/>
      <c r="AR10" s="244"/>
      <c r="AS10" s="244"/>
      <c r="AT10" s="244"/>
      <c r="AU10" s="244"/>
      <c r="AV10" s="244"/>
      <c r="AW10" s="244"/>
      <c r="AX10" s="244"/>
      <c r="AY10" s="244"/>
    </row>
    <row r="12" customFormat="false" ht="8.25" hidden="false" customHeight="false" outlineLevel="0" collapsed="false">
      <c r="C12" s="244" t="s">
        <v>18</v>
      </c>
      <c r="D12" s="244"/>
      <c r="E12" s="244"/>
      <c r="F12" s="244"/>
      <c r="G12" s="244"/>
      <c r="H12" s="244"/>
      <c r="I12" s="244"/>
      <c r="J12" s="245"/>
      <c r="K12" s="245"/>
      <c r="N12" s="244" t="s">
        <v>19</v>
      </c>
      <c r="O12" s="244"/>
      <c r="P12" s="244"/>
      <c r="Q12" s="244"/>
      <c r="R12" s="244"/>
      <c r="T12" s="244" t="s">
        <v>20</v>
      </c>
      <c r="U12" s="244"/>
      <c r="V12" s="244"/>
      <c r="X12" s="244"/>
      <c r="Y12" s="244"/>
      <c r="AG12" s="244" t="s">
        <v>18</v>
      </c>
      <c r="AH12" s="244"/>
      <c r="AI12" s="244"/>
      <c r="AJ12" s="244"/>
      <c r="AK12" s="244"/>
      <c r="AL12" s="244"/>
      <c r="AM12" s="244"/>
      <c r="AP12" s="244" t="s">
        <v>19</v>
      </c>
      <c r="AQ12" s="244"/>
      <c r="AR12" s="244"/>
      <c r="AS12" s="244"/>
      <c r="AT12" s="244"/>
      <c r="AV12" s="244" t="s">
        <v>20</v>
      </c>
      <c r="AW12" s="244"/>
      <c r="AX12" s="244"/>
      <c r="AZ12" s="244" t="s">
        <v>21</v>
      </c>
      <c r="BA12" s="244"/>
    </row>
    <row r="13" customFormat="false" ht="8.25" hidden="false" customHeight="false" outlineLevel="0" collapsed="false">
      <c r="A13" s="250" t="s">
        <v>22</v>
      </c>
      <c r="B13" s="250" t="s">
        <v>23</v>
      </c>
      <c r="C13" s="250" t="s">
        <v>24</v>
      </c>
      <c r="D13" s="250" t="s">
        <v>25</v>
      </c>
      <c r="E13" s="250" t="s">
        <v>26</v>
      </c>
      <c r="F13" s="250" t="s">
        <v>27</v>
      </c>
      <c r="G13" s="250" t="s">
        <v>28</v>
      </c>
      <c r="H13" s="250" t="s">
        <v>29</v>
      </c>
      <c r="I13" s="250" t="s">
        <v>30</v>
      </c>
      <c r="J13" s="250" t="s">
        <v>31</v>
      </c>
      <c r="K13" s="250" t="s">
        <v>32</v>
      </c>
      <c r="L13" s="250" t="s">
        <v>33</v>
      </c>
      <c r="N13" s="250" t="s">
        <v>34</v>
      </c>
      <c r="O13" s="250" t="s">
        <v>35</v>
      </c>
      <c r="P13" s="250" t="s">
        <v>36</v>
      </c>
      <c r="Q13" s="250" t="s">
        <v>30</v>
      </c>
      <c r="R13" s="250" t="s">
        <v>37</v>
      </c>
      <c r="S13" s="250"/>
      <c r="T13" s="250" t="s">
        <v>38</v>
      </c>
      <c r="U13" s="250" t="s">
        <v>39</v>
      </c>
      <c r="V13" s="250" t="s">
        <v>40</v>
      </c>
      <c r="W13" s="250"/>
      <c r="X13" s="250" t="s">
        <v>41</v>
      </c>
      <c r="Y13" s="250" t="s">
        <v>42</v>
      </c>
      <c r="Z13" s="250"/>
      <c r="AA13" s="250"/>
      <c r="AD13" s="250" t="s">
        <v>22</v>
      </c>
      <c r="AE13" s="250" t="s">
        <v>24</v>
      </c>
      <c r="AF13" s="250" t="s">
        <v>25</v>
      </c>
      <c r="AG13" s="250" t="s">
        <v>26</v>
      </c>
      <c r="AH13" s="250" t="s">
        <v>27</v>
      </c>
      <c r="AI13" s="250" t="s">
        <v>28</v>
      </c>
      <c r="AJ13" s="250" t="s">
        <v>29</v>
      </c>
      <c r="AK13" s="250" t="s">
        <v>30</v>
      </c>
      <c r="AL13" s="250" t="s">
        <v>31</v>
      </c>
      <c r="AM13" s="250" t="s">
        <v>32</v>
      </c>
      <c r="AN13" s="250" t="s">
        <v>33</v>
      </c>
      <c r="AP13" s="250" t="s">
        <v>34</v>
      </c>
      <c r="AQ13" s="250" t="s">
        <v>35</v>
      </c>
      <c r="AR13" s="250" t="s">
        <v>36</v>
      </c>
      <c r="AS13" s="250" t="s">
        <v>30</v>
      </c>
      <c r="AT13" s="250" t="s">
        <v>37</v>
      </c>
      <c r="AU13" s="250"/>
      <c r="AV13" s="250" t="s">
        <v>38</v>
      </c>
      <c r="AW13" s="250" t="s">
        <v>39</v>
      </c>
      <c r="AX13" s="250" t="s">
        <v>40</v>
      </c>
      <c r="AY13" s="250"/>
      <c r="AZ13" s="250" t="s">
        <v>41</v>
      </c>
      <c r="BA13" s="250" t="s">
        <v>42</v>
      </c>
    </row>
    <row r="14" customFormat="false" ht="8.25" hidden="false" customHeight="false" outlineLevel="0" collapsed="false">
      <c r="A14" s="251" t="s">
        <v>1588</v>
      </c>
      <c r="B14" s="252" t="n">
        <v>28</v>
      </c>
      <c r="C14" s="252" t="n">
        <v>16</v>
      </c>
      <c r="D14" s="252" t="n">
        <v>461</v>
      </c>
      <c r="E14" s="252" t="n">
        <v>306</v>
      </c>
      <c r="F14" s="249" t="n">
        <f aca="false">E14/D14</f>
        <v>0.663774403470716</v>
      </c>
      <c r="G14" s="252" t="n">
        <v>3475</v>
      </c>
      <c r="H14" s="253" t="n">
        <f aca="false">G14/D14</f>
        <v>7.53796095444686</v>
      </c>
      <c r="I14" s="252" t="n">
        <v>22</v>
      </c>
      <c r="J14" s="249" t="n">
        <f aca="false">I14/D14</f>
        <v>0.0477223427331887</v>
      </c>
      <c r="K14" s="252" t="n">
        <v>12</v>
      </c>
      <c r="L14" s="249" t="n">
        <f aca="false">K14/D14</f>
        <v>0.0260303687635575</v>
      </c>
      <c r="N14" s="252" t="n">
        <v>140</v>
      </c>
      <c r="O14" s="252" t="n">
        <v>590</v>
      </c>
      <c r="P14" s="252" t="n">
        <f aca="false">O14/N14</f>
        <v>4.21428571428571</v>
      </c>
      <c r="Q14" s="252" t="n">
        <v>10</v>
      </c>
      <c r="R14" s="249" t="n">
        <f aca="false">Q14/N14</f>
        <v>0.0714285714285714</v>
      </c>
      <c r="S14" s="243"/>
      <c r="T14" s="249" t="n">
        <f aca="false">(D14+N14)/($D$17+$N$17)</f>
        <v>0.934681181959565</v>
      </c>
      <c r="U14" s="249" t="n">
        <f aca="false">D14/($D$17)</f>
        <v>0.92570281124498</v>
      </c>
      <c r="V14" s="249" t="n">
        <f aca="false">N14/($N$17)</f>
        <v>0.96551724137931</v>
      </c>
      <c r="W14" s="254"/>
      <c r="X14" s="252" t="n">
        <f aca="false">($G14*('Scoring Format'!$B$2))+($I14*('Scoring Format'!$B$5))+($K14*('Scoring Format'!$B$8))+($O14*('Scoring Format'!$B$3))+($Q14*('Scoring Format'!$B$6))</f>
        <v>368.75</v>
      </c>
      <c r="Y14" s="255" t="n">
        <f aca="false">(($G14*('Scoring Format'!$B$2))+($I14*('Scoring Format'!$B$5))+($K14*('Scoring Format'!$B$8))+($O14*('Scoring Format'!$B$3))+($Q14*('Scoring Format'!$B$6)))*0.4</f>
        <v>147.5</v>
      </c>
      <c r="Z14" s="243"/>
      <c r="AA14" s="243"/>
      <c r="AD14" s="251" t="s">
        <v>1589</v>
      </c>
      <c r="AE14" s="251"/>
      <c r="AF14" s="252" t="n">
        <v>583</v>
      </c>
      <c r="AG14" s="252" t="n">
        <v>378</v>
      </c>
      <c r="AH14" s="249" t="n">
        <f aca="false">AG14/AF14</f>
        <v>0.648370497427101</v>
      </c>
      <c r="AI14" s="252" t="n">
        <v>4072</v>
      </c>
      <c r="AJ14" s="253" t="n">
        <f aca="false">AI14/AF14</f>
        <v>6.98456260720412</v>
      </c>
      <c r="AK14" s="252" t="n">
        <v>27</v>
      </c>
      <c r="AL14" s="249" t="n">
        <f aca="false">AK14/AF14</f>
        <v>0.0463121783876501</v>
      </c>
      <c r="AM14" s="252" t="n">
        <v>11</v>
      </c>
      <c r="AN14" s="249" t="n">
        <f aca="false">AM14/AF14</f>
        <v>0.0188679245283019</v>
      </c>
      <c r="AP14" s="252" t="n">
        <v>100</v>
      </c>
      <c r="AQ14" s="252" t="n">
        <v>590</v>
      </c>
      <c r="AR14" s="252" t="n">
        <f aca="false">AQ14/AP14</f>
        <v>5.9</v>
      </c>
      <c r="AS14" s="252" t="n">
        <v>5</v>
      </c>
      <c r="AT14" s="249" t="n">
        <f aca="false">AS14/AP14</f>
        <v>0.05</v>
      </c>
      <c r="AU14" s="243"/>
      <c r="AV14" s="249" t="n">
        <f aca="false">(AF14+AP14)/(AF17+AP17)</f>
        <v>1</v>
      </c>
      <c r="AW14" s="249" t="n">
        <f aca="false">AF14/(AP14+AF14)</f>
        <v>0.853587115666179</v>
      </c>
      <c r="AX14" s="249" t="n">
        <f aca="false">AP14/(AF14+AP14)</f>
        <v>0.146412884333821</v>
      </c>
      <c r="AY14" s="254"/>
      <c r="AZ14" s="252" t="n">
        <f aca="false">((AI14*0.05)+(AK14*4)+(AM14*-1)+(AQ14*0.1)+(AS14*6))*0.55</f>
        <v>214.28</v>
      </c>
      <c r="BA14" s="255" t="n">
        <f aca="false">((AI14*0.05)+(AK14*4)+(AM14*-1)+(AQ14*0.1)+(AS14*6))*0.4</f>
        <v>155.84</v>
      </c>
    </row>
    <row r="15" customFormat="false" ht="8.25" hidden="false" customHeight="false" outlineLevel="0" collapsed="false">
      <c r="A15" s="251" t="s">
        <v>1590</v>
      </c>
      <c r="B15" s="252" t="n">
        <v>26</v>
      </c>
      <c r="C15" s="252"/>
      <c r="D15" s="252"/>
      <c r="E15" s="252"/>
      <c r="F15" s="249" t="e">
        <f aca="false">E15/D15</f>
        <v>#DIV/0!</v>
      </c>
      <c r="G15" s="252"/>
      <c r="H15" s="253" t="e">
        <f aca="false">G15/D15</f>
        <v>#DIV/0!</v>
      </c>
      <c r="I15" s="252"/>
      <c r="J15" s="249" t="e">
        <f aca="false">I15/D15</f>
        <v>#DIV/0!</v>
      </c>
      <c r="K15" s="252"/>
      <c r="L15" s="249" t="e">
        <f aca="false">K15/D15</f>
        <v>#DIV/0!</v>
      </c>
      <c r="N15" s="252"/>
      <c r="O15" s="252"/>
      <c r="P15" s="252" t="e">
        <f aca="false">O15/N15</f>
        <v>#DIV/0!</v>
      </c>
      <c r="Q15" s="252"/>
      <c r="R15" s="249" t="e">
        <f aca="false">Q15/N15</f>
        <v>#DIV/0!</v>
      </c>
      <c r="S15" s="243"/>
      <c r="T15" s="249" t="n">
        <f aca="false">(D15+N15)/($D$17+$N$17)</f>
        <v>0</v>
      </c>
      <c r="U15" s="249" t="n">
        <f aca="false">D15/($D$17)</f>
        <v>0</v>
      </c>
      <c r="V15" s="249" t="n">
        <f aca="false">N15/($N$17)</f>
        <v>0</v>
      </c>
      <c r="W15" s="254"/>
      <c r="X15" s="252" t="n">
        <f aca="false">($G15*('Scoring Format'!$B$2))+($I15*('Scoring Format'!$B$5))+($K15*('Scoring Format'!$B$8))+($O15*('Scoring Format'!$B$3))+($Q15*('Scoring Format'!$B$6))</f>
        <v>0</v>
      </c>
      <c r="Y15" s="255" t="n">
        <f aca="false">(($G15*('Scoring Format'!$B$2))+($I15*('Scoring Format'!$B$5))+($K15*('Scoring Format'!$B$8))+($O15*('Scoring Format'!$B$3))+($Q15*('Scoring Format'!$B$6)))*0.4</f>
        <v>0</v>
      </c>
      <c r="Z15" s="243"/>
      <c r="AA15" s="243"/>
      <c r="AD15" s="251" t="s">
        <v>1591</v>
      </c>
      <c r="AE15" s="251"/>
      <c r="AF15" s="252" t="n">
        <v>0</v>
      </c>
      <c r="AG15" s="252" t="n">
        <v>0</v>
      </c>
      <c r="AH15" s="249" t="n">
        <v>0</v>
      </c>
      <c r="AI15" s="252" t="n">
        <v>0</v>
      </c>
      <c r="AJ15" s="253"/>
      <c r="AK15" s="252" t="n">
        <v>0</v>
      </c>
      <c r="AL15" s="249" t="e">
        <f aca="false">AK15/AF15</f>
        <v>#DIV/0!</v>
      </c>
      <c r="AM15" s="252" t="n">
        <v>0</v>
      </c>
      <c r="AN15" s="249" t="e">
        <f aca="false">AM15/AF15</f>
        <v>#DIV/0!</v>
      </c>
      <c r="AP15" s="252" t="n">
        <v>0</v>
      </c>
      <c r="AQ15" s="252" t="n">
        <v>0</v>
      </c>
      <c r="AR15" s="252"/>
      <c r="AS15" s="252" t="n">
        <v>0</v>
      </c>
      <c r="AT15" s="249" t="e">
        <f aca="false">AS15/AP15</f>
        <v>#DIV/0!</v>
      </c>
      <c r="AU15" s="243"/>
      <c r="AV15" s="249" t="e">
        <f aca="false">(AF15+AP15)/(AD18+AN18)</f>
        <v>#DIV/0!</v>
      </c>
      <c r="AW15" s="249" t="e">
        <f aca="false">AF15/(AP15+AF15)</f>
        <v>#DIV/0!</v>
      </c>
      <c r="AX15" s="249" t="e">
        <f aca="false">AP15/(AF15+AP15)</f>
        <v>#DIV/0!</v>
      </c>
      <c r="AY15" s="254"/>
      <c r="AZ15" s="252"/>
      <c r="BA15" s="255"/>
    </row>
    <row r="16" customFormat="false" ht="8.25" hidden="false" customHeight="false" outlineLevel="0" collapsed="false">
      <c r="A16" s="251" t="s">
        <v>1592</v>
      </c>
      <c r="B16" s="252" t="n">
        <v>38</v>
      </c>
      <c r="C16" s="252" t="n">
        <v>2</v>
      </c>
      <c r="D16" s="252" t="n">
        <v>37</v>
      </c>
      <c r="E16" s="252" t="n">
        <v>25</v>
      </c>
      <c r="F16" s="249" t="n">
        <f aca="false">E16/D16</f>
        <v>0.675675675675676</v>
      </c>
      <c r="G16" s="252" t="n">
        <v>275</v>
      </c>
      <c r="H16" s="253" t="n">
        <f aca="false">G16/D16</f>
        <v>7.43243243243243</v>
      </c>
      <c r="I16" s="252" t="n">
        <v>3</v>
      </c>
      <c r="J16" s="249" t="n">
        <f aca="false">I16/D16</f>
        <v>0.0810810810810811</v>
      </c>
      <c r="K16" s="252" t="n">
        <v>2</v>
      </c>
      <c r="L16" s="249" t="n">
        <f aca="false">K16/D16</f>
        <v>0.0540540540540541</v>
      </c>
      <c r="N16" s="252" t="n">
        <v>5</v>
      </c>
      <c r="O16" s="252" t="n">
        <v>3</v>
      </c>
      <c r="P16" s="252" t="n">
        <f aca="false">O16/N16</f>
        <v>0.6</v>
      </c>
      <c r="Q16" s="252" t="n">
        <v>0</v>
      </c>
      <c r="R16" s="249" t="n">
        <f aca="false">Q16/N16</f>
        <v>0</v>
      </c>
      <c r="S16" s="243"/>
      <c r="T16" s="249" t="n">
        <f aca="false">(D16+N16)/($D$17+$N$17)</f>
        <v>0.0653188180404355</v>
      </c>
      <c r="U16" s="249" t="n">
        <f aca="false">D16/($D$17)</f>
        <v>0.0742971887550201</v>
      </c>
      <c r="V16" s="249" t="n">
        <f aca="false">N16/($N$17)</f>
        <v>0.0344827586206897</v>
      </c>
      <c r="W16" s="254"/>
      <c r="X16" s="252" t="n">
        <f aca="false">($G16*('Scoring Format'!$B$2))+($I16*('Scoring Format'!$B$5))+($K16*('Scoring Format'!$B$8))+($O16*('Scoring Format'!$B$3))+($Q16*('Scoring Format'!$B$6))</f>
        <v>24.05</v>
      </c>
      <c r="Y16" s="255" t="n">
        <f aca="false">(($G16*('Scoring Format'!$B$2))+($I16*('Scoring Format'!$B$5))+($K16*('Scoring Format'!$B$8))+($O16*('Scoring Format'!$B$3))+($Q16*('Scoring Format'!$B$6)))*0.4</f>
        <v>9.62</v>
      </c>
      <c r="Z16" s="243"/>
      <c r="AA16" s="243"/>
      <c r="AD16" s="251" t="s">
        <v>1593</v>
      </c>
      <c r="AE16" s="251"/>
      <c r="AF16" s="252"/>
      <c r="AG16" s="252"/>
      <c r="AH16" s="249" t="e">
        <f aca="false">AG16/AF16</f>
        <v>#DIV/0!</v>
      </c>
      <c r="AI16" s="252"/>
      <c r="AJ16" s="253" t="e">
        <f aca="false">AI16/AF16</f>
        <v>#DIV/0!</v>
      </c>
      <c r="AK16" s="252"/>
      <c r="AL16" s="249" t="e">
        <f aca="false">AK16/AF16</f>
        <v>#DIV/0!</v>
      </c>
      <c r="AM16" s="252"/>
      <c r="AN16" s="249" t="e">
        <f aca="false">AM16/AF16</f>
        <v>#DIV/0!</v>
      </c>
      <c r="AP16" s="252"/>
      <c r="AQ16" s="252"/>
      <c r="AR16" s="252" t="e">
        <f aca="false">AQ16/AP16</f>
        <v>#DIV/0!</v>
      </c>
      <c r="AS16" s="252"/>
      <c r="AT16" s="249" t="e">
        <f aca="false">AS16/AP16</f>
        <v>#DIV/0!</v>
      </c>
      <c r="AU16" s="243"/>
      <c r="AV16" s="249" t="e">
        <f aca="false">(AF16+AP16)/(AF20+AP20)</f>
        <v>#DIV/0!</v>
      </c>
      <c r="AW16" s="249" t="e">
        <f aca="false">AF16/(AP16+AF16)</f>
        <v>#DIV/0!</v>
      </c>
      <c r="AX16" s="249" t="e">
        <f aca="false">AP16/(AF16+AP16)</f>
        <v>#DIV/0!</v>
      </c>
      <c r="AY16" s="254"/>
      <c r="AZ16" s="252" t="n">
        <f aca="false">((AI16*0.05)+(AK16*4)+(AM16*-1)+(AQ16*0.1)+(AS16*6))*0.55</f>
        <v>0</v>
      </c>
      <c r="BA16" s="255" t="n">
        <f aca="false">((AI16*0.05)+(AK16*4)+(AM16*-1)+(AQ16*0.1)+(AS16*6))*0.4</f>
        <v>0</v>
      </c>
    </row>
    <row r="17" customFormat="false" ht="8.25" hidden="false" customHeight="false" outlineLevel="0" collapsed="false">
      <c r="A17" s="250" t="s">
        <v>49</v>
      </c>
      <c r="B17" s="250"/>
      <c r="C17" s="250"/>
      <c r="D17" s="250" t="n">
        <f aca="false">SUM(D14:D16)</f>
        <v>498</v>
      </c>
      <c r="E17" s="250" t="n">
        <f aca="false">SUM(E14:E16)</f>
        <v>331</v>
      </c>
      <c r="F17" s="250"/>
      <c r="G17" s="250" t="n">
        <f aca="false">SUM(G14:G16)</f>
        <v>3750</v>
      </c>
      <c r="H17" s="250"/>
      <c r="I17" s="250" t="n">
        <f aca="false">SUM(I14:I16)</f>
        <v>25</v>
      </c>
      <c r="J17" s="250"/>
      <c r="K17" s="250" t="n">
        <f aca="false">SUM(K14:K16)</f>
        <v>14</v>
      </c>
      <c r="L17" s="250"/>
      <c r="M17" s="247"/>
      <c r="N17" s="250" t="n">
        <f aca="false">SUM(N14:N16)</f>
        <v>145</v>
      </c>
      <c r="O17" s="250" t="n">
        <f aca="false">SUM(O14:O16)</f>
        <v>593</v>
      </c>
      <c r="P17" s="250"/>
      <c r="Q17" s="250" t="n">
        <f aca="false">SUM(Q14:Q16)</f>
        <v>10</v>
      </c>
      <c r="R17" s="250"/>
      <c r="S17" s="250"/>
      <c r="T17" s="256" t="n">
        <f aca="false">T14+T15+T16</f>
        <v>1</v>
      </c>
      <c r="U17" s="257" t="n">
        <f aca="false">D17/(D17+N17)</f>
        <v>0.774494556765163</v>
      </c>
      <c r="V17" s="257" t="n">
        <f aca="false">N17/(N17+D17)</f>
        <v>0.225505443234837</v>
      </c>
      <c r="W17" s="254"/>
      <c r="X17" s="243"/>
      <c r="Y17" s="243"/>
      <c r="Z17" s="243"/>
      <c r="AA17" s="243"/>
      <c r="AD17" s="250" t="s">
        <v>49</v>
      </c>
      <c r="AE17" s="250"/>
      <c r="AF17" s="250" t="n">
        <f aca="false">SUM(AF14:AF16)</f>
        <v>583</v>
      </c>
      <c r="AG17" s="250" t="n">
        <f aca="false">SUM(AG14:AG16)</f>
        <v>378</v>
      </c>
      <c r="AH17" s="250"/>
      <c r="AI17" s="250" t="n">
        <f aca="false">SUM(AI14:AI16)</f>
        <v>4072</v>
      </c>
      <c r="AJ17" s="250"/>
      <c r="AK17" s="250" t="n">
        <f aca="false">SUM(AK14:AK16)</f>
        <v>27</v>
      </c>
      <c r="AL17" s="250"/>
      <c r="AM17" s="250" t="n">
        <f aca="false">SUM(AM14:AM16)</f>
        <v>11</v>
      </c>
      <c r="AN17" s="250"/>
      <c r="AO17" s="247"/>
      <c r="AP17" s="250" t="n">
        <f aca="false">SUM(AP14:AP16)</f>
        <v>100</v>
      </c>
      <c r="AQ17" s="250" t="n">
        <f aca="false">SUM(AQ14:AQ16)</f>
        <v>590</v>
      </c>
      <c r="AR17" s="250"/>
      <c r="AS17" s="250" t="n">
        <f aca="false">SUM(AS14:AS16)</f>
        <v>5</v>
      </c>
      <c r="AT17" s="250"/>
      <c r="AU17" s="250"/>
      <c r="AV17" s="256" t="e">
        <f aca="false">AV14+AV15+AV16</f>
        <v>#DIV/0!</v>
      </c>
      <c r="AW17" s="257" t="n">
        <f aca="false">AF17/(AF17+AP17)</f>
        <v>0.853587115666179</v>
      </c>
      <c r="AX17" s="257" t="n">
        <f aca="false">AP17/(AP17+AF17)</f>
        <v>0.146412884333821</v>
      </c>
      <c r="AY17" s="254"/>
      <c r="AZ17" s="243"/>
      <c r="BA17" s="243"/>
    </row>
    <row r="18" customFormat="false" ht="8.25" hidden="false" customHeight="false" outlineLevel="0" collapsed="false">
      <c r="B18" s="243"/>
      <c r="C18" s="243"/>
      <c r="D18" s="261"/>
      <c r="E18" s="243"/>
      <c r="F18" s="259"/>
      <c r="G18" s="243"/>
      <c r="H18" s="260"/>
      <c r="I18" s="243"/>
      <c r="J18" s="260"/>
      <c r="K18" s="243"/>
      <c r="L18" s="243"/>
      <c r="M18" s="243"/>
      <c r="N18" s="243"/>
      <c r="O18" s="243"/>
      <c r="P18" s="243"/>
      <c r="Q18" s="243"/>
      <c r="R18" s="243"/>
      <c r="AD18" s="243"/>
      <c r="AE18" s="243"/>
      <c r="AF18" s="261"/>
      <c r="AG18" s="243"/>
      <c r="AH18" s="259"/>
      <c r="AI18" s="243"/>
      <c r="AJ18" s="260"/>
      <c r="AK18" s="243"/>
      <c r="AL18" s="260"/>
      <c r="AM18" s="243"/>
      <c r="AN18" s="243"/>
      <c r="AO18" s="243"/>
      <c r="AP18" s="243"/>
      <c r="AQ18" s="243"/>
      <c r="AR18" s="243"/>
      <c r="AS18" s="243"/>
      <c r="AT18" s="243"/>
    </row>
    <row r="19" customFormat="false" ht="8.25" hidden="false" customHeight="false" outlineLevel="0" collapsed="false">
      <c r="B19" s="243"/>
      <c r="C19" s="243"/>
      <c r="D19" s="261"/>
      <c r="E19" s="243"/>
      <c r="F19" s="259"/>
      <c r="G19" s="243"/>
      <c r="H19" s="260"/>
      <c r="I19" s="243"/>
      <c r="J19" s="260"/>
      <c r="K19" s="243"/>
      <c r="L19" s="243"/>
      <c r="M19" s="243"/>
      <c r="N19" s="243"/>
      <c r="O19" s="243"/>
      <c r="P19" s="243"/>
      <c r="Q19" s="243"/>
      <c r="R19" s="243"/>
      <c r="AD19" s="243"/>
      <c r="AE19" s="243"/>
      <c r="AF19" s="261"/>
      <c r="AG19" s="243"/>
      <c r="AH19" s="259"/>
      <c r="AI19" s="243"/>
      <c r="AJ19" s="260"/>
      <c r="AK19" s="243"/>
      <c r="AL19" s="260"/>
      <c r="AM19" s="243"/>
      <c r="AN19" s="243"/>
      <c r="AO19" s="243"/>
      <c r="AP19" s="243"/>
      <c r="AQ19" s="243"/>
      <c r="AR19" s="243"/>
      <c r="AS19" s="243"/>
      <c r="AT19" s="243"/>
    </row>
    <row r="20" customFormat="false" ht="8.25" hidden="false" customHeight="false" outlineLevel="0" collapsed="false">
      <c r="A20" s="244" t="s">
        <v>19</v>
      </c>
      <c r="B20" s="244"/>
      <c r="C20" s="244"/>
      <c r="D20" s="244"/>
      <c r="E20" s="244"/>
      <c r="F20" s="244"/>
      <c r="G20" s="244"/>
      <c r="H20" s="244" t="s">
        <v>50</v>
      </c>
      <c r="I20" s="244"/>
      <c r="J20" s="244"/>
      <c r="K20" s="244"/>
      <c r="L20" s="244"/>
      <c r="M20" s="244"/>
      <c r="N20" s="243"/>
      <c r="O20" s="243"/>
      <c r="P20" s="243"/>
      <c r="Q20" s="243"/>
      <c r="T20" s="244" t="s">
        <v>20</v>
      </c>
      <c r="U20" s="244"/>
      <c r="V20" s="244"/>
      <c r="X20" s="244"/>
      <c r="Y20" s="244"/>
      <c r="Z20" s="245"/>
      <c r="AA20" s="245"/>
      <c r="AB20" s="245"/>
      <c r="AC20" s="245"/>
      <c r="AE20" s="244" t="s">
        <v>19</v>
      </c>
      <c r="AF20" s="244"/>
      <c r="AG20" s="244"/>
      <c r="AH20" s="244"/>
      <c r="AI20" s="244"/>
      <c r="AJ20" s="244"/>
      <c r="AK20" s="244"/>
      <c r="AL20" s="244" t="s">
        <v>50</v>
      </c>
      <c r="AM20" s="244"/>
      <c r="AN20" s="244"/>
      <c r="AO20" s="244"/>
      <c r="AP20" s="244"/>
      <c r="AQ20" s="244"/>
      <c r="AR20" s="243"/>
      <c r="AS20" s="243"/>
      <c r="AV20" s="244" t="s">
        <v>20</v>
      </c>
      <c r="AW20" s="244"/>
      <c r="AX20" s="244"/>
      <c r="AZ20" s="244" t="s">
        <v>21</v>
      </c>
      <c r="BA20" s="244"/>
      <c r="BB20" s="245"/>
    </row>
    <row r="21" customFormat="false" ht="8.25" hidden="false" customHeight="false" outlineLevel="0" collapsed="false">
      <c r="A21" s="250" t="s">
        <v>51</v>
      </c>
      <c r="B21" s="250" t="s">
        <v>23</v>
      </c>
      <c r="C21" s="250" t="s">
        <v>24</v>
      </c>
      <c r="D21" s="250" t="s">
        <v>25</v>
      </c>
      <c r="E21" s="250" t="s">
        <v>28</v>
      </c>
      <c r="F21" s="250" t="s">
        <v>29</v>
      </c>
      <c r="G21" s="250" t="s">
        <v>30</v>
      </c>
      <c r="H21" s="250" t="s">
        <v>31</v>
      </c>
      <c r="J21" s="250" t="s">
        <v>52</v>
      </c>
      <c r="K21" s="250" t="s">
        <v>53</v>
      </c>
      <c r="L21" s="250" t="s">
        <v>54</v>
      </c>
      <c r="M21" s="250" t="s">
        <v>55</v>
      </c>
      <c r="N21" s="250" t="s">
        <v>56</v>
      </c>
      <c r="O21" s="250" t="s">
        <v>30</v>
      </c>
      <c r="P21" s="250" t="s">
        <v>57</v>
      </c>
      <c r="S21" s="250" t="s">
        <v>51</v>
      </c>
      <c r="T21" s="250" t="s">
        <v>38</v>
      </c>
      <c r="U21" s="250" t="s">
        <v>39</v>
      </c>
      <c r="V21" s="250" t="s">
        <v>40</v>
      </c>
      <c r="X21" s="250" t="s">
        <v>41</v>
      </c>
      <c r="Y21" s="250" t="s">
        <v>58</v>
      </c>
      <c r="Z21" s="250" t="s">
        <v>59</v>
      </c>
      <c r="AA21" s="250"/>
      <c r="AB21" s="250"/>
      <c r="AC21" s="250"/>
      <c r="AD21" s="250" t="s">
        <v>51</v>
      </c>
      <c r="AE21" s="250" t="s">
        <v>24</v>
      </c>
      <c r="AF21" s="250" t="s">
        <v>25</v>
      </c>
      <c r="AG21" s="250" t="s">
        <v>28</v>
      </c>
      <c r="AH21" s="250" t="s">
        <v>29</v>
      </c>
      <c r="AI21" s="250" t="s">
        <v>30</v>
      </c>
      <c r="AJ21" s="250" t="s">
        <v>31</v>
      </c>
      <c r="AL21" s="250" t="s">
        <v>52</v>
      </c>
      <c r="AM21" s="250" t="s">
        <v>53</v>
      </c>
      <c r="AN21" s="250" t="s">
        <v>54</v>
      </c>
      <c r="AO21" s="250" t="s">
        <v>55</v>
      </c>
      <c r="AP21" s="250" t="s">
        <v>56</v>
      </c>
      <c r="AQ21" s="250" t="s">
        <v>30</v>
      </c>
      <c r="AR21" s="250" t="s">
        <v>57</v>
      </c>
      <c r="AV21" s="250" t="s">
        <v>38</v>
      </c>
      <c r="AW21" s="250" t="s">
        <v>39</v>
      </c>
      <c r="AX21" s="250" t="s">
        <v>40</v>
      </c>
      <c r="AZ21" s="250" t="s">
        <v>41</v>
      </c>
      <c r="BA21" s="250" t="s">
        <v>58</v>
      </c>
    </row>
    <row r="22" customFormat="false" ht="8.25" hidden="false" customHeight="false" outlineLevel="0" collapsed="false">
      <c r="A22" s="251" t="s">
        <v>1594</v>
      </c>
      <c r="B22" s="252" t="n">
        <v>29</v>
      </c>
      <c r="C22" s="262" t="n">
        <v>16</v>
      </c>
      <c r="D22" s="252" t="n">
        <v>275</v>
      </c>
      <c r="E22" s="252" t="n">
        <v>1190</v>
      </c>
      <c r="F22" s="252" t="n">
        <f aca="false">E22/D22</f>
        <v>4.32727272727273</v>
      </c>
      <c r="G22" s="252" t="n">
        <v>8</v>
      </c>
      <c r="H22" s="249" t="n">
        <f aca="false">G22/D22</f>
        <v>0.0290909090909091</v>
      </c>
      <c r="J22" s="249" t="n">
        <f aca="false">L22/K22</f>
        <v>0.74468085106383</v>
      </c>
      <c r="K22" s="252" t="n">
        <v>47</v>
      </c>
      <c r="L22" s="252" t="n">
        <v>35</v>
      </c>
      <c r="M22" s="252" t="n">
        <v>275</v>
      </c>
      <c r="N22" s="252" t="n">
        <f aca="false">M22/L22</f>
        <v>7.85714285714286</v>
      </c>
      <c r="O22" s="252" t="n">
        <v>2</v>
      </c>
      <c r="P22" s="249" t="n">
        <f aca="false">O22/L22</f>
        <v>0.0571428571428571</v>
      </c>
      <c r="S22" s="251" t="s">
        <v>1595</v>
      </c>
      <c r="T22" s="249" t="n">
        <f aca="false">(D22+K22)/($D$27+$K$27+$N$17+$E$17+$L$38+$L$47)</f>
        <v>0.348862405200433</v>
      </c>
      <c r="U22" s="249" t="n">
        <f aca="false">K22/($K$27+$F$38+$F$47)</f>
        <v>0.134670487106017</v>
      </c>
      <c r="V22" s="249" t="n">
        <f aca="false">D22/($D$27+$N$17+$L$38+$L$47)</f>
        <v>0.522813688212928</v>
      </c>
      <c r="X22" s="252" t="n">
        <f aca="false">($E22*('Scoring Format'!$B$3))+($G22*('Scoring Format'!$B$6))+($M22*('Scoring Format'!$B$4))+($O22*('Scoring Format'!$B$7))</f>
        <v>206.5</v>
      </c>
      <c r="Y22" s="252" t="n">
        <f aca="false">($E22*('Scoring Format'!$B$3))+($G22*('Scoring Format'!$B$6))+(L22*1)+($M22*('Scoring Format'!$B$4))+($O22*('Scoring Format'!$B$7))</f>
        <v>241.5</v>
      </c>
      <c r="Z22" s="252" t="n">
        <f aca="false">($E22*('Scoring Format'!$B$3))+($G22*('Scoring Format'!$B$6))+(L22*0.5)+($M22*('Scoring Format'!$B$4))+($O22*('Scoring Format'!$B$7))</f>
        <v>224</v>
      </c>
      <c r="AA22" s="243"/>
      <c r="AB22" s="243"/>
      <c r="AC22" s="243"/>
      <c r="AD22" s="251" t="s">
        <v>1596</v>
      </c>
      <c r="AE22" s="251"/>
      <c r="AF22" s="252" t="n">
        <v>200</v>
      </c>
      <c r="AG22" s="252" t="n">
        <v>1040</v>
      </c>
      <c r="AH22" s="252" t="n">
        <f aca="false">AG22/AF22</f>
        <v>5.2</v>
      </c>
      <c r="AI22" s="252" t="n">
        <v>7</v>
      </c>
      <c r="AJ22" s="249" t="n">
        <f aca="false">AI22/AF22</f>
        <v>0.035</v>
      </c>
      <c r="AL22" s="249" t="n">
        <f aca="false">AN22/AM22</f>
        <v>0.8</v>
      </c>
      <c r="AM22" s="252" t="n">
        <v>70</v>
      </c>
      <c r="AN22" s="252" t="n">
        <v>56</v>
      </c>
      <c r="AO22" s="252" t="n">
        <v>364</v>
      </c>
      <c r="AP22" s="252" t="n">
        <f aca="false">AO22/AN22</f>
        <v>6.5</v>
      </c>
      <c r="AQ22" s="252" t="n">
        <v>2</v>
      </c>
      <c r="AR22" s="249" t="n">
        <f aca="false">AQ22/AN22</f>
        <v>0.0357142857142857</v>
      </c>
      <c r="AV22" s="249" t="e">
        <f aca="false">(#ref!+AM22)/(#ref!+AM25)</f>
        <v>#NAME?</v>
      </c>
      <c r="AW22" s="249" t="e">
        <f aca="false">#ref!/(AM22+#ref!)</f>
        <v>#NAME?</v>
      </c>
      <c r="AX22" s="249" t="e">
        <f aca="false">AM22/(#ref!+AM22)</f>
        <v>#NAME?</v>
      </c>
      <c r="AZ22" s="252" t="e">
        <f aca="false">(#ref!*0.1)+(AF22*6)+(AL22*0.1)+(AN22*6)</f>
        <v>#NAME?</v>
      </c>
      <c r="BA22" s="252" t="e">
        <f aca="false">(#ref!*0.1)+(AF22*6)+(AK22*1)+(AL22*0.1)+(AN22*6)</f>
        <v>#NAME?</v>
      </c>
    </row>
    <row r="23" customFormat="false" ht="8.25" hidden="false" customHeight="false" outlineLevel="0" collapsed="false">
      <c r="A23" s="251" t="s">
        <v>1597</v>
      </c>
      <c r="B23" s="252" t="n">
        <v>24</v>
      </c>
      <c r="C23" s="268" t="n">
        <v>16</v>
      </c>
      <c r="D23" s="252" t="n">
        <v>67</v>
      </c>
      <c r="E23" s="252" t="n">
        <v>256</v>
      </c>
      <c r="F23" s="252" t="n">
        <f aca="false">E23/D23</f>
        <v>3.82089552238806</v>
      </c>
      <c r="G23" s="252" t="n">
        <v>2</v>
      </c>
      <c r="H23" s="249" t="n">
        <f aca="false">G23/D23</f>
        <v>0.0298507462686567</v>
      </c>
      <c r="J23" s="249" t="n">
        <f aca="false">L23/K23</f>
        <v>0.666666666666667</v>
      </c>
      <c r="K23" s="252" t="n">
        <v>6</v>
      </c>
      <c r="L23" s="252" t="n">
        <v>4</v>
      </c>
      <c r="M23" s="252" t="n">
        <v>32</v>
      </c>
      <c r="N23" s="252" t="n">
        <f aca="false">M23/L23</f>
        <v>8</v>
      </c>
      <c r="O23" s="252" t="n">
        <v>0</v>
      </c>
      <c r="P23" s="249" t="n">
        <f aca="false">O23/L23</f>
        <v>0</v>
      </c>
      <c r="S23" s="251" t="s">
        <v>1598</v>
      </c>
      <c r="T23" s="249" t="n">
        <f aca="false">(D23+K23)/($D$27+$K$27+$N$17+$E$17+$L$38+$L$47)</f>
        <v>0.0790899241603467</v>
      </c>
      <c r="U23" s="249" t="n">
        <f aca="false">K23/($K$27+$F$38+$F$47)</f>
        <v>0.0171919770773639</v>
      </c>
      <c r="V23" s="249" t="n">
        <f aca="false">D23/($D$27+$N$17+$L$38+$L$47)</f>
        <v>0.127376425855513</v>
      </c>
      <c r="X23" s="252" t="n">
        <f aca="false">($E23*('Scoring Format'!$B$3))+($G23*('Scoring Format'!$B$6))+($M23*('Scoring Format'!$B$4))+($O23*('Scoring Format'!$B$7))</f>
        <v>40.8</v>
      </c>
      <c r="Y23" s="252" t="n">
        <f aca="false">($E23*('Scoring Format'!$B$3))+($G23*('Scoring Format'!$B$6))+(L23*1)+($M23*('Scoring Format'!$B$4))+($O23*('Scoring Format'!$B$7))</f>
        <v>44.8</v>
      </c>
      <c r="Z23" s="252" t="n">
        <f aca="false">($E23*('Scoring Format'!$B$3))+($G23*('Scoring Format'!$B$6))+(L23*0.5)+($M23*('Scoring Format'!$B$4))+($O23*('Scoring Format'!$B$7))</f>
        <v>42.8</v>
      </c>
      <c r="AA23" s="243"/>
      <c r="AB23" s="243"/>
      <c r="AC23" s="243"/>
      <c r="AD23" s="251" t="s">
        <v>1599</v>
      </c>
      <c r="AE23" s="251"/>
      <c r="AF23" s="252" t="n">
        <v>96</v>
      </c>
      <c r="AG23" s="252" t="n">
        <v>445</v>
      </c>
      <c r="AH23" s="252" t="n">
        <f aca="false">AG23/AF23</f>
        <v>4.63541666666667</v>
      </c>
      <c r="AI23" s="252" t="n">
        <v>6</v>
      </c>
      <c r="AJ23" s="249" t="n">
        <f aca="false">AI23/AF23</f>
        <v>0.0625</v>
      </c>
      <c r="AL23" s="249" t="n">
        <f aca="false">AN23/AM23</f>
        <v>0.583333333333333</v>
      </c>
      <c r="AM23" s="252" t="n">
        <v>24</v>
      </c>
      <c r="AN23" s="252" t="n">
        <v>14</v>
      </c>
      <c r="AO23" s="252" t="n">
        <v>110</v>
      </c>
      <c r="AP23" s="252" t="n">
        <f aca="false">AO23/AN23</f>
        <v>7.85714285714286</v>
      </c>
      <c r="AQ23" s="252" t="n">
        <v>2</v>
      </c>
      <c r="AR23" s="249" t="n">
        <f aca="false">AQ23/AN23</f>
        <v>0.142857142857143</v>
      </c>
      <c r="AV23" s="249" t="e">
        <f aca="false">(#ref!+AM23)/(#ref!+AM26)</f>
        <v>#NAME?</v>
      </c>
      <c r="AW23" s="249" t="e">
        <f aca="false">#ref!/(AM23+#ref!)</f>
        <v>#NAME?</v>
      </c>
      <c r="AX23" s="249" t="e">
        <f aca="false">AM23/(#ref!+AM23)</f>
        <v>#NAME?</v>
      </c>
      <c r="AZ23" s="252" t="e">
        <f aca="false">(#ref!*0.1)+(AF23*6)+(AL23*0.1)+(AN23*6)</f>
        <v>#NAME?</v>
      </c>
      <c r="BA23" s="252" t="e">
        <f aca="false">(#ref!*0.1)+(AF23*6)+(AK23*1)+(AL23*0.1)+(AN23*6)</f>
        <v>#NAME?</v>
      </c>
    </row>
    <row r="24" customFormat="false" ht="8.25" hidden="false" customHeight="false" outlineLevel="0" collapsed="false">
      <c r="A24" s="251" t="s">
        <v>1600</v>
      </c>
      <c r="B24" s="248" t="n">
        <v>23</v>
      </c>
      <c r="C24" s="262" t="n">
        <v>16</v>
      </c>
      <c r="D24" s="252" t="n">
        <v>11</v>
      </c>
      <c r="E24" s="252" t="n">
        <v>42</v>
      </c>
      <c r="F24" s="252" t="n">
        <f aca="false">E24/D24</f>
        <v>3.81818181818182</v>
      </c>
      <c r="G24" s="252" t="n">
        <v>0</v>
      </c>
      <c r="H24" s="249" t="n">
        <f aca="false">G24/D24</f>
        <v>0</v>
      </c>
      <c r="J24" s="249" t="n">
        <f aca="false">L24/K24</f>
        <v>0.666666666666667</v>
      </c>
      <c r="K24" s="252" t="n">
        <v>6</v>
      </c>
      <c r="L24" s="252" t="n">
        <v>4</v>
      </c>
      <c r="M24" s="252" t="n">
        <v>28</v>
      </c>
      <c r="N24" s="252" t="n">
        <f aca="false">M24/L24</f>
        <v>7</v>
      </c>
      <c r="O24" s="252" t="n">
        <v>0</v>
      </c>
      <c r="P24" s="249" t="n">
        <f aca="false">O24/L24</f>
        <v>0</v>
      </c>
      <c r="S24" s="251" t="s">
        <v>1601</v>
      </c>
      <c r="T24" s="249" t="n">
        <f aca="false">(D24+K24)/($D$27+$K$27+$N$17+$E$17+$L$38+$L$47)</f>
        <v>0.0184182015167931</v>
      </c>
      <c r="U24" s="249" t="n">
        <f aca="false">K24/($K$27+$F$38+$F$47)</f>
        <v>0.0171919770773639</v>
      </c>
      <c r="V24" s="249" t="n">
        <f aca="false">D24/($D$27+$N$17+$L$38+$L$47)</f>
        <v>0.0209125475285171</v>
      </c>
      <c r="X24" s="252" t="n">
        <f aca="false">($E24*('Scoring Format'!$B$3))+($G24*('Scoring Format'!$B$6))+($M24*('Scoring Format'!$B$4))+($O24*('Scoring Format'!$B$7))</f>
        <v>7</v>
      </c>
      <c r="Y24" s="252" t="n">
        <f aca="false">($E24*('Scoring Format'!$B$3))+($G24*('Scoring Format'!$B$6))+(L24*1)+($M24*('Scoring Format'!$B$4))+($O24*('Scoring Format'!$B$7))</f>
        <v>11</v>
      </c>
      <c r="Z24" s="252" t="n">
        <f aca="false">($E24*('Scoring Format'!$B$3))+($G24*('Scoring Format'!$B$6))+(L24*0.5)+($M24*('Scoring Format'!$B$4))+($O24*('Scoring Format'!$B$7))</f>
        <v>9</v>
      </c>
      <c r="AA24" s="243"/>
      <c r="AB24" s="243"/>
      <c r="AC24" s="243"/>
      <c r="AD24" s="251" t="s">
        <v>1602</v>
      </c>
      <c r="AE24" s="251"/>
      <c r="AF24" s="252" t="n">
        <v>8</v>
      </c>
      <c r="AG24" s="252" t="n">
        <v>28</v>
      </c>
      <c r="AH24" s="252" t="n">
        <f aca="false">AG24/AF24</f>
        <v>3.5</v>
      </c>
      <c r="AI24" s="252" t="n">
        <v>0</v>
      </c>
      <c r="AJ24" s="249" t="n">
        <f aca="false">AI24/AF24</f>
        <v>0</v>
      </c>
      <c r="AL24" s="249" t="n">
        <f aca="false">AN24/AM24</f>
        <v>0.5</v>
      </c>
      <c r="AM24" s="252" t="n">
        <v>4</v>
      </c>
      <c r="AN24" s="252" t="n">
        <v>2</v>
      </c>
      <c r="AO24" s="252" t="n">
        <v>17</v>
      </c>
      <c r="AP24" s="252" t="n">
        <f aca="false">AO24/AN24</f>
        <v>8.5</v>
      </c>
      <c r="AQ24" s="252" t="n">
        <v>0</v>
      </c>
      <c r="AR24" s="249" t="n">
        <f aca="false">AQ24/AN24</f>
        <v>0</v>
      </c>
      <c r="AV24" s="249" t="e">
        <f aca="false">(#ref!+AM24)/(#ref!+AM30)</f>
        <v>#NAME?</v>
      </c>
      <c r="AW24" s="249" t="e">
        <f aca="false">#ref!/(AM24+#ref!)</f>
        <v>#NAME?</v>
      </c>
      <c r="AX24" s="249" t="e">
        <f aca="false">AM24/(#ref!+AM24)</f>
        <v>#NAME?</v>
      </c>
      <c r="AZ24" s="252" t="e">
        <f aca="false">(#ref!*0.1)+(AF24*6)+(AL24*0.1)+(AN24*6)</f>
        <v>#NAME?</v>
      </c>
      <c r="BA24" s="252" t="e">
        <f aca="false">(#ref!*0.1)+(AF24*6)+(AK24*1)+(AL24*0.1)+(AN24*6)</f>
        <v>#NAME?</v>
      </c>
    </row>
    <row r="25" customFormat="false" ht="8.25" hidden="false" customHeight="false" outlineLevel="0" collapsed="false">
      <c r="A25" s="251" t="s">
        <v>1603</v>
      </c>
      <c r="B25" s="248" t="n">
        <v>26</v>
      </c>
      <c r="C25" s="262" t="n">
        <v>16</v>
      </c>
      <c r="D25" s="252" t="n">
        <v>1</v>
      </c>
      <c r="E25" s="252" t="n">
        <v>8</v>
      </c>
      <c r="F25" s="252" t="n">
        <f aca="false">E25/D25</f>
        <v>8</v>
      </c>
      <c r="G25" s="252" t="n">
        <v>0</v>
      </c>
      <c r="H25" s="249" t="n">
        <f aca="false">G25/D25</f>
        <v>0</v>
      </c>
      <c r="J25" s="249" t="n">
        <f aca="false">L25/K25</f>
        <v>0.714285714285714</v>
      </c>
      <c r="K25" s="252" t="n">
        <v>7</v>
      </c>
      <c r="L25" s="252" t="n">
        <v>5</v>
      </c>
      <c r="M25" s="252" t="n">
        <v>42</v>
      </c>
      <c r="N25" s="252" t="n">
        <f aca="false">M25/L25</f>
        <v>8.4</v>
      </c>
      <c r="O25" s="252" t="n">
        <v>0</v>
      </c>
      <c r="P25" s="249" t="n">
        <f aca="false">O25/L25</f>
        <v>0</v>
      </c>
      <c r="S25" s="251" t="s">
        <v>1604</v>
      </c>
      <c r="T25" s="249" t="n">
        <f aca="false">(D25+K25)/($D$27+$K$27+$N$17+$E$17+$L$38+$L$47)</f>
        <v>0.00866738894907909</v>
      </c>
      <c r="U25" s="249" t="n">
        <f aca="false">K25/($K$27+$F$38+$F$47)</f>
        <v>0.0200573065902579</v>
      </c>
      <c r="V25" s="249" t="n">
        <f aca="false">D25/($D$27+$N$17+$L$38+$L$47)</f>
        <v>0.00190114068441065</v>
      </c>
      <c r="X25" s="252" t="n">
        <f aca="false">($E25*('Scoring Format'!$B$3))+($G25*('Scoring Format'!$B$6))+($M25*('Scoring Format'!$B$4))+($O25*('Scoring Format'!$B$7))</f>
        <v>5</v>
      </c>
      <c r="Y25" s="252" t="n">
        <f aca="false">($E25*('Scoring Format'!$B$3))+($G25*('Scoring Format'!$B$6))+(L25*1)+($M25*('Scoring Format'!$B$4))+($O25*('Scoring Format'!$B$7))</f>
        <v>10</v>
      </c>
      <c r="Z25" s="252" t="n">
        <f aca="false">($E25*('Scoring Format'!$B$3))+($G25*('Scoring Format'!$B$6))+(L25*0.5)+($M25*('Scoring Format'!$B$4))+($O25*('Scoring Format'!$B$7))</f>
        <v>7.5</v>
      </c>
      <c r="AA25" s="243"/>
      <c r="AB25" s="243"/>
      <c r="AC25" s="243"/>
      <c r="AD25" s="251" t="s">
        <v>1605</v>
      </c>
      <c r="AE25" s="251"/>
      <c r="AF25" s="252"/>
      <c r="AG25" s="252"/>
      <c r="AH25" s="252" t="e">
        <f aca="false">AG25/AF25</f>
        <v>#DIV/0!</v>
      </c>
      <c r="AI25" s="252" t="n">
        <v>0</v>
      </c>
      <c r="AJ25" s="249" t="e">
        <f aca="false">AI25/AF25</f>
        <v>#DIV/0!</v>
      </c>
      <c r="AL25" s="249" t="e">
        <f aca="false">AN25/AM25</f>
        <v>#DIV/0!</v>
      </c>
      <c r="AM25" s="252"/>
      <c r="AN25" s="252"/>
      <c r="AO25" s="252"/>
      <c r="AP25" s="252" t="e">
        <f aca="false">AO25/AN25</f>
        <v>#DIV/0!</v>
      </c>
      <c r="AQ25" s="252" t="n">
        <v>0</v>
      </c>
      <c r="AR25" s="249" t="e">
        <f aca="false">AQ25/AN25</f>
        <v>#DIV/0!</v>
      </c>
      <c r="AV25" s="249" t="e">
        <f aca="false">(#ref!+AM25)/(#ref!+AM31)</f>
        <v>#NAME?</v>
      </c>
      <c r="AW25" s="249" t="e">
        <f aca="false">#ref!/(AM25+#ref!)</f>
        <v>#NAME?</v>
      </c>
      <c r="AX25" s="249" t="e">
        <f aca="false">AM25/(#ref!+AM25)</f>
        <v>#NAME?</v>
      </c>
      <c r="AZ25" s="252" t="e">
        <f aca="false">(#ref!*0.1)+(AF25*6)+(AL25*0.1)+(AN25*6)</f>
        <v>#NAME?</v>
      </c>
      <c r="BA25" s="252" t="e">
        <f aca="false">(#ref!*0.1)+(AF25*6)+(AK25*1)+(AL25*0.1)+(AN25*6)</f>
        <v>#NAME?</v>
      </c>
    </row>
    <row r="26" customFormat="false" ht="8.25" hidden="false" customHeight="false" outlineLevel="0" collapsed="false">
      <c r="A26" s="251"/>
      <c r="B26" s="248"/>
      <c r="C26" s="262"/>
      <c r="D26" s="252"/>
      <c r="E26" s="252"/>
      <c r="F26" s="252" t="e">
        <f aca="false">E26/D26</f>
        <v>#DIV/0!</v>
      </c>
      <c r="G26" s="252"/>
      <c r="H26" s="249" t="e">
        <f aca="false">G26/D26</f>
        <v>#DIV/0!</v>
      </c>
      <c r="J26" s="249" t="e">
        <f aca="false">L26/K26</f>
        <v>#DIV/0!</v>
      </c>
      <c r="K26" s="252"/>
      <c r="L26" s="252"/>
      <c r="M26" s="252"/>
      <c r="N26" s="252" t="e">
        <f aca="false">M26/L26</f>
        <v>#DIV/0!</v>
      </c>
      <c r="O26" s="252" t="n">
        <v>0</v>
      </c>
      <c r="P26" s="249" t="e">
        <f aca="false">O26/L26</f>
        <v>#DIV/0!</v>
      </c>
      <c r="S26" s="251"/>
      <c r="T26" s="249" t="n">
        <f aca="false">(D26+K26)/($D$27+$K$27+$N$17+$E$17+$L$38+$L$47)</f>
        <v>0</v>
      </c>
      <c r="U26" s="249" t="n">
        <f aca="false">K26/($K$27+$F$38+$F$47)</f>
        <v>0</v>
      </c>
      <c r="V26" s="249" t="n">
        <f aca="false">D26/($D$27+$N$17+$L$38+$L$47)</f>
        <v>0</v>
      </c>
      <c r="X26" s="252" t="n">
        <f aca="false">($E26*('Scoring Format'!$B$3))+($G26*('Scoring Format'!$B$6))+($M26*('Scoring Format'!$B$4))+($O26*('Scoring Format'!$B$7))</f>
        <v>0</v>
      </c>
      <c r="Y26" s="252" t="n">
        <f aca="false">($E26*('Scoring Format'!$B$3))+($G26*('Scoring Format'!$B$6))+(L26*1)+($M26*('Scoring Format'!$B$4))+($O26*('Scoring Format'!$B$7))</f>
        <v>0</v>
      </c>
      <c r="Z26" s="252" t="n">
        <f aca="false">($E26*('Scoring Format'!$B$3))+($G26*('Scoring Format'!$B$6))+(L26*0.5)+($M26*('Scoring Format'!$B$4))+($O26*('Scoring Format'!$B$7))</f>
        <v>0</v>
      </c>
      <c r="AA26" s="243"/>
      <c r="AB26" s="243"/>
      <c r="AC26" s="243"/>
      <c r="AD26" s="251" t="s">
        <v>1606</v>
      </c>
      <c r="AE26" s="251"/>
      <c r="AF26" s="252"/>
      <c r="AG26" s="252"/>
      <c r="AH26" s="252" t="e">
        <f aca="false">AG26/AF26</f>
        <v>#DIV/0!</v>
      </c>
      <c r="AI26" s="252"/>
      <c r="AJ26" s="249" t="e">
        <f aca="false">AI26/AF26</f>
        <v>#DIV/0!</v>
      </c>
      <c r="AL26" s="249" t="e">
        <f aca="false">AN26/AM26</f>
        <v>#DIV/0!</v>
      </c>
      <c r="AM26" s="252"/>
      <c r="AN26" s="252"/>
      <c r="AO26" s="252"/>
      <c r="AP26" s="252"/>
      <c r="AQ26" s="252" t="n">
        <f aca="false">(AG26*0.1)+(AI26*6)+(AN26*0.1)+(AP26*6)</f>
        <v>0</v>
      </c>
      <c r="AR26" s="249" t="e">
        <f aca="false">AQ26/AN26</f>
        <v>#DIV/0!</v>
      </c>
      <c r="AV26" s="249" t="e">
        <f aca="false">(#ref!+AM26)/(#ref!+AM32)</f>
        <v>#NAME?</v>
      </c>
      <c r="AW26" s="249" t="e">
        <f aca="false">#ref!/(AM26+#ref!)</f>
        <v>#NAME?</v>
      </c>
      <c r="AX26" s="249" t="e">
        <f aca="false">AM26/(#ref!+AM26)</f>
        <v>#NAME?</v>
      </c>
      <c r="AZ26" s="252" t="e">
        <f aca="false">(#ref!*0.1)+(AF26*6)+(AJ26*1)+(AK26*0.1)+(AM26*6)</f>
        <v>#NAME?</v>
      </c>
      <c r="BA26" s="252" t="e">
        <f aca="false">(#ref!*0.1)+(AF26*6)+(AK26*1)+(AL26*0.1)+(AN26*6)</f>
        <v>#NAME?</v>
      </c>
    </row>
    <row r="27" customFormat="false" ht="8.25" hidden="false" customHeight="false" outlineLevel="0" collapsed="false">
      <c r="A27" s="250" t="s">
        <v>49</v>
      </c>
      <c r="B27" s="250"/>
      <c r="C27" s="250"/>
      <c r="D27" s="250" t="n">
        <f aca="false">SUM(D22:D26)</f>
        <v>354</v>
      </c>
      <c r="E27" s="250" t="n">
        <f aca="false">SUM(E22:E26)</f>
        <v>1496</v>
      </c>
      <c r="F27" s="250"/>
      <c r="G27" s="250" t="n">
        <f aca="false">SUM(G22:G26)</f>
        <v>10</v>
      </c>
      <c r="H27" s="250"/>
      <c r="I27" s="250"/>
      <c r="J27" s="250"/>
      <c r="K27" s="250" t="n">
        <f aca="false">SUM(K22:K26)</f>
        <v>66</v>
      </c>
      <c r="L27" s="250" t="n">
        <f aca="false">SUM(L22:L26)</f>
        <v>48</v>
      </c>
      <c r="M27" s="250" t="n">
        <f aca="false">SUM(M22:M26)</f>
        <v>377</v>
      </c>
      <c r="N27" s="250"/>
      <c r="O27" s="250" t="n">
        <f aca="false">SUM(O22:O26)</f>
        <v>2</v>
      </c>
      <c r="P27" s="250"/>
      <c r="AD27" s="250" t="s">
        <v>49</v>
      </c>
      <c r="AE27" s="250"/>
      <c r="AF27" s="250" t="n">
        <f aca="false">SUM(AF22:AF26)</f>
        <v>304</v>
      </c>
      <c r="AG27" s="250" t="n">
        <f aca="false">SUM(AG22:AG26)</f>
        <v>1513</v>
      </c>
      <c r="AH27" s="250"/>
      <c r="AI27" s="250" t="n">
        <f aca="false">SUM(AI22:AI26)</f>
        <v>13</v>
      </c>
      <c r="AJ27" s="250"/>
      <c r="AK27" s="250"/>
      <c r="AL27" s="250"/>
      <c r="AM27" s="250" t="n">
        <f aca="false">SUM(AM22:AM26)</f>
        <v>98</v>
      </c>
      <c r="AN27" s="250" t="n">
        <f aca="false">SUM(AN22:AN26)</f>
        <v>72</v>
      </c>
      <c r="AO27" s="250" t="n">
        <f aca="false">SUM(AO22:AO26)</f>
        <v>491</v>
      </c>
      <c r="AP27" s="250"/>
      <c r="AQ27" s="250" t="n">
        <f aca="false">SUM(AQ22:AQ26)</f>
        <v>4</v>
      </c>
      <c r="AR27" s="250"/>
    </row>
    <row r="28" customFormat="false" ht="8.25" hidden="false" customHeight="false" outlineLevel="0" collapsed="false">
      <c r="A28" s="250"/>
      <c r="B28" s="243"/>
      <c r="C28" s="243"/>
      <c r="D28" s="243"/>
      <c r="E28" s="243"/>
      <c r="F28" s="243"/>
      <c r="G28" s="243"/>
      <c r="H28" s="250"/>
      <c r="I28" s="243"/>
      <c r="J28" s="243"/>
      <c r="K28" s="243"/>
      <c r="L28" s="243"/>
      <c r="M28" s="243"/>
      <c r="N28" s="243"/>
      <c r="AC28" s="250"/>
      <c r="AD28" s="243"/>
      <c r="AE28" s="243"/>
      <c r="AF28" s="243"/>
      <c r="AG28" s="243"/>
      <c r="AH28" s="243"/>
      <c r="AI28" s="243"/>
      <c r="AJ28" s="250"/>
      <c r="AK28" s="243"/>
      <c r="AL28" s="243"/>
      <c r="AM28" s="243"/>
      <c r="AN28" s="243"/>
      <c r="AO28" s="243"/>
      <c r="AP28" s="243"/>
    </row>
    <row r="29" customFormat="false" ht="8.25" hidden="false" customHeight="false" outlineLevel="0" collapsed="false">
      <c r="B29" s="243"/>
      <c r="C29" s="243"/>
      <c r="D29" s="243"/>
      <c r="E29" s="243"/>
      <c r="F29" s="243"/>
      <c r="G29" s="243"/>
      <c r="H29" s="243"/>
      <c r="I29" s="243"/>
      <c r="J29" s="243"/>
      <c r="K29" s="243"/>
      <c r="L29" s="243"/>
      <c r="M29" s="243"/>
      <c r="AD29" s="243"/>
      <c r="AE29" s="243"/>
      <c r="AF29" s="243"/>
      <c r="AG29" s="243"/>
      <c r="AH29" s="243"/>
      <c r="AI29" s="243"/>
      <c r="AJ29" s="243"/>
      <c r="AK29" s="243"/>
      <c r="AL29" s="243"/>
      <c r="AM29" s="243"/>
      <c r="AN29" s="243"/>
      <c r="AO29" s="243"/>
    </row>
    <row r="30" customFormat="false" ht="8.25" hidden="false" customHeight="false" outlineLevel="0" collapsed="false">
      <c r="A30" s="244" t="s">
        <v>50</v>
      </c>
      <c r="B30" s="244"/>
      <c r="C30" s="244"/>
      <c r="D30" s="244"/>
      <c r="E30" s="244"/>
      <c r="F30" s="244"/>
      <c r="G30" s="244"/>
      <c r="H30" s="245"/>
      <c r="I30" s="245"/>
      <c r="J30" s="243"/>
      <c r="K30" s="243"/>
      <c r="L30" s="244" t="s">
        <v>19</v>
      </c>
      <c r="M30" s="244"/>
      <c r="N30" s="244"/>
      <c r="O30" s="244"/>
      <c r="P30" s="244"/>
      <c r="T30" s="244" t="s">
        <v>20</v>
      </c>
      <c r="U30" s="244"/>
      <c r="V30" s="244"/>
      <c r="X30" s="244"/>
      <c r="Y30" s="244"/>
      <c r="AE30" s="244" t="s">
        <v>50</v>
      </c>
      <c r="AF30" s="244"/>
      <c r="AG30" s="244"/>
      <c r="AH30" s="244"/>
      <c r="AI30" s="244"/>
      <c r="AJ30" s="244"/>
      <c r="AK30" s="244"/>
      <c r="AL30" s="243"/>
      <c r="AM30" s="243"/>
      <c r="AN30" s="244" t="s">
        <v>19</v>
      </c>
      <c r="AO30" s="244"/>
      <c r="AP30" s="244"/>
      <c r="AQ30" s="244"/>
      <c r="AR30" s="244"/>
      <c r="AV30" s="244" t="s">
        <v>20</v>
      </c>
      <c r="AW30" s="244"/>
      <c r="AX30" s="244"/>
      <c r="AZ30" s="244" t="s">
        <v>21</v>
      </c>
      <c r="BA30" s="244"/>
    </row>
    <row r="31" customFormat="false" ht="8.25" hidden="false" customHeight="false" outlineLevel="0" collapsed="false">
      <c r="A31" s="250" t="s">
        <v>74</v>
      </c>
      <c r="B31" s="250" t="s">
        <v>23</v>
      </c>
      <c r="C31" s="250" t="s">
        <v>24</v>
      </c>
      <c r="D31" s="250" t="s">
        <v>52</v>
      </c>
      <c r="E31" s="250" t="s">
        <v>53</v>
      </c>
      <c r="F31" s="250" t="s">
        <v>54</v>
      </c>
      <c r="G31" s="250" t="s">
        <v>55</v>
      </c>
      <c r="H31" s="250" t="s">
        <v>56</v>
      </c>
      <c r="I31" s="250" t="s">
        <v>30</v>
      </c>
      <c r="J31" s="250" t="s">
        <v>57</v>
      </c>
      <c r="L31" s="250" t="s">
        <v>34</v>
      </c>
      <c r="M31" s="250" t="s">
        <v>35</v>
      </c>
      <c r="N31" s="250" t="s">
        <v>36</v>
      </c>
      <c r="O31" s="250" t="s">
        <v>75</v>
      </c>
      <c r="P31" s="250" t="s">
        <v>31</v>
      </c>
      <c r="S31" s="250" t="s">
        <v>74</v>
      </c>
      <c r="T31" s="250" t="s">
        <v>38</v>
      </c>
      <c r="U31" s="250" t="s">
        <v>39</v>
      </c>
      <c r="V31" s="250" t="s">
        <v>40</v>
      </c>
      <c r="X31" s="250" t="s">
        <v>41</v>
      </c>
      <c r="Y31" s="250" t="s">
        <v>58</v>
      </c>
      <c r="Z31" s="250" t="s">
        <v>76</v>
      </c>
      <c r="AA31" s="250"/>
      <c r="AD31" s="250" t="s">
        <v>74</v>
      </c>
      <c r="AE31" s="250" t="s">
        <v>24</v>
      </c>
      <c r="AF31" s="250" t="s">
        <v>52</v>
      </c>
      <c r="AG31" s="250" t="s">
        <v>53</v>
      </c>
      <c r="AH31" s="250" t="s">
        <v>54</v>
      </c>
      <c r="AI31" s="250" t="s">
        <v>55</v>
      </c>
      <c r="AJ31" s="250" t="s">
        <v>56</v>
      </c>
      <c r="AK31" s="250" t="s">
        <v>30</v>
      </c>
      <c r="AL31" s="250" t="s">
        <v>57</v>
      </c>
      <c r="AN31" s="250" t="s">
        <v>34</v>
      </c>
      <c r="AO31" s="250" t="s">
        <v>35</v>
      </c>
      <c r="AP31" s="250" t="s">
        <v>36</v>
      </c>
      <c r="AQ31" s="250" t="s">
        <v>75</v>
      </c>
      <c r="AR31" s="250" t="s">
        <v>31</v>
      </c>
      <c r="AV31" s="250" t="s">
        <v>38</v>
      </c>
      <c r="AW31" s="250" t="s">
        <v>39</v>
      </c>
      <c r="AX31" s="250" t="s">
        <v>40</v>
      </c>
      <c r="AZ31" s="250" t="s">
        <v>41</v>
      </c>
      <c r="BA31" s="250" t="s">
        <v>58</v>
      </c>
    </row>
    <row r="32" customFormat="false" ht="8.25" hidden="false" customHeight="false" outlineLevel="0" collapsed="false">
      <c r="A32" s="251" t="s">
        <v>1607</v>
      </c>
      <c r="B32" s="252" t="n">
        <v>26</v>
      </c>
      <c r="C32" s="252"/>
      <c r="D32" s="249" t="n">
        <f aca="false">F32/E32</f>
        <v>0.777777777777778</v>
      </c>
      <c r="E32" s="252" t="n">
        <v>9</v>
      </c>
      <c r="F32" s="252" t="n">
        <v>7</v>
      </c>
      <c r="G32" s="252" t="n">
        <v>64</v>
      </c>
      <c r="H32" s="252" t="n">
        <f aca="false">G32/F32</f>
        <v>9.14285714285714</v>
      </c>
      <c r="I32" s="252" t="n">
        <v>0</v>
      </c>
      <c r="J32" s="249" t="n">
        <f aca="false">I32/F32</f>
        <v>0</v>
      </c>
      <c r="L32" s="252" t="n">
        <v>8</v>
      </c>
      <c r="M32" s="252" t="n">
        <v>64</v>
      </c>
      <c r="N32" s="263" t="n">
        <f aca="false">M32/L32</f>
        <v>8</v>
      </c>
      <c r="O32" s="252" t="n">
        <v>1</v>
      </c>
      <c r="P32" s="249" t="n">
        <f aca="false">O32/L32</f>
        <v>0.125</v>
      </c>
      <c r="S32" s="251"/>
      <c r="T32" s="264" t="n">
        <f aca="false">(E32+L32)/($D$27+$L$27+$N$17+$E$47+$L$47)</f>
        <v>0.0256410256410256</v>
      </c>
      <c r="U32" s="264" t="n">
        <f aca="false">E32/($E$17)</f>
        <v>0.027190332326284</v>
      </c>
      <c r="V32" s="264" t="n">
        <f aca="false">L32/($N$17+$D$27+$L$38+$L$47)</f>
        <v>0.0152091254752852</v>
      </c>
      <c r="X32" s="252" t="n">
        <f aca="false">($G32*('Scoring Format'!$B$4))+($I32*'Scoring Format'!$B$7)+($M32*('Scoring Format'!$B$3))+($O32*('Scoring Format'!$B$6))</f>
        <v>18.8</v>
      </c>
      <c r="Y32" s="252" t="n">
        <f aca="false">(F32*1)+(($G32*('Scoring Format'!$B$4))+($I32*'Scoring Format'!$B$7)+($M32*('Scoring Format'!$B$3))+($O32*('Scoring Format'!$B$6)))</f>
        <v>25.8</v>
      </c>
      <c r="Z32" s="252" t="n">
        <f aca="false">(F32*0.5)+(($G32*('Scoring Format'!$B$4))+($I32*'Scoring Format'!$B$7)+($M32*('Scoring Format'!$B$3))+($O32*('Scoring Format'!$B$6)))</f>
        <v>22.3</v>
      </c>
      <c r="AA32" s="243"/>
      <c r="AD32" s="251" t="s">
        <v>1608</v>
      </c>
      <c r="AE32" s="251"/>
      <c r="AF32" s="249" t="n">
        <f aca="false">AH32/AG32</f>
        <v>0.607476635514019</v>
      </c>
      <c r="AG32" s="252" t="n">
        <v>107</v>
      </c>
      <c r="AH32" s="252" t="n">
        <v>65</v>
      </c>
      <c r="AI32" s="252" t="n">
        <v>710</v>
      </c>
      <c r="AJ32" s="252" t="n">
        <f aca="false">AI32/AH32</f>
        <v>10.9230769230769</v>
      </c>
      <c r="AK32" s="252" t="n">
        <v>6</v>
      </c>
      <c r="AL32" s="249" t="n">
        <f aca="false">AK32/AH32</f>
        <v>0.0923076923076923</v>
      </c>
      <c r="AN32" s="252" t="n">
        <v>0</v>
      </c>
      <c r="AO32" s="252" t="n">
        <v>0</v>
      </c>
      <c r="AP32" s="263" t="e">
        <f aca="false">AO32/AN32</f>
        <v>#DIV/0!</v>
      </c>
      <c r="AQ32" s="252" t="n">
        <v>0</v>
      </c>
      <c r="AR32" s="249" t="e">
        <f aca="false">AQ32/AN32</f>
        <v>#DIV/0!</v>
      </c>
      <c r="AV32" s="264" t="e">
        <f aca="false">(#ref!+AK32)/(#ref!+AK35)</f>
        <v>#NAME?</v>
      </c>
      <c r="AW32" s="264" t="e">
        <f aca="false">#ref!/(AK32+#ref!)</f>
        <v>#NAME?</v>
      </c>
      <c r="AX32" s="264" t="e">
        <f aca="false">AK32/(#ref!+AK32)</f>
        <v>#NAME?</v>
      </c>
      <c r="AZ32" s="252" t="n">
        <f aca="false">(AI32*0.1)+(AK32*6)+(AO32*0.1)+(AQ32*6)</f>
        <v>107</v>
      </c>
      <c r="BA32" s="252" t="n">
        <f aca="false">(AH32*1)+(AI32*0.1)+(AK32*6)+(AO32*0.1)+(AQ32*6)</f>
        <v>172</v>
      </c>
    </row>
    <row r="33" customFormat="false" ht="8.25" hidden="false" customHeight="false" outlineLevel="0" collapsed="false">
      <c r="A33" s="251" t="s">
        <v>1609</v>
      </c>
      <c r="B33" s="252" t="n">
        <v>28</v>
      </c>
      <c r="C33" s="252"/>
      <c r="D33" s="249" t="n">
        <f aca="false">F33/E33</f>
        <v>0.624</v>
      </c>
      <c r="E33" s="252" t="n">
        <v>125</v>
      </c>
      <c r="F33" s="252" t="n">
        <v>78</v>
      </c>
      <c r="G33" s="252" t="n">
        <v>1031</v>
      </c>
      <c r="H33" s="252" t="n">
        <f aca="false">G33/F33</f>
        <v>13.2179487179487</v>
      </c>
      <c r="I33" s="252" t="n">
        <v>8</v>
      </c>
      <c r="J33" s="249" t="n">
        <f aca="false">I33/F33</f>
        <v>0.102564102564103</v>
      </c>
      <c r="L33" s="252" t="n">
        <v>4</v>
      </c>
      <c r="M33" s="252" t="n">
        <v>25</v>
      </c>
      <c r="N33" s="263" t="n">
        <f aca="false">M33/L33</f>
        <v>6.25</v>
      </c>
      <c r="O33" s="252" t="n">
        <v>0</v>
      </c>
      <c r="P33" s="249" t="n">
        <f aca="false">O33/L33</f>
        <v>0</v>
      </c>
      <c r="S33" s="251" t="s">
        <v>1610</v>
      </c>
      <c r="T33" s="264" t="n">
        <f aca="false">(E33+L33)/($D$27+$L$27+$N$17+$E$47+$L$47)</f>
        <v>0.194570135746606</v>
      </c>
      <c r="U33" s="264" t="n">
        <f aca="false">E33/($E$17)</f>
        <v>0.377643504531722</v>
      </c>
      <c r="V33" s="264" t="n">
        <f aca="false">L33/($N$17+$D$27+$L$38+$L$47)</f>
        <v>0.00760456273764259</v>
      </c>
      <c r="X33" s="252" t="n">
        <f aca="false">($G33*('Scoring Format'!$B$4))+($I33*'Scoring Format'!$B$7)+($M33*('Scoring Format'!$B$3))+($O33*('Scoring Format'!$B$6))</f>
        <v>153.6</v>
      </c>
      <c r="Y33" s="252" t="n">
        <f aca="false">(F33*1)+(($G33*('Scoring Format'!$B$4))+($I33*'Scoring Format'!$B$7)+($M33*('Scoring Format'!$B$3))+($O33*('Scoring Format'!$B$6)))</f>
        <v>231.6</v>
      </c>
      <c r="Z33" s="252" t="n">
        <f aca="false">(F33*0.5)+(($G33*('Scoring Format'!$B$4))+($I33*'Scoring Format'!$B$7)+($M33*('Scoring Format'!$B$3))+($O33*('Scoring Format'!$B$6)))</f>
        <v>192.6</v>
      </c>
      <c r="AA33" s="243"/>
      <c r="AD33" s="251" t="s">
        <v>1610</v>
      </c>
      <c r="AE33" s="251"/>
      <c r="AF33" s="249" t="n">
        <f aca="false">AH33/AG33</f>
        <v>0.633333333333333</v>
      </c>
      <c r="AG33" s="252" t="n">
        <v>120</v>
      </c>
      <c r="AH33" s="252" t="n">
        <v>76</v>
      </c>
      <c r="AI33" s="252" t="n">
        <v>892</v>
      </c>
      <c r="AJ33" s="252" t="n">
        <f aca="false">AI33/AH33</f>
        <v>11.7368421052632</v>
      </c>
      <c r="AK33" s="252" t="n">
        <v>5</v>
      </c>
      <c r="AL33" s="249" t="n">
        <f aca="false">AK33/AH33</f>
        <v>0.0657894736842105</v>
      </c>
      <c r="AN33" s="252" t="n">
        <v>12</v>
      </c>
      <c r="AO33" s="252" t="n">
        <v>108</v>
      </c>
      <c r="AP33" s="263" t="n">
        <f aca="false">AO33/AN33</f>
        <v>9</v>
      </c>
      <c r="AQ33" s="252" t="n">
        <v>0</v>
      </c>
      <c r="AR33" s="249" t="n">
        <f aca="false">AQ33/AN33</f>
        <v>0</v>
      </c>
      <c r="AV33" s="264" t="e">
        <f aca="false">(#ref!+AK33)/(#ref!+AK36)</f>
        <v>#NAME?</v>
      </c>
      <c r="AW33" s="264" t="e">
        <f aca="false">#ref!/(AK33+#ref!)</f>
        <v>#NAME?</v>
      </c>
      <c r="AX33" s="264" t="e">
        <f aca="false">AK33/(#ref!+AK33)</f>
        <v>#NAME?</v>
      </c>
      <c r="AZ33" s="252" t="n">
        <f aca="false">(AI33*0.1)+(AK33*6)+(AO33*0.1)+(AQ33*6)</f>
        <v>130</v>
      </c>
      <c r="BA33" s="252" t="n">
        <f aca="false">(AH33*1)+(AI33*0.1)+(AK33*6)+(AO33*0.1)+(AQ33*6)</f>
        <v>206</v>
      </c>
    </row>
    <row r="34" customFormat="false" ht="8.25" hidden="false" customHeight="false" outlineLevel="0" collapsed="false">
      <c r="A34" s="251" t="s">
        <v>1611</v>
      </c>
      <c r="B34" s="252" t="n">
        <v>22</v>
      </c>
      <c r="C34" s="252"/>
      <c r="D34" s="249" t="n">
        <f aca="false">F34/E34</f>
        <v>0.650485436893204</v>
      </c>
      <c r="E34" s="252" t="n">
        <v>103</v>
      </c>
      <c r="F34" s="252" t="n">
        <v>67</v>
      </c>
      <c r="G34" s="252" t="n">
        <v>889</v>
      </c>
      <c r="H34" s="252" t="n">
        <f aca="false">G34/F34</f>
        <v>13.2686567164179</v>
      </c>
      <c r="I34" s="252" t="n">
        <v>6</v>
      </c>
      <c r="J34" s="249" t="n">
        <f aca="false">I34/F34</f>
        <v>0.0895522388059701</v>
      </c>
      <c r="L34" s="252" t="n">
        <v>5</v>
      </c>
      <c r="M34" s="252" t="n">
        <v>35</v>
      </c>
      <c r="N34" s="263" t="n">
        <f aca="false">M34/L34</f>
        <v>7</v>
      </c>
      <c r="O34" s="252" t="n">
        <v>0</v>
      </c>
      <c r="P34" s="249" t="n">
        <f aca="false">O34/L34</f>
        <v>0</v>
      </c>
      <c r="S34" s="251" t="s">
        <v>1612</v>
      </c>
      <c r="T34" s="264" t="n">
        <f aca="false">(E34+L34)/($D$27+$L$27+$N$17+$E$47+$L$47)</f>
        <v>0.16289592760181</v>
      </c>
      <c r="U34" s="264" t="n">
        <f aca="false">E34/($E$17)</f>
        <v>0.311178247734139</v>
      </c>
      <c r="V34" s="264" t="n">
        <f aca="false">L34/($N$17+$D$27+$L$38+$L$47)</f>
        <v>0.00950570342205323</v>
      </c>
      <c r="X34" s="252" t="n">
        <f aca="false">($G34*('Scoring Format'!$B$4))+($I34*'Scoring Format'!$B$7)+($M34*('Scoring Format'!$B$3))+($O34*('Scoring Format'!$B$6))</f>
        <v>128.4</v>
      </c>
      <c r="Y34" s="252" t="n">
        <f aca="false">(F34*1)+(($G34*('Scoring Format'!$B$4))+($I34*'Scoring Format'!$B$7)+($M34*('Scoring Format'!$B$3))+($O34*('Scoring Format'!$B$6)))</f>
        <v>195.4</v>
      </c>
      <c r="Z34" s="252" t="n">
        <f aca="false">(F34*0.5)+(($G34*('Scoring Format'!$B$4))+($I34*'Scoring Format'!$B$7)+($M34*('Scoring Format'!$B$3))+($O34*('Scoring Format'!$B$6)))</f>
        <v>161.9</v>
      </c>
      <c r="AA34" s="243"/>
      <c r="AD34" s="251" t="s">
        <v>1613</v>
      </c>
      <c r="AE34" s="251"/>
      <c r="AF34" s="249" t="n">
        <f aca="false">AH34/AG34</f>
        <v>0.55</v>
      </c>
      <c r="AG34" s="252" t="n">
        <v>40</v>
      </c>
      <c r="AH34" s="252" t="n">
        <v>22</v>
      </c>
      <c r="AI34" s="252" t="n">
        <v>325</v>
      </c>
      <c r="AJ34" s="252" t="n">
        <f aca="false">AI34/AH34</f>
        <v>14.7727272727273</v>
      </c>
      <c r="AK34" s="252" t="n">
        <v>2</v>
      </c>
      <c r="AL34" s="249" t="n">
        <f aca="false">AK34/AH34</f>
        <v>0.0909090909090909</v>
      </c>
      <c r="AN34" s="252" t="n">
        <v>5</v>
      </c>
      <c r="AO34" s="252" t="n">
        <v>20</v>
      </c>
      <c r="AP34" s="263" t="n">
        <f aca="false">AO34/AN34</f>
        <v>4</v>
      </c>
      <c r="AQ34" s="252" t="n">
        <v>0</v>
      </c>
      <c r="AR34" s="249" t="n">
        <f aca="false">AQ34/AN34</f>
        <v>0</v>
      </c>
      <c r="AV34" s="264" t="e">
        <f aca="false">(#ref!+AK34)/(#ref!+AK37)</f>
        <v>#NAME?</v>
      </c>
      <c r="AW34" s="264" t="e">
        <f aca="false">#ref!/(AK34+#ref!)</f>
        <v>#NAME?</v>
      </c>
      <c r="AX34" s="264" t="e">
        <f aca="false">AK34/(#ref!+AK34)</f>
        <v>#NAME?</v>
      </c>
      <c r="AZ34" s="252" t="n">
        <f aca="false">(AI34*0.1)+(AK34*6)+(AO34*0.1)+(AQ34*6)</f>
        <v>46.5</v>
      </c>
      <c r="BA34" s="252" t="n">
        <f aca="false">(AH34*1)+(AI34*0.1)+(AK34*6)+(AO34*0.1)+(AQ34*6)</f>
        <v>68.5</v>
      </c>
    </row>
    <row r="35" customFormat="false" ht="8.25" hidden="false" customHeight="false" outlineLevel="0" collapsed="false">
      <c r="A35" s="251" t="s">
        <v>1614</v>
      </c>
      <c r="B35" s="252" t="n">
        <v>24</v>
      </c>
      <c r="C35" s="252"/>
      <c r="D35" s="249" t="n">
        <f aca="false">F35/E35</f>
        <v>0.6</v>
      </c>
      <c r="E35" s="252" t="n">
        <v>55</v>
      </c>
      <c r="F35" s="252" t="n">
        <v>33</v>
      </c>
      <c r="G35" s="252" t="n">
        <v>403</v>
      </c>
      <c r="H35" s="252" t="n">
        <f aca="false">G35/F35</f>
        <v>12.2121212121212</v>
      </c>
      <c r="I35" s="252" t="n">
        <v>3</v>
      </c>
      <c r="J35" s="249" t="n">
        <f aca="false">I35/F35</f>
        <v>0.0909090909090909</v>
      </c>
      <c r="L35" s="252" t="n">
        <v>2</v>
      </c>
      <c r="M35" s="252" t="n">
        <v>12</v>
      </c>
      <c r="N35" s="263" t="n">
        <f aca="false">M35/L35</f>
        <v>6</v>
      </c>
      <c r="O35" s="252" t="n">
        <v>0</v>
      </c>
      <c r="P35" s="249" t="n">
        <f aca="false">O35/L35</f>
        <v>0</v>
      </c>
      <c r="S35" s="251" t="s">
        <v>1615</v>
      </c>
      <c r="T35" s="264" t="n">
        <f aca="false">(E35+L35)/($D$27+$L$27+$N$17+$E$47+$L$47)</f>
        <v>0.085972850678733</v>
      </c>
      <c r="U35" s="264" t="n">
        <f aca="false">E35/($E$17)</f>
        <v>0.166163141993958</v>
      </c>
      <c r="V35" s="264" t="n">
        <f aca="false">L35/($N$17+$D$27+$L$38+$L$47)</f>
        <v>0.00380228136882129</v>
      </c>
      <c r="X35" s="252" t="n">
        <f aca="false">($G35*('Scoring Format'!$B$4))+($I35*'Scoring Format'!$B$7)+($M35*('Scoring Format'!$B$3))+($O35*('Scoring Format'!$B$6))</f>
        <v>59.5</v>
      </c>
      <c r="Y35" s="252" t="n">
        <f aca="false">(F35*1)+(($G35*('Scoring Format'!$B$4))+($I35*'Scoring Format'!$B$7)+($M35*('Scoring Format'!$B$3))+($O35*('Scoring Format'!$B$6)))</f>
        <v>92.5</v>
      </c>
      <c r="Z35" s="252" t="n">
        <f aca="false">(F35*0.5)+(($G35*('Scoring Format'!$B$4))+($I35*'Scoring Format'!$B$7)+($M35*('Scoring Format'!$B$3))+($O35*('Scoring Format'!$B$6)))</f>
        <v>76</v>
      </c>
      <c r="AA35" s="243"/>
      <c r="AD35" s="251" t="s">
        <v>1616</v>
      </c>
      <c r="AE35" s="251"/>
      <c r="AF35" s="249" t="n">
        <f aca="false">AH35/AG35</f>
        <v>0.662068965517241</v>
      </c>
      <c r="AG35" s="252" t="n">
        <v>145</v>
      </c>
      <c r="AH35" s="252" t="n">
        <v>96</v>
      </c>
      <c r="AI35" s="252" t="n">
        <v>1098</v>
      </c>
      <c r="AJ35" s="252" t="n">
        <f aca="false">AI35/AH35</f>
        <v>11.4375</v>
      </c>
      <c r="AK35" s="252" t="n">
        <v>7</v>
      </c>
      <c r="AL35" s="249" t="n">
        <f aca="false">AK35/AH35</f>
        <v>0.0729166666666667</v>
      </c>
      <c r="AN35" s="252" t="n">
        <v>0</v>
      </c>
      <c r="AO35" s="252" t="n">
        <v>0</v>
      </c>
      <c r="AP35" s="263" t="e">
        <f aca="false">AO35/AN35</f>
        <v>#DIV/0!</v>
      </c>
      <c r="AQ35" s="252" t="n">
        <v>0</v>
      </c>
      <c r="AR35" s="249" t="e">
        <f aca="false">AQ35/AN35</f>
        <v>#DIV/0!</v>
      </c>
      <c r="AV35" s="264" t="e">
        <f aca="false">(#ref!+AK35)/(#ref!+AK38)</f>
        <v>#NAME?</v>
      </c>
      <c r="AW35" s="264" t="e">
        <f aca="false">#ref!/(AK35+#ref!)</f>
        <v>#NAME?</v>
      </c>
      <c r="AX35" s="264" t="e">
        <f aca="false">AK35/(#ref!+AK35)</f>
        <v>#NAME?</v>
      </c>
      <c r="AZ35" s="252" t="n">
        <f aca="false">(AI35*0.1)+(AK35*6)+(AO35*0.1)+(AQ35*6)</f>
        <v>151.8</v>
      </c>
      <c r="BA35" s="252" t="n">
        <f aca="false">(AH35*1)+(AI35*0.1)+(AK35*6)+(AO35*0.1)+(AQ35*6)</f>
        <v>247.8</v>
      </c>
    </row>
    <row r="36" customFormat="false" ht="8.25" hidden="false" customHeight="false" outlineLevel="0" collapsed="false">
      <c r="A36" s="251" t="s">
        <v>1617</v>
      </c>
      <c r="B36" s="252" t="n">
        <v>25</v>
      </c>
      <c r="C36" s="252"/>
      <c r="D36" s="249" t="e">
        <f aca="false">F36/E36</f>
        <v>#DIV/0!</v>
      </c>
      <c r="E36" s="252" t="n">
        <v>0</v>
      </c>
      <c r="F36" s="252" t="n">
        <v>0</v>
      </c>
      <c r="G36" s="252" t="n">
        <v>0</v>
      </c>
      <c r="H36" s="252" t="e">
        <f aca="false">G36/F36</f>
        <v>#DIV/0!</v>
      </c>
      <c r="I36" s="252" t="n">
        <v>0</v>
      </c>
      <c r="J36" s="249" t="e">
        <f aca="false">I36/F36</f>
        <v>#DIV/0!</v>
      </c>
      <c r="L36" s="252"/>
      <c r="M36" s="252"/>
      <c r="N36" s="263" t="e">
        <f aca="false">M36/L36</f>
        <v>#DIV/0!</v>
      </c>
      <c r="O36" s="252"/>
      <c r="P36" s="249" t="e">
        <f aca="false">O36/L36</f>
        <v>#DIV/0!</v>
      </c>
      <c r="S36" s="251" t="s">
        <v>1618</v>
      </c>
      <c r="T36" s="264" t="n">
        <f aca="false">(E36+L36)/($D$27+$L$27+$N$17+$E$47+$L$47)</f>
        <v>0</v>
      </c>
      <c r="U36" s="264" t="n">
        <f aca="false">E36/($E$17)</f>
        <v>0</v>
      </c>
      <c r="V36" s="264" t="n">
        <f aca="false">L36/($N$17+$D$27+$L$38+$L$47)</f>
        <v>0</v>
      </c>
      <c r="X36" s="252" t="n">
        <f aca="false">($G36*('Scoring Format'!$B$4))+($I36*'Scoring Format'!$B$7)+($M36*('Scoring Format'!$B$3))+($O36*('Scoring Format'!$B$6))</f>
        <v>0</v>
      </c>
      <c r="Y36" s="252" t="n">
        <f aca="false">(F36*1)+(($G36*('Scoring Format'!$B$4))+($I36*'Scoring Format'!$B$7)+($M36*('Scoring Format'!$B$3))+($O36*('Scoring Format'!$B$6)))</f>
        <v>0</v>
      </c>
      <c r="Z36" s="252" t="n">
        <f aca="false">(F36*0.5)+(($G36*('Scoring Format'!$B$4))+($I36*'Scoring Format'!$B$7)+($M36*('Scoring Format'!$B$3))+($O36*('Scoring Format'!$B$6)))</f>
        <v>0</v>
      </c>
      <c r="AA36" s="243"/>
      <c r="AD36" s="251" t="s">
        <v>1619</v>
      </c>
      <c r="AE36" s="251"/>
      <c r="AF36" s="249" t="n">
        <f aca="false">AH36/AG36</f>
        <v>0.6</v>
      </c>
      <c r="AG36" s="252" t="n">
        <v>10</v>
      </c>
      <c r="AH36" s="252" t="n">
        <v>6</v>
      </c>
      <c r="AI36" s="252" t="n">
        <v>100</v>
      </c>
      <c r="AJ36" s="252" t="n">
        <f aca="false">AI36/AH36</f>
        <v>16.6666666666667</v>
      </c>
      <c r="AK36" s="252" t="n">
        <v>0</v>
      </c>
      <c r="AL36" s="249" t="n">
        <f aca="false">AK36/AH36</f>
        <v>0</v>
      </c>
      <c r="AN36" s="252" t="n">
        <v>0</v>
      </c>
      <c r="AO36" s="252" t="n">
        <v>0</v>
      </c>
      <c r="AP36" s="263" t="e">
        <f aca="false">AO36/AN36</f>
        <v>#DIV/0!</v>
      </c>
      <c r="AQ36" s="252" t="n">
        <v>0</v>
      </c>
      <c r="AR36" s="249" t="e">
        <f aca="false">AQ36/AN36</f>
        <v>#DIV/0!</v>
      </c>
      <c r="AV36" s="264" t="e">
        <f aca="false">(#ref!+AK36)/(#ref!+AK41)</f>
        <v>#NAME?</v>
      </c>
      <c r="AW36" s="264" t="e">
        <f aca="false">#ref!/(AK36+#ref!)</f>
        <v>#NAME?</v>
      </c>
      <c r="AX36" s="264" t="e">
        <f aca="false">AK36/(#ref!+AK36)</f>
        <v>#NAME?</v>
      </c>
      <c r="AZ36" s="252" t="n">
        <f aca="false">(AI36*0.1)+(AK36*6)+(AO36*0.1)+(AQ36*6)</f>
        <v>10</v>
      </c>
      <c r="BA36" s="252" t="n">
        <f aca="false">(AH36*1)+(AI36*0.1)+(AK36*6)+(AO36*0.1)+(AQ36*6)</f>
        <v>16</v>
      </c>
    </row>
    <row r="37" customFormat="false" ht="8.25" hidden="false" customHeight="false" outlineLevel="0" collapsed="false">
      <c r="A37" s="251" t="s">
        <v>1620</v>
      </c>
      <c r="B37" s="252" t="n">
        <v>29</v>
      </c>
      <c r="C37" s="252"/>
      <c r="D37" s="249" t="n">
        <f aca="false">F37/E37</f>
        <v>0.6</v>
      </c>
      <c r="E37" s="252" t="n">
        <v>25</v>
      </c>
      <c r="F37" s="252" t="n">
        <v>15</v>
      </c>
      <c r="G37" s="252" t="n">
        <v>155</v>
      </c>
      <c r="H37" s="252" t="n">
        <f aca="false">G37/F37</f>
        <v>10.3333333333333</v>
      </c>
      <c r="I37" s="252" t="n">
        <v>2</v>
      </c>
      <c r="J37" s="249" t="n">
        <f aca="false">I37/F37</f>
        <v>0.133333333333333</v>
      </c>
      <c r="L37" s="252" t="n">
        <v>8</v>
      </c>
      <c r="M37" s="252" t="n">
        <v>55</v>
      </c>
      <c r="N37" s="263" t="n">
        <f aca="false">M37/L37</f>
        <v>6.875</v>
      </c>
      <c r="O37" s="252" t="n">
        <v>1</v>
      </c>
      <c r="P37" s="249" t="n">
        <f aca="false">O37/L37</f>
        <v>0.125</v>
      </c>
      <c r="S37" s="251" t="s">
        <v>1621</v>
      </c>
      <c r="T37" s="264" t="n">
        <f aca="false">(E37+L37)/($D$27+$L$27+$N$17+$E$47+$L$47)</f>
        <v>0.0497737556561086</v>
      </c>
      <c r="U37" s="264" t="n">
        <f aca="false">E37/($E$17)</f>
        <v>0.0755287009063444</v>
      </c>
      <c r="V37" s="264" t="n">
        <f aca="false">L37/($N$17+$D$27+$L$38+$L$47)</f>
        <v>0.0152091254752852</v>
      </c>
      <c r="X37" s="252" t="n">
        <f aca="false">($G37*('Scoring Format'!$B$4))+($I37*'Scoring Format'!$B$7)+($M37*('Scoring Format'!$B$3))+($O37*('Scoring Format'!$B$6))</f>
        <v>39</v>
      </c>
      <c r="Y37" s="252" t="n">
        <f aca="false">(F37*1)+(($G37*('Scoring Format'!$B$4))+($I37*'Scoring Format'!$B$7)+($M37*('Scoring Format'!$B$3))+($O37*('Scoring Format'!$B$6)))</f>
        <v>54</v>
      </c>
      <c r="Z37" s="252" t="n">
        <f aca="false">(F37*0.5)+(($G37*('Scoring Format'!$B$4))+($I37*'Scoring Format'!$B$7)+($M37*('Scoring Format'!$B$3))+($O37*('Scoring Format'!$B$6)))</f>
        <v>46.5</v>
      </c>
      <c r="AA37" s="243"/>
      <c r="AD37" s="251" t="s">
        <v>1622</v>
      </c>
      <c r="AE37" s="251"/>
      <c r="AF37" s="249" t="e">
        <f aca="false">AH37/AG37</f>
        <v>#DIV/0!</v>
      </c>
      <c r="AG37" s="252"/>
      <c r="AH37" s="252"/>
      <c r="AI37" s="252"/>
      <c r="AJ37" s="252"/>
      <c r="AK37" s="252"/>
      <c r="AL37" s="249" t="e">
        <f aca="false">AK37/AH37</f>
        <v>#DIV/0!</v>
      </c>
      <c r="AN37" s="252"/>
      <c r="AO37" s="252"/>
      <c r="AP37" s="263" t="e">
        <f aca="false">AO37/AN37</f>
        <v>#DIV/0!</v>
      </c>
      <c r="AQ37" s="252"/>
      <c r="AR37" s="249" t="e">
        <f aca="false">AQ37/AN37</f>
        <v>#DIV/0!</v>
      </c>
      <c r="AV37" s="264" t="e">
        <f aca="false">(#ref!+AK37)/(#ref!+AK42)</f>
        <v>#NAME?</v>
      </c>
      <c r="AW37" s="264" t="e">
        <f aca="false">#ref!/(AK37+#ref!)</f>
        <v>#NAME?</v>
      </c>
      <c r="AX37" s="264" t="e">
        <f aca="false">AK37/(#ref!+AK37)</f>
        <v>#NAME?</v>
      </c>
      <c r="AZ37" s="252"/>
      <c r="BA37" s="252"/>
    </row>
    <row r="38" customFormat="false" ht="8.25" hidden="false" customHeight="false" outlineLevel="0" collapsed="false">
      <c r="A38" s="250" t="s">
        <v>49</v>
      </c>
      <c r="B38" s="250"/>
      <c r="C38" s="250"/>
      <c r="D38" s="247"/>
      <c r="E38" s="250" t="n">
        <f aca="false">SUM(E32:E37)</f>
        <v>317</v>
      </c>
      <c r="F38" s="250" t="n">
        <f aca="false">SUM(F32:F37)</f>
        <v>200</v>
      </c>
      <c r="G38" s="250" t="n">
        <f aca="false">SUM(G32:G37)</f>
        <v>2542</v>
      </c>
      <c r="H38" s="250"/>
      <c r="I38" s="250" t="n">
        <f aca="false">SUM(I32:I37)</f>
        <v>19</v>
      </c>
      <c r="J38" s="250"/>
      <c r="K38" s="250"/>
      <c r="L38" s="250" t="n">
        <f aca="false">SUM(L32:L37)</f>
        <v>27</v>
      </c>
      <c r="M38" s="250" t="n">
        <f aca="false">SUM(M32:M37)</f>
        <v>191</v>
      </c>
      <c r="N38" s="250"/>
      <c r="O38" s="250" t="n">
        <f aca="false">SUM(O32:O37)</f>
        <v>2</v>
      </c>
      <c r="P38" s="250"/>
      <c r="AD38" s="250" t="s">
        <v>49</v>
      </c>
      <c r="AE38" s="250"/>
      <c r="AF38" s="247"/>
      <c r="AG38" s="250" t="n">
        <f aca="false">SUM(AG32:AG37)</f>
        <v>422</v>
      </c>
      <c r="AH38" s="250" t="n">
        <f aca="false">SUM(AH32:AH37)</f>
        <v>265</v>
      </c>
      <c r="AI38" s="250" t="n">
        <f aca="false">SUM(AI32:AI37)</f>
        <v>3125</v>
      </c>
      <c r="AJ38" s="250"/>
      <c r="AK38" s="250" t="n">
        <f aca="false">SUM(AK32:AK37)</f>
        <v>20</v>
      </c>
      <c r="AL38" s="250"/>
      <c r="AM38" s="250"/>
      <c r="AN38" s="250" t="n">
        <f aca="false">SUM(AN32:AN37)</f>
        <v>17</v>
      </c>
      <c r="AO38" s="250" t="n">
        <f aca="false">SUM(AO32:AO37)</f>
        <v>128</v>
      </c>
      <c r="AP38" s="250"/>
      <c r="AQ38" s="250" t="n">
        <f aca="false">SUM(AQ32:AQ37)</f>
        <v>0</v>
      </c>
      <c r="AR38" s="250"/>
    </row>
    <row r="39" customFormat="false" ht="8.25" hidden="false" customHeight="false" outlineLevel="0" collapsed="false">
      <c r="A39" s="250"/>
      <c r="C39" s="243"/>
      <c r="D39" s="243"/>
      <c r="E39" s="243"/>
      <c r="F39" s="243"/>
      <c r="G39" s="243"/>
      <c r="H39" s="243"/>
      <c r="I39" s="243"/>
      <c r="J39" s="243"/>
      <c r="K39" s="243"/>
      <c r="L39" s="243"/>
      <c r="AC39" s="250"/>
      <c r="AE39" s="243"/>
      <c r="AF39" s="243"/>
      <c r="AG39" s="243"/>
      <c r="AH39" s="243"/>
      <c r="AI39" s="243"/>
      <c r="AJ39" s="243"/>
      <c r="AK39" s="243"/>
      <c r="AL39" s="243"/>
      <c r="AM39" s="243"/>
      <c r="AN39" s="243"/>
    </row>
    <row r="40" customFormat="false" ht="8.25" hidden="false" customHeight="false" outlineLevel="0" collapsed="false">
      <c r="A40" s="250"/>
      <c r="C40" s="243"/>
      <c r="D40" s="243"/>
      <c r="E40" s="243"/>
      <c r="F40" s="243"/>
      <c r="G40" s="243"/>
      <c r="H40" s="243"/>
      <c r="I40" s="243"/>
      <c r="J40" s="243"/>
      <c r="K40" s="243"/>
      <c r="L40" s="243"/>
      <c r="AC40" s="250"/>
      <c r="AE40" s="243"/>
      <c r="AF40" s="243"/>
      <c r="AG40" s="243"/>
      <c r="AH40" s="243"/>
      <c r="AI40" s="243"/>
      <c r="AJ40" s="243"/>
      <c r="AK40" s="243"/>
      <c r="AL40" s="243"/>
      <c r="AM40" s="243"/>
      <c r="AN40" s="243"/>
    </row>
    <row r="41" customFormat="false" ht="8.25" hidden="false" customHeight="false" outlineLevel="0" collapsed="false">
      <c r="A41" s="244" t="s">
        <v>50</v>
      </c>
      <c r="B41" s="244"/>
      <c r="C41" s="244"/>
      <c r="D41" s="244"/>
      <c r="E41" s="244"/>
      <c r="F41" s="244"/>
      <c r="G41" s="244"/>
      <c r="H41" s="245"/>
      <c r="I41" s="245"/>
      <c r="J41" s="243"/>
      <c r="K41" s="243"/>
      <c r="L41" s="244" t="s">
        <v>19</v>
      </c>
      <c r="M41" s="244"/>
      <c r="N41" s="244"/>
      <c r="O41" s="244"/>
      <c r="P41" s="244"/>
      <c r="T41" s="244" t="s">
        <v>20</v>
      </c>
      <c r="U41" s="244"/>
      <c r="V41" s="244"/>
      <c r="X41" s="244"/>
      <c r="Y41" s="244"/>
      <c r="AE41" s="244" t="s">
        <v>50</v>
      </c>
      <c r="AF41" s="244"/>
      <c r="AG41" s="244"/>
      <c r="AH41" s="244"/>
      <c r="AI41" s="244"/>
      <c r="AJ41" s="244"/>
      <c r="AK41" s="244"/>
      <c r="AL41" s="243"/>
      <c r="AM41" s="243"/>
      <c r="AN41" s="244" t="s">
        <v>19</v>
      </c>
      <c r="AO41" s="244"/>
      <c r="AP41" s="244"/>
      <c r="AQ41" s="244"/>
      <c r="AR41" s="244"/>
      <c r="AV41" s="244" t="s">
        <v>20</v>
      </c>
      <c r="AW41" s="244"/>
      <c r="AX41" s="244"/>
      <c r="AZ41" s="244" t="s">
        <v>21</v>
      </c>
      <c r="BA41" s="244"/>
    </row>
    <row r="42" customFormat="false" ht="8.25" hidden="false" customHeight="false" outlineLevel="0" collapsed="false">
      <c r="A42" s="250" t="s">
        <v>95</v>
      </c>
      <c r="B42" s="250" t="s">
        <v>23</v>
      </c>
      <c r="C42" s="250" t="s">
        <v>24</v>
      </c>
      <c r="D42" s="250" t="s">
        <v>52</v>
      </c>
      <c r="E42" s="250" t="s">
        <v>53</v>
      </c>
      <c r="F42" s="250" t="s">
        <v>54</v>
      </c>
      <c r="G42" s="250" t="s">
        <v>55</v>
      </c>
      <c r="H42" s="250" t="s">
        <v>56</v>
      </c>
      <c r="I42" s="250" t="s">
        <v>30</v>
      </c>
      <c r="J42" s="250" t="s">
        <v>57</v>
      </c>
      <c r="L42" s="250" t="s">
        <v>34</v>
      </c>
      <c r="M42" s="250" t="s">
        <v>35</v>
      </c>
      <c r="N42" s="250" t="s">
        <v>36</v>
      </c>
      <c r="O42" s="250" t="s">
        <v>96</v>
      </c>
      <c r="P42" s="250" t="s">
        <v>31</v>
      </c>
      <c r="S42" s="250" t="s">
        <v>95</v>
      </c>
      <c r="T42" s="250" t="s">
        <v>38</v>
      </c>
      <c r="U42" s="250" t="s">
        <v>39</v>
      </c>
      <c r="V42" s="250" t="s">
        <v>40</v>
      </c>
      <c r="X42" s="250" t="s">
        <v>41</v>
      </c>
      <c r="Y42" s="250" t="s">
        <v>58</v>
      </c>
      <c r="Z42" s="250" t="s">
        <v>97</v>
      </c>
      <c r="AA42" s="250"/>
      <c r="AD42" s="250" t="s">
        <v>95</v>
      </c>
      <c r="AE42" s="250" t="s">
        <v>24</v>
      </c>
      <c r="AF42" s="250" t="s">
        <v>52</v>
      </c>
      <c r="AG42" s="250" t="s">
        <v>53</v>
      </c>
      <c r="AH42" s="250" t="s">
        <v>54</v>
      </c>
      <c r="AI42" s="250" t="s">
        <v>55</v>
      </c>
      <c r="AJ42" s="250" t="s">
        <v>56</v>
      </c>
      <c r="AK42" s="250" t="s">
        <v>30</v>
      </c>
      <c r="AL42" s="250" t="s">
        <v>57</v>
      </c>
      <c r="AN42" s="250" t="s">
        <v>34</v>
      </c>
      <c r="AO42" s="250" t="s">
        <v>35</v>
      </c>
      <c r="AP42" s="250" t="s">
        <v>36</v>
      </c>
      <c r="AQ42" s="250" t="s">
        <v>96</v>
      </c>
      <c r="AR42" s="250" t="s">
        <v>31</v>
      </c>
      <c r="AV42" s="250" t="s">
        <v>38</v>
      </c>
      <c r="AW42" s="250" t="s">
        <v>39</v>
      </c>
      <c r="AX42" s="250" t="s">
        <v>40</v>
      </c>
      <c r="AZ42" s="250" t="s">
        <v>41</v>
      </c>
      <c r="BA42" s="250" t="s">
        <v>58</v>
      </c>
    </row>
    <row r="43" customFormat="false" ht="8.25" hidden="false" customHeight="false" outlineLevel="0" collapsed="false">
      <c r="A43" s="251" t="s">
        <v>1623</v>
      </c>
      <c r="B43" s="252" t="n">
        <v>31</v>
      </c>
      <c r="C43" s="252" t="n">
        <v>16</v>
      </c>
      <c r="D43" s="249" t="n">
        <f aca="false">F43/E43</f>
        <v>0.723684210526316</v>
      </c>
      <c r="E43" s="252" t="n">
        <v>76</v>
      </c>
      <c r="F43" s="252" t="n">
        <v>55</v>
      </c>
      <c r="G43" s="252" t="n">
        <v>515</v>
      </c>
      <c r="H43" s="252" t="n">
        <f aca="false">G43/F43</f>
        <v>9.36363636363636</v>
      </c>
      <c r="I43" s="252" t="n">
        <v>3</v>
      </c>
      <c r="J43" s="249" t="n">
        <f aca="false">I43/F43</f>
        <v>0.0545454545454545</v>
      </c>
      <c r="L43" s="252" t="n">
        <v>0</v>
      </c>
      <c r="M43" s="252" t="n">
        <v>0</v>
      </c>
      <c r="N43" s="252" t="e">
        <f aca="false">M43/L43</f>
        <v>#DIV/0!</v>
      </c>
      <c r="O43" s="252" t="n">
        <v>0</v>
      </c>
      <c r="P43" s="249" t="e">
        <f aca="false">O43/L43</f>
        <v>#DIV/0!</v>
      </c>
      <c r="S43" s="251" t="s">
        <v>1624</v>
      </c>
      <c r="T43" s="264" t="n">
        <f aca="false">(E43+L43)/($E$47+$L$47+$E$38+$L$38+$K$27+$D$27+$N$17)</f>
        <v>0.0741463414634146</v>
      </c>
      <c r="U43" s="264" t="n">
        <f aca="false">E43/($E$47+$E$38+$K$27)</f>
        <v>0.152304609218437</v>
      </c>
      <c r="V43" s="264" t="n">
        <f aca="false">L43/($L$47+$L$38+$D$27+$N$17)</f>
        <v>0</v>
      </c>
      <c r="X43" s="252" t="n">
        <f aca="false">($G43*('Scoring Format'!$B$4))+($I43*'Scoring Format'!$B$7)+($M43*('Scoring Format'!$B$3))+($O43*('Scoring Format'!$B$6))</f>
        <v>69.5</v>
      </c>
      <c r="Y43" s="252" t="n">
        <f aca="false">(F43*1)+(($G43*('Scoring Format'!$B$4))+($I43*'Scoring Format'!$B$7)+($M43*('Scoring Format'!$B$3))+($O43*('Scoring Format'!$B$6)))</f>
        <v>124.5</v>
      </c>
      <c r="Z43" s="252" t="n">
        <f aca="false">(F43*0.5)+(($G43*('Scoring Format'!$B$4))+($I43*'Scoring Format'!$B$7)+($M43*('Scoring Format'!$B$3))+($O43*('Scoring Format'!$B$6)))</f>
        <v>97</v>
      </c>
      <c r="AA43" s="243"/>
      <c r="AD43" s="251" t="s">
        <v>1624</v>
      </c>
      <c r="AE43" s="251"/>
      <c r="AF43" s="249" t="n">
        <f aca="false">AH43/AG43</f>
        <v>0.5625</v>
      </c>
      <c r="AG43" s="252" t="n">
        <v>16</v>
      </c>
      <c r="AH43" s="252" t="n">
        <v>9</v>
      </c>
      <c r="AI43" s="252" t="n">
        <v>108</v>
      </c>
      <c r="AJ43" s="252" t="n">
        <f aca="false">AI43/AH43</f>
        <v>12</v>
      </c>
      <c r="AK43" s="252" t="n">
        <v>1</v>
      </c>
      <c r="AL43" s="249" t="n">
        <f aca="false">AK43/AH43</f>
        <v>0.111111111111111</v>
      </c>
      <c r="AN43" s="252" t="n">
        <v>0</v>
      </c>
      <c r="AO43" s="252" t="n">
        <v>0</v>
      </c>
      <c r="AP43" s="252" t="n">
        <v>0</v>
      </c>
      <c r="AQ43" s="252" t="n">
        <v>0</v>
      </c>
      <c r="AR43" s="249" t="e">
        <f aca="false">AQ43/AN43</f>
        <v>#DIV/0!</v>
      </c>
      <c r="AV43" s="264" t="e">
        <f aca="false">(#ref!+AK43)/(#ref!+AK46)</f>
        <v>#NAME?</v>
      </c>
      <c r="AW43" s="264" t="e">
        <f aca="false">#ref!/(AK43+#ref!)</f>
        <v>#NAME?</v>
      </c>
      <c r="AX43" s="264" t="e">
        <f aca="false">AK43/(#ref!+AK43)</f>
        <v>#NAME?</v>
      </c>
      <c r="AZ43" s="252" t="n">
        <f aca="false">(AI43*0.1)+(AK43*6)+(AO43*0.1)+(AQ43*6)</f>
        <v>16.8</v>
      </c>
      <c r="BA43" s="252" t="n">
        <f aca="false">(AH43*1)+(AI43*0.1)+(AK43*6)+(AO43*0.1)+(AQ43*6)</f>
        <v>25.8</v>
      </c>
    </row>
    <row r="44" customFormat="false" ht="8.25" hidden="false" customHeight="false" outlineLevel="0" collapsed="false">
      <c r="A44" s="251" t="s">
        <v>1625</v>
      </c>
      <c r="B44" s="252" t="n">
        <v>28</v>
      </c>
      <c r="C44" s="252" t="n">
        <v>16</v>
      </c>
      <c r="D44" s="249" t="n">
        <f aca="false">F44/E44</f>
        <v>0.75</v>
      </c>
      <c r="E44" s="252" t="n">
        <v>4</v>
      </c>
      <c r="F44" s="252" t="n">
        <v>3</v>
      </c>
      <c r="G44" s="252" t="n">
        <v>21</v>
      </c>
      <c r="H44" s="252" t="n">
        <f aca="false">G44/F44</f>
        <v>7</v>
      </c>
      <c r="I44" s="252" t="n">
        <v>0</v>
      </c>
      <c r="J44" s="249" t="n">
        <f aca="false">I44/F44</f>
        <v>0</v>
      </c>
      <c r="L44" s="252" t="n">
        <v>0</v>
      </c>
      <c r="M44" s="252" t="n">
        <v>0</v>
      </c>
      <c r="N44" s="252" t="e">
        <f aca="false">M44/L44</f>
        <v>#DIV/0!</v>
      </c>
      <c r="O44" s="252" t="n">
        <v>0</v>
      </c>
      <c r="P44" s="249" t="e">
        <f aca="false">O44/L44</f>
        <v>#DIV/0!</v>
      </c>
      <c r="S44" s="251" t="s">
        <v>1626</v>
      </c>
      <c r="T44" s="264" t="n">
        <f aca="false">(E44+L44)/($E$47+$L$47+$E$38+$L$38+$K$27+$D$27+$N$17)</f>
        <v>0.00390243902439024</v>
      </c>
      <c r="U44" s="264" t="n">
        <f aca="false">E44/($E$47+$E$38+$K$27)</f>
        <v>0.00801603206412826</v>
      </c>
      <c r="V44" s="264" t="n">
        <f aca="false">L44/($L$47+$L$38+$D$27+$N$17)</f>
        <v>0</v>
      </c>
      <c r="X44" s="252" t="n">
        <f aca="false">($G44*('Scoring Format'!$B$4))+($I44*'Scoring Format'!$B$7)+($M44*('Scoring Format'!$B$3))+($O44*('Scoring Format'!$B$6))</f>
        <v>2.1</v>
      </c>
      <c r="Y44" s="252" t="n">
        <f aca="false">(F44*1)+(($G44*('Scoring Format'!$B$4))+($I44*'Scoring Format'!$B$7)+($M44*('Scoring Format'!$B$3))+($O44*('Scoring Format'!$B$6)))</f>
        <v>5.1</v>
      </c>
      <c r="Z44" s="252" t="n">
        <f aca="false">(F44*0.5)+(($G44*('Scoring Format'!$B$4))+($I44*'Scoring Format'!$B$7)+($M44*('Scoring Format'!$B$3))+($O44*('Scoring Format'!$B$6)))</f>
        <v>3.6</v>
      </c>
      <c r="AA44" s="243"/>
      <c r="AD44" s="251" t="s">
        <v>1627</v>
      </c>
      <c r="AE44" s="251"/>
      <c r="AF44" s="249" t="n">
        <f aca="false">AH44/AG44</f>
        <v>0.742857142857143</v>
      </c>
      <c r="AG44" s="252" t="n">
        <v>35</v>
      </c>
      <c r="AH44" s="252" t="n">
        <v>26</v>
      </c>
      <c r="AI44" s="252" t="n">
        <v>283</v>
      </c>
      <c r="AJ44" s="252" t="n">
        <f aca="false">AI44/AH44</f>
        <v>10.8846153846154</v>
      </c>
      <c r="AK44" s="252" t="n">
        <v>2</v>
      </c>
      <c r="AL44" s="249" t="n">
        <f aca="false">AK44/AH44</f>
        <v>0.0769230769230769</v>
      </c>
      <c r="AN44" s="252" t="n">
        <v>0</v>
      </c>
      <c r="AO44" s="252" t="n">
        <v>0</v>
      </c>
      <c r="AP44" s="252" t="n">
        <v>0</v>
      </c>
      <c r="AQ44" s="252" t="n">
        <v>0</v>
      </c>
      <c r="AR44" s="249" t="e">
        <f aca="false">AQ44/AN44</f>
        <v>#DIV/0!</v>
      </c>
      <c r="AV44" s="264" t="e">
        <f aca="false">(#ref!+AK44)/(#ref!+AK47)</f>
        <v>#NAME?</v>
      </c>
      <c r="AW44" s="264" t="e">
        <f aca="false">#ref!/(AK44+#ref!)</f>
        <v>#NAME?</v>
      </c>
      <c r="AX44" s="264" t="e">
        <f aca="false">AK44/(#ref!+AK44)</f>
        <v>#NAME?</v>
      </c>
      <c r="AZ44" s="252" t="n">
        <f aca="false">(AI44*0.1)+(AK44*6)+(AO44*0.1)+(AQ44*6)</f>
        <v>40.3</v>
      </c>
      <c r="BA44" s="252" t="n">
        <f aca="false">(AH44*1)+(AI44*0.1)+(AK44*6)+(AO44*0.1)+(AQ44*6)</f>
        <v>66.3</v>
      </c>
    </row>
    <row r="45" customFormat="false" ht="8.25" hidden="false" customHeight="false" outlineLevel="0" collapsed="false">
      <c r="A45" s="251" t="s">
        <v>1628</v>
      </c>
      <c r="B45" s="252" t="n">
        <v>31</v>
      </c>
      <c r="C45" s="252" t="n">
        <v>16</v>
      </c>
      <c r="D45" s="249" t="e">
        <f aca="false">F45/E45</f>
        <v>#DIV/0!</v>
      </c>
      <c r="E45" s="252"/>
      <c r="F45" s="252"/>
      <c r="G45" s="252"/>
      <c r="H45" s="252" t="e">
        <f aca="false">G45/F45</f>
        <v>#DIV/0!</v>
      </c>
      <c r="I45" s="252"/>
      <c r="J45" s="249" t="e">
        <f aca="false">I45/F45</f>
        <v>#DIV/0!</v>
      </c>
      <c r="L45" s="252" t="n">
        <v>0</v>
      </c>
      <c r="M45" s="252" t="n">
        <v>0</v>
      </c>
      <c r="N45" s="252" t="e">
        <f aca="false">M45/L45</f>
        <v>#DIV/0!</v>
      </c>
      <c r="O45" s="252" t="n">
        <v>0</v>
      </c>
      <c r="P45" s="249" t="e">
        <f aca="false">O45/L45</f>
        <v>#DIV/0!</v>
      </c>
      <c r="S45" s="251" t="s">
        <v>1629</v>
      </c>
      <c r="T45" s="264" t="n">
        <f aca="false">(E45+L45)/($E$47+$L$47+$E$38+$L$38+$K$27+$D$27+$N$17)</f>
        <v>0</v>
      </c>
      <c r="U45" s="264" t="n">
        <f aca="false">E45/($E$47+$E$38+$K$27)</f>
        <v>0</v>
      </c>
      <c r="V45" s="264" t="n">
        <f aca="false">L45/($L$47+$L$38+$D$27+$N$17)</f>
        <v>0</v>
      </c>
      <c r="X45" s="252" t="n">
        <f aca="false">($G45*('Scoring Format'!$B$4))+($I45*'Scoring Format'!$B$7)+($M45*('Scoring Format'!$B$3))+($O45*('Scoring Format'!$B$6))</f>
        <v>0</v>
      </c>
      <c r="Y45" s="252" t="n">
        <f aca="false">(F45*1)+(($G45*('Scoring Format'!$B$4))+($I45*'Scoring Format'!$B$7)+($M45*('Scoring Format'!$B$3))+($O45*('Scoring Format'!$B$6)))</f>
        <v>0</v>
      </c>
      <c r="Z45" s="252" t="n">
        <f aca="false">(F45*0.5)+(($G45*('Scoring Format'!$B$4))+($I45*'Scoring Format'!$B$7)+($M45*('Scoring Format'!$B$3))+($O45*('Scoring Format'!$B$6)))</f>
        <v>0</v>
      </c>
      <c r="AA45" s="243"/>
      <c r="AD45" s="251" t="s">
        <v>1630</v>
      </c>
      <c r="AE45" s="251"/>
      <c r="AF45" s="249" t="n">
        <f aca="false">AH45/AG45</f>
        <v>0.5</v>
      </c>
      <c r="AG45" s="252" t="n">
        <v>12</v>
      </c>
      <c r="AH45" s="252" t="n">
        <v>6</v>
      </c>
      <c r="AI45" s="252" t="n">
        <v>65</v>
      </c>
      <c r="AJ45" s="252" t="n">
        <f aca="false">AI45/AH45</f>
        <v>10.8333333333333</v>
      </c>
      <c r="AK45" s="252" t="n">
        <v>0</v>
      </c>
      <c r="AL45" s="249" t="n">
        <f aca="false">AK45/AH45</f>
        <v>0</v>
      </c>
      <c r="AN45" s="252" t="n">
        <v>0</v>
      </c>
      <c r="AO45" s="252" t="n">
        <v>0</v>
      </c>
      <c r="AP45" s="252" t="n">
        <v>0</v>
      </c>
      <c r="AQ45" s="252" t="n">
        <v>0</v>
      </c>
      <c r="AR45" s="249" t="e">
        <f aca="false">AQ45/AN45</f>
        <v>#DIV/0!</v>
      </c>
      <c r="AV45" s="264" t="e">
        <f aca="false">(#ref!+AK45)/(#ref!+AI49)</f>
        <v>#NAME?</v>
      </c>
      <c r="AW45" s="264" t="e">
        <f aca="false">#ref!/(AK45+#ref!)</f>
        <v>#NAME?</v>
      </c>
      <c r="AX45" s="264" t="e">
        <f aca="false">AK45/(#ref!+AK45)</f>
        <v>#NAME?</v>
      </c>
      <c r="AZ45" s="252" t="n">
        <f aca="false">(AI45*0.1)+(AK45*6)+(AO45*0.1)+(AQ45*6)</f>
        <v>6.5</v>
      </c>
      <c r="BA45" s="252" t="n">
        <f aca="false">(AH45*1)+(AI45*0.1)+(AK45*6)+(AO45*0.1)+(AQ45*6)</f>
        <v>12.5</v>
      </c>
    </row>
    <row r="46" customFormat="false" ht="8.25" hidden="false" customHeight="false" outlineLevel="0" collapsed="false">
      <c r="A46" s="251" t="s">
        <v>1631</v>
      </c>
      <c r="B46" s="252" t="n">
        <v>23</v>
      </c>
      <c r="C46" s="252" t="n">
        <v>16</v>
      </c>
      <c r="D46" s="249" t="n">
        <f aca="false">F46/E46</f>
        <v>0.694444444444444</v>
      </c>
      <c r="E46" s="252" t="n">
        <v>36</v>
      </c>
      <c r="F46" s="252" t="n">
        <v>25</v>
      </c>
      <c r="G46" s="252" t="n">
        <v>295</v>
      </c>
      <c r="H46" s="252" t="n">
        <f aca="false">G46/F46</f>
        <v>11.8</v>
      </c>
      <c r="I46" s="252" t="n">
        <v>1</v>
      </c>
      <c r="J46" s="249" t="n">
        <f aca="false">I46/F46</f>
        <v>0.04</v>
      </c>
      <c r="L46" s="252" t="n">
        <v>0</v>
      </c>
      <c r="M46" s="252" t="n">
        <v>0</v>
      </c>
      <c r="N46" s="252" t="e">
        <f aca="false">M46/L46</f>
        <v>#DIV/0!</v>
      </c>
      <c r="O46" s="252" t="n">
        <v>0</v>
      </c>
      <c r="P46" s="249" t="e">
        <f aca="false">O46/L46</f>
        <v>#DIV/0!</v>
      </c>
      <c r="S46" s="251" t="s">
        <v>1632</v>
      </c>
      <c r="T46" s="264" t="n">
        <f aca="false">(E46+L46)/($E$47+$L$47+$E$38+$L$38+$K$27+$D$27+$N$17)</f>
        <v>0.0351219512195122</v>
      </c>
      <c r="U46" s="264" t="n">
        <f aca="false">E46/($E$47+$E$38+$K$27)</f>
        <v>0.0721442885771543</v>
      </c>
      <c r="V46" s="264" t="n">
        <f aca="false">L46/($L$47+$L$38+$D$27+$N$17)</f>
        <v>0</v>
      </c>
      <c r="X46" s="252" t="n">
        <f aca="false">($G46*('Scoring Format'!$B$4))+($I46*'Scoring Format'!$B$7)+($M46*('Scoring Format'!$B$3))+($O46*('Scoring Format'!$B$6))</f>
        <v>35.5</v>
      </c>
      <c r="Y46" s="252" t="n">
        <f aca="false">(F46*1)+(($G46*('Scoring Format'!$B$4))+($I46*'Scoring Format'!$B$7)+($M46*('Scoring Format'!$B$3))+($O46*('Scoring Format'!$B$6)))</f>
        <v>60.5</v>
      </c>
      <c r="Z46" s="252" t="n">
        <f aca="false">(F46*0.5)+(($G46*('Scoring Format'!$B$4))+($I46*'Scoring Format'!$B$7)+($M46*('Scoring Format'!$B$3))+($O46*('Scoring Format'!$B$6)))</f>
        <v>48</v>
      </c>
      <c r="AA46" s="243"/>
      <c r="AD46" s="251" t="s">
        <v>1633</v>
      </c>
      <c r="AE46" s="251"/>
      <c r="AF46" s="249" t="e">
        <f aca="false">AH46/AG46</f>
        <v>#DIV/0!</v>
      </c>
      <c r="AG46" s="252"/>
      <c r="AH46" s="252"/>
      <c r="AI46" s="252"/>
      <c r="AJ46" s="252" t="e">
        <f aca="false">AI46/AH46</f>
        <v>#DIV/0!</v>
      </c>
      <c r="AK46" s="252"/>
      <c r="AL46" s="249" t="e">
        <f aca="false">AK46/AH46</f>
        <v>#DIV/0!</v>
      </c>
      <c r="AN46" s="252"/>
      <c r="AO46" s="252"/>
      <c r="AP46" s="252"/>
      <c r="AQ46" s="252" t="n">
        <v>0</v>
      </c>
      <c r="AR46" s="249" t="e">
        <f aca="false">AQ46/AN46</f>
        <v>#DIV/0!</v>
      </c>
      <c r="AV46" s="264" t="e">
        <f aca="false">(#ref!+AK46)/(#ref!+AI50)</f>
        <v>#NAME?</v>
      </c>
      <c r="AW46" s="264" t="e">
        <f aca="false">#ref!/(AK46+#ref!)</f>
        <v>#NAME?</v>
      </c>
      <c r="AX46" s="264" t="e">
        <f aca="false">AK46/(#ref!+AK46)</f>
        <v>#NAME?</v>
      </c>
      <c r="AZ46" s="252" t="n">
        <f aca="false">(AI46*0.1)+(AK46*6)+(AO46*0.1)+(AQ46*6)</f>
        <v>0</v>
      </c>
      <c r="BA46" s="252" t="n">
        <f aca="false">(AH46*1)+(AI46*0.1)+(AK46*6)+(AO46*0.1)+(AQ46*6)</f>
        <v>0</v>
      </c>
    </row>
    <row r="47" customFormat="false" ht="8.25" hidden="false" customHeight="false" outlineLevel="0" collapsed="false">
      <c r="A47" s="250" t="s">
        <v>49</v>
      </c>
      <c r="B47" s="250"/>
      <c r="C47" s="250"/>
      <c r="D47" s="247"/>
      <c r="E47" s="250" t="n">
        <f aca="false">SUM(E43:E46)</f>
        <v>116</v>
      </c>
      <c r="F47" s="250" t="n">
        <f aca="false">SUM(F43:F46)</f>
        <v>83</v>
      </c>
      <c r="G47" s="250" t="n">
        <f aca="false">SUM(G43:G46)</f>
        <v>831</v>
      </c>
      <c r="H47" s="250"/>
      <c r="I47" s="250" t="n">
        <f aca="false">SUM(I43:I46)</f>
        <v>4</v>
      </c>
      <c r="J47" s="250"/>
      <c r="K47" s="250"/>
      <c r="L47" s="250" t="n">
        <f aca="false">SUM(L43:L46)</f>
        <v>0</v>
      </c>
      <c r="M47" s="250" t="n">
        <f aca="false">SUM(M43:M46)</f>
        <v>0</v>
      </c>
      <c r="N47" s="250"/>
      <c r="O47" s="250" t="n">
        <f aca="false">SUM(O43:O46)</f>
        <v>0</v>
      </c>
      <c r="P47" s="247"/>
      <c r="R47" s="254"/>
      <c r="T47" s="254"/>
      <c r="V47" s="243"/>
      <c r="W47" s="243"/>
      <c r="AD47" s="250" t="s">
        <v>49</v>
      </c>
      <c r="AE47" s="250"/>
      <c r="AF47" s="247"/>
      <c r="AG47" s="250" t="n">
        <f aca="false">SUM(AG43:AG46)</f>
        <v>63</v>
      </c>
      <c r="AH47" s="250" t="n">
        <f aca="false">SUM(AH43:AH46)</f>
        <v>41</v>
      </c>
      <c r="AI47" s="250" t="n">
        <f aca="false">SUM(AI43:AI46)</f>
        <v>456</v>
      </c>
      <c r="AJ47" s="250"/>
      <c r="AK47" s="250" t="n">
        <f aca="false">SUM(AK43:AK46)</f>
        <v>3</v>
      </c>
      <c r="AL47" s="250"/>
      <c r="AM47" s="250"/>
      <c r="AN47" s="250" t="n">
        <f aca="false">SUM(AN43:AN46)</f>
        <v>0</v>
      </c>
      <c r="AO47" s="250" t="n">
        <f aca="false">SUM(AO43:AO46)</f>
        <v>0</v>
      </c>
      <c r="AP47" s="250"/>
      <c r="AQ47" s="250" t="n">
        <f aca="false">SUM(AQ43:AQ46)</f>
        <v>0</v>
      </c>
      <c r="AR47" s="247"/>
      <c r="AT47" s="254"/>
      <c r="AU47" s="254"/>
      <c r="AV47" s="254"/>
      <c r="AX47" s="243"/>
      <c r="AY47" s="243"/>
    </row>
    <row r="48" customFormat="false" ht="8.25" hidden="false" customHeight="false" outlineLevel="0" collapsed="false">
      <c r="H48" s="261"/>
      <c r="I48" s="243"/>
      <c r="J48" s="243"/>
      <c r="P48" s="254"/>
      <c r="Q48" s="254"/>
      <c r="R48" s="254"/>
      <c r="T48" s="243"/>
      <c r="U48" s="243"/>
      <c r="AJ48" s="261"/>
      <c r="AK48" s="243"/>
      <c r="AL48" s="243"/>
      <c r="AR48" s="254"/>
      <c r="AS48" s="254"/>
      <c r="AT48" s="254"/>
      <c r="AV48" s="243"/>
      <c r="AW48" s="243"/>
    </row>
    <row r="49" customFormat="false" ht="8.25" hidden="false" customHeight="false" outlineLevel="0" collapsed="false">
      <c r="H49" s="261"/>
      <c r="I49" s="243"/>
      <c r="J49" s="243"/>
      <c r="P49" s="254"/>
      <c r="Q49" s="254"/>
      <c r="R49" s="254"/>
      <c r="T49" s="243"/>
      <c r="U49" s="243"/>
      <c r="AJ49" s="261"/>
      <c r="AK49" s="243"/>
      <c r="AL49" s="243"/>
      <c r="AR49" s="254"/>
      <c r="AS49" s="254"/>
      <c r="AT49" s="254"/>
      <c r="AV49" s="243"/>
      <c r="AW49" s="243"/>
    </row>
    <row r="50" customFormat="false" ht="8.25" hidden="false" customHeight="false" outlineLevel="0" collapsed="false">
      <c r="A50" s="244" t="s">
        <v>109</v>
      </c>
      <c r="B50" s="244"/>
      <c r="C50" s="244"/>
      <c r="D50" s="244"/>
      <c r="E50" s="244"/>
      <c r="F50" s="244"/>
      <c r="G50" s="244"/>
      <c r="H50" s="261"/>
      <c r="I50" s="243"/>
      <c r="J50" s="244" t="s">
        <v>110</v>
      </c>
      <c r="K50" s="244"/>
      <c r="L50" s="244"/>
      <c r="M50" s="244"/>
      <c r="N50" s="244"/>
      <c r="P50" s="266"/>
      <c r="Q50" s="254"/>
      <c r="R50" s="244" t="s">
        <v>111</v>
      </c>
      <c r="S50" s="244"/>
      <c r="T50" s="244"/>
      <c r="U50" s="244"/>
      <c r="V50" s="244"/>
      <c r="AC50" s="244" t="s">
        <v>109</v>
      </c>
      <c r="AD50" s="244"/>
      <c r="AE50" s="244"/>
      <c r="AF50" s="244"/>
      <c r="AG50" s="244"/>
      <c r="AH50" s="244"/>
      <c r="AI50" s="244"/>
      <c r="AJ50" s="261"/>
      <c r="AK50" s="243"/>
      <c r="AL50" s="244" t="s">
        <v>110</v>
      </c>
      <c r="AM50" s="244"/>
      <c r="AN50" s="244"/>
      <c r="AO50" s="244"/>
      <c r="AP50" s="244"/>
      <c r="AR50" s="266"/>
      <c r="AS50" s="254"/>
      <c r="AT50" s="244" t="s">
        <v>111</v>
      </c>
      <c r="AU50" s="244"/>
      <c r="AV50" s="244"/>
      <c r="AW50" s="244"/>
      <c r="AX50" s="244"/>
    </row>
    <row r="51" customFormat="false" ht="8.25" hidden="false" customHeight="false" outlineLevel="0" collapsed="false">
      <c r="A51" s="247"/>
      <c r="B51" s="250" t="s">
        <v>53</v>
      </c>
      <c r="C51" s="250" t="s">
        <v>112</v>
      </c>
      <c r="D51" s="250" t="s">
        <v>55</v>
      </c>
      <c r="E51" s="250" t="s">
        <v>30</v>
      </c>
      <c r="H51" s="243"/>
      <c r="I51" s="243"/>
      <c r="J51" s="267" t="s">
        <v>113</v>
      </c>
      <c r="K51" s="267"/>
      <c r="L51" s="267"/>
      <c r="M51" s="267"/>
      <c r="N51" s="247" t="s">
        <v>114</v>
      </c>
      <c r="R51" s="267" t="s">
        <v>113</v>
      </c>
      <c r="S51" s="267"/>
      <c r="T51" s="267"/>
      <c r="U51" s="267"/>
      <c r="V51" s="247" t="s">
        <v>114</v>
      </c>
      <c r="AC51" s="247"/>
      <c r="AD51" s="250" t="s">
        <v>53</v>
      </c>
      <c r="AE51" s="250" t="s">
        <v>112</v>
      </c>
      <c r="AF51" s="250" t="s">
        <v>55</v>
      </c>
      <c r="AG51" s="250" t="s">
        <v>30</v>
      </c>
      <c r="AJ51" s="243"/>
      <c r="AK51" s="243"/>
      <c r="AL51" s="267" t="s">
        <v>113</v>
      </c>
      <c r="AM51" s="267"/>
      <c r="AN51" s="267"/>
      <c r="AO51" s="267"/>
      <c r="AP51" s="247" t="s">
        <v>114</v>
      </c>
      <c r="AT51" s="267" t="s">
        <v>113</v>
      </c>
      <c r="AU51" s="267"/>
      <c r="AV51" s="267"/>
      <c r="AW51" s="267"/>
      <c r="AX51" s="247" t="s">
        <v>114</v>
      </c>
    </row>
    <row r="52" customFormat="false" ht="8.25" hidden="false" customHeight="false" outlineLevel="0" collapsed="false">
      <c r="A52" s="265" t="s">
        <v>117</v>
      </c>
      <c r="B52" s="252" t="n">
        <f aca="false">SUM(K22:K26,E32:E37,E43:E46)</f>
        <v>499</v>
      </c>
      <c r="C52" s="252" t="n">
        <f aca="false">SUM(F43:F46,F32:F37,L22:L26)</f>
        <v>331</v>
      </c>
      <c r="D52" s="252" t="n">
        <f aca="false">SUM(G43:G46,G32:G37,M22:M26)</f>
        <v>3750</v>
      </c>
      <c r="E52" s="252" t="n">
        <f aca="false">SUM(O22:O26,I32:I37,I43:I46)</f>
        <v>25</v>
      </c>
      <c r="H52" s="243"/>
      <c r="I52" s="243"/>
      <c r="J52" s="251" t="s">
        <v>1634</v>
      </c>
      <c r="K52" s="251"/>
      <c r="L52" s="251"/>
      <c r="M52" s="251"/>
      <c r="N52" s="251" t="s">
        <v>22</v>
      </c>
      <c r="R52" s="251"/>
      <c r="S52" s="251"/>
      <c r="T52" s="251"/>
      <c r="U52" s="251"/>
      <c r="V52" s="251"/>
      <c r="AC52" s="265" t="s">
        <v>117</v>
      </c>
      <c r="AD52" s="252" t="n">
        <f aca="false">SUM(AM22:AM26,AG32:AG37,AG43:AG46)</f>
        <v>583</v>
      </c>
      <c r="AE52" s="252" t="n">
        <f aca="false">SUM(AH43:AH46,AH32:AH37,AM22:AM26)</f>
        <v>404</v>
      </c>
      <c r="AF52" s="252" t="n">
        <f aca="false">SUM(AI43:AI46,AI32:AI37,AN22:AN26)</f>
        <v>3653</v>
      </c>
      <c r="AG52" s="252" t="n">
        <f aca="false">SUM(AQ22:AQ26,AK32:AK37,AK43:AK46)</f>
        <v>27</v>
      </c>
      <c r="AJ52" s="243"/>
      <c r="AK52" s="243"/>
      <c r="AL52" s="265"/>
      <c r="AM52" s="265"/>
      <c r="AN52" s="265"/>
      <c r="AO52" s="265"/>
      <c r="AP52" s="251"/>
      <c r="AT52" s="265"/>
      <c r="AU52" s="265"/>
      <c r="AV52" s="265"/>
      <c r="AW52" s="265"/>
      <c r="AX52" s="251"/>
    </row>
    <row r="53" customFormat="false" ht="8.25" hidden="false" customHeight="false" outlineLevel="0" collapsed="false">
      <c r="A53" s="265" t="s">
        <v>118</v>
      </c>
      <c r="B53" s="252" t="n">
        <f aca="false">SUM(D17)</f>
        <v>498</v>
      </c>
      <c r="C53" s="252" t="n">
        <f aca="false">SUM(E17)</f>
        <v>331</v>
      </c>
      <c r="D53" s="252" t="n">
        <f aca="false">SUM(G17)</f>
        <v>3750</v>
      </c>
      <c r="E53" s="252" t="n">
        <f aca="false">SUM(I17)</f>
        <v>25</v>
      </c>
      <c r="F53" s="250"/>
      <c r="J53" s="251" t="s">
        <v>1635</v>
      </c>
      <c r="K53" s="251"/>
      <c r="L53" s="251"/>
      <c r="M53" s="251"/>
      <c r="N53" s="251" t="s">
        <v>51</v>
      </c>
      <c r="R53" s="251"/>
      <c r="S53" s="251"/>
      <c r="T53" s="251"/>
      <c r="U53" s="251"/>
      <c r="V53" s="251"/>
      <c r="AC53" s="265" t="s">
        <v>118</v>
      </c>
      <c r="AD53" s="252" t="n">
        <f aca="false">SUM(AF17)</f>
        <v>583</v>
      </c>
      <c r="AE53" s="252" t="n">
        <f aca="false">SUM(AG17)</f>
        <v>378</v>
      </c>
      <c r="AF53" s="252" t="n">
        <f aca="false">SUM(AI17)</f>
        <v>4072</v>
      </c>
      <c r="AG53" s="252" t="n">
        <f aca="false">SUM(AK17)</f>
        <v>27</v>
      </c>
      <c r="AH53" s="250"/>
      <c r="AL53" s="265"/>
      <c r="AM53" s="265"/>
      <c r="AN53" s="265"/>
      <c r="AO53" s="265"/>
      <c r="AP53" s="251"/>
      <c r="AT53" s="265"/>
      <c r="AU53" s="265"/>
      <c r="AV53" s="265"/>
      <c r="AW53" s="265"/>
      <c r="AX53" s="251"/>
    </row>
    <row r="54" customFormat="false" ht="8.25" hidden="false" customHeight="false" outlineLevel="0" collapsed="false">
      <c r="A54" s="265" t="s">
        <v>120</v>
      </c>
      <c r="B54" s="251"/>
      <c r="F54" s="250"/>
      <c r="J54" s="251" t="s">
        <v>1636</v>
      </c>
      <c r="K54" s="251"/>
      <c r="L54" s="251"/>
      <c r="M54" s="251"/>
      <c r="N54" s="251" t="s">
        <v>122</v>
      </c>
      <c r="R54" s="265"/>
      <c r="S54" s="265"/>
      <c r="T54" s="265"/>
      <c r="U54" s="265"/>
      <c r="V54" s="251"/>
      <c r="AC54" s="265" t="s">
        <v>120</v>
      </c>
      <c r="AD54" s="251"/>
      <c r="AH54" s="250"/>
      <c r="AL54" s="265"/>
      <c r="AM54" s="265"/>
      <c r="AN54" s="265"/>
      <c r="AO54" s="265"/>
      <c r="AP54" s="251"/>
      <c r="AT54" s="265"/>
      <c r="AU54" s="265"/>
      <c r="AV54" s="265"/>
      <c r="AW54" s="265"/>
      <c r="AX54" s="251"/>
    </row>
    <row r="55" customFormat="false" ht="8.25" hidden="false" customHeight="false" outlineLevel="0" collapsed="false">
      <c r="J55" s="251" t="s">
        <v>1637</v>
      </c>
      <c r="K55" s="251"/>
      <c r="L55" s="251"/>
      <c r="M55" s="251"/>
      <c r="N55" s="251" t="s">
        <v>122</v>
      </c>
      <c r="R55" s="265"/>
      <c r="S55" s="265"/>
      <c r="T55" s="265"/>
      <c r="U55" s="265"/>
      <c r="V55" s="251"/>
      <c r="AL55" s="265"/>
      <c r="AM55" s="265"/>
      <c r="AN55" s="265"/>
      <c r="AO55" s="265"/>
      <c r="AP55" s="251"/>
      <c r="AT55" s="265"/>
      <c r="AU55" s="265"/>
      <c r="AV55" s="265"/>
      <c r="AW55" s="265"/>
      <c r="AX55" s="251"/>
    </row>
    <row r="56" customFormat="false" ht="8.25" hidden="false" customHeight="false" outlineLevel="0" collapsed="false">
      <c r="A56" s="247"/>
      <c r="B56" s="250" t="s">
        <v>25</v>
      </c>
      <c r="C56" s="250" t="s">
        <v>28</v>
      </c>
      <c r="D56" s="250" t="s">
        <v>30</v>
      </c>
      <c r="J56" s="251" t="s">
        <v>1638</v>
      </c>
      <c r="K56" s="251"/>
      <c r="L56" s="251"/>
      <c r="M56" s="251"/>
      <c r="N56" s="251" t="s">
        <v>122</v>
      </c>
      <c r="R56" s="265"/>
      <c r="S56" s="265"/>
      <c r="T56" s="265"/>
      <c r="U56" s="265"/>
      <c r="V56" s="251"/>
      <c r="AC56" s="247"/>
      <c r="AD56" s="250" t="s">
        <v>25</v>
      </c>
      <c r="AE56" s="250" t="s">
        <v>28</v>
      </c>
      <c r="AF56" s="250" t="s">
        <v>30</v>
      </c>
      <c r="AL56" s="265"/>
      <c r="AM56" s="265"/>
      <c r="AN56" s="265"/>
      <c r="AO56" s="265"/>
      <c r="AP56" s="251"/>
      <c r="AT56" s="265"/>
      <c r="AU56" s="265"/>
      <c r="AV56" s="265"/>
      <c r="AW56" s="265"/>
      <c r="AX56" s="251"/>
    </row>
    <row r="57" customFormat="false" ht="8.25" hidden="false" customHeight="false" outlineLevel="0" collapsed="false">
      <c r="A57" s="265" t="s">
        <v>125</v>
      </c>
      <c r="B57" s="252" t="n">
        <f aca="false">SUM(N14:N16,D22:D26,L32:L37,L43:L46)</f>
        <v>526</v>
      </c>
      <c r="C57" s="252" t="n">
        <f aca="false">SUM(O14:O16,E22:E26,M32:M37,M43:M46)</f>
        <v>2280</v>
      </c>
      <c r="D57" s="252" t="n">
        <f aca="false">SUM(Q14:Q16,G22:G26,O32:O37,O43:O46)</f>
        <v>22</v>
      </c>
      <c r="J57" s="251" t="s">
        <v>1639</v>
      </c>
      <c r="K57" s="251"/>
      <c r="L57" s="251"/>
      <c r="M57" s="251"/>
      <c r="N57" s="251" t="s">
        <v>122</v>
      </c>
      <c r="R57" s="265"/>
      <c r="S57" s="265"/>
      <c r="T57" s="265"/>
      <c r="U57" s="265"/>
      <c r="V57" s="251"/>
      <c r="AC57" s="265" t="s">
        <v>125</v>
      </c>
      <c r="AD57" s="252" t="n">
        <f aca="false">SUM(AP14:AP16,AF22:AF26,AN32:AN37,AN43:AN46)</f>
        <v>421</v>
      </c>
      <c r="AE57" s="252" t="n">
        <f aca="false">SUM(AQ14:AQ16,AG22:AG26,AO32:AO37,AO43:AO46)</f>
        <v>2231</v>
      </c>
      <c r="AF57" s="252" t="n">
        <f aca="false">SUM(AS14:AS16,AI22:AI26,AQ32:AQ37,AQ43:AQ46)</f>
        <v>18</v>
      </c>
      <c r="AL57" s="265"/>
      <c r="AM57" s="265"/>
      <c r="AN57" s="265"/>
      <c r="AO57" s="265"/>
      <c r="AP57" s="251"/>
      <c r="AT57" s="265"/>
      <c r="AU57" s="265"/>
      <c r="AV57" s="265"/>
      <c r="AW57" s="265"/>
      <c r="AX57" s="251"/>
    </row>
    <row r="58" customFormat="false" ht="8.25" hidden="false" customHeight="false" outlineLevel="0" collapsed="false">
      <c r="A58" s="265" t="s">
        <v>120</v>
      </c>
      <c r="B58" s="251"/>
      <c r="J58" s="251" t="s">
        <v>1640</v>
      </c>
      <c r="K58" s="251"/>
      <c r="L58" s="251"/>
      <c r="M58" s="251"/>
      <c r="N58" s="251" t="s">
        <v>122</v>
      </c>
      <c r="R58" s="265"/>
      <c r="S58" s="265"/>
      <c r="T58" s="265"/>
      <c r="U58" s="265"/>
      <c r="V58" s="251"/>
      <c r="AC58" s="265" t="s">
        <v>120</v>
      </c>
      <c r="AD58" s="251"/>
      <c r="AL58" s="265"/>
      <c r="AM58" s="265"/>
      <c r="AN58" s="265"/>
      <c r="AO58" s="265"/>
      <c r="AP58" s="251"/>
      <c r="AT58" s="265"/>
      <c r="AU58" s="265"/>
      <c r="AV58" s="265"/>
      <c r="AW58" s="265"/>
      <c r="AX58" s="251"/>
    </row>
    <row r="59" customFormat="false" ht="8.25" hidden="false" customHeight="false" outlineLevel="0" collapsed="false">
      <c r="J59" s="251" t="s">
        <v>1641</v>
      </c>
      <c r="K59" s="251"/>
      <c r="L59" s="251"/>
      <c r="M59" s="251"/>
      <c r="N59" s="251" t="s">
        <v>130</v>
      </c>
      <c r="R59" s="265"/>
      <c r="S59" s="265"/>
      <c r="T59" s="265"/>
      <c r="U59" s="265"/>
      <c r="V59" s="251"/>
      <c r="AL59" s="265"/>
      <c r="AM59" s="265"/>
      <c r="AN59" s="265"/>
      <c r="AO59" s="265"/>
      <c r="AP59" s="251"/>
      <c r="AT59" s="265"/>
      <c r="AU59" s="265"/>
      <c r="AV59" s="265"/>
      <c r="AW59" s="265"/>
      <c r="AX59" s="251"/>
    </row>
    <row r="60" customFormat="false" ht="8.25" hidden="false" customHeight="false" outlineLevel="0" collapsed="false">
      <c r="B60" s="250" t="s">
        <v>16</v>
      </c>
      <c r="C60" s="250" t="s">
        <v>17</v>
      </c>
      <c r="J60" s="242" t="s">
        <v>1642</v>
      </c>
      <c r="N60" s="242" t="s">
        <v>130</v>
      </c>
      <c r="AD60" s="250" t="s">
        <v>16</v>
      </c>
      <c r="AE60" s="250" t="s">
        <v>17</v>
      </c>
    </row>
    <row r="61" customFormat="false" ht="8.25" hidden="false" customHeight="false" outlineLevel="0" collapsed="false">
      <c r="A61" s="265" t="s">
        <v>131</v>
      </c>
      <c r="B61" s="249" t="n">
        <f aca="false">B57/(B53+B57)</f>
        <v>0.513671875</v>
      </c>
      <c r="C61" s="249" t="n">
        <f aca="false">B53/(B53+B57)</f>
        <v>0.486328125</v>
      </c>
      <c r="J61" s="242" t="s">
        <v>1643</v>
      </c>
      <c r="N61" s="242" t="s">
        <v>130</v>
      </c>
      <c r="AC61" s="265" t="s">
        <v>131</v>
      </c>
      <c r="AD61" s="249" t="n">
        <f aca="false">AD57/(AD53+AD57)</f>
        <v>0.419322709163347</v>
      </c>
      <c r="AE61" s="249" t="n">
        <f aca="false">AD53/(AD53+AD57)</f>
        <v>0.580677290836653</v>
      </c>
      <c r="AL61" s="242" t="s">
        <v>132</v>
      </c>
    </row>
    <row r="62" customFormat="false" ht="8.25" hidden="false" customHeight="false" outlineLevel="0" collapsed="false">
      <c r="A62" s="265" t="s">
        <v>133</v>
      </c>
      <c r="B62" s="251"/>
      <c r="C62" s="251"/>
      <c r="AC62" s="265" t="s">
        <v>133</v>
      </c>
      <c r="AD62" s="251"/>
      <c r="AE62" s="251"/>
    </row>
    <row r="64" customFormat="false" ht="8.25" hidden="false" customHeight="false" outlineLevel="0" collapsed="false">
      <c r="J64" s="242" t="s">
        <v>132</v>
      </c>
    </row>
    <row r="73" customFormat="false" ht="8.25" hidden="false" customHeight="false" outlineLevel="0" collapsed="false">
      <c r="A73" s="244" t="s">
        <v>10</v>
      </c>
      <c r="B73" s="244"/>
      <c r="C73" s="244"/>
      <c r="D73" s="244"/>
      <c r="E73" s="244"/>
      <c r="F73" s="244"/>
      <c r="G73" s="244"/>
      <c r="H73" s="244"/>
      <c r="I73" s="244"/>
      <c r="J73" s="244"/>
      <c r="K73" s="244"/>
      <c r="L73" s="244"/>
      <c r="M73" s="244"/>
      <c r="N73" s="244"/>
      <c r="O73" s="244"/>
      <c r="P73" s="244"/>
      <c r="Q73" s="244"/>
      <c r="R73" s="244"/>
      <c r="S73" s="244"/>
      <c r="T73" s="244"/>
      <c r="U73" s="244"/>
      <c r="V73" s="244"/>
      <c r="W73" s="244"/>
    </row>
    <row r="74" customFormat="false" ht="8.25" hidden="false" customHeight="false" outlineLevel="0" collapsed="false">
      <c r="A74" s="245"/>
      <c r="B74" s="245"/>
      <c r="C74" s="245"/>
      <c r="D74" s="245"/>
      <c r="E74" s="245"/>
      <c r="F74" s="245"/>
      <c r="G74" s="245"/>
      <c r="H74" s="245"/>
      <c r="I74" s="245"/>
      <c r="J74" s="245"/>
      <c r="K74" s="245"/>
      <c r="L74" s="245"/>
      <c r="M74" s="245"/>
      <c r="N74" s="245"/>
      <c r="O74" s="245"/>
      <c r="P74" s="245"/>
      <c r="Q74" s="245"/>
      <c r="R74" s="245"/>
      <c r="S74" s="245"/>
      <c r="T74" s="245"/>
      <c r="U74" s="245"/>
      <c r="V74" s="245"/>
      <c r="W74" s="245"/>
    </row>
    <row r="75" customFormat="false" ht="8.25" hidden="false" customHeight="false" outlineLevel="0" collapsed="false">
      <c r="H75" s="246" t="s">
        <v>11</v>
      </c>
      <c r="I75" s="246"/>
      <c r="J75" s="246"/>
      <c r="M75" s="246" t="s">
        <v>12</v>
      </c>
      <c r="N75" s="246"/>
      <c r="O75" s="246"/>
      <c r="S75" s="247" t="s">
        <v>13</v>
      </c>
    </row>
    <row r="76" customFormat="false" ht="8.25" hidden="false" customHeight="false" outlineLevel="0" collapsed="false">
      <c r="H76" s="246" t="s">
        <v>14</v>
      </c>
      <c r="I76" s="246"/>
      <c r="J76" s="246"/>
      <c r="M76" s="246" t="s">
        <v>15</v>
      </c>
      <c r="S76" s="248" t="s">
        <v>16</v>
      </c>
      <c r="T76" s="248" t="s">
        <v>17</v>
      </c>
    </row>
    <row r="77" customFormat="false" ht="8.25" hidden="false" customHeight="false" outlineLevel="0" collapsed="false">
      <c r="H77" s="246"/>
      <c r="I77" s="246"/>
      <c r="J77" s="246"/>
      <c r="S77" s="249" t="n">
        <f aca="false">(M87+C97+K108+K117)/(M87+C97+K108+C87)</f>
        <v>1</v>
      </c>
      <c r="T77" s="249" t="n">
        <f aca="false">C87/(C87+M87+C97+K108+K117)</f>
        <v>0</v>
      </c>
    </row>
    <row r="80" customFormat="false" ht="8.25" hidden="false" customHeight="false" outlineLevel="0" collapsed="false">
      <c r="A80" s="244" t="s">
        <v>14</v>
      </c>
      <c r="B80" s="244"/>
      <c r="C80" s="244"/>
      <c r="D80" s="244"/>
      <c r="E80" s="244"/>
      <c r="F80" s="244"/>
      <c r="G80" s="244"/>
      <c r="H80" s="244"/>
      <c r="I80" s="244"/>
      <c r="J80" s="244"/>
      <c r="K80" s="244"/>
      <c r="L80" s="244"/>
      <c r="M80" s="244"/>
      <c r="N80" s="244"/>
      <c r="O80" s="244"/>
      <c r="P80" s="244"/>
      <c r="Q80" s="244"/>
      <c r="R80" s="244"/>
      <c r="S80" s="244"/>
      <c r="T80" s="244"/>
      <c r="U80" s="244"/>
      <c r="V80" s="244"/>
      <c r="W80" s="244"/>
    </row>
    <row r="83" customFormat="false" ht="8.25" hidden="false" customHeight="false" outlineLevel="0" collapsed="false">
      <c r="C83" s="244" t="s">
        <v>18</v>
      </c>
      <c r="D83" s="244"/>
      <c r="E83" s="244"/>
      <c r="F83" s="244"/>
      <c r="G83" s="244"/>
      <c r="H83" s="244"/>
      <c r="I83" s="244"/>
      <c r="L83" s="244" t="s">
        <v>19</v>
      </c>
      <c r="M83" s="244"/>
      <c r="N83" s="244"/>
      <c r="O83" s="244"/>
      <c r="P83" s="244"/>
      <c r="R83" s="244" t="s">
        <v>20</v>
      </c>
      <c r="S83" s="244"/>
      <c r="T83" s="244"/>
      <c r="V83" s="244" t="s">
        <v>21</v>
      </c>
      <c r="W83" s="244"/>
      <c r="X83" s="242" t="s">
        <v>42</v>
      </c>
      <c r="Z83" s="250"/>
    </row>
    <row r="84" customFormat="false" ht="8.25" hidden="false" customHeight="false" outlineLevel="0" collapsed="false">
      <c r="A84" s="250" t="s">
        <v>22</v>
      </c>
      <c r="B84" s="250" t="s">
        <v>24</v>
      </c>
      <c r="C84" s="250" t="s">
        <v>25</v>
      </c>
      <c r="D84" s="250" t="s">
        <v>26</v>
      </c>
      <c r="E84" s="250" t="s">
        <v>27</v>
      </c>
      <c r="F84" s="250" t="s">
        <v>28</v>
      </c>
      <c r="G84" s="250" t="s">
        <v>29</v>
      </c>
      <c r="H84" s="250" t="s">
        <v>30</v>
      </c>
      <c r="I84" s="250" t="s">
        <v>31</v>
      </c>
      <c r="J84" s="250" t="s">
        <v>32</v>
      </c>
      <c r="K84" s="250" t="s">
        <v>33</v>
      </c>
      <c r="M84" s="250" t="s">
        <v>34</v>
      </c>
      <c r="N84" s="250" t="s">
        <v>35</v>
      </c>
      <c r="O84" s="250" t="s">
        <v>36</v>
      </c>
      <c r="P84" s="250" t="s">
        <v>30</v>
      </c>
      <c r="Q84" s="250" t="s">
        <v>37</v>
      </c>
      <c r="R84" s="250"/>
      <c r="S84" s="250" t="s">
        <v>38</v>
      </c>
      <c r="T84" s="250" t="s">
        <v>39</v>
      </c>
      <c r="U84" s="250" t="s">
        <v>40</v>
      </c>
      <c r="V84" s="250"/>
      <c r="W84" s="250" t="s">
        <v>41</v>
      </c>
      <c r="X84" s="250" t="e">
        <f aca="false">((F84*0.05)+(H84*4)+(J84*-1)+(N84*0.1)+(P84*6))*0.4</f>
        <v>#VALUE!</v>
      </c>
      <c r="Y84" s="250"/>
      <c r="Z84" s="243"/>
    </row>
    <row r="85" customFormat="false" ht="8.25" hidden="false" customHeight="false" outlineLevel="0" collapsed="false">
      <c r="A85" s="251" t="s">
        <v>1588</v>
      </c>
      <c r="B85" s="252" t="n">
        <v>16</v>
      </c>
      <c r="C85" s="252" t="n">
        <v>491</v>
      </c>
      <c r="D85" s="252" t="n">
        <v>328</v>
      </c>
      <c r="E85" s="249" t="n">
        <f aca="false">D85/C85</f>
        <v>0.668024439918534</v>
      </c>
      <c r="F85" s="252" t="n">
        <v>3971</v>
      </c>
      <c r="G85" s="253" t="n">
        <f aca="false">F85/C85</f>
        <v>8.08757637474542</v>
      </c>
      <c r="H85" s="252" t="n">
        <v>24</v>
      </c>
      <c r="I85" s="249" t="n">
        <f aca="false">H85/C85</f>
        <v>0.0488798370672098</v>
      </c>
      <c r="J85" s="252" t="n">
        <v>6</v>
      </c>
      <c r="K85" s="249" t="n">
        <f aca="false">J85/C85</f>
        <v>0.0122199592668024</v>
      </c>
      <c r="M85" s="252" t="n">
        <v>176</v>
      </c>
      <c r="N85" s="252" t="n">
        <v>811</v>
      </c>
      <c r="O85" s="252" t="n">
        <f aca="false">N85/M85</f>
        <v>4.60795454545455</v>
      </c>
      <c r="P85" s="252" t="n">
        <v>15</v>
      </c>
      <c r="Q85" s="249" t="n">
        <f aca="false">P85/M85</f>
        <v>0.0852272727272727</v>
      </c>
      <c r="R85" s="243"/>
      <c r="S85" s="249" t="n">
        <f aca="false">(C85+M85)/($D$17+$N$17)</f>
        <v>1.03732503888025</v>
      </c>
      <c r="T85" s="249" t="n">
        <f aca="false">C85/($D$17)</f>
        <v>0.985943775100402</v>
      </c>
      <c r="U85" s="249" t="n">
        <f aca="false">M85/($N$17)</f>
        <v>1.21379310344828</v>
      </c>
      <c r="V85" s="254"/>
      <c r="W85" s="252" t="n">
        <f aca="false">(F85*0.05)+(H85*4)+(J85*-1)+(N85*0.1)+(P85*6)</f>
        <v>459.65</v>
      </c>
      <c r="X85" s="255" t="n">
        <f aca="false">((F85*0.05)+(H85*4)+(J85*-1)+(N85*0.1)+(P85*6))*0.4</f>
        <v>183.86</v>
      </c>
      <c r="Y85" s="243"/>
      <c r="Z85" s="243"/>
    </row>
    <row r="86" customFormat="false" ht="8.25" hidden="false" customHeight="false" outlineLevel="0" collapsed="false">
      <c r="A86" s="251"/>
      <c r="B86" s="252" t="n">
        <v>4</v>
      </c>
      <c r="C86" s="252" t="n">
        <v>54</v>
      </c>
      <c r="D86" s="252" t="n">
        <v>35</v>
      </c>
      <c r="E86" s="249" t="n">
        <f aca="false">D86/C86</f>
        <v>0.648148148148148</v>
      </c>
      <c r="F86" s="252" t="n">
        <v>530</v>
      </c>
      <c r="G86" s="253" t="n">
        <f aca="false">F86/C86</f>
        <v>9.81481481481482</v>
      </c>
      <c r="H86" s="252" t="n">
        <v>2</v>
      </c>
      <c r="I86" s="249" t="n">
        <f aca="false">H86/C86</f>
        <v>0.037037037037037</v>
      </c>
      <c r="J86" s="252" t="n">
        <v>2</v>
      </c>
      <c r="K86" s="249" t="n">
        <f aca="false">J86/C86</f>
        <v>0.037037037037037</v>
      </c>
      <c r="M86" s="252" t="n">
        <v>6</v>
      </c>
      <c r="N86" s="252" t="n">
        <v>25</v>
      </c>
      <c r="O86" s="252" t="n">
        <f aca="false">N86/M86</f>
        <v>4.16666666666667</v>
      </c>
      <c r="P86" s="252" t="n">
        <v>1</v>
      </c>
      <c r="Q86" s="249" t="n">
        <f aca="false">P86/M86</f>
        <v>0.166666666666667</v>
      </c>
      <c r="R86" s="243"/>
      <c r="S86" s="249" t="n">
        <f aca="false">(C86+M86)/($D$17+$N$17)</f>
        <v>0.0933125972006221</v>
      </c>
      <c r="T86" s="249" t="n">
        <f aca="false">C86/($D$17)</f>
        <v>0.108433734939759</v>
      </c>
      <c r="U86" s="249" t="n">
        <f aca="false">M86/($N$17)</f>
        <v>0.0413793103448276</v>
      </c>
      <c r="V86" s="254"/>
      <c r="W86" s="252" t="n">
        <f aca="false">(F86*0.05)+(H86*4)+(J86*-1)+(N86*0.1)+(P86*6)</f>
        <v>41</v>
      </c>
      <c r="X86" s="255" t="n">
        <f aca="false">((F86*0.05)+(H86*4)+(J86*-1)+(N86*0.1)+(P86*6))*0.4</f>
        <v>16.4</v>
      </c>
      <c r="Y86" s="243"/>
      <c r="Z86" s="243"/>
    </row>
    <row r="87" customFormat="false" ht="8.25" hidden="false" customHeight="false" outlineLevel="0" collapsed="false">
      <c r="A87" s="251"/>
      <c r="B87" s="252"/>
      <c r="C87" s="252"/>
      <c r="D87" s="252"/>
      <c r="E87" s="249" t="e">
        <f aca="false">D87/C87</f>
        <v>#DIV/0!</v>
      </c>
      <c r="F87" s="252"/>
      <c r="G87" s="253" t="e">
        <f aca="false">F87/C87</f>
        <v>#DIV/0!</v>
      </c>
      <c r="H87" s="252"/>
      <c r="I87" s="249" t="e">
        <f aca="false">H87/C87</f>
        <v>#DIV/0!</v>
      </c>
      <c r="J87" s="252"/>
      <c r="K87" s="249" t="e">
        <f aca="false">J87/C87</f>
        <v>#DIV/0!</v>
      </c>
      <c r="M87" s="252"/>
      <c r="N87" s="252"/>
      <c r="O87" s="252" t="e">
        <f aca="false">N87/M87</f>
        <v>#DIV/0!</v>
      </c>
      <c r="P87" s="252"/>
      <c r="Q87" s="249" t="e">
        <f aca="false">P87/M87</f>
        <v>#DIV/0!</v>
      </c>
      <c r="R87" s="243"/>
      <c r="S87" s="249" t="n">
        <f aca="false">(C87+M87)/($D$17+$N$17)</f>
        <v>0</v>
      </c>
      <c r="T87" s="249" t="n">
        <f aca="false">C87/($D$17)</f>
        <v>0</v>
      </c>
      <c r="U87" s="249" t="n">
        <f aca="false">M87/($N$17)</f>
        <v>0</v>
      </c>
      <c r="V87" s="254"/>
      <c r="W87" s="252" t="n">
        <f aca="false">(F87*0.05)+(H87*4)+(J87*-1)+(N87*0.1)+(P87*6)</f>
        <v>0</v>
      </c>
      <c r="X87" s="255"/>
      <c r="Y87" s="243"/>
      <c r="Z87" s="243"/>
    </row>
    <row r="88" customFormat="false" ht="8.25" hidden="false" customHeight="false" outlineLevel="0" collapsed="false">
      <c r="A88" s="250" t="s">
        <v>49</v>
      </c>
      <c r="B88" s="250"/>
      <c r="C88" s="250" t="n">
        <f aca="false">SUM(C85:C87)</f>
        <v>545</v>
      </c>
      <c r="D88" s="250" t="n">
        <f aca="false">SUM(D85:D87)</f>
        <v>363</v>
      </c>
      <c r="E88" s="250"/>
      <c r="F88" s="250" t="n">
        <f aca="false">SUM(F85:F87)</f>
        <v>4501</v>
      </c>
      <c r="G88" s="250"/>
      <c r="H88" s="250" t="n">
        <f aca="false">SUM(H85:H87)</f>
        <v>26</v>
      </c>
      <c r="I88" s="250"/>
      <c r="J88" s="250" t="n">
        <f aca="false">SUM(J85:J87)</f>
        <v>8</v>
      </c>
      <c r="K88" s="250"/>
      <c r="L88" s="247"/>
      <c r="M88" s="250" t="n">
        <f aca="false">SUM(M85:M87)</f>
        <v>182</v>
      </c>
      <c r="N88" s="250" t="n">
        <f aca="false">SUM(N85:N87)</f>
        <v>836</v>
      </c>
      <c r="O88" s="250"/>
      <c r="P88" s="250" t="n">
        <f aca="false">SUM(P85:P87)</f>
        <v>16</v>
      </c>
      <c r="Q88" s="250"/>
      <c r="R88" s="250"/>
      <c r="S88" s="256" t="n">
        <f aca="false">S85+S86+S87</f>
        <v>1.13063763608087</v>
      </c>
      <c r="T88" s="257" t="n">
        <f aca="false">C88/(C88+M88)</f>
        <v>0.749656121045392</v>
      </c>
      <c r="U88" s="257" t="n">
        <f aca="false">M88/(M88+C88)</f>
        <v>0.250343878954608</v>
      </c>
      <c r="V88" s="254"/>
      <c r="W88" s="243"/>
      <c r="X88" s="243"/>
      <c r="Y88" s="243"/>
    </row>
    <row r="89" customFormat="false" ht="8.25" hidden="false" customHeight="false" outlineLevel="0" collapsed="false">
      <c r="B89" s="243"/>
      <c r="C89" s="243"/>
      <c r="D89" s="261"/>
      <c r="E89" s="243"/>
      <c r="F89" s="259"/>
      <c r="G89" s="243"/>
      <c r="H89" s="260"/>
      <c r="I89" s="243"/>
      <c r="J89" s="260"/>
      <c r="K89" s="243"/>
      <c r="L89" s="243"/>
      <c r="M89" s="243"/>
      <c r="N89" s="243"/>
      <c r="O89" s="243"/>
      <c r="P89" s="243"/>
      <c r="Q89" s="243"/>
      <c r="R89" s="243"/>
    </row>
    <row r="90" customFormat="false" ht="8.25" hidden="false" customHeight="false" outlineLevel="0" collapsed="false">
      <c r="B90" s="243"/>
      <c r="C90" s="243"/>
      <c r="D90" s="261"/>
      <c r="E90" s="243"/>
      <c r="F90" s="259"/>
      <c r="G90" s="243"/>
      <c r="H90" s="260"/>
      <c r="I90" s="243"/>
      <c r="J90" s="260"/>
      <c r="K90" s="243"/>
      <c r="L90" s="243"/>
      <c r="M90" s="243"/>
      <c r="N90" s="243"/>
      <c r="O90" s="243"/>
      <c r="P90" s="243"/>
      <c r="Q90" s="243"/>
      <c r="R90" s="243"/>
      <c r="Z90" s="245"/>
      <c r="AA90" s="245"/>
    </row>
    <row r="91" customFormat="false" ht="8.25" hidden="false" customHeight="false" outlineLevel="0" collapsed="false">
      <c r="A91" s="244" t="s">
        <v>19</v>
      </c>
      <c r="B91" s="244"/>
      <c r="C91" s="244"/>
      <c r="D91" s="244"/>
      <c r="E91" s="244"/>
      <c r="F91" s="244"/>
      <c r="G91" s="244"/>
      <c r="H91" s="244" t="s">
        <v>50</v>
      </c>
      <c r="I91" s="244"/>
      <c r="J91" s="244"/>
      <c r="K91" s="244"/>
      <c r="L91" s="244"/>
      <c r="M91" s="244"/>
      <c r="N91" s="243"/>
      <c r="O91" s="243"/>
      <c r="R91" s="244" t="s">
        <v>20</v>
      </c>
      <c r="S91" s="244"/>
      <c r="T91" s="244"/>
      <c r="V91" s="244" t="s">
        <v>21</v>
      </c>
      <c r="W91" s="244"/>
      <c r="X91" s="245" t="s">
        <v>58</v>
      </c>
      <c r="Y91" s="245" t="s">
        <v>59</v>
      </c>
      <c r="Z91" s="250"/>
      <c r="AA91" s="250"/>
    </row>
    <row r="92" customFormat="false" ht="8.25" hidden="false" customHeight="false" outlineLevel="0" collapsed="false">
      <c r="A92" s="250" t="s">
        <v>51</v>
      </c>
      <c r="B92" s="250" t="s">
        <v>24</v>
      </c>
      <c r="C92" s="250" t="s">
        <v>25</v>
      </c>
      <c r="D92" s="250" t="s">
        <v>28</v>
      </c>
      <c r="E92" s="250" t="s">
        <v>29</v>
      </c>
      <c r="F92" s="250" t="s">
        <v>30</v>
      </c>
      <c r="G92" s="250" t="s">
        <v>31</v>
      </c>
      <c r="I92" s="250" t="s">
        <v>52</v>
      </c>
      <c r="J92" s="250" t="s">
        <v>53</v>
      </c>
      <c r="K92" s="250" t="s">
        <v>54</v>
      </c>
      <c r="L92" s="250" t="s">
        <v>55</v>
      </c>
      <c r="M92" s="250" t="s">
        <v>56</v>
      </c>
      <c r="N92" s="250" t="s">
        <v>30</v>
      </c>
      <c r="O92" s="250" t="s">
        <v>57</v>
      </c>
      <c r="R92" s="250" t="s">
        <v>51</v>
      </c>
      <c r="S92" s="250" t="s">
        <v>38</v>
      </c>
      <c r="T92" s="250" t="s">
        <v>39</v>
      </c>
      <c r="U92" s="250" t="s">
        <v>40</v>
      </c>
      <c r="W92" s="250" t="s">
        <v>41</v>
      </c>
      <c r="X92" s="250" t="e">
        <f aca="false">(D92*0.1)+(F92*6)+(K92*1)+(L92*0.1)+(N92*6)</f>
        <v>#VALUE!</v>
      </c>
      <c r="Y92" s="250" t="e">
        <f aca="false">(D92*0.1)+(F92*6)+(K92*0.5)+(L92*0.1)+(N92*6)</f>
        <v>#VALUE!</v>
      </c>
      <c r="Z92" s="243"/>
      <c r="AA92" s="243"/>
    </row>
    <row r="93" customFormat="false" ht="8.25" hidden="false" customHeight="false" outlineLevel="0" collapsed="false">
      <c r="A93" s="251" t="s">
        <v>1644</v>
      </c>
      <c r="B93" s="262" t="n">
        <v>8</v>
      </c>
      <c r="C93" s="252" t="n">
        <v>100</v>
      </c>
      <c r="D93" s="252" t="n">
        <v>490</v>
      </c>
      <c r="E93" s="252" t="n">
        <f aca="false">D93/C93</f>
        <v>4.9</v>
      </c>
      <c r="F93" s="252" t="n">
        <v>5</v>
      </c>
      <c r="G93" s="249" t="n">
        <f aca="false">F93/C93</f>
        <v>0.05</v>
      </c>
      <c r="I93" s="249" t="n">
        <f aca="false">K93/J93</f>
        <v>0.7</v>
      </c>
      <c r="J93" s="252" t="n">
        <v>10</v>
      </c>
      <c r="K93" s="252" t="n">
        <v>7</v>
      </c>
      <c r="L93" s="252" t="n">
        <v>48</v>
      </c>
      <c r="M93" s="252" t="n">
        <f aca="false">L93/K93</f>
        <v>6.85714285714286</v>
      </c>
      <c r="N93" s="252" t="n">
        <v>0</v>
      </c>
      <c r="O93" s="249" t="n">
        <f aca="false">N93/K93</f>
        <v>0</v>
      </c>
      <c r="R93" s="251" t="s">
        <v>1645</v>
      </c>
      <c r="S93" s="249" t="n">
        <f aca="false">(C93+J93)/($D$27+$K$27+$N$17+$E$17+$L$38+$L$47)</f>
        <v>0.119176598049837</v>
      </c>
      <c r="T93" s="249" t="n">
        <f aca="false">J93/($K$27+$F$38+$F$47)</f>
        <v>0.0286532951289398</v>
      </c>
      <c r="U93" s="249" t="n">
        <f aca="false">C93/($D$27+$N$17+$L$38+$L$47)</f>
        <v>0.190114068441065</v>
      </c>
      <c r="W93" s="252" t="n">
        <f aca="false">(D93*0.1)+(F93*6)+(L93*0.1)+(N93*6)</f>
        <v>83.8</v>
      </c>
      <c r="X93" s="252" t="n">
        <f aca="false">(D93*0.1)+(F93*6)+(K93*1)+(L93*0.1)+(N93*6)</f>
        <v>90.8</v>
      </c>
      <c r="Y93" s="252" t="n">
        <f aca="false">(D93*0.1)+(F93*6)+(K93*0.5)+(L93*0.1)+(N93*6)</f>
        <v>87.3</v>
      </c>
      <c r="Z93" s="243"/>
      <c r="AA93" s="243"/>
    </row>
    <row r="94" customFormat="false" ht="8.25" hidden="false" customHeight="false" outlineLevel="0" collapsed="false">
      <c r="A94" s="251" t="s">
        <v>458</v>
      </c>
      <c r="B94" s="268" t="n">
        <v>14</v>
      </c>
      <c r="C94" s="252" t="n">
        <v>50</v>
      </c>
      <c r="D94" s="252" t="n">
        <v>232</v>
      </c>
      <c r="E94" s="252" t="n">
        <f aca="false">D94/C94</f>
        <v>4.64</v>
      </c>
      <c r="F94" s="252" t="n">
        <v>2</v>
      </c>
      <c r="G94" s="249" t="n">
        <f aca="false">F94/C94</f>
        <v>0.04</v>
      </c>
      <c r="I94" s="249" t="n">
        <f aca="false">K94/J94</f>
        <v>0.6</v>
      </c>
      <c r="J94" s="252" t="n">
        <v>10</v>
      </c>
      <c r="K94" s="252" t="n">
        <v>6</v>
      </c>
      <c r="L94" s="252" t="n">
        <v>40</v>
      </c>
      <c r="M94" s="252" t="n">
        <f aca="false">L94/K94</f>
        <v>6.66666666666667</v>
      </c>
      <c r="N94" s="252"/>
      <c r="O94" s="249" t="n">
        <f aca="false">N94/K94</f>
        <v>0</v>
      </c>
      <c r="R94" s="251"/>
      <c r="S94" s="249" t="n">
        <f aca="false">(C94+J94)/($D$27+$K$27+$N$17+$E$17+$L$38+$L$47)</f>
        <v>0.0650054171180932</v>
      </c>
      <c r="T94" s="249" t="n">
        <f aca="false">J94/($K$27+$F$38+$F$47)</f>
        <v>0.0286532951289398</v>
      </c>
      <c r="U94" s="249" t="n">
        <f aca="false">C94/($D$27+$N$17+$L$38+$L$47)</f>
        <v>0.0950570342205323</v>
      </c>
      <c r="W94" s="252" t="n">
        <f aca="false">(D94*0.1)+(F94*6)+(L94*0.1)+(N94*6)</f>
        <v>39.2</v>
      </c>
      <c r="X94" s="252" t="n">
        <f aca="false">(D94*0.1)+(F94*6)+(K94*1)+(L94*0.1)+(N94*6)</f>
        <v>45.2</v>
      </c>
      <c r="Y94" s="252" t="n">
        <f aca="false">(D94*0.1)+(F94*6)+(K94*0.5)+(L94*0.1)+(N94*6)</f>
        <v>42.2</v>
      </c>
      <c r="Z94" s="243"/>
      <c r="AA94" s="243"/>
    </row>
    <row r="95" customFormat="false" ht="8.25" hidden="false" customHeight="false" outlineLevel="0" collapsed="false">
      <c r="A95" s="265"/>
      <c r="B95" s="262"/>
      <c r="C95" s="252"/>
      <c r="D95" s="252"/>
      <c r="E95" s="252" t="e">
        <f aca="false">D95/C95</f>
        <v>#DIV/0!</v>
      </c>
      <c r="F95" s="252"/>
      <c r="G95" s="249" t="e">
        <f aca="false">F95/C95</f>
        <v>#DIV/0!</v>
      </c>
      <c r="I95" s="249" t="e">
        <f aca="false">K95/J95</f>
        <v>#DIV/0!</v>
      </c>
      <c r="J95" s="252"/>
      <c r="K95" s="252"/>
      <c r="L95" s="252"/>
      <c r="M95" s="252" t="e">
        <f aca="false">L95/K95</f>
        <v>#DIV/0!</v>
      </c>
      <c r="N95" s="252" t="n">
        <v>0</v>
      </c>
      <c r="O95" s="249" t="e">
        <f aca="false">N95/K95</f>
        <v>#DIV/0!</v>
      </c>
      <c r="R95" s="251"/>
      <c r="S95" s="249" t="n">
        <f aca="false">(C95+J95)/($D$27+$K$27+$N$17+$E$17+$L$38+$L$47)</f>
        <v>0</v>
      </c>
      <c r="T95" s="249" t="n">
        <f aca="false">J95/($K$27+$F$38+$F$47)</f>
        <v>0</v>
      </c>
      <c r="U95" s="249" t="n">
        <f aca="false">C95/($D$27+$N$17+$L$38+$L$47)</f>
        <v>0</v>
      </c>
      <c r="W95" s="252" t="n">
        <f aca="false">(D95*0.1)+(F95*6)+(L95*0.1)+(N95*6)</f>
        <v>0</v>
      </c>
      <c r="X95" s="252" t="n">
        <f aca="false">(D95*0.1)+(F95*6)+(K95*1)+(L95*0.1)+(N95*6)</f>
        <v>0</v>
      </c>
      <c r="Y95" s="252" t="n">
        <f aca="false">(D95*0.1)+(F95*6)+(K95*0.5)+(L95*0.1)+(N95*6)</f>
        <v>0</v>
      </c>
      <c r="Z95" s="243"/>
      <c r="AA95" s="243"/>
    </row>
    <row r="96" customFormat="false" ht="8.25" hidden="false" customHeight="false" outlineLevel="0" collapsed="false">
      <c r="A96" s="265" t="s">
        <v>1646</v>
      </c>
      <c r="B96" s="262" t="n">
        <v>17</v>
      </c>
      <c r="C96" s="252" t="n">
        <v>123</v>
      </c>
      <c r="D96" s="252" t="n">
        <v>610</v>
      </c>
      <c r="E96" s="252" t="n">
        <f aca="false">D96/C96</f>
        <v>4.95934959349594</v>
      </c>
      <c r="F96" s="252" t="n">
        <v>5</v>
      </c>
      <c r="G96" s="249" t="n">
        <f aca="false">F96/C96</f>
        <v>0.040650406504065</v>
      </c>
      <c r="I96" s="249" t="n">
        <f aca="false">K96/J96</f>
        <v>0.724137931034483</v>
      </c>
      <c r="J96" s="252" t="n">
        <v>29</v>
      </c>
      <c r="K96" s="252" t="n">
        <v>21</v>
      </c>
      <c r="L96" s="252" t="n">
        <v>142</v>
      </c>
      <c r="M96" s="252" t="n">
        <f aca="false">L96/K96</f>
        <v>6.76190476190476</v>
      </c>
      <c r="N96" s="252" t="n">
        <v>0</v>
      </c>
      <c r="O96" s="249" t="n">
        <f aca="false">N96/K96</f>
        <v>0</v>
      </c>
      <c r="R96" s="251" t="s">
        <v>1605</v>
      </c>
      <c r="S96" s="249" t="n">
        <f aca="false">(C96+J96)/($D$27+$K$27+$N$17+$E$17+$L$38+$L$47)</f>
        <v>0.164680390032503</v>
      </c>
      <c r="T96" s="249" t="n">
        <f aca="false">J96/($K$27+$F$38+$F$47)</f>
        <v>0.0830945558739255</v>
      </c>
      <c r="U96" s="249" t="n">
        <f aca="false">C96/($D$27+$N$17+$L$38+$L$47)</f>
        <v>0.23384030418251</v>
      </c>
      <c r="W96" s="252" t="n">
        <f aca="false">(D96*0.1)+(F96*6)+(L96*0.1)+(N96*6)</f>
        <v>105.2</v>
      </c>
      <c r="X96" s="252" t="n">
        <f aca="false">(D96*0.1)+(F96*6)+(K96*1)+(L96*0.1)+(N96*6)</f>
        <v>126.2</v>
      </c>
      <c r="Y96" s="252" t="n">
        <f aca="false">(D96*0.1)+(F96*6)+(K96*0.5)+(L96*0.1)+(N96*6)</f>
        <v>115.7</v>
      </c>
      <c r="Z96" s="243"/>
      <c r="AA96" s="243"/>
    </row>
    <row r="97" customFormat="false" ht="8.25" hidden="false" customHeight="false" outlineLevel="0" collapsed="false">
      <c r="A97" s="265" t="s">
        <v>459</v>
      </c>
      <c r="B97" s="262" t="n">
        <v>17</v>
      </c>
      <c r="C97" s="252" t="n">
        <v>107</v>
      </c>
      <c r="D97" s="252" t="n">
        <v>535</v>
      </c>
      <c r="E97" s="252" t="n">
        <f aca="false">D97/C97</f>
        <v>5</v>
      </c>
      <c r="F97" s="252" t="n">
        <v>5</v>
      </c>
      <c r="G97" s="249" t="n">
        <f aca="false">F97/C97</f>
        <v>0.0467289719626168</v>
      </c>
      <c r="I97" s="249" t="n">
        <f aca="false">K97/J97</f>
        <v>0.740740740740741</v>
      </c>
      <c r="J97" s="252" t="n">
        <v>54</v>
      </c>
      <c r="K97" s="252" t="n">
        <v>40</v>
      </c>
      <c r="L97" s="252" t="n">
        <v>309</v>
      </c>
      <c r="M97" s="252" t="n">
        <f aca="false">L97/K97</f>
        <v>7.725</v>
      </c>
      <c r="N97" s="252" t="n">
        <v>3</v>
      </c>
      <c r="O97" s="249" t="n">
        <f aca="false">N97/K97</f>
        <v>0.075</v>
      </c>
      <c r="R97" s="251"/>
      <c r="S97" s="249" t="n">
        <f aca="false">(C97+J97)/($D$27+$K$27+$N$17+$E$17+$L$38+$L$47)</f>
        <v>0.174431202600217</v>
      </c>
      <c r="T97" s="249" t="n">
        <f aca="false">J97/($K$27+$F$38+$F$47)</f>
        <v>0.154727793696275</v>
      </c>
      <c r="U97" s="249" t="n">
        <f aca="false">C97/($D$27+$N$17+$L$38+$L$47)</f>
        <v>0.203422053231939</v>
      </c>
      <c r="W97" s="252" t="n">
        <f aca="false">(D97*0.1)+(F97*6)+(L97*0.1)+(N97*6)</f>
        <v>132.4</v>
      </c>
      <c r="X97" s="252"/>
      <c r="Y97" s="252"/>
    </row>
    <row r="98" customFormat="false" ht="8.25" hidden="false" customHeight="false" outlineLevel="0" collapsed="false">
      <c r="A98" s="250" t="s">
        <v>49</v>
      </c>
      <c r="B98" s="250"/>
      <c r="C98" s="250" t="n">
        <f aca="false">SUM(C93:C97)</f>
        <v>380</v>
      </c>
      <c r="D98" s="250" t="n">
        <f aca="false">SUM(D93:D97)</f>
        <v>1867</v>
      </c>
      <c r="E98" s="250"/>
      <c r="F98" s="250" t="n">
        <f aca="false">SUM(F93:F97)</f>
        <v>17</v>
      </c>
      <c r="G98" s="250"/>
      <c r="H98" s="250"/>
      <c r="I98" s="250"/>
      <c r="J98" s="250" t="n">
        <f aca="false">SUM(J93:J97)</f>
        <v>103</v>
      </c>
      <c r="K98" s="250" t="n">
        <f aca="false">SUM(K93:K97)</f>
        <v>74</v>
      </c>
      <c r="L98" s="250" t="n">
        <f aca="false">SUM(L93:L97)</f>
        <v>539</v>
      </c>
      <c r="M98" s="250"/>
      <c r="N98" s="250" t="n">
        <f aca="false">SUM(N93:N97)</f>
        <v>3</v>
      </c>
      <c r="O98" s="250"/>
    </row>
    <row r="99" customFormat="false" ht="8.25" hidden="false" customHeight="false" outlineLevel="0" collapsed="false">
      <c r="A99" s="250"/>
      <c r="B99" s="243"/>
      <c r="C99" s="243"/>
      <c r="D99" s="243"/>
      <c r="E99" s="243"/>
      <c r="F99" s="243"/>
      <c r="G99" s="243"/>
      <c r="H99" s="250"/>
      <c r="I99" s="243"/>
      <c r="J99" s="243"/>
      <c r="K99" s="243"/>
      <c r="L99" s="243"/>
      <c r="M99" s="243"/>
      <c r="N99" s="243"/>
    </row>
    <row r="100" customFormat="false" ht="8.25" hidden="false" customHeight="false" outlineLevel="0" collapsed="false">
      <c r="B100" s="243"/>
      <c r="C100" s="243"/>
      <c r="D100" s="243"/>
      <c r="E100" s="243"/>
      <c r="F100" s="243"/>
      <c r="G100" s="243"/>
      <c r="H100" s="243"/>
      <c r="I100" s="243"/>
      <c r="J100" s="243"/>
      <c r="K100" s="243"/>
      <c r="L100" s="243"/>
      <c r="M100" s="243"/>
    </row>
    <row r="101" customFormat="false" ht="8.25" hidden="false" customHeight="false" outlineLevel="0" collapsed="false">
      <c r="A101" s="244" t="s">
        <v>50</v>
      </c>
      <c r="B101" s="244"/>
      <c r="C101" s="244"/>
      <c r="D101" s="244"/>
      <c r="E101" s="244"/>
      <c r="F101" s="244"/>
      <c r="G101" s="244"/>
      <c r="H101" s="243"/>
      <c r="I101" s="243"/>
      <c r="J101" s="244" t="s">
        <v>19</v>
      </c>
      <c r="K101" s="244"/>
      <c r="L101" s="244"/>
      <c r="M101" s="244"/>
      <c r="N101" s="244"/>
      <c r="R101" s="244" t="s">
        <v>20</v>
      </c>
      <c r="S101" s="244"/>
      <c r="T101" s="244"/>
      <c r="V101" s="244" t="s">
        <v>21</v>
      </c>
      <c r="W101" s="244"/>
      <c r="X101" s="242" t="s">
        <v>58</v>
      </c>
      <c r="Y101" s="242" t="s">
        <v>76</v>
      </c>
      <c r="Z101" s="250"/>
    </row>
    <row r="102" customFormat="false" ht="8.25" hidden="false" customHeight="false" outlineLevel="0" collapsed="false">
      <c r="A102" s="250" t="s">
        <v>74</v>
      </c>
      <c r="B102" s="250" t="s">
        <v>24</v>
      </c>
      <c r="C102" s="250" t="s">
        <v>52</v>
      </c>
      <c r="D102" s="250" t="s">
        <v>53</v>
      </c>
      <c r="E102" s="250" t="s">
        <v>54</v>
      </c>
      <c r="F102" s="250" t="s">
        <v>55</v>
      </c>
      <c r="G102" s="250" t="s">
        <v>56</v>
      </c>
      <c r="H102" s="250" t="s">
        <v>30</v>
      </c>
      <c r="I102" s="250" t="s">
        <v>57</v>
      </c>
      <c r="K102" s="250" t="s">
        <v>34</v>
      </c>
      <c r="L102" s="250" t="s">
        <v>35</v>
      </c>
      <c r="M102" s="250" t="s">
        <v>36</v>
      </c>
      <c r="N102" s="250" t="s">
        <v>75</v>
      </c>
      <c r="O102" s="250" t="s">
        <v>31</v>
      </c>
      <c r="R102" s="250" t="s">
        <v>74</v>
      </c>
      <c r="S102" s="250" t="s">
        <v>38</v>
      </c>
      <c r="T102" s="250" t="s">
        <v>39</v>
      </c>
      <c r="U102" s="250" t="s">
        <v>40</v>
      </c>
      <c r="W102" s="250" t="s">
        <v>41</v>
      </c>
      <c r="X102" s="250" t="e">
        <f aca="false">(E102*1)+(F102*0.1)+(H102*6)+(L102*0.1)+(N102*6)</f>
        <v>#VALUE!</v>
      </c>
      <c r="Y102" s="250" t="e">
        <f aca="false">(E102*0.5)+(F102*0.1)+(H102*6)+(L102*0.1)+(N102*6)</f>
        <v>#VALUE!</v>
      </c>
      <c r="Z102" s="243"/>
    </row>
    <row r="103" customFormat="false" ht="8.25" hidden="false" customHeight="false" outlineLevel="0" collapsed="false">
      <c r="A103" s="251" t="s">
        <v>1647</v>
      </c>
      <c r="B103" s="252" t="n">
        <v>8</v>
      </c>
      <c r="C103" s="249" t="e">
        <f aca="false">E103/D103</f>
        <v>#DIV/0!</v>
      </c>
      <c r="D103" s="252" t="n">
        <v>0</v>
      </c>
      <c r="E103" s="252" t="n">
        <v>0</v>
      </c>
      <c r="F103" s="252" t="n">
        <v>0</v>
      </c>
      <c r="G103" s="252" t="e">
        <f aca="false">F103/E103</f>
        <v>#DIV/0!</v>
      </c>
      <c r="H103" s="252" t="n">
        <v>0</v>
      </c>
      <c r="I103" s="249" t="e">
        <f aca="false">H103/E103</f>
        <v>#DIV/0!</v>
      </c>
      <c r="K103" s="252" t="n">
        <v>0</v>
      </c>
      <c r="L103" s="252" t="n">
        <v>0</v>
      </c>
      <c r="M103" s="263" t="e">
        <f aca="false">L103/K103</f>
        <v>#DIV/0!</v>
      </c>
      <c r="N103" s="252" t="n">
        <v>0</v>
      </c>
      <c r="O103" s="249" t="e">
        <f aca="false">N103/K103</f>
        <v>#DIV/0!</v>
      </c>
      <c r="R103" s="251" t="s">
        <v>1648</v>
      </c>
      <c r="S103" s="264" t="n">
        <f aca="false">(D103+K103)/($D$27+$L$27+$N$17+$E$47+$L$47)</f>
        <v>0</v>
      </c>
      <c r="T103" s="264" t="n">
        <f aca="false">D103/($E$17)</f>
        <v>0</v>
      </c>
      <c r="U103" s="264" t="n">
        <f aca="false">K103/($N$17+$D$27+$L$38+$L$47)</f>
        <v>0</v>
      </c>
      <c r="W103" s="252" t="n">
        <f aca="false">(F103*0.1)+(H103*6)+(L103*0.1)+(N103*6)</f>
        <v>0</v>
      </c>
      <c r="X103" s="252" t="n">
        <f aca="false">(E103*1)+(F103*0.1)+(H103*6)+(L103*0.1)+(N103*6)</f>
        <v>0</v>
      </c>
      <c r="Y103" s="252" t="n">
        <f aca="false">(E103*0.5)+(F103*0.1)+(H103*6)+(L103*0.1)+(N103*6)</f>
        <v>0</v>
      </c>
      <c r="Z103" s="243"/>
    </row>
    <row r="104" customFormat="false" ht="8.25" hidden="false" customHeight="false" outlineLevel="0" collapsed="false">
      <c r="A104" s="251" t="s">
        <v>1609</v>
      </c>
      <c r="B104" s="252" t="n">
        <v>17</v>
      </c>
      <c r="C104" s="249" t="n">
        <f aca="false">E104/D104</f>
        <v>0.666666666666667</v>
      </c>
      <c r="D104" s="252" t="n">
        <v>120</v>
      </c>
      <c r="E104" s="252" t="n">
        <v>80</v>
      </c>
      <c r="F104" s="252" t="n">
        <v>1078</v>
      </c>
      <c r="G104" s="252" t="n">
        <f aca="false">F104/E104</f>
        <v>13.475</v>
      </c>
      <c r="H104" s="252" t="n">
        <v>6</v>
      </c>
      <c r="I104" s="249" t="n">
        <f aca="false">H104/E104</f>
        <v>0.075</v>
      </c>
      <c r="K104" s="252" t="n">
        <v>0</v>
      </c>
      <c r="L104" s="252" t="n">
        <v>0</v>
      </c>
      <c r="M104" s="263" t="e">
        <f aca="false">L104/K104</f>
        <v>#DIV/0!</v>
      </c>
      <c r="N104" s="252" t="n">
        <v>0</v>
      </c>
      <c r="O104" s="249" t="e">
        <f aca="false">N104/K104</f>
        <v>#DIV/0!</v>
      </c>
      <c r="R104" s="251" t="s">
        <v>1610</v>
      </c>
      <c r="S104" s="264" t="n">
        <f aca="false">(D104+K104)/($D$27+$L$27+$N$17+$E$47+$L$47)</f>
        <v>0.180995475113122</v>
      </c>
      <c r="T104" s="264" t="n">
        <f aca="false">D104/($E$17)</f>
        <v>0.362537764350453</v>
      </c>
      <c r="U104" s="264" t="n">
        <f aca="false">K104/($N$17+$D$27+$L$38+$L$47)</f>
        <v>0</v>
      </c>
      <c r="W104" s="252" t="n">
        <f aca="false">(F104*0.1)+(H104*6)+(L104*0.1)+(N104*6)</f>
        <v>143.8</v>
      </c>
      <c r="X104" s="252" t="n">
        <f aca="false">(E104*1)+(F104*0.1)+(H104*6)+(L104*0.1)+(N104*6)</f>
        <v>223.8</v>
      </c>
      <c r="Y104" s="252" t="n">
        <f aca="false">(E104*0.5)+(F104*0.1)+(H104*6)+(L104*0.1)+(N104*6)</f>
        <v>183.8</v>
      </c>
      <c r="Z104" s="243"/>
    </row>
    <row r="105" customFormat="false" ht="8.25" hidden="false" customHeight="false" outlineLevel="0" collapsed="false">
      <c r="A105" s="251" t="s">
        <v>1649</v>
      </c>
      <c r="B105" s="252" t="n">
        <v>17</v>
      </c>
      <c r="C105" s="249" t="n">
        <f aca="false">E105/D105</f>
        <v>0.628571428571429</v>
      </c>
      <c r="D105" s="252" t="n">
        <v>35</v>
      </c>
      <c r="E105" s="252" t="n">
        <v>22</v>
      </c>
      <c r="F105" s="252" t="n">
        <v>263</v>
      </c>
      <c r="G105" s="252" t="n">
        <f aca="false">F105/E105</f>
        <v>11.9545454545455</v>
      </c>
      <c r="H105" s="252" t="n">
        <v>2</v>
      </c>
      <c r="I105" s="249" t="n">
        <f aca="false">H105/E105</f>
        <v>0.0909090909090909</v>
      </c>
      <c r="K105" s="252" t="n">
        <v>3</v>
      </c>
      <c r="L105" s="252" t="n">
        <v>19</v>
      </c>
      <c r="M105" s="263" t="n">
        <f aca="false">L105/K105</f>
        <v>6.33333333333333</v>
      </c>
      <c r="N105" s="252" t="n">
        <v>0</v>
      </c>
      <c r="O105" s="249" t="n">
        <f aca="false">N105/K105</f>
        <v>0</v>
      </c>
      <c r="R105" s="251" t="s">
        <v>1622</v>
      </c>
      <c r="S105" s="264" t="n">
        <f aca="false">(D105+K105)/($D$27+$L$27+$N$17+$E$47+$L$47)</f>
        <v>0.057315233785822</v>
      </c>
      <c r="T105" s="264" t="n">
        <f aca="false">D105/($E$17)</f>
        <v>0.105740181268882</v>
      </c>
      <c r="U105" s="264" t="n">
        <f aca="false">K105/($N$17+$D$27+$L$38+$L$47)</f>
        <v>0.00570342205323194</v>
      </c>
      <c r="W105" s="252" t="n">
        <f aca="false">(F105*0.1)+(H105*6)+(L105*0.1)+(N105*6)</f>
        <v>40.2</v>
      </c>
      <c r="X105" s="252" t="n">
        <f aca="false">(E105*1)+(F105*0.1)+(H105*6)+(L105*0.1)+(N105*6)</f>
        <v>62.2</v>
      </c>
      <c r="Y105" s="252" t="n">
        <f aca="false">(E105*0.5)+(F105*0.1)+(H105*6)+(L105*0.1)+(N105*6)</f>
        <v>51.2</v>
      </c>
      <c r="Z105" s="243"/>
    </row>
    <row r="106" customFormat="false" ht="8.25" hidden="false" customHeight="false" outlineLevel="0" collapsed="false">
      <c r="A106" s="251" t="s">
        <v>1650</v>
      </c>
      <c r="B106" s="252" t="n">
        <v>17</v>
      </c>
      <c r="C106" s="249" t="n">
        <f aca="false">E106/D106</f>
        <v>0.607692307692308</v>
      </c>
      <c r="D106" s="252" t="n">
        <v>130</v>
      </c>
      <c r="E106" s="252" t="n">
        <v>79</v>
      </c>
      <c r="F106" s="252" t="n">
        <v>1329</v>
      </c>
      <c r="G106" s="252" t="n">
        <f aca="false">F106/E106</f>
        <v>16.8227848101266</v>
      </c>
      <c r="H106" s="252" t="n">
        <v>10</v>
      </c>
      <c r="I106" s="249" t="n">
        <f aca="false">H106/E106</f>
        <v>0.126582278481013</v>
      </c>
      <c r="K106" s="252" t="n">
        <v>0</v>
      </c>
      <c r="L106" s="252" t="n">
        <v>0</v>
      </c>
      <c r="M106" s="263" t="e">
        <f aca="false">L106/K106</f>
        <v>#DIV/0!</v>
      </c>
      <c r="N106" s="252" t="n">
        <v>0</v>
      </c>
      <c r="O106" s="249" t="e">
        <f aca="false">N106/K106</f>
        <v>#DIV/0!</v>
      </c>
      <c r="R106" s="251" t="s">
        <v>1651</v>
      </c>
      <c r="S106" s="264" t="n">
        <f aca="false">(D106+K106)/($D$27+$L$27+$N$17+$E$47+$L$47)</f>
        <v>0.196078431372549</v>
      </c>
      <c r="T106" s="264" t="n">
        <f aca="false">D106/($E$17)</f>
        <v>0.392749244712991</v>
      </c>
      <c r="U106" s="264" t="n">
        <f aca="false">K106/($N$17+$D$27+$L$38+$L$47)</f>
        <v>0</v>
      </c>
      <c r="W106" s="252" t="n">
        <f aca="false">(F106*0.1)+(H106*6)+(L106*0.1)+(N106*6)</f>
        <v>192.9</v>
      </c>
      <c r="X106" s="252" t="n">
        <f aca="false">(E106*1)+(F106*0.1)+(H106*6)+(L106*0.1)+(N106*6)</f>
        <v>271.9</v>
      </c>
      <c r="Y106" s="252" t="n">
        <f aca="false">(E106*0.5)+(F106*0.1)+(H106*6)+(L106*0.1)+(N106*6)</f>
        <v>232.4</v>
      </c>
      <c r="Z106" s="243"/>
    </row>
    <row r="107" customFormat="false" ht="8.25" hidden="false" customHeight="false" outlineLevel="0" collapsed="false">
      <c r="A107" s="251"/>
      <c r="B107" s="252" t="n">
        <v>17</v>
      </c>
      <c r="C107" s="249" t="n">
        <f aca="false">E107/D107</f>
        <v>0.588235294117647</v>
      </c>
      <c r="D107" s="252" t="n">
        <v>34</v>
      </c>
      <c r="E107" s="252" t="n">
        <v>20</v>
      </c>
      <c r="F107" s="252" t="n">
        <v>230</v>
      </c>
      <c r="G107" s="252" t="n">
        <f aca="false">F107/E107</f>
        <v>11.5</v>
      </c>
      <c r="H107" s="252" t="n">
        <v>1</v>
      </c>
      <c r="I107" s="249" t="n">
        <f aca="false">H107/E107</f>
        <v>0.05</v>
      </c>
      <c r="K107" s="252" t="n">
        <v>3</v>
      </c>
      <c r="L107" s="252" t="n">
        <v>12</v>
      </c>
      <c r="M107" s="263" t="n">
        <f aca="false">L107/K107</f>
        <v>4</v>
      </c>
      <c r="N107" s="252" t="n">
        <v>0</v>
      </c>
      <c r="O107" s="249" t="n">
        <f aca="false">N107/K107</f>
        <v>0</v>
      </c>
      <c r="R107" s="251"/>
      <c r="S107" s="264" t="n">
        <f aca="false">(D107+K107)/($D$27+$L$27+$N$17+$E$47+$L$47)</f>
        <v>0.0558069381598793</v>
      </c>
      <c r="T107" s="264" t="n">
        <f aca="false">D107/($E$17)</f>
        <v>0.102719033232628</v>
      </c>
      <c r="U107" s="264" t="n">
        <f aca="false">K107/($N$17+$D$27+$L$38+$L$47)</f>
        <v>0.00570342205323194</v>
      </c>
      <c r="W107" s="252" t="n">
        <f aca="false">(F107*0.1)+(H107*6)+(L107*0.1)+(N107*6)</f>
        <v>30.2</v>
      </c>
      <c r="X107" s="252" t="n">
        <f aca="false">(E107*1)+(F107*0.1)+(H107*6)+(L107*0.1)+(N107*6)</f>
        <v>50.2</v>
      </c>
      <c r="Y107" s="252" t="n">
        <f aca="false">(E107*0.5)+(F107*0.1)+(H107*6)+(L107*0.1)+(N107*6)</f>
        <v>40.2</v>
      </c>
      <c r="Z107" s="243"/>
    </row>
    <row r="108" customFormat="false" ht="8.25" hidden="false" customHeight="false" outlineLevel="0" collapsed="false">
      <c r="A108" s="251"/>
      <c r="B108" s="252" t="n">
        <v>8</v>
      </c>
      <c r="C108" s="249" t="e">
        <f aca="false">E108/D108</f>
        <v>#DIV/0!</v>
      </c>
      <c r="D108" s="252" t="n">
        <v>0</v>
      </c>
      <c r="E108" s="252" t="n">
        <v>0</v>
      </c>
      <c r="F108" s="252" t="n">
        <v>0</v>
      </c>
      <c r="G108" s="252" t="e">
        <f aca="false">F108/E108</f>
        <v>#DIV/0!</v>
      </c>
      <c r="H108" s="252" t="n">
        <v>0</v>
      </c>
      <c r="I108" s="249" t="e">
        <f aca="false">H108/E108</f>
        <v>#DIV/0!</v>
      </c>
      <c r="K108" s="252" t="n">
        <v>0</v>
      </c>
      <c r="L108" s="252" t="n">
        <v>0</v>
      </c>
      <c r="M108" s="263" t="e">
        <f aca="false">L108/K108</f>
        <v>#DIV/0!</v>
      </c>
      <c r="N108" s="252" t="n">
        <v>0</v>
      </c>
      <c r="O108" s="249" t="e">
        <f aca="false">N108/K108</f>
        <v>#DIV/0!</v>
      </c>
      <c r="R108" s="251"/>
      <c r="S108" s="264" t="n">
        <f aca="false">(D108+K108)/($D$27+$L$27+$N$17+$E$47+$L$47)</f>
        <v>0</v>
      </c>
      <c r="T108" s="264" t="n">
        <f aca="false">D108/($E$17)</f>
        <v>0</v>
      </c>
      <c r="U108" s="264" t="n">
        <f aca="false">K108/($N$17+$D$27+$L$38+$L$47)</f>
        <v>0</v>
      </c>
      <c r="W108" s="252" t="n">
        <f aca="false">(F108*0.1)+(H108*6)+(L108*0.1)+(N108*6)</f>
        <v>0</v>
      </c>
      <c r="X108" s="252"/>
      <c r="Y108" s="252"/>
    </row>
    <row r="109" customFormat="false" ht="8.25" hidden="false" customHeight="false" outlineLevel="0" collapsed="false">
      <c r="A109" s="250" t="s">
        <v>49</v>
      </c>
      <c r="B109" s="250"/>
      <c r="C109" s="247"/>
      <c r="D109" s="250" t="n">
        <f aca="false">SUM(D103:D108)</f>
        <v>319</v>
      </c>
      <c r="E109" s="250" t="n">
        <f aca="false">SUM(E103:E108)</f>
        <v>201</v>
      </c>
      <c r="F109" s="250" t="n">
        <f aca="false">SUM(F103:F108)</f>
        <v>2900</v>
      </c>
      <c r="G109" s="250"/>
      <c r="H109" s="250" t="n">
        <f aca="false">SUM(H103:H108)</f>
        <v>19</v>
      </c>
      <c r="I109" s="250"/>
      <c r="J109" s="250"/>
      <c r="K109" s="250" t="n">
        <f aca="false">SUM(K103:K108)</f>
        <v>6</v>
      </c>
      <c r="L109" s="250" t="n">
        <f aca="false">SUM(L103:L108)</f>
        <v>31</v>
      </c>
      <c r="M109" s="250"/>
      <c r="N109" s="250" t="n">
        <f aca="false">SUM(N103:N108)</f>
        <v>0</v>
      </c>
      <c r="O109" s="250"/>
    </row>
    <row r="110" customFormat="false" ht="8.25" hidden="false" customHeight="false" outlineLevel="0" collapsed="false">
      <c r="A110" s="250"/>
      <c r="C110" s="243"/>
      <c r="D110" s="243"/>
      <c r="E110" s="243"/>
      <c r="F110" s="243"/>
      <c r="G110" s="243"/>
      <c r="H110" s="243"/>
      <c r="I110" s="243"/>
      <c r="J110" s="243"/>
      <c r="K110" s="243"/>
      <c r="L110" s="243"/>
    </row>
    <row r="111" customFormat="false" ht="8.25" hidden="false" customHeight="false" outlineLevel="0" collapsed="false">
      <c r="A111" s="250"/>
      <c r="C111" s="243"/>
      <c r="D111" s="243"/>
      <c r="E111" s="243"/>
      <c r="F111" s="243"/>
      <c r="G111" s="243"/>
      <c r="H111" s="243"/>
      <c r="I111" s="243"/>
      <c r="J111" s="243"/>
      <c r="K111" s="243"/>
      <c r="L111" s="243"/>
    </row>
    <row r="112" customFormat="false" ht="8.25" hidden="false" customHeight="false" outlineLevel="0" collapsed="false">
      <c r="A112" s="244" t="s">
        <v>50</v>
      </c>
      <c r="B112" s="244"/>
      <c r="C112" s="244"/>
      <c r="D112" s="244"/>
      <c r="E112" s="244"/>
      <c r="F112" s="244"/>
      <c r="G112" s="244"/>
      <c r="H112" s="243"/>
      <c r="I112" s="243"/>
      <c r="J112" s="244" t="s">
        <v>19</v>
      </c>
      <c r="K112" s="244"/>
      <c r="L112" s="244"/>
      <c r="M112" s="244"/>
      <c r="N112" s="244"/>
      <c r="R112" s="244" t="s">
        <v>20</v>
      </c>
      <c r="S112" s="244"/>
      <c r="T112" s="244"/>
      <c r="V112" s="244" t="s">
        <v>21</v>
      </c>
      <c r="W112" s="244"/>
      <c r="X112" s="242" t="s">
        <v>58</v>
      </c>
      <c r="Y112" s="242" t="s">
        <v>97</v>
      </c>
      <c r="Z112" s="250"/>
    </row>
    <row r="113" customFormat="false" ht="8.25" hidden="false" customHeight="false" outlineLevel="0" collapsed="false">
      <c r="A113" s="250" t="s">
        <v>95</v>
      </c>
      <c r="B113" s="250" t="s">
        <v>24</v>
      </c>
      <c r="C113" s="250" t="s">
        <v>52</v>
      </c>
      <c r="D113" s="250" t="s">
        <v>53</v>
      </c>
      <c r="E113" s="250" t="s">
        <v>54</v>
      </c>
      <c r="F113" s="250" t="s">
        <v>55</v>
      </c>
      <c r="G113" s="250" t="s">
        <v>56</v>
      </c>
      <c r="H113" s="250" t="s">
        <v>30</v>
      </c>
      <c r="I113" s="250" t="s">
        <v>57</v>
      </c>
      <c r="K113" s="250" t="s">
        <v>34</v>
      </c>
      <c r="L113" s="250" t="s">
        <v>35</v>
      </c>
      <c r="M113" s="250" t="s">
        <v>36</v>
      </c>
      <c r="N113" s="250" t="s">
        <v>96</v>
      </c>
      <c r="O113" s="250" t="s">
        <v>31</v>
      </c>
      <c r="R113" s="250" t="s">
        <v>95</v>
      </c>
      <c r="S113" s="250" t="s">
        <v>38</v>
      </c>
      <c r="T113" s="250" t="s">
        <v>39</v>
      </c>
      <c r="U113" s="250" t="s">
        <v>40</v>
      </c>
      <c r="W113" s="250" t="s">
        <v>41</v>
      </c>
      <c r="X113" s="250" t="e">
        <f aca="false">(E113*1)+(F113*0.1)+(H113*6)+(L113*0.1)+(N113*6)</f>
        <v>#VALUE!</v>
      </c>
      <c r="Y113" s="250" t="e">
        <f aca="false">(E113*0.5)+(F113*0.1)+(H113*6)+(L113*0.1)+(N113*6)</f>
        <v>#VALUE!</v>
      </c>
      <c r="Z113" s="243"/>
    </row>
    <row r="114" customFormat="false" ht="8.25" hidden="false" customHeight="false" outlineLevel="0" collapsed="false">
      <c r="A114" s="251" t="s">
        <v>1623</v>
      </c>
      <c r="B114" s="252" t="n">
        <v>17</v>
      </c>
      <c r="C114" s="249" t="n">
        <f aca="false">E114/D114</f>
        <v>0.755102040816327</v>
      </c>
      <c r="D114" s="252" t="n">
        <v>98</v>
      </c>
      <c r="E114" s="252" t="n">
        <v>74</v>
      </c>
      <c r="F114" s="252" t="n">
        <v>903</v>
      </c>
      <c r="G114" s="252" t="n">
        <f aca="false">F114/E114</f>
        <v>12.2027027027027</v>
      </c>
      <c r="H114" s="252" t="n">
        <v>4</v>
      </c>
      <c r="I114" s="249" t="n">
        <f aca="false">H114/E114</f>
        <v>0.0540540540540541</v>
      </c>
      <c r="K114" s="252" t="n">
        <v>0</v>
      </c>
      <c r="L114" s="252" t="n">
        <v>0</v>
      </c>
      <c r="M114" s="252" t="e">
        <f aca="false">L114/K114</f>
        <v>#DIV/0!</v>
      </c>
      <c r="N114" s="252" t="n">
        <v>0</v>
      </c>
      <c r="O114" s="249" t="e">
        <f aca="false">N114/K114</f>
        <v>#DIV/0!</v>
      </c>
      <c r="R114" s="251" t="s">
        <v>1624</v>
      </c>
      <c r="S114" s="264" t="n">
        <f aca="false">(D114+K114)/($E$47+$L$47+$E$38+$L$38+$K$27+$D$27+$N$17)</f>
        <v>0.095609756097561</v>
      </c>
      <c r="T114" s="264" t="n">
        <f aca="false">D114/($E$47+$E$38+$K$27)</f>
        <v>0.196392785571142</v>
      </c>
      <c r="U114" s="264" t="n">
        <f aca="false">K114/($L$47+$L$38+$D$27+$N$17)</f>
        <v>0</v>
      </c>
      <c r="W114" s="252" t="n">
        <f aca="false">(F114*0.1)+(H114*6)+(L114*0.1)+(N114*6)</f>
        <v>114.3</v>
      </c>
      <c r="X114" s="252" t="n">
        <f aca="false">(E114*1)+(F114*0.1)+(H114*6)+(L114*0.1)+(N114*6)</f>
        <v>188.3</v>
      </c>
      <c r="Y114" s="252" t="n">
        <f aca="false">(E114*0.5)+(F114*0.1)+(H114*6)+(L114*0.1)+(N114*6)</f>
        <v>151.3</v>
      </c>
      <c r="Z114" s="243"/>
    </row>
    <row r="115" customFormat="false" ht="8.25" hidden="false" customHeight="false" outlineLevel="0" collapsed="false">
      <c r="A115" s="251" t="s">
        <v>1625</v>
      </c>
      <c r="B115" s="252" t="n">
        <v>5</v>
      </c>
      <c r="C115" s="249" t="n">
        <f aca="false">E115/D115</f>
        <v>0.5</v>
      </c>
      <c r="D115" s="252" t="n">
        <v>10</v>
      </c>
      <c r="E115" s="252" t="n">
        <v>5</v>
      </c>
      <c r="F115" s="252" t="n">
        <v>70</v>
      </c>
      <c r="G115" s="252" t="n">
        <f aca="false">F115/E115</f>
        <v>14</v>
      </c>
      <c r="H115" s="252" t="n">
        <v>0</v>
      </c>
      <c r="I115" s="249" t="n">
        <f aca="false">H115/E115</f>
        <v>0</v>
      </c>
      <c r="K115" s="252" t="n">
        <v>0</v>
      </c>
      <c r="L115" s="252" t="n">
        <v>0</v>
      </c>
      <c r="M115" s="252" t="e">
        <f aca="false">L115/K115</f>
        <v>#DIV/0!</v>
      </c>
      <c r="N115" s="252" t="n">
        <v>0</v>
      </c>
      <c r="O115" s="249" t="e">
        <f aca="false">N115/K115</f>
        <v>#DIV/0!</v>
      </c>
      <c r="R115" s="251" t="s">
        <v>1626</v>
      </c>
      <c r="S115" s="264" t="n">
        <f aca="false">(D115+K115)/($E$47+$L$47+$E$38+$L$38+$K$27+$D$27+$N$17)</f>
        <v>0.00975609756097561</v>
      </c>
      <c r="T115" s="264" t="n">
        <f aca="false">D115/($E$47+$E$38+$K$27)</f>
        <v>0.0200400801603206</v>
      </c>
      <c r="U115" s="264" t="n">
        <f aca="false">K115/($L$47+$L$38+$D$27+$N$17)</f>
        <v>0</v>
      </c>
      <c r="W115" s="252" t="n">
        <f aca="false">(F115*0.1)+(H115*6)+(L115*0.1)+(N115*6)</f>
        <v>7</v>
      </c>
      <c r="X115" s="252" t="n">
        <f aca="false">(E115*1)+(F115*0.1)+(H115*6)+(L115*0.1)+(N115*6)</f>
        <v>12</v>
      </c>
      <c r="Y115" s="252" t="n">
        <f aca="false">(E115*0.5)+(F115*0.1)+(H115*6)+(L115*0.1)+(N115*6)</f>
        <v>9.5</v>
      </c>
      <c r="Z115" s="243"/>
    </row>
    <row r="116" customFormat="false" ht="8.25" hidden="false" customHeight="false" outlineLevel="0" collapsed="false">
      <c r="A116" s="251"/>
      <c r="B116" s="252" t="n">
        <v>10</v>
      </c>
      <c r="C116" s="249" t="n">
        <f aca="false">E116/D116</f>
        <v>0.6</v>
      </c>
      <c r="D116" s="252" t="n">
        <v>15</v>
      </c>
      <c r="E116" s="252" t="n">
        <v>9</v>
      </c>
      <c r="F116" s="252" t="n">
        <v>89</v>
      </c>
      <c r="G116" s="252" t="n">
        <f aca="false">F116/E116</f>
        <v>9.88888888888889</v>
      </c>
      <c r="H116" s="252" t="n">
        <v>0</v>
      </c>
      <c r="I116" s="249" t="n">
        <f aca="false">H116/E116</f>
        <v>0</v>
      </c>
      <c r="K116" s="252" t="n">
        <v>0</v>
      </c>
      <c r="L116" s="252" t="n">
        <v>0</v>
      </c>
      <c r="M116" s="252" t="e">
        <f aca="false">L116/K116</f>
        <v>#DIV/0!</v>
      </c>
      <c r="N116" s="252" t="n">
        <v>0</v>
      </c>
      <c r="O116" s="249" t="e">
        <f aca="false">N116/K116</f>
        <v>#DIV/0!</v>
      </c>
      <c r="R116" s="251"/>
      <c r="S116" s="264" t="n">
        <f aca="false">(D116+K116)/($E$47+$L$47+$E$38+$L$38+$K$27+$D$27+$N$17)</f>
        <v>0.0146341463414634</v>
      </c>
      <c r="T116" s="264" t="n">
        <f aca="false">D116/($E$47+$E$38+$K$27)</f>
        <v>0.030060120240481</v>
      </c>
      <c r="U116" s="264" t="n">
        <f aca="false">K116/($L$47+$L$38+$D$27+$N$17)</f>
        <v>0</v>
      </c>
      <c r="W116" s="252" t="n">
        <f aca="false">(F116*0.1)+(H116*6)+(L116*0.1)+(N116*6)</f>
        <v>8.9</v>
      </c>
      <c r="X116" s="252" t="n">
        <f aca="false">(E116*1)+(F116*0.1)+(H116*6)+(L116*0.1)+(N116*6)</f>
        <v>17.9</v>
      </c>
      <c r="Y116" s="252" t="n">
        <f aca="false">(E116*0.5)+(F116*0.1)+(H116*6)+(L116*0.1)+(N116*6)</f>
        <v>13.4</v>
      </c>
      <c r="Z116" s="243"/>
    </row>
    <row r="117" customFormat="false" ht="8.25" hidden="false" customHeight="false" outlineLevel="0" collapsed="false">
      <c r="A117" s="251"/>
      <c r="B117" s="252" t="n">
        <v>0</v>
      </c>
      <c r="C117" s="249" t="e">
        <f aca="false">E117/D117</f>
        <v>#DIV/0!</v>
      </c>
      <c r="D117" s="252"/>
      <c r="E117" s="252"/>
      <c r="F117" s="252"/>
      <c r="G117" s="252" t="e">
        <f aca="false">F117/E117</f>
        <v>#DIV/0!</v>
      </c>
      <c r="H117" s="252"/>
      <c r="I117" s="249" t="e">
        <f aca="false">H117/E117</f>
        <v>#DIV/0!</v>
      </c>
      <c r="K117" s="252" t="n">
        <v>0</v>
      </c>
      <c r="L117" s="252" t="n">
        <v>0</v>
      </c>
      <c r="M117" s="252" t="e">
        <f aca="false">L117/K117</f>
        <v>#DIV/0!</v>
      </c>
      <c r="N117" s="252" t="n">
        <v>0</v>
      </c>
      <c r="O117" s="249" t="e">
        <f aca="false">N117/K117</f>
        <v>#DIV/0!</v>
      </c>
      <c r="R117" s="251"/>
      <c r="S117" s="264" t="n">
        <f aca="false">(D117+K117)/($E$47+$L$47+$E$38+$L$38+$K$27+$D$27+$N$17)</f>
        <v>0</v>
      </c>
      <c r="T117" s="264" t="n">
        <f aca="false">D117/($E$47+$E$38+$K$27)</f>
        <v>0</v>
      </c>
      <c r="U117" s="264" t="n">
        <f aca="false">K117/($L$47+$L$38+$D$27+$N$17)</f>
        <v>0</v>
      </c>
      <c r="W117" s="252" t="n">
        <f aca="false">(F117*0.1)+(H117*6)+(L117*0.1)+(N117*6)</f>
        <v>0</v>
      </c>
      <c r="X117" s="252"/>
      <c r="Y117" s="252"/>
    </row>
    <row r="118" customFormat="false" ht="8.25" hidden="false" customHeight="false" outlineLevel="0" collapsed="false">
      <c r="A118" s="250" t="s">
        <v>49</v>
      </c>
      <c r="B118" s="250"/>
      <c r="C118" s="247"/>
      <c r="D118" s="250" t="n">
        <f aca="false">SUM(D114:D117)</f>
        <v>123</v>
      </c>
      <c r="E118" s="250" t="n">
        <f aca="false">SUM(E114:E117)</f>
        <v>88</v>
      </c>
      <c r="F118" s="250" t="n">
        <f aca="false">SUM(F114:F117)</f>
        <v>1062</v>
      </c>
      <c r="G118" s="250"/>
      <c r="H118" s="250" t="n">
        <f aca="false">SUM(H114:H117)</f>
        <v>4</v>
      </c>
      <c r="I118" s="250"/>
      <c r="J118" s="250"/>
      <c r="K118" s="250" t="n">
        <f aca="false">SUM(K114:K117)</f>
        <v>0</v>
      </c>
      <c r="L118" s="250" t="n">
        <f aca="false">SUM(L114:L117)</f>
        <v>0</v>
      </c>
      <c r="M118" s="250"/>
      <c r="N118" s="250" t="n">
        <f aca="false">SUM(N114:N117)</f>
        <v>0</v>
      </c>
      <c r="O118" s="247"/>
      <c r="Q118" s="254"/>
      <c r="S118" s="254"/>
      <c r="U118" s="243"/>
      <c r="V118" s="243"/>
    </row>
    <row r="119" customFormat="false" ht="8.25" hidden="false" customHeight="false" outlineLevel="0" collapsed="false">
      <c r="H119" s="261"/>
      <c r="I119" s="243"/>
      <c r="J119" s="243"/>
      <c r="P119" s="254"/>
      <c r="Q119" s="254"/>
      <c r="R119" s="254"/>
      <c r="T119" s="243"/>
      <c r="U119" s="243"/>
    </row>
    <row r="120" customFormat="false" ht="8.25" hidden="false" customHeight="false" outlineLevel="0" collapsed="false">
      <c r="H120" s="261"/>
      <c r="I120" s="243"/>
      <c r="J120" s="243"/>
      <c r="P120" s="254"/>
      <c r="Q120" s="254"/>
      <c r="R120" s="254"/>
      <c r="T120" s="243"/>
      <c r="U120" s="243"/>
    </row>
    <row r="121" customFormat="false" ht="8.25" hidden="false" customHeight="false" outlineLevel="0" collapsed="false">
      <c r="A121" s="244" t="s">
        <v>109</v>
      </c>
      <c r="B121" s="244"/>
      <c r="C121" s="244"/>
      <c r="D121" s="244"/>
      <c r="E121" s="244"/>
      <c r="F121" s="244"/>
      <c r="G121" s="244"/>
      <c r="H121" s="261"/>
      <c r="I121" s="243"/>
      <c r="J121" s="244" t="s">
        <v>110</v>
      </c>
      <c r="K121" s="244"/>
      <c r="L121" s="244"/>
      <c r="M121" s="244"/>
      <c r="N121" s="244"/>
      <c r="P121" s="266"/>
      <c r="Q121" s="254"/>
      <c r="R121" s="244" t="s">
        <v>111</v>
      </c>
      <c r="S121" s="244"/>
      <c r="T121" s="244"/>
      <c r="U121" s="244"/>
      <c r="V121" s="244"/>
    </row>
    <row r="122" customFormat="false" ht="8.25" hidden="false" customHeight="false" outlineLevel="0" collapsed="false">
      <c r="A122" s="247"/>
      <c r="B122" s="250" t="s">
        <v>53</v>
      </c>
      <c r="C122" s="250" t="s">
        <v>112</v>
      </c>
      <c r="D122" s="250" t="s">
        <v>55</v>
      </c>
      <c r="E122" s="250" t="s">
        <v>30</v>
      </c>
      <c r="H122" s="243"/>
      <c r="I122" s="243"/>
      <c r="J122" s="267" t="s">
        <v>113</v>
      </c>
      <c r="K122" s="267"/>
      <c r="L122" s="267"/>
      <c r="M122" s="267"/>
      <c r="N122" s="247" t="s">
        <v>114</v>
      </c>
      <c r="R122" s="267" t="s">
        <v>113</v>
      </c>
      <c r="S122" s="267"/>
      <c r="T122" s="267"/>
      <c r="U122" s="267"/>
      <c r="V122" s="247" t="s">
        <v>114</v>
      </c>
    </row>
    <row r="123" customFormat="false" ht="8.25" hidden="false" customHeight="false" outlineLevel="0" collapsed="false">
      <c r="A123" s="265" t="s">
        <v>117</v>
      </c>
      <c r="B123" s="252" t="n">
        <f aca="false">SUM(J93:J97,D103:D108,D114:D117)</f>
        <v>545</v>
      </c>
      <c r="C123" s="252" t="n">
        <f aca="false">SUM(E114:E117,E103:E108,K93:K97)</f>
        <v>363</v>
      </c>
      <c r="D123" s="252" t="n">
        <f aca="false">SUM(F114:F117,F103:F108,L93:L97)</f>
        <v>4501</v>
      </c>
      <c r="E123" s="252" t="n">
        <f aca="false">SUM(N93:N97,H103:H108,H114:H117)</f>
        <v>26</v>
      </c>
      <c r="H123" s="243"/>
      <c r="I123" s="243"/>
      <c r="J123" s="251" t="s">
        <v>1652</v>
      </c>
      <c r="K123" s="251"/>
      <c r="L123" s="251"/>
      <c r="M123" s="251"/>
      <c r="N123" s="251" t="s">
        <v>122</v>
      </c>
      <c r="R123" s="251" t="s">
        <v>1653</v>
      </c>
      <c r="S123" s="251"/>
      <c r="T123" s="251"/>
      <c r="U123" s="251"/>
      <c r="V123" s="251" t="s">
        <v>122</v>
      </c>
    </row>
    <row r="124" customFormat="false" ht="8.25" hidden="false" customHeight="false" outlineLevel="0" collapsed="false">
      <c r="A124" s="265" t="s">
        <v>118</v>
      </c>
      <c r="B124" s="252" t="n">
        <f aca="false">SUM(C88)</f>
        <v>545</v>
      </c>
      <c r="C124" s="252" t="n">
        <f aca="false">SUM(D88)</f>
        <v>363</v>
      </c>
      <c r="D124" s="252" t="n">
        <f aca="false">SUM(F88)</f>
        <v>4501</v>
      </c>
      <c r="E124" s="252" t="n">
        <f aca="false">SUM(H88)</f>
        <v>26</v>
      </c>
      <c r="F124" s="250"/>
      <c r="J124" s="251" t="s">
        <v>1654</v>
      </c>
      <c r="K124" s="251"/>
      <c r="L124" s="251"/>
      <c r="M124" s="251"/>
      <c r="N124" s="251" t="s">
        <v>122</v>
      </c>
      <c r="R124" s="251" t="s">
        <v>1655</v>
      </c>
      <c r="S124" s="251"/>
      <c r="T124" s="251"/>
      <c r="U124" s="251"/>
      <c r="V124" s="251" t="s">
        <v>51</v>
      </c>
    </row>
    <row r="125" customFormat="false" ht="8.25" hidden="false" customHeight="false" outlineLevel="0" collapsed="false">
      <c r="A125" s="265" t="s">
        <v>120</v>
      </c>
      <c r="B125" s="251"/>
      <c r="F125" s="250"/>
      <c r="J125" s="251" t="s">
        <v>1656</v>
      </c>
      <c r="K125" s="251"/>
      <c r="L125" s="251"/>
      <c r="M125" s="251"/>
      <c r="N125" s="251" t="s">
        <v>122</v>
      </c>
      <c r="R125" s="265"/>
      <c r="S125" s="265"/>
      <c r="T125" s="265"/>
      <c r="U125" s="265"/>
      <c r="V125" s="251"/>
    </row>
    <row r="126" customFormat="false" ht="8.25" hidden="false" customHeight="false" outlineLevel="0" collapsed="false">
      <c r="J126" s="251" t="s">
        <v>1657</v>
      </c>
      <c r="K126" s="251"/>
      <c r="L126" s="251"/>
      <c r="M126" s="251"/>
      <c r="N126" s="251" t="s">
        <v>130</v>
      </c>
      <c r="R126" s="265"/>
      <c r="S126" s="265"/>
      <c r="T126" s="265"/>
      <c r="U126" s="265"/>
      <c r="V126" s="251"/>
    </row>
    <row r="127" customFormat="false" ht="8.25" hidden="false" customHeight="false" outlineLevel="0" collapsed="false">
      <c r="A127" s="247"/>
      <c r="B127" s="250" t="s">
        <v>25</v>
      </c>
      <c r="C127" s="250" t="s">
        <v>28</v>
      </c>
      <c r="D127" s="250" t="s">
        <v>30</v>
      </c>
      <c r="J127" s="251" t="s">
        <v>1658</v>
      </c>
      <c r="K127" s="251"/>
      <c r="L127" s="251"/>
      <c r="M127" s="251"/>
      <c r="N127" s="251" t="s">
        <v>122</v>
      </c>
      <c r="R127" s="265"/>
      <c r="S127" s="265"/>
      <c r="T127" s="265"/>
      <c r="U127" s="265"/>
      <c r="V127" s="251"/>
    </row>
    <row r="128" customFormat="false" ht="8.25" hidden="false" customHeight="false" outlineLevel="0" collapsed="false">
      <c r="A128" s="265" t="s">
        <v>125</v>
      </c>
      <c r="B128" s="252" t="n">
        <f aca="false">SUM(M85:M87,C93:C97,K103:K108,K114:K117)</f>
        <v>568</v>
      </c>
      <c r="C128" s="252" t="n">
        <f aca="false">SUM(N85:N87,D93:D97,L103:L108,L114:L117)</f>
        <v>2734</v>
      </c>
      <c r="D128" s="252" t="n">
        <f aca="false">SUM(P85:P87,F93:F97,N103:N108,N114:N117)</f>
        <v>33</v>
      </c>
      <c r="J128" s="251"/>
      <c r="K128" s="251"/>
      <c r="L128" s="251"/>
      <c r="M128" s="251"/>
      <c r="N128" s="251"/>
      <c r="R128" s="265"/>
      <c r="S128" s="265"/>
      <c r="T128" s="265"/>
      <c r="U128" s="265"/>
      <c r="V128" s="251"/>
    </row>
    <row r="129" customFormat="false" ht="8.25" hidden="false" customHeight="false" outlineLevel="0" collapsed="false">
      <c r="A129" s="265" t="s">
        <v>120</v>
      </c>
      <c r="B129" s="251"/>
      <c r="J129" s="251"/>
      <c r="K129" s="251"/>
      <c r="L129" s="251"/>
      <c r="M129" s="251"/>
      <c r="N129" s="251"/>
      <c r="R129" s="265"/>
      <c r="S129" s="265"/>
      <c r="T129" s="265"/>
      <c r="U129" s="265"/>
      <c r="V129" s="251"/>
    </row>
    <row r="130" customFormat="false" ht="8.25" hidden="false" customHeight="false" outlineLevel="0" collapsed="false">
      <c r="J130" s="251"/>
      <c r="K130" s="251"/>
      <c r="L130" s="251"/>
      <c r="M130" s="251"/>
      <c r="N130" s="251"/>
      <c r="R130" s="265"/>
      <c r="S130" s="265"/>
      <c r="T130" s="265"/>
      <c r="U130" s="265"/>
      <c r="V130" s="251"/>
    </row>
    <row r="131" customFormat="false" ht="8.25" hidden="false" customHeight="false" outlineLevel="0" collapsed="false">
      <c r="B131" s="250" t="s">
        <v>16</v>
      </c>
      <c r="C131" s="250" t="s">
        <v>17</v>
      </c>
    </row>
    <row r="132" customFormat="false" ht="8.25" hidden="false" customHeight="false" outlineLevel="0" collapsed="false">
      <c r="A132" s="265" t="s">
        <v>131</v>
      </c>
      <c r="B132" s="249" t="n">
        <f aca="false">B128/(B124+B128)</f>
        <v>0.510332434860737</v>
      </c>
      <c r="C132" s="249" t="n">
        <f aca="false">B124/(B124+B128)</f>
        <v>0.489667565139263</v>
      </c>
    </row>
    <row r="133" customFormat="false" ht="8.25" hidden="false" customHeight="false" outlineLevel="0" collapsed="false">
      <c r="A133" s="265" t="s">
        <v>133</v>
      </c>
      <c r="B133" s="251"/>
      <c r="C133" s="251"/>
    </row>
    <row r="135" customFormat="false" ht="8.25" hidden="false" customHeight="false" outlineLevel="0" collapsed="false">
      <c r="J135" s="242" t="s">
        <v>132</v>
      </c>
    </row>
    <row r="141" customFormat="false" ht="8.25" hidden="false" customHeight="false" outlineLevel="0" collapsed="false">
      <c r="A141" s="244" t="s">
        <v>134</v>
      </c>
      <c r="B141" s="244"/>
      <c r="C141" s="244"/>
      <c r="D141" s="244"/>
      <c r="E141" s="244"/>
      <c r="F141" s="244"/>
      <c r="G141" s="244"/>
      <c r="H141" s="244"/>
      <c r="I141" s="244"/>
      <c r="J141" s="244"/>
      <c r="K141" s="244"/>
      <c r="L141" s="244"/>
      <c r="M141" s="244"/>
      <c r="N141" s="244"/>
      <c r="O141" s="244"/>
      <c r="P141" s="244"/>
      <c r="Q141" s="244"/>
      <c r="R141" s="244"/>
      <c r="S141" s="244"/>
      <c r="T141" s="244"/>
      <c r="U141" s="244"/>
      <c r="V141" s="244"/>
      <c r="W141" s="244"/>
    </row>
    <row r="142" customFormat="false" ht="8.25" hidden="false" customHeight="false" outlineLevel="0" collapsed="false">
      <c r="A142" s="245"/>
      <c r="B142" s="245"/>
      <c r="C142" s="245"/>
      <c r="D142" s="245"/>
      <c r="E142" s="245"/>
      <c r="F142" s="245"/>
      <c r="G142" s="245"/>
      <c r="H142" s="245"/>
      <c r="I142" s="245"/>
      <c r="J142" s="245"/>
      <c r="K142" s="245"/>
      <c r="L142" s="245"/>
      <c r="M142" s="245"/>
      <c r="N142" s="245"/>
      <c r="O142" s="245"/>
      <c r="P142" s="245"/>
      <c r="Q142" s="245"/>
      <c r="R142" s="245"/>
      <c r="S142" s="245"/>
      <c r="T142" s="245"/>
      <c r="U142" s="245"/>
      <c r="V142" s="245"/>
      <c r="W142" s="245"/>
    </row>
    <row r="143" customFormat="false" ht="8.25" hidden="false" customHeight="false" outlineLevel="0" collapsed="false">
      <c r="H143" s="246" t="s">
        <v>11</v>
      </c>
      <c r="I143" s="246"/>
      <c r="J143" s="246"/>
      <c r="M143" s="246" t="s">
        <v>12</v>
      </c>
      <c r="N143" s="246"/>
      <c r="O143" s="246"/>
    </row>
    <row r="144" customFormat="false" ht="8.25" hidden="false" customHeight="false" outlineLevel="0" collapsed="false">
      <c r="H144" s="246" t="s">
        <v>14</v>
      </c>
      <c r="I144" s="246"/>
      <c r="J144" s="246"/>
    </row>
    <row r="145" customFormat="false" ht="8.25" hidden="false" customHeight="false" outlineLevel="0" collapsed="false">
      <c r="H145" s="246"/>
      <c r="I145" s="246"/>
      <c r="J145" s="246"/>
    </row>
    <row r="146" customFormat="false" ht="8.25" hidden="false" customHeight="false" outlineLevel="0" collapsed="false">
      <c r="H146" s="246"/>
      <c r="I146" s="246"/>
      <c r="J146" s="246"/>
    </row>
    <row r="147" customFormat="false" ht="8.25" hidden="false" customHeight="false" outlineLevel="0" collapsed="false">
      <c r="D147" s="247" t="s">
        <v>135</v>
      </c>
      <c r="P147" s="247" t="s">
        <v>136</v>
      </c>
    </row>
    <row r="148" customFormat="false" ht="8.25" hidden="false" customHeight="false" outlineLevel="0" collapsed="false">
      <c r="A148" s="250" t="s">
        <v>137</v>
      </c>
      <c r="P148" s="247" t="s">
        <v>137</v>
      </c>
      <c r="S148" s="250" t="s">
        <v>138</v>
      </c>
    </row>
    <row r="149" customFormat="false" ht="8.25" hidden="false" customHeight="false" outlineLevel="0" collapsed="false">
      <c r="A149" s="265" t="s">
        <v>139</v>
      </c>
      <c r="B149" s="268" t="s">
        <v>140</v>
      </c>
      <c r="C149" s="268" t="s">
        <v>26</v>
      </c>
      <c r="D149" s="268" t="s">
        <v>27</v>
      </c>
      <c r="E149" s="268" t="s">
        <v>55</v>
      </c>
      <c r="F149" s="268" t="s">
        <v>30</v>
      </c>
      <c r="G149" s="268" t="s">
        <v>141</v>
      </c>
      <c r="H149" s="268" t="s">
        <v>34</v>
      </c>
      <c r="I149" s="268" t="s">
        <v>55</v>
      </c>
      <c r="J149" s="268" t="s">
        <v>142</v>
      </c>
      <c r="K149" s="268" t="s">
        <v>30</v>
      </c>
      <c r="L149" s="268" t="s">
        <v>41</v>
      </c>
      <c r="O149" s="268" t="s">
        <v>143</v>
      </c>
      <c r="P149" s="268" t="s">
        <v>144</v>
      </c>
      <c r="Q149" s="268" t="s">
        <v>145</v>
      </c>
      <c r="S149" s="248" t="s">
        <v>16</v>
      </c>
      <c r="T149" s="248" t="s">
        <v>17</v>
      </c>
    </row>
    <row r="150" customFormat="false" ht="8.25" hidden="false" customHeight="false" outlineLevel="0" collapsed="false">
      <c r="A150" s="251" t="s">
        <v>49</v>
      </c>
      <c r="B150" s="262" t="n">
        <f aca="false">AVERAGE(B160,B170)</f>
        <v>473</v>
      </c>
      <c r="C150" s="262" t="n">
        <f aca="false">AVERAGE(C160,C170)</f>
        <v>316</v>
      </c>
      <c r="D150" s="269" t="n">
        <f aca="false">C150/B150</f>
        <v>0.668076109936575</v>
      </c>
      <c r="E150" s="262" t="n">
        <f aca="false">AVERAGE(E160,E170)</f>
        <v>3510.5</v>
      </c>
      <c r="F150" s="262" t="n">
        <f aca="false">AVERAGE(F160,F170)</f>
        <v>24.5</v>
      </c>
      <c r="G150" s="262" t="n">
        <f aca="false">AVERAGE(G160,G170)</f>
        <v>6</v>
      </c>
      <c r="H150" s="262" t="n">
        <f aca="false">AVERAGE(H160,H170)</f>
        <v>138.5</v>
      </c>
      <c r="I150" s="262" t="n">
        <f aca="false">AVERAGE(I160,I170)</f>
        <v>536.5</v>
      </c>
      <c r="J150" s="270" t="n">
        <f aca="false">I150/H150</f>
        <v>3.87364620938628</v>
      </c>
      <c r="K150" s="262" t="n">
        <f aca="false">AVERAGE(K160,K170)</f>
        <v>11.5</v>
      </c>
      <c r="L150" s="252" t="n">
        <f aca="false">((E150*0.05)+(F150*4)+(G150*-1)+(I150*0.1)+(K150*6))</f>
        <v>390.175</v>
      </c>
      <c r="O150" s="269" t="n">
        <f aca="false">(B150+H150)/(B152+F152+B154+F154+B156+F156+B150+H150)</f>
        <v>0.417976760082023</v>
      </c>
      <c r="P150" s="249" t="n">
        <f aca="false">B150/(B150+F152+F154+F156)</f>
        <v>0.517505470459519</v>
      </c>
      <c r="Q150" s="249" t="n">
        <f aca="false">H150/(H150+B152+B154+B156)</f>
        <v>0.252276867030965</v>
      </c>
      <c r="S150" s="249" t="n">
        <f aca="false">(H150+B152+B154+B156)/(H150+B152+B154+B156+B150)</f>
        <v>0.537181996086106</v>
      </c>
      <c r="T150" s="249" t="n">
        <f aca="false">B150/(B150+H150+B152+B154+B156)</f>
        <v>0.462818003913894</v>
      </c>
    </row>
    <row r="151" customFormat="false" ht="8.25" hidden="false" customHeight="false" outlineLevel="0" collapsed="false">
      <c r="A151" s="265" t="s">
        <v>146</v>
      </c>
      <c r="B151" s="268" t="s">
        <v>34</v>
      </c>
      <c r="C151" s="268" t="s">
        <v>55</v>
      </c>
      <c r="D151" s="268" t="s">
        <v>142</v>
      </c>
      <c r="E151" s="268" t="s">
        <v>30</v>
      </c>
      <c r="F151" s="268" t="s">
        <v>53</v>
      </c>
      <c r="G151" s="268" t="s">
        <v>54</v>
      </c>
      <c r="H151" s="268" t="s">
        <v>55</v>
      </c>
      <c r="I151" s="268" t="s">
        <v>147</v>
      </c>
      <c r="J151" s="268" t="s">
        <v>30</v>
      </c>
      <c r="K151" s="268" t="s">
        <v>41</v>
      </c>
      <c r="L151" s="262" t="s">
        <v>148</v>
      </c>
      <c r="O151" s="248" t="s">
        <v>143</v>
      </c>
      <c r="P151" s="248" t="s">
        <v>145</v>
      </c>
      <c r="Q151" s="248" t="s">
        <v>149</v>
      </c>
    </row>
    <row r="152" customFormat="false" ht="8.25" hidden="false" customHeight="false" outlineLevel="0" collapsed="false">
      <c r="A152" s="251" t="s">
        <v>49</v>
      </c>
      <c r="B152" s="262" t="n">
        <f aca="false">AVERAGE(B162,B172)</f>
        <v>408.5</v>
      </c>
      <c r="C152" s="262" t="n">
        <f aca="false">AVERAGE(C162,C172)</f>
        <v>1988.5</v>
      </c>
      <c r="D152" s="270" t="n">
        <f aca="false">C152/B152</f>
        <v>4.86780905752754</v>
      </c>
      <c r="E152" s="262" t="n">
        <f aca="false">AVERAGE(E162,E172)</f>
        <v>11.5</v>
      </c>
      <c r="F152" s="262" t="n">
        <f aca="false">AVERAGE(F162,F172)</f>
        <v>69</v>
      </c>
      <c r="G152" s="262" t="n">
        <f aca="false">AVERAGE(G162,G172)</f>
        <v>52.5</v>
      </c>
      <c r="H152" s="262" t="n">
        <f aca="false">AVERAGE(H162,H172)</f>
        <v>405.5</v>
      </c>
      <c r="I152" s="270" t="n">
        <f aca="false">H152/G152</f>
        <v>7.72380952380952</v>
      </c>
      <c r="J152" s="262" t="n">
        <f aca="false">AVERAGE(J162,J172)</f>
        <v>2</v>
      </c>
      <c r="K152" s="252" t="n">
        <f aca="false">(C152*0.1)+(E152*6)+(H152*0.1)+(J152*6)</f>
        <v>320.4</v>
      </c>
      <c r="L152" s="252" t="n">
        <f aca="false">(C152*0.1)+(E152*6)+(G152*1)+(H152*0.1)+(J152*6)</f>
        <v>372.9</v>
      </c>
      <c r="O152" s="269" t="n">
        <f aca="false">(B152+F152)/(B152+F152+B154+F154+B156+F156+B150+H150)</f>
        <v>0.326384142173616</v>
      </c>
      <c r="P152" s="249" t="n">
        <f aca="false">B152/(H150+B152+B154+B156)</f>
        <v>0.74408014571949</v>
      </c>
      <c r="Q152" s="249" t="n">
        <f aca="false">F152/(F152+F154+F156)</f>
        <v>0.156462585034014</v>
      </c>
    </row>
    <row r="153" customFormat="false" ht="8.25" hidden="false" customHeight="false" outlineLevel="0" collapsed="false">
      <c r="A153" s="265" t="s">
        <v>150</v>
      </c>
      <c r="B153" s="268" t="s">
        <v>34</v>
      </c>
      <c r="C153" s="268" t="s">
        <v>55</v>
      </c>
      <c r="D153" s="268" t="s">
        <v>142</v>
      </c>
      <c r="E153" s="268" t="s">
        <v>30</v>
      </c>
      <c r="F153" s="268" t="s">
        <v>53</v>
      </c>
      <c r="G153" s="268" t="s">
        <v>54</v>
      </c>
      <c r="H153" s="268" t="s">
        <v>55</v>
      </c>
      <c r="I153" s="268" t="s">
        <v>147</v>
      </c>
      <c r="J153" s="268" t="s">
        <v>30</v>
      </c>
      <c r="K153" s="268" t="s">
        <v>41</v>
      </c>
      <c r="L153" s="262" t="s">
        <v>148</v>
      </c>
      <c r="O153" s="248" t="s">
        <v>143</v>
      </c>
      <c r="P153" s="248" t="s">
        <v>145</v>
      </c>
      <c r="Q153" s="248" t="s">
        <v>149</v>
      </c>
    </row>
    <row r="154" customFormat="false" ht="8.25" hidden="false" customHeight="false" outlineLevel="0" collapsed="false">
      <c r="A154" s="251" t="s">
        <v>49</v>
      </c>
      <c r="B154" s="262" t="n">
        <f aca="false">AVERAGE(B164,B174)</f>
        <v>2</v>
      </c>
      <c r="C154" s="262" t="n">
        <f aca="false">AVERAGE(C164,C174)</f>
        <v>10</v>
      </c>
      <c r="D154" s="262" t="n">
        <f aca="false">C154/B154</f>
        <v>5</v>
      </c>
      <c r="E154" s="262" t="n">
        <f aca="false">AVERAGE(E164,E174)</f>
        <v>0</v>
      </c>
      <c r="F154" s="262" t="n">
        <f aca="false">AVERAGE(F164,F174)</f>
        <v>276</v>
      </c>
      <c r="G154" s="262" t="n">
        <f aca="false">AVERAGE(G164,G174)</f>
        <v>185</v>
      </c>
      <c r="H154" s="262" t="n">
        <f aca="false">AVERAGE(H164,H174)</f>
        <v>2343</v>
      </c>
      <c r="I154" s="270" t="n">
        <f aca="false">H154/G154</f>
        <v>12.6648648648649</v>
      </c>
      <c r="J154" s="262" t="n">
        <f aca="false">AVERAGE(J164,J174)</f>
        <v>15</v>
      </c>
      <c r="K154" s="252" t="n">
        <f aca="false">(C154*0.1)+(E154*6)+(H154*0.1)+(J154*6)</f>
        <v>325.3</v>
      </c>
      <c r="L154" s="252" t="n">
        <f aca="false">(C154*0.1)+(E154*6)+(G154*1)+(H154*0.1)+(J154*6)</f>
        <v>510.3</v>
      </c>
      <c r="O154" s="269" t="n">
        <f aca="false">(B154+F154)/(B152+F152+B154+F154+B156+F156+B150+H150)</f>
        <v>0.19002050580998</v>
      </c>
      <c r="P154" s="249" t="n">
        <f aca="false">B154/(B152+H150+B154+B156)</f>
        <v>0.00364298724954463</v>
      </c>
      <c r="Q154" s="249" t="n">
        <f aca="false">F154/(F154+F152+F156)</f>
        <v>0.625850340136055</v>
      </c>
    </row>
    <row r="155" customFormat="false" ht="8.25" hidden="false" customHeight="false" outlineLevel="0" collapsed="false">
      <c r="A155" s="265" t="s">
        <v>151</v>
      </c>
      <c r="B155" s="268" t="s">
        <v>34</v>
      </c>
      <c r="C155" s="268" t="s">
        <v>55</v>
      </c>
      <c r="D155" s="268" t="s">
        <v>142</v>
      </c>
      <c r="E155" s="268" t="s">
        <v>30</v>
      </c>
      <c r="F155" s="268" t="s">
        <v>53</v>
      </c>
      <c r="G155" s="268" t="s">
        <v>54</v>
      </c>
      <c r="H155" s="268" t="s">
        <v>55</v>
      </c>
      <c r="I155" s="268" t="s">
        <v>147</v>
      </c>
      <c r="J155" s="268" t="s">
        <v>30</v>
      </c>
      <c r="K155" s="268" t="s">
        <v>41</v>
      </c>
      <c r="L155" s="262" t="s">
        <v>148</v>
      </c>
      <c r="O155" s="248" t="s">
        <v>143</v>
      </c>
      <c r="P155" s="248" t="s">
        <v>145</v>
      </c>
      <c r="Q155" s="248" t="s">
        <v>149</v>
      </c>
    </row>
    <row r="156" customFormat="false" ht="8.25" hidden="false" customHeight="false" outlineLevel="0" collapsed="false">
      <c r="A156" s="251" t="s">
        <v>49</v>
      </c>
      <c r="B156" s="262" t="n">
        <f aca="false">AVERAGE(B166,B176)</f>
        <v>0</v>
      </c>
      <c r="C156" s="262" t="n">
        <f aca="false">AVERAGE(C166,C176)</f>
        <v>0</v>
      </c>
      <c r="D156" s="262" t="e">
        <f aca="false">C156/B156</f>
        <v>#DIV/0!</v>
      </c>
      <c r="E156" s="262" t="n">
        <f aca="false">AVERAGE(E166,E176)</f>
        <v>0</v>
      </c>
      <c r="F156" s="262" t="n">
        <f aca="false">AVERAGE(F166,F176)</f>
        <v>96</v>
      </c>
      <c r="G156" s="262" t="n">
        <f aca="false">AVERAGE(G166,G176)</f>
        <v>72.5</v>
      </c>
      <c r="H156" s="262" t="n">
        <f aca="false">AVERAGE(H166,H176)</f>
        <v>759</v>
      </c>
      <c r="I156" s="270" t="n">
        <f aca="false">H156/G156</f>
        <v>10.4689655172414</v>
      </c>
      <c r="J156" s="262" t="n">
        <f aca="false">AVERAGE(J166,J176)</f>
        <v>8</v>
      </c>
      <c r="K156" s="252" t="n">
        <f aca="false">(C156*0.1)+(E156*6)+(H156*0.1)+(J156*6)</f>
        <v>123.9</v>
      </c>
      <c r="L156" s="252" t="n">
        <f aca="false">(C156*0.1)+(E156*6)+(G156*1)+(H156*0.1)+(J156*6)</f>
        <v>196.4</v>
      </c>
      <c r="O156" s="269" t="n">
        <f aca="false">(B156+F156)/(B152+F152+B154+F154+B156+F156+B150+H150)</f>
        <v>0.0656185919343814</v>
      </c>
      <c r="P156" s="264" t="n">
        <f aca="false">B156/(B156+B154+B152+H150)</f>
        <v>0</v>
      </c>
      <c r="Q156" s="249" t="n">
        <f aca="false">F156/(F156+F154+F152)</f>
        <v>0.217687074829932</v>
      </c>
    </row>
    <row r="157" customFormat="false" ht="8.25" hidden="false" customHeight="false" outlineLevel="0" collapsed="false">
      <c r="B157" s="271"/>
      <c r="C157" s="271"/>
      <c r="D157" s="271"/>
      <c r="E157" s="271"/>
      <c r="F157" s="271"/>
      <c r="G157" s="271"/>
      <c r="H157" s="271"/>
      <c r="I157" s="271"/>
      <c r="J157" s="271"/>
      <c r="K157" s="271"/>
      <c r="L157" s="272"/>
      <c r="P157" s="247"/>
    </row>
    <row r="158" customFormat="false" ht="8.25" hidden="false" customHeight="false" outlineLevel="0" collapsed="false">
      <c r="A158" s="250" t="n">
        <v>2024</v>
      </c>
      <c r="P158" s="247" t="n">
        <v>2024</v>
      </c>
      <c r="S158" s="250" t="s">
        <v>138</v>
      </c>
    </row>
    <row r="159" customFormat="false" ht="8.25" hidden="false" customHeight="false" outlineLevel="0" collapsed="false">
      <c r="A159" s="265" t="s">
        <v>139</v>
      </c>
      <c r="B159" s="268" t="s">
        <v>140</v>
      </c>
      <c r="C159" s="268" t="s">
        <v>26</v>
      </c>
      <c r="D159" s="268" t="s">
        <v>27</v>
      </c>
      <c r="E159" s="268" t="s">
        <v>55</v>
      </c>
      <c r="F159" s="268" t="s">
        <v>30</v>
      </c>
      <c r="G159" s="268" t="s">
        <v>141</v>
      </c>
      <c r="H159" s="268" t="s">
        <v>34</v>
      </c>
      <c r="I159" s="268" t="s">
        <v>55</v>
      </c>
      <c r="J159" s="268" t="s">
        <v>142</v>
      </c>
      <c r="K159" s="268" t="s">
        <v>30</v>
      </c>
      <c r="L159" s="268" t="s">
        <v>41</v>
      </c>
      <c r="O159" s="268" t="s">
        <v>143</v>
      </c>
      <c r="P159" s="268" t="s">
        <v>144</v>
      </c>
      <c r="Q159" s="268" t="s">
        <v>145</v>
      </c>
      <c r="S159" s="248" t="s">
        <v>16</v>
      </c>
      <c r="T159" s="248" t="s">
        <v>17</v>
      </c>
    </row>
    <row r="160" customFormat="false" ht="8.25" hidden="false" customHeight="false" outlineLevel="0" collapsed="false">
      <c r="A160" s="251" t="s">
        <v>49</v>
      </c>
      <c r="B160" s="262" t="n">
        <v>448</v>
      </c>
      <c r="C160" s="262" t="n">
        <v>313</v>
      </c>
      <c r="D160" s="269" t="n">
        <f aca="false">C160/B160</f>
        <v>0.698660714285714</v>
      </c>
      <c r="E160" s="262" t="n">
        <v>3517</v>
      </c>
      <c r="F160" s="262" t="n">
        <v>24</v>
      </c>
      <c r="G160" s="262" t="n">
        <v>6</v>
      </c>
      <c r="H160" s="262" t="n">
        <v>164</v>
      </c>
      <c r="I160" s="262" t="n">
        <v>644</v>
      </c>
      <c r="J160" s="270" t="n">
        <f aca="false">I160/H160</f>
        <v>3.92682926829268</v>
      </c>
      <c r="K160" s="262" t="n">
        <v>15</v>
      </c>
      <c r="L160" s="252" t="n">
        <f aca="false">((E160*0.05)+(F160*4)+(G160*-1)+(I160*0.1)+(K160*6))</f>
        <v>420.25</v>
      </c>
      <c r="O160" s="269" t="n">
        <f aca="false">(B160+H160)/(B162+F162+B164+F164+B166+F166+B160+H160)</f>
        <v>0.411843876177658</v>
      </c>
      <c r="P160" s="249" t="n">
        <f aca="false">B160/(B160+F162+F164+F166)</f>
        <v>0.517919075144509</v>
      </c>
      <c r="Q160" s="249" t="n">
        <f aca="false">H160/(H160+B162+B164+B166)</f>
        <v>0.264090177133655</v>
      </c>
      <c r="S160" s="249" t="n">
        <f aca="false">(H160+B162+B164+B166)/(H160+B162+B164+B166+B160)</f>
        <v>0.580916744621141</v>
      </c>
      <c r="T160" s="249" t="n">
        <f aca="false">B160/(B160+H160+B162+B164+B166)</f>
        <v>0.419083255378859</v>
      </c>
    </row>
    <row r="161" customFormat="false" ht="8.25" hidden="false" customHeight="false" outlineLevel="0" collapsed="false">
      <c r="A161" s="265" t="s">
        <v>146</v>
      </c>
      <c r="B161" s="268" t="s">
        <v>34</v>
      </c>
      <c r="C161" s="268" t="s">
        <v>55</v>
      </c>
      <c r="D161" s="268" t="s">
        <v>142</v>
      </c>
      <c r="E161" s="268" t="s">
        <v>30</v>
      </c>
      <c r="F161" s="268" t="s">
        <v>53</v>
      </c>
      <c r="G161" s="268" t="s">
        <v>54</v>
      </c>
      <c r="H161" s="268" t="s">
        <v>55</v>
      </c>
      <c r="I161" s="268" t="s">
        <v>147</v>
      </c>
      <c r="J161" s="268" t="s">
        <v>30</v>
      </c>
      <c r="K161" s="268" t="s">
        <v>41</v>
      </c>
      <c r="L161" s="268" t="s">
        <v>148</v>
      </c>
      <c r="O161" s="248" t="s">
        <v>143</v>
      </c>
      <c r="P161" s="248" t="s">
        <v>145</v>
      </c>
      <c r="Q161" s="248" t="s">
        <v>149</v>
      </c>
    </row>
    <row r="162" customFormat="false" ht="8.25" hidden="false" customHeight="false" outlineLevel="0" collapsed="false">
      <c r="A162" s="251" t="s">
        <v>49</v>
      </c>
      <c r="B162" s="262" t="n">
        <v>453</v>
      </c>
      <c r="C162" s="262" t="n">
        <v>2384</v>
      </c>
      <c r="D162" s="270" t="n">
        <f aca="false">C162/B162</f>
        <v>5.26269315673289</v>
      </c>
      <c r="E162" s="262" t="n">
        <v>14</v>
      </c>
      <c r="F162" s="262" t="n">
        <v>69</v>
      </c>
      <c r="G162" s="262" t="n">
        <v>53</v>
      </c>
      <c r="H162" s="262" t="n">
        <v>429</v>
      </c>
      <c r="I162" s="270" t="n">
        <f aca="false">H162/G162</f>
        <v>8.09433962264151</v>
      </c>
      <c r="J162" s="262" t="n">
        <v>2</v>
      </c>
      <c r="K162" s="252" t="n">
        <f aca="false">(C162*0.1)+(E162*6)+(H162*0.1)+(J162*6)</f>
        <v>377.3</v>
      </c>
      <c r="L162" s="252" t="n">
        <f aca="false">(C162*0.1)+(E162*6)+(G162*1)+(H162*0.1)+(J162*6)</f>
        <v>430.3</v>
      </c>
      <c r="O162" s="269" t="n">
        <f aca="false">(B162+F162)/(B162+F162+B164+F164+B166+F166+B160+H160)</f>
        <v>0.351278600269179</v>
      </c>
      <c r="P162" s="249" t="n">
        <f aca="false">B162/(H160+B162+B164+B166)</f>
        <v>0.729468599033816</v>
      </c>
      <c r="Q162" s="249" t="n">
        <f aca="false">F162/(F162+F164+F166)</f>
        <v>0.165467625899281</v>
      </c>
    </row>
    <row r="163" customFormat="false" ht="8.25" hidden="false" customHeight="false" outlineLevel="0" collapsed="false">
      <c r="A163" s="265" t="s">
        <v>150</v>
      </c>
      <c r="B163" s="268" t="s">
        <v>34</v>
      </c>
      <c r="C163" s="268" t="s">
        <v>55</v>
      </c>
      <c r="D163" s="268" t="s">
        <v>142</v>
      </c>
      <c r="E163" s="268" t="s">
        <v>30</v>
      </c>
      <c r="F163" s="268" t="s">
        <v>53</v>
      </c>
      <c r="G163" s="268" t="s">
        <v>54</v>
      </c>
      <c r="H163" s="268" t="s">
        <v>55</v>
      </c>
      <c r="I163" s="268" t="s">
        <v>147</v>
      </c>
      <c r="J163" s="268" t="s">
        <v>30</v>
      </c>
      <c r="K163" s="268" t="s">
        <v>41</v>
      </c>
      <c r="L163" s="268" t="s">
        <v>148</v>
      </c>
      <c r="O163" s="248" t="s">
        <v>143</v>
      </c>
      <c r="P163" s="248" t="s">
        <v>145</v>
      </c>
      <c r="Q163" s="248" t="s">
        <v>149</v>
      </c>
    </row>
    <row r="164" customFormat="false" ht="8.25" hidden="false" customHeight="false" outlineLevel="0" collapsed="false">
      <c r="A164" s="251" t="s">
        <v>49</v>
      </c>
      <c r="B164" s="262" t="n">
        <v>4</v>
      </c>
      <c r="C164" s="262" t="n">
        <v>20</v>
      </c>
      <c r="D164" s="262" t="n">
        <f aca="false">C164/B164</f>
        <v>5</v>
      </c>
      <c r="E164" s="262" t="n">
        <v>0</v>
      </c>
      <c r="F164" s="262" t="n">
        <v>261</v>
      </c>
      <c r="G164" s="262" t="n">
        <v>180</v>
      </c>
      <c r="H164" s="262" t="n">
        <v>2277</v>
      </c>
      <c r="I164" s="270" t="n">
        <f aca="false">H164/G164</f>
        <v>12.65</v>
      </c>
      <c r="J164" s="262" t="n">
        <v>18</v>
      </c>
      <c r="K164" s="252" t="n">
        <f aca="false">(C164*0.1)+(E164*6)+(H164*0.1)+(J164*6)</f>
        <v>337.7</v>
      </c>
      <c r="L164" s="252" t="n">
        <f aca="false">(C164*0.1)+(E164*6)+(G164*1)+(H164*0.1)+(J164*6)</f>
        <v>517.7</v>
      </c>
      <c r="O164" s="269" t="n">
        <f aca="false">(B164+F164)/(B162+F162+B164+F164+B166+F166+B160+H160)</f>
        <v>0.178331090174966</v>
      </c>
      <c r="P164" s="249" t="n">
        <f aca="false">B164/(B162+H160+B164+B166)</f>
        <v>0.00644122383252818</v>
      </c>
      <c r="Q164" s="249" t="n">
        <f aca="false">F164/(F164+F162+F166)</f>
        <v>0.62589928057554</v>
      </c>
    </row>
    <row r="165" customFormat="false" ht="8.25" hidden="false" customHeight="false" outlineLevel="0" collapsed="false">
      <c r="A165" s="265" t="s">
        <v>151</v>
      </c>
      <c r="B165" s="268" t="s">
        <v>34</v>
      </c>
      <c r="C165" s="268" t="s">
        <v>55</v>
      </c>
      <c r="D165" s="268" t="s">
        <v>142</v>
      </c>
      <c r="E165" s="268" t="s">
        <v>30</v>
      </c>
      <c r="F165" s="268" t="s">
        <v>53</v>
      </c>
      <c r="G165" s="268" t="s">
        <v>54</v>
      </c>
      <c r="H165" s="268" t="s">
        <v>55</v>
      </c>
      <c r="I165" s="268" t="s">
        <v>147</v>
      </c>
      <c r="J165" s="268" t="s">
        <v>30</v>
      </c>
      <c r="K165" s="268" t="s">
        <v>41</v>
      </c>
      <c r="L165" s="268" t="s">
        <v>148</v>
      </c>
      <c r="O165" s="248" t="s">
        <v>143</v>
      </c>
      <c r="P165" s="248" t="s">
        <v>145</v>
      </c>
      <c r="Q165" s="248" t="s">
        <v>149</v>
      </c>
    </row>
    <row r="166" customFormat="false" ht="8.25" hidden="false" customHeight="false" outlineLevel="0" collapsed="false">
      <c r="A166" s="251" t="s">
        <v>49</v>
      </c>
      <c r="B166" s="262" t="n">
        <v>0</v>
      </c>
      <c r="C166" s="262" t="n">
        <v>0</v>
      </c>
      <c r="D166" s="262" t="e">
        <f aca="false">C166/B166</f>
        <v>#DIV/0!</v>
      </c>
      <c r="E166" s="262" t="n">
        <v>0</v>
      </c>
      <c r="F166" s="262" t="n">
        <v>87</v>
      </c>
      <c r="G166" s="262" t="n">
        <v>69</v>
      </c>
      <c r="H166" s="262" t="n">
        <v>811</v>
      </c>
      <c r="I166" s="270" t="n">
        <f aca="false">H166/G166</f>
        <v>11.7536231884058</v>
      </c>
      <c r="J166" s="262" t="n">
        <v>4</v>
      </c>
      <c r="K166" s="252" t="n">
        <f aca="false">(C166*0.1)+(E166*6)+(H166*0.1)+(J166*6)</f>
        <v>105.1</v>
      </c>
      <c r="L166" s="252" t="n">
        <f aca="false">(C166*0.1)+(E166*6)+(G166*1)+(H166*0.1)+(J166*6)</f>
        <v>174.1</v>
      </c>
      <c r="O166" s="269" t="n">
        <f aca="false">(B166+F166)/(B162+F162+B164+F164+B166+F166+B160+H160)</f>
        <v>0.0585464333781965</v>
      </c>
      <c r="P166" s="264" t="n">
        <f aca="false">B166/(B166+B164+B162+H160)</f>
        <v>0</v>
      </c>
      <c r="Q166" s="249" t="n">
        <f aca="false">F166/(F166+F164+F162)</f>
        <v>0.20863309352518</v>
      </c>
    </row>
    <row r="168" customFormat="false" ht="8.25" hidden="false" customHeight="false" outlineLevel="0" collapsed="false">
      <c r="A168" s="250" t="n">
        <v>2025</v>
      </c>
      <c r="P168" s="247" t="n">
        <v>2025</v>
      </c>
      <c r="S168" s="250" t="s">
        <v>138</v>
      </c>
    </row>
    <row r="169" customFormat="false" ht="8.25" hidden="false" customHeight="false" outlineLevel="0" collapsed="false">
      <c r="A169" s="265" t="s">
        <v>139</v>
      </c>
      <c r="B169" s="268" t="s">
        <v>140</v>
      </c>
      <c r="C169" s="268" t="s">
        <v>26</v>
      </c>
      <c r="D169" s="268" t="s">
        <v>27</v>
      </c>
      <c r="E169" s="268" t="s">
        <v>55</v>
      </c>
      <c r="F169" s="268" t="s">
        <v>30</v>
      </c>
      <c r="G169" s="268" t="s">
        <v>141</v>
      </c>
      <c r="H169" s="268" t="s">
        <v>34</v>
      </c>
      <c r="I169" s="268" t="s">
        <v>55</v>
      </c>
      <c r="J169" s="268" t="s">
        <v>142</v>
      </c>
      <c r="K169" s="268" t="s">
        <v>30</v>
      </c>
      <c r="L169" s="268" t="s">
        <v>41</v>
      </c>
      <c r="O169" s="268" t="s">
        <v>143</v>
      </c>
      <c r="P169" s="268" t="s">
        <v>144</v>
      </c>
      <c r="Q169" s="268" t="s">
        <v>145</v>
      </c>
      <c r="S169" s="248" t="s">
        <v>16</v>
      </c>
      <c r="T169" s="248" t="s">
        <v>17</v>
      </c>
    </row>
    <row r="170" customFormat="false" ht="8.25" hidden="false" customHeight="false" outlineLevel="0" collapsed="false">
      <c r="A170" s="251" t="s">
        <v>49</v>
      </c>
      <c r="B170" s="262" t="n">
        <v>498</v>
      </c>
      <c r="C170" s="262" t="n">
        <v>319</v>
      </c>
      <c r="D170" s="269" t="n">
        <f aca="false">C170/B170</f>
        <v>0.640562248995984</v>
      </c>
      <c r="E170" s="262" t="n">
        <v>3504</v>
      </c>
      <c r="F170" s="262" t="n">
        <v>25</v>
      </c>
      <c r="G170" s="262" t="n">
        <v>6</v>
      </c>
      <c r="H170" s="262" t="n">
        <v>113</v>
      </c>
      <c r="I170" s="262" t="n">
        <v>429</v>
      </c>
      <c r="J170" s="262" t="n">
        <f aca="false">I170/H170</f>
        <v>3.79646017699115</v>
      </c>
      <c r="K170" s="262" t="n">
        <v>8</v>
      </c>
      <c r="L170" s="252" t="n">
        <f aca="false">((E170*0.05)+(F170*4)+(G170*-1)+(I170*0.1)+(K170*6))</f>
        <v>360.1</v>
      </c>
      <c r="O170" s="269" t="n">
        <f aca="false">(B170+H170)/(B172+F172+B174+F174+B176+F176+B170+H170)</f>
        <v>0.424305555555556</v>
      </c>
      <c r="P170" s="249" t="n">
        <f aca="false">B170/(B170+F172+F174+F176)</f>
        <v>0.517133956386293</v>
      </c>
      <c r="Q170" s="249" t="n">
        <f aca="false">H170/(H170+B172+B174+B176)</f>
        <v>0.236897274633124</v>
      </c>
      <c r="S170" s="249" t="n">
        <f aca="false">(H170+B172+B174+B176)/(H170+B172+B174+B176+B170)</f>
        <v>0.489230769230769</v>
      </c>
      <c r="T170" s="249" t="n">
        <f aca="false">B170/(B170+H170+B172+B174+B176)</f>
        <v>0.510769230769231</v>
      </c>
    </row>
    <row r="171" customFormat="false" ht="8.25" hidden="false" customHeight="false" outlineLevel="0" collapsed="false">
      <c r="A171" s="265" t="s">
        <v>146</v>
      </c>
      <c r="B171" s="268" t="s">
        <v>34</v>
      </c>
      <c r="C171" s="268" t="s">
        <v>55</v>
      </c>
      <c r="D171" s="268" t="s">
        <v>142</v>
      </c>
      <c r="E171" s="268" t="s">
        <v>30</v>
      </c>
      <c r="F171" s="268" t="s">
        <v>53</v>
      </c>
      <c r="G171" s="268" t="s">
        <v>54</v>
      </c>
      <c r="H171" s="268" t="s">
        <v>55</v>
      </c>
      <c r="I171" s="268" t="s">
        <v>147</v>
      </c>
      <c r="J171" s="268" t="s">
        <v>30</v>
      </c>
      <c r="K171" s="268" t="s">
        <v>41</v>
      </c>
      <c r="L171" s="268" t="s">
        <v>148</v>
      </c>
      <c r="O171" s="248" t="s">
        <v>143</v>
      </c>
      <c r="P171" s="248" t="s">
        <v>145</v>
      </c>
      <c r="Q171" s="248" t="s">
        <v>149</v>
      </c>
    </row>
    <row r="172" customFormat="false" ht="8.25" hidden="false" customHeight="false" outlineLevel="0" collapsed="false">
      <c r="A172" s="251" t="s">
        <v>49</v>
      </c>
      <c r="B172" s="262" t="n">
        <v>364</v>
      </c>
      <c r="C172" s="262" t="n">
        <v>1593</v>
      </c>
      <c r="D172" s="270" t="n">
        <f aca="false">C172/B172</f>
        <v>4.37637362637363</v>
      </c>
      <c r="E172" s="262" t="n">
        <v>9</v>
      </c>
      <c r="F172" s="262" t="n">
        <v>69</v>
      </c>
      <c r="G172" s="262" t="n">
        <v>52</v>
      </c>
      <c r="H172" s="262" t="n">
        <v>382</v>
      </c>
      <c r="I172" s="270" t="n">
        <f aca="false">H172/G172</f>
        <v>7.34615384615385</v>
      </c>
      <c r="J172" s="262" t="n">
        <v>2</v>
      </c>
      <c r="K172" s="252" t="n">
        <f aca="false">(C172*0.1)+(E172*6)+(H172*0.1)+(J172*6)</f>
        <v>263.5</v>
      </c>
      <c r="L172" s="252" t="n">
        <f aca="false">(C172*0.1)+(E172*6)+(G172*1)+(H172*0.1)+(J172*6)</f>
        <v>315.5</v>
      </c>
      <c r="O172" s="269" t="n">
        <f aca="false">(B172+F172)/(B172+F172+B174+F174+B176+F176+B170+H170)</f>
        <v>0.300694444444444</v>
      </c>
      <c r="P172" s="249" t="n">
        <f aca="false">B172/(H170+B172+B174+B176)</f>
        <v>0.763102725366876</v>
      </c>
      <c r="Q172" s="249" t="n">
        <f aca="false">F172/(F172+F174+F176)</f>
        <v>0.148387096774194</v>
      </c>
    </row>
    <row r="173" customFormat="false" ht="8.25" hidden="false" customHeight="false" outlineLevel="0" collapsed="false">
      <c r="A173" s="265" t="s">
        <v>150</v>
      </c>
      <c r="B173" s="268" t="s">
        <v>34</v>
      </c>
      <c r="C173" s="268" t="s">
        <v>55</v>
      </c>
      <c r="D173" s="268" t="s">
        <v>142</v>
      </c>
      <c r="E173" s="268" t="s">
        <v>30</v>
      </c>
      <c r="F173" s="268" t="s">
        <v>53</v>
      </c>
      <c r="G173" s="268" t="s">
        <v>54</v>
      </c>
      <c r="H173" s="268" t="s">
        <v>55</v>
      </c>
      <c r="I173" s="268" t="s">
        <v>147</v>
      </c>
      <c r="J173" s="268" t="s">
        <v>30</v>
      </c>
      <c r="K173" s="268" t="s">
        <v>41</v>
      </c>
      <c r="L173" s="268" t="s">
        <v>148</v>
      </c>
      <c r="O173" s="248" t="s">
        <v>143</v>
      </c>
      <c r="P173" s="248" t="s">
        <v>145</v>
      </c>
      <c r="Q173" s="248" t="s">
        <v>149</v>
      </c>
    </row>
    <row r="174" customFormat="false" ht="8.25" hidden="false" customHeight="false" outlineLevel="0" collapsed="false">
      <c r="A174" s="251" t="s">
        <v>49</v>
      </c>
      <c r="B174" s="262" t="n">
        <v>0</v>
      </c>
      <c r="C174" s="262" t="n">
        <v>0</v>
      </c>
      <c r="D174" s="270" t="e">
        <f aca="false">C174/B174</f>
        <v>#DIV/0!</v>
      </c>
      <c r="E174" s="262" t="n">
        <v>0</v>
      </c>
      <c r="F174" s="262" t="n">
        <v>291</v>
      </c>
      <c r="G174" s="262" t="n">
        <v>190</v>
      </c>
      <c r="H174" s="262" t="n">
        <v>2409</v>
      </c>
      <c r="I174" s="270" t="n">
        <f aca="false">H174/G174</f>
        <v>12.6789473684211</v>
      </c>
      <c r="J174" s="262" t="n">
        <v>12</v>
      </c>
      <c r="K174" s="252" t="n">
        <f aca="false">(C174*0.1)+(E174*6)+(H174*0.1)+(J174*6)</f>
        <v>312.9</v>
      </c>
      <c r="L174" s="252" t="n">
        <f aca="false">(C174*0.1)+(E174*6)+(G174*1)+(H174*0.1)+(J174*6)</f>
        <v>502.9</v>
      </c>
      <c r="O174" s="269" t="n">
        <f aca="false">(B174+F174)/(B172+F172+B174+F174+B176+F176+B170+H170)</f>
        <v>0.202083333333333</v>
      </c>
      <c r="P174" s="249" t="n">
        <f aca="false">B174/(B172+H170+B174+B176)</f>
        <v>0</v>
      </c>
      <c r="Q174" s="249" t="n">
        <f aca="false">F174/(F174+F172+F176)</f>
        <v>0.625806451612903</v>
      </c>
    </row>
    <row r="175" customFormat="false" ht="8.25" hidden="false" customHeight="false" outlineLevel="0" collapsed="false">
      <c r="A175" s="265" t="s">
        <v>151</v>
      </c>
      <c r="B175" s="268" t="s">
        <v>34</v>
      </c>
      <c r="C175" s="268" t="s">
        <v>55</v>
      </c>
      <c r="D175" s="268" t="s">
        <v>142</v>
      </c>
      <c r="E175" s="268" t="s">
        <v>30</v>
      </c>
      <c r="F175" s="268" t="s">
        <v>53</v>
      </c>
      <c r="G175" s="268" t="s">
        <v>54</v>
      </c>
      <c r="H175" s="268" t="s">
        <v>55</v>
      </c>
      <c r="I175" s="268" t="s">
        <v>147</v>
      </c>
      <c r="J175" s="268" t="s">
        <v>30</v>
      </c>
      <c r="K175" s="268" t="s">
        <v>41</v>
      </c>
      <c r="L175" s="268" t="s">
        <v>148</v>
      </c>
      <c r="O175" s="248" t="s">
        <v>143</v>
      </c>
      <c r="P175" s="248" t="s">
        <v>145</v>
      </c>
      <c r="Q175" s="248" t="s">
        <v>149</v>
      </c>
    </row>
    <row r="176" customFormat="false" ht="8.25" hidden="false" customHeight="false" outlineLevel="0" collapsed="false">
      <c r="A176" s="251" t="s">
        <v>49</v>
      </c>
      <c r="B176" s="262" t="n">
        <v>0</v>
      </c>
      <c r="C176" s="262" t="n">
        <v>0</v>
      </c>
      <c r="D176" s="262" t="e">
        <f aca="false">C176/B176</f>
        <v>#DIV/0!</v>
      </c>
      <c r="E176" s="262" t="n">
        <v>0</v>
      </c>
      <c r="F176" s="262" t="n">
        <v>105</v>
      </c>
      <c r="G176" s="262" t="n">
        <v>76</v>
      </c>
      <c r="H176" s="262" t="n">
        <v>707</v>
      </c>
      <c r="I176" s="270" t="n">
        <f aca="false">H176/G176</f>
        <v>9.30263157894737</v>
      </c>
      <c r="J176" s="262" t="n">
        <v>12</v>
      </c>
      <c r="K176" s="252" t="n">
        <f aca="false">(C176*0.1)+(E176*6)+(H176*0.1)+(J176*6)</f>
        <v>142.7</v>
      </c>
      <c r="L176" s="252" t="n">
        <f aca="false">(C176*0.1)+(E176*6)+(G176*1)+(H176*0.1)+(J176*6)</f>
        <v>218.7</v>
      </c>
      <c r="O176" s="269" t="n">
        <f aca="false">(B176+F176)/(B172+F172+B174+F174+B176+F176+B170+H170)</f>
        <v>0.0729166666666667</v>
      </c>
      <c r="P176" s="264" t="n">
        <f aca="false">B176/(B176+B174+B172+H170)</f>
        <v>0</v>
      </c>
      <c r="Q176" s="249" t="n">
        <f aca="false">F176/(F176+F174+F172)</f>
        <v>0.225806451612903</v>
      </c>
    </row>
  </sheetData>
  <mergeCells count="136">
    <mergeCell ref="A1:W1"/>
    <mergeCell ref="A3:W3"/>
    <mergeCell ref="AC3:AY3"/>
    <mergeCell ref="H5:J5"/>
    <mergeCell ref="M5:O5"/>
    <mergeCell ref="AJ5:AL5"/>
    <mergeCell ref="AO5:AQ5"/>
    <mergeCell ref="H6:J6"/>
    <mergeCell ref="AJ6:AL6"/>
    <mergeCell ref="H7:J7"/>
    <mergeCell ref="AJ7:AL7"/>
    <mergeCell ref="A10:W10"/>
    <mergeCell ref="AC10:AY10"/>
    <mergeCell ref="C12:I12"/>
    <mergeCell ref="N12:R12"/>
    <mergeCell ref="T12:V12"/>
    <mergeCell ref="X12:Y12"/>
    <mergeCell ref="AG12:AM12"/>
    <mergeCell ref="AP12:AT12"/>
    <mergeCell ref="AV12:AX12"/>
    <mergeCell ref="AZ12:BA12"/>
    <mergeCell ref="A20:G20"/>
    <mergeCell ref="H20:M20"/>
    <mergeCell ref="T20:V20"/>
    <mergeCell ref="X20:Y20"/>
    <mergeCell ref="AE20:AK20"/>
    <mergeCell ref="AL20:AQ20"/>
    <mergeCell ref="AV20:AX20"/>
    <mergeCell ref="AZ20:BA20"/>
    <mergeCell ref="A30:G30"/>
    <mergeCell ref="L30:P30"/>
    <mergeCell ref="T30:V30"/>
    <mergeCell ref="X30:Y30"/>
    <mergeCell ref="AE30:AK30"/>
    <mergeCell ref="AN30:AR30"/>
    <mergeCell ref="AV30:AX30"/>
    <mergeCell ref="AZ30:BA30"/>
    <mergeCell ref="A41:G41"/>
    <mergeCell ref="L41:P41"/>
    <mergeCell ref="T41:V41"/>
    <mergeCell ref="X41:Y41"/>
    <mergeCell ref="AE41:AK41"/>
    <mergeCell ref="AN41:AR41"/>
    <mergeCell ref="AV41:AX41"/>
    <mergeCell ref="AZ41:BA41"/>
    <mergeCell ref="A50:G50"/>
    <mergeCell ref="J50:N50"/>
    <mergeCell ref="R50:V50"/>
    <mergeCell ref="AC50:AI50"/>
    <mergeCell ref="AL50:AP50"/>
    <mergeCell ref="AT50:AX50"/>
    <mergeCell ref="J51:M51"/>
    <mergeCell ref="R51:U51"/>
    <mergeCell ref="AL51:AO51"/>
    <mergeCell ref="AT51:AW51"/>
    <mergeCell ref="J52:M52"/>
    <mergeCell ref="R52:U52"/>
    <mergeCell ref="AL52:AO52"/>
    <mergeCell ref="AT52:AW52"/>
    <mergeCell ref="J53:M53"/>
    <mergeCell ref="R53:U53"/>
    <mergeCell ref="AL53:AO53"/>
    <mergeCell ref="AT53:AW53"/>
    <mergeCell ref="J54:M54"/>
    <mergeCell ref="R54:U54"/>
    <mergeCell ref="AL54:AO54"/>
    <mergeCell ref="AT54:AW54"/>
    <mergeCell ref="J55:M55"/>
    <mergeCell ref="R55:U55"/>
    <mergeCell ref="AL55:AO55"/>
    <mergeCell ref="AT55:AW55"/>
    <mergeCell ref="J56:M56"/>
    <mergeCell ref="R56:U56"/>
    <mergeCell ref="AL56:AO56"/>
    <mergeCell ref="AT56:AW56"/>
    <mergeCell ref="J57:M57"/>
    <mergeCell ref="R57:U57"/>
    <mergeCell ref="AL57:AO57"/>
    <mergeCell ref="AT57:AW57"/>
    <mergeCell ref="J58:M58"/>
    <mergeCell ref="R58:U58"/>
    <mergeCell ref="AL58:AO58"/>
    <mergeCell ref="AT58:AW58"/>
    <mergeCell ref="J59:M59"/>
    <mergeCell ref="R59:U59"/>
    <mergeCell ref="AL59:AO59"/>
    <mergeCell ref="AT59:AW59"/>
    <mergeCell ref="A73:W73"/>
    <mergeCell ref="H75:J75"/>
    <mergeCell ref="M75:O75"/>
    <mergeCell ref="H76:J76"/>
    <mergeCell ref="H77:J77"/>
    <mergeCell ref="A80:W80"/>
    <mergeCell ref="C83:I83"/>
    <mergeCell ref="L83:P83"/>
    <mergeCell ref="R83:T83"/>
    <mergeCell ref="V83:W83"/>
    <mergeCell ref="A91:G91"/>
    <mergeCell ref="H91:M91"/>
    <mergeCell ref="R91:T91"/>
    <mergeCell ref="V91:W91"/>
    <mergeCell ref="A101:G101"/>
    <mergeCell ref="J101:N101"/>
    <mergeCell ref="R101:T101"/>
    <mergeCell ref="V101:W101"/>
    <mergeCell ref="A112:G112"/>
    <mergeCell ref="J112:N112"/>
    <mergeCell ref="R112:T112"/>
    <mergeCell ref="V112:W112"/>
    <mergeCell ref="A121:G121"/>
    <mergeCell ref="J121:N121"/>
    <mergeCell ref="R121:V121"/>
    <mergeCell ref="J122:M122"/>
    <mergeCell ref="R122:U122"/>
    <mergeCell ref="J123:M123"/>
    <mergeCell ref="R123:U123"/>
    <mergeCell ref="J124:M124"/>
    <mergeCell ref="R124:U124"/>
    <mergeCell ref="J125:M125"/>
    <mergeCell ref="R125:U125"/>
    <mergeCell ref="J126:M126"/>
    <mergeCell ref="R126:U126"/>
    <mergeCell ref="J127:M127"/>
    <mergeCell ref="R127:U127"/>
    <mergeCell ref="J128:M128"/>
    <mergeCell ref="R128:U128"/>
    <mergeCell ref="J129:M129"/>
    <mergeCell ref="R129:U129"/>
    <mergeCell ref="J130:M130"/>
    <mergeCell ref="R130:U130"/>
    <mergeCell ref="A141:W141"/>
    <mergeCell ref="H143:J143"/>
    <mergeCell ref="M143:O143"/>
    <mergeCell ref="H144:J144"/>
    <mergeCell ref="H145:J145"/>
    <mergeCell ref="H146:J146"/>
  </mergeCells>
  <hyperlinks>
    <hyperlink ref="H5" location="ARI!C9" display="RSP Projections: Year 1"/>
    <hyperlink ref="M5" location="ARI!AX11" display="Adjustable Projections: Year 1"/>
    <hyperlink ref="AJ5" location="ARI!C9" display="RSP Projections: Year 1"/>
    <hyperlink ref="AO5" location="ARI!AX11" display="Adjustable Projections: Year 1"/>
    <hyperlink ref="H6" location="ARI!A110" display="RSP Projections: Year 2"/>
    <hyperlink ref="M6" location="ARI!A170" display="Past Run/Pass Performances"/>
    <hyperlink ref="AJ6" location="ARI!A110" display="RSP Projections: Year 2"/>
    <hyperlink ref="H75" location="ARI!C9" display="RSP Projections: Year 1"/>
    <hyperlink ref="M75" location="ARI!AX11" display="Adjustable Projections: Year 1"/>
    <hyperlink ref="H76" location="ARI!A110" display="RSP Projections: Year 2"/>
    <hyperlink ref="M76" location="ARI!A170" display="Past Run/Pass Performances"/>
    <hyperlink ref="H143" location="ARI!C9" display="RSP Projections: Year 1"/>
    <hyperlink ref="M143" location="ARI!AX11" display="Adjustable Projections: Year 1"/>
    <hyperlink ref="H144" location="ARI!A90" display="RSP Projections: Year 2"/>
  </hyperlinks>
  <printOptions headings="false" gridLines="false" gridLinesSet="true" horizontalCentered="false" verticalCentered="false"/>
  <pageMargins left="0" right="0" top="0" bottom="0" header="0.511811023622047" footer="0.511811023622047"/>
  <pageSetup paperSize="1" scale="54"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B176"/>
  <sheetViews>
    <sheetView showFormulas="false" showGridLines="true" showRowColHeaders="true" showZeros="true" rightToLeft="false" tabSelected="false" showOutlineSymbols="true" defaultGridColor="true" view="normal" topLeftCell="A22" colorId="64" zoomScale="200" zoomScaleNormal="200" zoomScalePageLayoutView="100" workbookViewId="0">
      <selection pane="topLeft" activeCell="I19" activeCellId="0" sqref="I19"/>
    </sheetView>
  </sheetViews>
  <sheetFormatPr defaultColWidth="3.71484375" defaultRowHeight="8.25" customHeight="false" zeroHeight="false" outlineLevelRow="0" outlineLevelCol="0"/>
  <cols>
    <col collapsed="false" customWidth="true" hidden="false" outlineLevel="0" max="1" min="1" style="313" width="11.71"/>
    <col collapsed="false" customWidth="true" hidden="false" outlineLevel="0" max="2" min="2" style="313" width="4"/>
    <col collapsed="false" customWidth="true" hidden="false" outlineLevel="0" max="3" min="3" style="313" width="3.86"/>
    <col collapsed="false" customWidth="true" hidden="false" outlineLevel="0" max="4" min="4" style="313" width="5"/>
    <col collapsed="false" customWidth="true" hidden="false" outlineLevel="0" max="5" min="5" style="313" width="4.29"/>
    <col collapsed="false" customWidth="true" hidden="false" outlineLevel="0" max="6" min="6" style="313" width="4.14"/>
    <col collapsed="false" customWidth="true" hidden="false" outlineLevel="0" max="7" min="7" style="313" width="5.29"/>
    <col collapsed="false" customWidth="true" hidden="false" outlineLevel="0" max="8" min="8" style="313" width="3.86"/>
    <col collapsed="false" customWidth="true" hidden="false" outlineLevel="0" max="9" min="9" style="313" width="4.71"/>
    <col collapsed="false" customWidth="true" hidden="false" outlineLevel="0" max="10" min="10" style="313" width="3.86"/>
    <col collapsed="false" customWidth="true" hidden="false" outlineLevel="0" max="11" min="11" style="313" width="4.29"/>
    <col collapsed="false" customWidth="true" hidden="false" outlineLevel="0" max="12" min="12" style="313" width="3.86"/>
    <col collapsed="false" customWidth="true" hidden="false" outlineLevel="0" max="13" min="13" style="313" width="4.71"/>
    <col collapsed="false" customWidth="true" hidden="false" outlineLevel="0" max="14" min="14" style="313" width="3.15"/>
    <col collapsed="false" customWidth="true" hidden="false" outlineLevel="0" max="15" min="15" style="313" width="4.57"/>
    <col collapsed="false" customWidth="false" hidden="false" outlineLevel="0" max="16" min="16" style="313" width="3.71"/>
    <col collapsed="false" customWidth="true" hidden="false" outlineLevel="0" max="17" min="17" style="313" width="4.29"/>
    <col collapsed="false" customWidth="true" hidden="false" outlineLevel="0" max="18" min="18" style="313" width="11"/>
    <col collapsed="false" customWidth="true" hidden="false" outlineLevel="0" max="20" min="19" style="313" width="4.86"/>
    <col collapsed="false" customWidth="true" hidden="false" outlineLevel="0" max="21" min="21" style="313" width="4.14"/>
    <col collapsed="false" customWidth="false" hidden="false" outlineLevel="0" max="22" min="22" style="313" width="3.71"/>
    <col collapsed="false" customWidth="true" hidden="false" outlineLevel="0" max="24" min="23" style="313" width="3.86"/>
    <col collapsed="false" customWidth="false" hidden="false" outlineLevel="0" max="29" min="25" style="313" width="3.71"/>
    <col collapsed="false" customWidth="true" hidden="false" outlineLevel="0" max="30" min="30" style="313" width="3.86"/>
    <col collapsed="false" customWidth="true" hidden="false" outlineLevel="0" max="31" min="31" style="313" width="4.29"/>
    <col collapsed="false" customWidth="true" hidden="false" outlineLevel="0" max="32" min="32" style="313" width="4.14"/>
    <col collapsed="false" customWidth="true" hidden="false" outlineLevel="0" max="33" min="33" style="313" width="4.29"/>
    <col collapsed="false" customWidth="true" hidden="false" outlineLevel="0" max="34" min="34" style="313" width="4.14"/>
    <col collapsed="false" customWidth="true" hidden="false" outlineLevel="0" max="35" min="35" style="313" width="4.29"/>
    <col collapsed="false" customWidth="true" hidden="false" outlineLevel="0" max="36" min="36" style="313" width="3.86"/>
    <col collapsed="false" customWidth="true" hidden="false" outlineLevel="0" max="37" min="37" style="313" width="4.29"/>
    <col collapsed="false" customWidth="true" hidden="false" outlineLevel="0" max="38" min="38" style="313" width="3.86"/>
    <col collapsed="false" customWidth="true" hidden="false" outlineLevel="0" max="39" min="39" style="313" width="4.29"/>
    <col collapsed="false" customWidth="true" hidden="false" outlineLevel="0" max="40" min="40" style="313" width="3.86"/>
    <col collapsed="false" customWidth="true" hidden="false" outlineLevel="0" max="41" min="41" style="313" width="4.29"/>
    <col collapsed="false" customWidth="true" hidden="false" outlineLevel="0" max="42" min="42" style="313" width="3.86"/>
    <col collapsed="false" customWidth="true" hidden="false" outlineLevel="0" max="43" min="43" style="313" width="4.29"/>
    <col collapsed="false" customWidth="true" hidden="false" outlineLevel="0" max="44" min="44" style="313" width="3.86"/>
    <col collapsed="false" customWidth="true" hidden="false" outlineLevel="0" max="45" min="45" style="313" width="4.29"/>
    <col collapsed="false" customWidth="false" hidden="false" outlineLevel="0" max="46" min="46" style="313" width="3.71"/>
    <col collapsed="false" customWidth="true" hidden="false" outlineLevel="0" max="47" min="47" style="313" width="5.86"/>
    <col collapsed="false" customWidth="true" hidden="false" outlineLevel="0" max="48" min="48" style="313" width="4.71"/>
    <col collapsed="false" customWidth="true" hidden="false" outlineLevel="0" max="49" min="49" style="313" width="4.57"/>
    <col collapsed="false" customWidth="false" hidden="false" outlineLevel="0" max="50" min="50" style="313" width="3.71"/>
    <col collapsed="false" customWidth="true" hidden="false" outlineLevel="0" max="52" min="51" style="313" width="3.86"/>
    <col collapsed="false" customWidth="false" hidden="false" outlineLevel="0" max="16384" min="53" style="313" width="3.71"/>
  </cols>
  <sheetData>
    <row r="1" customFormat="false" ht="8.25" hidden="false" customHeight="false" outlineLevel="0" collapsed="false">
      <c r="A1" s="394" t="s">
        <v>1659</v>
      </c>
      <c r="B1" s="394"/>
      <c r="C1" s="394"/>
      <c r="D1" s="394"/>
      <c r="E1" s="394"/>
      <c r="F1" s="394"/>
      <c r="G1" s="394"/>
      <c r="H1" s="394"/>
      <c r="I1" s="394"/>
      <c r="J1" s="394"/>
      <c r="K1" s="394"/>
      <c r="L1" s="394"/>
      <c r="M1" s="394"/>
      <c r="N1" s="394"/>
      <c r="O1" s="394"/>
      <c r="P1" s="394"/>
      <c r="Q1" s="394"/>
      <c r="R1" s="394"/>
      <c r="S1" s="394"/>
      <c r="T1" s="394"/>
      <c r="U1" s="394"/>
      <c r="V1" s="394"/>
      <c r="W1" s="394"/>
    </row>
    <row r="2" customFormat="false" ht="8.25" hidden="false" customHeight="false" outlineLevel="0" collapsed="false">
      <c r="C2" s="395"/>
      <c r="D2" s="395"/>
      <c r="E2" s="395"/>
      <c r="F2" s="395"/>
      <c r="G2" s="395"/>
      <c r="H2" s="395"/>
      <c r="I2" s="395"/>
      <c r="J2" s="395"/>
      <c r="K2" s="395"/>
      <c r="L2" s="395"/>
      <c r="M2" s="395"/>
      <c r="N2" s="395"/>
    </row>
    <row r="3" customFormat="false" ht="8.25" hidden="false" customHeight="false" outlineLevel="0" collapsed="false">
      <c r="A3" s="394" t="s">
        <v>10</v>
      </c>
      <c r="B3" s="394"/>
      <c r="C3" s="394"/>
      <c r="D3" s="394"/>
      <c r="E3" s="394"/>
      <c r="F3" s="394"/>
      <c r="G3" s="394"/>
      <c r="H3" s="394"/>
      <c r="I3" s="394"/>
      <c r="J3" s="394"/>
      <c r="K3" s="394"/>
      <c r="L3" s="394"/>
      <c r="M3" s="394"/>
      <c r="N3" s="394"/>
      <c r="O3" s="394"/>
      <c r="P3" s="394"/>
      <c r="Q3" s="394"/>
      <c r="R3" s="394"/>
      <c r="S3" s="394"/>
      <c r="T3" s="394"/>
      <c r="U3" s="394"/>
      <c r="V3" s="394"/>
      <c r="W3" s="394"/>
      <c r="AC3" s="394" t="s">
        <v>10</v>
      </c>
      <c r="AD3" s="394"/>
      <c r="AE3" s="394"/>
      <c r="AF3" s="394"/>
      <c r="AG3" s="394"/>
      <c r="AH3" s="394"/>
      <c r="AI3" s="394"/>
      <c r="AJ3" s="394"/>
      <c r="AK3" s="394"/>
      <c r="AL3" s="394"/>
      <c r="AM3" s="394"/>
      <c r="AN3" s="394"/>
      <c r="AO3" s="394"/>
      <c r="AP3" s="394"/>
      <c r="AQ3" s="394"/>
      <c r="AR3" s="394"/>
      <c r="AS3" s="394"/>
      <c r="AT3" s="394"/>
      <c r="AU3" s="394"/>
      <c r="AV3" s="394"/>
      <c r="AW3" s="394"/>
      <c r="AX3" s="394"/>
      <c r="AY3" s="394"/>
    </row>
    <row r="4" customFormat="false" ht="8.25" hidden="false" customHeight="false" outlineLevel="0" collapsed="false">
      <c r="A4" s="395"/>
      <c r="B4" s="395"/>
      <c r="C4" s="395"/>
      <c r="D4" s="395"/>
      <c r="E4" s="395"/>
      <c r="F4" s="395"/>
      <c r="G4" s="395"/>
      <c r="H4" s="395"/>
      <c r="I4" s="395"/>
      <c r="J4" s="395"/>
      <c r="K4" s="395"/>
      <c r="L4" s="395"/>
      <c r="M4" s="395"/>
      <c r="N4" s="395"/>
      <c r="O4" s="395"/>
      <c r="P4" s="395"/>
      <c r="Q4" s="395"/>
      <c r="R4" s="395"/>
      <c r="S4" s="395"/>
      <c r="T4" s="395"/>
      <c r="U4" s="395"/>
      <c r="V4" s="395"/>
      <c r="W4" s="395"/>
      <c r="X4" s="395"/>
      <c r="Y4" s="395"/>
      <c r="Z4" s="395"/>
      <c r="AA4" s="395"/>
      <c r="AC4" s="395"/>
      <c r="AD4" s="395"/>
      <c r="AE4" s="395"/>
      <c r="AF4" s="395"/>
      <c r="AG4" s="395"/>
      <c r="AH4" s="395"/>
      <c r="AI4" s="395"/>
      <c r="AJ4" s="395"/>
      <c r="AK4" s="395"/>
      <c r="AL4" s="395"/>
      <c r="AM4" s="395"/>
      <c r="AN4" s="395"/>
      <c r="AO4" s="395"/>
      <c r="AP4" s="395"/>
      <c r="AQ4" s="395"/>
      <c r="AR4" s="395"/>
      <c r="AS4" s="395"/>
      <c r="AT4" s="395"/>
      <c r="AU4" s="395"/>
      <c r="AV4" s="395"/>
      <c r="AW4" s="395"/>
      <c r="AX4" s="395"/>
      <c r="AY4" s="395"/>
    </row>
    <row r="5" customFormat="false" ht="8.25" hidden="false" customHeight="false" outlineLevel="0" collapsed="false">
      <c r="H5" s="396" t="s">
        <v>11</v>
      </c>
      <c r="I5" s="396"/>
      <c r="J5" s="396"/>
      <c r="M5" s="396" t="s">
        <v>12</v>
      </c>
      <c r="N5" s="396"/>
      <c r="O5" s="396"/>
      <c r="S5" s="303" t="s">
        <v>13</v>
      </c>
      <c r="AJ5" s="396" t="s">
        <v>11</v>
      </c>
      <c r="AK5" s="396"/>
      <c r="AL5" s="396"/>
      <c r="AO5" s="396" t="s">
        <v>12</v>
      </c>
      <c r="AP5" s="396"/>
      <c r="AQ5" s="396"/>
    </row>
    <row r="6" customFormat="false" ht="8.25" hidden="false" customHeight="false" outlineLevel="0" collapsed="false">
      <c r="H6" s="396" t="s">
        <v>14</v>
      </c>
      <c r="I6" s="396"/>
      <c r="J6" s="396"/>
      <c r="M6" s="396" t="s">
        <v>15</v>
      </c>
      <c r="S6" s="311" t="s">
        <v>16</v>
      </c>
      <c r="T6" s="311" t="s">
        <v>17</v>
      </c>
      <c r="AJ6" s="396" t="s">
        <v>14</v>
      </c>
      <c r="AK6" s="396"/>
      <c r="AL6" s="396"/>
    </row>
    <row r="7" customFormat="false" ht="8.25" hidden="false" customHeight="false" outlineLevel="0" collapsed="false">
      <c r="H7" s="396"/>
      <c r="I7" s="396"/>
      <c r="J7" s="396"/>
      <c r="S7" s="310" t="n">
        <f aca="false">(N17+D27+L38+L47)/(N17+D27+L38+D17)</f>
        <v>0.48406374501992</v>
      </c>
      <c r="T7" s="310" t="n">
        <f aca="false">D17/(D17+N17+D27+L38+L47)</f>
        <v>0.51593625498008</v>
      </c>
      <c r="AJ7" s="396"/>
      <c r="AK7" s="396"/>
      <c r="AL7" s="396"/>
    </row>
    <row r="8" customFormat="false" ht="8.25" hidden="false" customHeight="false" outlineLevel="0" collapsed="false">
      <c r="S8" s="313" t="s">
        <v>1660</v>
      </c>
    </row>
    <row r="10" customFormat="false" ht="8.25" hidden="false" customHeight="false" outlineLevel="0" collapsed="false">
      <c r="A10" s="394" t="s">
        <v>11</v>
      </c>
      <c r="B10" s="394"/>
      <c r="C10" s="394"/>
      <c r="D10" s="394"/>
      <c r="E10" s="394"/>
      <c r="F10" s="394"/>
      <c r="G10" s="394"/>
      <c r="H10" s="394"/>
      <c r="I10" s="394"/>
      <c r="J10" s="394"/>
      <c r="K10" s="394"/>
      <c r="L10" s="394"/>
      <c r="M10" s="394"/>
      <c r="N10" s="394"/>
      <c r="O10" s="394"/>
      <c r="P10" s="394"/>
      <c r="Q10" s="394"/>
      <c r="R10" s="394"/>
      <c r="S10" s="394"/>
      <c r="T10" s="394"/>
      <c r="U10" s="394"/>
      <c r="V10" s="394"/>
      <c r="W10" s="394"/>
      <c r="AC10" s="394" t="s">
        <v>12</v>
      </c>
      <c r="AD10" s="394"/>
      <c r="AE10" s="394"/>
      <c r="AF10" s="394"/>
      <c r="AG10" s="394"/>
      <c r="AH10" s="394"/>
      <c r="AI10" s="394"/>
      <c r="AJ10" s="394"/>
      <c r="AK10" s="394"/>
      <c r="AL10" s="394"/>
      <c r="AM10" s="394"/>
      <c r="AN10" s="394"/>
      <c r="AO10" s="394"/>
      <c r="AP10" s="394"/>
      <c r="AQ10" s="394"/>
      <c r="AR10" s="394"/>
      <c r="AS10" s="394"/>
      <c r="AT10" s="394"/>
      <c r="AU10" s="394"/>
      <c r="AV10" s="394"/>
      <c r="AW10" s="394"/>
      <c r="AX10" s="394"/>
      <c r="AY10" s="394"/>
    </row>
    <row r="12" customFormat="false" ht="8.25" hidden="false" customHeight="false" outlineLevel="0" collapsed="false">
      <c r="C12" s="394" t="s">
        <v>18</v>
      </c>
      <c r="D12" s="394"/>
      <c r="E12" s="394"/>
      <c r="F12" s="394"/>
      <c r="G12" s="394"/>
      <c r="H12" s="394"/>
      <c r="I12" s="394"/>
      <c r="J12" s="395"/>
      <c r="K12" s="395"/>
      <c r="N12" s="394" t="s">
        <v>19</v>
      </c>
      <c r="O12" s="394"/>
      <c r="P12" s="394"/>
      <c r="Q12" s="394"/>
      <c r="R12" s="394"/>
      <c r="T12" s="394" t="s">
        <v>20</v>
      </c>
      <c r="U12" s="394"/>
      <c r="V12" s="394"/>
      <c r="X12" s="394"/>
      <c r="Y12" s="394"/>
      <c r="AG12" s="394" t="s">
        <v>18</v>
      </c>
      <c r="AH12" s="394"/>
      <c r="AI12" s="394"/>
      <c r="AJ12" s="394"/>
      <c r="AK12" s="394"/>
      <c r="AL12" s="394"/>
      <c r="AM12" s="394"/>
      <c r="AP12" s="394" t="s">
        <v>19</v>
      </c>
      <c r="AQ12" s="394"/>
      <c r="AR12" s="394"/>
      <c r="AS12" s="394"/>
      <c r="AT12" s="394"/>
      <c r="AV12" s="394" t="s">
        <v>20</v>
      </c>
      <c r="AW12" s="394"/>
      <c r="AX12" s="394"/>
      <c r="AZ12" s="394" t="s">
        <v>21</v>
      </c>
      <c r="BA12" s="394"/>
    </row>
    <row r="13" customFormat="false" ht="8.25" hidden="false" customHeight="false" outlineLevel="0" collapsed="false">
      <c r="A13" s="304" t="s">
        <v>22</v>
      </c>
      <c r="B13" s="304" t="s">
        <v>23</v>
      </c>
      <c r="C13" s="304" t="s">
        <v>24</v>
      </c>
      <c r="D13" s="304" t="s">
        <v>25</v>
      </c>
      <c r="E13" s="304" t="s">
        <v>26</v>
      </c>
      <c r="F13" s="304" t="s">
        <v>27</v>
      </c>
      <c r="G13" s="304" t="s">
        <v>28</v>
      </c>
      <c r="H13" s="304" t="s">
        <v>29</v>
      </c>
      <c r="I13" s="304" t="s">
        <v>30</v>
      </c>
      <c r="J13" s="304" t="s">
        <v>31</v>
      </c>
      <c r="K13" s="304" t="s">
        <v>32</v>
      </c>
      <c r="L13" s="304" t="s">
        <v>33</v>
      </c>
      <c r="N13" s="304" t="s">
        <v>34</v>
      </c>
      <c r="O13" s="304" t="s">
        <v>35</v>
      </c>
      <c r="P13" s="304" t="s">
        <v>36</v>
      </c>
      <c r="Q13" s="304" t="s">
        <v>30</v>
      </c>
      <c r="R13" s="304" t="s">
        <v>37</v>
      </c>
      <c r="S13" s="304"/>
      <c r="T13" s="304" t="s">
        <v>38</v>
      </c>
      <c r="U13" s="304" t="s">
        <v>39</v>
      </c>
      <c r="V13" s="304" t="s">
        <v>40</v>
      </c>
      <c r="W13" s="304"/>
      <c r="X13" s="304" t="s">
        <v>41</v>
      </c>
      <c r="Y13" s="304" t="s">
        <v>42</v>
      </c>
      <c r="Z13" s="304"/>
      <c r="AA13" s="304"/>
      <c r="AD13" s="304" t="s">
        <v>22</v>
      </c>
      <c r="AE13" s="304" t="s">
        <v>24</v>
      </c>
      <c r="AF13" s="304" t="s">
        <v>25</v>
      </c>
      <c r="AG13" s="304" t="s">
        <v>26</v>
      </c>
      <c r="AH13" s="304" t="s">
        <v>27</v>
      </c>
      <c r="AI13" s="304" t="s">
        <v>28</v>
      </c>
      <c r="AJ13" s="304" t="s">
        <v>29</v>
      </c>
      <c r="AK13" s="304" t="s">
        <v>30</v>
      </c>
      <c r="AL13" s="304" t="s">
        <v>31</v>
      </c>
      <c r="AM13" s="304" t="s">
        <v>32</v>
      </c>
      <c r="AN13" s="304" t="s">
        <v>33</v>
      </c>
      <c r="AP13" s="304" t="s">
        <v>34</v>
      </c>
      <c r="AQ13" s="304" t="s">
        <v>35</v>
      </c>
      <c r="AR13" s="304" t="s">
        <v>36</v>
      </c>
      <c r="AS13" s="304" t="s">
        <v>30</v>
      </c>
      <c r="AT13" s="304" t="s">
        <v>37</v>
      </c>
      <c r="AU13" s="304"/>
      <c r="AV13" s="304" t="s">
        <v>38</v>
      </c>
      <c r="AW13" s="304" t="s">
        <v>39</v>
      </c>
      <c r="AX13" s="304" t="s">
        <v>40</v>
      </c>
      <c r="AY13" s="304"/>
      <c r="AZ13" s="304" t="s">
        <v>41</v>
      </c>
      <c r="BA13" s="304" t="s">
        <v>42</v>
      </c>
    </row>
    <row r="14" customFormat="false" ht="8.25" hidden="false" customHeight="false" outlineLevel="0" collapsed="false">
      <c r="A14" s="397" t="s">
        <v>1661</v>
      </c>
      <c r="B14" s="307" t="n">
        <v>42</v>
      </c>
      <c r="C14" s="307" t="n">
        <v>17</v>
      </c>
      <c r="D14" s="307" t="n">
        <v>518</v>
      </c>
      <c r="E14" s="307" t="n">
        <v>362</v>
      </c>
      <c r="F14" s="310" t="n">
        <f aca="false">E14/D14</f>
        <v>0.698841698841699</v>
      </c>
      <c r="G14" s="307" t="n">
        <v>3893</v>
      </c>
      <c r="H14" s="398" t="n">
        <f aca="false">G14/D14</f>
        <v>7.51544401544402</v>
      </c>
      <c r="I14" s="307" t="n">
        <v>31</v>
      </c>
      <c r="J14" s="310" t="n">
        <f aca="false">I14/D14</f>
        <v>0.0598455598455598</v>
      </c>
      <c r="K14" s="307" t="n">
        <v>10</v>
      </c>
      <c r="L14" s="310" t="n">
        <f aca="false">K14/D14</f>
        <v>0.0193050193050193</v>
      </c>
      <c r="N14" s="307" t="n">
        <v>20</v>
      </c>
      <c r="O14" s="307" t="n">
        <v>60</v>
      </c>
      <c r="P14" s="307" t="n">
        <f aca="false">O14/N14</f>
        <v>3</v>
      </c>
      <c r="Q14" s="307" t="n">
        <v>1</v>
      </c>
      <c r="R14" s="310" t="n">
        <f aca="false">Q14/N14</f>
        <v>0.05</v>
      </c>
      <c r="S14" s="399"/>
      <c r="T14" s="310" t="n">
        <f aca="false">(D14+N14)/($D$17+$N$17)</f>
        <v>0.990791896869245</v>
      </c>
      <c r="U14" s="310" t="n">
        <f aca="false">D14/($D$17)</f>
        <v>1</v>
      </c>
      <c r="V14" s="310" t="n">
        <f aca="false">N14/($N$17)</f>
        <v>0.8</v>
      </c>
      <c r="W14" s="400"/>
      <c r="X14" s="401" t="n">
        <f aca="false">($G14*('Scoring Format'!$B$2))+($I14*('Scoring Format'!$B$5))+($K14*('Scoring Format'!$B$8))+($O14*('Scoring Format'!$B$3))+($Q14*('Scoring Format'!$B$6))</f>
        <v>320.65</v>
      </c>
      <c r="Y14" s="402" t="n">
        <f aca="false">(($G14*('Scoring Format'!$B$2))+($I14*('Scoring Format'!$B$5))+($K14*('Scoring Format'!$B$8))+($O14*('Scoring Format'!$B$3))+($Q14*('Scoring Format'!$B$6)))*0.4</f>
        <v>128.26</v>
      </c>
      <c r="Z14" s="399"/>
      <c r="AA14" s="399"/>
      <c r="AD14" s="397" t="s">
        <v>1662</v>
      </c>
      <c r="AE14" s="397"/>
      <c r="AF14" s="307" t="n">
        <v>583</v>
      </c>
      <c r="AG14" s="307" t="n">
        <v>378</v>
      </c>
      <c r="AH14" s="310" t="n">
        <f aca="false">AG14/AF14</f>
        <v>0.648370497427101</v>
      </c>
      <c r="AI14" s="307" t="n">
        <v>4072</v>
      </c>
      <c r="AJ14" s="398" t="n">
        <f aca="false">AI14/AF14</f>
        <v>6.98456260720412</v>
      </c>
      <c r="AK14" s="307" t="n">
        <v>27</v>
      </c>
      <c r="AL14" s="310" t="n">
        <f aca="false">AK14/AF14</f>
        <v>0.0463121783876501</v>
      </c>
      <c r="AM14" s="307" t="n">
        <v>11</v>
      </c>
      <c r="AN14" s="310" t="n">
        <f aca="false">AM14/AF14</f>
        <v>0.0188679245283019</v>
      </c>
      <c r="AP14" s="307" t="n">
        <v>100</v>
      </c>
      <c r="AQ14" s="307" t="n">
        <v>590</v>
      </c>
      <c r="AR14" s="307" t="n">
        <f aca="false">AQ14/AP14</f>
        <v>5.9</v>
      </c>
      <c r="AS14" s="307" t="n">
        <v>5</v>
      </c>
      <c r="AT14" s="310" t="n">
        <f aca="false">AS14/AP14</f>
        <v>0.05</v>
      </c>
      <c r="AU14" s="399"/>
      <c r="AV14" s="310" t="n">
        <f aca="false">(AF14+AP14)/(AF17+AP17)</f>
        <v>1</v>
      </c>
      <c r="AW14" s="310" t="n">
        <f aca="false">AF14/(AP14+AF14)</f>
        <v>0.853587115666179</v>
      </c>
      <c r="AX14" s="310" t="n">
        <f aca="false">AP14/(AF14+AP14)</f>
        <v>0.146412884333821</v>
      </c>
      <c r="AY14" s="400"/>
      <c r="AZ14" s="307" t="n">
        <f aca="false">((AI14*0.05)+(AK14*4)+(AM14*-1)+(AQ14*0.1)+(AS14*6))*0.55</f>
        <v>214.28</v>
      </c>
      <c r="BA14" s="402" t="n">
        <f aca="false">((AI14*0.05)+(AK14*4)+(AM14*-1)+(AQ14*0.1)+(AS14*6))*0.4</f>
        <v>155.84</v>
      </c>
    </row>
    <row r="15" customFormat="false" ht="8.25" hidden="false" customHeight="false" outlineLevel="0" collapsed="false">
      <c r="A15" s="397" t="s">
        <v>1663</v>
      </c>
      <c r="B15" s="307" t="n">
        <v>31</v>
      </c>
      <c r="C15" s="307"/>
      <c r="D15" s="307"/>
      <c r="E15" s="307"/>
      <c r="F15" s="310" t="e">
        <f aca="false">E15/D15</f>
        <v>#DIV/0!</v>
      </c>
      <c r="G15" s="307"/>
      <c r="H15" s="398" t="e">
        <f aca="false">G15/D15</f>
        <v>#DIV/0!</v>
      </c>
      <c r="I15" s="307"/>
      <c r="J15" s="310" t="e">
        <f aca="false">I15/D15</f>
        <v>#DIV/0!</v>
      </c>
      <c r="K15" s="307"/>
      <c r="L15" s="310" t="e">
        <f aca="false">K15/D15</f>
        <v>#DIV/0!</v>
      </c>
      <c r="N15" s="307" t="n">
        <v>0</v>
      </c>
      <c r="O15" s="307" t="n">
        <v>0</v>
      </c>
      <c r="P15" s="307" t="e">
        <f aca="false">O15/N15</f>
        <v>#DIV/0!</v>
      </c>
      <c r="Q15" s="307" t="n">
        <v>0</v>
      </c>
      <c r="R15" s="310" t="e">
        <f aca="false">Q15/N15</f>
        <v>#DIV/0!</v>
      </c>
      <c r="S15" s="399"/>
      <c r="T15" s="310" t="n">
        <f aca="false">(D15+N15)/($D$17+$N$17)</f>
        <v>0</v>
      </c>
      <c r="U15" s="310" t="n">
        <f aca="false">D15/($D$17)</f>
        <v>0</v>
      </c>
      <c r="V15" s="310" t="n">
        <f aca="false">N15/($N$17)</f>
        <v>0</v>
      </c>
      <c r="W15" s="400"/>
      <c r="X15" s="401" t="n">
        <f aca="false">($G15*('Scoring Format'!$B$2))+($I15*('Scoring Format'!$B$5))+($K15*('Scoring Format'!$B$8))+($O15*('Scoring Format'!$B$3))+($Q15*('Scoring Format'!$B$6))</f>
        <v>0</v>
      </c>
      <c r="Y15" s="402" t="n">
        <f aca="false">(($G15*('Scoring Format'!$B$2))+($I15*('Scoring Format'!$B$5))+($K15*('Scoring Format'!$B$8))+($O15*('Scoring Format'!$B$3))+($Q15*('Scoring Format'!$B$6)))*0.4</f>
        <v>0</v>
      </c>
      <c r="Z15" s="399"/>
      <c r="AA15" s="399"/>
      <c r="AD15" s="397" t="s">
        <v>1664</v>
      </c>
      <c r="AE15" s="397"/>
      <c r="AF15" s="307" t="n">
        <v>0</v>
      </c>
      <c r="AG15" s="307" t="n">
        <v>0</v>
      </c>
      <c r="AH15" s="310" t="n">
        <v>0</v>
      </c>
      <c r="AI15" s="307" t="n">
        <v>0</v>
      </c>
      <c r="AJ15" s="398"/>
      <c r="AK15" s="307" t="n">
        <v>0</v>
      </c>
      <c r="AL15" s="310" t="e">
        <f aca="false">AK15/AF15</f>
        <v>#DIV/0!</v>
      </c>
      <c r="AM15" s="307" t="n">
        <v>0</v>
      </c>
      <c r="AN15" s="310" t="e">
        <f aca="false">AM15/AF15</f>
        <v>#DIV/0!</v>
      </c>
      <c r="AP15" s="307" t="n">
        <v>0</v>
      </c>
      <c r="AQ15" s="307" t="n">
        <v>0</v>
      </c>
      <c r="AR15" s="307"/>
      <c r="AS15" s="307" t="n">
        <v>0</v>
      </c>
      <c r="AT15" s="310" t="e">
        <f aca="false">AS15/AP15</f>
        <v>#DIV/0!</v>
      </c>
      <c r="AU15" s="399"/>
      <c r="AV15" s="310" t="e">
        <f aca="false">(AF15+AP15)/(AD18+AN18)</f>
        <v>#DIV/0!</v>
      </c>
      <c r="AW15" s="310" t="e">
        <f aca="false">AF15/(AP15+AF15)</f>
        <v>#DIV/0!</v>
      </c>
      <c r="AX15" s="310" t="e">
        <f aca="false">AP15/(AF15+AP15)</f>
        <v>#DIV/0!</v>
      </c>
      <c r="AY15" s="400"/>
      <c r="AZ15" s="307"/>
      <c r="BA15" s="402"/>
    </row>
    <row r="16" customFormat="false" ht="8.25" hidden="false" customHeight="false" outlineLevel="0" collapsed="false">
      <c r="A16" s="397" t="s">
        <v>1665</v>
      </c>
      <c r="B16" s="307" t="n">
        <v>25</v>
      </c>
      <c r="C16" s="307"/>
      <c r="D16" s="307"/>
      <c r="E16" s="307"/>
      <c r="F16" s="310" t="e">
        <f aca="false">E16/D16</f>
        <v>#DIV/0!</v>
      </c>
      <c r="G16" s="307"/>
      <c r="H16" s="398" t="e">
        <f aca="false">G16/D16</f>
        <v>#DIV/0!</v>
      </c>
      <c r="I16" s="307"/>
      <c r="J16" s="310" t="e">
        <f aca="false">I16/D16</f>
        <v>#DIV/0!</v>
      </c>
      <c r="K16" s="307"/>
      <c r="L16" s="310" t="e">
        <f aca="false">K16/D16</f>
        <v>#DIV/0!</v>
      </c>
      <c r="N16" s="307" t="n">
        <v>5</v>
      </c>
      <c r="O16" s="307" t="n">
        <v>29</v>
      </c>
      <c r="P16" s="307" t="n">
        <f aca="false">O16/N16</f>
        <v>5.8</v>
      </c>
      <c r="Q16" s="307" t="n">
        <v>1</v>
      </c>
      <c r="R16" s="310" t="n">
        <f aca="false">Q16/N16</f>
        <v>0.2</v>
      </c>
      <c r="S16" s="399"/>
      <c r="T16" s="310" t="n">
        <f aca="false">(D16+N16)/($D$17+$N$17)</f>
        <v>0.00920810313075507</v>
      </c>
      <c r="U16" s="310" t="n">
        <f aca="false">D16/($D$17)</f>
        <v>0</v>
      </c>
      <c r="V16" s="310" t="n">
        <f aca="false">N16/($N$17)</f>
        <v>0.2</v>
      </c>
      <c r="W16" s="400"/>
      <c r="X16" s="401" t="n">
        <f aca="false">($G16*('Scoring Format'!$B$2))+($I16*('Scoring Format'!$B$5))+($K16*('Scoring Format'!$B$8))+($O16*('Scoring Format'!$B$3))+($Q16*('Scoring Format'!$B$6))</f>
        <v>8.9</v>
      </c>
      <c r="Y16" s="402" t="n">
        <f aca="false">(($G16*('Scoring Format'!$B$2))+($I16*('Scoring Format'!$B$5))+($K16*('Scoring Format'!$B$8))+($O16*('Scoring Format'!$B$3))+($Q16*('Scoring Format'!$B$6)))*0.4</f>
        <v>3.56</v>
      </c>
      <c r="Z16" s="399"/>
      <c r="AA16" s="399"/>
      <c r="AD16" s="397" t="s">
        <v>1666</v>
      </c>
      <c r="AE16" s="397"/>
      <c r="AF16" s="307"/>
      <c r="AG16" s="307"/>
      <c r="AH16" s="310" t="e">
        <f aca="false">AG16/AF16</f>
        <v>#DIV/0!</v>
      </c>
      <c r="AI16" s="307"/>
      <c r="AJ16" s="398" t="e">
        <f aca="false">AI16/AF16</f>
        <v>#DIV/0!</v>
      </c>
      <c r="AK16" s="307"/>
      <c r="AL16" s="310" t="e">
        <f aca="false">AK16/AF16</f>
        <v>#DIV/0!</v>
      </c>
      <c r="AM16" s="307"/>
      <c r="AN16" s="310" t="e">
        <f aca="false">AM16/AF16</f>
        <v>#DIV/0!</v>
      </c>
      <c r="AP16" s="307"/>
      <c r="AQ16" s="307"/>
      <c r="AR16" s="307" t="e">
        <f aca="false">AQ16/AP16</f>
        <v>#DIV/0!</v>
      </c>
      <c r="AS16" s="307"/>
      <c r="AT16" s="310" t="e">
        <f aca="false">AS16/AP16</f>
        <v>#DIV/0!</v>
      </c>
      <c r="AU16" s="399"/>
      <c r="AV16" s="310" t="e">
        <f aca="false">(AF16+AP16)/(AF20+AP20)</f>
        <v>#DIV/0!</v>
      </c>
      <c r="AW16" s="310" t="e">
        <f aca="false">AF16/(AP16+AF16)</f>
        <v>#DIV/0!</v>
      </c>
      <c r="AX16" s="310" t="e">
        <f aca="false">AP16/(AF16+AP16)</f>
        <v>#DIV/0!</v>
      </c>
      <c r="AY16" s="400"/>
      <c r="AZ16" s="307" t="n">
        <f aca="false">((AI16*0.05)+(AK16*4)+(AM16*-1)+(AQ16*0.1)+(AS16*6))*0.55</f>
        <v>0</v>
      </c>
      <c r="BA16" s="402" t="n">
        <f aca="false">((AI16*0.05)+(AK16*4)+(AM16*-1)+(AQ16*0.1)+(AS16*6))*0.4</f>
        <v>0</v>
      </c>
    </row>
    <row r="17" customFormat="false" ht="8.25" hidden="false" customHeight="false" outlineLevel="0" collapsed="false">
      <c r="A17" s="304" t="s">
        <v>49</v>
      </c>
      <c r="B17" s="304"/>
      <c r="C17" s="304"/>
      <c r="D17" s="304" t="n">
        <f aca="false">SUM(D14:D16)</f>
        <v>518</v>
      </c>
      <c r="E17" s="304" t="n">
        <f aca="false">SUM(E14:E16)</f>
        <v>362</v>
      </c>
      <c r="F17" s="304"/>
      <c r="G17" s="304" t="n">
        <f aca="false">SUM(G14:G16)</f>
        <v>3893</v>
      </c>
      <c r="H17" s="304"/>
      <c r="I17" s="304" t="n">
        <f aca="false">SUM(I14:I16)</f>
        <v>31</v>
      </c>
      <c r="J17" s="304"/>
      <c r="K17" s="304" t="n">
        <f aca="false">SUM(K14:K16)</f>
        <v>10</v>
      </c>
      <c r="L17" s="304"/>
      <c r="M17" s="303"/>
      <c r="N17" s="304" t="n">
        <f aca="false">SUM(N14:N16)</f>
        <v>25</v>
      </c>
      <c r="O17" s="304" t="n">
        <f aca="false">SUM(O14:O16)</f>
        <v>89</v>
      </c>
      <c r="P17" s="304"/>
      <c r="Q17" s="304" t="n">
        <f aca="false">SUM(Q14:Q16)</f>
        <v>2</v>
      </c>
      <c r="R17" s="304"/>
      <c r="S17" s="304"/>
      <c r="T17" s="403" t="n">
        <f aca="false">T14+T15+T16</f>
        <v>1</v>
      </c>
      <c r="U17" s="404" t="n">
        <f aca="false">D17/(D17+N17)</f>
        <v>0.953959484346225</v>
      </c>
      <c r="V17" s="404" t="n">
        <f aca="false">N17/(N17+D17)</f>
        <v>0.0460405156537753</v>
      </c>
      <c r="W17" s="400"/>
      <c r="X17" s="399"/>
      <c r="Y17" s="399"/>
      <c r="Z17" s="399"/>
      <c r="AA17" s="399"/>
      <c r="AD17" s="304" t="s">
        <v>49</v>
      </c>
      <c r="AE17" s="304"/>
      <c r="AF17" s="304" t="n">
        <f aca="false">SUM(AF14:AF16)</f>
        <v>583</v>
      </c>
      <c r="AG17" s="304" t="n">
        <f aca="false">SUM(AG14:AG16)</f>
        <v>378</v>
      </c>
      <c r="AH17" s="304"/>
      <c r="AI17" s="304" t="n">
        <f aca="false">SUM(AI14:AI16)</f>
        <v>4072</v>
      </c>
      <c r="AJ17" s="304"/>
      <c r="AK17" s="304" t="n">
        <f aca="false">SUM(AK14:AK16)</f>
        <v>27</v>
      </c>
      <c r="AL17" s="304"/>
      <c r="AM17" s="304" t="n">
        <f aca="false">SUM(AM14:AM16)</f>
        <v>11</v>
      </c>
      <c r="AN17" s="304"/>
      <c r="AO17" s="303"/>
      <c r="AP17" s="304" t="n">
        <f aca="false">SUM(AP14:AP16)</f>
        <v>100</v>
      </c>
      <c r="AQ17" s="304" t="n">
        <f aca="false">SUM(AQ14:AQ16)</f>
        <v>590</v>
      </c>
      <c r="AR17" s="304"/>
      <c r="AS17" s="304" t="n">
        <f aca="false">SUM(AS14:AS16)</f>
        <v>5</v>
      </c>
      <c r="AT17" s="304"/>
      <c r="AU17" s="304"/>
      <c r="AV17" s="403" t="e">
        <f aca="false">AV14+AV15+AV16</f>
        <v>#DIV/0!</v>
      </c>
      <c r="AW17" s="404" t="n">
        <f aca="false">AF17/(AF17+AP17)</f>
        <v>0.853587115666179</v>
      </c>
      <c r="AX17" s="404" t="n">
        <f aca="false">AP17/(AP17+AF17)</f>
        <v>0.146412884333821</v>
      </c>
      <c r="AY17" s="400"/>
      <c r="AZ17" s="399"/>
      <c r="BA17" s="399"/>
    </row>
    <row r="18" customFormat="false" ht="8.25" hidden="false" customHeight="false" outlineLevel="0" collapsed="false">
      <c r="B18" s="399"/>
      <c r="C18" s="399"/>
      <c r="D18" s="405"/>
      <c r="E18" s="399"/>
      <c r="F18" s="406"/>
      <c r="G18" s="399"/>
      <c r="H18" s="407"/>
      <c r="I18" s="399"/>
      <c r="J18" s="407"/>
      <c r="K18" s="399"/>
      <c r="L18" s="399"/>
      <c r="M18" s="399"/>
      <c r="N18" s="399"/>
      <c r="O18" s="399"/>
      <c r="P18" s="399"/>
      <c r="Q18" s="399"/>
      <c r="R18" s="399"/>
      <c r="AD18" s="399"/>
      <c r="AE18" s="399"/>
      <c r="AF18" s="405"/>
      <c r="AG18" s="399"/>
      <c r="AH18" s="406"/>
      <c r="AI18" s="399"/>
      <c r="AJ18" s="407"/>
      <c r="AK18" s="399"/>
      <c r="AL18" s="407"/>
      <c r="AM18" s="399"/>
      <c r="AN18" s="399"/>
      <c r="AO18" s="399"/>
      <c r="AP18" s="399"/>
      <c r="AQ18" s="399"/>
      <c r="AR18" s="399"/>
      <c r="AS18" s="399"/>
      <c r="AT18" s="399"/>
    </row>
    <row r="19" customFormat="false" ht="8.25" hidden="false" customHeight="false" outlineLevel="0" collapsed="false">
      <c r="B19" s="399"/>
      <c r="C19" s="399"/>
      <c r="D19" s="405"/>
      <c r="E19" s="399"/>
      <c r="F19" s="406"/>
      <c r="G19" s="399"/>
      <c r="H19" s="407"/>
      <c r="I19" s="399"/>
      <c r="J19" s="407"/>
      <c r="K19" s="399"/>
      <c r="L19" s="399"/>
      <c r="M19" s="399"/>
      <c r="N19" s="399"/>
      <c r="O19" s="399"/>
      <c r="P19" s="399"/>
      <c r="Q19" s="399"/>
      <c r="R19" s="399"/>
      <c r="AD19" s="399"/>
      <c r="AE19" s="399"/>
      <c r="AF19" s="405"/>
      <c r="AG19" s="399"/>
      <c r="AH19" s="406"/>
      <c r="AI19" s="399"/>
      <c r="AJ19" s="407"/>
      <c r="AK19" s="399"/>
      <c r="AL19" s="407"/>
      <c r="AM19" s="399"/>
      <c r="AN19" s="399"/>
      <c r="AO19" s="399"/>
      <c r="AP19" s="399"/>
      <c r="AQ19" s="399"/>
      <c r="AR19" s="399"/>
      <c r="AS19" s="399"/>
      <c r="AT19" s="399"/>
    </row>
    <row r="20" customFormat="false" ht="8.25" hidden="false" customHeight="false" outlineLevel="0" collapsed="false">
      <c r="A20" s="394" t="s">
        <v>19</v>
      </c>
      <c r="B20" s="394"/>
      <c r="C20" s="394"/>
      <c r="D20" s="394"/>
      <c r="E20" s="394"/>
      <c r="F20" s="394"/>
      <c r="G20" s="394"/>
      <c r="H20" s="394" t="s">
        <v>50</v>
      </c>
      <c r="I20" s="394"/>
      <c r="J20" s="394"/>
      <c r="K20" s="394"/>
      <c r="L20" s="394"/>
      <c r="M20" s="394"/>
      <c r="N20" s="399"/>
      <c r="O20" s="399"/>
      <c r="P20" s="399"/>
      <c r="Q20" s="399"/>
      <c r="T20" s="394" t="s">
        <v>20</v>
      </c>
      <c r="U20" s="394"/>
      <c r="V20" s="394"/>
      <c r="X20" s="394"/>
      <c r="Y20" s="394"/>
      <c r="Z20" s="395"/>
      <c r="AA20" s="395"/>
      <c r="AB20" s="395"/>
      <c r="AC20" s="395"/>
      <c r="AE20" s="394" t="s">
        <v>19</v>
      </c>
      <c r="AF20" s="394"/>
      <c r="AG20" s="394"/>
      <c r="AH20" s="394"/>
      <c r="AI20" s="394"/>
      <c r="AJ20" s="394"/>
      <c r="AK20" s="394"/>
      <c r="AL20" s="394" t="s">
        <v>50</v>
      </c>
      <c r="AM20" s="394"/>
      <c r="AN20" s="394"/>
      <c r="AO20" s="394"/>
      <c r="AP20" s="394"/>
      <c r="AQ20" s="394"/>
      <c r="AR20" s="399"/>
      <c r="AS20" s="399"/>
      <c r="AV20" s="394" t="s">
        <v>20</v>
      </c>
      <c r="AW20" s="394"/>
      <c r="AX20" s="394"/>
      <c r="AZ20" s="394" t="s">
        <v>21</v>
      </c>
      <c r="BA20" s="394"/>
      <c r="BB20" s="395"/>
    </row>
    <row r="21" customFormat="false" ht="8.25" hidden="false" customHeight="false" outlineLevel="0" collapsed="false">
      <c r="A21" s="304" t="s">
        <v>51</v>
      </c>
      <c r="B21" s="304" t="s">
        <v>23</v>
      </c>
      <c r="C21" s="304" t="s">
        <v>24</v>
      </c>
      <c r="D21" s="304" t="s">
        <v>25</v>
      </c>
      <c r="E21" s="304" t="s">
        <v>28</v>
      </c>
      <c r="F21" s="304" t="s">
        <v>29</v>
      </c>
      <c r="G21" s="304" t="s">
        <v>30</v>
      </c>
      <c r="H21" s="304" t="s">
        <v>31</v>
      </c>
      <c r="J21" s="304" t="s">
        <v>52</v>
      </c>
      <c r="K21" s="304" t="s">
        <v>53</v>
      </c>
      <c r="L21" s="304" t="s">
        <v>54</v>
      </c>
      <c r="M21" s="304" t="s">
        <v>55</v>
      </c>
      <c r="N21" s="304" t="s">
        <v>56</v>
      </c>
      <c r="O21" s="304" t="s">
        <v>30</v>
      </c>
      <c r="P21" s="304" t="s">
        <v>57</v>
      </c>
      <c r="S21" s="304" t="s">
        <v>51</v>
      </c>
      <c r="T21" s="304" t="s">
        <v>38</v>
      </c>
      <c r="U21" s="304" t="s">
        <v>39</v>
      </c>
      <c r="V21" s="304" t="s">
        <v>40</v>
      </c>
      <c r="X21" s="304" t="s">
        <v>41</v>
      </c>
      <c r="Y21" s="304" t="s">
        <v>58</v>
      </c>
      <c r="Z21" s="304" t="s">
        <v>59</v>
      </c>
      <c r="AA21" s="304"/>
      <c r="AB21" s="304"/>
      <c r="AC21" s="304"/>
      <c r="AD21" s="304" t="s">
        <v>51</v>
      </c>
      <c r="AE21" s="304" t="s">
        <v>24</v>
      </c>
      <c r="AF21" s="304" t="s">
        <v>25</v>
      </c>
      <c r="AG21" s="304" t="s">
        <v>28</v>
      </c>
      <c r="AH21" s="304" t="s">
        <v>29</v>
      </c>
      <c r="AI21" s="304" t="s">
        <v>30</v>
      </c>
      <c r="AJ21" s="304" t="s">
        <v>31</v>
      </c>
      <c r="AL21" s="304" t="s">
        <v>52</v>
      </c>
      <c r="AM21" s="304" t="s">
        <v>53</v>
      </c>
      <c r="AN21" s="304" t="s">
        <v>54</v>
      </c>
      <c r="AO21" s="304" t="s">
        <v>55</v>
      </c>
      <c r="AP21" s="304" t="s">
        <v>56</v>
      </c>
      <c r="AQ21" s="304" t="s">
        <v>30</v>
      </c>
      <c r="AR21" s="304" t="s">
        <v>57</v>
      </c>
      <c r="AV21" s="304" t="s">
        <v>38</v>
      </c>
      <c r="AW21" s="304" t="s">
        <v>39</v>
      </c>
      <c r="AX21" s="304" t="s">
        <v>40</v>
      </c>
      <c r="AZ21" s="304" t="s">
        <v>41</v>
      </c>
      <c r="BA21" s="304" t="s">
        <v>58</v>
      </c>
    </row>
    <row r="22" customFormat="false" ht="8.25" hidden="false" customHeight="false" outlineLevel="0" collapsed="false">
      <c r="A22" s="397" t="s">
        <v>1667</v>
      </c>
      <c r="B22" s="307" t="n">
        <v>24</v>
      </c>
      <c r="C22" s="408" t="n">
        <v>6</v>
      </c>
      <c r="D22" s="307" t="n">
        <v>35</v>
      </c>
      <c r="E22" s="307" t="n">
        <v>140</v>
      </c>
      <c r="F22" s="307" t="n">
        <f aca="false">E22/D22</f>
        <v>4</v>
      </c>
      <c r="G22" s="307" t="n">
        <v>1</v>
      </c>
      <c r="H22" s="310" t="n">
        <f aca="false">G22/D22</f>
        <v>0.0285714285714286</v>
      </c>
      <c r="J22" s="310" t="n">
        <f aca="false">L22/K22</f>
        <v>0.6</v>
      </c>
      <c r="K22" s="307" t="n">
        <v>5</v>
      </c>
      <c r="L22" s="307" t="n">
        <v>3</v>
      </c>
      <c r="M22" s="307" t="n">
        <v>28</v>
      </c>
      <c r="N22" s="307" t="n">
        <f aca="false">M22/L22</f>
        <v>9.33333333333333</v>
      </c>
      <c r="O22" s="307" t="n">
        <v>0</v>
      </c>
      <c r="P22" s="310" t="n">
        <f aca="false">O22/L22</f>
        <v>0</v>
      </c>
      <c r="S22" s="397" t="s">
        <v>1668</v>
      </c>
      <c r="T22" s="310" t="n">
        <f aca="false">(D22+K22)/($D$27+$K$27+$N$17+$E$17+$L$38+$L$47)</f>
        <v>0.0421496311907271</v>
      </c>
      <c r="U22" s="310" t="n">
        <f aca="false">K22/($K$27+$F$38+$F$47)</f>
        <v>0.0130890052356021</v>
      </c>
      <c r="V22" s="310" t="n">
        <f aca="false">D22/($D$27+$N$17+$L$38+$L$47)</f>
        <v>0.0720164609053498</v>
      </c>
      <c r="X22" s="307" t="n">
        <f aca="false">($E22*('Scoring Format'!$B$3))+($G22*('Scoring Format'!$B$6))+($M22*('Scoring Format'!$B$4))+($O22*('Scoring Format'!$B$7))</f>
        <v>22.8</v>
      </c>
      <c r="Y22" s="307" t="n">
        <f aca="false">($E22*('Scoring Format'!$B$3))+($G22*('Scoring Format'!$B$6))+(L22*1)+($M22*('Scoring Format'!$B$4))+($O22*('Scoring Format'!$B$7))</f>
        <v>25.8</v>
      </c>
      <c r="Z22" s="307" t="n">
        <f aca="false">($E22*('Scoring Format'!$B$3))+($G22*('Scoring Format'!$B$6))+(L22*0.5)+($M22*('Scoring Format'!$B$4))+($O22*('Scoring Format'!$B$7))</f>
        <v>24.3</v>
      </c>
      <c r="AA22" s="399"/>
      <c r="AB22" s="399"/>
      <c r="AC22" s="399"/>
      <c r="AD22" s="397" t="s">
        <v>1669</v>
      </c>
      <c r="AE22" s="397"/>
      <c r="AF22" s="307" t="n">
        <v>200</v>
      </c>
      <c r="AG22" s="307" t="n">
        <v>1040</v>
      </c>
      <c r="AH22" s="307" t="n">
        <f aca="false">AG22/AF22</f>
        <v>5.2</v>
      </c>
      <c r="AI22" s="307" t="n">
        <v>7</v>
      </c>
      <c r="AJ22" s="310" t="n">
        <f aca="false">AI22/AF22</f>
        <v>0.035</v>
      </c>
      <c r="AL22" s="310" t="n">
        <f aca="false">AN22/AM22</f>
        <v>0.8</v>
      </c>
      <c r="AM22" s="307" t="n">
        <v>70</v>
      </c>
      <c r="AN22" s="307" t="n">
        <v>56</v>
      </c>
      <c r="AO22" s="307" t="n">
        <v>364</v>
      </c>
      <c r="AP22" s="307" t="n">
        <f aca="false">AO22/AN22</f>
        <v>6.5</v>
      </c>
      <c r="AQ22" s="307" t="n">
        <v>2</v>
      </c>
      <c r="AR22" s="310" t="n">
        <f aca="false">AQ22/AN22</f>
        <v>0.0357142857142857</v>
      </c>
      <c r="AV22" s="310" t="e">
        <f aca="false">(#ref!+AM22)/(#ref!+AM25)</f>
        <v>#NAME?</v>
      </c>
      <c r="AW22" s="310" t="e">
        <f aca="false">#ref!/(AM22+#ref!)</f>
        <v>#NAME?</v>
      </c>
      <c r="AX22" s="310" t="e">
        <f aca="false">AM22/(#ref!+AM22)</f>
        <v>#NAME?</v>
      </c>
      <c r="AZ22" s="307" t="e">
        <f aca="false">(#ref!*0.1)+(AF22*6)+(AL22*0.1)+(AN22*6)</f>
        <v>#NAME?</v>
      </c>
      <c r="BA22" s="307" t="e">
        <f aca="false">(#ref!*0.1)+(AF22*6)+(AK22*1)+(AL22*0.1)+(AN22*6)</f>
        <v>#NAME?</v>
      </c>
    </row>
    <row r="23" customFormat="false" ht="8.25" hidden="false" customHeight="false" outlineLevel="0" collapsed="false">
      <c r="A23" s="397" t="s">
        <v>1670</v>
      </c>
      <c r="B23" s="307" t="n">
        <v>28</v>
      </c>
      <c r="C23" s="408" t="n">
        <v>16</v>
      </c>
      <c r="D23" s="307" t="n">
        <v>195</v>
      </c>
      <c r="E23" s="307" t="n">
        <v>858</v>
      </c>
      <c r="F23" s="307" t="n">
        <f aca="false">E23/D23</f>
        <v>4.4</v>
      </c>
      <c r="G23" s="307" t="n">
        <v>5</v>
      </c>
      <c r="H23" s="310" t="n">
        <f aca="false">G23/D23</f>
        <v>0.0256410256410256</v>
      </c>
      <c r="J23" s="310" t="n">
        <f aca="false">L23/K23</f>
        <v>0.847826086956522</v>
      </c>
      <c r="K23" s="307" t="n">
        <v>46</v>
      </c>
      <c r="L23" s="307" t="n">
        <v>39</v>
      </c>
      <c r="M23" s="307" t="n">
        <v>323</v>
      </c>
      <c r="N23" s="307" t="n">
        <f aca="false">M23/L23</f>
        <v>8.28205128205128</v>
      </c>
      <c r="O23" s="307" t="n">
        <v>1</v>
      </c>
      <c r="P23" s="310" t="n">
        <f aca="false">O23/L23</f>
        <v>0.0256410256410256</v>
      </c>
      <c r="S23" s="397" t="s">
        <v>1671</v>
      </c>
      <c r="T23" s="310" t="n">
        <f aca="false">(D23+K23)/($D$27+$K$27+$N$17+$E$17+$L$38+$L$47)</f>
        <v>0.253951527924131</v>
      </c>
      <c r="U23" s="310" t="n">
        <f aca="false">K23/($K$27+$F$38+$F$47)</f>
        <v>0.120418848167539</v>
      </c>
      <c r="V23" s="310" t="n">
        <f aca="false">D23/($D$27+$N$17+$L$38+$L$47)</f>
        <v>0.401234567901235</v>
      </c>
      <c r="X23" s="307" t="n">
        <f aca="false">($E23*('Scoring Format'!$B$3))+($G23*('Scoring Format'!$B$6))+($M23*('Scoring Format'!$B$4))+($O23*('Scoring Format'!$B$7))</f>
        <v>154.1</v>
      </c>
      <c r="Y23" s="307" t="n">
        <f aca="false">($E23*('Scoring Format'!$B$3))+($G23*('Scoring Format'!$B$6))+(L23*1)+($M23*('Scoring Format'!$B$4))+($O23*('Scoring Format'!$B$7))</f>
        <v>193.1</v>
      </c>
      <c r="Z23" s="307" t="n">
        <f aca="false">($E23*('Scoring Format'!$B$3))+($G23*('Scoring Format'!$B$6))+(L23*0.5)+($M23*('Scoring Format'!$B$4))+($O23*('Scoring Format'!$B$7))</f>
        <v>173.6</v>
      </c>
      <c r="AA23" s="399"/>
      <c r="AB23" s="399"/>
      <c r="AC23" s="399"/>
      <c r="AD23" s="397" t="s">
        <v>1672</v>
      </c>
      <c r="AE23" s="397"/>
      <c r="AF23" s="307" t="n">
        <v>96</v>
      </c>
      <c r="AG23" s="307" t="n">
        <v>445</v>
      </c>
      <c r="AH23" s="307" t="n">
        <f aca="false">AG23/AF23</f>
        <v>4.63541666666667</v>
      </c>
      <c r="AI23" s="307" t="n">
        <v>6</v>
      </c>
      <c r="AJ23" s="310" t="n">
        <f aca="false">AI23/AF23</f>
        <v>0.0625</v>
      </c>
      <c r="AL23" s="310" t="n">
        <f aca="false">AN23/AM23</f>
        <v>0.583333333333333</v>
      </c>
      <c r="AM23" s="307" t="n">
        <v>24</v>
      </c>
      <c r="AN23" s="307" t="n">
        <v>14</v>
      </c>
      <c r="AO23" s="307" t="n">
        <v>110</v>
      </c>
      <c r="AP23" s="307" t="n">
        <f aca="false">AO23/AN23</f>
        <v>7.85714285714286</v>
      </c>
      <c r="AQ23" s="307" t="n">
        <v>2</v>
      </c>
      <c r="AR23" s="310" t="n">
        <f aca="false">AQ23/AN23</f>
        <v>0.142857142857143</v>
      </c>
      <c r="AV23" s="310" t="e">
        <f aca="false">(#ref!+AM23)/(#ref!+AM26)</f>
        <v>#NAME?</v>
      </c>
      <c r="AW23" s="310" t="e">
        <f aca="false">#ref!/(AM23+#ref!)</f>
        <v>#NAME?</v>
      </c>
      <c r="AX23" s="310" t="e">
        <f aca="false">AM23/(#ref!+AM23)</f>
        <v>#NAME?</v>
      </c>
      <c r="AZ23" s="307" t="e">
        <f aca="false">(#ref!*0.1)+(AF23*6)+(AL23*0.1)+(AN23*6)</f>
        <v>#NAME?</v>
      </c>
      <c r="BA23" s="307" t="e">
        <f aca="false">(#ref!*0.1)+(AF23*6)+(AK23*1)+(AL23*0.1)+(AN23*6)</f>
        <v>#NAME?</v>
      </c>
    </row>
    <row r="24" customFormat="false" ht="8.25" hidden="false" customHeight="false" outlineLevel="0" collapsed="false">
      <c r="A24" s="397" t="s">
        <v>1673</v>
      </c>
      <c r="B24" s="307" t="n">
        <v>27</v>
      </c>
      <c r="C24" s="408" t="n">
        <v>16</v>
      </c>
      <c r="D24" s="307" t="n">
        <v>230</v>
      </c>
      <c r="E24" s="307" t="n">
        <v>1060</v>
      </c>
      <c r="F24" s="307" t="n">
        <f aca="false">E24/D24</f>
        <v>4.60869565217391</v>
      </c>
      <c r="G24" s="307" t="n">
        <v>6</v>
      </c>
      <c r="H24" s="310" t="n">
        <f aca="false">G24/D24</f>
        <v>0.0260869565217391</v>
      </c>
      <c r="J24" s="310" t="n">
        <f aca="false">L24/K24</f>
        <v>0.78</v>
      </c>
      <c r="K24" s="307" t="n">
        <v>50</v>
      </c>
      <c r="L24" s="307" t="n">
        <v>39</v>
      </c>
      <c r="M24" s="307" t="n">
        <v>273</v>
      </c>
      <c r="N24" s="307" t="n">
        <f aca="false">M24/L24</f>
        <v>7</v>
      </c>
      <c r="O24" s="307" t="n">
        <v>2</v>
      </c>
      <c r="P24" s="310" t="n">
        <f aca="false">O24/L24</f>
        <v>0.0512820512820513</v>
      </c>
      <c r="S24" s="397" t="s">
        <v>1674</v>
      </c>
      <c r="T24" s="310" t="n">
        <f aca="false">(D24+K24)/($D$27+$K$27+$N$17+$E$17+$L$38+$L$47)</f>
        <v>0.29504741833509</v>
      </c>
      <c r="U24" s="310" t="n">
        <f aca="false">K24/($K$27+$F$38+$F$47)</f>
        <v>0.130890052356021</v>
      </c>
      <c r="V24" s="310" t="n">
        <f aca="false">D24/($D$27+$N$17+$L$38+$L$47)</f>
        <v>0.473251028806584</v>
      </c>
      <c r="X24" s="307" t="n">
        <f aca="false">($E24*('Scoring Format'!$B$3))+($G24*('Scoring Format'!$B$6))+($M24*('Scoring Format'!$B$4))+($O24*('Scoring Format'!$B$7))</f>
        <v>181.3</v>
      </c>
      <c r="Y24" s="307" t="n">
        <f aca="false">($E24*('Scoring Format'!$B$3))+($G24*('Scoring Format'!$B$6))+(L24*1)+($M24*('Scoring Format'!$B$4))+($O24*('Scoring Format'!$B$7))</f>
        <v>220.3</v>
      </c>
      <c r="Z24" s="307" t="n">
        <f aca="false">($E24*('Scoring Format'!$B$3))+($G24*('Scoring Format'!$B$6))+(L24*0.5)+($M24*('Scoring Format'!$B$4))+($O24*('Scoring Format'!$B$7))</f>
        <v>200.8</v>
      </c>
      <c r="AA24" s="399"/>
      <c r="AB24" s="399"/>
      <c r="AC24" s="399"/>
      <c r="AD24" s="397" t="s">
        <v>1675</v>
      </c>
      <c r="AE24" s="397"/>
      <c r="AF24" s="307" t="n">
        <v>8</v>
      </c>
      <c r="AG24" s="307" t="n">
        <v>28</v>
      </c>
      <c r="AH24" s="307" t="n">
        <f aca="false">AG24/AF24</f>
        <v>3.5</v>
      </c>
      <c r="AI24" s="307" t="n">
        <v>0</v>
      </c>
      <c r="AJ24" s="310" t="n">
        <f aca="false">AI24/AF24</f>
        <v>0</v>
      </c>
      <c r="AL24" s="310" t="n">
        <f aca="false">AN24/AM24</f>
        <v>0.5</v>
      </c>
      <c r="AM24" s="307" t="n">
        <v>4</v>
      </c>
      <c r="AN24" s="307" t="n">
        <v>2</v>
      </c>
      <c r="AO24" s="307" t="n">
        <v>17</v>
      </c>
      <c r="AP24" s="307" t="n">
        <f aca="false">AO24/AN24</f>
        <v>8.5</v>
      </c>
      <c r="AQ24" s="307" t="n">
        <v>0</v>
      </c>
      <c r="AR24" s="310" t="n">
        <f aca="false">AQ24/AN24</f>
        <v>0</v>
      </c>
      <c r="AV24" s="310" t="e">
        <f aca="false">(#ref!+AM24)/(#ref!+AM30)</f>
        <v>#NAME?</v>
      </c>
      <c r="AW24" s="310" t="e">
        <f aca="false">#ref!/(AM24+#ref!)</f>
        <v>#NAME?</v>
      </c>
      <c r="AX24" s="310" t="e">
        <f aca="false">AM24/(#ref!+AM24)</f>
        <v>#NAME?</v>
      </c>
      <c r="AZ24" s="307" t="e">
        <f aca="false">(#ref!*0.1)+(AF24*6)+(AL24*0.1)+(AN24*6)</f>
        <v>#NAME?</v>
      </c>
      <c r="BA24" s="307" t="e">
        <f aca="false">(#ref!*0.1)+(AF24*6)+(AK24*1)+(AL24*0.1)+(AN24*6)</f>
        <v>#NAME?</v>
      </c>
    </row>
    <row r="25" customFormat="false" ht="8.25" hidden="false" customHeight="false" outlineLevel="0" collapsed="false">
      <c r="A25" s="397"/>
      <c r="B25" s="307"/>
      <c r="C25" s="408"/>
      <c r="D25" s="307"/>
      <c r="E25" s="307"/>
      <c r="F25" s="307" t="e">
        <f aca="false">E25/D25</f>
        <v>#DIV/0!</v>
      </c>
      <c r="G25" s="307"/>
      <c r="H25" s="310" t="e">
        <f aca="false">G25/D25</f>
        <v>#DIV/0!</v>
      </c>
      <c r="J25" s="310" t="e">
        <f aca="false">L25/K25</f>
        <v>#DIV/0!</v>
      </c>
      <c r="K25" s="307"/>
      <c r="L25" s="307"/>
      <c r="M25" s="307"/>
      <c r="N25" s="307" t="e">
        <f aca="false">M25/L25</f>
        <v>#DIV/0!</v>
      </c>
      <c r="O25" s="307"/>
      <c r="P25" s="310" t="e">
        <f aca="false">O25/L25</f>
        <v>#DIV/0!</v>
      </c>
      <c r="S25" s="397"/>
      <c r="T25" s="310" t="n">
        <f aca="false">(D25+K25)/($D$27+$K$27+$N$17+$E$17+$L$38+$L$47)</f>
        <v>0</v>
      </c>
      <c r="U25" s="310" t="n">
        <f aca="false">K25/($K$27+$F$38+$F$47)</f>
        <v>0</v>
      </c>
      <c r="V25" s="310" t="n">
        <f aca="false">D25/($D$27+$N$17+$L$38+$L$47)</f>
        <v>0</v>
      </c>
      <c r="X25" s="307" t="n">
        <f aca="false">($E25*('Scoring Format'!$B$3))+($G25*('Scoring Format'!$B$6))+($M25*('Scoring Format'!$B$4))+($O25*('Scoring Format'!$B$7))</f>
        <v>0</v>
      </c>
      <c r="Y25" s="307" t="n">
        <f aca="false">($E25*('Scoring Format'!$B$3))+($G25*('Scoring Format'!$B$6))+(L25*1)+($M25*('Scoring Format'!$B$4))+($O25*('Scoring Format'!$B$7))</f>
        <v>0</v>
      </c>
      <c r="Z25" s="307" t="n">
        <f aca="false">($E25*('Scoring Format'!$B$3))+($G25*('Scoring Format'!$B$6))+(L25*0.5)+($M25*('Scoring Format'!$B$4))+($O25*('Scoring Format'!$B$7))</f>
        <v>0</v>
      </c>
      <c r="AA25" s="399"/>
      <c r="AB25" s="399"/>
      <c r="AC25" s="399"/>
      <c r="AD25" s="397" t="s">
        <v>1676</v>
      </c>
      <c r="AE25" s="397"/>
      <c r="AF25" s="307"/>
      <c r="AG25" s="307"/>
      <c r="AH25" s="307" t="e">
        <f aca="false">AG25/AF25</f>
        <v>#DIV/0!</v>
      </c>
      <c r="AI25" s="307" t="n">
        <v>0</v>
      </c>
      <c r="AJ25" s="310" t="e">
        <f aca="false">AI25/AF25</f>
        <v>#DIV/0!</v>
      </c>
      <c r="AL25" s="310" t="e">
        <f aca="false">AN25/AM25</f>
        <v>#DIV/0!</v>
      </c>
      <c r="AM25" s="307"/>
      <c r="AN25" s="307"/>
      <c r="AO25" s="307"/>
      <c r="AP25" s="307" t="e">
        <f aca="false">AO25/AN25</f>
        <v>#DIV/0!</v>
      </c>
      <c r="AQ25" s="307" t="n">
        <v>0</v>
      </c>
      <c r="AR25" s="310" t="e">
        <f aca="false">AQ25/AN25</f>
        <v>#DIV/0!</v>
      </c>
      <c r="AV25" s="310" t="e">
        <f aca="false">(#ref!+AM25)/(#ref!+AM31)</f>
        <v>#NAME?</v>
      </c>
      <c r="AW25" s="310" t="e">
        <f aca="false">#ref!/(AM25+#ref!)</f>
        <v>#NAME?</v>
      </c>
      <c r="AX25" s="310" t="e">
        <f aca="false">AM25/(#ref!+AM25)</f>
        <v>#NAME?</v>
      </c>
      <c r="AZ25" s="307" t="e">
        <f aca="false">(#ref!*0.1)+(AF25*6)+(AL25*0.1)+(AN25*6)</f>
        <v>#NAME?</v>
      </c>
      <c r="BA25" s="307" t="e">
        <f aca="false">(#ref!*0.1)+(AF25*6)+(AK25*1)+(AL25*0.1)+(AN25*6)</f>
        <v>#NAME?</v>
      </c>
    </row>
    <row r="26" customFormat="false" ht="8.25" hidden="false" customHeight="false" outlineLevel="0" collapsed="false">
      <c r="A26" s="397" t="s">
        <v>1677</v>
      </c>
      <c r="B26" s="307" t="n">
        <v>27</v>
      </c>
      <c r="C26" s="408" t="n">
        <v>4</v>
      </c>
      <c r="D26" s="307"/>
      <c r="E26" s="307"/>
      <c r="F26" s="307" t="e">
        <f aca="false">E26/D26</f>
        <v>#DIV/0!</v>
      </c>
      <c r="G26" s="307"/>
      <c r="H26" s="310" t="e">
        <f aca="false">G26/D26</f>
        <v>#DIV/0!</v>
      </c>
      <c r="J26" s="310" t="e">
        <f aca="false">L26/K26</f>
        <v>#DIV/0!</v>
      </c>
      <c r="K26" s="307"/>
      <c r="L26" s="307"/>
      <c r="M26" s="307"/>
      <c r="N26" s="307" t="e">
        <f aca="false">M26/L26</f>
        <v>#DIV/0!</v>
      </c>
      <c r="O26" s="307"/>
      <c r="P26" s="310" t="e">
        <f aca="false">O26/L26</f>
        <v>#DIV/0!</v>
      </c>
      <c r="S26" s="397" t="s">
        <v>1678</v>
      </c>
      <c r="T26" s="310" t="n">
        <f aca="false">(D26+K26)/($D$27+$K$27+$N$17+$E$17+$L$38+$L$47)</f>
        <v>0</v>
      </c>
      <c r="U26" s="310" t="n">
        <f aca="false">K26/($K$27+$F$38+$F$47)</f>
        <v>0</v>
      </c>
      <c r="V26" s="310" t="n">
        <f aca="false">D26/($D$27+$N$17+$L$38+$L$47)</f>
        <v>0</v>
      </c>
      <c r="X26" s="307" t="n">
        <f aca="false">($E26*('Scoring Format'!$B$3))+($G26*('Scoring Format'!$B$6))+($M26*('Scoring Format'!$B$4))+($O26*('Scoring Format'!$B$7))</f>
        <v>0</v>
      </c>
      <c r="Y26" s="307" t="n">
        <f aca="false">($E26*('Scoring Format'!$B$3))+($G26*('Scoring Format'!$B$6))+(L26*1)+($M26*('Scoring Format'!$B$4))+($O26*('Scoring Format'!$B$7))</f>
        <v>0</v>
      </c>
      <c r="Z26" s="307" t="n">
        <f aca="false">($E26*('Scoring Format'!$B$3))+($G26*('Scoring Format'!$B$6))+(L26*0.5)+($M26*('Scoring Format'!$B$4))+($O26*('Scoring Format'!$B$7))</f>
        <v>0</v>
      </c>
      <c r="AA26" s="399"/>
      <c r="AB26" s="399"/>
      <c r="AC26" s="399"/>
      <c r="AD26" s="397" t="s">
        <v>1679</v>
      </c>
      <c r="AE26" s="397"/>
      <c r="AF26" s="307"/>
      <c r="AG26" s="307"/>
      <c r="AH26" s="307" t="e">
        <f aca="false">AG26/AF26</f>
        <v>#DIV/0!</v>
      </c>
      <c r="AI26" s="307"/>
      <c r="AJ26" s="310" t="e">
        <f aca="false">AI26/AF26</f>
        <v>#DIV/0!</v>
      </c>
      <c r="AL26" s="310" t="e">
        <f aca="false">AN26/AM26</f>
        <v>#DIV/0!</v>
      </c>
      <c r="AM26" s="307"/>
      <c r="AN26" s="307"/>
      <c r="AO26" s="307"/>
      <c r="AP26" s="307"/>
      <c r="AQ26" s="307" t="n">
        <f aca="false">(AG26*0.1)+(AI26*6)+(AN26*0.1)+(AP26*6)</f>
        <v>0</v>
      </c>
      <c r="AR26" s="310" t="e">
        <f aca="false">AQ26/AN26</f>
        <v>#DIV/0!</v>
      </c>
      <c r="AV26" s="310" t="e">
        <f aca="false">(#ref!+AM26)/(#ref!+AM32)</f>
        <v>#NAME?</v>
      </c>
      <c r="AW26" s="310" t="e">
        <f aca="false">#ref!/(AM26+#ref!)</f>
        <v>#NAME?</v>
      </c>
      <c r="AX26" s="310" t="e">
        <f aca="false">AM26/(#ref!+AM26)</f>
        <v>#NAME?</v>
      </c>
      <c r="AZ26" s="307" t="e">
        <f aca="false">(#ref!*0.1)+(AF26*6)+(AJ26*1)+(AK26*0.1)+(AM26*6)</f>
        <v>#NAME?</v>
      </c>
      <c r="BA26" s="307" t="e">
        <f aca="false">(#ref!*0.1)+(AF26*6)+(AK26*1)+(AL26*0.1)+(AN26*6)</f>
        <v>#NAME?</v>
      </c>
    </row>
    <row r="27" customFormat="false" ht="8.25" hidden="false" customHeight="false" outlineLevel="0" collapsed="false">
      <c r="A27" s="304" t="s">
        <v>49</v>
      </c>
      <c r="B27" s="304"/>
      <c r="C27" s="304"/>
      <c r="D27" s="304" t="n">
        <f aca="false">SUM(D22:D26)</f>
        <v>460</v>
      </c>
      <c r="E27" s="304" t="n">
        <f aca="false">SUM(E22:E26)</f>
        <v>2058</v>
      </c>
      <c r="F27" s="304"/>
      <c r="G27" s="304" t="n">
        <f aca="false">SUM(G22:G26)</f>
        <v>12</v>
      </c>
      <c r="H27" s="304"/>
      <c r="I27" s="304"/>
      <c r="J27" s="304"/>
      <c r="K27" s="304" t="n">
        <f aca="false">SUM(K22:K26)</f>
        <v>101</v>
      </c>
      <c r="L27" s="304" t="n">
        <f aca="false">SUM(L22:L26)</f>
        <v>81</v>
      </c>
      <c r="M27" s="304" t="n">
        <f aca="false">SUM(M22:M26)</f>
        <v>624</v>
      </c>
      <c r="N27" s="304"/>
      <c r="O27" s="304" t="n">
        <f aca="false">SUM(O22:O26)</f>
        <v>3</v>
      </c>
      <c r="P27" s="304"/>
      <c r="AD27" s="304" t="s">
        <v>49</v>
      </c>
      <c r="AE27" s="304"/>
      <c r="AF27" s="304" t="n">
        <f aca="false">SUM(AF22:AF26)</f>
        <v>304</v>
      </c>
      <c r="AG27" s="304" t="n">
        <f aca="false">SUM(AG22:AG26)</f>
        <v>1513</v>
      </c>
      <c r="AH27" s="304"/>
      <c r="AI27" s="304" t="n">
        <f aca="false">SUM(AI22:AI26)</f>
        <v>13</v>
      </c>
      <c r="AJ27" s="304"/>
      <c r="AK27" s="304"/>
      <c r="AL27" s="304"/>
      <c r="AM27" s="304" t="n">
        <f aca="false">SUM(AM22:AM26)</f>
        <v>98</v>
      </c>
      <c r="AN27" s="304" t="n">
        <f aca="false">SUM(AN22:AN26)</f>
        <v>72</v>
      </c>
      <c r="AO27" s="304" t="n">
        <f aca="false">SUM(AO22:AO26)</f>
        <v>491</v>
      </c>
      <c r="AP27" s="304"/>
      <c r="AQ27" s="304" t="n">
        <f aca="false">SUM(AQ22:AQ26)</f>
        <v>4</v>
      </c>
      <c r="AR27" s="304"/>
    </row>
    <row r="28" customFormat="false" ht="8.25" hidden="false" customHeight="false" outlineLevel="0" collapsed="false">
      <c r="A28" s="304"/>
      <c r="B28" s="399"/>
      <c r="C28" s="399"/>
      <c r="D28" s="399"/>
      <c r="E28" s="399"/>
      <c r="F28" s="399"/>
      <c r="G28" s="399"/>
      <c r="H28" s="304"/>
      <c r="I28" s="399"/>
      <c r="J28" s="399"/>
      <c r="K28" s="399"/>
      <c r="L28" s="399"/>
      <c r="M28" s="399"/>
      <c r="N28" s="399"/>
      <c r="AC28" s="304"/>
      <c r="AD28" s="399"/>
      <c r="AE28" s="399"/>
      <c r="AF28" s="399"/>
      <c r="AG28" s="399"/>
      <c r="AH28" s="399"/>
      <c r="AI28" s="399"/>
      <c r="AJ28" s="304"/>
      <c r="AK28" s="399"/>
      <c r="AL28" s="399"/>
      <c r="AM28" s="399"/>
      <c r="AN28" s="399"/>
      <c r="AO28" s="399"/>
      <c r="AP28" s="399"/>
    </row>
    <row r="29" customFormat="false" ht="8.25" hidden="false" customHeight="false" outlineLevel="0" collapsed="false">
      <c r="B29" s="399"/>
      <c r="C29" s="399"/>
      <c r="D29" s="399"/>
      <c r="E29" s="399"/>
      <c r="F29" s="399"/>
      <c r="G29" s="399"/>
      <c r="H29" s="399"/>
      <c r="I29" s="399"/>
      <c r="J29" s="399"/>
      <c r="K29" s="399"/>
      <c r="L29" s="399"/>
      <c r="M29" s="399"/>
      <c r="AD29" s="399"/>
      <c r="AE29" s="399"/>
      <c r="AF29" s="399"/>
      <c r="AG29" s="399"/>
      <c r="AH29" s="399"/>
      <c r="AI29" s="399"/>
      <c r="AJ29" s="399"/>
      <c r="AK29" s="399"/>
      <c r="AL29" s="399"/>
      <c r="AM29" s="399"/>
      <c r="AN29" s="399"/>
      <c r="AO29" s="399"/>
    </row>
    <row r="30" customFormat="false" ht="8.25" hidden="false" customHeight="false" outlineLevel="0" collapsed="false">
      <c r="A30" s="394" t="s">
        <v>50</v>
      </c>
      <c r="B30" s="394"/>
      <c r="C30" s="394"/>
      <c r="D30" s="394"/>
      <c r="E30" s="394"/>
      <c r="F30" s="394"/>
      <c r="G30" s="394"/>
      <c r="H30" s="395"/>
      <c r="I30" s="395"/>
      <c r="J30" s="399"/>
      <c r="K30" s="399"/>
      <c r="L30" s="394" t="s">
        <v>19</v>
      </c>
      <c r="M30" s="394"/>
      <c r="N30" s="394"/>
      <c r="O30" s="394"/>
      <c r="P30" s="394"/>
      <c r="T30" s="394" t="s">
        <v>20</v>
      </c>
      <c r="U30" s="394"/>
      <c r="V30" s="394"/>
      <c r="X30" s="394"/>
      <c r="Y30" s="394"/>
      <c r="AE30" s="394" t="s">
        <v>50</v>
      </c>
      <c r="AF30" s="394"/>
      <c r="AG30" s="394"/>
      <c r="AH30" s="394"/>
      <c r="AI30" s="394"/>
      <c r="AJ30" s="394"/>
      <c r="AK30" s="394"/>
      <c r="AL30" s="399"/>
      <c r="AM30" s="399"/>
      <c r="AN30" s="394" t="s">
        <v>19</v>
      </c>
      <c r="AO30" s="394"/>
      <c r="AP30" s="394"/>
      <c r="AQ30" s="394"/>
      <c r="AR30" s="394"/>
      <c r="AV30" s="394" t="s">
        <v>20</v>
      </c>
      <c r="AW30" s="394"/>
      <c r="AX30" s="394"/>
      <c r="AZ30" s="394" t="s">
        <v>21</v>
      </c>
      <c r="BA30" s="394"/>
    </row>
    <row r="31" customFormat="false" ht="8.25" hidden="false" customHeight="false" outlineLevel="0" collapsed="false">
      <c r="A31" s="304" t="s">
        <v>74</v>
      </c>
      <c r="B31" s="304" t="s">
        <v>23</v>
      </c>
      <c r="C31" s="304" t="s">
        <v>24</v>
      </c>
      <c r="D31" s="304" t="s">
        <v>52</v>
      </c>
      <c r="E31" s="304" t="s">
        <v>53</v>
      </c>
      <c r="F31" s="304" t="s">
        <v>54</v>
      </c>
      <c r="G31" s="304" t="s">
        <v>55</v>
      </c>
      <c r="H31" s="304" t="s">
        <v>56</v>
      </c>
      <c r="I31" s="304" t="s">
        <v>30</v>
      </c>
      <c r="J31" s="304" t="s">
        <v>57</v>
      </c>
      <c r="L31" s="304" t="s">
        <v>34</v>
      </c>
      <c r="M31" s="304" t="s">
        <v>35</v>
      </c>
      <c r="N31" s="304" t="s">
        <v>36</v>
      </c>
      <c r="O31" s="304" t="s">
        <v>75</v>
      </c>
      <c r="P31" s="304" t="s">
        <v>31</v>
      </c>
      <c r="S31" s="304" t="s">
        <v>74</v>
      </c>
      <c r="T31" s="304" t="s">
        <v>38</v>
      </c>
      <c r="U31" s="304" t="s">
        <v>39</v>
      </c>
      <c r="V31" s="304" t="s">
        <v>40</v>
      </c>
      <c r="X31" s="304" t="s">
        <v>41</v>
      </c>
      <c r="Y31" s="304" t="s">
        <v>58</v>
      </c>
      <c r="Z31" s="304" t="s">
        <v>76</v>
      </c>
      <c r="AA31" s="304"/>
      <c r="AD31" s="304" t="s">
        <v>74</v>
      </c>
      <c r="AE31" s="304" t="s">
        <v>24</v>
      </c>
      <c r="AF31" s="304" t="s">
        <v>52</v>
      </c>
      <c r="AG31" s="304" t="s">
        <v>53</v>
      </c>
      <c r="AH31" s="304" t="s">
        <v>54</v>
      </c>
      <c r="AI31" s="304" t="s">
        <v>55</v>
      </c>
      <c r="AJ31" s="304" t="s">
        <v>56</v>
      </c>
      <c r="AK31" s="304" t="s">
        <v>30</v>
      </c>
      <c r="AL31" s="304" t="s">
        <v>57</v>
      </c>
      <c r="AN31" s="304" t="s">
        <v>34</v>
      </c>
      <c r="AO31" s="304" t="s">
        <v>35</v>
      </c>
      <c r="AP31" s="304" t="s">
        <v>36</v>
      </c>
      <c r="AQ31" s="304" t="s">
        <v>75</v>
      </c>
      <c r="AR31" s="304" t="s">
        <v>31</v>
      </c>
      <c r="AV31" s="304" t="s">
        <v>38</v>
      </c>
      <c r="AW31" s="304" t="s">
        <v>39</v>
      </c>
      <c r="AX31" s="304" t="s">
        <v>40</v>
      </c>
      <c r="AZ31" s="304" t="s">
        <v>41</v>
      </c>
      <c r="BA31" s="304" t="s">
        <v>58</v>
      </c>
    </row>
    <row r="32" customFormat="false" ht="8.25" hidden="false" customHeight="false" outlineLevel="0" collapsed="false">
      <c r="A32" s="397" t="s">
        <v>1680</v>
      </c>
      <c r="B32" s="307" t="n">
        <v>28</v>
      </c>
      <c r="C32" s="307" t="n">
        <v>15</v>
      </c>
      <c r="D32" s="310" t="n">
        <f aca="false">F32/E32</f>
        <v>0.6</v>
      </c>
      <c r="E32" s="307" t="n">
        <v>100</v>
      </c>
      <c r="F32" s="307" t="n">
        <v>60</v>
      </c>
      <c r="G32" s="307" t="n">
        <v>864</v>
      </c>
      <c r="H32" s="307" t="n">
        <f aca="false">G32/F32</f>
        <v>14.4</v>
      </c>
      <c r="I32" s="307" t="n">
        <v>7</v>
      </c>
      <c r="J32" s="310" t="n">
        <f aca="false">I32/F32</f>
        <v>0.116666666666667</v>
      </c>
      <c r="L32" s="307" t="n">
        <v>1</v>
      </c>
      <c r="M32" s="307" t="n">
        <v>7</v>
      </c>
      <c r="N32" s="409" t="n">
        <f aca="false">M32/L32</f>
        <v>7</v>
      </c>
      <c r="O32" s="307" t="n">
        <v>0</v>
      </c>
      <c r="P32" s="310" t="n">
        <f aca="false">O32/L32</f>
        <v>0</v>
      </c>
      <c r="S32" s="397" t="s">
        <v>1681</v>
      </c>
      <c r="T32" s="312" t="n">
        <f aca="false">(E32+L32)/($D$27+$L$27+$N$17+$E$47+$L$47)</f>
        <v>0.148311306901615</v>
      </c>
      <c r="U32" s="312" t="n">
        <f aca="false">E32/($E$17)</f>
        <v>0.276243093922652</v>
      </c>
      <c r="V32" s="312" t="n">
        <f aca="false">L32/($N$17+$D$27+$L$38+$L$47)</f>
        <v>0.00205761316872428</v>
      </c>
      <c r="X32" s="307" t="n">
        <f aca="false">($G32*('Scoring Format'!$B$4))+($I32*'Scoring Format'!$B$7)+($M32*('Scoring Format'!$B$3))+($O32*('Scoring Format'!$B$6))</f>
        <v>129.1</v>
      </c>
      <c r="Y32" s="307" t="n">
        <f aca="false">(F32*1)+(($G32*('Scoring Format'!$B$4))+($I32*'Scoring Format'!$B$7)+($M32*('Scoring Format'!$B$3))+($O32*('Scoring Format'!$B$6)))</f>
        <v>189.1</v>
      </c>
      <c r="Z32" s="307" t="n">
        <f aca="false">(F32*0.5)+(($G32*('Scoring Format'!$B$4))+($I32*'Scoring Format'!$B$7)+($M32*('Scoring Format'!$B$3))+($O32*('Scoring Format'!$B$6)))</f>
        <v>159.1</v>
      </c>
      <c r="AA32" s="399"/>
      <c r="AD32" s="397" t="s">
        <v>1682</v>
      </c>
      <c r="AE32" s="397"/>
      <c r="AF32" s="310" t="n">
        <f aca="false">AH32/AG32</f>
        <v>0.607476635514019</v>
      </c>
      <c r="AG32" s="307" t="n">
        <v>107</v>
      </c>
      <c r="AH32" s="307" t="n">
        <v>65</v>
      </c>
      <c r="AI32" s="307" t="n">
        <v>710</v>
      </c>
      <c r="AJ32" s="307" t="n">
        <f aca="false">AI32/AH32</f>
        <v>10.9230769230769</v>
      </c>
      <c r="AK32" s="307" t="n">
        <v>6</v>
      </c>
      <c r="AL32" s="310" t="n">
        <f aca="false">AK32/AH32</f>
        <v>0.0923076923076923</v>
      </c>
      <c r="AN32" s="307" t="n">
        <v>0</v>
      </c>
      <c r="AO32" s="307" t="n">
        <v>0</v>
      </c>
      <c r="AP32" s="409" t="e">
        <f aca="false">AO32/AN32</f>
        <v>#DIV/0!</v>
      </c>
      <c r="AQ32" s="307" t="n">
        <v>0</v>
      </c>
      <c r="AR32" s="310" t="e">
        <f aca="false">AQ32/AN32</f>
        <v>#DIV/0!</v>
      </c>
      <c r="AV32" s="312" t="e">
        <f aca="false">(#ref!+AK32)/(#ref!+AK35)</f>
        <v>#NAME?</v>
      </c>
      <c r="AW32" s="312" t="e">
        <f aca="false">#ref!/(AK32+#ref!)</f>
        <v>#NAME?</v>
      </c>
      <c r="AX32" s="312" t="e">
        <f aca="false">AK32/(#ref!+AK32)</f>
        <v>#NAME?</v>
      </c>
      <c r="AZ32" s="307" t="n">
        <f aca="false">(AI32*0.1)+(AK32*6)+(AO32*0.1)+(AQ32*6)</f>
        <v>107</v>
      </c>
      <c r="BA32" s="307" t="n">
        <f aca="false">(AH32*1)+(AI32*0.1)+(AK32*6)+(AO32*0.1)+(AQ32*6)</f>
        <v>172</v>
      </c>
    </row>
    <row r="33" customFormat="false" ht="8.25" hidden="false" customHeight="false" outlineLevel="0" collapsed="false">
      <c r="A33" s="397" t="s">
        <v>1683</v>
      </c>
      <c r="B33" s="307" t="n">
        <v>28</v>
      </c>
      <c r="C33" s="307" t="n">
        <v>16</v>
      </c>
      <c r="D33" s="310" t="n">
        <f aca="false">F33/E33</f>
        <v>0.675675675675676</v>
      </c>
      <c r="E33" s="307" t="n">
        <v>111</v>
      </c>
      <c r="F33" s="307" t="n">
        <v>75</v>
      </c>
      <c r="G33" s="307" t="n">
        <v>796</v>
      </c>
      <c r="H33" s="307" t="n">
        <f aca="false">G33/F33</f>
        <v>10.6133333333333</v>
      </c>
      <c r="I33" s="307" t="n">
        <v>5</v>
      </c>
      <c r="J33" s="310" t="n">
        <f aca="false">I33/F33</f>
        <v>0.0666666666666667</v>
      </c>
      <c r="L33" s="307" t="n">
        <v>0</v>
      </c>
      <c r="M33" s="307" t="n">
        <v>0</v>
      </c>
      <c r="N33" s="409" t="e">
        <f aca="false">M33/L33</f>
        <v>#DIV/0!</v>
      </c>
      <c r="O33" s="307" t="n">
        <v>0</v>
      </c>
      <c r="P33" s="310" t="e">
        <f aca="false">O33/L33</f>
        <v>#DIV/0!</v>
      </c>
      <c r="S33" s="397" t="s">
        <v>1684</v>
      </c>
      <c r="T33" s="312" t="n">
        <f aca="false">(E33+L33)/($D$27+$L$27+$N$17+$E$47+$L$47)</f>
        <v>0.162995594713656</v>
      </c>
      <c r="U33" s="312" t="n">
        <f aca="false">E33/($E$17)</f>
        <v>0.306629834254144</v>
      </c>
      <c r="V33" s="312" t="n">
        <f aca="false">L33/($N$17+$D$27+$L$38+$L$47)</f>
        <v>0</v>
      </c>
      <c r="X33" s="307" t="n">
        <f aca="false">($G33*('Scoring Format'!$B$4))+($I33*'Scoring Format'!$B$7)+($M33*('Scoring Format'!$B$3))+($O33*('Scoring Format'!$B$6))</f>
        <v>109.6</v>
      </c>
      <c r="Y33" s="307" t="n">
        <f aca="false">(F33*1)+(($G33*('Scoring Format'!$B$4))+($I33*'Scoring Format'!$B$7)+($M33*('Scoring Format'!$B$3))+($O33*('Scoring Format'!$B$6)))</f>
        <v>184.6</v>
      </c>
      <c r="Z33" s="307" t="n">
        <f aca="false">(F33*0.5)+(($G33*('Scoring Format'!$B$4))+($I33*'Scoring Format'!$B$7)+($M33*('Scoring Format'!$B$3))+($O33*('Scoring Format'!$B$6)))</f>
        <v>147.1</v>
      </c>
      <c r="AA33" s="399"/>
      <c r="AD33" s="397" t="s">
        <v>1685</v>
      </c>
      <c r="AE33" s="397"/>
      <c r="AF33" s="310" t="n">
        <f aca="false">AH33/AG33</f>
        <v>0.633333333333333</v>
      </c>
      <c r="AG33" s="307" t="n">
        <v>120</v>
      </c>
      <c r="AH33" s="307" t="n">
        <v>76</v>
      </c>
      <c r="AI33" s="307" t="n">
        <v>892</v>
      </c>
      <c r="AJ33" s="307" t="n">
        <f aca="false">AI33/AH33</f>
        <v>11.7368421052632</v>
      </c>
      <c r="AK33" s="307" t="n">
        <v>5</v>
      </c>
      <c r="AL33" s="310" t="n">
        <f aca="false">AK33/AH33</f>
        <v>0.0657894736842105</v>
      </c>
      <c r="AN33" s="307" t="n">
        <v>12</v>
      </c>
      <c r="AO33" s="307" t="n">
        <v>108</v>
      </c>
      <c r="AP33" s="409" t="n">
        <f aca="false">AO33/AN33</f>
        <v>9</v>
      </c>
      <c r="AQ33" s="307" t="n">
        <v>0</v>
      </c>
      <c r="AR33" s="310" t="n">
        <f aca="false">AQ33/AN33</f>
        <v>0</v>
      </c>
      <c r="AV33" s="312" t="e">
        <f aca="false">(#ref!+AK33)/(#ref!+AK36)</f>
        <v>#NAME?</v>
      </c>
      <c r="AW33" s="312" t="e">
        <f aca="false">#ref!/(AK33+#ref!)</f>
        <v>#NAME?</v>
      </c>
      <c r="AX33" s="312" t="e">
        <f aca="false">AK33/(#ref!+AK33)</f>
        <v>#NAME?</v>
      </c>
      <c r="AZ33" s="307" t="n">
        <f aca="false">(AI33*0.1)+(AK33*6)+(AO33*0.1)+(AQ33*6)</f>
        <v>130</v>
      </c>
      <c r="BA33" s="307" t="n">
        <f aca="false">(AH33*1)+(AI33*0.1)+(AK33*6)+(AO33*0.1)+(AQ33*6)</f>
        <v>206</v>
      </c>
    </row>
    <row r="34" customFormat="false" ht="8.25" hidden="false" customHeight="false" outlineLevel="0" collapsed="false">
      <c r="A34" s="397" t="s">
        <v>1686</v>
      </c>
      <c r="B34" s="307" t="n">
        <v>22</v>
      </c>
      <c r="C34" s="307" t="n">
        <v>16</v>
      </c>
      <c r="D34" s="310" t="n">
        <f aca="false">F34/E34</f>
        <v>0.710526315789474</v>
      </c>
      <c r="E34" s="307" t="n">
        <v>76</v>
      </c>
      <c r="F34" s="307" t="n">
        <v>54</v>
      </c>
      <c r="G34" s="307" t="n">
        <v>601</v>
      </c>
      <c r="H34" s="307" t="n">
        <f aca="false">G34/F34</f>
        <v>11.1296296296296</v>
      </c>
      <c r="I34" s="307" t="n">
        <v>4</v>
      </c>
      <c r="J34" s="310" t="n">
        <f aca="false">I34/F34</f>
        <v>0.0740740740740741</v>
      </c>
      <c r="L34" s="307"/>
      <c r="M34" s="307"/>
      <c r="N34" s="409" t="e">
        <f aca="false">M34/L34</f>
        <v>#DIV/0!</v>
      </c>
      <c r="O34" s="307"/>
      <c r="P34" s="310" t="e">
        <f aca="false">O34/L34</f>
        <v>#DIV/0!</v>
      </c>
      <c r="S34" s="397" t="s">
        <v>1687</v>
      </c>
      <c r="T34" s="312" t="n">
        <f aca="false">(E34+L34)/($D$27+$L$27+$N$17+$E$47+$L$47)</f>
        <v>0.111600587371512</v>
      </c>
      <c r="U34" s="312" t="n">
        <f aca="false">E34/($E$17)</f>
        <v>0.209944751381215</v>
      </c>
      <c r="V34" s="312" t="n">
        <f aca="false">L34/($N$17+$D$27+$L$38+$L$47)</f>
        <v>0</v>
      </c>
      <c r="X34" s="307" t="n">
        <f aca="false">($G34*('Scoring Format'!$B$4))+($I34*'Scoring Format'!$B$7)+($M34*('Scoring Format'!$B$3))+($O34*('Scoring Format'!$B$6))</f>
        <v>84.1</v>
      </c>
      <c r="Y34" s="307" t="n">
        <f aca="false">(F34*1)+(($G34*('Scoring Format'!$B$4))+($I34*'Scoring Format'!$B$7)+($M34*('Scoring Format'!$B$3))+($O34*('Scoring Format'!$B$6)))</f>
        <v>138.1</v>
      </c>
      <c r="Z34" s="307" t="n">
        <f aca="false">(F34*0.5)+(($G34*('Scoring Format'!$B$4))+($I34*'Scoring Format'!$B$7)+($M34*('Scoring Format'!$B$3))+($O34*('Scoring Format'!$B$6)))</f>
        <v>111.1</v>
      </c>
      <c r="AA34" s="399"/>
      <c r="AD34" s="397" t="s">
        <v>1688</v>
      </c>
      <c r="AE34" s="397"/>
      <c r="AF34" s="310" t="n">
        <f aca="false">AH34/AG34</f>
        <v>0.55</v>
      </c>
      <c r="AG34" s="307" t="n">
        <v>40</v>
      </c>
      <c r="AH34" s="307" t="n">
        <v>22</v>
      </c>
      <c r="AI34" s="307" t="n">
        <v>325</v>
      </c>
      <c r="AJ34" s="307" t="n">
        <f aca="false">AI34/AH34</f>
        <v>14.7727272727273</v>
      </c>
      <c r="AK34" s="307" t="n">
        <v>2</v>
      </c>
      <c r="AL34" s="310" t="n">
        <f aca="false">AK34/AH34</f>
        <v>0.0909090909090909</v>
      </c>
      <c r="AN34" s="307" t="n">
        <v>5</v>
      </c>
      <c r="AO34" s="307" t="n">
        <v>20</v>
      </c>
      <c r="AP34" s="409" t="n">
        <f aca="false">AO34/AN34</f>
        <v>4</v>
      </c>
      <c r="AQ34" s="307" t="n">
        <v>0</v>
      </c>
      <c r="AR34" s="310" t="n">
        <f aca="false">AQ34/AN34</f>
        <v>0</v>
      </c>
      <c r="AV34" s="312" t="e">
        <f aca="false">(#ref!+AK34)/(#ref!+AK37)</f>
        <v>#NAME?</v>
      </c>
      <c r="AW34" s="312" t="e">
        <f aca="false">#ref!/(AK34+#ref!)</f>
        <v>#NAME?</v>
      </c>
      <c r="AX34" s="312" t="e">
        <f aca="false">AK34/(#ref!+AK34)</f>
        <v>#NAME?</v>
      </c>
      <c r="AZ34" s="307" t="n">
        <f aca="false">(AI34*0.1)+(AK34*6)+(AO34*0.1)+(AQ34*6)</f>
        <v>46.5</v>
      </c>
      <c r="BA34" s="307" t="n">
        <f aca="false">(AH34*1)+(AI34*0.1)+(AK34*6)+(AO34*0.1)+(AQ34*6)</f>
        <v>68.5</v>
      </c>
    </row>
    <row r="35" customFormat="false" ht="8.25" hidden="false" customHeight="false" outlineLevel="0" collapsed="false">
      <c r="A35" s="397" t="s">
        <v>1689</v>
      </c>
      <c r="B35" s="307" t="n">
        <v>25</v>
      </c>
      <c r="C35" s="307"/>
      <c r="D35" s="310" t="n">
        <f aca="false">F35/E35</f>
        <v>0.444444444444444</v>
      </c>
      <c r="E35" s="307" t="n">
        <v>9</v>
      </c>
      <c r="F35" s="307" t="n">
        <v>4</v>
      </c>
      <c r="G35" s="307" t="n">
        <v>54</v>
      </c>
      <c r="H35" s="307" t="n">
        <f aca="false">G35/F35</f>
        <v>13.5</v>
      </c>
      <c r="I35" s="307" t="n">
        <v>0</v>
      </c>
      <c r="J35" s="310" t="n">
        <f aca="false">I35/F35</f>
        <v>0</v>
      </c>
      <c r="L35" s="307"/>
      <c r="M35" s="307"/>
      <c r="N35" s="409" t="e">
        <f aca="false">M35/L35</f>
        <v>#DIV/0!</v>
      </c>
      <c r="O35" s="307"/>
      <c r="P35" s="310" t="e">
        <f aca="false">O35/L35</f>
        <v>#DIV/0!</v>
      </c>
      <c r="S35" s="397" t="s">
        <v>1690</v>
      </c>
      <c r="T35" s="312" t="n">
        <f aca="false">(E35+L35)/($D$27+$L$27+$N$17+$E$47+$L$47)</f>
        <v>0.013215859030837</v>
      </c>
      <c r="U35" s="312" t="n">
        <f aca="false">E35/($E$17)</f>
        <v>0.0248618784530387</v>
      </c>
      <c r="V35" s="312" t="n">
        <f aca="false">L35/($N$17+$D$27+$L$38+$L$47)</f>
        <v>0</v>
      </c>
      <c r="X35" s="307" t="n">
        <f aca="false">($G35*('Scoring Format'!$B$4))+($I35*'Scoring Format'!$B$7)+($M35*('Scoring Format'!$B$3))+($O35*('Scoring Format'!$B$6))</f>
        <v>5.4</v>
      </c>
      <c r="Y35" s="307" t="n">
        <f aca="false">(F35*1)+(($G35*('Scoring Format'!$B$4))+($I35*'Scoring Format'!$B$7)+($M35*('Scoring Format'!$B$3))+($O35*('Scoring Format'!$B$6)))</f>
        <v>9.4</v>
      </c>
      <c r="Z35" s="307" t="n">
        <f aca="false">(F35*0.5)+(($G35*('Scoring Format'!$B$4))+($I35*'Scoring Format'!$B$7)+($M35*('Scoring Format'!$B$3))+($O35*('Scoring Format'!$B$6)))</f>
        <v>7.4</v>
      </c>
      <c r="AA35" s="399"/>
      <c r="AD35" s="397" t="s">
        <v>1691</v>
      </c>
      <c r="AE35" s="397"/>
      <c r="AF35" s="310" t="n">
        <f aca="false">AH35/AG35</f>
        <v>0.662068965517241</v>
      </c>
      <c r="AG35" s="307" t="n">
        <v>145</v>
      </c>
      <c r="AH35" s="307" t="n">
        <v>96</v>
      </c>
      <c r="AI35" s="307" t="n">
        <v>1098</v>
      </c>
      <c r="AJ35" s="307" t="n">
        <f aca="false">AI35/AH35</f>
        <v>11.4375</v>
      </c>
      <c r="AK35" s="307" t="n">
        <v>7</v>
      </c>
      <c r="AL35" s="310" t="n">
        <f aca="false">AK35/AH35</f>
        <v>0.0729166666666667</v>
      </c>
      <c r="AN35" s="307" t="n">
        <v>0</v>
      </c>
      <c r="AO35" s="307" t="n">
        <v>0</v>
      </c>
      <c r="AP35" s="409" t="e">
        <f aca="false">AO35/AN35</f>
        <v>#DIV/0!</v>
      </c>
      <c r="AQ35" s="307" t="n">
        <v>0</v>
      </c>
      <c r="AR35" s="310" t="e">
        <f aca="false">AQ35/AN35</f>
        <v>#DIV/0!</v>
      </c>
      <c r="AV35" s="312" t="e">
        <f aca="false">(#ref!+AK35)/(#ref!+AK38)</f>
        <v>#NAME?</v>
      </c>
      <c r="AW35" s="312" t="e">
        <f aca="false">#ref!/(AK35+#ref!)</f>
        <v>#NAME?</v>
      </c>
      <c r="AX35" s="312" t="e">
        <f aca="false">AK35/(#ref!+AK35)</f>
        <v>#NAME?</v>
      </c>
      <c r="AZ35" s="307" t="n">
        <f aca="false">(AI35*0.1)+(AK35*6)+(AO35*0.1)+(AQ35*6)</f>
        <v>151.8</v>
      </c>
      <c r="BA35" s="307" t="n">
        <f aca="false">(AH35*1)+(AI35*0.1)+(AK35*6)+(AO35*0.1)+(AQ35*6)</f>
        <v>247.8</v>
      </c>
    </row>
    <row r="36" customFormat="false" ht="8.25" hidden="false" customHeight="false" outlineLevel="0" collapsed="false">
      <c r="A36" s="397" t="s">
        <v>1692</v>
      </c>
      <c r="B36" s="307" t="n">
        <v>22</v>
      </c>
      <c r="C36" s="307"/>
      <c r="D36" s="310" t="e">
        <f aca="false">F36/E36</f>
        <v>#DIV/0!</v>
      </c>
      <c r="E36" s="307"/>
      <c r="F36" s="307"/>
      <c r="G36" s="307"/>
      <c r="H36" s="307" t="e">
        <f aca="false">G36/F36</f>
        <v>#DIV/0!</v>
      </c>
      <c r="I36" s="307"/>
      <c r="J36" s="310" t="e">
        <f aca="false">I36/F36</f>
        <v>#DIV/0!</v>
      </c>
      <c r="L36" s="307"/>
      <c r="M36" s="307"/>
      <c r="N36" s="409" t="e">
        <f aca="false">M36/L36</f>
        <v>#DIV/0!</v>
      </c>
      <c r="O36" s="307"/>
      <c r="P36" s="310" t="e">
        <f aca="false">O36/L36</f>
        <v>#DIV/0!</v>
      </c>
      <c r="S36" s="397" t="s">
        <v>1693</v>
      </c>
      <c r="T36" s="312" t="n">
        <f aca="false">(E36+L36)/($D$27+$L$27+$N$17+$E$47+$L$47)</f>
        <v>0</v>
      </c>
      <c r="U36" s="312" t="n">
        <f aca="false">E36/($E$17)</f>
        <v>0</v>
      </c>
      <c r="V36" s="312" t="n">
        <f aca="false">L36/($N$17+$D$27+$L$38+$L$47)</f>
        <v>0</v>
      </c>
      <c r="X36" s="307" t="n">
        <f aca="false">($G36*('Scoring Format'!$B$4))+($I36*'Scoring Format'!$B$7)+($M36*('Scoring Format'!$B$3))+($O36*('Scoring Format'!$B$6))</f>
        <v>0</v>
      </c>
      <c r="Y36" s="307" t="n">
        <f aca="false">(F36*1)+(($G36*('Scoring Format'!$B$4))+($I36*'Scoring Format'!$B$7)+($M36*('Scoring Format'!$B$3))+($O36*('Scoring Format'!$B$6)))</f>
        <v>0</v>
      </c>
      <c r="Z36" s="307" t="n">
        <f aca="false">(F36*0.5)+(($G36*('Scoring Format'!$B$4))+($I36*'Scoring Format'!$B$7)+($M36*('Scoring Format'!$B$3))+($O36*('Scoring Format'!$B$6)))</f>
        <v>0</v>
      </c>
      <c r="AA36" s="399"/>
      <c r="AD36" s="397" t="s">
        <v>1694</v>
      </c>
      <c r="AE36" s="397"/>
      <c r="AF36" s="310" t="n">
        <f aca="false">AH36/AG36</f>
        <v>0.6</v>
      </c>
      <c r="AG36" s="307" t="n">
        <v>10</v>
      </c>
      <c r="AH36" s="307" t="n">
        <v>6</v>
      </c>
      <c r="AI36" s="307" t="n">
        <v>100</v>
      </c>
      <c r="AJ36" s="307" t="n">
        <f aca="false">AI36/AH36</f>
        <v>16.6666666666667</v>
      </c>
      <c r="AK36" s="307" t="n">
        <v>0</v>
      </c>
      <c r="AL36" s="310" t="n">
        <f aca="false">AK36/AH36</f>
        <v>0</v>
      </c>
      <c r="AN36" s="307" t="n">
        <v>0</v>
      </c>
      <c r="AO36" s="307" t="n">
        <v>0</v>
      </c>
      <c r="AP36" s="409" t="e">
        <f aca="false">AO36/AN36</f>
        <v>#DIV/0!</v>
      </c>
      <c r="AQ36" s="307" t="n">
        <v>0</v>
      </c>
      <c r="AR36" s="310" t="e">
        <f aca="false">AQ36/AN36</f>
        <v>#DIV/0!</v>
      </c>
      <c r="AV36" s="312" t="e">
        <f aca="false">(#ref!+AK36)/(#ref!+AK41)</f>
        <v>#NAME?</v>
      </c>
      <c r="AW36" s="312" t="e">
        <f aca="false">#ref!/(AK36+#ref!)</f>
        <v>#NAME?</v>
      </c>
      <c r="AX36" s="312" t="e">
        <f aca="false">AK36/(#ref!+AK36)</f>
        <v>#NAME?</v>
      </c>
      <c r="AZ36" s="307" t="n">
        <f aca="false">(AI36*0.1)+(AK36*6)+(AO36*0.1)+(AQ36*6)</f>
        <v>10</v>
      </c>
      <c r="BA36" s="307" t="n">
        <f aca="false">(AH36*1)+(AI36*0.1)+(AK36*6)+(AO36*0.1)+(AQ36*6)</f>
        <v>16</v>
      </c>
    </row>
    <row r="37" customFormat="false" ht="8.25" hidden="false" customHeight="false" outlineLevel="0" collapsed="false">
      <c r="A37" s="397" t="s">
        <v>1695</v>
      </c>
      <c r="B37" s="307" t="n">
        <v>29</v>
      </c>
      <c r="C37" s="307"/>
      <c r="D37" s="310" t="n">
        <f aca="false">F37/E37</f>
        <v>0.5</v>
      </c>
      <c r="E37" s="307" t="n">
        <v>6</v>
      </c>
      <c r="F37" s="307" t="n">
        <v>3</v>
      </c>
      <c r="G37" s="307" t="n">
        <v>60</v>
      </c>
      <c r="H37" s="307" t="n">
        <f aca="false">G37/F37</f>
        <v>20</v>
      </c>
      <c r="I37" s="307" t="n">
        <v>0</v>
      </c>
      <c r="J37" s="310" t="n">
        <f aca="false">I37/F37</f>
        <v>0</v>
      </c>
      <c r="L37" s="307" t="n">
        <v>0</v>
      </c>
      <c r="M37" s="307" t="n">
        <v>0</v>
      </c>
      <c r="N37" s="409" t="e">
        <f aca="false">M37/L37</f>
        <v>#DIV/0!</v>
      </c>
      <c r="O37" s="307" t="n">
        <v>0</v>
      </c>
      <c r="P37" s="310" t="e">
        <f aca="false">O37/L37</f>
        <v>#DIV/0!</v>
      </c>
      <c r="S37" s="397" t="s">
        <v>1696</v>
      </c>
      <c r="T37" s="312" t="n">
        <f aca="false">(E37+L37)/($D$27+$L$27+$N$17+$E$47+$L$47)</f>
        <v>0.00881057268722467</v>
      </c>
      <c r="U37" s="312" t="n">
        <f aca="false">E37/($E$17)</f>
        <v>0.0165745856353591</v>
      </c>
      <c r="V37" s="312" t="n">
        <f aca="false">L37/($N$17+$D$27+$L$38+$L$47)</f>
        <v>0</v>
      </c>
      <c r="X37" s="307" t="n">
        <f aca="false">($G37*('Scoring Format'!$B$4))+($I37*'Scoring Format'!$B$7)+($M37*('Scoring Format'!$B$3))+($O37*('Scoring Format'!$B$6))</f>
        <v>6</v>
      </c>
      <c r="Y37" s="307" t="n">
        <f aca="false">(F37*1)+(($G37*('Scoring Format'!$B$4))+($I37*'Scoring Format'!$B$7)+($M37*('Scoring Format'!$B$3))+($O37*('Scoring Format'!$B$6)))</f>
        <v>9</v>
      </c>
      <c r="Z37" s="307" t="n">
        <f aca="false">(F37*0.5)+(($G37*('Scoring Format'!$B$4))+($I37*'Scoring Format'!$B$7)+($M37*('Scoring Format'!$B$3))+($O37*('Scoring Format'!$B$6)))</f>
        <v>7.5</v>
      </c>
      <c r="AA37" s="399"/>
      <c r="AD37" s="397" t="s">
        <v>1697</v>
      </c>
      <c r="AE37" s="397"/>
      <c r="AF37" s="310" t="e">
        <f aca="false">AH37/AG37</f>
        <v>#DIV/0!</v>
      </c>
      <c r="AG37" s="307"/>
      <c r="AH37" s="307"/>
      <c r="AI37" s="307"/>
      <c r="AJ37" s="307"/>
      <c r="AK37" s="307"/>
      <c r="AL37" s="310" t="e">
        <f aca="false">AK37/AH37</f>
        <v>#DIV/0!</v>
      </c>
      <c r="AN37" s="307"/>
      <c r="AO37" s="307"/>
      <c r="AP37" s="409" t="e">
        <f aca="false">AO37/AN37</f>
        <v>#DIV/0!</v>
      </c>
      <c r="AQ37" s="307"/>
      <c r="AR37" s="310" t="e">
        <f aca="false">AQ37/AN37</f>
        <v>#DIV/0!</v>
      </c>
      <c r="AV37" s="312" t="e">
        <f aca="false">(#ref!+AK37)/(#ref!+AK42)</f>
        <v>#NAME?</v>
      </c>
      <c r="AW37" s="312" t="e">
        <f aca="false">#ref!/(AK37+#ref!)</f>
        <v>#NAME?</v>
      </c>
      <c r="AX37" s="312" t="e">
        <f aca="false">AK37/(#ref!+AK37)</f>
        <v>#NAME?</v>
      </c>
      <c r="AZ37" s="307"/>
      <c r="BA37" s="307"/>
    </row>
    <row r="38" customFormat="false" ht="8.25" hidden="false" customHeight="false" outlineLevel="0" collapsed="false">
      <c r="A38" s="304" t="s">
        <v>49</v>
      </c>
      <c r="B38" s="304"/>
      <c r="C38" s="304"/>
      <c r="D38" s="303"/>
      <c r="E38" s="304" t="n">
        <f aca="false">SUM(E32:E37)</f>
        <v>302</v>
      </c>
      <c r="F38" s="304" t="n">
        <f aca="false">SUM(F32:F37)</f>
        <v>196</v>
      </c>
      <c r="G38" s="304" t="n">
        <f aca="false">SUM(G32:G37)</f>
        <v>2375</v>
      </c>
      <c r="H38" s="304"/>
      <c r="I38" s="304" t="n">
        <f aca="false">SUM(I32:I37)</f>
        <v>16</v>
      </c>
      <c r="J38" s="304"/>
      <c r="K38" s="304"/>
      <c r="L38" s="304" t="n">
        <f aca="false">SUM(L32:L37)</f>
        <v>1</v>
      </c>
      <c r="M38" s="304" t="n">
        <f aca="false">SUM(M32:M37)</f>
        <v>7</v>
      </c>
      <c r="N38" s="304"/>
      <c r="O38" s="304" t="n">
        <f aca="false">SUM(O32:O37)</f>
        <v>0</v>
      </c>
      <c r="P38" s="304"/>
      <c r="AD38" s="304" t="s">
        <v>49</v>
      </c>
      <c r="AE38" s="304"/>
      <c r="AF38" s="303"/>
      <c r="AG38" s="304" t="n">
        <f aca="false">SUM(AG32:AG37)</f>
        <v>422</v>
      </c>
      <c r="AH38" s="304" t="n">
        <f aca="false">SUM(AH32:AH37)</f>
        <v>265</v>
      </c>
      <c r="AI38" s="304" t="n">
        <f aca="false">SUM(AI32:AI37)</f>
        <v>3125</v>
      </c>
      <c r="AJ38" s="304"/>
      <c r="AK38" s="304" t="n">
        <f aca="false">SUM(AK32:AK37)</f>
        <v>20</v>
      </c>
      <c r="AL38" s="304"/>
      <c r="AM38" s="304"/>
      <c r="AN38" s="304" t="n">
        <f aca="false">SUM(AN32:AN37)</f>
        <v>17</v>
      </c>
      <c r="AO38" s="304" t="n">
        <f aca="false">SUM(AO32:AO37)</f>
        <v>128</v>
      </c>
      <c r="AP38" s="304"/>
      <c r="AQ38" s="304" t="n">
        <f aca="false">SUM(AQ32:AQ37)</f>
        <v>0</v>
      </c>
      <c r="AR38" s="304"/>
    </row>
    <row r="39" customFormat="false" ht="8.25" hidden="false" customHeight="false" outlineLevel="0" collapsed="false">
      <c r="A39" s="410"/>
      <c r="C39" s="399"/>
      <c r="D39" s="399"/>
      <c r="E39" s="399"/>
      <c r="F39" s="399"/>
      <c r="G39" s="399"/>
      <c r="H39" s="399"/>
      <c r="I39" s="399"/>
      <c r="J39" s="399"/>
      <c r="K39" s="399"/>
      <c r="L39" s="399"/>
      <c r="AC39" s="304"/>
      <c r="AE39" s="399"/>
      <c r="AF39" s="399"/>
      <c r="AG39" s="399"/>
      <c r="AH39" s="399"/>
      <c r="AI39" s="399"/>
      <c r="AJ39" s="399"/>
      <c r="AK39" s="399"/>
      <c r="AL39" s="399"/>
      <c r="AM39" s="399"/>
      <c r="AN39" s="399"/>
    </row>
    <row r="40" customFormat="false" ht="8.25" hidden="false" customHeight="false" outlineLevel="0" collapsed="false">
      <c r="A40" s="304"/>
      <c r="C40" s="399"/>
      <c r="D40" s="399"/>
      <c r="E40" s="399"/>
      <c r="F40" s="399"/>
      <c r="G40" s="399"/>
      <c r="H40" s="399"/>
      <c r="I40" s="399"/>
      <c r="J40" s="399"/>
      <c r="K40" s="399"/>
      <c r="L40" s="399"/>
      <c r="AC40" s="304"/>
      <c r="AE40" s="399"/>
      <c r="AF40" s="399"/>
      <c r="AG40" s="399"/>
      <c r="AH40" s="399"/>
      <c r="AI40" s="399"/>
      <c r="AJ40" s="399"/>
      <c r="AK40" s="399"/>
      <c r="AL40" s="399"/>
      <c r="AM40" s="399"/>
      <c r="AN40" s="399"/>
    </row>
    <row r="41" customFormat="false" ht="8.25" hidden="false" customHeight="false" outlineLevel="0" collapsed="false">
      <c r="A41" s="394" t="s">
        <v>50</v>
      </c>
      <c r="B41" s="394"/>
      <c r="C41" s="394"/>
      <c r="D41" s="394"/>
      <c r="E41" s="394"/>
      <c r="F41" s="394"/>
      <c r="G41" s="394"/>
      <c r="H41" s="395"/>
      <c r="I41" s="395"/>
      <c r="J41" s="399"/>
      <c r="K41" s="399"/>
      <c r="L41" s="394" t="s">
        <v>19</v>
      </c>
      <c r="M41" s="394"/>
      <c r="N41" s="394"/>
      <c r="O41" s="394"/>
      <c r="P41" s="394"/>
      <c r="T41" s="394" t="s">
        <v>20</v>
      </c>
      <c r="U41" s="394"/>
      <c r="V41" s="394"/>
      <c r="X41" s="394"/>
      <c r="Y41" s="394"/>
      <c r="AE41" s="394" t="s">
        <v>50</v>
      </c>
      <c r="AF41" s="394"/>
      <c r="AG41" s="394"/>
      <c r="AH41" s="394"/>
      <c r="AI41" s="394"/>
      <c r="AJ41" s="394"/>
      <c r="AK41" s="394"/>
      <c r="AL41" s="399"/>
      <c r="AM41" s="399"/>
      <c r="AN41" s="394" t="s">
        <v>19</v>
      </c>
      <c r="AO41" s="394"/>
      <c r="AP41" s="394"/>
      <c r="AQ41" s="394"/>
      <c r="AR41" s="394"/>
      <c r="AV41" s="394" t="s">
        <v>20</v>
      </c>
      <c r="AW41" s="394"/>
      <c r="AX41" s="394"/>
      <c r="AZ41" s="394" t="s">
        <v>21</v>
      </c>
      <c r="BA41" s="394"/>
    </row>
    <row r="42" customFormat="false" ht="8.25" hidden="false" customHeight="false" outlineLevel="0" collapsed="false">
      <c r="A42" s="304" t="s">
        <v>95</v>
      </c>
      <c r="B42" s="304" t="s">
        <v>23</v>
      </c>
      <c r="C42" s="304" t="s">
        <v>24</v>
      </c>
      <c r="D42" s="304" t="s">
        <v>52</v>
      </c>
      <c r="E42" s="304" t="s">
        <v>53</v>
      </c>
      <c r="F42" s="304" t="s">
        <v>54</v>
      </c>
      <c r="G42" s="304" t="s">
        <v>55</v>
      </c>
      <c r="H42" s="304" t="s">
        <v>56</v>
      </c>
      <c r="I42" s="304" t="s">
        <v>30</v>
      </c>
      <c r="J42" s="304" t="s">
        <v>57</v>
      </c>
      <c r="L42" s="304" t="s">
        <v>34</v>
      </c>
      <c r="M42" s="304" t="s">
        <v>35</v>
      </c>
      <c r="N42" s="304" t="s">
        <v>36</v>
      </c>
      <c r="O42" s="304" t="s">
        <v>96</v>
      </c>
      <c r="P42" s="304" t="s">
        <v>31</v>
      </c>
      <c r="S42" s="304" t="s">
        <v>95</v>
      </c>
      <c r="T42" s="304" t="s">
        <v>38</v>
      </c>
      <c r="U42" s="304" t="s">
        <v>39</v>
      </c>
      <c r="V42" s="304" t="s">
        <v>40</v>
      </c>
      <c r="X42" s="304" t="s">
        <v>41</v>
      </c>
      <c r="Y42" s="304" t="s">
        <v>58</v>
      </c>
      <c r="Z42" s="304" t="s">
        <v>97</v>
      </c>
      <c r="AA42" s="304"/>
      <c r="AD42" s="304" t="s">
        <v>95</v>
      </c>
      <c r="AE42" s="304" t="s">
        <v>24</v>
      </c>
      <c r="AF42" s="304" t="s">
        <v>52</v>
      </c>
      <c r="AG42" s="304" t="s">
        <v>53</v>
      </c>
      <c r="AH42" s="304" t="s">
        <v>54</v>
      </c>
      <c r="AI42" s="304" t="s">
        <v>55</v>
      </c>
      <c r="AJ42" s="304" t="s">
        <v>56</v>
      </c>
      <c r="AK42" s="304" t="s">
        <v>30</v>
      </c>
      <c r="AL42" s="304" t="s">
        <v>57</v>
      </c>
      <c r="AN42" s="304" t="s">
        <v>34</v>
      </c>
      <c r="AO42" s="304" t="s">
        <v>35</v>
      </c>
      <c r="AP42" s="304" t="s">
        <v>36</v>
      </c>
      <c r="AQ42" s="304" t="s">
        <v>96</v>
      </c>
      <c r="AR42" s="304" t="s">
        <v>31</v>
      </c>
      <c r="AV42" s="304" t="s">
        <v>38</v>
      </c>
      <c r="AW42" s="304" t="s">
        <v>39</v>
      </c>
      <c r="AX42" s="304" t="s">
        <v>40</v>
      </c>
      <c r="AZ42" s="304" t="s">
        <v>41</v>
      </c>
      <c r="BA42" s="304" t="s">
        <v>58</v>
      </c>
    </row>
    <row r="43" customFormat="false" ht="8.25" hidden="false" customHeight="false" outlineLevel="0" collapsed="false">
      <c r="A43" s="397" t="s">
        <v>1698</v>
      </c>
      <c r="B43" s="307" t="n">
        <v>25</v>
      </c>
      <c r="C43" s="307"/>
      <c r="D43" s="310" t="n">
        <f aca="false">F43/E43</f>
        <v>0.72093023255814</v>
      </c>
      <c r="E43" s="307" t="n">
        <v>43</v>
      </c>
      <c r="F43" s="307" t="n">
        <v>31</v>
      </c>
      <c r="G43" s="307" t="n">
        <v>364</v>
      </c>
      <c r="H43" s="307" t="n">
        <f aca="false">G43/F43</f>
        <v>11.741935483871</v>
      </c>
      <c r="I43" s="307" t="n">
        <v>3</v>
      </c>
      <c r="J43" s="310" t="n">
        <f aca="false">I43/F43</f>
        <v>0.0967741935483871</v>
      </c>
      <c r="L43" s="307" t="n">
        <v>0</v>
      </c>
      <c r="M43" s="307" t="n">
        <v>0</v>
      </c>
      <c r="N43" s="307" t="n">
        <v>0</v>
      </c>
      <c r="O43" s="307" t="n">
        <v>0</v>
      </c>
      <c r="P43" s="310" t="e">
        <f aca="false">O43/L43</f>
        <v>#DIV/0!</v>
      </c>
      <c r="S43" s="397" t="s">
        <v>1699</v>
      </c>
      <c r="T43" s="312" t="n">
        <f aca="false">(E43+L43)/($E$47+$L$47+$E$38+$L$38+$K$27+$D$27+$N$17)</f>
        <v>0.0428286852589641</v>
      </c>
      <c r="U43" s="312" t="n">
        <f aca="false">E43/($E$47+$E$38+$K$27)</f>
        <v>0.083011583011583</v>
      </c>
      <c r="V43" s="312" t="n">
        <f aca="false">L43/($L$47+$L$38+$D$27+$N$17)</f>
        <v>0</v>
      </c>
      <c r="X43" s="307" t="n">
        <f aca="false">($G43*('Scoring Format'!$B$4))+($I43*'Scoring Format'!$B$7)+($M43*('Scoring Format'!$B$3))+($O43*('Scoring Format'!$B$6))</f>
        <v>54.4</v>
      </c>
      <c r="Y43" s="307" t="n">
        <f aca="false">(F43*1)+(($G43*('Scoring Format'!$B$4))+($I43*'Scoring Format'!$B$7)+($M43*('Scoring Format'!$B$3))+($O43*('Scoring Format'!$B$6)))</f>
        <v>85.4</v>
      </c>
      <c r="Z43" s="307" t="n">
        <f aca="false">(F43*0.5)+(($G43*('Scoring Format'!$B$4))+($I43*'Scoring Format'!$B$7)+($M43*('Scoring Format'!$B$3))+($O43*('Scoring Format'!$B$6)))</f>
        <v>69.9</v>
      </c>
      <c r="AA43" s="399"/>
      <c r="AD43" s="397" t="s">
        <v>1700</v>
      </c>
      <c r="AE43" s="397"/>
      <c r="AF43" s="310" t="n">
        <f aca="false">AH43/AG43</f>
        <v>0.5625</v>
      </c>
      <c r="AG43" s="307" t="n">
        <v>16</v>
      </c>
      <c r="AH43" s="307" t="n">
        <v>9</v>
      </c>
      <c r="AI43" s="307" t="n">
        <v>108</v>
      </c>
      <c r="AJ43" s="307" t="n">
        <f aca="false">AI43/AH43</f>
        <v>12</v>
      </c>
      <c r="AK43" s="307" t="n">
        <v>1</v>
      </c>
      <c r="AL43" s="310" t="n">
        <f aca="false">AK43/AH43</f>
        <v>0.111111111111111</v>
      </c>
      <c r="AN43" s="307" t="n">
        <v>0</v>
      </c>
      <c r="AO43" s="307" t="n">
        <v>0</v>
      </c>
      <c r="AP43" s="307" t="n">
        <v>0</v>
      </c>
      <c r="AQ43" s="307" t="n">
        <v>0</v>
      </c>
      <c r="AR43" s="310" t="e">
        <f aca="false">AQ43/AN43</f>
        <v>#DIV/0!</v>
      </c>
      <c r="AV43" s="312" t="e">
        <f aca="false">(#ref!+AK43)/(#ref!+AK46)</f>
        <v>#NAME?</v>
      </c>
      <c r="AW43" s="312" t="e">
        <f aca="false">#ref!/(AK43+#ref!)</f>
        <v>#NAME?</v>
      </c>
      <c r="AX43" s="312" t="e">
        <f aca="false">AK43/(#ref!+AK43)</f>
        <v>#NAME?</v>
      </c>
      <c r="AZ43" s="307" t="n">
        <f aca="false">(AI43*0.1)+(AK43*6)+(AO43*0.1)+(AQ43*6)</f>
        <v>16.8</v>
      </c>
      <c r="BA43" s="307" t="n">
        <f aca="false">(AH43*1)+(AI43*0.1)+(AK43*6)+(AO43*0.1)+(AQ43*6)</f>
        <v>25.8</v>
      </c>
    </row>
    <row r="44" customFormat="false" ht="8.25" hidden="false" customHeight="false" outlineLevel="0" collapsed="false">
      <c r="A44" s="397" t="s">
        <v>1701</v>
      </c>
      <c r="B44" s="307" t="n">
        <v>28</v>
      </c>
      <c r="C44" s="307"/>
      <c r="D44" s="310" t="n">
        <f aca="false">F44/E44</f>
        <v>0.75</v>
      </c>
      <c r="E44" s="307" t="n">
        <v>68</v>
      </c>
      <c r="F44" s="307" t="n">
        <v>51</v>
      </c>
      <c r="G44" s="307" t="n">
        <v>510</v>
      </c>
      <c r="H44" s="307" t="n">
        <f aca="false">G44/F44</f>
        <v>10</v>
      </c>
      <c r="I44" s="307" t="n">
        <v>8</v>
      </c>
      <c r="J44" s="310" t="n">
        <f aca="false">I44/F44</f>
        <v>0.156862745098039</v>
      </c>
      <c r="L44" s="307" t="n">
        <v>0</v>
      </c>
      <c r="M44" s="307" t="n">
        <v>0</v>
      </c>
      <c r="N44" s="307" t="n">
        <v>0</v>
      </c>
      <c r="O44" s="307" t="n">
        <v>0</v>
      </c>
      <c r="P44" s="310" t="e">
        <f aca="false">O44/L44</f>
        <v>#DIV/0!</v>
      </c>
      <c r="S44" s="397" t="s">
        <v>1702</v>
      </c>
      <c r="T44" s="312" t="n">
        <f aca="false">(E44+L44)/($E$47+$L$47+$E$38+$L$38+$K$27+$D$27+$N$17)</f>
        <v>0.0677290836653386</v>
      </c>
      <c r="U44" s="312" t="n">
        <f aca="false">E44/($E$47+$E$38+$K$27)</f>
        <v>0.131274131274131</v>
      </c>
      <c r="V44" s="312" t="n">
        <f aca="false">L44/($L$47+$L$38+$D$27+$N$17)</f>
        <v>0</v>
      </c>
      <c r="X44" s="307" t="n">
        <f aca="false">($G44*('Scoring Format'!$B$4))+($I44*'Scoring Format'!$B$7)+($M44*('Scoring Format'!$B$3))+($O44*('Scoring Format'!$B$6))</f>
        <v>99</v>
      </c>
      <c r="Y44" s="307" t="n">
        <f aca="false">(F44*1)+(($G44*('Scoring Format'!$B$4))+($I44*'Scoring Format'!$B$7)+($M44*('Scoring Format'!$B$3))+($O44*('Scoring Format'!$B$6)))</f>
        <v>150</v>
      </c>
      <c r="Z44" s="307" t="n">
        <f aca="false">(F44*0.5)+(($G44*('Scoring Format'!$B$4))+($I44*'Scoring Format'!$B$7)+($M44*('Scoring Format'!$B$3))+($O44*('Scoring Format'!$B$6)))</f>
        <v>124.5</v>
      </c>
      <c r="AA44" s="399"/>
      <c r="AD44" s="397" t="s">
        <v>1702</v>
      </c>
      <c r="AE44" s="397"/>
      <c r="AF44" s="310" t="n">
        <f aca="false">AH44/AG44</f>
        <v>0.742857142857143</v>
      </c>
      <c r="AG44" s="307" t="n">
        <v>35</v>
      </c>
      <c r="AH44" s="307" t="n">
        <v>26</v>
      </c>
      <c r="AI44" s="307" t="n">
        <v>283</v>
      </c>
      <c r="AJ44" s="307" t="n">
        <f aca="false">AI44/AH44</f>
        <v>10.8846153846154</v>
      </c>
      <c r="AK44" s="307" t="n">
        <v>2</v>
      </c>
      <c r="AL44" s="310" t="n">
        <f aca="false">AK44/AH44</f>
        <v>0.0769230769230769</v>
      </c>
      <c r="AN44" s="307" t="n">
        <v>0</v>
      </c>
      <c r="AO44" s="307" t="n">
        <v>0</v>
      </c>
      <c r="AP44" s="307" t="n">
        <v>0</v>
      </c>
      <c r="AQ44" s="307" t="n">
        <v>0</v>
      </c>
      <c r="AR44" s="310" t="e">
        <f aca="false">AQ44/AN44</f>
        <v>#DIV/0!</v>
      </c>
      <c r="AV44" s="312" t="e">
        <f aca="false">(#ref!+AK44)/(#ref!+AK47)</f>
        <v>#NAME?</v>
      </c>
      <c r="AW44" s="312" t="e">
        <f aca="false">#ref!/(AK44+#ref!)</f>
        <v>#NAME?</v>
      </c>
      <c r="AX44" s="312" t="e">
        <f aca="false">AK44/(#ref!+AK44)</f>
        <v>#NAME?</v>
      </c>
      <c r="AZ44" s="307" t="n">
        <f aca="false">(AI44*0.1)+(AK44*6)+(AO44*0.1)+(AQ44*6)</f>
        <v>40.3</v>
      </c>
      <c r="BA44" s="307" t="n">
        <f aca="false">(AH44*1)+(AI44*0.1)+(AK44*6)+(AO44*0.1)+(AQ44*6)</f>
        <v>66.3</v>
      </c>
    </row>
    <row r="45" customFormat="false" ht="8.25" hidden="false" customHeight="false" outlineLevel="0" collapsed="false">
      <c r="A45" s="397" t="s">
        <v>1703</v>
      </c>
      <c r="B45" s="307" t="n">
        <v>23</v>
      </c>
      <c r="C45" s="307"/>
      <c r="D45" s="310" t="e">
        <f aca="false">F45/E45</f>
        <v>#DIV/0!</v>
      </c>
      <c r="E45" s="307"/>
      <c r="F45" s="307"/>
      <c r="G45" s="307"/>
      <c r="H45" s="307" t="e">
        <f aca="false">G45/F45</f>
        <v>#DIV/0!</v>
      </c>
      <c r="I45" s="307"/>
      <c r="J45" s="310" t="e">
        <f aca="false">I45/F45</f>
        <v>#DIV/0!</v>
      </c>
      <c r="L45" s="307" t="n">
        <v>0</v>
      </c>
      <c r="M45" s="307" t="n">
        <v>0</v>
      </c>
      <c r="N45" s="307" t="n">
        <v>0</v>
      </c>
      <c r="O45" s="307" t="n">
        <v>0</v>
      </c>
      <c r="P45" s="310" t="e">
        <f aca="false">O45/L45</f>
        <v>#DIV/0!</v>
      </c>
      <c r="S45" s="397" t="s">
        <v>1704</v>
      </c>
      <c r="T45" s="312" t="n">
        <f aca="false">(E45+L45)/($E$47+$L$47+$E$38+$L$38+$K$27+$D$27+$N$17)</f>
        <v>0</v>
      </c>
      <c r="U45" s="312" t="n">
        <f aca="false">E45/($E$47+$E$38+$K$27)</f>
        <v>0</v>
      </c>
      <c r="V45" s="312" t="n">
        <f aca="false">L45/($L$47+$L$38+$D$27+$N$17)</f>
        <v>0</v>
      </c>
      <c r="X45" s="307" t="n">
        <f aca="false">($G45*('Scoring Format'!$B$4))+($I45*'Scoring Format'!$B$7)+($M45*('Scoring Format'!$B$3))+($O45*('Scoring Format'!$B$6))</f>
        <v>0</v>
      </c>
      <c r="Y45" s="307" t="n">
        <f aca="false">(F45*1)+(($G45*('Scoring Format'!$B$4))+($I45*'Scoring Format'!$B$7)+($M45*('Scoring Format'!$B$3))+($O45*('Scoring Format'!$B$6)))</f>
        <v>0</v>
      </c>
      <c r="Z45" s="307" t="n">
        <f aca="false">(F45*0.5)+(($G45*('Scoring Format'!$B$4))+($I45*'Scoring Format'!$B$7)+($M45*('Scoring Format'!$B$3))+($O45*('Scoring Format'!$B$6)))</f>
        <v>0</v>
      </c>
      <c r="AA45" s="399"/>
      <c r="AD45" s="397" t="s">
        <v>1705</v>
      </c>
      <c r="AE45" s="397"/>
      <c r="AF45" s="310" t="n">
        <f aca="false">AH45/AG45</f>
        <v>0.5</v>
      </c>
      <c r="AG45" s="307" t="n">
        <v>12</v>
      </c>
      <c r="AH45" s="307" t="n">
        <v>6</v>
      </c>
      <c r="AI45" s="307" t="n">
        <v>65</v>
      </c>
      <c r="AJ45" s="307" t="n">
        <f aca="false">AI45/AH45</f>
        <v>10.8333333333333</v>
      </c>
      <c r="AK45" s="307" t="n">
        <v>0</v>
      </c>
      <c r="AL45" s="310" t="n">
        <f aca="false">AK45/AH45</f>
        <v>0</v>
      </c>
      <c r="AN45" s="307" t="n">
        <v>0</v>
      </c>
      <c r="AO45" s="307" t="n">
        <v>0</v>
      </c>
      <c r="AP45" s="307" t="n">
        <v>0</v>
      </c>
      <c r="AQ45" s="307" t="n">
        <v>0</v>
      </c>
      <c r="AR45" s="310" t="e">
        <f aca="false">AQ45/AN45</f>
        <v>#DIV/0!</v>
      </c>
      <c r="AV45" s="312" t="e">
        <f aca="false">(#ref!+AK45)/(#ref!+AI49)</f>
        <v>#NAME?</v>
      </c>
      <c r="AW45" s="312" t="e">
        <f aca="false">#ref!/(AK45+#ref!)</f>
        <v>#NAME?</v>
      </c>
      <c r="AX45" s="312" t="e">
        <f aca="false">AK45/(#ref!+AK45)</f>
        <v>#NAME?</v>
      </c>
      <c r="AZ45" s="307" t="n">
        <f aca="false">(AI45*0.1)+(AK45*6)+(AO45*0.1)+(AQ45*6)</f>
        <v>6.5</v>
      </c>
      <c r="BA45" s="307" t="n">
        <f aca="false">(AH45*1)+(AI45*0.1)+(AK45*6)+(AO45*0.1)+(AQ45*6)</f>
        <v>12.5</v>
      </c>
    </row>
    <row r="46" customFormat="false" ht="8.25" hidden="false" customHeight="false" outlineLevel="0" collapsed="false">
      <c r="A46" s="397" t="s">
        <v>1706</v>
      </c>
      <c r="B46" s="307" t="n">
        <v>24</v>
      </c>
      <c r="C46" s="307"/>
      <c r="D46" s="310" t="n">
        <f aca="false">F46/E46</f>
        <v>0.75</v>
      </c>
      <c r="E46" s="307" t="n">
        <v>4</v>
      </c>
      <c r="F46" s="307" t="n">
        <v>3</v>
      </c>
      <c r="G46" s="307" t="n">
        <v>20</v>
      </c>
      <c r="H46" s="307" t="n">
        <f aca="false">G46/F46</f>
        <v>6.66666666666667</v>
      </c>
      <c r="I46" s="307" t="n">
        <v>1</v>
      </c>
      <c r="J46" s="310" t="n">
        <f aca="false">I46/F46</f>
        <v>0.333333333333333</v>
      </c>
      <c r="L46" s="307" t="n">
        <v>0</v>
      </c>
      <c r="M46" s="307" t="n">
        <v>0</v>
      </c>
      <c r="N46" s="307" t="n">
        <v>0</v>
      </c>
      <c r="O46" s="307" t="n">
        <v>0</v>
      </c>
      <c r="P46" s="310" t="e">
        <f aca="false">O46/L46</f>
        <v>#DIV/0!</v>
      </c>
      <c r="S46" s="397" t="s">
        <v>1707</v>
      </c>
      <c r="T46" s="312" t="n">
        <f aca="false">(E46+L46)/($E$47+$L$47+$E$38+$L$38+$K$27+$D$27+$N$17)</f>
        <v>0.00398406374501992</v>
      </c>
      <c r="U46" s="312" t="n">
        <f aca="false">E46/($E$47+$E$38+$K$27)</f>
        <v>0.00772200772200772</v>
      </c>
      <c r="V46" s="312" t="n">
        <f aca="false">L46/($L$47+$L$38+$D$27+$N$17)</f>
        <v>0</v>
      </c>
      <c r="X46" s="307" t="n">
        <f aca="false">($G46*('Scoring Format'!$B$4))+($I46*'Scoring Format'!$B$7)+($M46*('Scoring Format'!$B$3))+($O46*('Scoring Format'!$B$6))</f>
        <v>8</v>
      </c>
      <c r="Y46" s="307" t="n">
        <f aca="false">(F46*1)+(($G46*('Scoring Format'!$B$4))+($I46*'Scoring Format'!$B$7)+($M46*('Scoring Format'!$B$3))+($O46*('Scoring Format'!$B$6)))</f>
        <v>11</v>
      </c>
      <c r="Z46" s="307" t="n">
        <f aca="false">(F46*0.5)+(($G46*('Scoring Format'!$B$4))+($I46*'Scoring Format'!$B$7)+($M46*('Scoring Format'!$B$3))+($O46*('Scoring Format'!$B$6)))</f>
        <v>9.5</v>
      </c>
      <c r="AA46" s="399"/>
      <c r="AD46" s="397" t="s">
        <v>1708</v>
      </c>
      <c r="AE46" s="397"/>
      <c r="AF46" s="310" t="e">
        <f aca="false">AH46/AG46</f>
        <v>#DIV/0!</v>
      </c>
      <c r="AG46" s="307"/>
      <c r="AH46" s="307"/>
      <c r="AI46" s="307"/>
      <c r="AJ46" s="307" t="e">
        <f aca="false">AI46/AH46</f>
        <v>#DIV/0!</v>
      </c>
      <c r="AK46" s="307"/>
      <c r="AL46" s="310" t="e">
        <f aca="false">AK46/AH46</f>
        <v>#DIV/0!</v>
      </c>
      <c r="AN46" s="307"/>
      <c r="AO46" s="307"/>
      <c r="AP46" s="307"/>
      <c r="AQ46" s="307" t="n">
        <v>0</v>
      </c>
      <c r="AR46" s="310" t="e">
        <f aca="false">AQ46/AN46</f>
        <v>#DIV/0!</v>
      </c>
      <c r="AV46" s="312" t="e">
        <f aca="false">(#ref!+AK46)/(#ref!+AI50)</f>
        <v>#NAME?</v>
      </c>
      <c r="AW46" s="312" t="e">
        <f aca="false">#ref!/(AK46+#ref!)</f>
        <v>#NAME?</v>
      </c>
      <c r="AX46" s="312" t="e">
        <f aca="false">AK46/(#ref!+AK46)</f>
        <v>#NAME?</v>
      </c>
      <c r="AZ46" s="307" t="n">
        <f aca="false">(AI46*0.1)+(AK46*6)+(AO46*0.1)+(AQ46*6)</f>
        <v>0</v>
      </c>
      <c r="BA46" s="307" t="n">
        <f aca="false">(AH46*1)+(AI46*0.1)+(AK46*6)+(AO46*0.1)+(AQ46*6)</f>
        <v>0</v>
      </c>
    </row>
    <row r="47" customFormat="false" ht="8.25" hidden="false" customHeight="false" outlineLevel="0" collapsed="false">
      <c r="A47" s="304" t="s">
        <v>49</v>
      </c>
      <c r="B47" s="304"/>
      <c r="C47" s="304"/>
      <c r="D47" s="303"/>
      <c r="E47" s="304" t="n">
        <f aca="false">SUM(E43:E46)</f>
        <v>115</v>
      </c>
      <c r="F47" s="304" t="n">
        <f aca="false">SUM(F43:F46)</f>
        <v>85</v>
      </c>
      <c r="G47" s="304" t="n">
        <f aca="false">SUM(G43:G46)</f>
        <v>894</v>
      </c>
      <c r="H47" s="304"/>
      <c r="I47" s="304" t="n">
        <f aca="false">SUM(I43:I46)</f>
        <v>12</v>
      </c>
      <c r="J47" s="304"/>
      <c r="K47" s="304"/>
      <c r="L47" s="304" t="n">
        <f aca="false">SUM(L43:L46)</f>
        <v>0</v>
      </c>
      <c r="M47" s="304" t="n">
        <f aca="false">SUM(M43:M46)</f>
        <v>0</v>
      </c>
      <c r="N47" s="304"/>
      <c r="O47" s="304" t="n">
        <f aca="false">SUM(O43:O46)</f>
        <v>0</v>
      </c>
      <c r="P47" s="303"/>
      <c r="R47" s="400"/>
      <c r="T47" s="400"/>
      <c r="V47" s="399"/>
      <c r="W47" s="399"/>
      <c r="AD47" s="304" t="s">
        <v>49</v>
      </c>
      <c r="AE47" s="304"/>
      <c r="AF47" s="303"/>
      <c r="AG47" s="304" t="n">
        <f aca="false">SUM(AG43:AG46)</f>
        <v>63</v>
      </c>
      <c r="AH47" s="304" t="n">
        <f aca="false">SUM(AH43:AH46)</f>
        <v>41</v>
      </c>
      <c r="AI47" s="304" t="n">
        <f aca="false">SUM(AI43:AI46)</f>
        <v>456</v>
      </c>
      <c r="AJ47" s="304"/>
      <c r="AK47" s="304" t="n">
        <f aca="false">SUM(AK43:AK46)</f>
        <v>3</v>
      </c>
      <c r="AL47" s="304"/>
      <c r="AM47" s="304"/>
      <c r="AN47" s="304" t="n">
        <f aca="false">SUM(AN43:AN46)</f>
        <v>0</v>
      </c>
      <c r="AO47" s="304" t="n">
        <f aca="false">SUM(AO43:AO46)</f>
        <v>0</v>
      </c>
      <c r="AP47" s="304"/>
      <c r="AQ47" s="304" t="n">
        <f aca="false">SUM(AQ43:AQ46)</f>
        <v>0</v>
      </c>
      <c r="AR47" s="303"/>
      <c r="AT47" s="400"/>
      <c r="AU47" s="400"/>
      <c r="AV47" s="400"/>
      <c r="AX47" s="399"/>
      <c r="AY47" s="399"/>
    </row>
    <row r="48" customFormat="false" ht="8.25" hidden="false" customHeight="false" outlineLevel="0" collapsed="false">
      <c r="H48" s="405"/>
      <c r="I48" s="399"/>
      <c r="J48" s="399"/>
      <c r="P48" s="400"/>
      <c r="Q48" s="400"/>
      <c r="R48" s="400"/>
      <c r="T48" s="399"/>
      <c r="U48" s="399"/>
      <c r="AJ48" s="405"/>
      <c r="AK48" s="399"/>
      <c r="AL48" s="399"/>
      <c r="AR48" s="400"/>
      <c r="AS48" s="400"/>
      <c r="AT48" s="400"/>
      <c r="AV48" s="399"/>
      <c r="AW48" s="399"/>
    </row>
    <row r="49" customFormat="false" ht="8.25" hidden="false" customHeight="false" outlineLevel="0" collapsed="false">
      <c r="H49" s="405"/>
      <c r="I49" s="399"/>
      <c r="J49" s="399"/>
      <c r="P49" s="400"/>
      <c r="Q49" s="400"/>
      <c r="R49" s="400"/>
      <c r="T49" s="399"/>
      <c r="U49" s="399"/>
      <c r="AJ49" s="405"/>
      <c r="AK49" s="399"/>
      <c r="AL49" s="399"/>
      <c r="AR49" s="400"/>
      <c r="AS49" s="400"/>
      <c r="AT49" s="400"/>
      <c r="AV49" s="399"/>
      <c r="AW49" s="399"/>
    </row>
    <row r="50" customFormat="false" ht="8.25" hidden="false" customHeight="false" outlineLevel="0" collapsed="false">
      <c r="A50" s="394" t="s">
        <v>109</v>
      </c>
      <c r="B50" s="394"/>
      <c r="C50" s="394"/>
      <c r="D50" s="394"/>
      <c r="E50" s="394"/>
      <c r="F50" s="394"/>
      <c r="G50" s="394"/>
      <c r="H50" s="405"/>
      <c r="I50" s="399"/>
      <c r="J50" s="394" t="s">
        <v>110</v>
      </c>
      <c r="K50" s="394"/>
      <c r="L50" s="394"/>
      <c r="M50" s="394"/>
      <c r="N50" s="394"/>
      <c r="P50" s="411"/>
      <c r="Q50" s="400"/>
      <c r="R50" s="394" t="s">
        <v>111</v>
      </c>
      <c r="S50" s="394"/>
      <c r="T50" s="394"/>
      <c r="U50" s="394"/>
      <c r="V50" s="394"/>
      <c r="AC50" s="394" t="s">
        <v>109</v>
      </c>
      <c r="AD50" s="394"/>
      <c r="AE50" s="394"/>
      <c r="AF50" s="394"/>
      <c r="AG50" s="394"/>
      <c r="AH50" s="394"/>
      <c r="AI50" s="394"/>
      <c r="AJ50" s="405"/>
      <c r="AK50" s="399"/>
      <c r="AL50" s="394" t="s">
        <v>110</v>
      </c>
      <c r="AM50" s="394"/>
      <c r="AN50" s="394"/>
      <c r="AO50" s="394"/>
      <c r="AP50" s="394"/>
      <c r="AR50" s="411"/>
      <c r="AS50" s="400"/>
      <c r="AT50" s="394" t="s">
        <v>111</v>
      </c>
      <c r="AU50" s="394"/>
      <c r="AV50" s="394"/>
      <c r="AW50" s="394"/>
      <c r="AX50" s="394"/>
    </row>
    <row r="51" customFormat="false" ht="8.25" hidden="false" customHeight="false" outlineLevel="0" collapsed="false">
      <c r="A51" s="303"/>
      <c r="B51" s="304" t="s">
        <v>53</v>
      </c>
      <c r="C51" s="304" t="s">
        <v>112</v>
      </c>
      <c r="D51" s="304" t="s">
        <v>55</v>
      </c>
      <c r="E51" s="304" t="s">
        <v>30</v>
      </c>
      <c r="H51" s="399"/>
      <c r="I51" s="399"/>
      <c r="J51" s="412" t="s">
        <v>113</v>
      </c>
      <c r="K51" s="412"/>
      <c r="L51" s="412"/>
      <c r="M51" s="412"/>
      <c r="N51" s="303" t="s">
        <v>114</v>
      </c>
      <c r="R51" s="412" t="s">
        <v>113</v>
      </c>
      <c r="S51" s="412"/>
      <c r="T51" s="412"/>
      <c r="U51" s="412"/>
      <c r="V51" s="303" t="s">
        <v>114</v>
      </c>
      <c r="AC51" s="303"/>
      <c r="AD51" s="304" t="s">
        <v>53</v>
      </c>
      <c r="AE51" s="304" t="s">
        <v>112</v>
      </c>
      <c r="AF51" s="304" t="s">
        <v>55</v>
      </c>
      <c r="AG51" s="304" t="s">
        <v>30</v>
      </c>
      <c r="AJ51" s="399"/>
      <c r="AK51" s="399"/>
      <c r="AL51" s="412" t="s">
        <v>113</v>
      </c>
      <c r="AM51" s="412"/>
      <c r="AN51" s="412"/>
      <c r="AO51" s="412"/>
      <c r="AP51" s="303" t="s">
        <v>114</v>
      </c>
      <c r="AT51" s="412" t="s">
        <v>113</v>
      </c>
      <c r="AU51" s="412"/>
      <c r="AV51" s="412"/>
      <c r="AW51" s="412"/>
      <c r="AX51" s="303" t="s">
        <v>114</v>
      </c>
    </row>
    <row r="52" customFormat="false" ht="8.25" hidden="false" customHeight="false" outlineLevel="0" collapsed="false">
      <c r="A52" s="306" t="s">
        <v>117</v>
      </c>
      <c r="B52" s="307" t="n">
        <f aca="false">SUM(K22:K26,E32:E37,E43:E46)</f>
        <v>518</v>
      </c>
      <c r="C52" s="307" t="n">
        <f aca="false">SUM(F43:F46,F32:F37,L22:L26)</f>
        <v>362</v>
      </c>
      <c r="D52" s="307" t="n">
        <f aca="false">SUM(G43:G46,G32:G37,M22:M26)</f>
        <v>3893</v>
      </c>
      <c r="E52" s="307" t="n">
        <f aca="false">SUM(O22:O26,I32:I37,I43:I46)</f>
        <v>31</v>
      </c>
      <c r="H52" s="399"/>
      <c r="I52" s="399"/>
      <c r="J52" s="397" t="s">
        <v>1709</v>
      </c>
      <c r="K52" s="397"/>
      <c r="L52" s="397"/>
      <c r="M52" s="397"/>
      <c r="N52" s="397" t="s">
        <v>22</v>
      </c>
      <c r="R52" s="306"/>
      <c r="S52" s="306"/>
      <c r="T52" s="306"/>
      <c r="U52" s="306"/>
      <c r="V52" s="397"/>
      <c r="AC52" s="306" t="s">
        <v>117</v>
      </c>
      <c r="AD52" s="307" t="n">
        <f aca="false">SUM(AM22:AM26,AG32:AG37,AG43:AG46)</f>
        <v>583</v>
      </c>
      <c r="AE52" s="307" t="n">
        <f aca="false">SUM(AH43:AH46,AH32:AH37,AM22:AM26)</f>
        <v>404</v>
      </c>
      <c r="AF52" s="307" t="n">
        <f aca="false">SUM(AI43:AI46,AI32:AI37,AN22:AN26)</f>
        <v>3653</v>
      </c>
      <c r="AG52" s="307" t="n">
        <f aca="false">SUM(AQ22:AQ26,AK32:AK37,AK43:AK46)</f>
        <v>27</v>
      </c>
      <c r="AJ52" s="399"/>
      <c r="AK52" s="399"/>
      <c r="AL52" s="306"/>
      <c r="AM52" s="306"/>
      <c r="AN52" s="306"/>
      <c r="AO52" s="306"/>
      <c r="AP52" s="397"/>
      <c r="AT52" s="306"/>
      <c r="AU52" s="306"/>
      <c r="AV52" s="306"/>
      <c r="AW52" s="306"/>
      <c r="AX52" s="397"/>
    </row>
    <row r="53" customFormat="false" ht="8.25" hidden="false" customHeight="false" outlineLevel="0" collapsed="false">
      <c r="A53" s="306" t="s">
        <v>118</v>
      </c>
      <c r="B53" s="307" t="n">
        <f aca="false">SUM(D17)</f>
        <v>518</v>
      </c>
      <c r="C53" s="307" t="n">
        <f aca="false">SUM(E17)</f>
        <v>362</v>
      </c>
      <c r="D53" s="307" t="n">
        <f aca="false">SUM(G17)</f>
        <v>3893</v>
      </c>
      <c r="E53" s="307" t="n">
        <f aca="false">SUM(I17)</f>
        <v>31</v>
      </c>
      <c r="F53" s="304"/>
      <c r="J53" s="397" t="s">
        <v>1710</v>
      </c>
      <c r="K53" s="397"/>
      <c r="L53" s="397"/>
      <c r="M53" s="397"/>
      <c r="N53" s="397" t="s">
        <v>51</v>
      </c>
      <c r="R53" s="397"/>
      <c r="S53" s="397"/>
      <c r="T53" s="397"/>
      <c r="U53" s="397"/>
      <c r="V53" s="397"/>
      <c r="AC53" s="306" t="s">
        <v>118</v>
      </c>
      <c r="AD53" s="307" t="n">
        <f aca="false">SUM(AF17)</f>
        <v>583</v>
      </c>
      <c r="AE53" s="307" t="n">
        <f aca="false">SUM(AG17)</f>
        <v>378</v>
      </c>
      <c r="AF53" s="307" t="n">
        <f aca="false">SUM(AI17)</f>
        <v>4072</v>
      </c>
      <c r="AG53" s="307" t="n">
        <f aca="false">SUM(AK17)</f>
        <v>27</v>
      </c>
      <c r="AH53" s="304"/>
      <c r="AL53" s="306"/>
      <c r="AM53" s="306"/>
      <c r="AN53" s="306"/>
      <c r="AO53" s="306"/>
      <c r="AP53" s="397"/>
      <c r="AT53" s="306"/>
      <c r="AU53" s="306"/>
      <c r="AV53" s="306"/>
      <c r="AW53" s="306"/>
      <c r="AX53" s="397"/>
    </row>
    <row r="54" customFormat="false" ht="8.25" hidden="false" customHeight="false" outlineLevel="0" collapsed="false">
      <c r="A54" s="306" t="s">
        <v>120</v>
      </c>
      <c r="B54" s="397"/>
      <c r="F54" s="304"/>
      <c r="J54" s="397" t="s">
        <v>1711</v>
      </c>
      <c r="K54" s="397"/>
      <c r="L54" s="397"/>
      <c r="M54" s="397"/>
      <c r="N54" s="397" t="s">
        <v>122</v>
      </c>
      <c r="R54" s="397"/>
      <c r="S54" s="397"/>
      <c r="T54" s="397"/>
      <c r="U54" s="397"/>
      <c r="V54" s="397"/>
      <c r="AC54" s="306" t="s">
        <v>120</v>
      </c>
      <c r="AD54" s="397"/>
      <c r="AH54" s="304"/>
      <c r="AL54" s="306"/>
      <c r="AM54" s="306"/>
      <c r="AN54" s="306"/>
      <c r="AO54" s="306"/>
      <c r="AP54" s="397"/>
      <c r="AT54" s="306"/>
      <c r="AU54" s="306"/>
      <c r="AV54" s="306"/>
      <c r="AW54" s="306"/>
      <c r="AX54" s="397"/>
    </row>
    <row r="55" customFormat="false" ht="8.25" hidden="false" customHeight="false" outlineLevel="0" collapsed="false">
      <c r="J55" s="397" t="s">
        <v>1712</v>
      </c>
      <c r="K55" s="397"/>
      <c r="L55" s="397"/>
      <c r="M55" s="397"/>
      <c r="N55" s="397" t="s">
        <v>122</v>
      </c>
      <c r="R55" s="397"/>
      <c r="S55" s="397"/>
      <c r="T55" s="397"/>
      <c r="U55" s="397"/>
      <c r="V55" s="397"/>
      <c r="AL55" s="306"/>
      <c r="AM55" s="306"/>
      <c r="AN55" s="306"/>
      <c r="AO55" s="306"/>
      <c r="AP55" s="397"/>
      <c r="AT55" s="306"/>
      <c r="AU55" s="306"/>
      <c r="AV55" s="306"/>
      <c r="AW55" s="306"/>
      <c r="AX55" s="397"/>
    </row>
    <row r="56" customFormat="false" ht="8.25" hidden="false" customHeight="false" outlineLevel="0" collapsed="false">
      <c r="A56" s="303"/>
      <c r="B56" s="304" t="s">
        <v>25</v>
      </c>
      <c r="C56" s="304" t="s">
        <v>28</v>
      </c>
      <c r="D56" s="304" t="s">
        <v>30</v>
      </c>
      <c r="J56" s="397" t="s">
        <v>1713</v>
      </c>
      <c r="K56" s="397"/>
      <c r="L56" s="397"/>
      <c r="M56" s="397"/>
      <c r="N56" s="397" t="s">
        <v>122</v>
      </c>
      <c r="R56" s="306"/>
      <c r="S56" s="306"/>
      <c r="T56" s="306"/>
      <c r="U56" s="306"/>
      <c r="V56" s="397"/>
      <c r="AC56" s="303"/>
      <c r="AD56" s="304" t="s">
        <v>25</v>
      </c>
      <c r="AE56" s="304" t="s">
        <v>28</v>
      </c>
      <c r="AF56" s="304" t="s">
        <v>30</v>
      </c>
      <c r="AL56" s="306"/>
      <c r="AM56" s="306"/>
      <c r="AN56" s="306"/>
      <c r="AO56" s="306"/>
      <c r="AP56" s="397"/>
      <c r="AT56" s="306"/>
      <c r="AU56" s="306"/>
      <c r="AV56" s="306"/>
      <c r="AW56" s="306"/>
      <c r="AX56" s="397"/>
    </row>
    <row r="57" customFormat="false" ht="8.25" hidden="false" customHeight="false" outlineLevel="0" collapsed="false">
      <c r="A57" s="306" t="s">
        <v>125</v>
      </c>
      <c r="B57" s="307" t="n">
        <f aca="false">SUM(N14:N16,D22:D26,L32:L37,L43:L46)</f>
        <v>486</v>
      </c>
      <c r="C57" s="307" t="n">
        <f aca="false">SUM(O14:O16,E22:E26,M32:M37,M43:M46)</f>
        <v>2154</v>
      </c>
      <c r="D57" s="307" t="n">
        <f aca="false">SUM(Q14:Q16,G22:G26,O32:O37,O43:O46)</f>
        <v>14</v>
      </c>
      <c r="J57" s="397" t="s">
        <v>1714</v>
      </c>
      <c r="K57" s="397"/>
      <c r="L57" s="397"/>
      <c r="M57" s="397"/>
      <c r="N57" s="397" t="s">
        <v>122</v>
      </c>
      <c r="R57" s="306"/>
      <c r="S57" s="306"/>
      <c r="T57" s="306"/>
      <c r="U57" s="306"/>
      <c r="V57" s="397"/>
      <c r="AC57" s="306" t="s">
        <v>125</v>
      </c>
      <c r="AD57" s="307" t="n">
        <f aca="false">SUM(AP14:AP16,AF22:AF26,AN32:AN37,AN43:AN46)</f>
        <v>421</v>
      </c>
      <c r="AE57" s="307" t="n">
        <f aca="false">SUM(AQ14:AQ16,AG22:AG26,AO32:AO37,AO43:AO46)</f>
        <v>2231</v>
      </c>
      <c r="AF57" s="307" t="n">
        <f aca="false">SUM(AS14:AS16,AI22:AI26,AQ32:AQ37,AQ43:AQ46)</f>
        <v>18</v>
      </c>
      <c r="AL57" s="306"/>
      <c r="AM57" s="306"/>
      <c r="AN57" s="306"/>
      <c r="AO57" s="306"/>
      <c r="AP57" s="397"/>
      <c r="AT57" s="306"/>
      <c r="AU57" s="306"/>
      <c r="AV57" s="306"/>
      <c r="AW57" s="306"/>
      <c r="AX57" s="397"/>
    </row>
    <row r="58" customFormat="false" ht="8.25" hidden="false" customHeight="false" outlineLevel="0" collapsed="false">
      <c r="A58" s="306" t="s">
        <v>120</v>
      </c>
      <c r="B58" s="397"/>
      <c r="J58" s="397" t="s">
        <v>1715</v>
      </c>
      <c r="K58" s="397"/>
      <c r="L58" s="397"/>
      <c r="M58" s="397"/>
      <c r="N58" s="397" t="s">
        <v>130</v>
      </c>
      <c r="R58" s="306"/>
      <c r="S58" s="306"/>
      <c r="T58" s="306"/>
      <c r="U58" s="306"/>
      <c r="V58" s="397"/>
      <c r="AC58" s="306" t="s">
        <v>120</v>
      </c>
      <c r="AD58" s="397"/>
      <c r="AL58" s="306"/>
      <c r="AM58" s="306"/>
      <c r="AN58" s="306"/>
      <c r="AO58" s="306"/>
      <c r="AP58" s="397"/>
      <c r="AT58" s="306"/>
      <c r="AU58" s="306"/>
      <c r="AV58" s="306"/>
      <c r="AW58" s="306"/>
      <c r="AX58" s="397"/>
    </row>
    <row r="59" customFormat="false" ht="8.25" hidden="false" customHeight="false" outlineLevel="0" collapsed="false">
      <c r="J59" s="397" t="s">
        <v>1716</v>
      </c>
      <c r="K59" s="397"/>
      <c r="L59" s="397"/>
      <c r="M59" s="397"/>
      <c r="N59" s="397" t="s">
        <v>130</v>
      </c>
      <c r="R59" s="306"/>
      <c r="S59" s="306"/>
      <c r="T59" s="306"/>
      <c r="U59" s="306"/>
      <c r="V59" s="397"/>
      <c r="AL59" s="306"/>
      <c r="AM59" s="306"/>
      <c r="AN59" s="306"/>
      <c r="AO59" s="306"/>
      <c r="AP59" s="397"/>
      <c r="AT59" s="306"/>
      <c r="AU59" s="306"/>
      <c r="AV59" s="306"/>
      <c r="AW59" s="306"/>
      <c r="AX59" s="397"/>
    </row>
    <row r="60" customFormat="false" ht="8.25" hidden="false" customHeight="false" outlineLevel="0" collapsed="false">
      <c r="B60" s="304" t="s">
        <v>16</v>
      </c>
      <c r="C60" s="304" t="s">
        <v>17</v>
      </c>
      <c r="AD60" s="304" t="s">
        <v>16</v>
      </c>
      <c r="AE60" s="304" t="s">
        <v>17</v>
      </c>
    </row>
    <row r="61" customFormat="false" ht="8.25" hidden="false" customHeight="false" outlineLevel="0" collapsed="false">
      <c r="A61" s="306" t="s">
        <v>131</v>
      </c>
      <c r="B61" s="310" t="n">
        <f aca="false">B57/(B53+B57)</f>
        <v>0.48406374501992</v>
      </c>
      <c r="C61" s="310" t="n">
        <f aca="false">B53/(B53+B57)</f>
        <v>0.51593625498008</v>
      </c>
      <c r="AC61" s="306" t="s">
        <v>131</v>
      </c>
      <c r="AD61" s="310" t="n">
        <f aca="false">AD57/(AD53+AD57)</f>
        <v>0.419322709163347</v>
      </c>
      <c r="AE61" s="310" t="n">
        <f aca="false">AD53/(AD53+AD57)</f>
        <v>0.580677290836653</v>
      </c>
      <c r="AL61" s="313" t="s">
        <v>132</v>
      </c>
    </row>
    <row r="62" customFormat="false" ht="8.25" hidden="false" customHeight="false" outlineLevel="0" collapsed="false">
      <c r="A62" s="306" t="s">
        <v>133</v>
      </c>
      <c r="B62" s="397"/>
      <c r="C62" s="397"/>
      <c r="AC62" s="306" t="s">
        <v>133</v>
      </c>
      <c r="AD62" s="397"/>
      <c r="AE62" s="397"/>
    </row>
    <row r="64" customFormat="false" ht="8.25" hidden="false" customHeight="false" outlineLevel="0" collapsed="false">
      <c r="J64" s="313" t="s">
        <v>132</v>
      </c>
    </row>
    <row r="73" customFormat="false" ht="8.25" hidden="false" customHeight="false" outlineLevel="0" collapsed="false">
      <c r="A73" s="394" t="s">
        <v>10</v>
      </c>
      <c r="B73" s="394"/>
      <c r="C73" s="394"/>
      <c r="D73" s="394"/>
      <c r="E73" s="394"/>
      <c r="F73" s="394"/>
      <c r="G73" s="394"/>
      <c r="H73" s="394"/>
      <c r="I73" s="394"/>
      <c r="J73" s="394"/>
      <c r="K73" s="394"/>
      <c r="L73" s="394"/>
      <c r="M73" s="394"/>
      <c r="N73" s="394"/>
      <c r="O73" s="394"/>
      <c r="P73" s="394"/>
      <c r="Q73" s="394"/>
      <c r="R73" s="394"/>
      <c r="S73" s="394"/>
      <c r="T73" s="394"/>
      <c r="U73" s="394"/>
      <c r="V73" s="394"/>
      <c r="W73" s="394"/>
    </row>
    <row r="74" customFormat="false" ht="8.25" hidden="false" customHeight="false" outlineLevel="0" collapsed="false">
      <c r="A74" s="395"/>
      <c r="B74" s="395"/>
      <c r="C74" s="395"/>
      <c r="D74" s="395"/>
      <c r="E74" s="395"/>
      <c r="F74" s="395"/>
      <c r="G74" s="395"/>
      <c r="H74" s="395"/>
      <c r="I74" s="395"/>
      <c r="J74" s="395"/>
      <c r="K74" s="395"/>
      <c r="L74" s="395"/>
      <c r="M74" s="395"/>
      <c r="N74" s="395"/>
      <c r="O74" s="395"/>
      <c r="P74" s="395"/>
      <c r="Q74" s="395"/>
      <c r="R74" s="395"/>
      <c r="S74" s="395"/>
      <c r="T74" s="395"/>
      <c r="U74" s="395"/>
      <c r="V74" s="395"/>
      <c r="W74" s="395"/>
    </row>
    <row r="75" customFormat="false" ht="8.25" hidden="false" customHeight="false" outlineLevel="0" collapsed="false">
      <c r="H75" s="396" t="s">
        <v>11</v>
      </c>
      <c r="I75" s="396"/>
      <c r="J75" s="396"/>
      <c r="M75" s="396" t="s">
        <v>12</v>
      </c>
      <c r="N75" s="396"/>
      <c r="O75" s="396"/>
      <c r="S75" s="303" t="s">
        <v>13</v>
      </c>
    </row>
    <row r="76" customFormat="false" ht="8.25" hidden="false" customHeight="false" outlineLevel="0" collapsed="false">
      <c r="H76" s="396" t="s">
        <v>14</v>
      </c>
      <c r="I76" s="396"/>
      <c r="J76" s="396"/>
      <c r="M76" s="396" t="s">
        <v>15</v>
      </c>
      <c r="S76" s="311" t="s">
        <v>16</v>
      </c>
      <c r="T76" s="311" t="s">
        <v>17</v>
      </c>
    </row>
    <row r="77" customFormat="false" ht="8.25" hidden="false" customHeight="false" outlineLevel="0" collapsed="false">
      <c r="H77" s="396"/>
      <c r="I77" s="396"/>
      <c r="J77" s="396"/>
      <c r="S77" s="310" t="n">
        <f aca="false">(M87+C97+K108+K117)/(M87+C97+K108+C87)</f>
        <v>0.475302889095993</v>
      </c>
      <c r="T77" s="310" t="n">
        <f aca="false">C87/(C87+M87+C97+K108+K117)</f>
        <v>0.524697110904008</v>
      </c>
    </row>
    <row r="80" customFormat="false" ht="8.25" hidden="false" customHeight="false" outlineLevel="0" collapsed="false">
      <c r="A80" s="394" t="s">
        <v>14</v>
      </c>
      <c r="B80" s="394"/>
      <c r="C80" s="394"/>
      <c r="D80" s="394"/>
      <c r="E80" s="394"/>
      <c r="F80" s="394"/>
      <c r="G80" s="394"/>
      <c r="H80" s="394"/>
      <c r="I80" s="394"/>
      <c r="J80" s="394"/>
      <c r="K80" s="394"/>
      <c r="L80" s="394"/>
      <c r="M80" s="394"/>
      <c r="N80" s="394"/>
      <c r="O80" s="394"/>
      <c r="P80" s="394"/>
      <c r="Q80" s="394"/>
      <c r="R80" s="394"/>
      <c r="S80" s="394"/>
      <c r="T80" s="394"/>
      <c r="U80" s="394"/>
      <c r="V80" s="394"/>
      <c r="W80" s="394"/>
    </row>
    <row r="82" customFormat="false" ht="8.25" hidden="false" customHeight="false" outlineLevel="0" collapsed="false">
      <c r="C82" s="394" t="s">
        <v>18</v>
      </c>
      <c r="D82" s="394"/>
      <c r="E82" s="394"/>
      <c r="F82" s="394"/>
      <c r="G82" s="394"/>
      <c r="H82" s="394"/>
      <c r="I82" s="394"/>
      <c r="L82" s="394" t="s">
        <v>19</v>
      </c>
      <c r="M82" s="394"/>
      <c r="N82" s="394"/>
      <c r="O82" s="394"/>
      <c r="P82" s="394"/>
      <c r="R82" s="394" t="s">
        <v>20</v>
      </c>
      <c r="S82" s="394"/>
      <c r="T82" s="394"/>
      <c r="V82" s="394" t="s">
        <v>21</v>
      </c>
      <c r="W82" s="394"/>
    </row>
    <row r="83" customFormat="false" ht="8.25" hidden="false" customHeight="false" outlineLevel="0" collapsed="false">
      <c r="A83" s="304" t="s">
        <v>22</v>
      </c>
      <c r="B83" s="304" t="s">
        <v>24</v>
      </c>
      <c r="C83" s="304" t="s">
        <v>25</v>
      </c>
      <c r="D83" s="304" t="s">
        <v>26</v>
      </c>
      <c r="E83" s="304" t="s">
        <v>27</v>
      </c>
      <c r="F83" s="304" t="s">
        <v>28</v>
      </c>
      <c r="G83" s="304" t="s">
        <v>29</v>
      </c>
      <c r="H83" s="304" t="s">
        <v>30</v>
      </c>
      <c r="I83" s="304" t="s">
        <v>31</v>
      </c>
      <c r="J83" s="304" t="s">
        <v>32</v>
      </c>
      <c r="K83" s="304" t="s">
        <v>33</v>
      </c>
      <c r="M83" s="304" t="s">
        <v>34</v>
      </c>
      <c r="N83" s="304" t="s">
        <v>35</v>
      </c>
      <c r="O83" s="304" t="s">
        <v>36</v>
      </c>
      <c r="P83" s="304" t="s">
        <v>30</v>
      </c>
      <c r="Q83" s="304" t="s">
        <v>37</v>
      </c>
      <c r="R83" s="304"/>
      <c r="S83" s="304" t="s">
        <v>38</v>
      </c>
      <c r="T83" s="304" t="s">
        <v>39</v>
      </c>
      <c r="U83" s="304" t="s">
        <v>40</v>
      </c>
      <c r="V83" s="304"/>
      <c r="W83" s="304" t="s">
        <v>41</v>
      </c>
      <c r="X83" s="304" t="s">
        <v>42</v>
      </c>
      <c r="Y83" s="304"/>
      <c r="Z83" s="304"/>
    </row>
    <row r="84" customFormat="false" ht="8.25" hidden="false" customHeight="false" outlineLevel="0" collapsed="false">
      <c r="A84" s="397" t="s">
        <v>1717</v>
      </c>
      <c r="B84" s="307"/>
      <c r="C84" s="307"/>
      <c r="D84" s="307"/>
      <c r="E84" s="310" t="e">
        <f aca="false">D84/C84</f>
        <v>#DIV/0!</v>
      </c>
      <c r="F84" s="307"/>
      <c r="G84" s="398" t="e">
        <f aca="false">F84/C84</f>
        <v>#DIV/0!</v>
      </c>
      <c r="H84" s="307"/>
      <c r="I84" s="310" t="e">
        <f aca="false">H84/C84</f>
        <v>#DIV/0!</v>
      </c>
      <c r="J84" s="307"/>
      <c r="K84" s="310" t="e">
        <f aca="false">J84/C84</f>
        <v>#DIV/0!</v>
      </c>
      <c r="M84" s="307"/>
      <c r="N84" s="307"/>
      <c r="O84" s="307" t="e">
        <f aca="false">N84/M84</f>
        <v>#DIV/0!</v>
      </c>
      <c r="P84" s="307"/>
      <c r="Q84" s="310" t="e">
        <f aca="false">P84/M84</f>
        <v>#DIV/0!</v>
      </c>
      <c r="R84" s="399"/>
      <c r="S84" s="310" t="n">
        <f aca="false">(C84+M84)/($D$17+$N$17)</f>
        <v>0</v>
      </c>
      <c r="T84" s="310" t="n">
        <f aca="false">C84/($D$17)</f>
        <v>0</v>
      </c>
      <c r="U84" s="310" t="n">
        <f aca="false">M84/($N$17)</f>
        <v>0</v>
      </c>
      <c r="V84" s="400"/>
      <c r="W84" s="307" t="n">
        <f aca="false">(F84*0.05)+(H84*4)+(J84*-1)+(N84*0.1)+(P84*6)</f>
        <v>0</v>
      </c>
      <c r="X84" s="402" t="n">
        <f aca="false">((F84*0.05)+(H84*4)+(J84*-1)+(N84*0.1)+(P84*6))*0.4</f>
        <v>0</v>
      </c>
      <c r="Y84" s="399"/>
      <c r="Z84" s="399"/>
    </row>
    <row r="85" customFormat="false" ht="8.25" hidden="false" customHeight="false" outlineLevel="0" collapsed="false">
      <c r="A85" s="397"/>
      <c r="B85" s="307"/>
      <c r="C85" s="307"/>
      <c r="D85" s="307"/>
      <c r="E85" s="310" t="e">
        <f aca="false">D85/C85</f>
        <v>#DIV/0!</v>
      </c>
      <c r="F85" s="307"/>
      <c r="G85" s="398" t="e">
        <f aca="false">F85/C85</f>
        <v>#DIV/0!</v>
      </c>
      <c r="H85" s="307"/>
      <c r="I85" s="310" t="e">
        <f aca="false">H85/C85</f>
        <v>#DIV/0!</v>
      </c>
      <c r="J85" s="307"/>
      <c r="K85" s="310" t="e">
        <f aca="false">J85/C85</f>
        <v>#DIV/0!</v>
      </c>
      <c r="M85" s="307"/>
      <c r="N85" s="307"/>
      <c r="O85" s="307" t="e">
        <f aca="false">N85/M85</f>
        <v>#DIV/0!</v>
      </c>
      <c r="P85" s="307"/>
      <c r="Q85" s="310" t="e">
        <f aca="false">P85/M85</f>
        <v>#DIV/0!</v>
      </c>
      <c r="R85" s="399"/>
      <c r="S85" s="310" t="n">
        <f aca="false">(C85+M85)/($D$17+$N$17)</f>
        <v>0</v>
      </c>
      <c r="T85" s="310" t="n">
        <f aca="false">C85/($D$17)</f>
        <v>0</v>
      </c>
      <c r="U85" s="310" t="n">
        <f aca="false">M85/($N$17)</f>
        <v>0</v>
      </c>
      <c r="V85" s="400"/>
      <c r="W85" s="307" t="n">
        <f aca="false">(F85*0.05)+(H85*4)+(J85*-1)+(N85*0.1)+(P85*6)</f>
        <v>0</v>
      </c>
      <c r="X85" s="402" t="n">
        <f aca="false">((F85*0.05)+(H85*4)+(J85*-1)+(N85*0.1)+(P85*6))*0.4</f>
        <v>0</v>
      </c>
      <c r="Y85" s="399"/>
      <c r="Z85" s="399"/>
    </row>
    <row r="86" customFormat="false" ht="8.25" hidden="false" customHeight="false" outlineLevel="0" collapsed="false">
      <c r="A86" s="397" t="s">
        <v>1718</v>
      </c>
      <c r="B86" s="307" t="n">
        <v>17</v>
      </c>
      <c r="C86" s="307" t="n">
        <v>563</v>
      </c>
      <c r="D86" s="307" t="n">
        <v>379</v>
      </c>
      <c r="E86" s="310" t="n">
        <f aca="false">D86/C86</f>
        <v>0.673179396092362</v>
      </c>
      <c r="F86" s="307" t="n">
        <v>3887</v>
      </c>
      <c r="G86" s="398" t="n">
        <f aca="false">F86/C86</f>
        <v>6.90408525754885</v>
      </c>
      <c r="H86" s="307" t="n">
        <v>22</v>
      </c>
      <c r="I86" s="310" t="n">
        <f aca="false">H86/C86</f>
        <v>0.0390763765541741</v>
      </c>
      <c r="J86" s="307" t="n">
        <v>15</v>
      </c>
      <c r="K86" s="310" t="n">
        <f aca="false">J86/C86</f>
        <v>0.0266429840142096</v>
      </c>
      <c r="M86" s="307" t="n">
        <v>72</v>
      </c>
      <c r="N86" s="307" t="n">
        <v>310</v>
      </c>
      <c r="O86" s="307" t="n">
        <f aca="false">N86/M86</f>
        <v>4.30555555555556</v>
      </c>
      <c r="P86" s="307" t="n">
        <v>4</v>
      </c>
      <c r="Q86" s="310" t="n">
        <f aca="false">P86/M86</f>
        <v>0.0555555555555556</v>
      </c>
      <c r="R86" s="399"/>
      <c r="S86" s="310" t="n">
        <f aca="false">(C86+M86)/($D$17+$N$17)</f>
        <v>1.16942909760589</v>
      </c>
      <c r="T86" s="310" t="n">
        <f aca="false">C86/($D$17)</f>
        <v>1.08687258687259</v>
      </c>
      <c r="U86" s="310" t="n">
        <f aca="false">M86/($N$17)</f>
        <v>2.88</v>
      </c>
      <c r="V86" s="400"/>
      <c r="W86" s="307" t="n">
        <f aca="false">(F86*0.05)+(H86*4)+(J86*-1)+(N86*0.1)+(P86*6)</f>
        <v>322.35</v>
      </c>
      <c r="X86" s="402" t="n">
        <f aca="false">((F86*0.05)+(H86*4)+(J86*-1)+(N86*0.1)+(P86*6))*0.4</f>
        <v>128.94</v>
      </c>
      <c r="Y86" s="399"/>
      <c r="Z86" s="399"/>
    </row>
    <row r="87" customFormat="false" ht="8.25" hidden="false" customHeight="false" outlineLevel="0" collapsed="false">
      <c r="A87" s="304" t="s">
        <v>49</v>
      </c>
      <c r="B87" s="304"/>
      <c r="C87" s="304" t="n">
        <f aca="false">SUM(C84:C86)</f>
        <v>563</v>
      </c>
      <c r="D87" s="304" t="n">
        <f aca="false">SUM(D84:D86)</f>
        <v>379</v>
      </c>
      <c r="E87" s="304"/>
      <c r="F87" s="304" t="n">
        <f aca="false">SUM(F84:F86)</f>
        <v>3887</v>
      </c>
      <c r="G87" s="304"/>
      <c r="H87" s="304" t="n">
        <f aca="false">SUM(H84:H86)</f>
        <v>22</v>
      </c>
      <c r="I87" s="304"/>
      <c r="J87" s="304" t="n">
        <f aca="false">SUM(J84:J86)</f>
        <v>15</v>
      </c>
      <c r="K87" s="304"/>
      <c r="L87" s="303"/>
      <c r="M87" s="304" t="n">
        <f aca="false">SUM(M84:M86)</f>
        <v>72</v>
      </c>
      <c r="N87" s="304" t="n">
        <f aca="false">SUM(N84:N86)</f>
        <v>310</v>
      </c>
      <c r="O87" s="304"/>
      <c r="P87" s="304" t="n">
        <f aca="false">SUM(P84:P86)</f>
        <v>4</v>
      </c>
      <c r="Q87" s="304"/>
      <c r="R87" s="304"/>
      <c r="S87" s="403" t="n">
        <f aca="false">S84+S85+S86</f>
        <v>1.16942909760589</v>
      </c>
      <c r="T87" s="404" t="n">
        <f aca="false">C87/(C87+M87)</f>
        <v>0.886614173228347</v>
      </c>
      <c r="U87" s="404" t="n">
        <f aca="false">M87/(M87+C87)</f>
        <v>0.113385826771654</v>
      </c>
      <c r="V87" s="400"/>
      <c r="W87" s="399"/>
      <c r="X87" s="399"/>
      <c r="Y87" s="399"/>
      <c r="Z87" s="399"/>
    </row>
    <row r="88" customFormat="false" ht="8.25" hidden="false" customHeight="false" outlineLevel="0" collapsed="false">
      <c r="B88" s="399"/>
      <c r="C88" s="399"/>
      <c r="D88" s="405"/>
      <c r="E88" s="399"/>
      <c r="F88" s="406"/>
      <c r="G88" s="399"/>
      <c r="H88" s="407"/>
      <c r="I88" s="399"/>
      <c r="J88" s="407"/>
      <c r="K88" s="399"/>
      <c r="L88" s="399"/>
      <c r="M88" s="399"/>
      <c r="N88" s="399"/>
      <c r="O88" s="399"/>
      <c r="P88" s="399"/>
      <c r="Q88" s="399"/>
      <c r="R88" s="399"/>
    </row>
    <row r="89" customFormat="false" ht="8.25" hidden="false" customHeight="false" outlineLevel="0" collapsed="false">
      <c r="B89" s="399"/>
      <c r="C89" s="399"/>
      <c r="D89" s="405"/>
      <c r="E89" s="399"/>
      <c r="F89" s="406"/>
      <c r="G89" s="399"/>
      <c r="H89" s="407"/>
      <c r="I89" s="399"/>
      <c r="J89" s="407"/>
      <c r="K89" s="399"/>
      <c r="L89" s="399"/>
      <c r="M89" s="399"/>
      <c r="N89" s="399"/>
      <c r="O89" s="399"/>
      <c r="P89" s="399"/>
      <c r="Q89" s="399"/>
      <c r="R89" s="399"/>
    </row>
    <row r="90" customFormat="false" ht="8.25" hidden="false" customHeight="false" outlineLevel="0" collapsed="false">
      <c r="A90" s="394" t="s">
        <v>19</v>
      </c>
      <c r="B90" s="394"/>
      <c r="C90" s="394"/>
      <c r="D90" s="394"/>
      <c r="E90" s="394"/>
      <c r="F90" s="394"/>
      <c r="G90" s="394"/>
      <c r="H90" s="394" t="s">
        <v>50</v>
      </c>
      <c r="I90" s="394"/>
      <c r="J90" s="394"/>
      <c r="K90" s="394"/>
      <c r="L90" s="394"/>
      <c r="M90" s="394"/>
      <c r="N90" s="399"/>
      <c r="O90" s="399"/>
      <c r="R90" s="394" t="s">
        <v>20</v>
      </c>
      <c r="S90" s="394"/>
      <c r="T90" s="394"/>
      <c r="V90" s="394" t="s">
        <v>21</v>
      </c>
      <c r="W90" s="394"/>
      <c r="X90" s="395"/>
      <c r="Y90" s="395"/>
      <c r="Z90" s="395"/>
      <c r="AA90" s="395"/>
    </row>
    <row r="91" customFormat="false" ht="8.25" hidden="false" customHeight="false" outlineLevel="0" collapsed="false">
      <c r="A91" s="304" t="s">
        <v>51</v>
      </c>
      <c r="B91" s="304" t="s">
        <v>24</v>
      </c>
      <c r="C91" s="304" t="s">
        <v>25</v>
      </c>
      <c r="D91" s="304" t="s">
        <v>28</v>
      </c>
      <c r="E91" s="304" t="s">
        <v>29</v>
      </c>
      <c r="F91" s="304" t="s">
        <v>30</v>
      </c>
      <c r="G91" s="304" t="s">
        <v>31</v>
      </c>
      <c r="I91" s="304" t="s">
        <v>52</v>
      </c>
      <c r="J91" s="304" t="s">
        <v>53</v>
      </c>
      <c r="K91" s="304" t="s">
        <v>54</v>
      </c>
      <c r="L91" s="304" t="s">
        <v>55</v>
      </c>
      <c r="M91" s="304" t="s">
        <v>56</v>
      </c>
      <c r="N91" s="304" t="s">
        <v>30</v>
      </c>
      <c r="O91" s="304" t="s">
        <v>57</v>
      </c>
      <c r="R91" s="304" t="s">
        <v>51</v>
      </c>
      <c r="S91" s="304" t="s">
        <v>38</v>
      </c>
      <c r="T91" s="304" t="s">
        <v>39</v>
      </c>
      <c r="U91" s="304" t="s">
        <v>40</v>
      </c>
      <c r="W91" s="304" t="s">
        <v>41</v>
      </c>
      <c r="X91" s="304" t="s">
        <v>58</v>
      </c>
      <c r="Y91" s="304" t="s">
        <v>59</v>
      </c>
      <c r="Z91" s="304"/>
      <c r="AA91" s="304"/>
    </row>
    <row r="92" customFormat="false" ht="8.25" hidden="false" customHeight="false" outlineLevel="0" collapsed="false">
      <c r="A92" s="397" t="s">
        <v>1719</v>
      </c>
      <c r="B92" s="408" t="n">
        <v>17</v>
      </c>
      <c r="C92" s="307" t="n">
        <v>265</v>
      </c>
      <c r="D92" s="307" t="n">
        <v>1113</v>
      </c>
      <c r="E92" s="307" t="n">
        <f aca="false">D92/C92</f>
        <v>4.2</v>
      </c>
      <c r="F92" s="307" t="n">
        <v>9</v>
      </c>
      <c r="G92" s="310" t="n">
        <f aca="false">F92/C92</f>
        <v>0.0339622641509434</v>
      </c>
      <c r="I92" s="310" t="n">
        <f aca="false">K92/J92</f>
        <v>0.78125</v>
      </c>
      <c r="J92" s="307" t="n">
        <v>64</v>
      </c>
      <c r="K92" s="307" t="n">
        <v>50</v>
      </c>
      <c r="L92" s="307" t="n">
        <v>300</v>
      </c>
      <c r="M92" s="307" t="n">
        <f aca="false">L92/K92</f>
        <v>6</v>
      </c>
      <c r="N92" s="307" t="n">
        <v>3</v>
      </c>
      <c r="O92" s="310" t="n">
        <f aca="false">N92/K92</f>
        <v>0.06</v>
      </c>
      <c r="R92" s="397" t="s">
        <v>1669</v>
      </c>
      <c r="S92" s="310" t="n">
        <f aca="false">(C92+J92)/($D$27+$K$27+$N$17+$E$17+$L$38+$L$47)</f>
        <v>0.34668071654373</v>
      </c>
      <c r="T92" s="310" t="n">
        <f aca="false">J92/($K$27+$F$38+$F$47)</f>
        <v>0.167539267015707</v>
      </c>
      <c r="U92" s="310" t="n">
        <f aca="false">C92/($D$27+$N$17+$L$38+$L$47)</f>
        <v>0.545267489711934</v>
      </c>
      <c r="W92" s="307" t="n">
        <f aca="false">(D92*0.1)+(F92*6)+(L92*0.1)+(N92*6)</f>
        <v>213.3</v>
      </c>
      <c r="X92" s="307" t="n">
        <f aca="false">(D92*0.1)+(F92*6)+(K92*1)+(L92*0.1)+(N92*6)</f>
        <v>263.3</v>
      </c>
      <c r="Y92" s="307" t="n">
        <f aca="false">(D92*0.1)+(F92*6)+(K92*0.5)+(L92*0.1)+(N92*6)</f>
        <v>238.3</v>
      </c>
      <c r="Z92" s="399"/>
      <c r="AA92" s="399"/>
    </row>
    <row r="93" customFormat="false" ht="8.25" hidden="false" customHeight="false" outlineLevel="0" collapsed="false">
      <c r="A93" s="397" t="s">
        <v>1670</v>
      </c>
      <c r="B93" s="408" t="n">
        <v>17</v>
      </c>
      <c r="C93" s="307" t="n">
        <v>136</v>
      </c>
      <c r="D93" s="307" t="n">
        <v>598</v>
      </c>
      <c r="E93" s="307" t="n">
        <f aca="false">D93/C93</f>
        <v>4.39705882352941</v>
      </c>
      <c r="F93" s="307" t="n">
        <v>3</v>
      </c>
      <c r="G93" s="310" t="n">
        <f aca="false">F93/C93</f>
        <v>0.0220588235294118</v>
      </c>
      <c r="I93" s="310" t="n">
        <f aca="false">K93/J93</f>
        <v>0.8</v>
      </c>
      <c r="J93" s="307" t="n">
        <v>35</v>
      </c>
      <c r="K93" s="307" t="n">
        <v>28</v>
      </c>
      <c r="L93" s="307" t="n">
        <v>210</v>
      </c>
      <c r="M93" s="307" t="n">
        <f aca="false">L93/K93</f>
        <v>7.5</v>
      </c>
      <c r="N93" s="307" t="n">
        <v>0</v>
      </c>
      <c r="O93" s="310" t="n">
        <f aca="false">N93/K93</f>
        <v>0</v>
      </c>
      <c r="R93" s="397" t="s">
        <v>1671</v>
      </c>
      <c r="S93" s="310" t="n">
        <f aca="false">(C93+J93)/($D$27+$K$27+$N$17+$E$17+$L$38+$L$47)</f>
        <v>0.180189673340358</v>
      </c>
      <c r="T93" s="310" t="n">
        <f aca="false">J93/($K$27+$F$38+$F$47)</f>
        <v>0.0916230366492147</v>
      </c>
      <c r="U93" s="310" t="n">
        <f aca="false">C93/($D$27+$N$17+$L$38+$L$47)</f>
        <v>0.279835390946502</v>
      </c>
      <c r="W93" s="307" t="n">
        <f aca="false">(D93*0.1)+(F93*6)+(L93*0.1)+(N93*6)</f>
        <v>98.8</v>
      </c>
      <c r="X93" s="307" t="n">
        <f aca="false">(D93*0.1)+(F93*6)+(K93*1)+(L93*0.1)+(N93*6)</f>
        <v>126.8</v>
      </c>
      <c r="Y93" s="307" t="n">
        <f aca="false">(D93*0.1)+(F93*6)+(K93*0.5)+(L93*0.1)+(N93*6)</f>
        <v>112.8</v>
      </c>
      <c r="Z93" s="399"/>
      <c r="AA93" s="399"/>
    </row>
    <row r="94" customFormat="false" ht="8.25" hidden="false" customHeight="false" outlineLevel="0" collapsed="false">
      <c r="A94" s="397"/>
      <c r="B94" s="408" t="n">
        <v>8</v>
      </c>
      <c r="C94" s="307" t="n">
        <v>6</v>
      </c>
      <c r="D94" s="307" t="n">
        <v>25</v>
      </c>
      <c r="E94" s="307" t="n">
        <f aca="false">D94/C94</f>
        <v>4.16666666666667</v>
      </c>
      <c r="F94" s="307" t="n">
        <v>0</v>
      </c>
      <c r="G94" s="310" t="n">
        <f aca="false">F94/C94</f>
        <v>0</v>
      </c>
      <c r="I94" s="310" t="n">
        <f aca="false">K94/J94</f>
        <v>1</v>
      </c>
      <c r="J94" s="307" t="n">
        <v>3</v>
      </c>
      <c r="K94" s="307" t="n">
        <v>3</v>
      </c>
      <c r="L94" s="307" t="n">
        <v>10</v>
      </c>
      <c r="M94" s="307" t="n">
        <f aca="false">L94/K94</f>
        <v>3.33333333333333</v>
      </c>
      <c r="N94" s="307" t="n">
        <v>0</v>
      </c>
      <c r="O94" s="310" t="n">
        <f aca="false">N94/K94</f>
        <v>0</v>
      </c>
      <c r="R94" s="397"/>
      <c r="S94" s="310" t="n">
        <f aca="false">(C94+J94)/($D$27+$K$27+$N$17+$E$17+$L$38+$L$47)</f>
        <v>0.00948366701791359</v>
      </c>
      <c r="T94" s="310" t="n">
        <f aca="false">J94/($K$27+$F$38+$F$47)</f>
        <v>0.00785340314136126</v>
      </c>
      <c r="U94" s="310" t="n">
        <f aca="false">C94/($D$27+$N$17+$L$38+$L$47)</f>
        <v>0.0123456790123457</v>
      </c>
      <c r="W94" s="307" t="n">
        <f aca="false">(D94*0.1)+(F94*6)+(L94*0.1)+(N94*6)</f>
        <v>3.5</v>
      </c>
      <c r="X94" s="307" t="n">
        <f aca="false">(D94*0.1)+(F94*6)+(K94*1)+(L94*0.1)+(N94*6)</f>
        <v>6.5</v>
      </c>
      <c r="Y94" s="307" t="n">
        <f aca="false">(D94*0.1)+(F94*6)+(K94*0.5)+(L94*0.1)+(N94*6)</f>
        <v>5</v>
      </c>
      <c r="Z94" s="399"/>
      <c r="AA94" s="399"/>
    </row>
    <row r="95" customFormat="false" ht="8.25" hidden="false" customHeight="false" outlineLevel="0" collapsed="false">
      <c r="A95" s="397" t="s">
        <v>1720</v>
      </c>
      <c r="B95" s="408" t="n">
        <v>8</v>
      </c>
      <c r="C95" s="307" t="n">
        <v>8</v>
      </c>
      <c r="D95" s="307" t="n">
        <v>37</v>
      </c>
      <c r="E95" s="307" t="n">
        <f aca="false">D95/C95</f>
        <v>4.625</v>
      </c>
      <c r="F95" s="307" t="n">
        <v>0</v>
      </c>
      <c r="G95" s="310" t="n">
        <f aca="false">F95/C95</f>
        <v>0</v>
      </c>
      <c r="I95" s="310" t="n">
        <f aca="false">K95/J95</f>
        <v>0.857142857142857</v>
      </c>
      <c r="J95" s="307" t="n">
        <v>7</v>
      </c>
      <c r="K95" s="307" t="n">
        <v>6</v>
      </c>
      <c r="L95" s="307" t="n">
        <v>39</v>
      </c>
      <c r="M95" s="307" t="n">
        <f aca="false">L95/K95</f>
        <v>6.5</v>
      </c>
      <c r="N95" s="307" t="n">
        <v>0</v>
      </c>
      <c r="O95" s="310" t="n">
        <f aca="false">N95/K95</f>
        <v>0</v>
      </c>
      <c r="R95" s="397" t="s">
        <v>1721</v>
      </c>
      <c r="S95" s="310" t="n">
        <f aca="false">(C95+J95)/($D$27+$K$27+$N$17+$E$17+$L$38+$L$47)</f>
        <v>0.0158061116965227</v>
      </c>
      <c r="T95" s="310" t="n">
        <f aca="false">J95/($K$27+$F$38+$F$47)</f>
        <v>0.0183246073298429</v>
      </c>
      <c r="U95" s="310" t="n">
        <f aca="false">C95/($D$27+$N$17+$L$38+$L$47)</f>
        <v>0.0164609053497942</v>
      </c>
      <c r="W95" s="307" t="n">
        <f aca="false">(D95*0.1)+(F95*6)+(L95*0.1)+(N95*6)</f>
        <v>7.6</v>
      </c>
      <c r="X95" s="307" t="n">
        <f aca="false">(D95*0.1)+(F95*6)+(K95*1)+(L95*0.1)+(N95*6)</f>
        <v>13.6</v>
      </c>
      <c r="Y95" s="307" t="n">
        <f aca="false">(D95*0.1)+(F95*6)+(K95*0.5)+(L95*0.1)+(N95*6)</f>
        <v>10.6</v>
      </c>
      <c r="Z95" s="399"/>
      <c r="AA95" s="399"/>
    </row>
    <row r="96" customFormat="false" ht="8.25" hidden="false" customHeight="false" outlineLevel="0" collapsed="false">
      <c r="A96" s="397" t="s">
        <v>1722</v>
      </c>
      <c r="B96" s="408" t="n">
        <v>0</v>
      </c>
      <c r="C96" s="307"/>
      <c r="D96" s="307"/>
      <c r="E96" s="307" t="e">
        <f aca="false">D96/C96</f>
        <v>#DIV/0!</v>
      </c>
      <c r="F96" s="307"/>
      <c r="G96" s="310" t="e">
        <f aca="false">F96/C96</f>
        <v>#DIV/0!</v>
      </c>
      <c r="I96" s="310" t="e">
        <f aca="false">K96/J96</f>
        <v>#DIV/0!</v>
      </c>
      <c r="J96" s="307"/>
      <c r="K96" s="307"/>
      <c r="L96" s="307"/>
      <c r="M96" s="307" t="e">
        <f aca="false">L96/K96</f>
        <v>#DIV/0!</v>
      </c>
      <c r="N96" s="307"/>
      <c r="O96" s="310" t="e">
        <f aca="false">N96/K96</f>
        <v>#DIV/0!</v>
      </c>
      <c r="R96" s="397" t="s">
        <v>1723</v>
      </c>
      <c r="S96" s="310" t="n">
        <f aca="false">(C96+J96)/($D$27+$K$27+$N$17+$E$17+$L$38+$L$47)</f>
        <v>0</v>
      </c>
      <c r="T96" s="310" t="n">
        <f aca="false">J96/($K$27+$F$38+$F$47)</f>
        <v>0</v>
      </c>
      <c r="U96" s="310" t="n">
        <f aca="false">C96/($D$27+$N$17+$L$38+$L$47)</f>
        <v>0</v>
      </c>
      <c r="W96" s="307" t="n">
        <f aca="false">(D96*0.1)+(F96*6)+(K96*0.1)+(N96*6)</f>
        <v>0</v>
      </c>
      <c r="X96" s="307" t="n">
        <f aca="false">(D96*0.1)+(F96*6)+(K96*1)+(L96*0.1)+(N96*6)</f>
        <v>0</v>
      </c>
      <c r="Y96" s="307" t="n">
        <f aca="false">(D96*0.1)+(F96*6)+(K96*0.5)+(L96*0.1)+(N96*6)</f>
        <v>0</v>
      </c>
      <c r="Z96" s="399"/>
      <c r="AA96" s="399"/>
    </row>
    <row r="97" customFormat="false" ht="8.25" hidden="false" customHeight="false" outlineLevel="0" collapsed="false">
      <c r="A97" s="304" t="s">
        <v>49</v>
      </c>
      <c r="B97" s="304"/>
      <c r="C97" s="304" t="n">
        <f aca="false">SUM(C92:C96)</f>
        <v>415</v>
      </c>
      <c r="D97" s="304" t="n">
        <f aca="false">SUM(D92:D96)</f>
        <v>1773</v>
      </c>
      <c r="E97" s="304"/>
      <c r="F97" s="304" t="n">
        <f aca="false">SUM(F92:F96)</f>
        <v>12</v>
      </c>
      <c r="G97" s="304"/>
      <c r="H97" s="304"/>
      <c r="I97" s="304"/>
      <c r="J97" s="304" t="n">
        <f aca="false">SUM(J92:J96)</f>
        <v>109</v>
      </c>
      <c r="K97" s="304" t="n">
        <f aca="false">SUM(K92:K96)</f>
        <v>87</v>
      </c>
      <c r="L97" s="304" t="n">
        <f aca="false">SUM(L92:L96)</f>
        <v>559</v>
      </c>
      <c r="M97" s="304"/>
      <c r="N97" s="304" t="n">
        <f aca="false">SUM(N92:N96)</f>
        <v>3</v>
      </c>
      <c r="O97" s="304"/>
    </row>
    <row r="98" customFormat="false" ht="8.25" hidden="false" customHeight="false" outlineLevel="0" collapsed="false">
      <c r="A98" s="304"/>
      <c r="B98" s="399"/>
      <c r="C98" s="399"/>
      <c r="D98" s="399"/>
      <c r="E98" s="399"/>
      <c r="F98" s="399"/>
      <c r="G98" s="399"/>
      <c r="H98" s="304"/>
      <c r="I98" s="399"/>
      <c r="J98" s="399"/>
      <c r="K98" s="399"/>
      <c r="L98" s="399"/>
      <c r="M98" s="399"/>
      <c r="N98" s="399"/>
    </row>
    <row r="99" customFormat="false" ht="8.25" hidden="false" customHeight="false" outlineLevel="0" collapsed="false">
      <c r="B99" s="399"/>
      <c r="C99" s="399"/>
      <c r="D99" s="399"/>
      <c r="E99" s="399"/>
      <c r="F99" s="399"/>
      <c r="G99" s="399"/>
      <c r="H99" s="399"/>
      <c r="I99" s="399"/>
      <c r="J99" s="399"/>
      <c r="K99" s="399"/>
      <c r="L99" s="399"/>
      <c r="M99" s="399"/>
    </row>
    <row r="100" customFormat="false" ht="8.25" hidden="false" customHeight="false" outlineLevel="0" collapsed="false">
      <c r="A100" s="394" t="s">
        <v>50</v>
      </c>
      <c r="B100" s="394"/>
      <c r="C100" s="394"/>
      <c r="D100" s="394"/>
      <c r="E100" s="394"/>
      <c r="F100" s="394"/>
      <c r="G100" s="394"/>
      <c r="H100" s="399"/>
      <c r="I100" s="399"/>
      <c r="J100" s="394" t="s">
        <v>19</v>
      </c>
      <c r="K100" s="394"/>
      <c r="L100" s="394"/>
      <c r="M100" s="394"/>
      <c r="N100" s="394"/>
      <c r="R100" s="394" t="s">
        <v>20</v>
      </c>
      <c r="S100" s="394"/>
      <c r="T100" s="394"/>
      <c r="V100" s="394" t="s">
        <v>21</v>
      </c>
      <c r="W100" s="394"/>
    </row>
    <row r="101" customFormat="false" ht="8.25" hidden="false" customHeight="false" outlineLevel="0" collapsed="false">
      <c r="A101" s="304" t="s">
        <v>74</v>
      </c>
      <c r="B101" s="304" t="s">
        <v>24</v>
      </c>
      <c r="C101" s="304" t="s">
        <v>52</v>
      </c>
      <c r="D101" s="304" t="s">
        <v>53</v>
      </c>
      <c r="E101" s="304" t="s">
        <v>54</v>
      </c>
      <c r="F101" s="304" t="s">
        <v>55</v>
      </c>
      <c r="G101" s="304" t="s">
        <v>56</v>
      </c>
      <c r="H101" s="304" t="s">
        <v>30</v>
      </c>
      <c r="I101" s="304" t="s">
        <v>57</v>
      </c>
      <c r="K101" s="304" t="s">
        <v>34</v>
      </c>
      <c r="L101" s="304" t="s">
        <v>35</v>
      </c>
      <c r="M101" s="304" t="s">
        <v>36</v>
      </c>
      <c r="N101" s="304" t="s">
        <v>75</v>
      </c>
      <c r="O101" s="304" t="s">
        <v>31</v>
      </c>
      <c r="R101" s="304" t="s">
        <v>74</v>
      </c>
      <c r="S101" s="304" t="s">
        <v>38</v>
      </c>
      <c r="T101" s="304" t="s">
        <v>39</v>
      </c>
      <c r="U101" s="304" t="s">
        <v>40</v>
      </c>
      <c r="W101" s="304" t="s">
        <v>41</v>
      </c>
      <c r="X101" s="304" t="s">
        <v>58</v>
      </c>
      <c r="Y101" s="304" t="s">
        <v>76</v>
      </c>
      <c r="Z101" s="304"/>
    </row>
    <row r="102" customFormat="false" ht="8.25" hidden="false" customHeight="false" outlineLevel="0" collapsed="false">
      <c r="A102" s="306" t="s">
        <v>1724</v>
      </c>
      <c r="B102" s="307" t="n">
        <v>17</v>
      </c>
      <c r="C102" s="310" t="n">
        <f aca="false">E102/D102</f>
        <v>0.616161616161616</v>
      </c>
      <c r="D102" s="307" t="n">
        <v>99</v>
      </c>
      <c r="E102" s="307" t="n">
        <v>61</v>
      </c>
      <c r="F102" s="307" t="n">
        <v>925</v>
      </c>
      <c r="G102" s="307" t="n">
        <f aca="false">F102/E102</f>
        <v>15.1639344262295</v>
      </c>
      <c r="H102" s="307" t="n">
        <v>5</v>
      </c>
      <c r="I102" s="310" t="n">
        <f aca="false">H102/E102</f>
        <v>0.0819672131147541</v>
      </c>
      <c r="K102" s="307"/>
      <c r="L102" s="307"/>
      <c r="M102" s="409" t="e">
        <f aca="false">L102/K102</f>
        <v>#DIV/0!</v>
      </c>
      <c r="N102" s="307"/>
      <c r="O102" s="310" t="e">
        <f aca="false">N102/K102</f>
        <v>#DIV/0!</v>
      </c>
      <c r="R102" s="397" t="s">
        <v>1725</v>
      </c>
      <c r="S102" s="312" t="n">
        <f aca="false">(D102+K102)/($D$27+$L$27+$N$17+$E$47+$L$47)</f>
        <v>0.145374449339207</v>
      </c>
      <c r="T102" s="312" t="n">
        <f aca="false">D102/($E$17)</f>
        <v>0.273480662983425</v>
      </c>
      <c r="U102" s="312" t="n">
        <f aca="false">K102/($N$17+$D$27+$L$38+$L$47)</f>
        <v>0</v>
      </c>
      <c r="W102" s="307" t="n">
        <f aca="false">(F102*0.1)+(H102*6)+(L102*0.1)+(N102*6)</f>
        <v>122.5</v>
      </c>
      <c r="X102" s="307" t="n">
        <f aca="false">(E102*1)+(F102*0.1)+(H102*6)+(L102*0.1)+(N102*6)</f>
        <v>183.5</v>
      </c>
      <c r="Y102" s="307" t="n">
        <f aca="false">(E102*0.5)+(F102*0.1)+(H102*6)+(L102*0.1)+(N102*6)</f>
        <v>153</v>
      </c>
      <c r="Z102" s="399"/>
    </row>
    <row r="103" customFormat="false" ht="8.25" hidden="false" customHeight="false" outlineLevel="0" collapsed="false">
      <c r="A103" s="306" t="s">
        <v>1726</v>
      </c>
      <c r="B103" s="307" t="n">
        <v>17</v>
      </c>
      <c r="C103" s="310" t="n">
        <f aca="false">E103/D103</f>
        <v>0.582608695652174</v>
      </c>
      <c r="D103" s="307" t="n">
        <v>115</v>
      </c>
      <c r="E103" s="307" t="n">
        <v>67</v>
      </c>
      <c r="F103" s="307" t="n">
        <v>725</v>
      </c>
      <c r="G103" s="307" t="n">
        <f aca="false">F103/E103</f>
        <v>10.8208955223881</v>
      </c>
      <c r="H103" s="307" t="n">
        <v>4</v>
      </c>
      <c r="I103" s="310" t="n">
        <f aca="false">H103/E103</f>
        <v>0.0597014925373134</v>
      </c>
      <c r="K103" s="307" t="n">
        <v>6</v>
      </c>
      <c r="L103" s="307" t="n">
        <v>48</v>
      </c>
      <c r="M103" s="409" t="n">
        <f aca="false">L103/K103</f>
        <v>8</v>
      </c>
      <c r="N103" s="307" t="n">
        <v>0</v>
      </c>
      <c r="O103" s="310" t="n">
        <f aca="false">N103/K103</f>
        <v>0</v>
      </c>
      <c r="R103" s="397" t="s">
        <v>1685</v>
      </c>
      <c r="S103" s="312" t="n">
        <f aca="false">(D103+K103)/($D$27+$L$27+$N$17+$E$47+$L$47)</f>
        <v>0.177679882525698</v>
      </c>
      <c r="T103" s="312" t="n">
        <f aca="false">D103/($E$17)</f>
        <v>0.31767955801105</v>
      </c>
      <c r="U103" s="312" t="n">
        <f aca="false">K103/($N$17+$D$27+$L$38+$L$47)</f>
        <v>0.0123456790123457</v>
      </c>
      <c r="W103" s="307" t="n">
        <f aca="false">(F103*0.1)+(H103*6)+(L103*0.1)+(N103*6)</f>
        <v>101.3</v>
      </c>
      <c r="X103" s="307" t="n">
        <f aca="false">(E103*1)+(F103*0.1)+(H103*6)+(L103*0.1)+(N103*6)</f>
        <v>168.3</v>
      </c>
      <c r="Y103" s="307" t="n">
        <f aca="false">(E103*0.5)+(F103*0.1)+(H103*6)+(L103*0.1)+(N103*6)</f>
        <v>134.8</v>
      </c>
      <c r="Z103" s="399"/>
    </row>
    <row r="104" customFormat="false" ht="8.25" hidden="false" customHeight="false" outlineLevel="0" collapsed="false">
      <c r="A104" s="306" t="s">
        <v>1727</v>
      </c>
      <c r="B104" s="307" t="n">
        <v>12</v>
      </c>
      <c r="C104" s="310" t="n">
        <f aca="false">E104/D104</f>
        <v>0.684782608695652</v>
      </c>
      <c r="D104" s="307" t="n">
        <v>92</v>
      </c>
      <c r="E104" s="307" t="n">
        <v>63</v>
      </c>
      <c r="F104" s="307" t="n">
        <v>631</v>
      </c>
      <c r="G104" s="307" t="n">
        <f aca="false">F104/E104</f>
        <v>10.015873015873</v>
      </c>
      <c r="H104" s="307" t="n">
        <v>3</v>
      </c>
      <c r="I104" s="310" t="n">
        <f aca="false">H104/E104</f>
        <v>0.0476190476190476</v>
      </c>
      <c r="K104" s="307"/>
      <c r="L104" s="307"/>
      <c r="M104" s="409" t="e">
        <f aca="false">L104/K104</f>
        <v>#DIV/0!</v>
      </c>
      <c r="N104" s="307"/>
      <c r="O104" s="310" t="e">
        <f aca="false">N104/K104</f>
        <v>#DIV/0!</v>
      </c>
      <c r="R104" s="397" t="s">
        <v>1728</v>
      </c>
      <c r="S104" s="312" t="n">
        <f aca="false">(D104+K104)/($D$27+$L$27+$N$17+$E$47+$L$47)</f>
        <v>0.135095447870778</v>
      </c>
      <c r="T104" s="312" t="n">
        <f aca="false">D104/($E$17)</f>
        <v>0.25414364640884</v>
      </c>
      <c r="U104" s="312" t="n">
        <f aca="false">K104/($N$17+$D$27+$L$38+$L$47)</f>
        <v>0</v>
      </c>
      <c r="W104" s="307" t="n">
        <f aca="false">(F104*0.1)+(H104*6)+(L104*0.1)+(N104*6)</f>
        <v>81.1</v>
      </c>
      <c r="X104" s="307" t="n">
        <f aca="false">(E104*1)+(F104*0.1)+(H104*6)+(L104*0.1)+(N104*6)</f>
        <v>144.1</v>
      </c>
      <c r="Y104" s="307" t="n">
        <f aca="false">(E104*0.5)+(F104*0.1)+(H104*6)+(L104*0.1)+(N104*6)</f>
        <v>112.6</v>
      </c>
      <c r="Z104" s="399"/>
    </row>
    <row r="105" customFormat="false" ht="8.25" hidden="false" customHeight="false" outlineLevel="0" collapsed="false">
      <c r="A105" s="397" t="s">
        <v>1729</v>
      </c>
      <c r="B105" s="307" t="n">
        <v>14</v>
      </c>
      <c r="C105" s="310" t="n">
        <f aca="false">E105/D105</f>
        <v>0.65</v>
      </c>
      <c r="D105" s="307" t="n">
        <v>20</v>
      </c>
      <c r="E105" s="307" t="n">
        <v>13</v>
      </c>
      <c r="F105" s="307" t="n">
        <v>188</v>
      </c>
      <c r="G105" s="307" t="n">
        <f aca="false">F105/E105</f>
        <v>14.4615384615385</v>
      </c>
      <c r="H105" s="307" t="n">
        <v>2</v>
      </c>
      <c r="I105" s="310" t="n">
        <f aca="false">H105/E105</f>
        <v>0.153846153846154</v>
      </c>
      <c r="K105" s="307" t="n">
        <v>15</v>
      </c>
      <c r="L105" s="307" t="n">
        <v>115</v>
      </c>
      <c r="M105" s="409" t="n">
        <f aca="false">L105/K105</f>
        <v>7.66666666666667</v>
      </c>
      <c r="N105" s="307" t="n">
        <v>1</v>
      </c>
      <c r="O105" s="310" t="n">
        <f aca="false">N105/K105</f>
        <v>0.0666666666666667</v>
      </c>
      <c r="R105" s="397" t="s">
        <v>1730</v>
      </c>
      <c r="S105" s="312" t="n">
        <f aca="false">(D105+K105)/($D$27+$L$27+$N$17+$E$47+$L$47)</f>
        <v>0.0513950073421439</v>
      </c>
      <c r="T105" s="312" t="n">
        <f aca="false">D105/($E$17)</f>
        <v>0.0552486187845304</v>
      </c>
      <c r="U105" s="312" t="n">
        <f aca="false">K105/($N$17+$D$27+$L$38+$L$47)</f>
        <v>0.0308641975308642</v>
      </c>
      <c r="W105" s="307" t="n">
        <f aca="false">(F105*0.1)+(H105*6)+(L105*0.1)+(N105*6)</f>
        <v>48.3</v>
      </c>
      <c r="X105" s="307" t="n">
        <f aca="false">(E105*1)+(F105*0.1)+(H105*6)+(L105*0.1)+(N105*6)</f>
        <v>61.3</v>
      </c>
      <c r="Y105" s="307" t="n">
        <f aca="false">(E105*0.5)+(F105*0.1)+(H105*6)+(L105*0.1)+(N105*6)</f>
        <v>54.8</v>
      </c>
      <c r="Z105" s="399"/>
    </row>
    <row r="106" customFormat="false" ht="8.25" hidden="false" customHeight="false" outlineLevel="0" collapsed="false">
      <c r="A106" s="306"/>
      <c r="B106" s="307" t="n">
        <v>13</v>
      </c>
      <c r="C106" s="310" t="e">
        <f aca="false">E106/D106</f>
        <v>#DIV/0!</v>
      </c>
      <c r="D106" s="307"/>
      <c r="E106" s="307"/>
      <c r="F106" s="307"/>
      <c r="G106" s="307" t="e">
        <f aca="false">F106/E106</f>
        <v>#DIV/0!</v>
      </c>
      <c r="H106" s="307"/>
      <c r="I106" s="310" t="e">
        <f aca="false">H106/E106</f>
        <v>#DIV/0!</v>
      </c>
      <c r="K106" s="307"/>
      <c r="L106" s="307"/>
      <c r="M106" s="409" t="e">
        <f aca="false">L106/K106</f>
        <v>#DIV/0!</v>
      </c>
      <c r="N106" s="307"/>
      <c r="O106" s="310" t="e">
        <f aca="false">N106/K106</f>
        <v>#DIV/0!</v>
      </c>
      <c r="R106" s="397"/>
      <c r="S106" s="312" t="n">
        <f aca="false">(D106+K106)/($D$27+$L$27+$N$17+$E$47+$L$47)</f>
        <v>0</v>
      </c>
      <c r="T106" s="312" t="n">
        <f aca="false">D106/($E$17)</f>
        <v>0</v>
      </c>
      <c r="U106" s="312" t="n">
        <f aca="false">K106/($N$17+$D$27+$L$38+$L$47)</f>
        <v>0</v>
      </c>
      <c r="W106" s="307" t="n">
        <f aca="false">(F106*0.1)+(H106*6)+(L106*0.1)+(N106*6)</f>
        <v>0</v>
      </c>
      <c r="X106" s="307" t="n">
        <f aca="false">(E106*1)+(F106*0.1)+(H106*6)+(L106*0.1)+(N106*6)</f>
        <v>0</v>
      </c>
      <c r="Y106" s="307" t="n">
        <f aca="false">(E106*0.5)+(F106*0.1)+(H106*6)+(L106*0.1)+(N106*6)</f>
        <v>0</v>
      </c>
      <c r="Z106" s="399"/>
    </row>
    <row r="107" customFormat="false" ht="8.25" hidden="false" customHeight="false" outlineLevel="0" collapsed="false">
      <c r="A107" s="397" t="s">
        <v>459</v>
      </c>
      <c r="B107" s="307" t="n">
        <v>10</v>
      </c>
      <c r="C107" s="310" t="n">
        <f aca="false">E107/D107</f>
        <v>1</v>
      </c>
      <c r="D107" s="307" t="n">
        <v>1</v>
      </c>
      <c r="E107" s="307" t="n">
        <v>1</v>
      </c>
      <c r="F107" s="307" t="n">
        <v>11</v>
      </c>
      <c r="G107" s="307" t="n">
        <f aca="false">F107/E107</f>
        <v>11</v>
      </c>
      <c r="H107" s="307" t="n">
        <v>0</v>
      </c>
      <c r="I107" s="310" t="n">
        <f aca="false">H107/E107</f>
        <v>0</v>
      </c>
      <c r="K107" s="307" t="n">
        <v>2</v>
      </c>
      <c r="L107" s="307" t="n">
        <v>8</v>
      </c>
      <c r="M107" s="409" t="n">
        <f aca="false">L107/K107</f>
        <v>4</v>
      </c>
      <c r="N107" s="307" t="n">
        <v>0</v>
      </c>
      <c r="O107" s="310" t="n">
        <f aca="false">N107/K107</f>
        <v>0</v>
      </c>
      <c r="R107" s="397"/>
      <c r="S107" s="312" t="n">
        <f aca="false">(D107+K107)/($D$27+$L$27+$N$17+$E$47+$L$47)</f>
        <v>0.00440528634361234</v>
      </c>
      <c r="T107" s="312" t="n">
        <f aca="false">D107/($E$17)</f>
        <v>0.00276243093922652</v>
      </c>
      <c r="U107" s="312" t="n">
        <f aca="false">K107/($N$17+$D$27+$L$38+$L$47)</f>
        <v>0.00411522633744856</v>
      </c>
      <c r="W107" s="307" t="n">
        <f aca="false">(F107*0.1)+(H107*6)+(L107*0.1)+(N107*6)</f>
        <v>1.9</v>
      </c>
      <c r="X107" s="307" t="n">
        <f aca="false">(E107*1)+(F107*0.1)+(H107*6)+(L107*0.1)+(N107*6)</f>
        <v>2.9</v>
      </c>
      <c r="Y107" s="307" t="n">
        <f aca="false">(E107*0.5)+(F107*0.1)+(H107*6)+(L107*0.1)+(N107*6)</f>
        <v>2.4</v>
      </c>
      <c r="Z107" s="399"/>
    </row>
    <row r="108" customFormat="false" ht="8.25" hidden="false" customHeight="false" outlineLevel="0" collapsed="false">
      <c r="A108" s="304" t="s">
        <v>49</v>
      </c>
      <c r="B108" s="304"/>
      <c r="C108" s="303"/>
      <c r="D108" s="304" t="n">
        <f aca="false">SUM(D102:D107)</f>
        <v>327</v>
      </c>
      <c r="E108" s="304" t="n">
        <f aca="false">SUM(E102:E107)</f>
        <v>205</v>
      </c>
      <c r="F108" s="304" t="n">
        <f aca="false">SUM(F102:F107)</f>
        <v>2480</v>
      </c>
      <c r="G108" s="304"/>
      <c r="H108" s="304" t="n">
        <f aca="false">SUM(H102:H107)</f>
        <v>14</v>
      </c>
      <c r="I108" s="304"/>
      <c r="J108" s="304"/>
      <c r="K108" s="304" t="n">
        <f aca="false">SUM(K102:K107)</f>
        <v>23</v>
      </c>
      <c r="L108" s="304" t="n">
        <f aca="false">SUM(L102:L107)</f>
        <v>171</v>
      </c>
      <c r="M108" s="304"/>
      <c r="N108" s="304" t="n">
        <f aca="false">SUM(N102:N107)</f>
        <v>1</v>
      </c>
      <c r="O108" s="304"/>
    </row>
    <row r="109" customFormat="false" ht="8.25" hidden="false" customHeight="false" outlineLevel="0" collapsed="false">
      <c r="A109" s="410"/>
      <c r="C109" s="399"/>
      <c r="D109" s="399"/>
      <c r="E109" s="399"/>
      <c r="F109" s="399"/>
      <c r="G109" s="399"/>
      <c r="H109" s="399"/>
      <c r="I109" s="399"/>
      <c r="J109" s="399"/>
      <c r="K109" s="399"/>
      <c r="L109" s="399"/>
    </row>
    <row r="110" customFormat="false" ht="8.25" hidden="false" customHeight="false" outlineLevel="0" collapsed="false">
      <c r="A110" s="304"/>
      <c r="C110" s="399"/>
      <c r="D110" s="399"/>
      <c r="E110" s="399"/>
      <c r="F110" s="399"/>
      <c r="G110" s="399"/>
      <c r="H110" s="399"/>
      <c r="I110" s="399"/>
      <c r="J110" s="399"/>
      <c r="K110" s="399"/>
      <c r="L110" s="399"/>
    </row>
    <row r="111" customFormat="false" ht="8.25" hidden="false" customHeight="false" outlineLevel="0" collapsed="false">
      <c r="A111" s="394" t="s">
        <v>50</v>
      </c>
      <c r="B111" s="394"/>
      <c r="C111" s="394"/>
      <c r="D111" s="394"/>
      <c r="E111" s="394"/>
      <c r="F111" s="394"/>
      <c r="G111" s="394"/>
      <c r="H111" s="399"/>
      <c r="I111" s="399"/>
      <c r="J111" s="394" t="s">
        <v>19</v>
      </c>
      <c r="K111" s="394"/>
      <c r="L111" s="394"/>
      <c r="M111" s="394"/>
      <c r="N111" s="394"/>
      <c r="R111" s="394" t="s">
        <v>20</v>
      </c>
      <c r="S111" s="394"/>
      <c r="T111" s="394"/>
      <c r="V111" s="394" t="s">
        <v>21</v>
      </c>
      <c r="W111" s="394"/>
    </row>
    <row r="112" customFormat="false" ht="8.25" hidden="false" customHeight="false" outlineLevel="0" collapsed="false">
      <c r="A112" s="304" t="s">
        <v>95</v>
      </c>
      <c r="B112" s="304" t="s">
        <v>24</v>
      </c>
      <c r="C112" s="304" t="s">
        <v>52</v>
      </c>
      <c r="D112" s="304" t="s">
        <v>53</v>
      </c>
      <c r="E112" s="304" t="s">
        <v>54</v>
      </c>
      <c r="F112" s="304" t="s">
        <v>55</v>
      </c>
      <c r="G112" s="304" t="s">
        <v>56</v>
      </c>
      <c r="H112" s="304" t="s">
        <v>30</v>
      </c>
      <c r="I112" s="304" t="s">
        <v>57</v>
      </c>
      <c r="K112" s="304" t="s">
        <v>34</v>
      </c>
      <c r="L112" s="304" t="s">
        <v>35</v>
      </c>
      <c r="M112" s="304" t="s">
        <v>36</v>
      </c>
      <c r="N112" s="304" t="s">
        <v>96</v>
      </c>
      <c r="O112" s="304" t="s">
        <v>31</v>
      </c>
      <c r="R112" s="304" t="s">
        <v>95</v>
      </c>
      <c r="S112" s="304" t="s">
        <v>38</v>
      </c>
      <c r="T112" s="304" t="s">
        <v>39</v>
      </c>
      <c r="U112" s="304" t="s">
        <v>40</v>
      </c>
      <c r="W112" s="304" t="s">
        <v>41</v>
      </c>
      <c r="X112" s="304" t="s">
        <v>58</v>
      </c>
      <c r="Y112" s="304" t="s">
        <v>97</v>
      </c>
      <c r="Z112" s="304"/>
    </row>
    <row r="113" customFormat="false" ht="8.25" hidden="false" customHeight="false" outlineLevel="0" collapsed="false">
      <c r="A113" s="306" t="s">
        <v>1698</v>
      </c>
      <c r="B113" s="307" t="n">
        <v>17</v>
      </c>
      <c r="C113" s="310" t="n">
        <f aca="false">E113/D113</f>
        <v>0.56</v>
      </c>
      <c r="D113" s="307" t="n">
        <v>25</v>
      </c>
      <c r="E113" s="307" t="n">
        <v>14</v>
      </c>
      <c r="F113" s="307" t="n">
        <v>150</v>
      </c>
      <c r="G113" s="307" t="n">
        <f aca="false">F113/E113</f>
        <v>10.7142857142857</v>
      </c>
      <c r="H113" s="307" t="n">
        <v>1</v>
      </c>
      <c r="I113" s="310" t="n">
        <f aca="false">H113/E113</f>
        <v>0.0714285714285714</v>
      </c>
      <c r="K113" s="307" t="n">
        <v>0</v>
      </c>
      <c r="L113" s="307" t="n">
        <v>0</v>
      </c>
      <c r="M113" s="307" t="n">
        <v>0</v>
      </c>
      <c r="N113" s="307" t="n">
        <v>0</v>
      </c>
      <c r="O113" s="310" t="e">
        <f aca="false">N113/K113</f>
        <v>#DIV/0!</v>
      </c>
      <c r="R113" s="397" t="s">
        <v>1699</v>
      </c>
      <c r="S113" s="312" t="n">
        <f aca="false">(D113+K113)/($E$47+$L$47+$E$38+$L$38+$K$27+$D$27+$N$17)</f>
        <v>0.0249003984063745</v>
      </c>
      <c r="T113" s="312" t="n">
        <f aca="false">D113/($E$47+$E$38+$K$27)</f>
        <v>0.0482625482625483</v>
      </c>
      <c r="U113" s="312" t="n">
        <f aca="false">K113/($L$47+$L$38+$D$27+$N$17)</f>
        <v>0</v>
      </c>
      <c r="W113" s="307" t="n">
        <f aca="false">(F113*0.1)+(H113*6)+(L113*0.1)+(N113*6)</f>
        <v>21</v>
      </c>
      <c r="X113" s="307" t="n">
        <f aca="false">(E113*1)+(F113*0.1)+(H113*6)+(L113*0.1)+(N113*6)</f>
        <v>35</v>
      </c>
      <c r="Y113" s="307" t="n">
        <f aca="false">(E113*0.5)+(F113*0.1)+(H113*6)+(L113*0.1)+(N113*6)</f>
        <v>28</v>
      </c>
      <c r="Z113" s="399"/>
    </row>
    <row r="114" customFormat="false" ht="8.25" hidden="false" customHeight="false" outlineLevel="0" collapsed="false">
      <c r="A114" s="397" t="s">
        <v>1701</v>
      </c>
      <c r="B114" s="307" t="n">
        <v>17</v>
      </c>
      <c r="C114" s="310" t="n">
        <f aca="false">E114/D114</f>
        <v>0.696629213483146</v>
      </c>
      <c r="D114" s="307" t="n">
        <v>89</v>
      </c>
      <c r="E114" s="307" t="n">
        <v>62</v>
      </c>
      <c r="F114" s="307" t="n">
        <v>620</v>
      </c>
      <c r="G114" s="307" t="n">
        <f aca="false">F114/E114</f>
        <v>10</v>
      </c>
      <c r="H114" s="307" t="n">
        <v>4</v>
      </c>
      <c r="I114" s="310" t="n">
        <f aca="false">H114/E114</f>
        <v>0.0645161290322581</v>
      </c>
      <c r="K114" s="307" t="n">
        <v>0</v>
      </c>
      <c r="L114" s="307" t="n">
        <v>0</v>
      </c>
      <c r="M114" s="307" t="n">
        <v>0</v>
      </c>
      <c r="N114" s="307" t="n">
        <v>0</v>
      </c>
      <c r="O114" s="310" t="e">
        <f aca="false">N114/K114</f>
        <v>#DIV/0!</v>
      </c>
      <c r="R114" s="397" t="s">
        <v>1702</v>
      </c>
      <c r="S114" s="312" t="n">
        <f aca="false">(D114+K114)/($E$47+$L$47+$E$38+$L$38+$K$27+$D$27+$N$17)</f>
        <v>0.0886454183266932</v>
      </c>
      <c r="T114" s="312" t="n">
        <f aca="false">D114/($E$47+$E$38+$K$27)</f>
        <v>0.171814671814672</v>
      </c>
      <c r="U114" s="312" t="n">
        <f aca="false">K114/($L$47+$L$38+$D$27+$N$17)</f>
        <v>0</v>
      </c>
      <c r="W114" s="307" t="n">
        <f aca="false">(F114*0.1)+(H114*6)+(L114*0.1)+(N114*6)</f>
        <v>86</v>
      </c>
      <c r="X114" s="307" t="n">
        <f aca="false">(E114*1)+(F114*0.1)+(H114*6)+(L114*0.1)+(N114*6)</f>
        <v>148</v>
      </c>
      <c r="Y114" s="307" t="n">
        <f aca="false">(E114*0.5)+(F114*0.1)+(H114*6)+(L114*0.1)+(N114*6)</f>
        <v>117</v>
      </c>
      <c r="Z114" s="399"/>
    </row>
    <row r="115" customFormat="false" ht="8.25" hidden="false" customHeight="false" outlineLevel="0" collapsed="false">
      <c r="A115" s="397" t="s">
        <v>1731</v>
      </c>
      <c r="B115" s="307" t="n">
        <v>12</v>
      </c>
      <c r="C115" s="310" t="n">
        <f aca="false">E115/D115</f>
        <v>0.888888888888889</v>
      </c>
      <c r="D115" s="307" t="n">
        <v>9</v>
      </c>
      <c r="E115" s="307" t="n">
        <v>8</v>
      </c>
      <c r="F115" s="307" t="n">
        <v>53</v>
      </c>
      <c r="G115" s="307" t="n">
        <f aca="false">F115/E115</f>
        <v>6.625</v>
      </c>
      <c r="H115" s="307" t="n">
        <v>0</v>
      </c>
      <c r="I115" s="310" t="n">
        <f aca="false">H115/E115</f>
        <v>0</v>
      </c>
      <c r="K115" s="307" t="n">
        <v>0</v>
      </c>
      <c r="L115" s="307" t="n">
        <v>0</v>
      </c>
      <c r="M115" s="307" t="n">
        <v>0</v>
      </c>
      <c r="N115" s="307" t="n">
        <v>0</v>
      </c>
      <c r="O115" s="310" t="e">
        <f aca="false">N115/K115</f>
        <v>#DIV/0!</v>
      </c>
      <c r="R115" s="397" t="s">
        <v>1705</v>
      </c>
      <c r="S115" s="312" t="n">
        <f aca="false">(D115+K115)/($E$47+$L$47+$E$38+$L$38+$K$27+$D$27+$N$17)</f>
        <v>0.00896414342629482</v>
      </c>
      <c r="T115" s="312" t="n">
        <f aca="false">D115/($E$47+$E$38+$K$27)</f>
        <v>0.0173745173745174</v>
      </c>
      <c r="U115" s="312" t="n">
        <f aca="false">K115/($L$47+$L$38+$D$27+$N$17)</f>
        <v>0</v>
      </c>
      <c r="W115" s="307" t="n">
        <f aca="false">(F115*0.1)+(H115*6)+(L115*0.1)+(N115*6)</f>
        <v>5.3</v>
      </c>
      <c r="X115" s="307" t="n">
        <f aca="false">(E115*1)+(F115*0.1)+(H115*6)+(L115*0.1)+(N115*6)</f>
        <v>13.3</v>
      </c>
      <c r="Y115" s="307" t="n">
        <f aca="false">(E115*0.5)+(F115*0.1)+(H115*6)+(L115*0.1)+(N115*6)</f>
        <v>9.3</v>
      </c>
      <c r="Z115" s="399"/>
    </row>
    <row r="116" customFormat="false" ht="8.25" hidden="false" customHeight="false" outlineLevel="0" collapsed="false">
      <c r="A116" s="397" t="s">
        <v>1732</v>
      </c>
      <c r="B116" s="307" t="n">
        <v>12</v>
      </c>
      <c r="C116" s="310" t="n">
        <f aca="false">E116/D116</f>
        <v>0.75</v>
      </c>
      <c r="D116" s="307" t="n">
        <v>4</v>
      </c>
      <c r="E116" s="307" t="n">
        <v>3</v>
      </c>
      <c r="F116" s="307" t="n">
        <v>25</v>
      </c>
      <c r="G116" s="307" t="n">
        <f aca="false">F116/E116</f>
        <v>8.33333333333333</v>
      </c>
      <c r="H116" s="307" t="n">
        <v>0</v>
      </c>
      <c r="I116" s="310" t="n">
        <f aca="false">H116/E116</f>
        <v>0</v>
      </c>
      <c r="K116" s="307" t="n">
        <v>0</v>
      </c>
      <c r="L116" s="307" t="n">
        <v>0</v>
      </c>
      <c r="M116" s="307" t="n">
        <v>0</v>
      </c>
      <c r="N116" s="307" t="n">
        <v>0</v>
      </c>
      <c r="O116" s="310" t="e">
        <f aca="false">N116/K116</f>
        <v>#DIV/0!</v>
      </c>
      <c r="R116" s="397" t="s">
        <v>1733</v>
      </c>
      <c r="S116" s="312" t="n">
        <f aca="false">(D116+K116)/($E$47+$L$47+$E$38+$L$38+$K$27+$D$27+$N$17)</f>
        <v>0.00398406374501992</v>
      </c>
      <c r="T116" s="312" t="n">
        <f aca="false">D116/($E$47+$E$38+$K$27)</f>
        <v>0.00772200772200772</v>
      </c>
      <c r="U116" s="312" t="n">
        <f aca="false">K116/($L$47+$L$38+$D$27+$N$17)</f>
        <v>0</v>
      </c>
      <c r="W116" s="307" t="n">
        <f aca="false">(F116*0.1)+(H116*6)+(L116*0.1)+(N116*6)</f>
        <v>2.5</v>
      </c>
      <c r="X116" s="307" t="n">
        <f aca="false">(E116*1)+(F116*0.1)+(H116*6)+(L116*0.1)+(N116*6)</f>
        <v>5.5</v>
      </c>
      <c r="Y116" s="307" t="n">
        <f aca="false">(E116*0.5)+(F116*0.1)+(H116*6)+(L116*0.1)+(N116*6)</f>
        <v>4</v>
      </c>
      <c r="Z116" s="399"/>
    </row>
    <row r="117" customFormat="false" ht="8.25" hidden="false" customHeight="false" outlineLevel="0" collapsed="false">
      <c r="A117" s="304" t="s">
        <v>49</v>
      </c>
      <c r="B117" s="304"/>
      <c r="C117" s="303"/>
      <c r="D117" s="304" t="n">
        <f aca="false">SUM(D113:D116)</f>
        <v>127</v>
      </c>
      <c r="E117" s="304" t="n">
        <f aca="false">SUM(E113:E116)</f>
        <v>87</v>
      </c>
      <c r="F117" s="304" t="n">
        <f aca="false">SUM(F113:F116)</f>
        <v>848</v>
      </c>
      <c r="G117" s="304"/>
      <c r="H117" s="304" t="n">
        <f aca="false">SUM(H113:H116)</f>
        <v>5</v>
      </c>
      <c r="I117" s="304"/>
      <c r="J117" s="304"/>
      <c r="K117" s="304" t="n">
        <f aca="false">SUM(K113:K116)</f>
        <v>0</v>
      </c>
      <c r="L117" s="304" t="n">
        <f aca="false">SUM(L113:L116)</f>
        <v>0</v>
      </c>
      <c r="M117" s="304"/>
      <c r="N117" s="304" t="n">
        <f aca="false">SUM(N113:N116)</f>
        <v>0</v>
      </c>
      <c r="O117" s="303"/>
      <c r="Q117" s="400"/>
      <c r="S117" s="400"/>
      <c r="U117" s="399"/>
      <c r="V117" s="399"/>
    </row>
    <row r="118" customFormat="false" ht="8.25" hidden="false" customHeight="false" outlineLevel="0" collapsed="false">
      <c r="H118" s="405"/>
      <c r="I118" s="399"/>
      <c r="J118" s="399"/>
      <c r="P118" s="400"/>
      <c r="Q118" s="400"/>
      <c r="R118" s="400"/>
      <c r="T118" s="399"/>
      <c r="U118" s="399"/>
    </row>
    <row r="119" customFormat="false" ht="8.25" hidden="false" customHeight="false" outlineLevel="0" collapsed="false">
      <c r="H119" s="405"/>
      <c r="I119" s="399"/>
      <c r="J119" s="399"/>
      <c r="P119" s="400"/>
      <c r="Q119" s="400"/>
      <c r="R119" s="400"/>
      <c r="T119" s="399"/>
      <c r="U119" s="399"/>
    </row>
    <row r="120" customFormat="false" ht="8.25" hidden="false" customHeight="false" outlineLevel="0" collapsed="false">
      <c r="A120" s="394" t="s">
        <v>109</v>
      </c>
      <c r="B120" s="394"/>
      <c r="C120" s="394"/>
      <c r="D120" s="394"/>
      <c r="E120" s="394"/>
      <c r="F120" s="394"/>
      <c r="G120" s="394"/>
      <c r="H120" s="405"/>
      <c r="I120" s="399"/>
      <c r="J120" s="394" t="s">
        <v>110</v>
      </c>
      <c r="K120" s="394"/>
      <c r="L120" s="394"/>
      <c r="M120" s="394"/>
      <c r="N120" s="394"/>
      <c r="P120" s="411"/>
      <c r="Q120" s="400"/>
      <c r="R120" s="394" t="s">
        <v>111</v>
      </c>
      <c r="S120" s="394"/>
      <c r="T120" s="394"/>
      <c r="U120" s="394"/>
      <c r="V120" s="394"/>
    </row>
    <row r="121" customFormat="false" ht="8.25" hidden="false" customHeight="false" outlineLevel="0" collapsed="false">
      <c r="A121" s="303"/>
      <c r="B121" s="304" t="s">
        <v>53</v>
      </c>
      <c r="C121" s="304" t="s">
        <v>112</v>
      </c>
      <c r="D121" s="304" t="s">
        <v>55</v>
      </c>
      <c r="E121" s="304" t="s">
        <v>30</v>
      </c>
      <c r="H121" s="399"/>
      <c r="I121" s="399"/>
      <c r="J121" s="412" t="s">
        <v>113</v>
      </c>
      <c r="K121" s="412"/>
      <c r="L121" s="412"/>
      <c r="M121" s="412"/>
      <c r="N121" s="303" t="s">
        <v>114</v>
      </c>
      <c r="R121" s="412" t="s">
        <v>113</v>
      </c>
      <c r="S121" s="412"/>
      <c r="T121" s="412"/>
      <c r="U121" s="412"/>
      <c r="V121" s="303" t="s">
        <v>114</v>
      </c>
    </row>
    <row r="122" customFormat="false" ht="8.25" hidden="false" customHeight="false" outlineLevel="0" collapsed="false">
      <c r="A122" s="306" t="s">
        <v>117</v>
      </c>
      <c r="B122" s="307" t="n">
        <f aca="false">SUM(J92:J96,D102:D107,D113:D116)</f>
        <v>563</v>
      </c>
      <c r="C122" s="307" t="n">
        <f aca="false">SUM(E113:E116,E102:E107,K92:K96)</f>
        <v>379</v>
      </c>
      <c r="D122" s="307" t="n">
        <f aca="false">SUM(F113:F116,F102:F107,L92:L96)</f>
        <v>3887</v>
      </c>
      <c r="E122" s="307" t="n">
        <f aca="false">SUM(N92:N96,H102:H107,H113:H116)</f>
        <v>22</v>
      </c>
      <c r="H122" s="399"/>
      <c r="I122" s="399"/>
      <c r="J122" s="397" t="s">
        <v>1734</v>
      </c>
      <c r="K122" s="397"/>
      <c r="L122" s="397"/>
      <c r="M122" s="397"/>
      <c r="N122" s="397"/>
      <c r="R122" s="306"/>
      <c r="S122" s="306"/>
      <c r="T122" s="306"/>
      <c r="U122" s="306"/>
      <c r="V122" s="397"/>
    </row>
    <row r="123" customFormat="false" ht="8.25" hidden="false" customHeight="false" outlineLevel="0" collapsed="false">
      <c r="A123" s="306" t="s">
        <v>118</v>
      </c>
      <c r="B123" s="307" t="n">
        <f aca="false">SUM(C87)</f>
        <v>563</v>
      </c>
      <c r="C123" s="307" t="n">
        <f aca="false">SUM(D87)</f>
        <v>379</v>
      </c>
      <c r="D123" s="307" t="n">
        <f aca="false">SUM(F87)</f>
        <v>3887</v>
      </c>
      <c r="E123" s="307" t="n">
        <f aca="false">SUM(H87)</f>
        <v>22</v>
      </c>
      <c r="F123" s="304"/>
      <c r="J123" s="397" t="s">
        <v>1735</v>
      </c>
      <c r="K123" s="397"/>
      <c r="L123" s="397"/>
      <c r="M123" s="397"/>
      <c r="N123" s="397"/>
      <c r="R123" s="397"/>
      <c r="S123" s="397"/>
      <c r="T123" s="397"/>
      <c r="U123" s="397"/>
      <c r="V123" s="397"/>
    </row>
    <row r="124" customFormat="false" ht="8.25" hidden="false" customHeight="false" outlineLevel="0" collapsed="false">
      <c r="A124" s="306" t="s">
        <v>120</v>
      </c>
      <c r="B124" s="397"/>
      <c r="F124" s="304"/>
      <c r="J124" s="397" t="s">
        <v>1736</v>
      </c>
      <c r="K124" s="397"/>
      <c r="L124" s="397"/>
      <c r="M124" s="397"/>
      <c r="N124" s="397"/>
      <c r="R124" s="397"/>
      <c r="S124" s="397"/>
      <c r="T124" s="397"/>
      <c r="U124" s="397"/>
      <c r="V124" s="397"/>
    </row>
    <row r="125" customFormat="false" ht="8.25" hidden="false" customHeight="false" outlineLevel="0" collapsed="false">
      <c r="J125" s="397" t="s">
        <v>1737</v>
      </c>
      <c r="K125" s="397"/>
      <c r="L125" s="397"/>
      <c r="M125" s="397"/>
      <c r="N125" s="397" t="s">
        <v>122</v>
      </c>
      <c r="R125" s="397"/>
      <c r="S125" s="397"/>
      <c r="T125" s="397"/>
      <c r="U125" s="397"/>
      <c r="V125" s="397"/>
    </row>
    <row r="126" customFormat="false" ht="8.25" hidden="false" customHeight="false" outlineLevel="0" collapsed="false">
      <c r="A126" s="303"/>
      <c r="B126" s="304" t="s">
        <v>25</v>
      </c>
      <c r="C126" s="304" t="s">
        <v>28</v>
      </c>
      <c r="D126" s="304" t="s">
        <v>30</v>
      </c>
      <c r="J126" s="397" t="s">
        <v>1738</v>
      </c>
      <c r="K126" s="397"/>
      <c r="L126" s="397"/>
      <c r="M126" s="397"/>
      <c r="N126" s="397" t="s">
        <v>51</v>
      </c>
      <c r="R126" s="306"/>
      <c r="S126" s="306"/>
      <c r="T126" s="306"/>
      <c r="U126" s="306"/>
      <c r="V126" s="397"/>
    </row>
    <row r="127" customFormat="false" ht="8.25" hidden="false" customHeight="false" outlineLevel="0" collapsed="false">
      <c r="A127" s="306" t="s">
        <v>125</v>
      </c>
      <c r="B127" s="307" t="n">
        <f aca="false">SUM(M84:M86,C92:C96,K102:K107,K113:K116)</f>
        <v>510</v>
      </c>
      <c r="C127" s="307" t="n">
        <f aca="false">SUM(N84:N86,D92:D96,L102:L107,L113:L116)</f>
        <v>2254</v>
      </c>
      <c r="D127" s="307" t="n">
        <f aca="false">SUM(P84:P86,F92:F96,N102:N107,N113:N116)</f>
        <v>17</v>
      </c>
      <c r="J127" s="397" t="s">
        <v>1739</v>
      </c>
      <c r="K127" s="397"/>
      <c r="L127" s="397"/>
      <c r="M127" s="397"/>
      <c r="N127" s="397" t="s">
        <v>51</v>
      </c>
      <c r="R127" s="306"/>
      <c r="S127" s="306"/>
      <c r="T127" s="306"/>
      <c r="U127" s="306"/>
      <c r="V127" s="397"/>
    </row>
    <row r="128" customFormat="false" ht="8.25" hidden="false" customHeight="false" outlineLevel="0" collapsed="false">
      <c r="A128" s="306" t="s">
        <v>120</v>
      </c>
      <c r="B128" s="397"/>
      <c r="J128" s="397"/>
      <c r="K128" s="397"/>
      <c r="L128" s="397"/>
      <c r="M128" s="397"/>
      <c r="N128" s="397"/>
      <c r="R128" s="306"/>
      <c r="S128" s="306"/>
      <c r="T128" s="306"/>
      <c r="U128" s="306"/>
      <c r="V128" s="397"/>
    </row>
    <row r="129" customFormat="false" ht="8.25" hidden="false" customHeight="false" outlineLevel="0" collapsed="false">
      <c r="J129" s="397"/>
      <c r="K129" s="397"/>
      <c r="L129" s="397"/>
      <c r="M129" s="397"/>
      <c r="N129" s="397"/>
      <c r="R129" s="306"/>
      <c r="S129" s="306"/>
      <c r="T129" s="306"/>
      <c r="U129" s="306"/>
      <c r="V129" s="397"/>
    </row>
    <row r="130" customFormat="false" ht="8.25" hidden="false" customHeight="false" outlineLevel="0" collapsed="false">
      <c r="B130" s="304" t="s">
        <v>16</v>
      </c>
      <c r="C130" s="304" t="s">
        <v>17</v>
      </c>
    </row>
    <row r="131" customFormat="false" ht="8.25" hidden="false" customHeight="false" outlineLevel="0" collapsed="false">
      <c r="A131" s="306" t="s">
        <v>131</v>
      </c>
      <c r="B131" s="310" t="n">
        <f aca="false">B127/(B123+B127)</f>
        <v>0.475302889095993</v>
      </c>
      <c r="C131" s="310" t="n">
        <f aca="false">B123/(B123+B127)</f>
        <v>0.524697110904008</v>
      </c>
    </row>
    <row r="132" customFormat="false" ht="8.25" hidden="false" customHeight="false" outlineLevel="0" collapsed="false">
      <c r="A132" s="306" t="s">
        <v>133</v>
      </c>
      <c r="B132" s="397"/>
      <c r="C132" s="397"/>
    </row>
    <row r="134" customFormat="false" ht="8.25" hidden="false" customHeight="false" outlineLevel="0" collapsed="false">
      <c r="J134" s="313" t="s">
        <v>132</v>
      </c>
    </row>
    <row r="141" customFormat="false" ht="8.25" hidden="false" customHeight="false" outlineLevel="0" collapsed="false">
      <c r="A141" s="394" t="s">
        <v>134</v>
      </c>
      <c r="B141" s="394"/>
      <c r="C141" s="394"/>
      <c r="D141" s="394"/>
      <c r="E141" s="394"/>
      <c r="F141" s="394"/>
      <c r="G141" s="394"/>
      <c r="H141" s="394"/>
      <c r="I141" s="394"/>
      <c r="J141" s="394"/>
      <c r="K141" s="394"/>
      <c r="L141" s="394"/>
      <c r="M141" s="394"/>
      <c r="N141" s="394"/>
      <c r="O141" s="394"/>
      <c r="P141" s="394"/>
      <c r="Q141" s="394"/>
      <c r="R141" s="394"/>
      <c r="S141" s="394"/>
      <c r="T141" s="394"/>
      <c r="U141" s="394"/>
      <c r="V141" s="394"/>
      <c r="W141" s="394"/>
    </row>
    <row r="142" customFormat="false" ht="8.25" hidden="false" customHeight="false" outlineLevel="0" collapsed="false">
      <c r="A142" s="395"/>
      <c r="B142" s="395"/>
      <c r="C142" s="395"/>
      <c r="D142" s="395"/>
      <c r="E142" s="395"/>
      <c r="F142" s="395"/>
      <c r="G142" s="395"/>
      <c r="H142" s="395"/>
      <c r="I142" s="395"/>
      <c r="J142" s="395"/>
      <c r="K142" s="395"/>
      <c r="L142" s="395"/>
      <c r="M142" s="395"/>
      <c r="N142" s="395"/>
      <c r="O142" s="395"/>
      <c r="P142" s="395"/>
      <c r="Q142" s="395"/>
      <c r="R142" s="395"/>
      <c r="S142" s="395"/>
      <c r="T142" s="395"/>
      <c r="U142" s="395"/>
      <c r="V142" s="395"/>
      <c r="W142" s="395"/>
    </row>
    <row r="143" customFormat="false" ht="8.25" hidden="false" customHeight="false" outlineLevel="0" collapsed="false">
      <c r="H143" s="396" t="s">
        <v>11</v>
      </c>
      <c r="I143" s="396"/>
      <c r="J143" s="396"/>
      <c r="M143" s="396" t="s">
        <v>12</v>
      </c>
      <c r="N143" s="396"/>
      <c r="O143" s="396"/>
    </row>
    <row r="144" customFormat="false" ht="8.25" hidden="false" customHeight="false" outlineLevel="0" collapsed="false">
      <c r="H144" s="396" t="s">
        <v>14</v>
      </c>
      <c r="I144" s="396"/>
      <c r="J144" s="396"/>
    </row>
    <row r="145" customFormat="false" ht="8.25" hidden="false" customHeight="false" outlineLevel="0" collapsed="false">
      <c r="H145" s="396"/>
      <c r="I145" s="396"/>
      <c r="J145" s="396"/>
    </row>
    <row r="146" customFormat="false" ht="8.25" hidden="false" customHeight="false" outlineLevel="0" collapsed="false">
      <c r="H146" s="396"/>
      <c r="I146" s="396"/>
      <c r="J146" s="396"/>
    </row>
    <row r="147" customFormat="false" ht="8.25" hidden="false" customHeight="false" outlineLevel="0" collapsed="false">
      <c r="D147" s="303" t="s">
        <v>135</v>
      </c>
      <c r="P147" s="303" t="s">
        <v>136</v>
      </c>
    </row>
    <row r="148" customFormat="false" ht="8.25" hidden="false" customHeight="false" outlineLevel="0" collapsed="false">
      <c r="A148" s="304" t="s">
        <v>137</v>
      </c>
      <c r="P148" s="303" t="s">
        <v>137</v>
      </c>
      <c r="S148" s="304" t="s">
        <v>138</v>
      </c>
    </row>
    <row r="149" customFormat="false" ht="8.25" hidden="false" customHeight="false" outlineLevel="0" collapsed="false">
      <c r="A149" s="306" t="s">
        <v>139</v>
      </c>
      <c r="B149" s="308" t="s">
        <v>140</v>
      </c>
      <c r="C149" s="308" t="s">
        <v>26</v>
      </c>
      <c r="D149" s="308" t="s">
        <v>27</v>
      </c>
      <c r="E149" s="308" t="s">
        <v>55</v>
      </c>
      <c r="F149" s="308" t="s">
        <v>30</v>
      </c>
      <c r="G149" s="308" t="s">
        <v>141</v>
      </c>
      <c r="H149" s="308" t="s">
        <v>34</v>
      </c>
      <c r="I149" s="308" t="s">
        <v>55</v>
      </c>
      <c r="J149" s="308" t="s">
        <v>142</v>
      </c>
      <c r="K149" s="308" t="s">
        <v>30</v>
      </c>
      <c r="L149" s="308" t="s">
        <v>41</v>
      </c>
      <c r="O149" s="308" t="s">
        <v>143</v>
      </c>
      <c r="P149" s="308" t="s">
        <v>144</v>
      </c>
      <c r="Q149" s="308" t="s">
        <v>145</v>
      </c>
      <c r="S149" s="311" t="s">
        <v>16</v>
      </c>
      <c r="T149" s="311" t="s">
        <v>17</v>
      </c>
    </row>
    <row r="150" customFormat="false" ht="8.25" hidden="false" customHeight="false" outlineLevel="0" collapsed="false">
      <c r="A150" s="397" t="s">
        <v>49</v>
      </c>
      <c r="B150" s="408" t="n">
        <f aca="false">AVERAGE(B160,B170)</f>
        <v>524</v>
      </c>
      <c r="C150" s="408" t="n">
        <f aca="false">AVERAGE(C160,C170)</f>
        <v>343</v>
      </c>
      <c r="D150" s="309" t="n">
        <f aca="false">C150/B150</f>
        <v>0.654580152671756</v>
      </c>
      <c r="E150" s="408" t="n">
        <f aca="false">AVERAGE(E160,E170)</f>
        <v>3619.5</v>
      </c>
      <c r="F150" s="408" t="n">
        <f aca="false">AVERAGE(F160,F170)</f>
        <v>23.5</v>
      </c>
      <c r="G150" s="408" t="n">
        <f aca="false">AVERAGE(G160,G170)</f>
        <v>7.5</v>
      </c>
      <c r="H150" s="408" t="n">
        <f aca="false">AVERAGE(H160,H170)</f>
        <v>66.5</v>
      </c>
      <c r="I150" s="408" t="n">
        <f aca="false">AVERAGE(I160,I170)</f>
        <v>256</v>
      </c>
      <c r="J150" s="413" t="n">
        <f aca="false">I150/H150</f>
        <v>3.84962406015038</v>
      </c>
      <c r="K150" s="408" t="n">
        <f aca="false">AVERAGE(K160,K170)</f>
        <v>4</v>
      </c>
      <c r="L150" s="307" t="n">
        <f aca="false">((E150*0.05)+(F150*4)+(G150*-1)+(I150*0.1)+(K150*6))</f>
        <v>317.075</v>
      </c>
      <c r="O150" s="309" t="n">
        <f aca="false">(B150+H150)/(B152+F152+B154+F154+B156+F156+B150+H150)</f>
        <v>0.399661590524535</v>
      </c>
      <c r="P150" s="310" t="n">
        <f aca="false">B150/(B150+F152+F154+F156)</f>
        <v>0.516510596352883</v>
      </c>
      <c r="Q150" s="310" t="n">
        <f aca="false">H150/(H150+B152+B154+B156)</f>
        <v>0.143628509719222</v>
      </c>
      <c r="S150" s="310" t="n">
        <f aca="false">(H150+B152+B154+B156)/(H150+B152+B154+B156+B150)</f>
        <v>0.469098277608916</v>
      </c>
      <c r="T150" s="310" t="n">
        <f aca="false">B150/(B150+H150+B152+B154+B156)</f>
        <v>0.530901722391084</v>
      </c>
    </row>
    <row r="151" customFormat="false" ht="8.25" hidden="false" customHeight="false" outlineLevel="0" collapsed="false">
      <c r="A151" s="306" t="s">
        <v>146</v>
      </c>
      <c r="B151" s="308" t="s">
        <v>34</v>
      </c>
      <c r="C151" s="308" t="s">
        <v>55</v>
      </c>
      <c r="D151" s="308" t="s">
        <v>142</v>
      </c>
      <c r="E151" s="308" t="s">
        <v>30</v>
      </c>
      <c r="F151" s="308" t="s">
        <v>53</v>
      </c>
      <c r="G151" s="308" t="s">
        <v>54</v>
      </c>
      <c r="H151" s="308" t="s">
        <v>55</v>
      </c>
      <c r="I151" s="308" t="s">
        <v>147</v>
      </c>
      <c r="J151" s="308" t="s">
        <v>30</v>
      </c>
      <c r="K151" s="308" t="s">
        <v>41</v>
      </c>
      <c r="L151" s="408" t="s">
        <v>148</v>
      </c>
      <c r="O151" s="311" t="s">
        <v>143</v>
      </c>
      <c r="P151" s="311" t="s">
        <v>145</v>
      </c>
      <c r="Q151" s="311" t="s">
        <v>149</v>
      </c>
    </row>
    <row r="152" customFormat="false" ht="8.25" hidden="false" customHeight="false" outlineLevel="0" collapsed="false">
      <c r="A152" s="397" t="s">
        <v>49</v>
      </c>
      <c r="B152" s="408" t="n">
        <f aca="false">AVERAGE(B162,B172)</f>
        <v>394.5</v>
      </c>
      <c r="C152" s="408" t="n">
        <f aca="false">AVERAGE(C162,C172)</f>
        <v>1646</v>
      </c>
      <c r="D152" s="413" t="n">
        <f aca="false">C152/B152</f>
        <v>4.1723700887199</v>
      </c>
      <c r="E152" s="408" t="n">
        <f aca="false">AVERAGE(E162,E172)</f>
        <v>9</v>
      </c>
      <c r="F152" s="408" t="n">
        <f aca="false">AVERAGE(F162,F172)</f>
        <v>121</v>
      </c>
      <c r="G152" s="408" t="n">
        <f aca="false">AVERAGE(G162,G172)</f>
        <v>100</v>
      </c>
      <c r="H152" s="408" t="n">
        <f aca="false">AVERAGE(H162,H172)</f>
        <v>751</v>
      </c>
      <c r="I152" s="413" t="n">
        <f aca="false">H152/G152</f>
        <v>7.51</v>
      </c>
      <c r="J152" s="408" t="n">
        <f aca="false">AVERAGE(J162,J172)</f>
        <v>3</v>
      </c>
      <c r="K152" s="307" t="n">
        <f aca="false">(C152*0.1)+(E152*6)+(H152*0.1)+(J152*6)</f>
        <v>311.7</v>
      </c>
      <c r="L152" s="307" t="n">
        <f aca="false">(C152*0.1)+(E152*6)+(G152*1)+(H152*0.1)+(J152*6)</f>
        <v>411.7</v>
      </c>
      <c r="O152" s="309" t="n">
        <f aca="false">(B152+F152)/(B152+F152+B154+F154+B156+F156+B150+H150)</f>
        <v>0.348900169204738</v>
      </c>
      <c r="P152" s="310" t="n">
        <f aca="false">B152/(H150+B152+B154+B156)</f>
        <v>0.852051835853132</v>
      </c>
      <c r="Q152" s="310" t="n">
        <f aca="false">F152/(F152+F154+F156)</f>
        <v>0.246687054026504</v>
      </c>
    </row>
    <row r="153" customFormat="false" ht="8.25" hidden="false" customHeight="false" outlineLevel="0" collapsed="false">
      <c r="A153" s="306" t="s">
        <v>150</v>
      </c>
      <c r="B153" s="308" t="s">
        <v>34</v>
      </c>
      <c r="C153" s="308" t="s">
        <v>55</v>
      </c>
      <c r="D153" s="308" t="s">
        <v>142</v>
      </c>
      <c r="E153" s="308" t="s">
        <v>30</v>
      </c>
      <c r="F153" s="308" t="s">
        <v>53</v>
      </c>
      <c r="G153" s="308" t="s">
        <v>54</v>
      </c>
      <c r="H153" s="308" t="s">
        <v>55</v>
      </c>
      <c r="I153" s="308" t="s">
        <v>147</v>
      </c>
      <c r="J153" s="308" t="s">
        <v>30</v>
      </c>
      <c r="K153" s="308" t="s">
        <v>41</v>
      </c>
      <c r="L153" s="408" t="s">
        <v>148</v>
      </c>
      <c r="O153" s="311" t="s">
        <v>143</v>
      </c>
      <c r="P153" s="311" t="s">
        <v>145</v>
      </c>
      <c r="Q153" s="311" t="s">
        <v>149</v>
      </c>
    </row>
    <row r="154" customFormat="false" ht="8.25" hidden="false" customHeight="false" outlineLevel="0" collapsed="false">
      <c r="A154" s="397" t="s">
        <v>49</v>
      </c>
      <c r="B154" s="408" t="n">
        <f aca="false">AVERAGE(B164,B174)</f>
        <v>2</v>
      </c>
      <c r="C154" s="408" t="n">
        <f aca="false">AVERAGE(C164,C174)</f>
        <v>3</v>
      </c>
      <c r="D154" s="408" t="n">
        <f aca="false">C154/B154</f>
        <v>1.5</v>
      </c>
      <c r="E154" s="408" t="n">
        <f aca="false">AVERAGE(E164,E174)</f>
        <v>0.5</v>
      </c>
      <c r="F154" s="408" t="n">
        <f aca="false">AVERAGE(F164,F174)</f>
        <v>230.5</v>
      </c>
      <c r="G154" s="408" t="n">
        <f aca="false">AVERAGE(G164,G174)</f>
        <v>137.5</v>
      </c>
      <c r="H154" s="408" t="n">
        <f aca="false">AVERAGE(H164,H174)</f>
        <v>1859.5</v>
      </c>
      <c r="I154" s="413" t="n">
        <f aca="false">H154/G154</f>
        <v>13.5236363636364</v>
      </c>
      <c r="J154" s="408" t="n">
        <f aca="false">AVERAGE(J164,J174)</f>
        <v>11.5</v>
      </c>
      <c r="K154" s="307" t="n">
        <f aca="false">(C154*0.1)+(E154*6)+(H154*0.1)+(J154*6)</f>
        <v>258.25</v>
      </c>
      <c r="L154" s="307" t="n">
        <f aca="false">(C154*0.1)+(E154*6)+(G154*1)+(H154*0.1)+(J154*6)</f>
        <v>395.75</v>
      </c>
      <c r="O154" s="309" t="n">
        <f aca="false">(B154+F154)/(B152+F152+B154+F154+B156+F156+B150+H150)</f>
        <v>0.157360406091371</v>
      </c>
      <c r="P154" s="310" t="n">
        <f aca="false">B154/(B152+H150+B154+B156)</f>
        <v>0.00431965442764579</v>
      </c>
      <c r="Q154" s="310" t="n">
        <f aca="false">F154/(F154+F152+F156)</f>
        <v>0.469928644240571</v>
      </c>
    </row>
    <row r="155" customFormat="false" ht="8.25" hidden="false" customHeight="false" outlineLevel="0" collapsed="false">
      <c r="A155" s="306" t="s">
        <v>151</v>
      </c>
      <c r="B155" s="308" t="s">
        <v>34</v>
      </c>
      <c r="C155" s="308" t="s">
        <v>55</v>
      </c>
      <c r="D155" s="308" t="s">
        <v>142</v>
      </c>
      <c r="E155" s="308" t="s">
        <v>30</v>
      </c>
      <c r="F155" s="308" t="s">
        <v>53</v>
      </c>
      <c r="G155" s="308" t="s">
        <v>54</v>
      </c>
      <c r="H155" s="308" t="s">
        <v>55</v>
      </c>
      <c r="I155" s="308" t="s">
        <v>147</v>
      </c>
      <c r="J155" s="308" t="s">
        <v>30</v>
      </c>
      <c r="K155" s="308" t="s">
        <v>41</v>
      </c>
      <c r="L155" s="408" t="s">
        <v>148</v>
      </c>
      <c r="O155" s="311" t="s">
        <v>143</v>
      </c>
      <c r="P155" s="311" t="s">
        <v>145</v>
      </c>
      <c r="Q155" s="311" t="s">
        <v>149</v>
      </c>
    </row>
    <row r="156" customFormat="false" ht="8.25" hidden="false" customHeight="false" outlineLevel="0" collapsed="false">
      <c r="A156" s="397" t="s">
        <v>49</v>
      </c>
      <c r="B156" s="408" t="n">
        <f aca="false">AVERAGE(B166,B176)</f>
        <v>0</v>
      </c>
      <c r="C156" s="408" t="n">
        <f aca="false">AVERAGE(C166,C176)</f>
        <v>0</v>
      </c>
      <c r="D156" s="408" t="e">
        <f aca="false">C156/B156</f>
        <v>#DIV/0!</v>
      </c>
      <c r="E156" s="408" t="n">
        <f aca="false">AVERAGE(E166,E176)</f>
        <v>0</v>
      </c>
      <c r="F156" s="408" t="n">
        <f aca="false">AVERAGE(F166,F176)</f>
        <v>139</v>
      </c>
      <c r="G156" s="408" t="n">
        <f aca="false">AVERAGE(G166,G176)</f>
        <v>109.5</v>
      </c>
      <c r="H156" s="408" t="n">
        <f aca="false">AVERAGE(H166,H176)</f>
        <v>1013</v>
      </c>
      <c r="I156" s="413" t="n">
        <f aca="false">H156/G156</f>
        <v>9.25114155251142</v>
      </c>
      <c r="J156" s="408" t="n">
        <f aca="false">AVERAGE(J166,J176)</f>
        <v>9</v>
      </c>
      <c r="K156" s="307" t="n">
        <f aca="false">(C156*0.1)+(E156*6)+(H156*0.1)+(J156*6)</f>
        <v>155.3</v>
      </c>
      <c r="L156" s="307" t="n">
        <f aca="false">(C156*0.1)+(E156*6)+(G156*1)+(H156*0.1)+(J156*6)</f>
        <v>264.8</v>
      </c>
      <c r="O156" s="309" t="n">
        <f aca="false">(B156+F156)/(B152+F152+B154+F154+B156+F156+B150+H150)</f>
        <v>0.094077834179357</v>
      </c>
      <c r="P156" s="312" t="n">
        <f aca="false">B156/(B156+B154+B152+H150)</f>
        <v>0</v>
      </c>
      <c r="Q156" s="310" t="n">
        <f aca="false">F156/(F156+F154+F152)</f>
        <v>0.283384301732926</v>
      </c>
    </row>
    <row r="157" customFormat="false" ht="8.25" hidden="false" customHeight="false" outlineLevel="0" collapsed="false">
      <c r="B157" s="414"/>
      <c r="C157" s="414"/>
      <c r="D157" s="414"/>
      <c r="E157" s="414"/>
      <c r="F157" s="414"/>
      <c r="G157" s="414"/>
      <c r="H157" s="414"/>
      <c r="I157" s="414"/>
      <c r="J157" s="414"/>
      <c r="K157" s="414"/>
      <c r="L157" s="415"/>
      <c r="P157" s="303"/>
    </row>
    <row r="158" customFormat="false" ht="8.25" hidden="false" customHeight="false" outlineLevel="0" collapsed="false">
      <c r="A158" s="304" t="n">
        <v>2024</v>
      </c>
      <c r="P158" s="303" t="n">
        <v>2024</v>
      </c>
      <c r="S158" s="304" t="s">
        <v>138</v>
      </c>
    </row>
    <row r="159" customFormat="false" ht="8.25" hidden="false" customHeight="false" outlineLevel="0" collapsed="false">
      <c r="A159" s="306" t="s">
        <v>139</v>
      </c>
      <c r="B159" s="308" t="s">
        <v>140</v>
      </c>
      <c r="C159" s="308" t="s">
        <v>26</v>
      </c>
      <c r="D159" s="308" t="s">
        <v>27</v>
      </c>
      <c r="E159" s="308" t="s">
        <v>55</v>
      </c>
      <c r="F159" s="308" t="s">
        <v>30</v>
      </c>
      <c r="G159" s="308" t="s">
        <v>141</v>
      </c>
      <c r="H159" s="308" t="s">
        <v>34</v>
      </c>
      <c r="I159" s="308" t="s">
        <v>55</v>
      </c>
      <c r="J159" s="308" t="s">
        <v>142</v>
      </c>
      <c r="K159" s="308" t="s">
        <v>30</v>
      </c>
      <c r="L159" s="308" t="s">
        <v>41</v>
      </c>
      <c r="O159" s="308" t="s">
        <v>143</v>
      </c>
      <c r="P159" s="308" t="s">
        <v>144</v>
      </c>
      <c r="Q159" s="308" t="s">
        <v>145</v>
      </c>
      <c r="S159" s="311" t="s">
        <v>16</v>
      </c>
      <c r="T159" s="311" t="s">
        <v>17</v>
      </c>
    </row>
    <row r="160" customFormat="false" ht="8.25" hidden="false" customHeight="false" outlineLevel="0" collapsed="false">
      <c r="A160" s="397" t="s">
        <v>49</v>
      </c>
      <c r="B160" s="408" t="n">
        <v>498</v>
      </c>
      <c r="C160" s="408" t="n">
        <v>321</v>
      </c>
      <c r="D160" s="309" t="n">
        <f aca="false">C160/B160</f>
        <v>0.644578313253012</v>
      </c>
      <c r="E160" s="408" t="n">
        <v>3607</v>
      </c>
      <c r="F160" s="408" t="n">
        <v>21</v>
      </c>
      <c r="G160" s="408" t="n">
        <v>6</v>
      </c>
      <c r="H160" s="408" t="n">
        <v>105</v>
      </c>
      <c r="I160" s="408" t="n">
        <v>445</v>
      </c>
      <c r="J160" s="413" t="n">
        <f aca="false">I160/H160</f>
        <v>4.23809523809524</v>
      </c>
      <c r="K160" s="408" t="n">
        <v>7</v>
      </c>
      <c r="L160" s="307" t="n">
        <f aca="false">((E160*0.05)+(F160*4)+(G160*-1)+(I160*0.1)+(K160*6))</f>
        <v>344.85</v>
      </c>
      <c r="O160" s="309" t="n">
        <f aca="false">(B160+H160)/(B162+F162+B164+F164+B166+F166+B160+H160)</f>
        <v>0.403884795713329</v>
      </c>
      <c r="P160" s="310" t="n">
        <f aca="false">B160/(B160+F162+F164+F166)</f>
        <v>0.51875</v>
      </c>
      <c r="Q160" s="310" t="n">
        <f aca="false">H160/(H160+B162+B164+B166)</f>
        <v>0.196998123827392</v>
      </c>
      <c r="S160" s="310" t="n">
        <f aca="false">(H160+B162+B164+B166)/(H160+B162+B164+B166+B160)</f>
        <v>0.516973811833172</v>
      </c>
      <c r="T160" s="310" t="n">
        <f aca="false">B160/(B160+H160+B162+B164+B166)</f>
        <v>0.483026188166828</v>
      </c>
    </row>
    <row r="161" customFormat="false" ht="8.25" hidden="false" customHeight="false" outlineLevel="0" collapsed="false">
      <c r="A161" s="306" t="s">
        <v>146</v>
      </c>
      <c r="B161" s="308" t="s">
        <v>34</v>
      </c>
      <c r="C161" s="308" t="s">
        <v>55</v>
      </c>
      <c r="D161" s="308" t="s">
        <v>142</v>
      </c>
      <c r="E161" s="308" t="s">
        <v>30</v>
      </c>
      <c r="F161" s="308" t="s">
        <v>53</v>
      </c>
      <c r="G161" s="308" t="s">
        <v>54</v>
      </c>
      <c r="H161" s="308" t="s">
        <v>55</v>
      </c>
      <c r="I161" s="308" t="s">
        <v>147</v>
      </c>
      <c r="J161" s="308" t="s">
        <v>30</v>
      </c>
      <c r="K161" s="308" t="s">
        <v>41</v>
      </c>
      <c r="L161" s="308" t="s">
        <v>148</v>
      </c>
      <c r="O161" s="311" t="s">
        <v>143</v>
      </c>
      <c r="P161" s="311" t="s">
        <v>145</v>
      </c>
      <c r="Q161" s="311" t="s">
        <v>149</v>
      </c>
    </row>
    <row r="162" customFormat="false" ht="8.25" hidden="false" customHeight="false" outlineLevel="0" collapsed="false">
      <c r="A162" s="397" t="s">
        <v>49</v>
      </c>
      <c r="B162" s="408" t="n">
        <v>426</v>
      </c>
      <c r="C162" s="408" t="n">
        <v>1728</v>
      </c>
      <c r="D162" s="413" t="n">
        <f aca="false">C162/B162</f>
        <v>4.05633802816901</v>
      </c>
      <c r="E162" s="408" t="n">
        <v>7</v>
      </c>
      <c r="F162" s="408" t="n">
        <v>110</v>
      </c>
      <c r="G162" s="408" t="n">
        <v>86</v>
      </c>
      <c r="H162" s="408" t="n">
        <v>673</v>
      </c>
      <c r="I162" s="413" t="n">
        <f aca="false">H162/G162</f>
        <v>7.82558139534884</v>
      </c>
      <c r="J162" s="408" t="n">
        <v>1</v>
      </c>
      <c r="K162" s="307" t="n">
        <f aca="false">(C162*0.1)+(E162*6)+(H162*0.1)+(J162*6)</f>
        <v>288.1</v>
      </c>
      <c r="L162" s="307" t="n">
        <f aca="false">(C162*0.1)+(E162*6)+(G162*1)+(H162*0.1)+(J162*6)</f>
        <v>374.1</v>
      </c>
      <c r="O162" s="309" t="n">
        <f aca="false">(B162+F162)/(B162+F162+B164+F164+B166+F166+B160+H160)</f>
        <v>0.359008707300737</v>
      </c>
      <c r="P162" s="310" t="n">
        <f aca="false">B162/(H160+B162+B164+B166)</f>
        <v>0.799249530956848</v>
      </c>
      <c r="Q162" s="310" t="n">
        <f aca="false">F162/(F162+F164+F166)</f>
        <v>0.238095238095238</v>
      </c>
    </row>
    <row r="163" customFormat="false" ht="8.25" hidden="false" customHeight="false" outlineLevel="0" collapsed="false">
      <c r="A163" s="306" t="s">
        <v>150</v>
      </c>
      <c r="B163" s="308" t="s">
        <v>34</v>
      </c>
      <c r="C163" s="308" t="s">
        <v>55</v>
      </c>
      <c r="D163" s="308" t="s">
        <v>142</v>
      </c>
      <c r="E163" s="308" t="s">
        <v>30</v>
      </c>
      <c r="F163" s="308" t="s">
        <v>53</v>
      </c>
      <c r="G163" s="308" t="s">
        <v>54</v>
      </c>
      <c r="H163" s="308" t="s">
        <v>55</v>
      </c>
      <c r="I163" s="308" t="s">
        <v>147</v>
      </c>
      <c r="J163" s="308" t="s">
        <v>30</v>
      </c>
      <c r="K163" s="308" t="s">
        <v>41</v>
      </c>
      <c r="L163" s="308" t="s">
        <v>148</v>
      </c>
      <c r="O163" s="311" t="s">
        <v>143</v>
      </c>
      <c r="P163" s="311" t="s">
        <v>145</v>
      </c>
      <c r="Q163" s="311" t="s">
        <v>149</v>
      </c>
    </row>
    <row r="164" customFormat="false" ht="8.25" hidden="false" customHeight="false" outlineLevel="0" collapsed="false">
      <c r="A164" s="397" t="s">
        <v>49</v>
      </c>
      <c r="B164" s="408" t="n">
        <v>2</v>
      </c>
      <c r="C164" s="408" t="n">
        <v>-6</v>
      </c>
      <c r="D164" s="408" t="n">
        <f aca="false">C164/B164</f>
        <v>-3</v>
      </c>
      <c r="E164" s="408" t="n">
        <v>0</v>
      </c>
      <c r="F164" s="408" t="n">
        <v>229</v>
      </c>
      <c r="G164" s="408" t="n">
        <v>139</v>
      </c>
      <c r="H164" s="408" t="n">
        <v>2003</v>
      </c>
      <c r="I164" s="413" t="n">
        <f aca="false">H164/G164</f>
        <v>14.410071942446</v>
      </c>
      <c r="J164" s="408" t="n">
        <v>10</v>
      </c>
      <c r="K164" s="307" t="n">
        <f aca="false">(C164*0.1)+(E164*6)+(H164*0.1)+(J164*6)</f>
        <v>259.7</v>
      </c>
      <c r="L164" s="307" t="n">
        <f aca="false">(C164*0.1)+(E164*6)+(G164*1)+(H164*0.1)+(J164*6)</f>
        <v>398.7</v>
      </c>
      <c r="O164" s="309" t="n">
        <f aca="false">(B164+F164)/(B162+F162+B164+F164+B166+F166+B160+H160)</f>
        <v>0.154722036168788</v>
      </c>
      <c r="P164" s="310" t="n">
        <f aca="false">B164/(B162+H160+B164+B166)</f>
        <v>0.00375234521575985</v>
      </c>
      <c r="Q164" s="310" t="n">
        <f aca="false">F164/(F164+F162+F166)</f>
        <v>0.495670995670996</v>
      </c>
    </row>
    <row r="165" customFormat="false" ht="8.25" hidden="false" customHeight="false" outlineLevel="0" collapsed="false">
      <c r="A165" s="306" t="s">
        <v>151</v>
      </c>
      <c r="B165" s="308" t="s">
        <v>34</v>
      </c>
      <c r="C165" s="308" t="s">
        <v>55</v>
      </c>
      <c r="D165" s="308" t="s">
        <v>142</v>
      </c>
      <c r="E165" s="308" t="s">
        <v>30</v>
      </c>
      <c r="F165" s="308" t="s">
        <v>53</v>
      </c>
      <c r="G165" s="308" t="s">
        <v>54</v>
      </c>
      <c r="H165" s="308" t="s">
        <v>55</v>
      </c>
      <c r="I165" s="308" t="s">
        <v>147</v>
      </c>
      <c r="J165" s="308" t="s">
        <v>30</v>
      </c>
      <c r="K165" s="308" t="s">
        <v>41</v>
      </c>
      <c r="L165" s="308" t="s">
        <v>148</v>
      </c>
      <c r="O165" s="311" t="s">
        <v>143</v>
      </c>
      <c r="P165" s="311" t="s">
        <v>145</v>
      </c>
      <c r="Q165" s="311" t="s">
        <v>149</v>
      </c>
    </row>
    <row r="166" customFormat="false" ht="8.25" hidden="false" customHeight="false" outlineLevel="0" collapsed="false">
      <c r="A166" s="397" t="s">
        <v>49</v>
      </c>
      <c r="B166" s="408" t="n">
        <v>0</v>
      </c>
      <c r="C166" s="408" t="n">
        <v>0</v>
      </c>
      <c r="D166" s="408" t="e">
        <f aca="false">C166/B166</f>
        <v>#DIV/0!</v>
      </c>
      <c r="E166" s="408" t="n">
        <v>0</v>
      </c>
      <c r="F166" s="408" t="n">
        <v>123</v>
      </c>
      <c r="G166" s="408" t="n">
        <v>96</v>
      </c>
      <c r="H166" s="408" t="n">
        <v>933</v>
      </c>
      <c r="I166" s="413" t="n">
        <f aca="false">H166/G166</f>
        <v>9.71875</v>
      </c>
      <c r="J166" s="408" t="n">
        <v>10</v>
      </c>
      <c r="K166" s="307" t="n">
        <f aca="false">(C166*0.1)+(E166*6)+(H166*0.1)+(J166*6)</f>
        <v>153.3</v>
      </c>
      <c r="L166" s="307" t="n">
        <f aca="false">(C166*0.1)+(E166*6)+(G166*1)+(H166*0.1)+(J166*6)</f>
        <v>249.3</v>
      </c>
      <c r="O166" s="309" t="n">
        <f aca="false">(B166+F166)/(B162+F162+B164+F164+B166+F166+B160+H160)</f>
        <v>0.0823844608171467</v>
      </c>
      <c r="P166" s="312" t="n">
        <f aca="false">B166/(B166+B164+B162+H160)</f>
        <v>0</v>
      </c>
      <c r="Q166" s="310" t="n">
        <f aca="false">F166/(F166+F164+F162)</f>
        <v>0.266233766233766</v>
      </c>
    </row>
    <row r="168" customFormat="false" ht="8.25" hidden="false" customHeight="false" outlineLevel="0" collapsed="false">
      <c r="A168" s="416" t="n">
        <v>2025</v>
      </c>
      <c r="B168" s="416"/>
      <c r="C168" s="416"/>
      <c r="D168" s="416"/>
      <c r="E168" s="416"/>
      <c r="F168" s="416"/>
      <c r="P168" s="303" t="n">
        <v>2025</v>
      </c>
      <c r="S168" s="304" t="s">
        <v>138</v>
      </c>
    </row>
    <row r="169" customFormat="false" ht="8.25" hidden="false" customHeight="false" outlineLevel="0" collapsed="false">
      <c r="A169" s="306" t="s">
        <v>139</v>
      </c>
      <c r="B169" s="308" t="s">
        <v>140</v>
      </c>
      <c r="C169" s="308" t="s">
        <v>26</v>
      </c>
      <c r="D169" s="308" t="s">
        <v>27</v>
      </c>
      <c r="E169" s="308" t="s">
        <v>55</v>
      </c>
      <c r="F169" s="308" t="s">
        <v>30</v>
      </c>
      <c r="G169" s="308" t="s">
        <v>141</v>
      </c>
      <c r="H169" s="308" t="s">
        <v>34</v>
      </c>
      <c r="I169" s="308" t="s">
        <v>55</v>
      </c>
      <c r="J169" s="308" t="s">
        <v>142</v>
      </c>
      <c r="K169" s="308" t="s">
        <v>30</v>
      </c>
      <c r="L169" s="308" t="s">
        <v>41</v>
      </c>
      <c r="O169" s="308" t="s">
        <v>143</v>
      </c>
      <c r="P169" s="308" t="s">
        <v>144</v>
      </c>
      <c r="Q169" s="308" t="s">
        <v>145</v>
      </c>
      <c r="S169" s="311" t="s">
        <v>16</v>
      </c>
      <c r="T169" s="311" t="s">
        <v>17</v>
      </c>
    </row>
    <row r="170" customFormat="false" ht="8.25" hidden="false" customHeight="false" outlineLevel="0" collapsed="false">
      <c r="A170" s="397" t="s">
        <v>49</v>
      </c>
      <c r="B170" s="417" t="n">
        <v>550</v>
      </c>
      <c r="C170" s="408" t="n">
        <v>365</v>
      </c>
      <c r="D170" s="309" t="n">
        <f aca="false">C170/B170</f>
        <v>0.663636363636364</v>
      </c>
      <c r="E170" s="408" t="n">
        <v>3632</v>
      </c>
      <c r="F170" s="408" t="n">
        <v>26</v>
      </c>
      <c r="G170" s="408" t="n">
        <v>9</v>
      </c>
      <c r="H170" s="408" t="n">
        <v>28</v>
      </c>
      <c r="I170" s="408" t="n">
        <v>67</v>
      </c>
      <c r="J170" s="408" t="n">
        <f aca="false">I170/H170</f>
        <v>2.39285714285714</v>
      </c>
      <c r="K170" s="408" t="n">
        <v>1</v>
      </c>
      <c r="L170" s="307" t="n">
        <f aca="false">((E170*0.05)+(F170*4)+(G170*-1)+(I170*0.1)+(K170*6))</f>
        <v>289.3</v>
      </c>
      <c r="O170" s="309" t="n">
        <f aca="false">(B170+H170)/(B172+F172+B174+F174+B176+F176+B170+H170)</f>
        <v>0.395348837209302</v>
      </c>
      <c r="P170" s="310" t="n">
        <f aca="false">B170/(B170+F172+F174+F176)</f>
        <v>0.514499532273153</v>
      </c>
      <c r="Q170" s="310" t="n">
        <f aca="false">H170/(H170+B172+B174+B176)</f>
        <v>0.0712468193384224</v>
      </c>
      <c r="S170" s="310" t="n">
        <f aca="false">(H170+B172+B174+B176)/(H170+B172+B174+B176+B170)</f>
        <v>0.416755037115589</v>
      </c>
      <c r="T170" s="310" t="n">
        <f aca="false">B170/(B170+H170+B172+B174+B176)</f>
        <v>0.583244962884411</v>
      </c>
    </row>
    <row r="171" customFormat="false" ht="8.25" hidden="false" customHeight="false" outlineLevel="0" collapsed="false">
      <c r="A171" s="306" t="s">
        <v>146</v>
      </c>
      <c r="B171" s="308" t="s">
        <v>34</v>
      </c>
      <c r="C171" s="308" t="s">
        <v>55</v>
      </c>
      <c r="D171" s="308" t="s">
        <v>142</v>
      </c>
      <c r="E171" s="308" t="s">
        <v>30</v>
      </c>
      <c r="F171" s="308" t="s">
        <v>53</v>
      </c>
      <c r="G171" s="308" t="s">
        <v>54</v>
      </c>
      <c r="H171" s="308" t="s">
        <v>55</v>
      </c>
      <c r="I171" s="308" t="s">
        <v>147</v>
      </c>
      <c r="J171" s="308" t="s">
        <v>30</v>
      </c>
      <c r="K171" s="308" t="s">
        <v>41</v>
      </c>
      <c r="L171" s="308" t="s">
        <v>148</v>
      </c>
      <c r="O171" s="311" t="s">
        <v>143</v>
      </c>
      <c r="P171" s="311" t="s">
        <v>145</v>
      </c>
      <c r="Q171" s="311" t="s">
        <v>149</v>
      </c>
    </row>
    <row r="172" customFormat="false" ht="8.25" hidden="false" customHeight="false" outlineLevel="0" collapsed="false">
      <c r="A172" s="397" t="s">
        <v>49</v>
      </c>
      <c r="B172" s="408" t="n">
        <v>363</v>
      </c>
      <c r="C172" s="408" t="n">
        <v>1564</v>
      </c>
      <c r="D172" s="413" t="n">
        <f aca="false">C172/B172</f>
        <v>4.30853994490358</v>
      </c>
      <c r="E172" s="408" t="n">
        <v>11</v>
      </c>
      <c r="F172" s="408" t="n">
        <v>132</v>
      </c>
      <c r="G172" s="408" t="n">
        <v>114</v>
      </c>
      <c r="H172" s="408" t="n">
        <v>829</v>
      </c>
      <c r="I172" s="413" t="n">
        <f aca="false">H172/G172</f>
        <v>7.2719298245614</v>
      </c>
      <c r="J172" s="408" t="n">
        <v>5</v>
      </c>
      <c r="K172" s="307" t="n">
        <f aca="false">(C172*0.1)+(E172*6)+(H172*0.1)+(J172*6)</f>
        <v>335.3</v>
      </c>
      <c r="L172" s="307" t="n">
        <f aca="false">(C172*0.1)+(E172*6)+(G172*1)+(H172*0.1)+(J172*6)</f>
        <v>449.3</v>
      </c>
      <c r="O172" s="309" t="n">
        <f aca="false">(B172+F172)/(B172+F172+B174+F174+B176+F176+B170+H170)</f>
        <v>0.338577291381669</v>
      </c>
      <c r="P172" s="310" t="n">
        <f aca="false">B172/(H170+B172+B174+B176)</f>
        <v>0.923664122137405</v>
      </c>
      <c r="Q172" s="310" t="n">
        <f aca="false">F172/(F172+F174+F176)</f>
        <v>0.254335260115607</v>
      </c>
    </row>
    <row r="173" customFormat="false" ht="8.25" hidden="false" customHeight="false" outlineLevel="0" collapsed="false">
      <c r="A173" s="306" t="s">
        <v>150</v>
      </c>
      <c r="B173" s="308" t="s">
        <v>34</v>
      </c>
      <c r="C173" s="308" t="s">
        <v>55</v>
      </c>
      <c r="D173" s="308" t="s">
        <v>142</v>
      </c>
      <c r="E173" s="308" t="s">
        <v>30</v>
      </c>
      <c r="F173" s="308" t="s">
        <v>53</v>
      </c>
      <c r="G173" s="308" t="s">
        <v>54</v>
      </c>
      <c r="H173" s="308" t="s">
        <v>55</v>
      </c>
      <c r="I173" s="308" t="s">
        <v>147</v>
      </c>
      <c r="J173" s="308" t="s">
        <v>30</v>
      </c>
      <c r="K173" s="308" t="s">
        <v>41</v>
      </c>
      <c r="L173" s="308" t="s">
        <v>148</v>
      </c>
      <c r="O173" s="311" t="s">
        <v>143</v>
      </c>
      <c r="P173" s="311" t="s">
        <v>145</v>
      </c>
      <c r="Q173" s="311" t="s">
        <v>149</v>
      </c>
    </row>
    <row r="174" customFormat="false" ht="8.25" hidden="false" customHeight="false" outlineLevel="0" collapsed="false">
      <c r="A174" s="397" t="s">
        <v>49</v>
      </c>
      <c r="B174" s="408" t="n">
        <v>2</v>
      </c>
      <c r="C174" s="408" t="n">
        <v>12</v>
      </c>
      <c r="D174" s="413" t="n">
        <f aca="false">C174/B174</f>
        <v>6</v>
      </c>
      <c r="E174" s="408" t="n">
        <v>1</v>
      </c>
      <c r="F174" s="408" t="n">
        <v>232</v>
      </c>
      <c r="G174" s="408" t="n">
        <v>136</v>
      </c>
      <c r="H174" s="408" t="n">
        <v>1716</v>
      </c>
      <c r="I174" s="413" t="n">
        <f aca="false">H174/G174</f>
        <v>12.6176470588235</v>
      </c>
      <c r="J174" s="408" t="n">
        <v>13</v>
      </c>
      <c r="K174" s="307" t="n">
        <f aca="false">(C174*0.1)+(E174*6)+(H174*0.1)+(J174*6)</f>
        <v>256.8</v>
      </c>
      <c r="L174" s="307" t="n">
        <f aca="false">(C174*0.1)+(E174*6)+(G174*1)+(H174*0.1)+(J174*6)</f>
        <v>392.8</v>
      </c>
      <c r="O174" s="309" t="n">
        <f aca="false">(B174+F174)/(B172+F172+B174+F174+B176+F176+B170+H170)</f>
        <v>0.160054719562244</v>
      </c>
      <c r="P174" s="310" t="n">
        <f aca="false">B174/(B172+H170+B174+B176)</f>
        <v>0.00508905852417303</v>
      </c>
      <c r="Q174" s="310" t="n">
        <f aca="false">F174/(F174+F172+F176)</f>
        <v>0.447013487475915</v>
      </c>
    </row>
    <row r="175" customFormat="false" ht="8.25" hidden="false" customHeight="false" outlineLevel="0" collapsed="false">
      <c r="A175" s="306" t="s">
        <v>151</v>
      </c>
      <c r="B175" s="308" t="s">
        <v>34</v>
      </c>
      <c r="C175" s="308" t="s">
        <v>55</v>
      </c>
      <c r="D175" s="308" t="s">
        <v>142</v>
      </c>
      <c r="E175" s="308" t="s">
        <v>30</v>
      </c>
      <c r="F175" s="308" t="s">
        <v>53</v>
      </c>
      <c r="G175" s="308" t="s">
        <v>54</v>
      </c>
      <c r="H175" s="308" t="s">
        <v>55</v>
      </c>
      <c r="I175" s="308" t="s">
        <v>147</v>
      </c>
      <c r="J175" s="308" t="s">
        <v>30</v>
      </c>
      <c r="K175" s="308" t="s">
        <v>41</v>
      </c>
      <c r="L175" s="308" t="s">
        <v>148</v>
      </c>
      <c r="O175" s="311" t="s">
        <v>143</v>
      </c>
      <c r="P175" s="311" t="s">
        <v>145</v>
      </c>
      <c r="Q175" s="311" t="s">
        <v>149</v>
      </c>
    </row>
    <row r="176" customFormat="false" ht="8.25" hidden="false" customHeight="false" outlineLevel="0" collapsed="false">
      <c r="A176" s="397" t="s">
        <v>49</v>
      </c>
      <c r="B176" s="408" t="n">
        <v>0</v>
      </c>
      <c r="C176" s="408" t="n">
        <v>0</v>
      </c>
      <c r="D176" s="408" t="e">
        <f aca="false">C176/B176</f>
        <v>#DIV/0!</v>
      </c>
      <c r="E176" s="408" t="n">
        <v>0</v>
      </c>
      <c r="F176" s="408" t="n">
        <v>155</v>
      </c>
      <c r="G176" s="408" t="n">
        <v>123</v>
      </c>
      <c r="H176" s="408" t="n">
        <v>1093</v>
      </c>
      <c r="I176" s="413" t="n">
        <f aca="false">H176/G176</f>
        <v>8.88617886178862</v>
      </c>
      <c r="J176" s="408" t="n">
        <v>8</v>
      </c>
      <c r="K176" s="307" t="n">
        <f aca="false">(C176*0.1)+(E176*6)+(H176*0.1)+(J176*6)</f>
        <v>157.3</v>
      </c>
      <c r="L176" s="307" t="n">
        <f aca="false">(C176*0.1)+(E176*6)+(G176*1)+(H176*0.1)+(J176*6)</f>
        <v>280.3</v>
      </c>
      <c r="O176" s="309" t="n">
        <f aca="false">(B176+F176)/(B172+F172+B174+F174+B176+F176+B170+H170)</f>
        <v>0.106019151846785</v>
      </c>
      <c r="P176" s="312" t="n">
        <f aca="false">B176/(B176+B174+B172+H170)</f>
        <v>0</v>
      </c>
      <c r="Q176" s="310" t="n">
        <f aca="false">F176/(F176+F174+F172)</f>
        <v>0.298651252408478</v>
      </c>
    </row>
  </sheetData>
  <mergeCells count="137">
    <mergeCell ref="A1:W1"/>
    <mergeCell ref="A3:W3"/>
    <mergeCell ref="AC3:AY3"/>
    <mergeCell ref="H5:J5"/>
    <mergeCell ref="M5:O5"/>
    <mergeCell ref="AJ5:AL5"/>
    <mergeCell ref="AO5:AQ5"/>
    <mergeCell ref="H6:J6"/>
    <mergeCell ref="AJ6:AL6"/>
    <mergeCell ref="H7:J7"/>
    <mergeCell ref="AJ7:AL7"/>
    <mergeCell ref="A10:W10"/>
    <mergeCell ref="AC10:AY10"/>
    <mergeCell ref="C12:I12"/>
    <mergeCell ref="N12:R12"/>
    <mergeCell ref="T12:V12"/>
    <mergeCell ref="X12:Y12"/>
    <mergeCell ref="AG12:AM12"/>
    <mergeCell ref="AP12:AT12"/>
    <mergeCell ref="AV12:AX12"/>
    <mergeCell ref="AZ12:BA12"/>
    <mergeCell ref="A20:G20"/>
    <mergeCell ref="H20:M20"/>
    <mergeCell ref="T20:V20"/>
    <mergeCell ref="X20:Y20"/>
    <mergeCell ref="AE20:AK20"/>
    <mergeCell ref="AL20:AQ20"/>
    <mergeCell ref="AV20:AX20"/>
    <mergeCell ref="AZ20:BA20"/>
    <mergeCell ref="A30:G30"/>
    <mergeCell ref="L30:P30"/>
    <mergeCell ref="T30:V30"/>
    <mergeCell ref="X30:Y30"/>
    <mergeCell ref="AE30:AK30"/>
    <mergeCell ref="AN30:AR30"/>
    <mergeCell ref="AV30:AX30"/>
    <mergeCell ref="AZ30:BA30"/>
    <mergeCell ref="A41:G41"/>
    <mergeCell ref="L41:P41"/>
    <mergeCell ref="T41:V41"/>
    <mergeCell ref="X41:Y41"/>
    <mergeCell ref="AE41:AK41"/>
    <mergeCell ref="AN41:AR41"/>
    <mergeCell ref="AV41:AX41"/>
    <mergeCell ref="AZ41:BA41"/>
    <mergeCell ref="A50:G50"/>
    <mergeCell ref="J50:N50"/>
    <mergeCell ref="R50:V50"/>
    <mergeCell ref="AC50:AI50"/>
    <mergeCell ref="AL50:AP50"/>
    <mergeCell ref="AT50:AX50"/>
    <mergeCell ref="J51:M51"/>
    <mergeCell ref="R51:U51"/>
    <mergeCell ref="AL51:AO51"/>
    <mergeCell ref="AT51:AW51"/>
    <mergeCell ref="J52:M52"/>
    <mergeCell ref="R52:U52"/>
    <mergeCell ref="AL52:AO52"/>
    <mergeCell ref="AT52:AW52"/>
    <mergeCell ref="J53:M53"/>
    <mergeCell ref="R53:U53"/>
    <mergeCell ref="AL53:AO53"/>
    <mergeCell ref="AT53:AW53"/>
    <mergeCell ref="J54:M54"/>
    <mergeCell ref="R54:U54"/>
    <mergeCell ref="AL54:AO54"/>
    <mergeCell ref="AT54:AW54"/>
    <mergeCell ref="J55:M55"/>
    <mergeCell ref="R55:U55"/>
    <mergeCell ref="AL55:AO55"/>
    <mergeCell ref="AT55:AW55"/>
    <mergeCell ref="J56:M56"/>
    <mergeCell ref="R56:U56"/>
    <mergeCell ref="AL56:AO56"/>
    <mergeCell ref="AT56:AW56"/>
    <mergeCell ref="J57:M57"/>
    <mergeCell ref="R57:U57"/>
    <mergeCell ref="AL57:AO57"/>
    <mergeCell ref="AT57:AW57"/>
    <mergeCell ref="J58:M58"/>
    <mergeCell ref="R58:U58"/>
    <mergeCell ref="AL58:AO58"/>
    <mergeCell ref="AT58:AW58"/>
    <mergeCell ref="J59:M59"/>
    <mergeCell ref="R59:U59"/>
    <mergeCell ref="AL59:AO59"/>
    <mergeCell ref="AT59:AW59"/>
    <mergeCell ref="A73:W73"/>
    <mergeCell ref="H75:J75"/>
    <mergeCell ref="M75:O75"/>
    <mergeCell ref="H76:J76"/>
    <mergeCell ref="H77:J77"/>
    <mergeCell ref="A80:W80"/>
    <mergeCell ref="C82:I82"/>
    <mergeCell ref="L82:P82"/>
    <mergeCell ref="R82:T82"/>
    <mergeCell ref="V82:W82"/>
    <mergeCell ref="A90:G90"/>
    <mergeCell ref="H90:M90"/>
    <mergeCell ref="R90:T90"/>
    <mergeCell ref="V90:W90"/>
    <mergeCell ref="A100:G100"/>
    <mergeCell ref="J100:N100"/>
    <mergeCell ref="R100:T100"/>
    <mergeCell ref="V100:W100"/>
    <mergeCell ref="A111:G111"/>
    <mergeCell ref="J111:N111"/>
    <mergeCell ref="R111:T111"/>
    <mergeCell ref="V111:W111"/>
    <mergeCell ref="A120:G120"/>
    <mergeCell ref="J120:N120"/>
    <mergeCell ref="R120:V120"/>
    <mergeCell ref="J121:M121"/>
    <mergeCell ref="R121:U121"/>
    <mergeCell ref="J122:M122"/>
    <mergeCell ref="R122:U122"/>
    <mergeCell ref="J123:M123"/>
    <mergeCell ref="R123:U123"/>
    <mergeCell ref="J124:M124"/>
    <mergeCell ref="R124:U124"/>
    <mergeCell ref="J125:M125"/>
    <mergeCell ref="R125:U125"/>
    <mergeCell ref="J126:M126"/>
    <mergeCell ref="R126:U126"/>
    <mergeCell ref="J127:M127"/>
    <mergeCell ref="R127:U127"/>
    <mergeCell ref="J128:M128"/>
    <mergeCell ref="R128:U128"/>
    <mergeCell ref="J129:M129"/>
    <mergeCell ref="R129:U129"/>
    <mergeCell ref="A141:W141"/>
    <mergeCell ref="H143:J143"/>
    <mergeCell ref="M143:O143"/>
    <mergeCell ref="H144:J144"/>
    <mergeCell ref="H145:J145"/>
    <mergeCell ref="H146:J146"/>
    <mergeCell ref="A168:F168"/>
  </mergeCells>
  <hyperlinks>
    <hyperlink ref="H5" location="ARI!C9" display="RSP Projections: Year 1"/>
    <hyperlink ref="M5" location="ARI!AX11" display="Adjustable Projections: Year 1"/>
    <hyperlink ref="AJ5" location="ARI!C9" display="RSP Projections: Year 1"/>
    <hyperlink ref="AO5" location="ARI!AX11" display="Adjustable Projections: Year 1"/>
    <hyperlink ref="H6" location="ARI!A110" display="RSP Projections: Year 2"/>
    <hyperlink ref="M6" location="ARI!A170" display="Past Run/Pass Performances"/>
    <hyperlink ref="AJ6" location="ARI!A110" display="RSP Projections: Year 2"/>
    <hyperlink ref="H75" location="ARI!C9" display="RSP Projections: Year 1"/>
    <hyperlink ref="M75" location="ARI!AX11" display="Adjustable Projections: Year 1"/>
    <hyperlink ref="H76" location="ARI!A110" display="RSP Projections: Year 2"/>
    <hyperlink ref="M76" location="ARI!A170" display="Past Run/Pass Performances"/>
    <hyperlink ref="H143" location="ARI!C9" display="RSP Projections: Year 1"/>
    <hyperlink ref="M143" location="ARI!AX11" display="Adjustable Projections: Year 1"/>
    <hyperlink ref="H144" location="ARI!A90" display="RSP Projections: Year 2"/>
  </hyperlinks>
  <printOptions headings="false" gridLines="false" gridLinesSet="true" horizontalCentered="false" verticalCentered="false"/>
  <pageMargins left="0" right="0" top="0" bottom="0" header="0.511811023622047" footer="0.511811023622047"/>
  <pageSetup paperSize="1" scale="54"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B176"/>
  <sheetViews>
    <sheetView showFormulas="false" showGridLines="true" showRowColHeaders="true" showZeros="true" rightToLeft="false" tabSelected="false" showOutlineSymbols="true" defaultGridColor="true" view="normal" topLeftCell="A37" colorId="64" zoomScale="200" zoomScaleNormal="200" zoomScalePageLayoutView="100" workbookViewId="0">
      <selection pane="topLeft" activeCell="H37" activeCellId="0" sqref="H37"/>
    </sheetView>
  </sheetViews>
  <sheetFormatPr defaultColWidth="13.859375" defaultRowHeight="8.25" customHeight="false" zeroHeight="false" outlineLevelRow="0" outlineLevelCol="0"/>
  <cols>
    <col collapsed="false" customWidth="true" hidden="false" outlineLevel="0" max="1" min="1" style="273" width="11.85"/>
    <col collapsed="false" customWidth="true" hidden="false" outlineLevel="0" max="17" min="2" style="273" width="3.86"/>
    <col collapsed="false" customWidth="true" hidden="false" outlineLevel="0" max="18" min="18" style="273" width="12.29"/>
    <col collapsed="false" customWidth="true" hidden="false" outlineLevel="0" max="19" min="19" style="273" width="5.57"/>
    <col collapsed="false" customWidth="true" hidden="false" outlineLevel="0" max="20" min="20" style="273" width="4.14"/>
    <col collapsed="false" customWidth="true" hidden="false" outlineLevel="0" max="21" min="21" style="273" width="5.29"/>
    <col collapsed="false" customWidth="true" hidden="false" outlineLevel="0" max="22" min="22" style="273" width="4.57"/>
    <col collapsed="false" customWidth="true" hidden="false" outlineLevel="0" max="23" min="23" style="273" width="4.29"/>
    <col collapsed="false" customWidth="true" hidden="false" outlineLevel="0" max="24" min="24" style="273" width="5"/>
    <col collapsed="false" customWidth="true" hidden="false" outlineLevel="0" max="25" min="25" style="273" width="4.14"/>
    <col collapsed="false" customWidth="true" hidden="false" outlineLevel="0" max="26" min="26" style="273" width="4.29"/>
    <col collapsed="false" customWidth="false" hidden="false" outlineLevel="0" max="28" min="27" style="273" width="13.86"/>
    <col collapsed="false" customWidth="true" hidden="false" outlineLevel="0" max="29" min="29" style="273" width="13.15"/>
    <col collapsed="false" customWidth="true" hidden="false" outlineLevel="0" max="30" min="30" style="273" width="6.14"/>
    <col collapsed="false" customWidth="true" hidden="false" outlineLevel="0" max="31" min="31" style="273" width="7.71"/>
    <col collapsed="false" customWidth="true" hidden="false" outlineLevel="0" max="32" min="32" style="273" width="6"/>
    <col collapsed="false" customWidth="true" hidden="false" outlineLevel="0" max="33" min="33" style="273" width="7.71"/>
    <col collapsed="false" customWidth="true" hidden="false" outlineLevel="0" max="34" min="34" style="273" width="5"/>
    <col collapsed="false" customWidth="true" hidden="false" outlineLevel="0" max="35" min="35" style="273" width="7.71"/>
    <col collapsed="false" customWidth="true" hidden="false" outlineLevel="0" max="36" min="36" style="273" width="3.57"/>
    <col collapsed="false" customWidth="true" hidden="false" outlineLevel="0" max="37" min="37" style="273" width="7.71"/>
    <col collapsed="false" customWidth="true" hidden="false" outlineLevel="0" max="38" min="38" style="273" width="33.86"/>
    <col collapsed="false" customWidth="true" hidden="false" outlineLevel="0" max="39" min="39" style="273" width="7.71"/>
    <col collapsed="false" customWidth="true" hidden="false" outlineLevel="0" max="40" min="40" style="273" width="4.29"/>
    <col collapsed="false" customWidth="true" hidden="false" outlineLevel="0" max="41" min="41" style="273" width="7.71"/>
    <col collapsed="false" customWidth="true" hidden="false" outlineLevel="0" max="42" min="42" style="273" width="6.43"/>
    <col collapsed="false" customWidth="true" hidden="false" outlineLevel="0" max="43" min="43" style="273" width="7.71"/>
    <col collapsed="false" customWidth="true" hidden="false" outlineLevel="0" max="44" min="44" style="273" width="3.57"/>
    <col collapsed="false" customWidth="true" hidden="false" outlineLevel="0" max="45" min="45" style="273" width="7.71"/>
    <col collapsed="false" customWidth="false" hidden="false" outlineLevel="0" max="46" min="46" style="273" width="13.86"/>
    <col collapsed="false" customWidth="true" hidden="false" outlineLevel="0" max="49" min="47" style="273" width="7.71"/>
    <col collapsed="false" customWidth="true" hidden="false" outlineLevel="0" max="50" min="50" style="273" width="6.29"/>
    <col collapsed="false" customWidth="true" hidden="false" outlineLevel="0" max="51" min="51" style="273" width="5.86"/>
    <col collapsed="false" customWidth="true" hidden="false" outlineLevel="0" max="52" min="52" style="273" width="6.85"/>
    <col collapsed="false" customWidth="false" hidden="false" outlineLevel="0" max="16384" min="53" style="273" width="13.86"/>
  </cols>
  <sheetData>
    <row r="1" customFormat="false" ht="8.25" hidden="false" customHeight="false" outlineLevel="0" collapsed="false">
      <c r="A1" s="275" t="s">
        <v>1740</v>
      </c>
      <c r="B1" s="275"/>
      <c r="C1" s="275"/>
      <c r="D1" s="275"/>
      <c r="E1" s="275"/>
      <c r="F1" s="275"/>
      <c r="G1" s="275"/>
      <c r="H1" s="275"/>
      <c r="I1" s="275"/>
      <c r="J1" s="275"/>
      <c r="K1" s="275"/>
      <c r="L1" s="275"/>
      <c r="M1" s="275"/>
      <c r="N1" s="275"/>
      <c r="O1" s="275"/>
      <c r="P1" s="275"/>
      <c r="Q1" s="275"/>
      <c r="R1" s="275"/>
      <c r="S1" s="275"/>
      <c r="T1" s="275"/>
      <c r="U1" s="275"/>
      <c r="V1" s="275"/>
      <c r="W1" s="275"/>
    </row>
    <row r="2" customFormat="false" ht="8.25" hidden="false" customHeight="false" outlineLevel="0" collapsed="false">
      <c r="C2" s="276"/>
      <c r="D2" s="276"/>
      <c r="E2" s="276"/>
      <c r="F2" s="276"/>
      <c r="G2" s="276"/>
      <c r="H2" s="276"/>
      <c r="I2" s="276"/>
      <c r="J2" s="276"/>
      <c r="K2" s="276"/>
      <c r="L2" s="276"/>
      <c r="M2" s="276"/>
      <c r="N2" s="276"/>
    </row>
    <row r="3" customFormat="false" ht="8.25" hidden="false" customHeight="false" outlineLevel="0" collapsed="false">
      <c r="A3" s="275" t="s">
        <v>10</v>
      </c>
      <c r="B3" s="275"/>
      <c r="C3" s="275"/>
      <c r="D3" s="275"/>
      <c r="E3" s="275"/>
      <c r="F3" s="275"/>
      <c r="G3" s="275"/>
      <c r="H3" s="275"/>
      <c r="I3" s="275"/>
      <c r="J3" s="275"/>
      <c r="K3" s="275"/>
      <c r="L3" s="275"/>
      <c r="M3" s="275"/>
      <c r="N3" s="275"/>
      <c r="O3" s="275"/>
      <c r="P3" s="275"/>
      <c r="Q3" s="275"/>
      <c r="R3" s="275"/>
      <c r="S3" s="275"/>
      <c r="T3" s="275"/>
      <c r="U3" s="275"/>
      <c r="V3" s="275"/>
      <c r="W3" s="275"/>
      <c r="AC3" s="275" t="s">
        <v>10</v>
      </c>
      <c r="AD3" s="275"/>
      <c r="AE3" s="275"/>
      <c r="AF3" s="275"/>
      <c r="AG3" s="275"/>
      <c r="AH3" s="275"/>
      <c r="AI3" s="275"/>
      <c r="AJ3" s="275"/>
      <c r="AK3" s="275"/>
      <c r="AL3" s="275"/>
      <c r="AM3" s="275"/>
      <c r="AN3" s="275"/>
      <c r="AO3" s="275"/>
      <c r="AP3" s="275"/>
      <c r="AQ3" s="275"/>
      <c r="AR3" s="275"/>
      <c r="AS3" s="275"/>
      <c r="AT3" s="275"/>
      <c r="AU3" s="275"/>
      <c r="AV3" s="275"/>
      <c r="AW3" s="275"/>
      <c r="AX3" s="275"/>
      <c r="AY3" s="275"/>
    </row>
    <row r="4" customFormat="false" ht="8.25" hidden="false" customHeight="false" outlineLevel="0" collapsed="false">
      <c r="A4" s="276"/>
      <c r="B4" s="276"/>
      <c r="C4" s="276"/>
      <c r="D4" s="276"/>
      <c r="E4" s="276"/>
      <c r="F4" s="276"/>
      <c r="G4" s="276"/>
      <c r="H4" s="276"/>
      <c r="I4" s="276"/>
      <c r="J4" s="276"/>
      <c r="K4" s="276"/>
      <c r="L4" s="276"/>
      <c r="M4" s="276"/>
      <c r="N4" s="276"/>
      <c r="O4" s="276"/>
      <c r="P4" s="276"/>
      <c r="Q4" s="276"/>
      <c r="R4" s="276"/>
      <c r="S4" s="276"/>
      <c r="T4" s="276"/>
      <c r="U4" s="276"/>
      <c r="V4" s="276"/>
      <c r="W4" s="276"/>
      <c r="X4" s="276"/>
      <c r="Y4" s="276"/>
      <c r="Z4" s="276"/>
      <c r="AA4" s="276"/>
      <c r="AC4" s="276"/>
      <c r="AD4" s="276"/>
      <c r="AE4" s="276"/>
      <c r="AF4" s="276"/>
      <c r="AG4" s="276"/>
      <c r="AH4" s="276"/>
      <c r="AI4" s="276"/>
      <c r="AJ4" s="276"/>
      <c r="AK4" s="276"/>
      <c r="AL4" s="276"/>
      <c r="AM4" s="276"/>
      <c r="AN4" s="276"/>
      <c r="AO4" s="276"/>
      <c r="AP4" s="276"/>
      <c r="AQ4" s="276"/>
      <c r="AR4" s="276"/>
      <c r="AS4" s="276"/>
      <c r="AT4" s="276"/>
      <c r="AU4" s="276"/>
      <c r="AV4" s="276"/>
      <c r="AW4" s="276"/>
      <c r="AX4" s="276"/>
      <c r="AY4" s="276"/>
    </row>
    <row r="5" customFormat="false" ht="8.25" hidden="false" customHeight="false" outlineLevel="0" collapsed="false">
      <c r="H5" s="277" t="s">
        <v>11</v>
      </c>
      <c r="I5" s="277"/>
      <c r="J5" s="277"/>
      <c r="M5" s="277" t="s">
        <v>12</v>
      </c>
      <c r="N5" s="277"/>
      <c r="O5" s="277"/>
      <c r="S5" s="278" t="s">
        <v>13</v>
      </c>
      <c r="AJ5" s="277" t="s">
        <v>11</v>
      </c>
      <c r="AK5" s="277"/>
      <c r="AL5" s="277"/>
      <c r="AO5" s="277" t="s">
        <v>12</v>
      </c>
      <c r="AP5" s="277"/>
      <c r="AQ5" s="277"/>
    </row>
    <row r="6" customFormat="false" ht="8.25" hidden="false" customHeight="false" outlineLevel="0" collapsed="false">
      <c r="H6" s="277" t="s">
        <v>14</v>
      </c>
      <c r="I6" s="277"/>
      <c r="J6" s="277"/>
      <c r="M6" s="277" t="s">
        <v>15</v>
      </c>
      <c r="S6" s="279" t="s">
        <v>16</v>
      </c>
      <c r="T6" s="279" t="s">
        <v>17</v>
      </c>
      <c r="AJ6" s="277" t="s">
        <v>14</v>
      </c>
      <c r="AK6" s="277"/>
      <c r="AL6" s="277"/>
    </row>
    <row r="7" customFormat="false" ht="8.25" hidden="false" customHeight="false" outlineLevel="0" collapsed="false">
      <c r="H7" s="277"/>
      <c r="I7" s="277"/>
      <c r="J7" s="277"/>
      <c r="S7" s="280" t="n">
        <f aca="false">(N17+D27+L38+L47)/(N17+D27+L38+D17+L47)</f>
        <v>0.460255152109912</v>
      </c>
      <c r="T7" s="280" t="n">
        <f aca="false">D17/(D17+N17+D27+L38+L47)</f>
        <v>0.539744847890088</v>
      </c>
      <c r="AJ7" s="277"/>
      <c r="AK7" s="277"/>
      <c r="AL7" s="277"/>
    </row>
    <row r="10" customFormat="false" ht="8.25" hidden="false" customHeight="false" outlineLevel="0" collapsed="false">
      <c r="A10" s="275" t="s">
        <v>11</v>
      </c>
      <c r="B10" s="275"/>
      <c r="C10" s="275"/>
      <c r="D10" s="275"/>
      <c r="E10" s="275"/>
      <c r="F10" s="275"/>
      <c r="G10" s="275"/>
      <c r="H10" s="275"/>
      <c r="I10" s="275"/>
      <c r="J10" s="275"/>
      <c r="K10" s="275"/>
      <c r="L10" s="275"/>
      <c r="M10" s="275"/>
      <c r="N10" s="275"/>
      <c r="O10" s="275"/>
      <c r="P10" s="275"/>
      <c r="Q10" s="275"/>
      <c r="R10" s="275"/>
      <c r="S10" s="275"/>
      <c r="T10" s="275"/>
      <c r="U10" s="275"/>
      <c r="V10" s="275"/>
      <c r="W10" s="275"/>
      <c r="AC10" s="275" t="s">
        <v>12</v>
      </c>
      <c r="AD10" s="275"/>
      <c r="AE10" s="275"/>
      <c r="AF10" s="275"/>
      <c r="AG10" s="275"/>
      <c r="AH10" s="275"/>
      <c r="AI10" s="275"/>
      <c r="AJ10" s="275"/>
      <c r="AK10" s="275"/>
      <c r="AL10" s="275"/>
      <c r="AM10" s="275"/>
      <c r="AN10" s="275"/>
      <c r="AO10" s="275"/>
      <c r="AP10" s="275"/>
      <c r="AQ10" s="275"/>
      <c r="AR10" s="275"/>
      <c r="AS10" s="275"/>
      <c r="AT10" s="275"/>
      <c r="AU10" s="275"/>
      <c r="AV10" s="275"/>
      <c r="AW10" s="275"/>
      <c r="AX10" s="275"/>
      <c r="AY10" s="275"/>
    </row>
    <row r="12" customFormat="false" ht="8.25" hidden="false" customHeight="false" outlineLevel="0" collapsed="false">
      <c r="C12" s="275" t="s">
        <v>18</v>
      </c>
      <c r="D12" s="275"/>
      <c r="E12" s="275"/>
      <c r="F12" s="275"/>
      <c r="G12" s="275"/>
      <c r="H12" s="275"/>
      <c r="I12" s="275"/>
      <c r="J12" s="276"/>
      <c r="K12" s="276"/>
      <c r="N12" s="275" t="s">
        <v>19</v>
      </c>
      <c r="O12" s="275"/>
      <c r="P12" s="275"/>
      <c r="Q12" s="275"/>
      <c r="R12" s="275"/>
      <c r="T12" s="275" t="s">
        <v>20</v>
      </c>
      <c r="U12" s="275"/>
      <c r="V12" s="275"/>
      <c r="X12" s="275"/>
      <c r="Y12" s="275"/>
      <c r="AG12" s="275" t="s">
        <v>18</v>
      </c>
      <c r="AH12" s="275"/>
      <c r="AI12" s="275"/>
      <c r="AJ12" s="275"/>
      <c r="AK12" s="275"/>
      <c r="AL12" s="275"/>
      <c r="AM12" s="275"/>
      <c r="AP12" s="275" t="s">
        <v>19</v>
      </c>
      <c r="AQ12" s="275"/>
      <c r="AR12" s="275"/>
      <c r="AS12" s="275"/>
      <c r="AT12" s="275"/>
      <c r="AV12" s="275" t="s">
        <v>20</v>
      </c>
      <c r="AW12" s="275"/>
      <c r="AX12" s="275"/>
      <c r="AZ12" s="275" t="s">
        <v>21</v>
      </c>
      <c r="BA12" s="275"/>
    </row>
    <row r="13" customFormat="false" ht="8.25" hidden="false" customHeight="false" outlineLevel="0" collapsed="false">
      <c r="A13" s="281" t="s">
        <v>22</v>
      </c>
      <c r="B13" s="281"/>
      <c r="C13" s="281" t="s">
        <v>24</v>
      </c>
      <c r="D13" s="281" t="s">
        <v>25</v>
      </c>
      <c r="E13" s="281" t="s">
        <v>26</v>
      </c>
      <c r="F13" s="281" t="s">
        <v>27</v>
      </c>
      <c r="G13" s="281" t="s">
        <v>28</v>
      </c>
      <c r="H13" s="281" t="s">
        <v>29</v>
      </c>
      <c r="I13" s="281" t="s">
        <v>30</v>
      </c>
      <c r="J13" s="281" t="s">
        <v>31</v>
      </c>
      <c r="K13" s="281" t="s">
        <v>32</v>
      </c>
      <c r="L13" s="281" t="s">
        <v>33</v>
      </c>
      <c r="N13" s="281" t="s">
        <v>34</v>
      </c>
      <c r="O13" s="281" t="s">
        <v>35</v>
      </c>
      <c r="P13" s="281" t="s">
        <v>36</v>
      </c>
      <c r="Q13" s="281" t="s">
        <v>30</v>
      </c>
      <c r="R13" s="281" t="s">
        <v>37</v>
      </c>
      <c r="S13" s="281"/>
      <c r="T13" s="281" t="s">
        <v>38</v>
      </c>
      <c r="U13" s="281" t="s">
        <v>39</v>
      </c>
      <c r="V13" s="281" t="s">
        <v>40</v>
      </c>
      <c r="W13" s="281"/>
      <c r="X13" s="281" t="s">
        <v>41</v>
      </c>
      <c r="Y13" s="281" t="s">
        <v>42</v>
      </c>
      <c r="Z13" s="281"/>
      <c r="AA13" s="281"/>
      <c r="AD13" s="281" t="s">
        <v>22</v>
      </c>
      <c r="AE13" s="281" t="s">
        <v>24</v>
      </c>
      <c r="AF13" s="281" t="s">
        <v>25</v>
      </c>
      <c r="AG13" s="281" t="s">
        <v>26</v>
      </c>
      <c r="AH13" s="281" t="s">
        <v>27</v>
      </c>
      <c r="AI13" s="281" t="s">
        <v>28</v>
      </c>
      <c r="AJ13" s="281" t="s">
        <v>29</v>
      </c>
      <c r="AK13" s="281" t="s">
        <v>30</v>
      </c>
      <c r="AL13" s="281" t="s">
        <v>31</v>
      </c>
      <c r="AM13" s="281" t="s">
        <v>32</v>
      </c>
      <c r="AN13" s="281" t="s">
        <v>33</v>
      </c>
      <c r="AP13" s="281" t="s">
        <v>34</v>
      </c>
      <c r="AQ13" s="281" t="s">
        <v>35</v>
      </c>
      <c r="AR13" s="281" t="s">
        <v>36</v>
      </c>
      <c r="AS13" s="281" t="s">
        <v>30</v>
      </c>
      <c r="AT13" s="281" t="s">
        <v>37</v>
      </c>
      <c r="AU13" s="281"/>
      <c r="AV13" s="281" t="s">
        <v>38</v>
      </c>
      <c r="AW13" s="281" t="s">
        <v>39</v>
      </c>
      <c r="AX13" s="281" t="s">
        <v>40</v>
      </c>
      <c r="AY13" s="281"/>
      <c r="AZ13" s="281" t="s">
        <v>41</v>
      </c>
      <c r="BA13" s="281" t="s">
        <v>42</v>
      </c>
    </row>
    <row r="14" customFormat="false" ht="8.25" hidden="false" customHeight="false" outlineLevel="0" collapsed="false">
      <c r="A14" s="282" t="s">
        <v>1741</v>
      </c>
      <c r="B14" s="283" t="n">
        <v>27</v>
      </c>
      <c r="C14" s="283" t="n">
        <v>17</v>
      </c>
      <c r="D14" s="283" t="n">
        <v>550</v>
      </c>
      <c r="E14" s="283" t="n">
        <v>378</v>
      </c>
      <c r="F14" s="280" t="n">
        <f aca="false">E14/D14</f>
        <v>0.687272727272727</v>
      </c>
      <c r="G14" s="283" t="n">
        <v>4350</v>
      </c>
      <c r="H14" s="284" t="n">
        <f aca="false">G14/D14</f>
        <v>7.90909090909091</v>
      </c>
      <c r="I14" s="283" t="n">
        <v>35</v>
      </c>
      <c r="J14" s="280" t="n">
        <f aca="false">I14/D14</f>
        <v>0.0636363636363636</v>
      </c>
      <c r="K14" s="283" t="n">
        <v>16</v>
      </c>
      <c r="L14" s="280" t="n">
        <f aca="false">K14/D14</f>
        <v>0.0290909090909091</v>
      </c>
      <c r="N14" s="283" t="n">
        <v>66</v>
      </c>
      <c r="O14" s="283" t="n">
        <v>320</v>
      </c>
      <c r="P14" s="283" t="n">
        <f aca="false">O14/N14</f>
        <v>4.84848484848485</v>
      </c>
      <c r="Q14" s="283" t="n">
        <v>5</v>
      </c>
      <c r="R14" s="280" t="n">
        <f aca="false">Q14/N14</f>
        <v>0.0757575757575758</v>
      </c>
      <c r="S14" s="274"/>
      <c r="T14" s="280" t="n">
        <f aca="false">(D14+N14)/($D$17+$N$17)</f>
        <v>1</v>
      </c>
      <c r="U14" s="280" t="n">
        <f aca="false">D14/($D$17)</f>
        <v>1</v>
      </c>
      <c r="V14" s="280" t="n">
        <f aca="false">N14/($N$17)</f>
        <v>1</v>
      </c>
      <c r="W14" s="285"/>
      <c r="X14" s="283" t="n">
        <f aca="false">($G14*('Scoring Format'!$B$2))+($I14*('Scoring Format'!$B$5))+($K14*('Scoring Format'!$B$8))+($O14*('Scoring Format'!$B$3))+($Q14*('Scoring Format'!$B$6))</f>
        <v>403.5</v>
      </c>
      <c r="Y14" s="286" t="n">
        <f aca="false">(($G14*('Scoring Format'!$B$2))+($I14*('Scoring Format'!$B$5))+($K14*('Scoring Format'!$B$8))+($O14*('Scoring Format'!$B$3))+($Q14*('Scoring Format'!$B$6)))*0.4</f>
        <v>161.4</v>
      </c>
      <c r="Z14" s="274"/>
      <c r="AA14" s="274"/>
      <c r="AD14" s="282" t="s">
        <v>1742</v>
      </c>
      <c r="AE14" s="282"/>
      <c r="AF14" s="283" t="n">
        <v>583</v>
      </c>
      <c r="AG14" s="283" t="n">
        <v>378</v>
      </c>
      <c r="AH14" s="280" t="n">
        <f aca="false">AG14/AF14</f>
        <v>0.648370497427101</v>
      </c>
      <c r="AI14" s="283" t="n">
        <v>4072</v>
      </c>
      <c r="AJ14" s="284" t="n">
        <f aca="false">AI14/AF14</f>
        <v>6.98456260720412</v>
      </c>
      <c r="AK14" s="283" t="n">
        <v>27</v>
      </c>
      <c r="AL14" s="280" t="n">
        <f aca="false">AK14/AF14</f>
        <v>0.0463121783876501</v>
      </c>
      <c r="AM14" s="283" t="n">
        <v>11</v>
      </c>
      <c r="AN14" s="280" t="n">
        <f aca="false">AM14/AF14</f>
        <v>0.0188679245283019</v>
      </c>
      <c r="AP14" s="283" t="n">
        <v>100</v>
      </c>
      <c r="AQ14" s="283" t="n">
        <v>590</v>
      </c>
      <c r="AR14" s="283" t="n">
        <f aca="false">AQ14/AP14</f>
        <v>5.9</v>
      </c>
      <c r="AS14" s="283" t="n">
        <v>5</v>
      </c>
      <c r="AT14" s="280" t="n">
        <f aca="false">AS14/AP14</f>
        <v>0.05</v>
      </c>
      <c r="AU14" s="274"/>
      <c r="AV14" s="280" t="n">
        <f aca="false">(AF14+AP14)/(AF17+AP17)</f>
        <v>1</v>
      </c>
      <c r="AW14" s="280" t="n">
        <f aca="false">AF14/(AP14+AF14)</f>
        <v>0.853587115666179</v>
      </c>
      <c r="AX14" s="280" t="n">
        <f aca="false">AP14/(AF14+AP14)</f>
        <v>0.146412884333821</v>
      </c>
      <c r="AY14" s="285"/>
      <c r="AZ14" s="283" t="n">
        <f aca="false">((AI14*0.05)+(AK14*4)+(AM14*-1)+(AQ14*0.1)+(AS14*6))*0.55</f>
        <v>214.28</v>
      </c>
      <c r="BA14" s="286" t="n">
        <f aca="false">((AI14*0.05)+(AK14*4)+(AM14*-1)+(AQ14*0.1)+(AS14*6))*0.4</f>
        <v>155.84</v>
      </c>
    </row>
    <row r="15" customFormat="false" ht="8.25" hidden="false" customHeight="false" outlineLevel="0" collapsed="false">
      <c r="A15" s="282" t="s">
        <v>1743</v>
      </c>
      <c r="B15" s="283" t="n">
        <v>28</v>
      </c>
      <c r="C15" s="283"/>
      <c r="D15" s="283"/>
      <c r="E15" s="283"/>
      <c r="F15" s="280" t="e">
        <f aca="false">E15/D15</f>
        <v>#DIV/0!</v>
      </c>
      <c r="G15" s="283"/>
      <c r="H15" s="284" t="e">
        <f aca="false">G15/D15</f>
        <v>#DIV/0!</v>
      </c>
      <c r="I15" s="283"/>
      <c r="J15" s="280" t="e">
        <f aca="false">I15/D15</f>
        <v>#DIV/0!</v>
      </c>
      <c r="K15" s="283"/>
      <c r="L15" s="280" t="e">
        <f aca="false">K15/D15</f>
        <v>#DIV/0!</v>
      </c>
      <c r="N15" s="283"/>
      <c r="O15" s="283"/>
      <c r="P15" s="283" t="e">
        <f aca="false">O15/N15</f>
        <v>#DIV/0!</v>
      </c>
      <c r="Q15" s="283"/>
      <c r="R15" s="280" t="e">
        <f aca="false">Q15/N15</f>
        <v>#DIV/0!</v>
      </c>
      <c r="S15" s="274"/>
      <c r="T15" s="280" t="n">
        <f aca="false">(D15+N15)/($D$17+$N$17)</f>
        <v>0</v>
      </c>
      <c r="U15" s="280" t="n">
        <f aca="false">D15/($D$17)</f>
        <v>0</v>
      </c>
      <c r="V15" s="280" t="n">
        <f aca="false">N15/($N$17)</f>
        <v>0</v>
      </c>
      <c r="W15" s="285"/>
      <c r="X15" s="283" t="n">
        <f aca="false">($G15*('Scoring Format'!$B$2))+($I15*('Scoring Format'!$B$5))+($K15*('Scoring Format'!$B$8))+($O15*('Scoring Format'!$B$3))+($Q15*('Scoring Format'!$B$6))</f>
        <v>0</v>
      </c>
      <c r="Y15" s="286" t="n">
        <f aca="false">(($G15*('Scoring Format'!$B$2))+($I15*('Scoring Format'!$B$5))+($K15*('Scoring Format'!$B$8))+($O15*('Scoring Format'!$B$3))+($Q15*('Scoring Format'!$B$6)))*0.4</f>
        <v>0</v>
      </c>
      <c r="Z15" s="274"/>
      <c r="AA15" s="274"/>
      <c r="AD15" s="282" t="s">
        <v>1744</v>
      </c>
      <c r="AE15" s="282"/>
      <c r="AF15" s="283" t="n">
        <v>0</v>
      </c>
      <c r="AG15" s="283" t="n">
        <v>0</v>
      </c>
      <c r="AH15" s="280" t="n">
        <v>0</v>
      </c>
      <c r="AI15" s="283" t="n">
        <v>0</v>
      </c>
      <c r="AJ15" s="284"/>
      <c r="AK15" s="283" t="n">
        <v>0</v>
      </c>
      <c r="AL15" s="280" t="e">
        <f aca="false">AK15/AF15</f>
        <v>#DIV/0!</v>
      </c>
      <c r="AM15" s="283" t="n">
        <v>0</v>
      </c>
      <c r="AN15" s="280" t="e">
        <f aca="false">AM15/AF15</f>
        <v>#DIV/0!</v>
      </c>
      <c r="AP15" s="283" t="n">
        <v>0</v>
      </c>
      <c r="AQ15" s="283" t="n">
        <v>0</v>
      </c>
      <c r="AR15" s="283"/>
      <c r="AS15" s="283" t="n">
        <v>0</v>
      </c>
      <c r="AT15" s="280" t="e">
        <f aca="false">AS15/AP15</f>
        <v>#DIV/0!</v>
      </c>
      <c r="AU15" s="274"/>
      <c r="AV15" s="280" t="e">
        <f aca="false">(AF15+AP15)/(AD18+AN18)</f>
        <v>#DIV/0!</v>
      </c>
      <c r="AW15" s="280" t="e">
        <f aca="false">AF15/(AP15+AF15)</f>
        <v>#DIV/0!</v>
      </c>
      <c r="AX15" s="280" t="e">
        <f aca="false">AP15/(AF15+AP15)</f>
        <v>#DIV/0!</v>
      </c>
      <c r="AY15" s="285"/>
      <c r="AZ15" s="283"/>
      <c r="BA15" s="286"/>
    </row>
    <row r="16" customFormat="false" ht="8.25" hidden="false" customHeight="false" outlineLevel="0" collapsed="false">
      <c r="A16" s="282" t="s">
        <v>1745</v>
      </c>
      <c r="B16" s="283" t="n">
        <v>25</v>
      </c>
      <c r="C16" s="283"/>
      <c r="D16" s="283"/>
      <c r="E16" s="283"/>
      <c r="F16" s="280" t="e">
        <f aca="false">E16/D16</f>
        <v>#DIV/0!</v>
      </c>
      <c r="G16" s="283"/>
      <c r="H16" s="284" t="e">
        <f aca="false">G16/D16</f>
        <v>#DIV/0!</v>
      </c>
      <c r="I16" s="283"/>
      <c r="J16" s="280" t="e">
        <f aca="false">I16/D16</f>
        <v>#DIV/0!</v>
      </c>
      <c r="K16" s="283"/>
      <c r="L16" s="280" t="e">
        <f aca="false">K16/D16</f>
        <v>#DIV/0!</v>
      </c>
      <c r="N16" s="283"/>
      <c r="O16" s="283"/>
      <c r="P16" s="283" t="e">
        <f aca="false">O16/N16</f>
        <v>#DIV/0!</v>
      </c>
      <c r="Q16" s="283"/>
      <c r="R16" s="280" t="e">
        <f aca="false">Q16/N16</f>
        <v>#DIV/0!</v>
      </c>
      <c r="S16" s="274"/>
      <c r="T16" s="280" t="n">
        <f aca="false">(D16+N16)/($D$17+$N$17)</f>
        <v>0</v>
      </c>
      <c r="U16" s="280" t="n">
        <f aca="false">D16/($D$17)</f>
        <v>0</v>
      </c>
      <c r="V16" s="280" t="n">
        <f aca="false">N16/($N$17)</f>
        <v>0</v>
      </c>
      <c r="W16" s="285"/>
      <c r="X16" s="283" t="n">
        <f aca="false">($G16*('Scoring Format'!$B$2))+($I16*('Scoring Format'!$B$5))+($K16*('Scoring Format'!$B$8))+($O16*('Scoring Format'!$B$3))+($Q16*('Scoring Format'!$B$6))</f>
        <v>0</v>
      </c>
      <c r="Y16" s="286" t="n">
        <f aca="false">(($G16*('Scoring Format'!$B$2))+($I16*('Scoring Format'!$B$5))+($K16*('Scoring Format'!$B$8))+($O16*('Scoring Format'!$B$3))+($Q16*('Scoring Format'!$B$6)))*0.4</f>
        <v>0</v>
      </c>
      <c r="Z16" s="274"/>
      <c r="AA16" s="274"/>
      <c r="AD16" s="282"/>
      <c r="AE16" s="282"/>
      <c r="AF16" s="283"/>
      <c r="AG16" s="283"/>
      <c r="AH16" s="280" t="e">
        <f aca="false">AG16/AF16</f>
        <v>#DIV/0!</v>
      </c>
      <c r="AI16" s="283"/>
      <c r="AJ16" s="284" t="e">
        <f aca="false">AI16/AF16</f>
        <v>#DIV/0!</v>
      </c>
      <c r="AK16" s="283"/>
      <c r="AL16" s="280" t="e">
        <f aca="false">AK16/AF16</f>
        <v>#DIV/0!</v>
      </c>
      <c r="AM16" s="283"/>
      <c r="AN16" s="280" t="e">
        <f aca="false">AM16/AF16</f>
        <v>#DIV/0!</v>
      </c>
      <c r="AP16" s="283"/>
      <c r="AQ16" s="283"/>
      <c r="AR16" s="283" t="e">
        <f aca="false">AQ16/AP16</f>
        <v>#DIV/0!</v>
      </c>
      <c r="AS16" s="283"/>
      <c r="AT16" s="280" t="e">
        <f aca="false">AS16/AP16</f>
        <v>#DIV/0!</v>
      </c>
      <c r="AU16" s="274"/>
      <c r="AV16" s="280" t="e">
        <f aca="false">(AF16+AP16)/(AF20+AP20)</f>
        <v>#DIV/0!</v>
      </c>
      <c r="AW16" s="280" t="e">
        <f aca="false">AF16/(AP16+AF16)</f>
        <v>#DIV/0!</v>
      </c>
      <c r="AX16" s="280" t="e">
        <f aca="false">AP16/(AF16+AP16)</f>
        <v>#DIV/0!</v>
      </c>
      <c r="AY16" s="285"/>
      <c r="AZ16" s="283" t="n">
        <f aca="false">((AI16*0.05)+(AK16*4)+(AM16*-1)+(AQ16*0.1)+(AS16*6))*0.55</f>
        <v>0</v>
      </c>
      <c r="BA16" s="286" t="n">
        <f aca="false">((AI16*0.05)+(AK16*4)+(AM16*-1)+(AQ16*0.1)+(AS16*6))*0.4</f>
        <v>0</v>
      </c>
    </row>
    <row r="17" customFormat="false" ht="8.25" hidden="false" customHeight="false" outlineLevel="0" collapsed="false">
      <c r="A17" s="281" t="s">
        <v>49</v>
      </c>
      <c r="B17" s="281"/>
      <c r="C17" s="281"/>
      <c r="D17" s="281" t="n">
        <f aca="false">SUM(D14:D16)</f>
        <v>550</v>
      </c>
      <c r="E17" s="281" t="n">
        <f aca="false">SUM(E14:E16)</f>
        <v>378</v>
      </c>
      <c r="F17" s="281"/>
      <c r="G17" s="281" t="n">
        <f aca="false">SUM(G14:G16)</f>
        <v>4350</v>
      </c>
      <c r="H17" s="281"/>
      <c r="I17" s="281" t="n">
        <f aca="false">SUM(I14:I16)</f>
        <v>35</v>
      </c>
      <c r="J17" s="281"/>
      <c r="K17" s="281" t="n">
        <f aca="false">SUM(K14:K16)</f>
        <v>16</v>
      </c>
      <c r="L17" s="281"/>
      <c r="M17" s="278"/>
      <c r="N17" s="281" t="n">
        <f aca="false">SUM(N14:N16)</f>
        <v>66</v>
      </c>
      <c r="O17" s="281" t="n">
        <f aca="false">SUM(O14:O16)</f>
        <v>320</v>
      </c>
      <c r="P17" s="281"/>
      <c r="Q17" s="281" t="n">
        <f aca="false">SUM(Q14:Q16)</f>
        <v>5</v>
      </c>
      <c r="R17" s="281"/>
      <c r="S17" s="281"/>
      <c r="T17" s="287" t="n">
        <f aca="false">T14+T15+T16</f>
        <v>1</v>
      </c>
      <c r="U17" s="288" t="n">
        <f aca="false">D17/(D17+N17)</f>
        <v>0.892857142857143</v>
      </c>
      <c r="V17" s="288" t="n">
        <f aca="false">N17/(N17+D17)</f>
        <v>0.107142857142857</v>
      </c>
      <c r="W17" s="285"/>
      <c r="X17" s="274"/>
      <c r="Y17" s="274"/>
      <c r="Z17" s="274"/>
      <c r="AA17" s="274"/>
      <c r="AD17" s="281" t="s">
        <v>49</v>
      </c>
      <c r="AE17" s="281"/>
      <c r="AF17" s="281" t="n">
        <f aca="false">SUM(AF14:AF16)</f>
        <v>583</v>
      </c>
      <c r="AG17" s="281" t="n">
        <f aca="false">SUM(AG14:AG16)</f>
        <v>378</v>
      </c>
      <c r="AH17" s="281"/>
      <c r="AI17" s="281" t="n">
        <f aca="false">SUM(AI14:AI16)</f>
        <v>4072</v>
      </c>
      <c r="AJ17" s="281"/>
      <c r="AK17" s="281" t="n">
        <f aca="false">SUM(AK14:AK16)</f>
        <v>27</v>
      </c>
      <c r="AL17" s="281"/>
      <c r="AM17" s="281" t="n">
        <f aca="false">SUM(AM14:AM16)</f>
        <v>11</v>
      </c>
      <c r="AN17" s="281"/>
      <c r="AO17" s="278"/>
      <c r="AP17" s="281" t="n">
        <f aca="false">SUM(AP14:AP16)</f>
        <v>100</v>
      </c>
      <c r="AQ17" s="281" t="n">
        <f aca="false">SUM(AQ14:AQ16)</f>
        <v>590</v>
      </c>
      <c r="AR17" s="281"/>
      <c r="AS17" s="281" t="n">
        <f aca="false">SUM(AS14:AS16)</f>
        <v>5</v>
      </c>
      <c r="AT17" s="281"/>
      <c r="AU17" s="281"/>
      <c r="AV17" s="287" t="e">
        <f aca="false">AV14+AV15+AV16</f>
        <v>#DIV/0!</v>
      </c>
      <c r="AW17" s="288" t="n">
        <f aca="false">AF17/(AF17+AP17)</f>
        <v>0.853587115666179</v>
      </c>
      <c r="AX17" s="288" t="n">
        <f aca="false">AP17/(AP17+AF17)</f>
        <v>0.146412884333821</v>
      </c>
      <c r="AY17" s="285"/>
      <c r="AZ17" s="274"/>
      <c r="BA17" s="274"/>
    </row>
    <row r="18" customFormat="false" ht="8.25" hidden="false" customHeight="false" outlineLevel="0" collapsed="false">
      <c r="B18" s="274"/>
      <c r="C18" s="274"/>
      <c r="D18" s="289"/>
      <c r="E18" s="274"/>
      <c r="F18" s="290"/>
      <c r="G18" s="274"/>
      <c r="H18" s="291"/>
      <c r="I18" s="274"/>
      <c r="J18" s="291"/>
      <c r="K18" s="274"/>
      <c r="L18" s="274"/>
      <c r="M18" s="274"/>
      <c r="N18" s="274"/>
      <c r="O18" s="274"/>
      <c r="P18" s="274"/>
      <c r="Q18" s="274"/>
      <c r="R18" s="274"/>
      <c r="AD18" s="274"/>
      <c r="AE18" s="274"/>
      <c r="AF18" s="289"/>
      <c r="AG18" s="274"/>
      <c r="AH18" s="290"/>
      <c r="AI18" s="274"/>
      <c r="AJ18" s="291"/>
      <c r="AK18" s="274"/>
      <c r="AL18" s="291"/>
      <c r="AM18" s="274"/>
      <c r="AN18" s="274"/>
      <c r="AO18" s="274"/>
      <c r="AP18" s="274"/>
      <c r="AQ18" s="274"/>
      <c r="AR18" s="274"/>
      <c r="AS18" s="274"/>
      <c r="AT18" s="274"/>
    </row>
    <row r="19" customFormat="false" ht="8.25" hidden="false" customHeight="false" outlineLevel="0" collapsed="false">
      <c r="B19" s="274"/>
      <c r="C19" s="274"/>
      <c r="D19" s="289"/>
      <c r="E19" s="274"/>
      <c r="F19" s="290"/>
      <c r="G19" s="274"/>
      <c r="H19" s="291"/>
      <c r="I19" s="274"/>
      <c r="J19" s="291"/>
      <c r="K19" s="274"/>
      <c r="L19" s="274"/>
      <c r="M19" s="274"/>
      <c r="N19" s="274"/>
      <c r="O19" s="274"/>
      <c r="P19" s="274"/>
      <c r="Q19" s="274"/>
      <c r="R19" s="274"/>
      <c r="AD19" s="274"/>
      <c r="AE19" s="274"/>
      <c r="AF19" s="289"/>
      <c r="AG19" s="274"/>
      <c r="AH19" s="290"/>
      <c r="AI19" s="274"/>
      <c r="AJ19" s="291"/>
      <c r="AK19" s="274"/>
      <c r="AL19" s="291"/>
      <c r="AM19" s="274"/>
      <c r="AN19" s="274"/>
      <c r="AO19" s="274"/>
      <c r="AP19" s="274"/>
      <c r="AQ19" s="274"/>
      <c r="AR19" s="274"/>
      <c r="AS19" s="274"/>
      <c r="AT19" s="274"/>
    </row>
    <row r="20" customFormat="false" ht="8.25" hidden="false" customHeight="false" outlineLevel="0" collapsed="false">
      <c r="A20" s="275" t="s">
        <v>19</v>
      </c>
      <c r="B20" s="275"/>
      <c r="C20" s="275"/>
      <c r="D20" s="275"/>
      <c r="E20" s="275"/>
      <c r="F20" s="275"/>
      <c r="G20" s="275"/>
      <c r="H20" s="275" t="s">
        <v>50</v>
      </c>
      <c r="I20" s="275"/>
      <c r="J20" s="275"/>
      <c r="K20" s="275"/>
      <c r="L20" s="275"/>
      <c r="M20" s="275"/>
      <c r="N20" s="274"/>
      <c r="O20" s="274"/>
      <c r="P20" s="274"/>
      <c r="Q20" s="274"/>
      <c r="T20" s="275" t="s">
        <v>20</v>
      </c>
      <c r="U20" s="275"/>
      <c r="V20" s="275"/>
      <c r="X20" s="275"/>
      <c r="Y20" s="275"/>
      <c r="Z20" s="276"/>
      <c r="AA20" s="276"/>
      <c r="AB20" s="276"/>
      <c r="AC20" s="276"/>
      <c r="AE20" s="275" t="s">
        <v>19</v>
      </c>
      <c r="AF20" s="275"/>
      <c r="AG20" s="275"/>
      <c r="AH20" s="275"/>
      <c r="AI20" s="275"/>
      <c r="AJ20" s="275"/>
      <c r="AK20" s="275"/>
      <c r="AL20" s="275" t="s">
        <v>50</v>
      </c>
      <c r="AM20" s="275"/>
      <c r="AN20" s="275"/>
      <c r="AO20" s="275"/>
      <c r="AP20" s="275"/>
      <c r="AQ20" s="275"/>
      <c r="AR20" s="274"/>
      <c r="AS20" s="274"/>
      <c r="AV20" s="275" t="s">
        <v>20</v>
      </c>
      <c r="AW20" s="275"/>
      <c r="AX20" s="275"/>
      <c r="AZ20" s="275" t="s">
        <v>21</v>
      </c>
      <c r="BA20" s="275"/>
      <c r="BB20" s="276"/>
    </row>
    <row r="21" customFormat="false" ht="8.25" hidden="false" customHeight="false" outlineLevel="0" collapsed="false">
      <c r="A21" s="281" t="s">
        <v>51</v>
      </c>
      <c r="B21" s="281"/>
      <c r="C21" s="281" t="s">
        <v>24</v>
      </c>
      <c r="D21" s="281" t="s">
        <v>25</v>
      </c>
      <c r="E21" s="281" t="s">
        <v>28</v>
      </c>
      <c r="F21" s="281" t="s">
        <v>29</v>
      </c>
      <c r="G21" s="281" t="s">
        <v>30</v>
      </c>
      <c r="H21" s="281" t="s">
        <v>31</v>
      </c>
      <c r="J21" s="281" t="s">
        <v>52</v>
      </c>
      <c r="K21" s="281" t="s">
        <v>53</v>
      </c>
      <c r="L21" s="281" t="s">
        <v>54</v>
      </c>
      <c r="M21" s="281" t="s">
        <v>55</v>
      </c>
      <c r="N21" s="281" t="s">
        <v>56</v>
      </c>
      <c r="O21" s="281" t="s">
        <v>30</v>
      </c>
      <c r="P21" s="281" t="s">
        <v>57</v>
      </c>
      <c r="S21" s="281" t="s">
        <v>51</v>
      </c>
      <c r="T21" s="281" t="s">
        <v>38</v>
      </c>
      <c r="U21" s="281" t="s">
        <v>39</v>
      </c>
      <c r="V21" s="281" t="s">
        <v>40</v>
      </c>
      <c r="X21" s="281" t="s">
        <v>41</v>
      </c>
      <c r="Y21" s="281" t="s">
        <v>58</v>
      </c>
      <c r="Z21" s="281" t="s">
        <v>59</v>
      </c>
      <c r="AA21" s="281"/>
      <c r="AB21" s="281"/>
      <c r="AC21" s="281"/>
      <c r="AD21" s="281" t="s">
        <v>51</v>
      </c>
      <c r="AE21" s="281" t="s">
        <v>24</v>
      </c>
      <c r="AF21" s="281" t="s">
        <v>25</v>
      </c>
      <c r="AG21" s="281" t="s">
        <v>28</v>
      </c>
      <c r="AH21" s="281" t="s">
        <v>29</v>
      </c>
      <c r="AI21" s="281" t="s">
        <v>30</v>
      </c>
      <c r="AJ21" s="281" t="s">
        <v>31</v>
      </c>
      <c r="AL21" s="281" t="s">
        <v>52</v>
      </c>
      <c r="AM21" s="281" t="s">
        <v>53</v>
      </c>
      <c r="AN21" s="281" t="s">
        <v>54</v>
      </c>
      <c r="AO21" s="281" t="s">
        <v>55</v>
      </c>
      <c r="AP21" s="281" t="s">
        <v>56</v>
      </c>
      <c r="AQ21" s="281" t="s">
        <v>30</v>
      </c>
      <c r="AR21" s="281" t="s">
        <v>57</v>
      </c>
      <c r="AV21" s="281" t="s">
        <v>38</v>
      </c>
      <c r="AW21" s="281" t="s">
        <v>39</v>
      </c>
      <c r="AX21" s="281" t="s">
        <v>40</v>
      </c>
      <c r="AZ21" s="281" t="s">
        <v>41</v>
      </c>
      <c r="BA21" s="281" t="s">
        <v>58</v>
      </c>
    </row>
    <row r="22" customFormat="false" ht="8.25" hidden="false" customHeight="false" outlineLevel="0" collapsed="false">
      <c r="A22" s="282" t="s">
        <v>1746</v>
      </c>
      <c r="B22" s="283" t="n">
        <v>30</v>
      </c>
      <c r="C22" s="292" t="n">
        <v>16</v>
      </c>
      <c r="D22" s="283" t="n">
        <v>265</v>
      </c>
      <c r="E22" s="283" t="n">
        <v>1160</v>
      </c>
      <c r="F22" s="283" t="n">
        <f aca="false">E22/D22</f>
        <v>4.37735849056604</v>
      </c>
      <c r="G22" s="283" t="n">
        <v>9</v>
      </c>
      <c r="H22" s="280" t="n">
        <f aca="false">G22/D22</f>
        <v>0.0339622641509434</v>
      </c>
      <c r="J22" s="280" t="n">
        <f aca="false">L22/K22</f>
        <v>0.780952380952381</v>
      </c>
      <c r="K22" s="283" t="n">
        <v>105</v>
      </c>
      <c r="L22" s="283" t="n">
        <v>82</v>
      </c>
      <c r="M22" s="283" t="n">
        <v>714</v>
      </c>
      <c r="N22" s="283" t="n">
        <f aca="false">M22/L22</f>
        <v>8.70731707317073</v>
      </c>
      <c r="O22" s="283" t="n">
        <v>5</v>
      </c>
      <c r="P22" s="280" t="n">
        <f aca="false">O22/L22</f>
        <v>0.0609756097560976</v>
      </c>
      <c r="S22" s="282" t="s">
        <v>1747</v>
      </c>
      <c r="T22" s="280" t="n">
        <f aca="false">(D22+K22)/($D$27+$K$27+$N$17+$E$17+$L$38+$L$47)</f>
        <v>0.364173228346457</v>
      </c>
      <c r="U22" s="280" t="n">
        <f aca="false">K22/($K$27+$F$38+$F$47)</f>
        <v>0.250596658711217</v>
      </c>
      <c r="V22" s="280" t="n">
        <f aca="false">D22/($D$27+$N$17+$L$38+$L$47)</f>
        <v>0.565031982942431</v>
      </c>
      <c r="X22" s="283" t="n">
        <f aca="false">($E22*('Scoring Format'!$B$3))+($G22*('Scoring Format'!$B$6))+($M22*('Scoring Format'!$B$4))+($O22*('Scoring Format'!$B$7))</f>
        <v>271.4</v>
      </c>
      <c r="Y22" s="283" t="n">
        <f aca="false">($E22*('Scoring Format'!$B$3))+($G22*('Scoring Format'!$B$6))+(L22*1)+($M22*('Scoring Format'!$B$4))+($O22*('Scoring Format'!$B$7))</f>
        <v>353.4</v>
      </c>
      <c r="Z22" s="283" t="n">
        <f aca="false">($E22*('Scoring Format'!$B$3))+($G22*('Scoring Format'!$B$6))+(L22*0.5)+($M22*('Scoring Format'!$B$4))+($O22*('Scoring Format'!$B$7))</f>
        <v>312.4</v>
      </c>
      <c r="AA22" s="274"/>
      <c r="AB22" s="274"/>
      <c r="AC22" s="274"/>
      <c r="AD22" s="282" t="s">
        <v>1748</v>
      </c>
      <c r="AE22" s="282"/>
      <c r="AF22" s="283" t="n">
        <v>200</v>
      </c>
      <c r="AG22" s="283" t="n">
        <v>1040</v>
      </c>
      <c r="AH22" s="283" t="n">
        <f aca="false">AG22/AF22</f>
        <v>5.2</v>
      </c>
      <c r="AI22" s="283" t="n">
        <v>7</v>
      </c>
      <c r="AJ22" s="280" t="n">
        <f aca="false">AI22/AF22</f>
        <v>0.035</v>
      </c>
      <c r="AL22" s="280" t="n">
        <f aca="false">AN22/AM22</f>
        <v>0.8</v>
      </c>
      <c r="AM22" s="283" t="n">
        <v>70</v>
      </c>
      <c r="AN22" s="283" t="n">
        <v>56</v>
      </c>
      <c r="AO22" s="283" t="n">
        <v>364</v>
      </c>
      <c r="AP22" s="283" t="n">
        <f aca="false">AO22/AN22</f>
        <v>6.5</v>
      </c>
      <c r="AQ22" s="283" t="n">
        <v>2</v>
      </c>
      <c r="AR22" s="280" t="n">
        <f aca="false">AQ22/AN22</f>
        <v>0.0357142857142857</v>
      </c>
      <c r="AV22" s="280" t="e">
        <f aca="false">(#ref!+AM22)/(#ref!+AM25)</f>
        <v>#NAME?</v>
      </c>
      <c r="AW22" s="280" t="e">
        <f aca="false">#ref!/(AM22+#ref!)</f>
        <v>#NAME?</v>
      </c>
      <c r="AX22" s="280" t="e">
        <f aca="false">AM22/(#ref!+AM22)</f>
        <v>#NAME?</v>
      </c>
      <c r="AZ22" s="283" t="e">
        <f aca="false">(#ref!*0.1)+(AF22*6)+(AL22*0.1)+(AN22*6)</f>
        <v>#NAME?</v>
      </c>
      <c r="BA22" s="283" t="e">
        <f aca="false">(#ref!*0.1)+(AF22*6)+(AK22*1)+(AL22*0.1)+(AN22*6)</f>
        <v>#NAME?</v>
      </c>
    </row>
    <row r="23" customFormat="false" ht="8.25" hidden="false" customHeight="false" outlineLevel="0" collapsed="false">
      <c r="A23" s="282" t="s">
        <v>1749</v>
      </c>
      <c r="B23" s="283" t="n">
        <v>22</v>
      </c>
      <c r="C23" s="292" t="n">
        <v>16</v>
      </c>
      <c r="D23" s="283" t="n">
        <v>69</v>
      </c>
      <c r="E23" s="283" t="n">
        <v>295</v>
      </c>
      <c r="F23" s="283" t="n">
        <f aca="false">E23/D23</f>
        <v>4.27536231884058</v>
      </c>
      <c r="G23" s="283" t="n">
        <v>1</v>
      </c>
      <c r="H23" s="280" t="n">
        <f aca="false">G23/D23</f>
        <v>0.0144927536231884</v>
      </c>
      <c r="J23" s="280" t="n">
        <f aca="false">L23/K23</f>
        <v>0.71875</v>
      </c>
      <c r="K23" s="283" t="n">
        <v>32</v>
      </c>
      <c r="L23" s="283" t="n">
        <v>23</v>
      </c>
      <c r="M23" s="283" t="n">
        <v>170</v>
      </c>
      <c r="N23" s="283" t="n">
        <f aca="false">M23/L23</f>
        <v>7.39130434782609</v>
      </c>
      <c r="O23" s="283" t="n">
        <v>2</v>
      </c>
      <c r="P23" s="280" t="n">
        <f aca="false">O23/L23</f>
        <v>0.0869565217391304</v>
      </c>
      <c r="S23" s="282" t="s">
        <v>1750</v>
      </c>
      <c r="T23" s="280" t="n">
        <f aca="false">(D23+K23)/($D$27+$K$27+$N$17+$E$17+$L$38+$L$47)</f>
        <v>0.0994094488188976</v>
      </c>
      <c r="U23" s="280" t="n">
        <f aca="false">K23/($K$27+$F$38+$F$47)</f>
        <v>0.0763723150357995</v>
      </c>
      <c r="V23" s="280" t="n">
        <f aca="false">D23/($D$27+$N$17+$L$38+$L$47)</f>
        <v>0.147121535181237</v>
      </c>
      <c r="X23" s="283" t="n">
        <f aca="false">($E23*('Scoring Format'!$B$3))+($G23*('Scoring Format'!$B$6))+($M23*('Scoring Format'!$B$4))+($O23*('Scoring Format'!$B$7))</f>
        <v>64.5</v>
      </c>
      <c r="Y23" s="283" t="n">
        <f aca="false">($E23*('Scoring Format'!$B$3))+($G23*('Scoring Format'!$B$6))+(L23*1)+($M23*('Scoring Format'!$B$4))+($O23*('Scoring Format'!$B$7))</f>
        <v>87.5</v>
      </c>
      <c r="Z23" s="283" t="n">
        <f aca="false">($E23*('Scoring Format'!$B$3))+($G23*('Scoring Format'!$B$6))+(L23*0.5)+($M23*('Scoring Format'!$B$4))+($O23*('Scoring Format'!$B$7))</f>
        <v>76</v>
      </c>
      <c r="AA23" s="274"/>
      <c r="AB23" s="274"/>
      <c r="AC23" s="274"/>
      <c r="AD23" s="282" t="s">
        <v>1751</v>
      </c>
      <c r="AE23" s="282"/>
      <c r="AF23" s="283" t="n">
        <v>96</v>
      </c>
      <c r="AG23" s="283" t="n">
        <v>445</v>
      </c>
      <c r="AH23" s="283" t="n">
        <f aca="false">AG23/AF23</f>
        <v>4.63541666666667</v>
      </c>
      <c r="AI23" s="283" t="n">
        <v>6</v>
      </c>
      <c r="AJ23" s="280" t="n">
        <f aca="false">AI23/AF23</f>
        <v>0.0625</v>
      </c>
      <c r="AL23" s="280" t="n">
        <f aca="false">AN23/AM23</f>
        <v>0.583333333333333</v>
      </c>
      <c r="AM23" s="283" t="n">
        <v>24</v>
      </c>
      <c r="AN23" s="283" t="n">
        <v>14</v>
      </c>
      <c r="AO23" s="283" t="n">
        <v>110</v>
      </c>
      <c r="AP23" s="283" t="n">
        <f aca="false">AO23/AN23</f>
        <v>7.85714285714286</v>
      </c>
      <c r="AQ23" s="283" t="n">
        <v>2</v>
      </c>
      <c r="AR23" s="280" t="n">
        <f aca="false">AQ23/AN23</f>
        <v>0.142857142857143</v>
      </c>
      <c r="AV23" s="280" t="e">
        <f aca="false">(#ref!+AM23)/(#ref!+AM26)</f>
        <v>#NAME?</v>
      </c>
      <c r="AW23" s="280" t="e">
        <f aca="false">#ref!/(AM23+#ref!)</f>
        <v>#NAME?</v>
      </c>
      <c r="AX23" s="280" t="e">
        <f aca="false">AM23/(#ref!+AM23)</f>
        <v>#NAME?</v>
      </c>
      <c r="AZ23" s="283" t="e">
        <f aca="false">(#ref!*0.1)+(AF23*6)+(AL23*0.1)+(AN23*6)</f>
        <v>#NAME?</v>
      </c>
      <c r="BA23" s="283" t="e">
        <f aca="false">(#ref!*0.1)+(AF23*6)+(AK23*1)+(AL23*0.1)+(AN23*6)</f>
        <v>#NAME?</v>
      </c>
    </row>
    <row r="24" customFormat="false" ht="8.25" hidden="false" customHeight="false" outlineLevel="0" collapsed="false">
      <c r="A24" s="282" t="s">
        <v>1752</v>
      </c>
      <c r="B24" s="283" t="n">
        <v>24</v>
      </c>
      <c r="C24" s="292" t="n">
        <v>16</v>
      </c>
      <c r="D24" s="283" t="n">
        <v>69</v>
      </c>
      <c r="E24" s="283" t="n">
        <v>305</v>
      </c>
      <c r="F24" s="283" t="n">
        <f aca="false">E24/D24</f>
        <v>4.42028985507246</v>
      </c>
      <c r="G24" s="283" t="n">
        <v>3</v>
      </c>
      <c r="H24" s="280" t="n">
        <f aca="false">G24/D24</f>
        <v>0.0434782608695652</v>
      </c>
      <c r="J24" s="280" t="n">
        <f aca="false">L24/K24</f>
        <v>0.71875</v>
      </c>
      <c r="K24" s="283" t="n">
        <v>32</v>
      </c>
      <c r="L24" s="283" t="n">
        <v>23</v>
      </c>
      <c r="M24" s="283" t="n">
        <v>170</v>
      </c>
      <c r="N24" s="283" t="n">
        <f aca="false">M24/L24</f>
        <v>7.39130434782609</v>
      </c>
      <c r="O24" s="283" t="n">
        <v>2</v>
      </c>
      <c r="P24" s="280" t="n">
        <f aca="false">O24/L24</f>
        <v>0.0869565217391304</v>
      </c>
      <c r="S24" s="282" t="s">
        <v>1753</v>
      </c>
      <c r="T24" s="280" t="n">
        <f aca="false">(D24+K24)/($D$27+$K$27+$N$17+$E$17+$L$38+$L$47)</f>
        <v>0.0994094488188976</v>
      </c>
      <c r="U24" s="280" t="n">
        <f aca="false">K24/($K$27+$F$38+$F$47)</f>
        <v>0.0763723150357995</v>
      </c>
      <c r="V24" s="280" t="n">
        <f aca="false">D24/($D$27+$N$17+$L$38+$L$47)</f>
        <v>0.147121535181237</v>
      </c>
      <c r="X24" s="283" t="n">
        <f aca="false">($E24*('Scoring Format'!$B$3))+($G24*('Scoring Format'!$B$6))+($M24*('Scoring Format'!$B$4))+($O24*('Scoring Format'!$B$7))</f>
        <v>77.5</v>
      </c>
      <c r="Y24" s="283" t="n">
        <f aca="false">($E24*('Scoring Format'!$B$3))+($G24*('Scoring Format'!$B$6))+(L24*1)+($M24*('Scoring Format'!$B$4))+($O24*('Scoring Format'!$B$7))</f>
        <v>100.5</v>
      </c>
      <c r="Z24" s="283" t="n">
        <f aca="false">($E24*('Scoring Format'!$B$3))+($G24*('Scoring Format'!$B$6))+(L24*0.5)+($M24*('Scoring Format'!$B$4))+($O24*('Scoring Format'!$B$7))</f>
        <v>89</v>
      </c>
      <c r="AA24" s="274"/>
      <c r="AB24" s="274"/>
      <c r="AC24" s="274"/>
      <c r="AD24" s="282" t="s">
        <v>1754</v>
      </c>
      <c r="AE24" s="282"/>
      <c r="AF24" s="283" t="n">
        <v>8</v>
      </c>
      <c r="AG24" s="283" t="n">
        <v>28</v>
      </c>
      <c r="AH24" s="283" t="n">
        <f aca="false">AG24/AF24</f>
        <v>3.5</v>
      </c>
      <c r="AI24" s="283" t="n">
        <v>0</v>
      </c>
      <c r="AJ24" s="280" t="n">
        <f aca="false">AI24/AF24</f>
        <v>0</v>
      </c>
      <c r="AL24" s="280" t="n">
        <f aca="false">AN24/AM24</f>
        <v>0.5</v>
      </c>
      <c r="AM24" s="283" t="n">
        <v>4</v>
      </c>
      <c r="AN24" s="283" t="n">
        <v>2</v>
      </c>
      <c r="AO24" s="283" t="n">
        <v>17</v>
      </c>
      <c r="AP24" s="283" t="n">
        <f aca="false">AO24/AN24</f>
        <v>8.5</v>
      </c>
      <c r="AQ24" s="283" t="n">
        <v>0</v>
      </c>
      <c r="AR24" s="280" t="n">
        <f aca="false">AQ24/AN24</f>
        <v>0</v>
      </c>
      <c r="AV24" s="280" t="e">
        <f aca="false">(#ref!+AM24)/(#ref!+AM30)</f>
        <v>#NAME?</v>
      </c>
      <c r="AW24" s="280" t="e">
        <f aca="false">#ref!/(AM24+#ref!)</f>
        <v>#NAME?</v>
      </c>
      <c r="AX24" s="280" t="e">
        <f aca="false">AM24/(#ref!+AM24)</f>
        <v>#NAME?</v>
      </c>
      <c r="AZ24" s="283" t="e">
        <f aca="false">(#ref!*0.1)+(AF24*6)+(AL24*0.1)+(AN24*6)</f>
        <v>#NAME?</v>
      </c>
      <c r="BA24" s="283" t="e">
        <f aca="false">(#ref!*0.1)+(AF24*6)+(AK24*1)+(AL24*0.1)+(AN24*6)</f>
        <v>#NAME?</v>
      </c>
    </row>
    <row r="25" customFormat="false" ht="8.25" hidden="false" customHeight="false" outlineLevel="0" collapsed="false">
      <c r="A25" s="282" t="s">
        <v>1755</v>
      </c>
      <c r="B25" s="283" t="n">
        <v>28</v>
      </c>
      <c r="C25" s="292"/>
      <c r="D25" s="283"/>
      <c r="E25" s="283"/>
      <c r="F25" s="283" t="e">
        <f aca="false">E25/D25</f>
        <v>#DIV/0!</v>
      </c>
      <c r="G25" s="283" t="n">
        <v>0</v>
      </c>
      <c r="H25" s="280" t="e">
        <f aca="false">G25/D25</f>
        <v>#DIV/0!</v>
      </c>
      <c r="J25" s="280" t="e">
        <f aca="false">L25/K25</f>
        <v>#DIV/0!</v>
      </c>
      <c r="K25" s="283"/>
      <c r="L25" s="283"/>
      <c r="M25" s="283"/>
      <c r="N25" s="283" t="e">
        <f aca="false">M25/L25</f>
        <v>#DIV/0!</v>
      </c>
      <c r="O25" s="283"/>
      <c r="P25" s="280" t="e">
        <f aca="false">O25/L25</f>
        <v>#DIV/0!</v>
      </c>
      <c r="S25" s="282" t="s">
        <v>1756</v>
      </c>
      <c r="T25" s="280" t="n">
        <f aca="false">(D25+K25)/($D$27+$K$27+$N$17+$E$17+$L$38+$L$47)</f>
        <v>0</v>
      </c>
      <c r="U25" s="280" t="n">
        <f aca="false">K25/($K$27+$F$38+$F$47)</f>
        <v>0</v>
      </c>
      <c r="V25" s="280" t="n">
        <f aca="false">D25/($D$27+$N$17+$L$38+$L$47)</f>
        <v>0</v>
      </c>
      <c r="X25" s="283" t="n">
        <f aca="false">($E25*('Scoring Format'!$B$3))+($G25*('Scoring Format'!$B$6))+($M25*('Scoring Format'!$B$4))+($O25*('Scoring Format'!$B$7))</f>
        <v>0</v>
      </c>
      <c r="Y25" s="283" t="n">
        <f aca="false">($E25*('Scoring Format'!$B$3))+($G25*('Scoring Format'!$B$6))+(L25*1)+($M25*('Scoring Format'!$B$4))+($O25*('Scoring Format'!$B$7))</f>
        <v>0</v>
      </c>
      <c r="Z25" s="283" t="n">
        <f aca="false">($E25*('Scoring Format'!$B$3))+($G25*('Scoring Format'!$B$6))+(L25*0.5)+($M25*('Scoring Format'!$B$4))+($O25*('Scoring Format'!$B$7))</f>
        <v>0</v>
      </c>
      <c r="AA25" s="274"/>
      <c r="AB25" s="274"/>
      <c r="AC25" s="274"/>
      <c r="AD25" s="282" t="s">
        <v>1757</v>
      </c>
      <c r="AE25" s="282"/>
      <c r="AF25" s="283"/>
      <c r="AG25" s="283"/>
      <c r="AH25" s="283" t="e">
        <f aca="false">AG25/AF25</f>
        <v>#DIV/0!</v>
      </c>
      <c r="AI25" s="283" t="n">
        <v>0</v>
      </c>
      <c r="AJ25" s="280" t="e">
        <f aca="false">AI25/AF25</f>
        <v>#DIV/0!</v>
      </c>
      <c r="AL25" s="280" t="e">
        <f aca="false">AN25/AM25</f>
        <v>#DIV/0!</v>
      </c>
      <c r="AM25" s="283"/>
      <c r="AN25" s="283"/>
      <c r="AO25" s="283"/>
      <c r="AP25" s="283" t="e">
        <f aca="false">AO25/AN25</f>
        <v>#DIV/0!</v>
      </c>
      <c r="AQ25" s="283" t="n">
        <v>0</v>
      </c>
      <c r="AR25" s="280" t="e">
        <f aca="false">AQ25/AN25</f>
        <v>#DIV/0!</v>
      </c>
      <c r="AV25" s="280" t="e">
        <f aca="false">(#ref!+AM25)/(#ref!+AM31)</f>
        <v>#NAME?</v>
      </c>
      <c r="AW25" s="280" t="e">
        <f aca="false">#ref!/(AM25+#ref!)</f>
        <v>#NAME?</v>
      </c>
      <c r="AX25" s="280" t="e">
        <f aca="false">AM25/(#ref!+AM25)</f>
        <v>#NAME?</v>
      </c>
      <c r="AZ25" s="283" t="e">
        <f aca="false">(#ref!*0.1)+(AF25*6)+(AL25*0.1)+(AN25*6)</f>
        <v>#NAME?</v>
      </c>
      <c r="BA25" s="283" t="e">
        <f aca="false">(#ref!*0.1)+(AF25*6)+(AK25*1)+(AL25*0.1)+(AN25*6)</f>
        <v>#NAME?</v>
      </c>
    </row>
    <row r="26" customFormat="false" ht="8.25" hidden="false" customHeight="false" outlineLevel="0" collapsed="false">
      <c r="A26" s="282" t="s">
        <v>1758</v>
      </c>
      <c r="B26" s="283" t="n">
        <v>35</v>
      </c>
      <c r="C26" s="292"/>
      <c r="D26" s="283"/>
      <c r="E26" s="283"/>
      <c r="F26" s="283" t="e">
        <f aca="false">E26/D26</f>
        <v>#DIV/0!</v>
      </c>
      <c r="G26" s="283" t="n">
        <v>0</v>
      </c>
      <c r="H26" s="280" t="e">
        <f aca="false">G26/D26</f>
        <v>#DIV/0!</v>
      </c>
      <c r="J26" s="280" t="e">
        <f aca="false">L26/K26</f>
        <v>#DIV/0!</v>
      </c>
      <c r="K26" s="283"/>
      <c r="L26" s="283"/>
      <c r="M26" s="283"/>
      <c r="N26" s="283" t="e">
        <f aca="false">M26/L26</f>
        <v>#DIV/0!</v>
      </c>
      <c r="O26" s="283"/>
      <c r="P26" s="280" t="e">
        <f aca="false">O26/L26</f>
        <v>#DIV/0!</v>
      </c>
      <c r="S26" s="282" t="s">
        <v>1759</v>
      </c>
      <c r="T26" s="280" t="n">
        <f aca="false">(D26+K26)/($D$27+$K$27+$N$17+$E$17+$L$38+$L$47)</f>
        <v>0</v>
      </c>
      <c r="U26" s="280" t="n">
        <f aca="false">K26/($K$27+$F$38+$F$47)</f>
        <v>0</v>
      </c>
      <c r="V26" s="280" t="n">
        <f aca="false">D26/($D$27+$N$17+$L$38+$L$47)</f>
        <v>0</v>
      </c>
      <c r="X26" s="283" t="n">
        <f aca="false">($E26*('Scoring Format'!$B$3))+($G26*('Scoring Format'!$B$6))+($M26*('Scoring Format'!$B$4))+($O26*('Scoring Format'!$B$7))</f>
        <v>0</v>
      </c>
      <c r="Y26" s="283" t="n">
        <f aca="false">($E26*('Scoring Format'!$B$3))+($G26*('Scoring Format'!$B$6))+(L26*1)+($M26*('Scoring Format'!$B$4))+($O26*('Scoring Format'!$B$7))</f>
        <v>0</v>
      </c>
      <c r="Z26" s="283" t="n">
        <f aca="false">($E26*('Scoring Format'!$B$3))+($G26*('Scoring Format'!$B$6))+(L26*0.5)+($M26*('Scoring Format'!$B$4))+($O26*('Scoring Format'!$B$7))</f>
        <v>0</v>
      </c>
      <c r="AA26" s="274"/>
      <c r="AB26" s="274"/>
      <c r="AC26" s="274"/>
      <c r="AD26" s="282" t="s">
        <v>1760</v>
      </c>
      <c r="AE26" s="282"/>
      <c r="AF26" s="283"/>
      <c r="AG26" s="283"/>
      <c r="AH26" s="283" t="e">
        <f aca="false">AG26/AF26</f>
        <v>#DIV/0!</v>
      </c>
      <c r="AI26" s="283"/>
      <c r="AJ26" s="280" t="e">
        <f aca="false">AI26/AF26</f>
        <v>#DIV/0!</v>
      </c>
      <c r="AL26" s="280" t="e">
        <f aca="false">AN26/AM26</f>
        <v>#DIV/0!</v>
      </c>
      <c r="AM26" s="283"/>
      <c r="AN26" s="283"/>
      <c r="AO26" s="283"/>
      <c r="AP26" s="283"/>
      <c r="AQ26" s="283" t="n">
        <f aca="false">(AG26*0.1)+(AI26*6)+(AN26*0.1)+(AP26*6)</f>
        <v>0</v>
      </c>
      <c r="AR26" s="280" t="e">
        <f aca="false">AQ26/AN26</f>
        <v>#DIV/0!</v>
      </c>
      <c r="AV26" s="280" t="e">
        <f aca="false">(#ref!+AM26)/(#ref!+AM32)</f>
        <v>#NAME?</v>
      </c>
      <c r="AW26" s="280" t="e">
        <f aca="false">#ref!/(AM26+#ref!)</f>
        <v>#NAME?</v>
      </c>
      <c r="AX26" s="280" t="e">
        <f aca="false">AM26/(#ref!+AM26)</f>
        <v>#NAME?</v>
      </c>
      <c r="AZ26" s="283" t="e">
        <f aca="false">(#ref!*0.1)+(AF26*6)+(AJ26*1)+(AK26*0.1)+(AM26*6)</f>
        <v>#NAME?</v>
      </c>
      <c r="BA26" s="283" t="e">
        <f aca="false">(#ref!*0.1)+(AF26*6)+(AK26*1)+(AL26*0.1)+(AN26*6)</f>
        <v>#NAME?</v>
      </c>
    </row>
    <row r="27" customFormat="false" ht="8.25" hidden="false" customHeight="false" outlineLevel="0" collapsed="false">
      <c r="A27" s="281" t="s">
        <v>49</v>
      </c>
      <c r="B27" s="281"/>
      <c r="C27" s="281"/>
      <c r="D27" s="281" t="n">
        <f aca="false">SUM(D22:D26)</f>
        <v>403</v>
      </c>
      <c r="E27" s="281" t="n">
        <f aca="false">SUM(E22:E26)</f>
        <v>1760</v>
      </c>
      <c r="F27" s="281"/>
      <c r="G27" s="281" t="n">
        <f aca="false">SUM(G22:G26)</f>
        <v>13</v>
      </c>
      <c r="H27" s="281"/>
      <c r="I27" s="281"/>
      <c r="J27" s="281"/>
      <c r="K27" s="281" t="n">
        <f aca="false">SUM(K22:K26)</f>
        <v>169</v>
      </c>
      <c r="L27" s="281" t="n">
        <f aca="false">SUM(L22:L26)</f>
        <v>128</v>
      </c>
      <c r="M27" s="281" t="n">
        <f aca="false">SUM(M22:M26)</f>
        <v>1054</v>
      </c>
      <c r="N27" s="281"/>
      <c r="O27" s="281" t="n">
        <f aca="false">SUM(O22:O26)</f>
        <v>9</v>
      </c>
      <c r="P27" s="281"/>
      <c r="AD27" s="281" t="s">
        <v>49</v>
      </c>
      <c r="AE27" s="281"/>
      <c r="AF27" s="281" t="n">
        <f aca="false">SUM(AF22:AF26)</f>
        <v>304</v>
      </c>
      <c r="AG27" s="281" t="n">
        <f aca="false">SUM(AG22:AG26)</f>
        <v>1513</v>
      </c>
      <c r="AH27" s="281"/>
      <c r="AI27" s="281" t="n">
        <f aca="false">SUM(AI22:AI26)</f>
        <v>13</v>
      </c>
      <c r="AJ27" s="281"/>
      <c r="AK27" s="281"/>
      <c r="AL27" s="281"/>
      <c r="AM27" s="281" t="n">
        <f aca="false">SUM(AM22:AM26)</f>
        <v>98</v>
      </c>
      <c r="AN27" s="281" t="n">
        <f aca="false">SUM(AN22:AN26)</f>
        <v>72</v>
      </c>
      <c r="AO27" s="281" t="n">
        <f aca="false">SUM(AO22:AO26)</f>
        <v>491</v>
      </c>
      <c r="AP27" s="281"/>
      <c r="AQ27" s="281" t="n">
        <f aca="false">SUM(AQ22:AQ26)</f>
        <v>4</v>
      </c>
      <c r="AR27" s="281"/>
    </row>
    <row r="28" customFormat="false" ht="8.25" hidden="false" customHeight="false" outlineLevel="0" collapsed="false">
      <c r="A28" s="393"/>
      <c r="B28" s="274"/>
      <c r="C28" s="274"/>
      <c r="D28" s="274"/>
      <c r="E28" s="274"/>
      <c r="F28" s="274"/>
      <c r="G28" s="274"/>
      <c r="H28" s="281"/>
      <c r="I28" s="274"/>
      <c r="J28" s="274"/>
      <c r="K28" s="274"/>
      <c r="L28" s="274"/>
      <c r="M28" s="274"/>
      <c r="N28" s="274"/>
      <c r="AC28" s="281"/>
      <c r="AD28" s="274"/>
      <c r="AE28" s="274"/>
      <c r="AF28" s="274"/>
      <c r="AG28" s="274"/>
      <c r="AH28" s="274"/>
      <c r="AI28" s="274"/>
      <c r="AJ28" s="281"/>
      <c r="AK28" s="274"/>
      <c r="AL28" s="274"/>
      <c r="AM28" s="274"/>
      <c r="AN28" s="274"/>
      <c r="AO28" s="274"/>
      <c r="AP28" s="274"/>
    </row>
    <row r="29" customFormat="false" ht="8.25" hidden="false" customHeight="false" outlineLevel="0" collapsed="false">
      <c r="B29" s="274"/>
      <c r="C29" s="274"/>
      <c r="D29" s="274"/>
      <c r="E29" s="274"/>
      <c r="F29" s="274"/>
      <c r="G29" s="274"/>
      <c r="H29" s="274"/>
      <c r="I29" s="274"/>
      <c r="J29" s="274"/>
      <c r="K29" s="274"/>
      <c r="L29" s="274"/>
      <c r="M29" s="274"/>
      <c r="AD29" s="274"/>
      <c r="AE29" s="274"/>
      <c r="AF29" s="274"/>
      <c r="AG29" s="274"/>
      <c r="AH29" s="274"/>
      <c r="AI29" s="274"/>
      <c r="AJ29" s="274"/>
      <c r="AK29" s="274"/>
      <c r="AL29" s="274"/>
      <c r="AM29" s="274"/>
      <c r="AN29" s="274"/>
      <c r="AO29" s="274"/>
    </row>
    <row r="30" customFormat="false" ht="8.25" hidden="false" customHeight="false" outlineLevel="0" collapsed="false">
      <c r="A30" s="275" t="s">
        <v>50</v>
      </c>
      <c r="B30" s="275"/>
      <c r="C30" s="275"/>
      <c r="D30" s="275"/>
      <c r="E30" s="275"/>
      <c r="F30" s="275"/>
      <c r="G30" s="275"/>
      <c r="H30" s="276"/>
      <c r="I30" s="276"/>
      <c r="J30" s="274"/>
      <c r="K30" s="274"/>
      <c r="L30" s="275" t="s">
        <v>19</v>
      </c>
      <c r="M30" s="275"/>
      <c r="N30" s="275"/>
      <c r="O30" s="275"/>
      <c r="P30" s="275"/>
      <c r="T30" s="275" t="s">
        <v>20</v>
      </c>
      <c r="U30" s="275"/>
      <c r="V30" s="275"/>
      <c r="X30" s="275"/>
      <c r="Y30" s="275"/>
      <c r="AE30" s="275" t="s">
        <v>50</v>
      </c>
      <c r="AF30" s="275"/>
      <c r="AG30" s="275"/>
      <c r="AH30" s="275"/>
      <c r="AI30" s="275"/>
      <c r="AJ30" s="275"/>
      <c r="AK30" s="275"/>
      <c r="AL30" s="274"/>
      <c r="AM30" s="274"/>
      <c r="AN30" s="275" t="s">
        <v>19</v>
      </c>
      <c r="AO30" s="275"/>
      <c r="AP30" s="275"/>
      <c r="AQ30" s="275"/>
      <c r="AR30" s="275"/>
      <c r="AV30" s="275" t="s">
        <v>20</v>
      </c>
      <c r="AW30" s="275"/>
      <c r="AX30" s="275"/>
      <c r="AZ30" s="275" t="s">
        <v>21</v>
      </c>
      <c r="BA30" s="275"/>
    </row>
    <row r="31" customFormat="false" ht="8.25" hidden="false" customHeight="false" outlineLevel="0" collapsed="false">
      <c r="A31" s="281" t="s">
        <v>74</v>
      </c>
      <c r="B31" s="281"/>
      <c r="C31" s="281" t="s">
        <v>24</v>
      </c>
      <c r="D31" s="281" t="s">
        <v>52</v>
      </c>
      <c r="E31" s="281" t="s">
        <v>53</v>
      </c>
      <c r="F31" s="281" t="s">
        <v>54</v>
      </c>
      <c r="G31" s="281" t="s">
        <v>55</v>
      </c>
      <c r="H31" s="281" t="s">
        <v>56</v>
      </c>
      <c r="I31" s="281" t="s">
        <v>30</v>
      </c>
      <c r="J31" s="281" t="s">
        <v>57</v>
      </c>
      <c r="L31" s="281" t="s">
        <v>34</v>
      </c>
      <c r="M31" s="281" t="s">
        <v>35</v>
      </c>
      <c r="N31" s="281" t="s">
        <v>36</v>
      </c>
      <c r="O31" s="281" t="s">
        <v>75</v>
      </c>
      <c r="P31" s="281" t="s">
        <v>31</v>
      </c>
      <c r="S31" s="281" t="s">
        <v>74</v>
      </c>
      <c r="T31" s="281" t="s">
        <v>38</v>
      </c>
      <c r="U31" s="281" t="s">
        <v>39</v>
      </c>
      <c r="V31" s="281" t="s">
        <v>40</v>
      </c>
      <c r="X31" s="281" t="s">
        <v>41</v>
      </c>
      <c r="Y31" s="281" t="s">
        <v>58</v>
      </c>
      <c r="Z31" s="281" t="s">
        <v>76</v>
      </c>
      <c r="AA31" s="281"/>
      <c r="AD31" s="281" t="s">
        <v>74</v>
      </c>
      <c r="AE31" s="281" t="s">
        <v>24</v>
      </c>
      <c r="AF31" s="281" t="s">
        <v>52</v>
      </c>
      <c r="AG31" s="281" t="s">
        <v>53</v>
      </c>
      <c r="AH31" s="281" t="s">
        <v>54</v>
      </c>
      <c r="AI31" s="281" t="s">
        <v>55</v>
      </c>
      <c r="AJ31" s="281" t="s">
        <v>56</v>
      </c>
      <c r="AK31" s="281" t="s">
        <v>30</v>
      </c>
      <c r="AL31" s="281" t="s">
        <v>57</v>
      </c>
      <c r="AN31" s="281" t="s">
        <v>34</v>
      </c>
      <c r="AO31" s="281" t="s">
        <v>35</v>
      </c>
      <c r="AP31" s="281" t="s">
        <v>36</v>
      </c>
      <c r="AQ31" s="281" t="s">
        <v>75</v>
      </c>
      <c r="AR31" s="281" t="s">
        <v>31</v>
      </c>
      <c r="AV31" s="281" t="s">
        <v>38</v>
      </c>
      <c r="AW31" s="281" t="s">
        <v>39</v>
      </c>
      <c r="AX31" s="281" t="s">
        <v>40</v>
      </c>
      <c r="AZ31" s="281" t="s">
        <v>41</v>
      </c>
      <c r="BA31" s="281" t="s">
        <v>58</v>
      </c>
    </row>
    <row r="32" customFormat="false" ht="8.25" hidden="false" customHeight="false" outlineLevel="0" collapsed="false">
      <c r="A32" s="282" t="s">
        <v>1761</v>
      </c>
      <c r="B32" s="283" t="n">
        <v>32</v>
      </c>
      <c r="C32" s="283" t="n">
        <v>16</v>
      </c>
      <c r="D32" s="280" t="n">
        <f aca="false">F32/E32</f>
        <v>0.666666666666667</v>
      </c>
      <c r="E32" s="283" t="n">
        <v>15</v>
      </c>
      <c r="F32" s="283" t="n">
        <v>10</v>
      </c>
      <c r="G32" s="283" t="n">
        <v>175</v>
      </c>
      <c r="H32" s="283" t="n">
        <f aca="false">G32/F32</f>
        <v>17.5</v>
      </c>
      <c r="I32" s="283" t="n">
        <v>1</v>
      </c>
      <c r="J32" s="280" t="n">
        <f aca="false">I32/F32</f>
        <v>0.1</v>
      </c>
      <c r="L32" s="283"/>
      <c r="M32" s="283"/>
      <c r="N32" s="293" t="e">
        <f aca="false">M32/L32</f>
        <v>#DIV/0!</v>
      </c>
      <c r="O32" s="283"/>
      <c r="P32" s="280" t="e">
        <f aca="false">O32/L32</f>
        <v>#DIV/0!</v>
      </c>
      <c r="S32" s="282" t="s">
        <v>1762</v>
      </c>
      <c r="T32" s="294" t="n">
        <f aca="false">(E32+L32)/($D$27+$L$27+$N$17+$E$47+$L$47)</f>
        <v>0.0218023255813954</v>
      </c>
      <c r="U32" s="294" t="n">
        <f aca="false">E32/($E$17)</f>
        <v>0.0396825396825397</v>
      </c>
      <c r="V32" s="294" t="n">
        <f aca="false">L32/($N$17+$D$27+$L$38+$L$47)</f>
        <v>0</v>
      </c>
      <c r="X32" s="283" t="n">
        <f aca="false">($G32*('Scoring Format'!$B$4))+($I32*'Scoring Format'!$B$7)+($M32*('Scoring Format'!$B$3))+($O32*('Scoring Format'!$B$6))</f>
        <v>23.5</v>
      </c>
      <c r="Y32" s="283" t="n">
        <f aca="false">(F32*1)+(($G32*('Scoring Format'!$B$4))+($I32*'Scoring Format'!$B$7)+($M32*('Scoring Format'!$B$3))+($O32*('Scoring Format'!$B$6)))</f>
        <v>33.5</v>
      </c>
      <c r="Z32" s="283" t="n">
        <f aca="false">(F32*0.5)+(($G32*('Scoring Format'!$B$4))+($I32*'Scoring Format'!$B$7)+($M32*('Scoring Format'!$B$3))+($O32*('Scoring Format'!$B$6)))</f>
        <v>28.5</v>
      </c>
      <c r="AA32" s="274"/>
      <c r="AD32" s="282" t="s">
        <v>1763</v>
      </c>
      <c r="AE32" s="282"/>
      <c r="AF32" s="280" t="n">
        <f aca="false">AH32/AG32</f>
        <v>0.607476635514019</v>
      </c>
      <c r="AG32" s="283" t="n">
        <v>107</v>
      </c>
      <c r="AH32" s="283" t="n">
        <v>65</v>
      </c>
      <c r="AI32" s="283" t="n">
        <v>710</v>
      </c>
      <c r="AJ32" s="283" t="n">
        <f aca="false">AI32/AH32</f>
        <v>10.9230769230769</v>
      </c>
      <c r="AK32" s="283" t="n">
        <v>6</v>
      </c>
      <c r="AL32" s="280" t="n">
        <f aca="false">AK32/AH32</f>
        <v>0.0923076923076923</v>
      </c>
      <c r="AN32" s="283" t="n">
        <v>0</v>
      </c>
      <c r="AO32" s="283" t="n">
        <v>0</v>
      </c>
      <c r="AP32" s="293" t="e">
        <f aca="false">AO32/AN32</f>
        <v>#DIV/0!</v>
      </c>
      <c r="AQ32" s="283" t="n">
        <v>0</v>
      </c>
      <c r="AR32" s="280" t="e">
        <f aca="false">AQ32/AN32</f>
        <v>#DIV/0!</v>
      </c>
      <c r="AV32" s="294" t="e">
        <f aca="false">(#ref!+AK32)/(#ref!+AK35)</f>
        <v>#NAME?</v>
      </c>
      <c r="AW32" s="294" t="e">
        <f aca="false">#ref!/(AK32+#ref!)</f>
        <v>#NAME?</v>
      </c>
      <c r="AX32" s="294" t="e">
        <f aca="false">AK32/(#ref!+AK32)</f>
        <v>#NAME?</v>
      </c>
      <c r="AZ32" s="283" t="n">
        <f aca="false">(AI32*0.1)+(AK32*6)+(AO32*0.1)+(AQ32*6)</f>
        <v>107</v>
      </c>
      <c r="BA32" s="283" t="n">
        <f aca="false">(AH32*1)+(AI32*0.1)+(AK32*6)+(AO32*0.1)+(AQ32*6)</f>
        <v>172</v>
      </c>
    </row>
    <row r="33" customFormat="false" ht="8.25" hidden="false" customHeight="false" outlineLevel="0" collapsed="false">
      <c r="A33" s="282" t="s">
        <v>1764</v>
      </c>
      <c r="B33" s="283" t="n">
        <v>23</v>
      </c>
      <c r="C33" s="283" t="n">
        <v>16</v>
      </c>
      <c r="D33" s="280" t="n">
        <f aca="false">F33/E33</f>
        <v>0.523809523809524</v>
      </c>
      <c r="E33" s="283" t="n">
        <v>21</v>
      </c>
      <c r="F33" s="283" t="n">
        <v>11</v>
      </c>
      <c r="G33" s="283" t="n">
        <v>185</v>
      </c>
      <c r="H33" s="283" t="n">
        <f aca="false">G33/F33</f>
        <v>16.8181818181818</v>
      </c>
      <c r="I33" s="283" t="n">
        <v>1</v>
      </c>
      <c r="J33" s="280" t="n">
        <f aca="false">I33/F33</f>
        <v>0.0909090909090909</v>
      </c>
      <c r="L33" s="283"/>
      <c r="M33" s="283"/>
      <c r="N33" s="293" t="e">
        <f aca="false">M33/L33</f>
        <v>#DIV/0!</v>
      </c>
      <c r="O33" s="283"/>
      <c r="P33" s="280" t="e">
        <f aca="false">O33/L33</f>
        <v>#DIV/0!</v>
      </c>
      <c r="S33" s="282" t="s">
        <v>1765</v>
      </c>
      <c r="T33" s="294" t="n">
        <f aca="false">(E33+L33)/($D$27+$L$27+$N$17+$E$47+$L$47)</f>
        <v>0.0305232558139535</v>
      </c>
      <c r="U33" s="294" t="n">
        <f aca="false">E33/($E$17)</f>
        <v>0.0555555555555556</v>
      </c>
      <c r="V33" s="294" t="n">
        <f aca="false">L33/($N$17+$D$27+$L$38+$L$47)</f>
        <v>0</v>
      </c>
      <c r="X33" s="283" t="n">
        <f aca="false">($G33*('Scoring Format'!$B$4))+($I33*'Scoring Format'!$B$7)+($M33*('Scoring Format'!$B$3))+($O33*('Scoring Format'!$B$6))</f>
        <v>24.5</v>
      </c>
      <c r="Y33" s="283" t="n">
        <f aca="false">(F33*1)+(($G33*('Scoring Format'!$B$4))+($I33*'Scoring Format'!$B$7)+($M33*('Scoring Format'!$B$3))+($O33*('Scoring Format'!$B$6)))</f>
        <v>35.5</v>
      </c>
      <c r="Z33" s="283" t="n">
        <f aca="false">(F33*0.5)+(($G33*('Scoring Format'!$B$4))+($I33*'Scoring Format'!$B$7)+($M33*('Scoring Format'!$B$3))+($O33*('Scoring Format'!$B$6)))</f>
        <v>30</v>
      </c>
      <c r="AA33" s="274"/>
      <c r="AD33" s="282" t="s">
        <v>1766</v>
      </c>
      <c r="AE33" s="282"/>
      <c r="AF33" s="280" t="n">
        <f aca="false">AH33/AG33</f>
        <v>0.633333333333333</v>
      </c>
      <c r="AG33" s="283" t="n">
        <v>120</v>
      </c>
      <c r="AH33" s="283" t="n">
        <v>76</v>
      </c>
      <c r="AI33" s="283" t="n">
        <v>892</v>
      </c>
      <c r="AJ33" s="283" t="n">
        <f aca="false">AI33/AH33</f>
        <v>11.7368421052632</v>
      </c>
      <c r="AK33" s="283" t="n">
        <v>5</v>
      </c>
      <c r="AL33" s="280" t="n">
        <f aca="false">AK33/AH33</f>
        <v>0.0657894736842105</v>
      </c>
      <c r="AN33" s="283" t="n">
        <v>12</v>
      </c>
      <c r="AO33" s="283" t="n">
        <v>108</v>
      </c>
      <c r="AP33" s="293" t="n">
        <f aca="false">AO33/AN33</f>
        <v>9</v>
      </c>
      <c r="AQ33" s="283" t="n">
        <v>0</v>
      </c>
      <c r="AR33" s="280" t="n">
        <f aca="false">AQ33/AN33</f>
        <v>0</v>
      </c>
      <c r="AV33" s="294" t="e">
        <f aca="false">(#ref!+AK33)/(#ref!+AK36)</f>
        <v>#NAME?</v>
      </c>
      <c r="AW33" s="294" t="e">
        <f aca="false">#ref!/(AK33+#ref!)</f>
        <v>#NAME?</v>
      </c>
      <c r="AX33" s="294" t="e">
        <f aca="false">AK33/(#ref!+AK33)</f>
        <v>#NAME?</v>
      </c>
      <c r="AZ33" s="283" t="n">
        <f aca="false">(AI33*0.1)+(AK33*6)+(AO33*0.1)+(AQ33*6)</f>
        <v>130</v>
      </c>
      <c r="BA33" s="283" t="n">
        <f aca="false">(AH33*1)+(AI33*0.1)+(AK33*6)+(AO33*0.1)+(AQ33*6)</f>
        <v>206</v>
      </c>
    </row>
    <row r="34" customFormat="false" ht="8.25" hidden="false" customHeight="false" outlineLevel="0" collapsed="false">
      <c r="A34" s="282" t="s">
        <v>1767</v>
      </c>
      <c r="B34" s="283" t="n">
        <v>26</v>
      </c>
      <c r="C34" s="283" t="n">
        <v>16</v>
      </c>
      <c r="D34" s="280" t="n">
        <f aca="false">F34/E34</f>
        <v>0.621951219512195</v>
      </c>
      <c r="E34" s="283" t="n">
        <v>82</v>
      </c>
      <c r="F34" s="283" t="n">
        <v>51</v>
      </c>
      <c r="G34" s="283" t="n">
        <v>727</v>
      </c>
      <c r="H34" s="283" t="n">
        <f aca="false">G34/F34</f>
        <v>14.2549019607843</v>
      </c>
      <c r="I34" s="283" t="n">
        <v>10</v>
      </c>
      <c r="J34" s="280" t="n">
        <f aca="false">I34/F34</f>
        <v>0.196078431372549</v>
      </c>
      <c r="L34" s="283" t="n">
        <v>0</v>
      </c>
      <c r="M34" s="283" t="n">
        <v>0</v>
      </c>
      <c r="N34" s="293" t="e">
        <f aca="false">M34/L34</f>
        <v>#DIV/0!</v>
      </c>
      <c r="O34" s="283" t="n">
        <v>0</v>
      </c>
      <c r="P34" s="280" t="e">
        <f aca="false">O34/L34</f>
        <v>#DIV/0!</v>
      </c>
      <c r="S34" s="282" t="s">
        <v>1768</v>
      </c>
      <c r="T34" s="294" t="n">
        <f aca="false">(E34+L34)/($D$27+$L$27+$N$17+$E$47+$L$47)</f>
        <v>0.119186046511628</v>
      </c>
      <c r="U34" s="294" t="n">
        <f aca="false">E34/($E$17)</f>
        <v>0.216931216931217</v>
      </c>
      <c r="V34" s="294" t="n">
        <f aca="false">L34/($N$17+$D$27+$L$38+$L$47)</f>
        <v>0</v>
      </c>
      <c r="X34" s="283" t="n">
        <f aca="false">($G34*('Scoring Format'!$B$4))+($I34*'Scoring Format'!$B$7)+($M34*('Scoring Format'!$B$3))+($O34*('Scoring Format'!$B$6))</f>
        <v>132.7</v>
      </c>
      <c r="Y34" s="283" t="n">
        <f aca="false">(F34*1)+(($G34*('Scoring Format'!$B$4))+($I34*'Scoring Format'!$B$7)+($M34*('Scoring Format'!$B$3))+($O34*('Scoring Format'!$B$6)))</f>
        <v>183.7</v>
      </c>
      <c r="Z34" s="283" t="n">
        <f aca="false">(F34*0.5)+(($G34*('Scoring Format'!$B$4))+($I34*'Scoring Format'!$B$7)+($M34*('Scoring Format'!$B$3))+($O34*('Scoring Format'!$B$6)))</f>
        <v>158.2</v>
      </c>
      <c r="AA34" s="274"/>
      <c r="AD34" s="282" t="s">
        <v>1769</v>
      </c>
      <c r="AE34" s="282"/>
      <c r="AF34" s="280" t="n">
        <f aca="false">AH34/AG34</f>
        <v>0.55</v>
      </c>
      <c r="AG34" s="283" t="n">
        <v>40</v>
      </c>
      <c r="AH34" s="283" t="n">
        <v>22</v>
      </c>
      <c r="AI34" s="283" t="n">
        <v>325</v>
      </c>
      <c r="AJ34" s="283" t="n">
        <f aca="false">AI34/AH34</f>
        <v>14.7727272727273</v>
      </c>
      <c r="AK34" s="283" t="n">
        <v>2</v>
      </c>
      <c r="AL34" s="280" t="n">
        <f aca="false">AK34/AH34</f>
        <v>0.0909090909090909</v>
      </c>
      <c r="AN34" s="283" t="n">
        <v>5</v>
      </c>
      <c r="AO34" s="283" t="n">
        <v>20</v>
      </c>
      <c r="AP34" s="293" t="n">
        <f aca="false">AO34/AN34</f>
        <v>4</v>
      </c>
      <c r="AQ34" s="283" t="n">
        <v>0</v>
      </c>
      <c r="AR34" s="280" t="n">
        <f aca="false">AQ34/AN34</f>
        <v>0</v>
      </c>
      <c r="AV34" s="294" t="e">
        <f aca="false">(#ref!+AK34)/(#ref!+AK37)</f>
        <v>#NAME?</v>
      </c>
      <c r="AW34" s="294" t="e">
        <f aca="false">#ref!/(AK34+#ref!)</f>
        <v>#NAME?</v>
      </c>
      <c r="AX34" s="294" t="e">
        <f aca="false">AK34/(#ref!+AK34)</f>
        <v>#NAME?</v>
      </c>
      <c r="AZ34" s="283" t="n">
        <f aca="false">(AI34*0.1)+(AK34*6)+(AO34*0.1)+(AQ34*6)</f>
        <v>46.5</v>
      </c>
      <c r="BA34" s="283" t="n">
        <f aca="false">(AH34*1)+(AI34*0.1)+(AK34*6)+(AO34*0.1)+(AQ34*6)</f>
        <v>68.5</v>
      </c>
    </row>
    <row r="35" customFormat="false" ht="8.25" hidden="false" customHeight="false" outlineLevel="0" collapsed="false">
      <c r="A35" s="282" t="s">
        <v>1770</v>
      </c>
      <c r="B35" s="283" t="n">
        <v>29</v>
      </c>
      <c r="C35" s="283" t="n">
        <v>16</v>
      </c>
      <c r="D35" s="280" t="n">
        <f aca="false">F35/E35</f>
        <v>0.661538461538462</v>
      </c>
      <c r="E35" s="283" t="n">
        <v>65</v>
      </c>
      <c r="F35" s="283" t="n">
        <v>43</v>
      </c>
      <c r="G35" s="283" t="n">
        <v>506</v>
      </c>
      <c r="H35" s="283" t="n">
        <f aca="false">G35/F35</f>
        <v>11.7674418604651</v>
      </c>
      <c r="I35" s="283" t="n">
        <v>3</v>
      </c>
      <c r="J35" s="280" t="n">
        <f aca="false">I35/F35</f>
        <v>0.0697674418604651</v>
      </c>
      <c r="L35" s="283" t="n">
        <v>0</v>
      </c>
      <c r="M35" s="283" t="n">
        <v>0</v>
      </c>
      <c r="N35" s="293" t="e">
        <f aca="false">M35/L35</f>
        <v>#DIV/0!</v>
      </c>
      <c r="O35" s="283" t="n">
        <v>0</v>
      </c>
      <c r="P35" s="280" t="e">
        <f aca="false">O35/L35</f>
        <v>#DIV/0!</v>
      </c>
      <c r="S35" s="282" t="s">
        <v>1771</v>
      </c>
      <c r="T35" s="294" t="n">
        <f aca="false">(E35+L35)/($D$27+$L$27+$N$17+$E$47+$L$47)</f>
        <v>0.0944767441860465</v>
      </c>
      <c r="U35" s="294" t="n">
        <f aca="false">E35/($E$17)</f>
        <v>0.171957671957672</v>
      </c>
      <c r="V35" s="294" t="n">
        <f aca="false">L35/($N$17+$D$27+$L$38+$L$47)</f>
        <v>0</v>
      </c>
      <c r="X35" s="283" t="n">
        <f aca="false">($G35*('Scoring Format'!$B$4))+($I35*'Scoring Format'!$B$7)+($M35*('Scoring Format'!$B$3))+($O35*('Scoring Format'!$B$6))</f>
        <v>68.6</v>
      </c>
      <c r="Y35" s="283" t="n">
        <f aca="false">(F35*1)+(($G35*('Scoring Format'!$B$4))+($I35*'Scoring Format'!$B$7)+($M35*('Scoring Format'!$B$3))+($O35*('Scoring Format'!$B$6)))</f>
        <v>111.6</v>
      </c>
      <c r="Z35" s="283" t="n">
        <f aca="false">(F35*0.5)+(($G35*('Scoring Format'!$B$4))+($I35*'Scoring Format'!$B$7)+($M35*('Scoring Format'!$B$3))+($O35*('Scoring Format'!$B$6)))</f>
        <v>90.1</v>
      </c>
      <c r="AA35" s="274"/>
      <c r="AD35" s="282" t="s">
        <v>1772</v>
      </c>
      <c r="AE35" s="282"/>
      <c r="AF35" s="280" t="n">
        <f aca="false">AH35/AG35</f>
        <v>0.662068965517241</v>
      </c>
      <c r="AG35" s="283" t="n">
        <v>145</v>
      </c>
      <c r="AH35" s="283" t="n">
        <v>96</v>
      </c>
      <c r="AI35" s="283" t="n">
        <v>1098</v>
      </c>
      <c r="AJ35" s="283" t="n">
        <f aca="false">AI35/AH35</f>
        <v>11.4375</v>
      </c>
      <c r="AK35" s="283" t="n">
        <v>7</v>
      </c>
      <c r="AL35" s="280" t="n">
        <f aca="false">AK35/AH35</f>
        <v>0.0729166666666667</v>
      </c>
      <c r="AN35" s="283" t="n">
        <v>0</v>
      </c>
      <c r="AO35" s="283" t="n">
        <v>0</v>
      </c>
      <c r="AP35" s="293" t="e">
        <f aca="false">AO35/AN35</f>
        <v>#DIV/0!</v>
      </c>
      <c r="AQ35" s="283" t="n">
        <v>0</v>
      </c>
      <c r="AR35" s="280" t="e">
        <f aca="false">AQ35/AN35</f>
        <v>#DIV/0!</v>
      </c>
      <c r="AV35" s="294" t="e">
        <f aca="false">(#ref!+AK35)/(#ref!+AK38)</f>
        <v>#NAME?</v>
      </c>
      <c r="AW35" s="294" t="e">
        <f aca="false">#ref!/(AK35+#ref!)</f>
        <v>#NAME?</v>
      </c>
      <c r="AX35" s="294" t="e">
        <f aca="false">AK35/(#ref!+AK35)</f>
        <v>#NAME?</v>
      </c>
      <c r="AZ35" s="283" t="n">
        <f aca="false">(AI35*0.1)+(AK35*6)+(AO35*0.1)+(AQ35*6)</f>
        <v>151.8</v>
      </c>
      <c r="BA35" s="283" t="n">
        <f aca="false">(AH35*1)+(AI35*0.1)+(AK35*6)+(AO35*0.1)+(AQ35*6)</f>
        <v>247.8</v>
      </c>
    </row>
    <row r="36" customFormat="false" ht="8.25" hidden="false" customHeight="false" outlineLevel="0" collapsed="false">
      <c r="A36" s="282" t="s">
        <v>1773</v>
      </c>
      <c r="B36" s="283" t="n">
        <v>24</v>
      </c>
      <c r="C36" s="283" t="n">
        <v>16</v>
      </c>
      <c r="D36" s="280" t="n">
        <f aca="false">F36/E36</f>
        <v>0.666666666666667</v>
      </c>
      <c r="E36" s="283" t="n">
        <v>3</v>
      </c>
      <c r="F36" s="283" t="n">
        <v>2</v>
      </c>
      <c r="G36" s="283" t="n">
        <v>25</v>
      </c>
      <c r="H36" s="283" t="n">
        <f aca="false">G36/F36</f>
        <v>12.5</v>
      </c>
      <c r="I36" s="283" t="n">
        <v>0</v>
      </c>
      <c r="J36" s="280" t="n">
        <f aca="false">I36/F36</f>
        <v>0</v>
      </c>
      <c r="L36" s="283"/>
      <c r="M36" s="283"/>
      <c r="N36" s="293" t="e">
        <f aca="false">M36/L36</f>
        <v>#DIV/0!</v>
      </c>
      <c r="O36" s="283"/>
      <c r="P36" s="280" t="e">
        <f aca="false">O36/L36</f>
        <v>#DIV/0!</v>
      </c>
      <c r="S36" s="282" t="s">
        <v>1774</v>
      </c>
      <c r="T36" s="294" t="n">
        <f aca="false">(E36+L36)/($D$27+$L$27+$N$17+$E$47+$L$47)</f>
        <v>0.00436046511627907</v>
      </c>
      <c r="U36" s="294" t="n">
        <f aca="false">E36/($E$17)</f>
        <v>0.00793650793650794</v>
      </c>
      <c r="V36" s="294" t="n">
        <f aca="false">L36/($N$17+$D$27+$L$38+$L$47)</f>
        <v>0</v>
      </c>
      <c r="X36" s="283" t="n">
        <f aca="false">($G36*('Scoring Format'!$B$4))+($I36*'Scoring Format'!$B$7)+($M36*('Scoring Format'!$B$3))+($O36*('Scoring Format'!$B$6))</f>
        <v>2.5</v>
      </c>
      <c r="Y36" s="283" t="n">
        <f aca="false">(F36*1)+(($G36*('Scoring Format'!$B$4))+($I36*'Scoring Format'!$B$7)+($M36*('Scoring Format'!$B$3))+($O36*('Scoring Format'!$B$6)))</f>
        <v>4.5</v>
      </c>
      <c r="Z36" s="283" t="n">
        <f aca="false">(F36*0.5)+(($G36*('Scoring Format'!$B$4))+($I36*'Scoring Format'!$B$7)+($M36*('Scoring Format'!$B$3))+($O36*('Scoring Format'!$B$6)))</f>
        <v>3.5</v>
      </c>
      <c r="AA36" s="274"/>
      <c r="AD36" s="282" t="s">
        <v>1775</v>
      </c>
      <c r="AE36" s="282"/>
      <c r="AF36" s="280" t="n">
        <f aca="false">AH36/AG36</f>
        <v>0.6</v>
      </c>
      <c r="AG36" s="283" t="n">
        <v>10</v>
      </c>
      <c r="AH36" s="283" t="n">
        <v>6</v>
      </c>
      <c r="AI36" s="283" t="n">
        <v>100</v>
      </c>
      <c r="AJ36" s="283" t="n">
        <f aca="false">AI36/AH36</f>
        <v>16.6666666666667</v>
      </c>
      <c r="AK36" s="283" t="n">
        <v>0</v>
      </c>
      <c r="AL36" s="280" t="n">
        <f aca="false">AK36/AH36</f>
        <v>0</v>
      </c>
      <c r="AN36" s="283" t="n">
        <v>0</v>
      </c>
      <c r="AO36" s="283" t="n">
        <v>0</v>
      </c>
      <c r="AP36" s="293" t="e">
        <f aca="false">AO36/AN36</f>
        <v>#DIV/0!</v>
      </c>
      <c r="AQ36" s="283" t="n">
        <v>0</v>
      </c>
      <c r="AR36" s="280" t="e">
        <f aca="false">AQ36/AN36</f>
        <v>#DIV/0!</v>
      </c>
      <c r="AV36" s="294" t="e">
        <f aca="false">(#ref!+AK36)/(#ref!+AK41)</f>
        <v>#NAME?</v>
      </c>
      <c r="AW36" s="294" t="e">
        <f aca="false">#ref!/(AK36+#ref!)</f>
        <v>#NAME?</v>
      </c>
      <c r="AX36" s="294" t="e">
        <f aca="false">AK36/(#ref!+AK36)</f>
        <v>#NAME?</v>
      </c>
      <c r="AZ36" s="283" t="n">
        <f aca="false">(AI36*0.1)+(AK36*6)+(AO36*0.1)+(AQ36*6)</f>
        <v>10</v>
      </c>
      <c r="BA36" s="283" t="n">
        <f aca="false">(AH36*1)+(AI36*0.1)+(AK36*6)+(AO36*0.1)+(AQ36*6)</f>
        <v>16</v>
      </c>
    </row>
    <row r="37" customFormat="false" ht="8.25" hidden="false" customHeight="false" outlineLevel="0" collapsed="false">
      <c r="A37" s="282" t="s">
        <v>1776</v>
      </c>
      <c r="B37" s="283" t="n">
        <v>33</v>
      </c>
      <c r="C37" s="283" t="n">
        <v>13</v>
      </c>
      <c r="D37" s="280" t="n">
        <f aca="false">F37/E37</f>
        <v>0.586538461538462</v>
      </c>
      <c r="E37" s="283" t="n">
        <v>104</v>
      </c>
      <c r="F37" s="283" t="n">
        <v>61</v>
      </c>
      <c r="G37" s="283" t="n">
        <v>850</v>
      </c>
      <c r="H37" s="283" t="n">
        <f aca="false">G37/F37</f>
        <v>13.9344262295082</v>
      </c>
      <c r="I37" s="283" t="n">
        <v>5</v>
      </c>
      <c r="J37" s="280" t="n">
        <f aca="false">I37/F37</f>
        <v>0.0819672131147541</v>
      </c>
      <c r="L37" s="283" t="n">
        <v>0</v>
      </c>
      <c r="M37" s="283" t="n">
        <v>0</v>
      </c>
      <c r="N37" s="293" t="e">
        <f aca="false">M37/L37</f>
        <v>#DIV/0!</v>
      </c>
      <c r="O37" s="283" t="n">
        <v>0</v>
      </c>
      <c r="P37" s="280" t="e">
        <f aca="false">O37/L37</f>
        <v>#DIV/0!</v>
      </c>
      <c r="S37" s="282" t="s">
        <v>1777</v>
      </c>
      <c r="T37" s="294" t="n">
        <f aca="false">(E37+L37)/($D$27+$L$27+$N$17+$E$47+$L$47)</f>
        <v>0.151162790697674</v>
      </c>
      <c r="U37" s="294" t="n">
        <f aca="false">E37/($E$17)</f>
        <v>0.275132275132275</v>
      </c>
      <c r="V37" s="294" t="n">
        <f aca="false">L37/($N$17+$D$27+$L$38+$L$47)</f>
        <v>0</v>
      </c>
      <c r="X37" s="283" t="n">
        <f aca="false">($G37*('Scoring Format'!$B$4))+($I37*'Scoring Format'!$B$7)+($M37*('Scoring Format'!$B$3))+($O37*('Scoring Format'!$B$6))</f>
        <v>115</v>
      </c>
      <c r="Y37" s="283" t="n">
        <f aca="false">(F37*1)+(($G37*('Scoring Format'!$B$4))+($I37*'Scoring Format'!$B$7)+($M37*('Scoring Format'!$B$3))+($O37*('Scoring Format'!$B$6)))</f>
        <v>176</v>
      </c>
      <c r="Z37" s="283" t="n">
        <f aca="false">(F37*0.5)+(($G37*('Scoring Format'!$B$4))+($I37*'Scoring Format'!$B$7)+($M37*('Scoring Format'!$B$3))+($O37*('Scoring Format'!$B$6)))</f>
        <v>145.5</v>
      </c>
      <c r="AA37" s="274"/>
      <c r="AD37" s="282" t="s">
        <v>1778</v>
      </c>
      <c r="AE37" s="282"/>
      <c r="AF37" s="280" t="e">
        <f aca="false">AH37/AG37</f>
        <v>#DIV/0!</v>
      </c>
      <c r="AG37" s="283"/>
      <c r="AH37" s="283"/>
      <c r="AI37" s="283"/>
      <c r="AJ37" s="283"/>
      <c r="AK37" s="283"/>
      <c r="AL37" s="280" t="e">
        <f aca="false">AK37/AH37</f>
        <v>#DIV/0!</v>
      </c>
      <c r="AN37" s="283"/>
      <c r="AO37" s="283"/>
      <c r="AP37" s="293" t="e">
        <f aca="false">AO37/AN37</f>
        <v>#DIV/0!</v>
      </c>
      <c r="AQ37" s="283"/>
      <c r="AR37" s="280" t="e">
        <f aca="false">AQ37/AN37</f>
        <v>#DIV/0!</v>
      </c>
      <c r="AV37" s="294" t="e">
        <f aca="false">(#ref!+AK37)/(#ref!+AK42)</f>
        <v>#NAME?</v>
      </c>
      <c r="AW37" s="294" t="e">
        <f aca="false">#ref!/(AK37+#ref!)</f>
        <v>#NAME?</v>
      </c>
      <c r="AX37" s="294" t="e">
        <f aca="false">AK37/(#ref!+AK37)</f>
        <v>#NAME?</v>
      </c>
      <c r="AZ37" s="283"/>
      <c r="BA37" s="283"/>
    </row>
    <row r="38" customFormat="false" ht="8.25" hidden="false" customHeight="false" outlineLevel="0" collapsed="false">
      <c r="A38" s="281" t="s">
        <v>49</v>
      </c>
      <c r="B38" s="281"/>
      <c r="C38" s="281"/>
      <c r="D38" s="278"/>
      <c r="E38" s="281" t="n">
        <f aca="false">SUM(E32:E37)</f>
        <v>290</v>
      </c>
      <c r="F38" s="281" t="n">
        <f aca="false">SUM(F32:F37)</f>
        <v>178</v>
      </c>
      <c r="G38" s="281" t="n">
        <f aca="false">SUM(G32:G37)</f>
        <v>2468</v>
      </c>
      <c r="H38" s="281"/>
      <c r="I38" s="281" t="n">
        <f aca="false">SUM(I32:I37)</f>
        <v>20</v>
      </c>
      <c r="J38" s="281"/>
      <c r="K38" s="281"/>
      <c r="L38" s="281" t="n">
        <f aca="false">SUM(L32:L37)</f>
        <v>0</v>
      </c>
      <c r="M38" s="281" t="n">
        <f aca="false">SUM(M32:M37)</f>
        <v>0</v>
      </c>
      <c r="N38" s="281"/>
      <c r="O38" s="281" t="n">
        <f aca="false">SUM(O32:O37)</f>
        <v>0</v>
      </c>
      <c r="P38" s="281"/>
      <c r="AD38" s="281" t="s">
        <v>49</v>
      </c>
      <c r="AE38" s="281"/>
      <c r="AF38" s="278"/>
      <c r="AG38" s="281" t="n">
        <f aca="false">SUM(AG32:AG37)</f>
        <v>422</v>
      </c>
      <c r="AH38" s="281" t="n">
        <f aca="false">SUM(AH32:AH37)</f>
        <v>265</v>
      </c>
      <c r="AI38" s="281" t="n">
        <f aca="false">SUM(AI32:AI37)</f>
        <v>3125</v>
      </c>
      <c r="AJ38" s="281"/>
      <c r="AK38" s="281" t="n">
        <f aca="false">SUM(AK32:AK37)</f>
        <v>20</v>
      </c>
      <c r="AL38" s="281"/>
      <c r="AM38" s="281"/>
      <c r="AN38" s="281" t="n">
        <f aca="false">SUM(AN32:AN37)</f>
        <v>17</v>
      </c>
      <c r="AO38" s="281" t="n">
        <f aca="false">SUM(AO32:AO37)</f>
        <v>128</v>
      </c>
      <c r="AP38" s="281"/>
      <c r="AQ38" s="281" t="n">
        <f aca="false">SUM(AQ32:AQ37)</f>
        <v>0</v>
      </c>
      <c r="AR38" s="281"/>
    </row>
    <row r="39" customFormat="false" ht="8.25" hidden="false" customHeight="false" outlineLevel="0" collapsed="false">
      <c r="A39" s="281"/>
      <c r="C39" s="274"/>
      <c r="D39" s="274"/>
      <c r="E39" s="274"/>
      <c r="F39" s="274"/>
      <c r="G39" s="274"/>
      <c r="H39" s="274"/>
      <c r="I39" s="274"/>
      <c r="J39" s="274"/>
      <c r="K39" s="274"/>
      <c r="L39" s="274"/>
      <c r="AC39" s="281"/>
      <c r="AE39" s="274"/>
      <c r="AF39" s="274"/>
      <c r="AG39" s="274"/>
      <c r="AH39" s="274"/>
      <c r="AI39" s="274"/>
      <c r="AJ39" s="274"/>
      <c r="AK39" s="274"/>
      <c r="AL39" s="274"/>
      <c r="AM39" s="274"/>
      <c r="AN39" s="274"/>
    </row>
    <row r="40" customFormat="false" ht="8.25" hidden="false" customHeight="false" outlineLevel="0" collapsed="false">
      <c r="A40" s="281"/>
      <c r="C40" s="274"/>
      <c r="D40" s="274"/>
      <c r="E40" s="274"/>
      <c r="F40" s="274"/>
      <c r="G40" s="274"/>
      <c r="H40" s="274"/>
      <c r="I40" s="274"/>
      <c r="J40" s="274"/>
      <c r="K40" s="274"/>
      <c r="L40" s="274"/>
      <c r="AC40" s="281"/>
      <c r="AE40" s="274"/>
      <c r="AF40" s="274"/>
      <c r="AG40" s="274"/>
      <c r="AH40" s="274"/>
      <c r="AI40" s="274"/>
      <c r="AJ40" s="274"/>
      <c r="AK40" s="274"/>
      <c r="AL40" s="274"/>
      <c r="AM40" s="274"/>
      <c r="AN40" s="274"/>
    </row>
    <row r="41" customFormat="false" ht="8.25" hidden="false" customHeight="false" outlineLevel="0" collapsed="false">
      <c r="A41" s="275" t="s">
        <v>50</v>
      </c>
      <c r="B41" s="275"/>
      <c r="C41" s="275"/>
      <c r="D41" s="275"/>
      <c r="E41" s="275"/>
      <c r="F41" s="275"/>
      <c r="G41" s="275"/>
      <c r="H41" s="276"/>
      <c r="I41" s="276"/>
      <c r="J41" s="274"/>
      <c r="K41" s="274"/>
      <c r="L41" s="275" t="s">
        <v>19</v>
      </c>
      <c r="M41" s="275"/>
      <c r="N41" s="275"/>
      <c r="O41" s="275"/>
      <c r="P41" s="275"/>
      <c r="T41" s="275" t="s">
        <v>20</v>
      </c>
      <c r="U41" s="275"/>
      <c r="V41" s="275"/>
      <c r="X41" s="275"/>
      <c r="Y41" s="275"/>
      <c r="AE41" s="275" t="s">
        <v>50</v>
      </c>
      <c r="AF41" s="275"/>
      <c r="AG41" s="275"/>
      <c r="AH41" s="275"/>
      <c r="AI41" s="275"/>
      <c r="AJ41" s="275"/>
      <c r="AK41" s="275"/>
      <c r="AL41" s="274"/>
      <c r="AM41" s="274"/>
      <c r="AN41" s="275" t="s">
        <v>19</v>
      </c>
      <c r="AO41" s="275"/>
      <c r="AP41" s="275"/>
      <c r="AQ41" s="275"/>
      <c r="AR41" s="275"/>
      <c r="AV41" s="275" t="s">
        <v>20</v>
      </c>
      <c r="AW41" s="275"/>
      <c r="AX41" s="275"/>
      <c r="AZ41" s="275" t="s">
        <v>21</v>
      </c>
      <c r="BA41" s="275"/>
    </row>
    <row r="42" customFormat="false" ht="8.25" hidden="false" customHeight="false" outlineLevel="0" collapsed="false">
      <c r="A42" s="281" t="s">
        <v>95</v>
      </c>
      <c r="B42" s="281"/>
      <c r="C42" s="281" t="s">
        <v>24</v>
      </c>
      <c r="D42" s="281" t="s">
        <v>52</v>
      </c>
      <c r="E42" s="281" t="s">
        <v>53</v>
      </c>
      <c r="F42" s="281" t="s">
        <v>54</v>
      </c>
      <c r="G42" s="281" t="s">
        <v>55</v>
      </c>
      <c r="H42" s="281" t="s">
        <v>56</v>
      </c>
      <c r="I42" s="281" t="s">
        <v>30</v>
      </c>
      <c r="J42" s="281" t="s">
        <v>57</v>
      </c>
      <c r="L42" s="281" t="s">
        <v>34</v>
      </c>
      <c r="M42" s="281" t="s">
        <v>35</v>
      </c>
      <c r="N42" s="281" t="s">
        <v>36</v>
      </c>
      <c r="O42" s="281" t="s">
        <v>96</v>
      </c>
      <c r="P42" s="281" t="s">
        <v>31</v>
      </c>
      <c r="S42" s="281" t="s">
        <v>95</v>
      </c>
      <c r="T42" s="281" t="s">
        <v>38</v>
      </c>
      <c r="U42" s="281" t="s">
        <v>39</v>
      </c>
      <c r="V42" s="281" t="s">
        <v>40</v>
      </c>
      <c r="X42" s="281" t="s">
        <v>41</v>
      </c>
      <c r="Y42" s="281" t="s">
        <v>58</v>
      </c>
      <c r="Z42" s="281" t="s">
        <v>97</v>
      </c>
      <c r="AA42" s="281"/>
      <c r="AD42" s="281" t="s">
        <v>95</v>
      </c>
      <c r="AE42" s="281" t="s">
        <v>24</v>
      </c>
      <c r="AF42" s="281" t="s">
        <v>52</v>
      </c>
      <c r="AG42" s="281" t="s">
        <v>53</v>
      </c>
      <c r="AH42" s="281" t="s">
        <v>54</v>
      </c>
      <c r="AI42" s="281" t="s">
        <v>55</v>
      </c>
      <c r="AJ42" s="281" t="s">
        <v>56</v>
      </c>
      <c r="AK42" s="281" t="s">
        <v>30</v>
      </c>
      <c r="AL42" s="281" t="s">
        <v>57</v>
      </c>
      <c r="AN42" s="281" t="s">
        <v>34</v>
      </c>
      <c r="AO42" s="281" t="s">
        <v>35</v>
      </c>
      <c r="AP42" s="281" t="s">
        <v>36</v>
      </c>
      <c r="AQ42" s="281" t="s">
        <v>96</v>
      </c>
      <c r="AR42" s="281" t="s">
        <v>31</v>
      </c>
      <c r="AV42" s="281" t="s">
        <v>38</v>
      </c>
      <c r="AW42" s="281" t="s">
        <v>39</v>
      </c>
      <c r="AX42" s="281" t="s">
        <v>40</v>
      </c>
      <c r="AZ42" s="281" t="s">
        <v>41</v>
      </c>
      <c r="BA42" s="281" t="s">
        <v>58</v>
      </c>
    </row>
    <row r="43" customFormat="false" ht="8.25" hidden="false" customHeight="false" outlineLevel="0" collapsed="false">
      <c r="A43" s="282" t="s">
        <v>1779</v>
      </c>
      <c r="B43" s="283" t="n">
        <v>33</v>
      </c>
      <c r="C43" s="283" t="n">
        <v>11</v>
      </c>
      <c r="D43" s="280" t="n">
        <f aca="false">F43/E43</f>
        <v>0.763157894736842</v>
      </c>
      <c r="E43" s="283" t="n">
        <v>76</v>
      </c>
      <c r="F43" s="283" t="n">
        <v>58</v>
      </c>
      <c r="G43" s="283" t="n">
        <v>678</v>
      </c>
      <c r="H43" s="283" t="n">
        <f aca="false">G43/F43</f>
        <v>11.6896551724138</v>
      </c>
      <c r="I43" s="283" t="n">
        <v>4</v>
      </c>
      <c r="J43" s="280" t="n">
        <f aca="false">I43/F43</f>
        <v>0.0689655172413793</v>
      </c>
      <c r="L43" s="283" t="n">
        <v>0</v>
      </c>
      <c r="M43" s="283" t="n">
        <v>0</v>
      </c>
      <c r="N43" s="283" t="e">
        <f aca="false">M43/L43</f>
        <v>#DIV/0!</v>
      </c>
      <c r="O43" s="283" t="n">
        <v>0</v>
      </c>
      <c r="P43" s="280" t="e">
        <f aca="false">O43/L43</f>
        <v>#DIV/0!</v>
      </c>
      <c r="S43" s="282" t="s">
        <v>1780</v>
      </c>
      <c r="T43" s="294" t="n">
        <f aca="false">(E43+L43)/($E$47+$L$47+$E$38+$L$38+$K$27+$D$27+$N$17)</f>
        <v>0.0745829244357213</v>
      </c>
      <c r="U43" s="294" t="n">
        <f aca="false">E43/($E$47+$E$38+$K$27)</f>
        <v>0.138181818181818</v>
      </c>
      <c r="V43" s="294" t="n">
        <f aca="false">L43/($L$47+$L$38+$D$27+$N$17)</f>
        <v>0</v>
      </c>
      <c r="X43" s="283" t="n">
        <f aca="false">($G43*('Scoring Format'!$B$4))+($I43*'Scoring Format'!$B$7)+($M43*('Scoring Format'!$B$3))+($O43*('Scoring Format'!$B$6))</f>
        <v>91.8</v>
      </c>
      <c r="Y43" s="283" t="n">
        <f aca="false">(F43*1)+(($G43*('Scoring Format'!$B$4))+($I43*'Scoring Format'!$B$7)+($M43*('Scoring Format'!$B$3))+($O43*('Scoring Format'!$B$6)))</f>
        <v>149.8</v>
      </c>
      <c r="Z43" s="283" t="n">
        <f aca="false">(F43*0.5)+(($G43*('Scoring Format'!$B$4))+($I43*'Scoring Format'!$B$7)+($M43*('Scoring Format'!$B$3))+($O43*('Scoring Format'!$B$6)))</f>
        <v>120.8</v>
      </c>
      <c r="AA43" s="274"/>
      <c r="AD43" s="282" t="s">
        <v>1780</v>
      </c>
      <c r="AE43" s="282"/>
      <c r="AF43" s="280" t="n">
        <f aca="false">AH43/AG43</f>
        <v>0.5625</v>
      </c>
      <c r="AG43" s="283" t="n">
        <v>16</v>
      </c>
      <c r="AH43" s="283" t="n">
        <v>9</v>
      </c>
      <c r="AI43" s="283" t="n">
        <v>108</v>
      </c>
      <c r="AJ43" s="283" t="n">
        <f aca="false">AI43/AH43</f>
        <v>12</v>
      </c>
      <c r="AK43" s="283" t="n">
        <v>1</v>
      </c>
      <c r="AL43" s="280" t="n">
        <f aca="false">AK43/AH43</f>
        <v>0.111111111111111</v>
      </c>
      <c r="AN43" s="283" t="n">
        <v>0</v>
      </c>
      <c r="AO43" s="283" t="n">
        <v>0</v>
      </c>
      <c r="AP43" s="283" t="n">
        <v>0</v>
      </c>
      <c r="AQ43" s="283" t="n">
        <v>0</v>
      </c>
      <c r="AR43" s="280" t="e">
        <f aca="false">AQ43/AN43</f>
        <v>#DIV/0!</v>
      </c>
      <c r="AV43" s="294" t="e">
        <f aca="false">(#ref!+AK43)/(#ref!+AK46)</f>
        <v>#NAME?</v>
      </c>
      <c r="AW43" s="294" t="e">
        <f aca="false">#ref!/(AK43+#ref!)</f>
        <v>#NAME?</v>
      </c>
      <c r="AX43" s="294" t="e">
        <f aca="false">AK43/(#ref!+AK43)</f>
        <v>#NAME?</v>
      </c>
      <c r="AZ43" s="283" t="n">
        <f aca="false">(AI43*0.1)+(AK43*6)+(AO43*0.1)+(AQ43*6)</f>
        <v>16.8</v>
      </c>
      <c r="BA43" s="283" t="n">
        <f aca="false">(AH43*1)+(AI43*0.1)+(AK43*6)+(AO43*0.1)+(AQ43*6)</f>
        <v>25.8</v>
      </c>
    </row>
    <row r="44" customFormat="false" ht="8.25" hidden="false" customHeight="false" outlineLevel="0" collapsed="false">
      <c r="A44" s="282" t="s">
        <v>1781</v>
      </c>
      <c r="B44" s="283" t="n">
        <v>29</v>
      </c>
      <c r="C44" s="283"/>
      <c r="D44" s="280" t="e">
        <f aca="false">F44/E44</f>
        <v>#DIV/0!</v>
      </c>
      <c r="E44" s="283"/>
      <c r="F44" s="283"/>
      <c r="G44" s="283"/>
      <c r="H44" s="283" t="e">
        <f aca="false">G44/F44</f>
        <v>#DIV/0!</v>
      </c>
      <c r="I44" s="283" t="n">
        <v>0</v>
      </c>
      <c r="J44" s="280" t="e">
        <f aca="false">I44/F44</f>
        <v>#DIV/0!</v>
      </c>
      <c r="L44" s="283" t="n">
        <v>0</v>
      </c>
      <c r="M44" s="283" t="n">
        <v>0</v>
      </c>
      <c r="N44" s="283" t="e">
        <f aca="false">M44/L44</f>
        <v>#DIV/0!</v>
      </c>
      <c r="O44" s="283" t="n">
        <v>0</v>
      </c>
      <c r="P44" s="280" t="e">
        <f aca="false">O44/L44</f>
        <v>#DIV/0!</v>
      </c>
      <c r="S44" s="282" t="s">
        <v>1782</v>
      </c>
      <c r="T44" s="294" t="n">
        <f aca="false">(E44+L44)/($E$47+$L$47+$E$38+$L$38+$K$27+$D$27+$N$17)</f>
        <v>0</v>
      </c>
      <c r="U44" s="294" t="n">
        <f aca="false">E44/($E$47+$E$38+$K$27)</f>
        <v>0</v>
      </c>
      <c r="V44" s="294" t="n">
        <f aca="false">L44/($L$47+$L$38+$D$27+$N$17)</f>
        <v>0</v>
      </c>
      <c r="X44" s="283" t="n">
        <f aca="false">($G44*('Scoring Format'!$B$4))+($I44*'Scoring Format'!$B$7)+($M44*('Scoring Format'!$B$3))+($O44*('Scoring Format'!$B$6))</f>
        <v>0</v>
      </c>
      <c r="Y44" s="283" t="n">
        <f aca="false">(F44*1)+(($G44*('Scoring Format'!$B$4))+($I44*'Scoring Format'!$B$7)+($M44*('Scoring Format'!$B$3))+($O44*('Scoring Format'!$B$6)))</f>
        <v>0</v>
      </c>
      <c r="Z44" s="283" t="n">
        <f aca="false">(F44*0.5)+(($G44*('Scoring Format'!$B$4))+($I44*'Scoring Format'!$B$7)+($M44*('Scoring Format'!$B$3))+($O44*('Scoring Format'!$B$6)))</f>
        <v>0</v>
      </c>
      <c r="AA44" s="274"/>
      <c r="AD44" s="282" t="s">
        <v>1783</v>
      </c>
      <c r="AE44" s="282"/>
      <c r="AF44" s="280" t="n">
        <f aca="false">AH44/AG44</f>
        <v>0.742857142857143</v>
      </c>
      <c r="AG44" s="283" t="n">
        <v>35</v>
      </c>
      <c r="AH44" s="283" t="n">
        <v>26</v>
      </c>
      <c r="AI44" s="283" t="n">
        <v>283</v>
      </c>
      <c r="AJ44" s="283" t="n">
        <f aca="false">AI44/AH44</f>
        <v>10.8846153846154</v>
      </c>
      <c r="AK44" s="283" t="n">
        <v>2</v>
      </c>
      <c r="AL44" s="280" t="n">
        <f aca="false">AK44/AH44</f>
        <v>0.0769230769230769</v>
      </c>
      <c r="AN44" s="283" t="n">
        <v>0</v>
      </c>
      <c r="AO44" s="283" t="n">
        <v>0</v>
      </c>
      <c r="AP44" s="283" t="n">
        <v>0</v>
      </c>
      <c r="AQ44" s="283" t="n">
        <v>0</v>
      </c>
      <c r="AR44" s="280" t="e">
        <f aca="false">AQ44/AN44</f>
        <v>#DIV/0!</v>
      </c>
      <c r="AV44" s="294" t="e">
        <f aca="false">(#ref!+AK44)/(#ref!+AK47)</f>
        <v>#NAME?</v>
      </c>
      <c r="AW44" s="294" t="e">
        <f aca="false">#ref!/(AK44+#ref!)</f>
        <v>#NAME?</v>
      </c>
      <c r="AX44" s="294" t="e">
        <f aca="false">AK44/(#ref!+AK44)</f>
        <v>#NAME?</v>
      </c>
      <c r="AZ44" s="283" t="n">
        <f aca="false">(AI44*0.1)+(AK44*6)+(AO44*0.1)+(AQ44*6)</f>
        <v>40.3</v>
      </c>
      <c r="BA44" s="283" t="n">
        <f aca="false">(AH44*1)+(AI44*0.1)+(AK44*6)+(AO44*0.1)+(AQ44*6)</f>
        <v>66.3</v>
      </c>
    </row>
    <row r="45" customFormat="false" ht="8.25" hidden="false" customHeight="false" outlineLevel="0" collapsed="false">
      <c r="A45" s="282" t="s">
        <v>1784</v>
      </c>
      <c r="B45" s="283" t="n">
        <v>26</v>
      </c>
      <c r="C45" s="283"/>
      <c r="D45" s="280" t="n">
        <f aca="false">F45/E45</f>
        <v>0.933333333333333</v>
      </c>
      <c r="E45" s="283" t="n">
        <v>15</v>
      </c>
      <c r="F45" s="283" t="n">
        <v>14</v>
      </c>
      <c r="G45" s="283" t="n">
        <v>150</v>
      </c>
      <c r="H45" s="283" t="n">
        <f aca="false">G45/F45</f>
        <v>10.7142857142857</v>
      </c>
      <c r="I45" s="283" t="n">
        <v>2</v>
      </c>
      <c r="J45" s="280" t="n">
        <f aca="false">I45/F45</f>
        <v>0.142857142857143</v>
      </c>
      <c r="L45" s="283" t="n">
        <v>0</v>
      </c>
      <c r="M45" s="283" t="n">
        <v>0</v>
      </c>
      <c r="N45" s="283" t="e">
        <f aca="false">M45/L45</f>
        <v>#DIV/0!</v>
      </c>
      <c r="O45" s="283" t="n">
        <v>0</v>
      </c>
      <c r="P45" s="280" t="e">
        <f aca="false">O45/L45</f>
        <v>#DIV/0!</v>
      </c>
      <c r="S45" s="282" t="s">
        <v>1785</v>
      </c>
      <c r="T45" s="294" t="n">
        <f aca="false">(E45+L45)/($E$47+$L$47+$E$38+$L$38+$K$27+$D$27+$N$17)</f>
        <v>0.014720314033366</v>
      </c>
      <c r="U45" s="294" t="n">
        <f aca="false">E45/($E$47+$E$38+$K$27)</f>
        <v>0.0272727272727273</v>
      </c>
      <c r="V45" s="294" t="n">
        <f aca="false">L45/($L$47+$L$38+$D$27+$N$17)</f>
        <v>0</v>
      </c>
      <c r="X45" s="283" t="n">
        <f aca="false">($G45*('Scoring Format'!$B$4))+($I45*'Scoring Format'!$B$7)+($M45*('Scoring Format'!$B$3))+($O45*('Scoring Format'!$B$6))</f>
        <v>27</v>
      </c>
      <c r="Y45" s="283" t="n">
        <f aca="false">(F45*1)+(($G45*('Scoring Format'!$B$4))+($I45*'Scoring Format'!$B$7)+($M45*('Scoring Format'!$B$3))+($O45*('Scoring Format'!$B$6)))</f>
        <v>41</v>
      </c>
      <c r="Z45" s="283" t="n">
        <f aca="false">(F45*0.5)+(($G45*('Scoring Format'!$B$4))+($I45*'Scoring Format'!$B$7)+($M45*('Scoring Format'!$B$3))+($O45*('Scoring Format'!$B$6)))</f>
        <v>34</v>
      </c>
      <c r="AA45" s="274"/>
      <c r="AD45" s="282" t="s">
        <v>1786</v>
      </c>
      <c r="AE45" s="282"/>
      <c r="AF45" s="280" t="n">
        <f aca="false">AH45/AG45</f>
        <v>0.5</v>
      </c>
      <c r="AG45" s="283" t="n">
        <v>12</v>
      </c>
      <c r="AH45" s="283" t="n">
        <v>6</v>
      </c>
      <c r="AI45" s="283" t="n">
        <v>65</v>
      </c>
      <c r="AJ45" s="283" t="n">
        <f aca="false">AI45/AH45</f>
        <v>10.8333333333333</v>
      </c>
      <c r="AK45" s="283" t="n">
        <v>0</v>
      </c>
      <c r="AL45" s="280" t="n">
        <f aca="false">AK45/AH45</f>
        <v>0</v>
      </c>
      <c r="AN45" s="283" t="n">
        <v>0</v>
      </c>
      <c r="AO45" s="283" t="n">
        <v>0</v>
      </c>
      <c r="AP45" s="283" t="n">
        <v>0</v>
      </c>
      <c r="AQ45" s="283" t="n">
        <v>0</v>
      </c>
      <c r="AR45" s="280" t="e">
        <f aca="false">AQ45/AN45</f>
        <v>#DIV/0!</v>
      </c>
      <c r="AV45" s="294" t="e">
        <f aca="false">(#ref!+AK45)/(#ref!+AI49)</f>
        <v>#NAME?</v>
      </c>
      <c r="AW45" s="294" t="e">
        <f aca="false">#ref!/(AK45+#ref!)</f>
        <v>#NAME?</v>
      </c>
      <c r="AX45" s="294" t="e">
        <f aca="false">AK45/(#ref!+AK45)</f>
        <v>#NAME?</v>
      </c>
      <c r="AZ45" s="283" t="n">
        <f aca="false">(AI45*0.1)+(AK45*6)+(AO45*0.1)+(AQ45*6)</f>
        <v>6.5</v>
      </c>
      <c r="BA45" s="283" t="n">
        <f aca="false">(AH45*1)+(AI45*0.1)+(AK45*6)+(AO45*0.1)+(AQ45*6)</f>
        <v>12.5</v>
      </c>
    </row>
    <row r="46" customFormat="false" ht="8.25" hidden="false" customHeight="false" outlineLevel="0" collapsed="false">
      <c r="A46" s="282" t="s">
        <v>1787</v>
      </c>
      <c r="B46" s="283" t="n">
        <v>27</v>
      </c>
      <c r="C46" s="283"/>
      <c r="D46" s="280" t="e">
        <f aca="false">F46/E46</f>
        <v>#DIV/0!</v>
      </c>
      <c r="E46" s="283"/>
      <c r="F46" s="283"/>
      <c r="G46" s="283"/>
      <c r="H46" s="283" t="e">
        <f aca="false">G46/F46</f>
        <v>#DIV/0!</v>
      </c>
      <c r="I46" s="283" t="n">
        <v>0</v>
      </c>
      <c r="J46" s="280" t="e">
        <f aca="false">I46/F46</f>
        <v>#DIV/0!</v>
      </c>
      <c r="L46" s="283" t="n">
        <v>0</v>
      </c>
      <c r="M46" s="283" t="n">
        <v>0</v>
      </c>
      <c r="N46" s="283" t="e">
        <f aca="false">M46/L46</f>
        <v>#DIV/0!</v>
      </c>
      <c r="O46" s="283" t="n">
        <v>0</v>
      </c>
      <c r="P46" s="280" t="e">
        <f aca="false">O46/L46</f>
        <v>#DIV/0!</v>
      </c>
      <c r="S46" s="282" t="s">
        <v>1788</v>
      </c>
      <c r="T46" s="294" t="n">
        <f aca="false">(E46+L46)/($E$47+$L$47+$E$38+$L$38+$K$27+$D$27+$N$17)</f>
        <v>0</v>
      </c>
      <c r="U46" s="294" t="n">
        <f aca="false">E46/($E$47+$E$38+$K$27)</f>
        <v>0</v>
      </c>
      <c r="V46" s="294" t="n">
        <f aca="false">L46/($L$47+$L$38+$D$27+$N$17)</f>
        <v>0</v>
      </c>
      <c r="X46" s="283" t="n">
        <f aca="false">($G46*('Scoring Format'!$B$4))+($I46*'Scoring Format'!$B$7)+($M46*('Scoring Format'!$B$3))+($O46*('Scoring Format'!$B$6))</f>
        <v>0</v>
      </c>
      <c r="Y46" s="283" t="n">
        <f aca="false">(F46*1)+(($G46*('Scoring Format'!$B$4))+($I46*'Scoring Format'!$B$7)+($M46*('Scoring Format'!$B$3))+($O46*('Scoring Format'!$B$6)))</f>
        <v>0</v>
      </c>
      <c r="Z46" s="283" t="n">
        <f aca="false">(F46*0.5)+(($G46*('Scoring Format'!$B$4))+($I46*'Scoring Format'!$B$7)+($M46*('Scoring Format'!$B$3))+($O46*('Scoring Format'!$B$6)))</f>
        <v>0</v>
      </c>
      <c r="AA46" s="274"/>
      <c r="AD46" s="282" t="s">
        <v>1759</v>
      </c>
      <c r="AE46" s="282"/>
      <c r="AF46" s="280" t="e">
        <f aca="false">AH46/AG46</f>
        <v>#DIV/0!</v>
      </c>
      <c r="AG46" s="283"/>
      <c r="AH46" s="283"/>
      <c r="AI46" s="283"/>
      <c r="AJ46" s="283" t="e">
        <f aca="false">AI46/AH46</f>
        <v>#DIV/0!</v>
      </c>
      <c r="AK46" s="283"/>
      <c r="AL46" s="280" t="e">
        <f aca="false">AK46/AH46</f>
        <v>#DIV/0!</v>
      </c>
      <c r="AN46" s="283"/>
      <c r="AO46" s="283"/>
      <c r="AP46" s="283"/>
      <c r="AQ46" s="283" t="n">
        <v>0</v>
      </c>
      <c r="AR46" s="280" t="e">
        <f aca="false">AQ46/AN46</f>
        <v>#DIV/0!</v>
      </c>
      <c r="AV46" s="294" t="e">
        <f aca="false">(#ref!+AK46)/(#ref!+AI50)</f>
        <v>#NAME?</v>
      </c>
      <c r="AW46" s="294" t="e">
        <f aca="false">#ref!/(AK46+#ref!)</f>
        <v>#NAME?</v>
      </c>
      <c r="AX46" s="294" t="e">
        <f aca="false">AK46/(#ref!+AK46)</f>
        <v>#NAME?</v>
      </c>
      <c r="AZ46" s="283" t="n">
        <f aca="false">(AI46*0.1)+(AK46*6)+(AO46*0.1)+(AQ46*6)</f>
        <v>0</v>
      </c>
      <c r="BA46" s="283" t="n">
        <f aca="false">(AH46*1)+(AI46*0.1)+(AK46*6)+(AO46*0.1)+(AQ46*6)</f>
        <v>0</v>
      </c>
    </row>
    <row r="47" customFormat="false" ht="8.25" hidden="false" customHeight="false" outlineLevel="0" collapsed="false">
      <c r="A47" s="281" t="s">
        <v>49</v>
      </c>
      <c r="B47" s="281"/>
      <c r="C47" s="281"/>
      <c r="D47" s="278"/>
      <c r="E47" s="281" t="n">
        <f aca="false">SUM(E43:E46)</f>
        <v>91</v>
      </c>
      <c r="F47" s="281" t="n">
        <f aca="false">SUM(F43:F46)</f>
        <v>72</v>
      </c>
      <c r="G47" s="281" t="n">
        <f aca="false">SUM(G43:G46)</f>
        <v>828</v>
      </c>
      <c r="H47" s="281"/>
      <c r="I47" s="281" t="n">
        <f aca="false">SUM(I43:I46)</f>
        <v>6</v>
      </c>
      <c r="J47" s="281"/>
      <c r="K47" s="281"/>
      <c r="L47" s="281" t="n">
        <f aca="false">SUM(L43:L46)</f>
        <v>0</v>
      </c>
      <c r="M47" s="281" t="n">
        <f aca="false">SUM(M43:M46)</f>
        <v>0</v>
      </c>
      <c r="N47" s="281"/>
      <c r="O47" s="281" t="n">
        <f aca="false">SUM(O43:O46)</f>
        <v>0</v>
      </c>
      <c r="P47" s="278"/>
      <c r="R47" s="285"/>
      <c r="T47" s="285"/>
      <c r="V47" s="274"/>
      <c r="W47" s="274"/>
      <c r="AD47" s="281" t="s">
        <v>49</v>
      </c>
      <c r="AE47" s="281"/>
      <c r="AF47" s="278"/>
      <c r="AG47" s="281" t="n">
        <f aca="false">SUM(AG43:AG46)</f>
        <v>63</v>
      </c>
      <c r="AH47" s="281" t="n">
        <f aca="false">SUM(AH43:AH46)</f>
        <v>41</v>
      </c>
      <c r="AI47" s="281" t="n">
        <f aca="false">SUM(AI43:AI46)</f>
        <v>456</v>
      </c>
      <c r="AJ47" s="281"/>
      <c r="AK47" s="281" t="n">
        <f aca="false">SUM(AK43:AK46)</f>
        <v>3</v>
      </c>
      <c r="AL47" s="281"/>
      <c r="AM47" s="281"/>
      <c r="AN47" s="281" t="n">
        <f aca="false">SUM(AN43:AN46)</f>
        <v>0</v>
      </c>
      <c r="AO47" s="281" t="n">
        <f aca="false">SUM(AO43:AO46)</f>
        <v>0</v>
      </c>
      <c r="AP47" s="281"/>
      <c r="AQ47" s="281" t="n">
        <f aca="false">SUM(AQ43:AQ46)</f>
        <v>0</v>
      </c>
      <c r="AR47" s="278"/>
      <c r="AT47" s="285"/>
      <c r="AU47" s="285"/>
      <c r="AV47" s="285"/>
      <c r="AX47" s="274"/>
      <c r="AY47" s="274"/>
    </row>
    <row r="48" customFormat="false" ht="8.25" hidden="false" customHeight="false" outlineLevel="0" collapsed="false">
      <c r="H48" s="289"/>
      <c r="I48" s="274"/>
      <c r="J48" s="274"/>
      <c r="P48" s="285"/>
      <c r="Q48" s="285"/>
      <c r="R48" s="285"/>
      <c r="T48" s="274"/>
      <c r="U48" s="274"/>
      <c r="AJ48" s="289"/>
      <c r="AK48" s="274"/>
      <c r="AL48" s="274"/>
      <c r="AR48" s="285"/>
      <c r="AS48" s="285"/>
      <c r="AT48" s="285"/>
      <c r="AV48" s="274"/>
      <c r="AW48" s="274"/>
    </row>
    <row r="49" customFormat="false" ht="8.25" hidden="false" customHeight="false" outlineLevel="0" collapsed="false">
      <c r="H49" s="289"/>
      <c r="I49" s="274"/>
      <c r="J49" s="274"/>
      <c r="P49" s="285"/>
      <c r="Q49" s="285"/>
      <c r="R49" s="285"/>
      <c r="T49" s="274"/>
      <c r="U49" s="274"/>
      <c r="AJ49" s="289"/>
      <c r="AK49" s="274"/>
      <c r="AL49" s="274"/>
      <c r="AR49" s="285"/>
      <c r="AS49" s="285"/>
      <c r="AT49" s="285"/>
      <c r="AV49" s="274"/>
      <c r="AW49" s="274"/>
    </row>
    <row r="50" customFormat="false" ht="8.25" hidden="false" customHeight="false" outlineLevel="0" collapsed="false">
      <c r="A50" s="275" t="s">
        <v>109</v>
      </c>
      <c r="B50" s="275"/>
      <c r="C50" s="275"/>
      <c r="D50" s="275"/>
      <c r="E50" s="275"/>
      <c r="F50" s="275"/>
      <c r="G50" s="275"/>
      <c r="H50" s="289"/>
      <c r="I50" s="274"/>
      <c r="J50" s="275" t="s">
        <v>110</v>
      </c>
      <c r="K50" s="275"/>
      <c r="L50" s="275"/>
      <c r="M50" s="275"/>
      <c r="N50" s="275"/>
      <c r="P50" s="295"/>
      <c r="Q50" s="285"/>
      <c r="R50" s="275" t="s">
        <v>111</v>
      </c>
      <c r="S50" s="275"/>
      <c r="T50" s="275"/>
      <c r="U50" s="275"/>
      <c r="V50" s="275"/>
      <c r="AC50" s="275" t="s">
        <v>109</v>
      </c>
      <c r="AD50" s="275"/>
      <c r="AE50" s="275"/>
      <c r="AF50" s="275"/>
      <c r="AG50" s="275"/>
      <c r="AH50" s="275"/>
      <c r="AI50" s="275"/>
      <c r="AJ50" s="289"/>
      <c r="AK50" s="274"/>
      <c r="AL50" s="275" t="s">
        <v>110</v>
      </c>
      <c r="AM50" s="275"/>
      <c r="AN50" s="275"/>
      <c r="AO50" s="275"/>
      <c r="AP50" s="275"/>
      <c r="AR50" s="295"/>
      <c r="AS50" s="285"/>
      <c r="AT50" s="275" t="s">
        <v>111</v>
      </c>
      <c r="AU50" s="275"/>
      <c r="AV50" s="275"/>
      <c r="AW50" s="275"/>
      <c r="AX50" s="275"/>
    </row>
    <row r="51" customFormat="false" ht="8.25" hidden="false" customHeight="false" outlineLevel="0" collapsed="false">
      <c r="A51" s="278"/>
      <c r="B51" s="281" t="s">
        <v>53</v>
      </c>
      <c r="C51" s="281" t="s">
        <v>112</v>
      </c>
      <c r="D51" s="281" t="s">
        <v>55</v>
      </c>
      <c r="E51" s="281" t="s">
        <v>30</v>
      </c>
      <c r="H51" s="274"/>
      <c r="I51" s="274"/>
      <c r="J51" s="296" t="s">
        <v>113</v>
      </c>
      <c r="K51" s="296"/>
      <c r="L51" s="296"/>
      <c r="M51" s="296"/>
      <c r="N51" s="278" t="s">
        <v>114</v>
      </c>
      <c r="R51" s="296" t="s">
        <v>113</v>
      </c>
      <c r="S51" s="296"/>
      <c r="T51" s="296"/>
      <c r="U51" s="296"/>
      <c r="V51" s="278" t="s">
        <v>114</v>
      </c>
      <c r="AC51" s="278"/>
      <c r="AD51" s="281" t="s">
        <v>53</v>
      </c>
      <c r="AE51" s="281" t="s">
        <v>112</v>
      </c>
      <c r="AF51" s="281" t="s">
        <v>55</v>
      </c>
      <c r="AG51" s="281" t="s">
        <v>30</v>
      </c>
      <c r="AJ51" s="274"/>
      <c r="AK51" s="274"/>
      <c r="AL51" s="296" t="s">
        <v>113</v>
      </c>
      <c r="AM51" s="296"/>
      <c r="AN51" s="296"/>
      <c r="AO51" s="296"/>
      <c r="AP51" s="278" t="s">
        <v>114</v>
      </c>
      <c r="AT51" s="296" t="s">
        <v>113</v>
      </c>
      <c r="AU51" s="296"/>
      <c r="AV51" s="296"/>
      <c r="AW51" s="296"/>
      <c r="AX51" s="278" t="s">
        <v>114</v>
      </c>
    </row>
    <row r="52" customFormat="false" ht="8.25" hidden="false" customHeight="false" outlineLevel="0" collapsed="false">
      <c r="A52" s="297" t="s">
        <v>117</v>
      </c>
      <c r="B52" s="283" t="n">
        <f aca="false">SUM(K22:K26,E32:E37,E43:E46)</f>
        <v>550</v>
      </c>
      <c r="C52" s="283" t="n">
        <f aca="false">SUM(F43:F46,F32:F37,L22:L26)</f>
        <v>378</v>
      </c>
      <c r="D52" s="283" t="n">
        <f aca="false">SUM(G43:G46,G32:G37,M22:M26)</f>
        <v>4350</v>
      </c>
      <c r="E52" s="283" t="n">
        <f aca="false">SUM(O22:O26,I32:I37,I43:I46)</f>
        <v>35</v>
      </c>
      <c r="H52" s="274"/>
      <c r="I52" s="274"/>
      <c r="J52" s="282" t="s">
        <v>1789</v>
      </c>
      <c r="K52" s="282"/>
      <c r="L52" s="282"/>
      <c r="M52" s="282"/>
      <c r="N52" s="282" t="s">
        <v>22</v>
      </c>
      <c r="R52" s="282"/>
      <c r="S52" s="282"/>
      <c r="T52" s="282"/>
      <c r="U52" s="282"/>
      <c r="V52" s="282"/>
      <c r="AC52" s="297" t="s">
        <v>117</v>
      </c>
      <c r="AD52" s="283" t="n">
        <f aca="false">SUM(AM22:AM26,AG32:AG37,AG43:AG46)</f>
        <v>583</v>
      </c>
      <c r="AE52" s="283" t="n">
        <f aca="false">SUM(AH43:AH46,AH32:AH37,AM22:AM26)</f>
        <v>404</v>
      </c>
      <c r="AF52" s="283" t="n">
        <f aca="false">SUM(AI43:AI46,AI32:AI37,AN22:AN26)</f>
        <v>3653</v>
      </c>
      <c r="AG52" s="283" t="n">
        <f aca="false">SUM(AQ22:AQ26,AK32:AK37,AK43:AK46)</f>
        <v>27</v>
      </c>
      <c r="AJ52" s="274"/>
      <c r="AK52" s="274"/>
      <c r="AL52" s="297"/>
      <c r="AM52" s="297"/>
      <c r="AN52" s="297"/>
      <c r="AO52" s="297"/>
      <c r="AP52" s="282"/>
      <c r="AT52" s="297"/>
      <c r="AU52" s="297"/>
      <c r="AV52" s="297"/>
      <c r="AW52" s="297"/>
      <c r="AX52" s="282"/>
    </row>
    <row r="53" customFormat="false" ht="8.25" hidden="false" customHeight="false" outlineLevel="0" collapsed="false">
      <c r="A53" s="297" t="s">
        <v>118</v>
      </c>
      <c r="B53" s="283" t="n">
        <f aca="false">SUM(D17)</f>
        <v>550</v>
      </c>
      <c r="C53" s="283" t="n">
        <f aca="false">SUM(E17)</f>
        <v>378</v>
      </c>
      <c r="D53" s="283" t="n">
        <f aca="false">SUM(G17)</f>
        <v>4350</v>
      </c>
      <c r="E53" s="283" t="n">
        <f aca="false">SUM(I17)</f>
        <v>35</v>
      </c>
      <c r="F53" s="281"/>
      <c r="J53" s="282" t="s">
        <v>1082</v>
      </c>
      <c r="K53" s="282"/>
      <c r="L53" s="282"/>
      <c r="M53" s="282"/>
      <c r="N53" s="282" t="s">
        <v>51</v>
      </c>
      <c r="R53" s="282"/>
      <c r="S53" s="282"/>
      <c r="T53" s="282"/>
      <c r="U53" s="282"/>
      <c r="V53" s="282"/>
      <c r="AC53" s="297" t="s">
        <v>118</v>
      </c>
      <c r="AD53" s="283" t="n">
        <f aca="false">SUM(AF17)</f>
        <v>583</v>
      </c>
      <c r="AE53" s="283" t="n">
        <f aca="false">SUM(AG17)</f>
        <v>378</v>
      </c>
      <c r="AF53" s="283" t="n">
        <f aca="false">SUM(AI17)</f>
        <v>4072</v>
      </c>
      <c r="AG53" s="283" t="n">
        <f aca="false">SUM(AK17)</f>
        <v>27</v>
      </c>
      <c r="AH53" s="281"/>
      <c r="AL53" s="297"/>
      <c r="AM53" s="297"/>
      <c r="AN53" s="297"/>
      <c r="AO53" s="297"/>
      <c r="AP53" s="282"/>
      <c r="AT53" s="297"/>
      <c r="AU53" s="297"/>
      <c r="AV53" s="297"/>
      <c r="AW53" s="297"/>
      <c r="AX53" s="282"/>
    </row>
    <row r="54" customFormat="false" ht="8.25" hidden="false" customHeight="false" outlineLevel="0" collapsed="false">
      <c r="A54" s="297" t="s">
        <v>120</v>
      </c>
      <c r="B54" s="282"/>
      <c r="F54" s="281"/>
      <c r="J54" s="282" t="s">
        <v>1790</v>
      </c>
      <c r="K54" s="282"/>
      <c r="L54" s="282"/>
      <c r="M54" s="282"/>
      <c r="N54" s="282" t="s">
        <v>51</v>
      </c>
      <c r="R54" s="282"/>
      <c r="S54" s="282"/>
      <c r="T54" s="282"/>
      <c r="U54" s="282"/>
      <c r="V54" s="282"/>
      <c r="AC54" s="297" t="s">
        <v>120</v>
      </c>
      <c r="AD54" s="282"/>
      <c r="AH54" s="281"/>
      <c r="AL54" s="297"/>
      <c r="AM54" s="297"/>
      <c r="AN54" s="297"/>
      <c r="AO54" s="297"/>
      <c r="AP54" s="282"/>
      <c r="AT54" s="297"/>
      <c r="AU54" s="297"/>
      <c r="AV54" s="297"/>
      <c r="AW54" s="297"/>
      <c r="AX54" s="282"/>
    </row>
    <row r="55" customFormat="false" ht="8.25" hidden="false" customHeight="false" outlineLevel="0" collapsed="false">
      <c r="J55" s="282" t="s">
        <v>1791</v>
      </c>
      <c r="K55" s="282"/>
      <c r="L55" s="282"/>
      <c r="M55" s="282"/>
      <c r="N55" s="282" t="s">
        <v>122</v>
      </c>
      <c r="R55" s="297"/>
      <c r="S55" s="297"/>
      <c r="T55" s="297"/>
      <c r="U55" s="297"/>
      <c r="V55" s="282"/>
      <c r="AL55" s="297"/>
      <c r="AM55" s="297"/>
      <c r="AN55" s="297"/>
      <c r="AO55" s="297"/>
      <c r="AP55" s="282"/>
      <c r="AT55" s="297"/>
      <c r="AU55" s="297"/>
      <c r="AV55" s="297"/>
      <c r="AW55" s="297"/>
      <c r="AX55" s="282"/>
    </row>
    <row r="56" customFormat="false" ht="8.25" hidden="false" customHeight="false" outlineLevel="0" collapsed="false">
      <c r="A56" s="278"/>
      <c r="B56" s="281" t="s">
        <v>25</v>
      </c>
      <c r="C56" s="281" t="s">
        <v>28</v>
      </c>
      <c r="D56" s="281" t="s">
        <v>30</v>
      </c>
      <c r="J56" s="282" t="s">
        <v>1792</v>
      </c>
      <c r="K56" s="282"/>
      <c r="L56" s="282"/>
      <c r="M56" s="282"/>
      <c r="N56" s="282" t="s">
        <v>122</v>
      </c>
      <c r="R56" s="297"/>
      <c r="S56" s="297"/>
      <c r="T56" s="297"/>
      <c r="U56" s="297"/>
      <c r="V56" s="282"/>
      <c r="AC56" s="278"/>
      <c r="AD56" s="281" t="s">
        <v>25</v>
      </c>
      <c r="AE56" s="281" t="s">
        <v>28</v>
      </c>
      <c r="AF56" s="281" t="s">
        <v>30</v>
      </c>
      <c r="AL56" s="297"/>
      <c r="AM56" s="297"/>
      <c r="AN56" s="297"/>
      <c r="AO56" s="297"/>
      <c r="AP56" s="282"/>
      <c r="AT56" s="297"/>
      <c r="AU56" s="297"/>
      <c r="AV56" s="297"/>
      <c r="AW56" s="297"/>
      <c r="AX56" s="282"/>
    </row>
    <row r="57" customFormat="false" ht="8.25" hidden="false" customHeight="false" outlineLevel="0" collapsed="false">
      <c r="A57" s="297" t="s">
        <v>125</v>
      </c>
      <c r="B57" s="283" t="n">
        <f aca="false">SUM(N14:N16,D22:D26,L32:L37,L43:L46)</f>
        <v>469</v>
      </c>
      <c r="C57" s="283" t="n">
        <f aca="false">SUM(O14:O16,E22:E26,M32:M37,M43:M46)</f>
        <v>2080</v>
      </c>
      <c r="D57" s="283" t="n">
        <f aca="false">SUM(Q14:Q16,G22:G26,O32:O37,O43:O46)</f>
        <v>18</v>
      </c>
      <c r="J57" s="282" t="s">
        <v>890</v>
      </c>
      <c r="K57" s="282"/>
      <c r="L57" s="282"/>
      <c r="M57" s="282"/>
      <c r="N57" s="282" t="s">
        <v>122</v>
      </c>
      <c r="R57" s="297"/>
      <c r="S57" s="297"/>
      <c r="T57" s="297"/>
      <c r="U57" s="297"/>
      <c r="V57" s="282"/>
      <c r="AC57" s="297" t="s">
        <v>125</v>
      </c>
      <c r="AD57" s="283" t="n">
        <f aca="false">SUM(AP14:AP16,AF22:AF26,AN32:AN37,AN43:AN46)</f>
        <v>421</v>
      </c>
      <c r="AE57" s="283" t="n">
        <f aca="false">SUM(AQ14:AQ16,AG22:AG26,AO32:AO37,AO43:AO46)</f>
        <v>2231</v>
      </c>
      <c r="AF57" s="283" t="n">
        <f aca="false">SUM(AS14:AS16,AI22:AI26,AQ32:AQ37,AQ43:AQ46)</f>
        <v>18</v>
      </c>
      <c r="AL57" s="297"/>
      <c r="AM57" s="297"/>
      <c r="AN57" s="297"/>
      <c r="AO57" s="297"/>
      <c r="AP57" s="282"/>
      <c r="AT57" s="297"/>
      <c r="AU57" s="297"/>
      <c r="AV57" s="297"/>
      <c r="AW57" s="297"/>
      <c r="AX57" s="282"/>
    </row>
    <row r="58" customFormat="false" ht="8.25" hidden="false" customHeight="false" outlineLevel="0" collapsed="false">
      <c r="A58" s="297" t="s">
        <v>120</v>
      </c>
      <c r="B58" s="282"/>
      <c r="J58" s="282" t="s">
        <v>1793</v>
      </c>
      <c r="K58" s="282"/>
      <c r="L58" s="282"/>
      <c r="M58" s="282"/>
      <c r="N58" s="282" t="s">
        <v>122</v>
      </c>
      <c r="R58" s="297"/>
      <c r="S58" s="297"/>
      <c r="T58" s="297"/>
      <c r="U58" s="297"/>
      <c r="V58" s="282"/>
      <c r="AC58" s="297" t="s">
        <v>120</v>
      </c>
      <c r="AD58" s="282"/>
      <c r="AL58" s="297"/>
      <c r="AM58" s="297"/>
      <c r="AN58" s="297"/>
      <c r="AO58" s="297"/>
      <c r="AP58" s="282"/>
      <c r="AT58" s="297"/>
      <c r="AU58" s="297"/>
      <c r="AV58" s="297"/>
      <c r="AW58" s="297"/>
      <c r="AX58" s="282"/>
    </row>
    <row r="59" customFormat="false" ht="8.25" hidden="false" customHeight="false" outlineLevel="0" collapsed="false">
      <c r="J59" s="282" t="s">
        <v>1794</v>
      </c>
      <c r="K59" s="282"/>
      <c r="L59" s="282"/>
      <c r="M59" s="282"/>
      <c r="N59" s="282" t="s">
        <v>122</v>
      </c>
      <c r="R59" s="297"/>
      <c r="S59" s="297"/>
      <c r="T59" s="297"/>
      <c r="U59" s="297"/>
      <c r="V59" s="282"/>
      <c r="AL59" s="297"/>
      <c r="AM59" s="297"/>
      <c r="AN59" s="297"/>
      <c r="AO59" s="297"/>
      <c r="AP59" s="282"/>
      <c r="AT59" s="297"/>
      <c r="AU59" s="297"/>
      <c r="AV59" s="297"/>
      <c r="AW59" s="297"/>
      <c r="AX59" s="282"/>
    </row>
    <row r="60" customFormat="false" ht="8.25" hidden="false" customHeight="false" outlineLevel="0" collapsed="false">
      <c r="B60" s="281" t="s">
        <v>16</v>
      </c>
      <c r="C60" s="281" t="s">
        <v>17</v>
      </c>
      <c r="J60" s="273" t="s">
        <v>1795</v>
      </c>
      <c r="N60" s="273" t="s">
        <v>130</v>
      </c>
      <c r="AD60" s="281" t="s">
        <v>16</v>
      </c>
      <c r="AE60" s="281" t="s">
        <v>17</v>
      </c>
    </row>
    <row r="61" customFormat="false" ht="8.25" hidden="false" customHeight="false" outlineLevel="0" collapsed="false">
      <c r="A61" s="297" t="s">
        <v>131</v>
      </c>
      <c r="B61" s="280" t="n">
        <f aca="false">B57/(B53+B57)</f>
        <v>0.460255152109912</v>
      </c>
      <c r="C61" s="280" t="n">
        <f aca="false">B53/(B53+B57)</f>
        <v>0.539744847890088</v>
      </c>
      <c r="J61" s="273" t="s">
        <v>1796</v>
      </c>
      <c r="N61" s="273" t="s">
        <v>130</v>
      </c>
      <c r="AC61" s="297" t="s">
        <v>131</v>
      </c>
      <c r="AD61" s="280" t="n">
        <f aca="false">AD57/(AD53+AD57)</f>
        <v>0.419322709163347</v>
      </c>
      <c r="AE61" s="280" t="n">
        <f aca="false">AD53/(AD53+AD57)</f>
        <v>0.580677290836653</v>
      </c>
      <c r="AL61" s="273" t="s">
        <v>132</v>
      </c>
    </row>
    <row r="62" customFormat="false" ht="8.25" hidden="false" customHeight="false" outlineLevel="0" collapsed="false">
      <c r="A62" s="297" t="s">
        <v>133</v>
      </c>
      <c r="B62" s="282"/>
      <c r="C62" s="282"/>
      <c r="AC62" s="297" t="s">
        <v>133</v>
      </c>
      <c r="AD62" s="282"/>
      <c r="AE62" s="282"/>
    </row>
    <row r="73" customFormat="false" ht="8.25" hidden="false" customHeight="false" outlineLevel="0" collapsed="false">
      <c r="A73" s="275" t="s">
        <v>10</v>
      </c>
      <c r="B73" s="275"/>
      <c r="C73" s="275"/>
      <c r="D73" s="275"/>
      <c r="E73" s="275"/>
      <c r="F73" s="275"/>
      <c r="G73" s="275"/>
      <c r="H73" s="275"/>
      <c r="I73" s="275"/>
      <c r="J73" s="275"/>
      <c r="K73" s="275"/>
      <c r="L73" s="275"/>
      <c r="M73" s="275"/>
      <c r="N73" s="275"/>
      <c r="O73" s="275"/>
      <c r="P73" s="275"/>
      <c r="Q73" s="275"/>
      <c r="R73" s="275"/>
      <c r="S73" s="275"/>
      <c r="T73" s="275"/>
      <c r="U73" s="275"/>
      <c r="V73" s="275"/>
      <c r="W73" s="275"/>
    </row>
    <row r="74" customFormat="false" ht="8.25" hidden="false" customHeight="false" outlineLevel="0" collapsed="false">
      <c r="A74" s="276"/>
      <c r="B74" s="276"/>
      <c r="C74" s="276"/>
      <c r="D74" s="276"/>
      <c r="E74" s="276"/>
      <c r="F74" s="276"/>
      <c r="G74" s="276"/>
      <c r="H74" s="276"/>
      <c r="I74" s="276"/>
      <c r="J74" s="276"/>
      <c r="K74" s="276"/>
      <c r="L74" s="276"/>
      <c r="M74" s="276"/>
      <c r="N74" s="276"/>
      <c r="O74" s="276"/>
      <c r="P74" s="276"/>
      <c r="Q74" s="276"/>
      <c r="R74" s="276"/>
      <c r="S74" s="276"/>
      <c r="T74" s="276"/>
      <c r="U74" s="276"/>
      <c r="V74" s="276"/>
      <c r="W74" s="276"/>
    </row>
    <row r="75" customFormat="false" ht="8.25" hidden="false" customHeight="false" outlineLevel="0" collapsed="false">
      <c r="H75" s="277" t="s">
        <v>11</v>
      </c>
      <c r="I75" s="277"/>
      <c r="J75" s="277"/>
      <c r="M75" s="277" t="s">
        <v>12</v>
      </c>
      <c r="N75" s="277"/>
      <c r="O75" s="277"/>
      <c r="S75" s="278" t="s">
        <v>13</v>
      </c>
    </row>
    <row r="76" customFormat="false" ht="8.25" hidden="false" customHeight="false" outlineLevel="0" collapsed="false">
      <c r="H76" s="277" t="s">
        <v>14</v>
      </c>
      <c r="I76" s="277"/>
      <c r="J76" s="277"/>
      <c r="M76" s="277" t="s">
        <v>15</v>
      </c>
      <c r="S76" s="279" t="s">
        <v>16</v>
      </c>
      <c r="T76" s="279" t="s">
        <v>17</v>
      </c>
    </row>
    <row r="77" customFormat="false" ht="8.25" hidden="false" customHeight="false" outlineLevel="0" collapsed="false">
      <c r="H77" s="277"/>
      <c r="I77" s="277"/>
      <c r="J77" s="277"/>
      <c r="S77" s="280" t="n">
        <f aca="false">(M87+C97+K108+K117)/(M87+C97+K108+C87)</f>
        <v>0.494350282485876</v>
      </c>
      <c r="T77" s="280" t="n">
        <f aca="false">C87/(C87+M87+C97+K108+K117)</f>
        <v>0.505649717514124</v>
      </c>
    </row>
    <row r="80" customFormat="false" ht="8.25" hidden="false" customHeight="false" outlineLevel="0" collapsed="false">
      <c r="A80" s="275" t="s">
        <v>14</v>
      </c>
      <c r="B80" s="275"/>
      <c r="C80" s="275"/>
      <c r="D80" s="275"/>
      <c r="E80" s="275"/>
      <c r="F80" s="275"/>
      <c r="G80" s="275"/>
      <c r="H80" s="275"/>
      <c r="I80" s="275"/>
      <c r="J80" s="275"/>
      <c r="K80" s="275"/>
      <c r="L80" s="275"/>
      <c r="M80" s="275"/>
      <c r="N80" s="275"/>
      <c r="O80" s="275"/>
      <c r="P80" s="275"/>
      <c r="Q80" s="275"/>
      <c r="R80" s="275"/>
      <c r="S80" s="275"/>
      <c r="T80" s="275"/>
      <c r="U80" s="275"/>
      <c r="V80" s="275"/>
      <c r="W80" s="275"/>
    </row>
    <row r="82" customFormat="false" ht="8.25" hidden="false" customHeight="false" outlineLevel="0" collapsed="false">
      <c r="C82" s="275" t="s">
        <v>18</v>
      </c>
      <c r="D82" s="275"/>
      <c r="E82" s="275"/>
      <c r="F82" s="275"/>
      <c r="G82" s="275"/>
      <c r="H82" s="275"/>
      <c r="I82" s="275"/>
      <c r="L82" s="275" t="s">
        <v>19</v>
      </c>
      <c r="M82" s="275"/>
      <c r="N82" s="275"/>
      <c r="O82" s="275"/>
      <c r="P82" s="275"/>
      <c r="R82" s="275" t="s">
        <v>20</v>
      </c>
      <c r="S82" s="275"/>
      <c r="T82" s="275"/>
      <c r="V82" s="275" t="s">
        <v>21</v>
      </c>
      <c r="W82" s="275"/>
    </row>
    <row r="83" customFormat="false" ht="8.25" hidden="false" customHeight="false" outlineLevel="0" collapsed="false">
      <c r="A83" s="281" t="s">
        <v>22</v>
      </c>
      <c r="B83" s="281" t="s">
        <v>24</v>
      </c>
      <c r="C83" s="281" t="s">
        <v>25</v>
      </c>
      <c r="D83" s="281" t="s">
        <v>26</v>
      </c>
      <c r="E83" s="281" t="s">
        <v>27</v>
      </c>
      <c r="F83" s="281" t="s">
        <v>28</v>
      </c>
      <c r="G83" s="281" t="s">
        <v>29</v>
      </c>
      <c r="H83" s="281" t="s">
        <v>30</v>
      </c>
      <c r="I83" s="281" t="s">
        <v>31</v>
      </c>
      <c r="J83" s="281" t="s">
        <v>32</v>
      </c>
      <c r="K83" s="281" t="s">
        <v>33</v>
      </c>
      <c r="M83" s="281" t="s">
        <v>34</v>
      </c>
      <c r="N83" s="281" t="s">
        <v>35</v>
      </c>
      <c r="O83" s="281" t="s">
        <v>36</v>
      </c>
      <c r="P83" s="281" t="s">
        <v>30</v>
      </c>
      <c r="Q83" s="281" t="s">
        <v>37</v>
      </c>
      <c r="R83" s="281"/>
      <c r="S83" s="281" t="s">
        <v>38</v>
      </c>
      <c r="T83" s="281" t="s">
        <v>39</v>
      </c>
      <c r="U83" s="281" t="s">
        <v>40</v>
      </c>
      <c r="V83" s="281"/>
      <c r="W83" s="281" t="s">
        <v>41</v>
      </c>
      <c r="X83" s="281" t="s">
        <v>42</v>
      </c>
      <c r="Y83" s="281"/>
      <c r="Z83" s="281"/>
    </row>
    <row r="84" customFormat="false" ht="8.25" hidden="false" customHeight="false" outlineLevel="0" collapsed="false">
      <c r="A84" s="282" t="s">
        <v>1797</v>
      </c>
      <c r="B84" s="283"/>
      <c r="C84" s="283"/>
      <c r="D84" s="283"/>
      <c r="E84" s="280" t="e">
        <f aca="false">D84/C84</f>
        <v>#DIV/0!</v>
      </c>
      <c r="F84" s="283"/>
      <c r="G84" s="284" t="e">
        <f aca="false">F84/C84</f>
        <v>#DIV/0!</v>
      </c>
      <c r="H84" s="283"/>
      <c r="I84" s="280" t="e">
        <f aca="false">H84/C84</f>
        <v>#DIV/0!</v>
      </c>
      <c r="J84" s="283"/>
      <c r="K84" s="280" t="e">
        <f aca="false">J84/C84</f>
        <v>#DIV/0!</v>
      </c>
      <c r="M84" s="283"/>
      <c r="N84" s="283"/>
      <c r="O84" s="283" t="e">
        <f aca="false">N84/M84</f>
        <v>#DIV/0!</v>
      </c>
      <c r="P84" s="283"/>
      <c r="Q84" s="280" t="e">
        <f aca="false">P84/M84</f>
        <v>#DIV/0!</v>
      </c>
      <c r="R84" s="274"/>
      <c r="S84" s="280" t="n">
        <f aca="false">(C84+M84)/($D$17+$N$17)</f>
        <v>0</v>
      </c>
      <c r="T84" s="280" t="n">
        <f aca="false">C84/($D$17)</f>
        <v>0</v>
      </c>
      <c r="U84" s="280" t="n">
        <f aca="false">M84/($N$17)</f>
        <v>0</v>
      </c>
      <c r="V84" s="285"/>
      <c r="W84" s="283" t="n">
        <f aca="false">(F84*0.05)+(H84*4)+(J84*-1)+(N84*0.1)+(P84*6)</f>
        <v>0</v>
      </c>
      <c r="X84" s="286" t="n">
        <f aca="false">((F84*0.05)+(H84*4)+(J84*-1)+(N84*0.1)+(P84*6))*0.4</f>
        <v>0</v>
      </c>
      <c r="Y84" s="274"/>
      <c r="Z84" s="274"/>
    </row>
    <row r="85" customFormat="false" ht="8.25" hidden="false" customHeight="false" outlineLevel="0" collapsed="false">
      <c r="A85" s="282" t="s">
        <v>459</v>
      </c>
      <c r="B85" s="283"/>
      <c r="C85" s="283"/>
      <c r="D85" s="283"/>
      <c r="E85" s="280" t="e">
        <f aca="false">D85/C85</f>
        <v>#DIV/0!</v>
      </c>
      <c r="F85" s="283"/>
      <c r="G85" s="284" t="e">
        <f aca="false">F85/C85</f>
        <v>#DIV/0!</v>
      </c>
      <c r="H85" s="283"/>
      <c r="I85" s="280" t="e">
        <f aca="false">H85/C85</f>
        <v>#DIV/0!</v>
      </c>
      <c r="J85" s="283"/>
      <c r="K85" s="280" t="e">
        <f aca="false">J85/C85</f>
        <v>#DIV/0!</v>
      </c>
      <c r="M85" s="283"/>
      <c r="N85" s="283"/>
      <c r="O85" s="283" t="e">
        <f aca="false">N85/M85</f>
        <v>#DIV/0!</v>
      </c>
      <c r="P85" s="283"/>
      <c r="Q85" s="280" t="e">
        <f aca="false">P85/M85</f>
        <v>#DIV/0!</v>
      </c>
      <c r="R85" s="274"/>
      <c r="S85" s="280" t="n">
        <f aca="false">(C85+M85)/($D$17+$N$17)</f>
        <v>0</v>
      </c>
      <c r="T85" s="280" t="n">
        <f aca="false">C85/($D$17)</f>
        <v>0</v>
      </c>
      <c r="U85" s="280" t="n">
        <f aca="false">M85/($N$17)</f>
        <v>0</v>
      </c>
      <c r="V85" s="285"/>
      <c r="W85" s="283" t="n">
        <f aca="false">(F85*0.05)+(H85*4)+(J85*-1)+(N85*0.1)+(P85*6)</f>
        <v>0</v>
      </c>
      <c r="X85" s="286" t="n">
        <f aca="false">((F85*0.05)+(H85*4)+(J85*-1)+(N85*0.1)+(P85*6))*0.4</f>
        <v>0</v>
      </c>
      <c r="Y85" s="274"/>
      <c r="Z85" s="274"/>
    </row>
    <row r="86" customFormat="false" ht="8.25" hidden="false" customHeight="false" outlineLevel="0" collapsed="false">
      <c r="A86" s="282" t="s">
        <v>1741</v>
      </c>
      <c r="B86" s="283" t="n">
        <v>17</v>
      </c>
      <c r="C86" s="283" t="n">
        <v>537</v>
      </c>
      <c r="D86" s="283" t="n">
        <v>365</v>
      </c>
      <c r="E86" s="280" t="n">
        <f aca="false">D86/C86</f>
        <v>0.679702048417132</v>
      </c>
      <c r="F86" s="283" t="n">
        <v>4154</v>
      </c>
      <c r="G86" s="284" t="n">
        <f aca="false">F86/C86</f>
        <v>7.73556797020484</v>
      </c>
      <c r="H86" s="283" t="n">
        <v>25</v>
      </c>
      <c r="I86" s="280" t="n">
        <f aca="false">H86/C86</f>
        <v>0.0465549348230913</v>
      </c>
      <c r="J86" s="283" t="n">
        <v>12</v>
      </c>
      <c r="K86" s="280" t="n">
        <f aca="false">J86/C86</f>
        <v>0.0223463687150838</v>
      </c>
      <c r="M86" s="283" t="n">
        <v>70</v>
      </c>
      <c r="N86" s="283" t="n">
        <v>168</v>
      </c>
      <c r="O86" s="283" t="n">
        <f aca="false">N86/M86</f>
        <v>2.4</v>
      </c>
      <c r="P86" s="283" t="n">
        <v>2</v>
      </c>
      <c r="Q86" s="280" t="n">
        <f aca="false">P86/M86</f>
        <v>0.0285714285714286</v>
      </c>
      <c r="R86" s="274"/>
      <c r="S86" s="280" t="n">
        <f aca="false">(C86+M86)/($D$17+$N$17)</f>
        <v>0.98538961038961</v>
      </c>
      <c r="T86" s="280" t="n">
        <f aca="false">C86/($D$17)</f>
        <v>0.976363636363636</v>
      </c>
      <c r="U86" s="280" t="n">
        <f aca="false">M86/($N$17)</f>
        <v>1.06060606060606</v>
      </c>
      <c r="V86" s="285"/>
      <c r="W86" s="283" t="n">
        <f aca="false">(F86*0.05)+(H86*4)+(J86*-1)+(N86*0.1)+(P86*6)</f>
        <v>324.5</v>
      </c>
      <c r="X86" s="286" t="n">
        <f aca="false">((F86*0.05)+(H86*4)+(J86*-1)+(N86*0.1)+(P86*6))*0.4</f>
        <v>129.8</v>
      </c>
      <c r="Y86" s="274"/>
      <c r="Z86" s="274"/>
    </row>
    <row r="87" customFormat="false" ht="8.25" hidden="false" customHeight="false" outlineLevel="0" collapsed="false">
      <c r="A87" s="281" t="s">
        <v>49</v>
      </c>
      <c r="B87" s="281"/>
      <c r="C87" s="281" t="n">
        <f aca="false">SUM(C84:C86)</f>
        <v>537</v>
      </c>
      <c r="D87" s="281" t="n">
        <f aca="false">SUM(D84:D86)</f>
        <v>365</v>
      </c>
      <c r="E87" s="281"/>
      <c r="F87" s="281" t="n">
        <f aca="false">SUM(F84:F86)</f>
        <v>4154</v>
      </c>
      <c r="G87" s="281"/>
      <c r="H87" s="281" t="n">
        <f aca="false">SUM(H84:H86)</f>
        <v>25</v>
      </c>
      <c r="I87" s="281"/>
      <c r="J87" s="281" t="n">
        <f aca="false">SUM(J84:J86)</f>
        <v>12</v>
      </c>
      <c r="K87" s="281"/>
      <c r="L87" s="278"/>
      <c r="M87" s="281" t="n">
        <f aca="false">SUM(M84:M86)</f>
        <v>70</v>
      </c>
      <c r="N87" s="281" t="n">
        <f aca="false">SUM(N84:N86)</f>
        <v>168</v>
      </c>
      <c r="O87" s="281"/>
      <c r="P87" s="281" t="n">
        <f aca="false">SUM(P84:P86)</f>
        <v>2</v>
      </c>
      <c r="Q87" s="281"/>
      <c r="R87" s="281"/>
      <c r="S87" s="287" t="n">
        <f aca="false">S84+S85+S86</f>
        <v>0.98538961038961</v>
      </c>
      <c r="T87" s="288" t="n">
        <f aca="false">C87/(C87+M87)</f>
        <v>0.884678747940692</v>
      </c>
      <c r="U87" s="288" t="n">
        <f aca="false">M87/(M87+C87)</f>
        <v>0.115321252059308</v>
      </c>
      <c r="V87" s="285"/>
      <c r="W87" s="274"/>
      <c r="X87" s="274"/>
      <c r="Y87" s="274"/>
      <c r="Z87" s="274"/>
    </row>
    <row r="88" customFormat="false" ht="8.25" hidden="false" customHeight="false" outlineLevel="0" collapsed="false">
      <c r="B88" s="274"/>
      <c r="C88" s="274"/>
      <c r="D88" s="289"/>
      <c r="E88" s="274"/>
      <c r="F88" s="290"/>
      <c r="G88" s="274"/>
      <c r="H88" s="291"/>
      <c r="I88" s="274"/>
      <c r="J88" s="291"/>
      <c r="K88" s="274"/>
      <c r="L88" s="274"/>
      <c r="M88" s="274"/>
      <c r="N88" s="274"/>
      <c r="O88" s="274"/>
      <c r="P88" s="274"/>
      <c r="Q88" s="274"/>
      <c r="R88" s="274"/>
    </row>
    <row r="89" customFormat="false" ht="8.25" hidden="false" customHeight="false" outlineLevel="0" collapsed="false">
      <c r="B89" s="274"/>
      <c r="C89" s="274"/>
      <c r="D89" s="289"/>
      <c r="E89" s="274"/>
      <c r="F89" s="290"/>
      <c r="G89" s="274"/>
      <c r="H89" s="291"/>
      <c r="I89" s="274"/>
      <c r="J89" s="291"/>
      <c r="K89" s="274"/>
      <c r="L89" s="274"/>
      <c r="M89" s="274"/>
      <c r="N89" s="274"/>
      <c r="O89" s="274"/>
      <c r="P89" s="274"/>
      <c r="Q89" s="274"/>
      <c r="R89" s="274"/>
    </row>
    <row r="90" customFormat="false" ht="8.25" hidden="false" customHeight="false" outlineLevel="0" collapsed="false">
      <c r="A90" s="275" t="s">
        <v>19</v>
      </c>
      <c r="B90" s="275"/>
      <c r="C90" s="275"/>
      <c r="D90" s="275"/>
      <c r="E90" s="275"/>
      <c r="F90" s="275"/>
      <c r="G90" s="275"/>
      <c r="H90" s="275" t="s">
        <v>50</v>
      </c>
      <c r="I90" s="275"/>
      <c r="J90" s="275"/>
      <c r="K90" s="275"/>
      <c r="L90" s="275"/>
      <c r="M90" s="275"/>
      <c r="N90" s="274"/>
      <c r="O90" s="274"/>
      <c r="R90" s="275" t="s">
        <v>20</v>
      </c>
      <c r="S90" s="275"/>
      <c r="T90" s="275"/>
      <c r="V90" s="275" t="s">
        <v>21</v>
      </c>
      <c r="W90" s="275"/>
      <c r="X90" s="276"/>
      <c r="Y90" s="276"/>
      <c r="Z90" s="276"/>
      <c r="AA90" s="276"/>
    </row>
    <row r="91" customFormat="false" ht="8.25" hidden="false" customHeight="false" outlineLevel="0" collapsed="false">
      <c r="A91" s="281" t="s">
        <v>51</v>
      </c>
      <c r="B91" s="281" t="s">
        <v>24</v>
      </c>
      <c r="C91" s="281" t="s">
        <v>25</v>
      </c>
      <c r="D91" s="281" t="s">
        <v>28</v>
      </c>
      <c r="E91" s="281" t="s">
        <v>29</v>
      </c>
      <c r="F91" s="281" t="s">
        <v>30</v>
      </c>
      <c r="G91" s="281" t="s">
        <v>31</v>
      </c>
      <c r="I91" s="281" t="s">
        <v>52</v>
      </c>
      <c r="J91" s="281" t="s">
        <v>53</v>
      </c>
      <c r="K91" s="281" t="s">
        <v>54</v>
      </c>
      <c r="L91" s="281" t="s">
        <v>55</v>
      </c>
      <c r="M91" s="281" t="s">
        <v>56</v>
      </c>
      <c r="N91" s="281" t="s">
        <v>30</v>
      </c>
      <c r="O91" s="281" t="s">
        <v>57</v>
      </c>
      <c r="R91" s="281" t="s">
        <v>51</v>
      </c>
      <c r="S91" s="281" t="s">
        <v>38</v>
      </c>
      <c r="T91" s="281" t="s">
        <v>39</v>
      </c>
      <c r="U91" s="281" t="s">
        <v>40</v>
      </c>
      <c r="W91" s="281" t="s">
        <v>41</v>
      </c>
      <c r="X91" s="281" t="s">
        <v>58</v>
      </c>
      <c r="Y91" s="281" t="s">
        <v>59</v>
      </c>
      <c r="Z91" s="281"/>
      <c r="AA91" s="281"/>
    </row>
    <row r="92" customFormat="false" ht="8.25" hidden="false" customHeight="false" outlineLevel="0" collapsed="false">
      <c r="A92" s="282" t="s">
        <v>1746</v>
      </c>
      <c r="B92" s="292" t="n">
        <v>17</v>
      </c>
      <c r="C92" s="283" t="n">
        <v>245</v>
      </c>
      <c r="D92" s="283" t="n">
        <v>1304</v>
      </c>
      <c r="E92" s="283" t="n">
        <f aca="false">D92/C92</f>
        <v>5.32244897959184</v>
      </c>
      <c r="F92" s="283" t="n">
        <v>10</v>
      </c>
      <c r="G92" s="280" t="n">
        <f aca="false">F92/C92</f>
        <v>0.0408163265306122</v>
      </c>
      <c r="I92" s="280" t="n">
        <f aca="false">K92/J92</f>
        <v>0.794117647058824</v>
      </c>
      <c r="J92" s="283" t="n">
        <v>102</v>
      </c>
      <c r="K92" s="283" t="n">
        <v>81</v>
      </c>
      <c r="L92" s="283" t="n">
        <v>735</v>
      </c>
      <c r="M92" s="283" t="n">
        <f aca="false">L92/K92</f>
        <v>9.07407407407407</v>
      </c>
      <c r="N92" s="283" t="n">
        <v>6</v>
      </c>
      <c r="O92" s="280" t="n">
        <f aca="false">N92/K92</f>
        <v>0.0740740740740741</v>
      </c>
      <c r="R92" s="282" t="s">
        <v>1747</v>
      </c>
      <c r="S92" s="280" t="n">
        <f aca="false">(C92+J92)/($D$27+$K$27+$N$17+$E$17+$L$38+$L$47)</f>
        <v>0.341535433070866</v>
      </c>
      <c r="T92" s="280" t="n">
        <f aca="false">J92/($K$27+$F$38+$F$47)</f>
        <v>0.243436754176611</v>
      </c>
      <c r="U92" s="280" t="n">
        <f aca="false">C92/($D$27+$N$17+$L$38+$L$47)</f>
        <v>0.522388059701493</v>
      </c>
      <c r="W92" s="283" t="n">
        <f aca="false">(D92*0.1)+(F92*6)+(L92*0.1)+(N92*6)</f>
        <v>299.9</v>
      </c>
      <c r="X92" s="283" t="n">
        <f aca="false">(D92*0.1)+(F92*6)+(K92*1)+(L92*0.1)+(N92*6)</f>
        <v>380.9</v>
      </c>
      <c r="Y92" s="283" t="n">
        <f aca="false">(D92*0.1)+(F92*6)+(K92*0.5)+(L92*0.1)+(N92*6)</f>
        <v>340.4</v>
      </c>
      <c r="Z92" s="274"/>
      <c r="AA92" s="274"/>
    </row>
    <row r="93" customFormat="false" ht="8.25" hidden="false" customHeight="false" outlineLevel="0" collapsed="false">
      <c r="A93" s="282" t="s">
        <v>1798</v>
      </c>
      <c r="B93" s="292" t="n">
        <v>14</v>
      </c>
      <c r="C93" s="283" t="n">
        <v>34</v>
      </c>
      <c r="D93" s="283" t="n">
        <v>122</v>
      </c>
      <c r="E93" s="283" t="n">
        <f aca="false">D93/C93</f>
        <v>3.58823529411765</v>
      </c>
      <c r="F93" s="283" t="n">
        <v>0</v>
      </c>
      <c r="G93" s="280" t="n">
        <f aca="false">F93/C93</f>
        <v>0</v>
      </c>
      <c r="I93" s="280" t="e">
        <f aca="false">K93/J93</f>
        <v>#DIV/0!</v>
      </c>
      <c r="J93" s="283" t="n">
        <v>0</v>
      </c>
      <c r="K93" s="283" t="n">
        <v>0</v>
      </c>
      <c r="L93" s="283" t="n">
        <v>0</v>
      </c>
      <c r="M93" s="283" t="e">
        <f aca="false">L93/K93</f>
        <v>#DIV/0!</v>
      </c>
      <c r="N93" s="283" t="n">
        <v>0</v>
      </c>
      <c r="O93" s="280" t="e">
        <f aca="false">N93/K93</f>
        <v>#DIV/0!</v>
      </c>
      <c r="R93" s="282" t="s">
        <v>1799</v>
      </c>
      <c r="S93" s="280" t="n">
        <f aca="false">(C93+J93)/($D$27+$K$27+$N$17+$E$17+$L$38+$L$47)</f>
        <v>0.0334645669291339</v>
      </c>
      <c r="T93" s="280" t="n">
        <f aca="false">J93/($K$27+$F$38+$F$47)</f>
        <v>0</v>
      </c>
      <c r="U93" s="280" t="n">
        <f aca="false">C93/($D$27+$N$17+$L$38+$L$47)</f>
        <v>0.0724946695095949</v>
      </c>
      <c r="W93" s="283" t="n">
        <f aca="false">(D93*0.1)+(F93*6)+(L93*0.1)+(N93*6)</f>
        <v>12.2</v>
      </c>
      <c r="X93" s="283" t="n">
        <f aca="false">(D93*0.1)+(F93*6)+(K93*1)+(L93*0.1)+(N93*6)</f>
        <v>12.2</v>
      </c>
      <c r="Y93" s="283" t="n">
        <f aca="false">(D93*0.1)+(F93*6)+(K93*0.5)+(L93*0.1)+(N93*6)</f>
        <v>12.2</v>
      </c>
      <c r="Z93" s="274"/>
      <c r="AA93" s="274"/>
    </row>
    <row r="94" customFormat="false" ht="8.25" hidden="false" customHeight="false" outlineLevel="0" collapsed="false">
      <c r="A94" s="282" t="s">
        <v>1800</v>
      </c>
      <c r="B94" s="292" t="n">
        <v>12</v>
      </c>
      <c r="C94" s="283" t="n">
        <v>12</v>
      </c>
      <c r="D94" s="283" t="n">
        <v>72</v>
      </c>
      <c r="E94" s="283" t="n">
        <f aca="false">D94/C94</f>
        <v>6</v>
      </c>
      <c r="F94" s="283" t="n">
        <v>1</v>
      </c>
      <c r="G94" s="280" t="n">
        <f aca="false">F94/C94</f>
        <v>0.0833333333333333</v>
      </c>
      <c r="I94" s="280" t="n">
        <f aca="false">K94/J94</f>
        <v>0.8</v>
      </c>
      <c r="J94" s="283" t="n">
        <v>5</v>
      </c>
      <c r="K94" s="283" t="n">
        <v>4</v>
      </c>
      <c r="L94" s="283" t="n">
        <v>28</v>
      </c>
      <c r="M94" s="283" t="n">
        <f aca="false">L94/K94</f>
        <v>7</v>
      </c>
      <c r="N94" s="283" t="n">
        <v>0</v>
      </c>
      <c r="O94" s="280" t="n">
        <f aca="false">N94/K94</f>
        <v>0</v>
      </c>
      <c r="R94" s="282" t="s">
        <v>1760</v>
      </c>
      <c r="S94" s="280" t="n">
        <f aca="false">(C94+J94)/($D$27+$K$27+$N$17+$E$17+$L$38+$L$47)</f>
        <v>0.0167322834645669</v>
      </c>
      <c r="T94" s="280" t="n">
        <f aca="false">J94/($K$27+$F$38+$F$47)</f>
        <v>0.0119331742243437</v>
      </c>
      <c r="U94" s="280" t="n">
        <f aca="false">C94/($D$27+$N$17+$L$38+$L$47)</f>
        <v>0.0255863539445629</v>
      </c>
      <c r="W94" s="283" t="n">
        <f aca="false">(D94*0.1)+(F94*6)+(L94*0.1)+(N94*6)</f>
        <v>16</v>
      </c>
      <c r="X94" s="283" t="n">
        <f aca="false">(D94*0.1)+(F94*6)+(K94*1)+(L94*0.1)+(N94*6)</f>
        <v>20</v>
      </c>
      <c r="Y94" s="283" t="n">
        <f aca="false">(D94*0.1)+(F94*6)+(K94*0.5)+(L94*0.1)+(N94*6)</f>
        <v>18</v>
      </c>
      <c r="Z94" s="274"/>
      <c r="AA94" s="274"/>
    </row>
    <row r="95" customFormat="false" ht="8.25" hidden="false" customHeight="false" outlineLevel="0" collapsed="false">
      <c r="A95" s="282" t="s">
        <v>1801</v>
      </c>
      <c r="B95" s="292" t="n">
        <v>10</v>
      </c>
      <c r="C95" s="283" t="n">
        <v>90</v>
      </c>
      <c r="D95" s="283" t="n">
        <v>558</v>
      </c>
      <c r="E95" s="283" t="n">
        <f aca="false">D95/C95</f>
        <v>6.2</v>
      </c>
      <c r="F95" s="283" t="n">
        <v>4</v>
      </c>
      <c r="G95" s="280" t="n">
        <f aca="false">F95/C95</f>
        <v>0.0444444444444444</v>
      </c>
      <c r="I95" s="280" t="n">
        <f aca="false">K95/J95</f>
        <v>0.75</v>
      </c>
      <c r="J95" s="283" t="n">
        <v>8</v>
      </c>
      <c r="K95" s="283" t="n">
        <v>6</v>
      </c>
      <c r="L95" s="283" t="n">
        <v>14</v>
      </c>
      <c r="M95" s="283" t="n">
        <f aca="false">L95/K95</f>
        <v>2.33333333333333</v>
      </c>
      <c r="N95" s="283" t="n">
        <v>0</v>
      </c>
      <c r="O95" s="280" t="n">
        <f aca="false">N95/K95</f>
        <v>0</v>
      </c>
      <c r="R95" s="282" t="s">
        <v>1802</v>
      </c>
      <c r="S95" s="280" t="n">
        <f aca="false">(C95+J95)/($D$27+$K$27+$N$17+$E$17+$L$38+$L$47)</f>
        <v>0.0964566929133858</v>
      </c>
      <c r="T95" s="280" t="n">
        <f aca="false">J95/($K$27+$F$38+$F$47)</f>
        <v>0.0190930787589499</v>
      </c>
      <c r="U95" s="280" t="n">
        <f aca="false">C95/($D$27+$N$17+$L$38+$L$47)</f>
        <v>0.191897654584222</v>
      </c>
      <c r="W95" s="283" t="n">
        <f aca="false">(D95*0.1)+(F95*6)+(L95*0.1)+(N95*6)</f>
        <v>81.2</v>
      </c>
      <c r="X95" s="283" t="n">
        <f aca="false">(D95*0.1)+(F95*6)+(K95*1)+(L95*0.1)+(N95*6)</f>
        <v>87.2</v>
      </c>
      <c r="Y95" s="283" t="n">
        <f aca="false">(D95*0.1)+(F95*6)+(K95*0.5)+(L95*0.1)+(N95*6)</f>
        <v>84.2</v>
      </c>
      <c r="Z95" s="274"/>
      <c r="AA95" s="274"/>
    </row>
    <row r="96" customFormat="false" ht="8.25" hidden="false" customHeight="false" outlineLevel="0" collapsed="false">
      <c r="A96" s="282" t="s">
        <v>1758</v>
      </c>
      <c r="B96" s="292" t="n">
        <v>17</v>
      </c>
      <c r="C96" s="283" t="n">
        <v>10</v>
      </c>
      <c r="D96" s="283" t="n">
        <v>38</v>
      </c>
      <c r="E96" s="283" t="n">
        <f aca="false">D96/C96</f>
        <v>3.8</v>
      </c>
      <c r="F96" s="283" t="n">
        <v>1</v>
      </c>
      <c r="G96" s="280" t="n">
        <f aca="false">F96/C96</f>
        <v>0.1</v>
      </c>
      <c r="I96" s="280" t="n">
        <f aca="false">K96/J96</f>
        <v>0.666666666666667</v>
      </c>
      <c r="J96" s="283" t="n">
        <v>15</v>
      </c>
      <c r="K96" s="283" t="n">
        <v>10</v>
      </c>
      <c r="L96" s="283" t="n">
        <v>105</v>
      </c>
      <c r="M96" s="283" t="n">
        <f aca="false">L96/K96</f>
        <v>10.5</v>
      </c>
      <c r="N96" s="283" t="n">
        <v>1</v>
      </c>
      <c r="O96" s="280" t="n">
        <f aca="false">N96/K96</f>
        <v>0.1</v>
      </c>
      <c r="R96" s="282" t="s">
        <v>1759</v>
      </c>
      <c r="S96" s="280" t="n">
        <f aca="false">(C96+J96)/($D$27+$K$27+$N$17+$E$17+$L$38+$L$47)</f>
        <v>0.0246062992125984</v>
      </c>
      <c r="T96" s="280" t="n">
        <f aca="false">J96/($K$27+$F$38+$F$47)</f>
        <v>0.035799522673031</v>
      </c>
      <c r="U96" s="280" t="n">
        <f aca="false">C96/($D$27+$N$17+$L$38+$L$47)</f>
        <v>0.0213219616204691</v>
      </c>
      <c r="W96" s="283" t="n">
        <f aca="false">(D96*0.1)+(F96*6)+(L96*0.1)+(N96*6)</f>
        <v>26.3</v>
      </c>
      <c r="X96" s="283" t="n">
        <f aca="false">(D96*0.1)+(F96*6)+(K96*1)+(L96*0.1)+(N96*6)</f>
        <v>36.3</v>
      </c>
      <c r="Y96" s="283" t="n">
        <f aca="false">(D96*0.1)+(F96*6)+(K96*0.5)+(L96*0.1)+(N96*6)</f>
        <v>31.3</v>
      </c>
      <c r="Z96" s="274"/>
      <c r="AA96" s="274"/>
    </row>
    <row r="97" customFormat="false" ht="8.25" hidden="false" customHeight="false" outlineLevel="0" collapsed="false">
      <c r="A97" s="281" t="s">
        <v>49</v>
      </c>
      <c r="B97" s="281"/>
      <c r="C97" s="281" t="n">
        <f aca="false">SUM(C92:C96)</f>
        <v>391</v>
      </c>
      <c r="D97" s="281" t="n">
        <f aca="false">SUM(D92:D96)</f>
        <v>2094</v>
      </c>
      <c r="E97" s="281"/>
      <c r="F97" s="281" t="n">
        <f aca="false">SUM(F92:F96)</f>
        <v>16</v>
      </c>
      <c r="G97" s="281"/>
      <c r="H97" s="281"/>
      <c r="I97" s="281"/>
      <c r="J97" s="281" t="n">
        <f aca="false">SUM(J92:J96)</f>
        <v>130</v>
      </c>
      <c r="K97" s="281" t="n">
        <f aca="false">SUM(K92:K96)</f>
        <v>101</v>
      </c>
      <c r="L97" s="281" t="n">
        <f aca="false">SUM(L92:L96)</f>
        <v>882</v>
      </c>
      <c r="M97" s="281"/>
      <c r="N97" s="281" t="n">
        <f aca="false">SUM(N92:N96)</f>
        <v>7</v>
      </c>
      <c r="O97" s="281"/>
    </row>
    <row r="98" customFormat="false" ht="8.25" hidden="false" customHeight="false" outlineLevel="0" collapsed="false">
      <c r="A98" s="393"/>
      <c r="B98" s="274"/>
      <c r="C98" s="274"/>
      <c r="D98" s="274"/>
      <c r="E98" s="274"/>
      <c r="F98" s="274"/>
      <c r="G98" s="274"/>
      <c r="H98" s="281"/>
      <c r="I98" s="274"/>
      <c r="J98" s="274"/>
      <c r="K98" s="274"/>
      <c r="L98" s="274"/>
      <c r="M98" s="274"/>
      <c r="N98" s="274"/>
    </row>
    <row r="99" customFormat="false" ht="8.25" hidden="false" customHeight="false" outlineLevel="0" collapsed="false">
      <c r="B99" s="274"/>
      <c r="C99" s="274"/>
      <c r="D99" s="274"/>
      <c r="E99" s="274"/>
      <c r="F99" s="274"/>
      <c r="G99" s="274"/>
      <c r="H99" s="274"/>
      <c r="I99" s="274"/>
      <c r="J99" s="274"/>
      <c r="K99" s="274"/>
      <c r="L99" s="274"/>
      <c r="M99" s="274"/>
    </row>
    <row r="100" customFormat="false" ht="8.25" hidden="false" customHeight="false" outlineLevel="0" collapsed="false">
      <c r="A100" s="275" t="s">
        <v>50</v>
      </c>
      <c r="B100" s="275"/>
      <c r="C100" s="275"/>
      <c r="D100" s="275"/>
      <c r="E100" s="275"/>
      <c r="F100" s="275"/>
      <c r="G100" s="275"/>
      <c r="H100" s="274"/>
      <c r="I100" s="274"/>
      <c r="J100" s="275" t="s">
        <v>19</v>
      </c>
      <c r="K100" s="275"/>
      <c r="L100" s="275"/>
      <c r="M100" s="275"/>
      <c r="N100" s="275"/>
      <c r="R100" s="275" t="s">
        <v>20</v>
      </c>
      <c r="S100" s="275"/>
      <c r="T100" s="275"/>
      <c r="V100" s="275" t="s">
        <v>21</v>
      </c>
      <c r="W100" s="275"/>
    </row>
    <row r="101" customFormat="false" ht="8.25" hidden="false" customHeight="false" outlineLevel="0" collapsed="false">
      <c r="A101" s="281" t="s">
        <v>74</v>
      </c>
      <c r="B101" s="281" t="s">
        <v>24</v>
      </c>
      <c r="C101" s="281" t="s">
        <v>52</v>
      </c>
      <c r="D101" s="281" t="s">
        <v>53</v>
      </c>
      <c r="E101" s="281" t="s">
        <v>54</v>
      </c>
      <c r="F101" s="281" t="s">
        <v>55</v>
      </c>
      <c r="G101" s="281" t="s">
        <v>56</v>
      </c>
      <c r="H101" s="281" t="s">
        <v>30</v>
      </c>
      <c r="I101" s="281" t="s">
        <v>57</v>
      </c>
      <c r="K101" s="281" t="s">
        <v>34</v>
      </c>
      <c r="L101" s="281" t="s">
        <v>35</v>
      </c>
      <c r="M101" s="281" t="s">
        <v>36</v>
      </c>
      <c r="N101" s="281" t="s">
        <v>75</v>
      </c>
      <c r="O101" s="281" t="s">
        <v>31</v>
      </c>
      <c r="R101" s="281" t="s">
        <v>74</v>
      </c>
      <c r="S101" s="281" t="s">
        <v>38</v>
      </c>
      <c r="T101" s="281" t="s">
        <v>39</v>
      </c>
      <c r="U101" s="281" t="s">
        <v>40</v>
      </c>
      <c r="W101" s="281" t="s">
        <v>41</v>
      </c>
      <c r="X101" s="281" t="s">
        <v>58</v>
      </c>
      <c r="Y101" s="281" t="s">
        <v>76</v>
      </c>
      <c r="Z101" s="281"/>
    </row>
    <row r="102" customFormat="false" ht="8.25" hidden="false" customHeight="false" outlineLevel="0" collapsed="false">
      <c r="A102" s="282" t="s">
        <v>1803</v>
      </c>
      <c r="B102" s="283" t="n">
        <v>17</v>
      </c>
      <c r="C102" s="280" t="n">
        <f aca="false">E102/D102</f>
        <v>0.59349593495935</v>
      </c>
      <c r="D102" s="283" t="n">
        <v>123</v>
      </c>
      <c r="E102" s="283" t="n">
        <v>73</v>
      </c>
      <c r="F102" s="283" t="n">
        <v>826</v>
      </c>
      <c r="G102" s="283" t="n">
        <f aca="false">F102/E102</f>
        <v>11.3150684931507</v>
      </c>
      <c r="H102" s="283" t="n">
        <v>3</v>
      </c>
      <c r="I102" s="280" t="n">
        <f aca="false">H102/E102</f>
        <v>0.0410958904109589</v>
      </c>
      <c r="K102" s="283" t="n">
        <v>55</v>
      </c>
      <c r="L102" s="283" t="n">
        <v>300</v>
      </c>
      <c r="M102" s="293" t="n">
        <f aca="false">L102/K102</f>
        <v>5.45454545454545</v>
      </c>
      <c r="N102" s="283" t="n">
        <v>3</v>
      </c>
      <c r="O102" s="280" t="n">
        <f aca="false">N102/K102</f>
        <v>0.0545454545454545</v>
      </c>
      <c r="R102" s="282" t="s">
        <v>1763</v>
      </c>
      <c r="S102" s="294" t="n">
        <f aca="false">(D102+K102)/($D$27+$L$27+$N$17+$E$47+$L$47)</f>
        <v>0.258720930232558</v>
      </c>
      <c r="T102" s="294" t="n">
        <f aca="false">D102/($E$17)</f>
        <v>0.325396825396825</v>
      </c>
      <c r="U102" s="294" t="n">
        <f aca="false">K102/($N$17+$D$27+$L$38+$L$47)</f>
        <v>0.11727078891258</v>
      </c>
      <c r="W102" s="283" t="n">
        <f aca="false">(F102*0.1)+(H102*6)+(L102*0.1)+(N102*6)</f>
        <v>148.6</v>
      </c>
      <c r="X102" s="283" t="n">
        <f aca="false">(E102*1)+(F102*0.1)+(H102*6)+(L102*0.1)+(N102*6)</f>
        <v>221.6</v>
      </c>
      <c r="Y102" s="283" t="n">
        <f aca="false">(E102*0.5)+(F102*0.1)+(H102*6)+(L102*0.1)+(N102*6)</f>
        <v>185.1</v>
      </c>
      <c r="Z102" s="274"/>
    </row>
    <row r="103" customFormat="false" ht="8.25" hidden="false" customHeight="false" outlineLevel="0" collapsed="false">
      <c r="A103" s="282" t="s">
        <v>1804</v>
      </c>
      <c r="B103" s="283" t="n">
        <v>17</v>
      </c>
      <c r="C103" s="280" t="n">
        <f aca="false">E103/D103</f>
        <v>0.666666666666667</v>
      </c>
      <c r="D103" s="283" t="n">
        <v>120</v>
      </c>
      <c r="E103" s="283" t="n">
        <v>80</v>
      </c>
      <c r="F103" s="283" t="n">
        <v>1065</v>
      </c>
      <c r="G103" s="283" t="n">
        <f aca="false">F103/E103</f>
        <v>13.3125</v>
      </c>
      <c r="H103" s="283" t="n">
        <v>6</v>
      </c>
      <c r="I103" s="280" t="n">
        <f aca="false">H103/E103</f>
        <v>0.075</v>
      </c>
      <c r="K103" s="283" t="n">
        <v>3</v>
      </c>
      <c r="L103" s="283" t="n">
        <v>18</v>
      </c>
      <c r="M103" s="293" t="n">
        <f aca="false">L103/K103</f>
        <v>6</v>
      </c>
      <c r="N103" s="283" t="n">
        <v>0</v>
      </c>
      <c r="O103" s="280" t="n">
        <f aca="false">N103/K103</f>
        <v>0</v>
      </c>
      <c r="R103" s="282" t="s">
        <v>1766</v>
      </c>
      <c r="S103" s="294" t="n">
        <f aca="false">(D103+K103)/($D$27+$L$27+$N$17+$E$47+$L$47)</f>
        <v>0.178779069767442</v>
      </c>
      <c r="T103" s="294" t="n">
        <f aca="false">D103/($E$17)</f>
        <v>0.317460317460317</v>
      </c>
      <c r="U103" s="294" t="n">
        <f aca="false">K103/($N$17+$D$27+$L$38+$L$47)</f>
        <v>0.00639658848614073</v>
      </c>
      <c r="W103" s="283" t="n">
        <f aca="false">(F103*0.1)+(H103*6)+(L103*0.1)+(N103*6)</f>
        <v>144.3</v>
      </c>
      <c r="X103" s="283" t="n">
        <f aca="false">(E103*1)+(F103*0.1)+(H103*6)+(L103*0.1)+(N103*6)</f>
        <v>224.3</v>
      </c>
      <c r="Y103" s="283" t="n">
        <f aca="false">(E103*0.5)+(F103*0.1)+(H103*6)+(L103*0.1)+(N103*6)</f>
        <v>184.3</v>
      </c>
      <c r="Z103" s="274"/>
    </row>
    <row r="104" customFormat="false" ht="8.25" hidden="false" customHeight="false" outlineLevel="0" collapsed="false">
      <c r="A104" s="282" t="s">
        <v>1805</v>
      </c>
      <c r="B104" s="283" t="n">
        <v>8</v>
      </c>
      <c r="C104" s="280" t="n">
        <f aca="false">E104/D104</f>
        <v>0.4</v>
      </c>
      <c r="D104" s="283" t="n">
        <v>10</v>
      </c>
      <c r="E104" s="283" t="n">
        <v>4</v>
      </c>
      <c r="F104" s="283" t="n">
        <v>52</v>
      </c>
      <c r="G104" s="283" t="n">
        <f aca="false">F104/E104</f>
        <v>13</v>
      </c>
      <c r="H104" s="283" t="n">
        <v>0</v>
      </c>
      <c r="I104" s="280" t="n">
        <f aca="false">H104/E104</f>
        <v>0</v>
      </c>
      <c r="K104" s="283" t="n">
        <v>1</v>
      </c>
      <c r="L104" s="283" t="n">
        <v>7</v>
      </c>
      <c r="M104" s="293" t="n">
        <f aca="false">L104/K104</f>
        <v>7</v>
      </c>
      <c r="N104" s="283" t="n">
        <v>0</v>
      </c>
      <c r="O104" s="280" t="n">
        <f aca="false">N104/K104</f>
        <v>0</v>
      </c>
      <c r="R104" s="282" t="s">
        <v>1806</v>
      </c>
      <c r="S104" s="294" t="n">
        <f aca="false">(D104+K104)/($D$27+$L$27+$N$17+$E$47+$L$47)</f>
        <v>0.0159883720930233</v>
      </c>
      <c r="T104" s="294" t="n">
        <f aca="false">D104/($E$17)</f>
        <v>0.0264550264550265</v>
      </c>
      <c r="U104" s="294" t="n">
        <f aca="false">K104/($N$17+$D$27+$L$38+$L$47)</f>
        <v>0.00213219616204691</v>
      </c>
      <c r="W104" s="283" t="n">
        <f aca="false">(F104*0.1)+(H104*6)+(L104*0.1)+(N104*6)</f>
        <v>5.9</v>
      </c>
      <c r="X104" s="283" t="n">
        <f aca="false">(E104*1)+(F104*0.1)+(H104*6)+(L104*0.1)+(N104*6)</f>
        <v>9.9</v>
      </c>
      <c r="Y104" s="283" t="n">
        <f aca="false">(E104*0.5)+(F104*0.1)+(H104*6)+(L104*0.1)+(N104*6)</f>
        <v>7.9</v>
      </c>
      <c r="Z104" s="274"/>
    </row>
    <row r="105" customFormat="false" ht="8.25" hidden="false" customHeight="false" outlineLevel="0" collapsed="false">
      <c r="A105" s="282" t="s">
        <v>459</v>
      </c>
      <c r="B105" s="283" t="n">
        <v>17</v>
      </c>
      <c r="C105" s="280" t="n">
        <f aca="false">E105/D105</f>
        <v>0.65625</v>
      </c>
      <c r="D105" s="283" t="n">
        <v>32</v>
      </c>
      <c r="E105" s="283" t="n">
        <v>21</v>
      </c>
      <c r="F105" s="283" t="n">
        <v>233</v>
      </c>
      <c r="G105" s="283" t="n">
        <f aca="false">F105/E105</f>
        <v>11.0952380952381</v>
      </c>
      <c r="H105" s="283" t="n">
        <v>1</v>
      </c>
      <c r="I105" s="280" t="n">
        <f aca="false">H105/E105</f>
        <v>0.0476190476190476</v>
      </c>
      <c r="K105" s="283" t="n">
        <v>0</v>
      </c>
      <c r="L105" s="283" t="n">
        <v>0</v>
      </c>
      <c r="M105" s="293" t="e">
        <f aca="false">L105/K105</f>
        <v>#DIV/0!</v>
      </c>
      <c r="N105" s="283" t="n">
        <v>0</v>
      </c>
      <c r="O105" s="280" t="e">
        <f aca="false">N105/K105</f>
        <v>#DIV/0!</v>
      </c>
      <c r="R105" s="282"/>
      <c r="S105" s="294" t="n">
        <f aca="false">(D105+K105)/($D$27+$L$27+$N$17+$E$47+$L$47)</f>
        <v>0.0465116279069767</v>
      </c>
      <c r="T105" s="294" t="n">
        <f aca="false">D105/($E$17)</f>
        <v>0.0846560846560847</v>
      </c>
      <c r="U105" s="294" t="n">
        <f aca="false">K105/($N$17+$D$27+$L$38+$L$47)</f>
        <v>0</v>
      </c>
      <c r="W105" s="283" t="n">
        <f aca="false">(F105*0.1)+(H105*6)+(L105*0.1)+(N105*6)</f>
        <v>29.3</v>
      </c>
      <c r="X105" s="283" t="n">
        <f aca="false">(E105*1)+(F105*0.1)+(H105*6)+(L105*0.1)+(N105*6)</f>
        <v>50.3</v>
      </c>
      <c r="Y105" s="283" t="n">
        <f aca="false">(E105*0.5)+(F105*0.1)+(H105*6)+(L105*0.1)+(N105*6)</f>
        <v>39.8</v>
      </c>
      <c r="Z105" s="274"/>
    </row>
    <row r="106" customFormat="false" ht="8.25" hidden="false" customHeight="false" outlineLevel="0" collapsed="false">
      <c r="A106" s="282" t="s">
        <v>1807</v>
      </c>
      <c r="B106" s="283" t="n">
        <v>14</v>
      </c>
      <c r="C106" s="280" t="n">
        <f aca="false">E106/D106</f>
        <v>0.6</v>
      </c>
      <c r="D106" s="283" t="n">
        <v>10</v>
      </c>
      <c r="E106" s="283" t="n">
        <v>6</v>
      </c>
      <c r="F106" s="283" t="n">
        <v>66</v>
      </c>
      <c r="G106" s="283" t="n">
        <f aca="false">F106/E106</f>
        <v>11</v>
      </c>
      <c r="H106" s="283" t="n">
        <v>0</v>
      </c>
      <c r="I106" s="280" t="n">
        <f aca="false">H106/E106</f>
        <v>0</v>
      </c>
      <c r="K106" s="283" t="n">
        <v>0</v>
      </c>
      <c r="L106" s="283" t="n">
        <v>0</v>
      </c>
      <c r="M106" s="293" t="e">
        <f aca="false">L106/K106</f>
        <v>#DIV/0!</v>
      </c>
      <c r="N106" s="283" t="n">
        <v>0</v>
      </c>
      <c r="O106" s="280" t="e">
        <f aca="false">N106/K106</f>
        <v>#DIV/0!</v>
      </c>
      <c r="R106" s="282" t="s">
        <v>1808</v>
      </c>
      <c r="S106" s="294" t="n">
        <f aca="false">(D106+K106)/($D$27+$L$27+$N$17+$E$47+$L$47)</f>
        <v>0.0145348837209302</v>
      </c>
      <c r="T106" s="294" t="n">
        <f aca="false">D106/($E$17)</f>
        <v>0.0264550264550265</v>
      </c>
      <c r="U106" s="294" t="n">
        <f aca="false">K106/($N$17+$D$27+$L$38+$L$47)</f>
        <v>0</v>
      </c>
      <c r="W106" s="283" t="n">
        <f aca="false">(F106*0.1)+(H106*6)+(L106*0.1)+(N106*6)</f>
        <v>6.6</v>
      </c>
      <c r="X106" s="283" t="n">
        <f aca="false">(E106*1)+(F106*0.1)+(H106*6)+(L106*0.1)+(N106*6)</f>
        <v>12.6</v>
      </c>
      <c r="Y106" s="283" t="n">
        <f aca="false">(E106*0.5)+(F106*0.1)+(H106*6)+(L106*0.1)+(N106*6)</f>
        <v>9.6</v>
      </c>
      <c r="Z106" s="274"/>
    </row>
    <row r="107" customFormat="false" ht="8.25" hidden="false" customHeight="false" outlineLevel="0" collapsed="false">
      <c r="A107" s="282" t="s">
        <v>458</v>
      </c>
      <c r="B107" s="283" t="n">
        <v>12</v>
      </c>
      <c r="C107" s="280" t="n">
        <f aca="false">E107/D107</f>
        <v>0.8</v>
      </c>
      <c r="D107" s="283" t="n">
        <v>10</v>
      </c>
      <c r="E107" s="283" t="n">
        <v>8</v>
      </c>
      <c r="F107" s="283" t="n">
        <v>120</v>
      </c>
      <c r="G107" s="283" t="n">
        <f aca="false">F107/E107</f>
        <v>15</v>
      </c>
      <c r="H107" s="283" t="n">
        <v>0</v>
      </c>
      <c r="I107" s="280" t="n">
        <f aca="false">H107/E107</f>
        <v>0</v>
      </c>
      <c r="K107" s="283" t="n">
        <v>5</v>
      </c>
      <c r="L107" s="283" t="n">
        <v>67</v>
      </c>
      <c r="M107" s="293" t="n">
        <f aca="false">L107/K107</f>
        <v>13.4</v>
      </c>
      <c r="N107" s="283" t="n">
        <v>1</v>
      </c>
      <c r="O107" s="280" t="n">
        <f aca="false">N107/K107</f>
        <v>0.2</v>
      </c>
      <c r="R107" s="282"/>
      <c r="S107" s="294" t="n">
        <f aca="false">(D107+K107)/($D$27+$L$27+$N$17+$E$47+$L$47)</f>
        <v>0.0218023255813954</v>
      </c>
      <c r="T107" s="294" t="n">
        <f aca="false">D107/($E$17)</f>
        <v>0.0264550264550265</v>
      </c>
      <c r="U107" s="294" t="n">
        <f aca="false">K107/($N$17+$D$27+$L$38+$L$47)</f>
        <v>0.0106609808102345</v>
      </c>
      <c r="W107" s="283" t="n">
        <f aca="false">(F107*0.1)+(H107*6)+(L107*0.1)+(N107*6)</f>
        <v>24.7</v>
      </c>
      <c r="X107" s="283" t="n">
        <f aca="false">(E107*1)+(F107*0.1)+(H107*6)+(L107*0.1)+(N107*6)</f>
        <v>32.7</v>
      </c>
      <c r="Y107" s="283" t="n">
        <f aca="false">(E107*0.5)+(F107*0.1)+(H107*6)+(L107*0.1)+(N107*6)</f>
        <v>28.7</v>
      </c>
      <c r="Z107" s="274"/>
    </row>
    <row r="108" customFormat="false" ht="8.25" hidden="false" customHeight="false" outlineLevel="0" collapsed="false">
      <c r="A108" s="281" t="s">
        <v>49</v>
      </c>
      <c r="B108" s="281"/>
      <c r="C108" s="278"/>
      <c r="D108" s="281" t="n">
        <f aca="false">SUM(D102:D107)</f>
        <v>305</v>
      </c>
      <c r="E108" s="281" t="n">
        <f aca="false">SUM(E102:E107)</f>
        <v>192</v>
      </c>
      <c r="F108" s="281" t="n">
        <f aca="false">SUM(F102:F107)</f>
        <v>2362</v>
      </c>
      <c r="G108" s="281"/>
      <c r="H108" s="281" t="n">
        <f aca="false">SUM(H102:H107)</f>
        <v>10</v>
      </c>
      <c r="I108" s="281"/>
      <c r="J108" s="281"/>
      <c r="K108" s="281" t="n">
        <f aca="false">SUM(K102:K107)</f>
        <v>64</v>
      </c>
      <c r="L108" s="281" t="n">
        <f aca="false">SUM(L102:L107)</f>
        <v>392</v>
      </c>
      <c r="M108" s="281"/>
      <c r="N108" s="281" t="n">
        <f aca="false">SUM(N102:N107)</f>
        <v>4</v>
      </c>
      <c r="O108" s="281"/>
    </row>
    <row r="109" customFormat="false" ht="8.25" hidden="false" customHeight="false" outlineLevel="0" collapsed="false">
      <c r="A109" s="281"/>
      <c r="C109" s="274"/>
      <c r="D109" s="274"/>
      <c r="E109" s="274"/>
      <c r="F109" s="274"/>
      <c r="G109" s="274"/>
      <c r="H109" s="274"/>
      <c r="I109" s="274"/>
      <c r="J109" s="274"/>
      <c r="K109" s="274"/>
      <c r="L109" s="274"/>
    </row>
    <row r="110" customFormat="false" ht="8.25" hidden="false" customHeight="false" outlineLevel="0" collapsed="false">
      <c r="A110" s="281"/>
      <c r="C110" s="274"/>
      <c r="D110" s="274"/>
      <c r="E110" s="274"/>
      <c r="F110" s="274"/>
      <c r="G110" s="274"/>
      <c r="H110" s="274"/>
      <c r="I110" s="274"/>
      <c r="J110" s="274"/>
      <c r="K110" s="274"/>
      <c r="L110" s="274"/>
    </row>
    <row r="111" customFormat="false" ht="8.25" hidden="false" customHeight="false" outlineLevel="0" collapsed="false">
      <c r="A111" s="275" t="s">
        <v>50</v>
      </c>
      <c r="B111" s="275"/>
      <c r="C111" s="275"/>
      <c r="D111" s="275"/>
      <c r="E111" s="275"/>
      <c r="F111" s="275"/>
      <c r="G111" s="275"/>
      <c r="H111" s="274"/>
      <c r="I111" s="274"/>
      <c r="J111" s="275" t="s">
        <v>19</v>
      </c>
      <c r="K111" s="275"/>
      <c r="L111" s="275"/>
      <c r="M111" s="275"/>
      <c r="N111" s="275"/>
      <c r="R111" s="275" t="s">
        <v>20</v>
      </c>
      <c r="S111" s="275"/>
      <c r="T111" s="275"/>
      <c r="V111" s="275" t="s">
        <v>21</v>
      </c>
      <c r="W111" s="275"/>
    </row>
    <row r="112" customFormat="false" ht="8.25" hidden="false" customHeight="false" outlineLevel="0" collapsed="false">
      <c r="A112" s="281" t="s">
        <v>95</v>
      </c>
      <c r="B112" s="281" t="s">
        <v>24</v>
      </c>
      <c r="C112" s="281" t="s">
        <v>52</v>
      </c>
      <c r="D112" s="281" t="s">
        <v>53</v>
      </c>
      <c r="E112" s="281" t="s">
        <v>54</v>
      </c>
      <c r="F112" s="281" t="s">
        <v>55</v>
      </c>
      <c r="G112" s="281" t="s">
        <v>56</v>
      </c>
      <c r="H112" s="281" t="s">
        <v>30</v>
      </c>
      <c r="I112" s="281" t="s">
        <v>57</v>
      </c>
      <c r="K112" s="281" t="s">
        <v>34</v>
      </c>
      <c r="L112" s="281" t="s">
        <v>35</v>
      </c>
      <c r="M112" s="281" t="s">
        <v>36</v>
      </c>
      <c r="N112" s="281" t="s">
        <v>96</v>
      </c>
      <c r="O112" s="281" t="s">
        <v>31</v>
      </c>
      <c r="R112" s="281" t="s">
        <v>95</v>
      </c>
      <c r="S112" s="281" t="s">
        <v>38</v>
      </c>
      <c r="T112" s="281" t="s">
        <v>39</v>
      </c>
      <c r="U112" s="281" t="s">
        <v>40</v>
      </c>
      <c r="W112" s="281" t="s">
        <v>41</v>
      </c>
      <c r="X112" s="281" t="s">
        <v>58</v>
      </c>
      <c r="Y112" s="281" t="s">
        <v>97</v>
      </c>
      <c r="Z112" s="281"/>
    </row>
    <row r="113" customFormat="false" ht="8.25" hidden="false" customHeight="false" outlineLevel="0" collapsed="false">
      <c r="A113" s="282" t="s">
        <v>1779</v>
      </c>
      <c r="B113" s="283" t="n">
        <v>15</v>
      </c>
      <c r="C113" s="280" t="n">
        <f aca="false">E113/D113</f>
        <v>0.722222222222222</v>
      </c>
      <c r="D113" s="283" t="n">
        <v>90</v>
      </c>
      <c r="E113" s="283" t="n">
        <v>65</v>
      </c>
      <c r="F113" s="283" t="n">
        <v>838</v>
      </c>
      <c r="G113" s="283" t="n">
        <f aca="false">F113/E113</f>
        <v>12.8923076923077</v>
      </c>
      <c r="H113" s="283" t="n">
        <v>8</v>
      </c>
      <c r="I113" s="280" t="n">
        <f aca="false">H113/E113</f>
        <v>0.123076923076923</v>
      </c>
      <c r="K113" s="283" t="n">
        <v>0</v>
      </c>
      <c r="L113" s="283" t="n">
        <v>0</v>
      </c>
      <c r="M113" s="283" t="e">
        <f aca="false">L113/K113</f>
        <v>#DIV/0!</v>
      </c>
      <c r="N113" s="283" t="n">
        <v>0</v>
      </c>
      <c r="O113" s="280" t="e">
        <f aca="false">N113/K113</f>
        <v>#DIV/0!</v>
      </c>
      <c r="R113" s="282" t="s">
        <v>1780</v>
      </c>
      <c r="S113" s="294" t="n">
        <f aca="false">(D113+K113)/($E$47+$L$47+$E$38+$L$38+$K$27+$D$27+$N$17)</f>
        <v>0.0883218842001963</v>
      </c>
      <c r="T113" s="294" t="n">
        <f aca="false">D113/($E$47+$E$38+$K$27)</f>
        <v>0.163636363636364</v>
      </c>
      <c r="U113" s="294" t="n">
        <f aca="false">K113/($L$47+$L$38+$D$27+$N$17)</f>
        <v>0</v>
      </c>
      <c r="W113" s="283" t="n">
        <f aca="false">(F113*0.1)+(H113*6)+(L113*0.1)+(N113*6)</f>
        <v>131.8</v>
      </c>
      <c r="X113" s="283" t="n">
        <f aca="false">(E113*1)+(F113*0.1)+(H113*6)+(L113*0.1)+(N113*6)</f>
        <v>196.8</v>
      </c>
      <c r="Y113" s="283" t="n">
        <f aca="false">(E113*0.5)+(F113*0.1)+(H113*6)+(L113*0.1)+(N113*6)</f>
        <v>164.3</v>
      </c>
      <c r="Z113" s="274"/>
    </row>
    <row r="114" customFormat="false" ht="8.25" hidden="false" customHeight="false" outlineLevel="0" collapsed="false">
      <c r="A114" s="282" t="s">
        <v>459</v>
      </c>
      <c r="B114" s="283" t="n">
        <v>5</v>
      </c>
      <c r="C114" s="280" t="n">
        <f aca="false">E114/D114</f>
        <v>0</v>
      </c>
      <c r="D114" s="283" t="n">
        <v>2</v>
      </c>
      <c r="E114" s="283" t="n">
        <v>0</v>
      </c>
      <c r="F114" s="283" t="n">
        <v>0</v>
      </c>
      <c r="G114" s="283" t="e">
        <f aca="false">F114/E114</f>
        <v>#DIV/0!</v>
      </c>
      <c r="H114" s="283" t="n">
        <v>0</v>
      </c>
      <c r="I114" s="280" t="e">
        <f aca="false">H114/E114</f>
        <v>#DIV/0!</v>
      </c>
      <c r="K114" s="283" t="n">
        <v>0</v>
      </c>
      <c r="L114" s="283" t="n">
        <v>0</v>
      </c>
      <c r="M114" s="283" t="e">
        <f aca="false">L114/K114</f>
        <v>#DIV/0!</v>
      </c>
      <c r="N114" s="283" t="n">
        <v>0</v>
      </c>
      <c r="O114" s="280" t="e">
        <f aca="false">N114/K114</f>
        <v>#DIV/0!</v>
      </c>
      <c r="R114" s="282"/>
      <c r="S114" s="294" t="n">
        <f aca="false">(D114+K114)/($E$47+$L$47+$E$38+$L$38+$K$27+$D$27+$N$17)</f>
        <v>0.00196270853778214</v>
      </c>
      <c r="T114" s="294" t="n">
        <f aca="false">D114/($E$47+$E$38+$K$27)</f>
        <v>0.00363636363636364</v>
      </c>
      <c r="U114" s="294" t="n">
        <f aca="false">K114/($L$47+$L$38+$D$27+$N$17)</f>
        <v>0</v>
      </c>
      <c r="W114" s="283" t="n">
        <f aca="false">(F114*0.1)+(H114*6)+(L114*0.1)+(N114*6)</f>
        <v>0</v>
      </c>
      <c r="X114" s="283" t="n">
        <f aca="false">(E114*1)+(F114*0.1)+(H114*6)+(L114*0.1)+(N114*6)</f>
        <v>0</v>
      </c>
      <c r="Y114" s="283" t="n">
        <f aca="false">(E114*0.5)+(F114*0.1)+(H114*6)+(L114*0.1)+(N114*6)</f>
        <v>0</v>
      </c>
      <c r="Z114" s="274"/>
    </row>
    <row r="115" customFormat="false" ht="8.25" hidden="false" customHeight="false" outlineLevel="0" collapsed="false">
      <c r="A115" s="282" t="s">
        <v>1809</v>
      </c>
      <c r="B115" s="283" t="n">
        <v>8</v>
      </c>
      <c r="C115" s="280" t="n">
        <f aca="false">E115/D115</f>
        <v>0.6</v>
      </c>
      <c r="D115" s="283" t="n">
        <v>5</v>
      </c>
      <c r="E115" s="283" t="n">
        <v>3</v>
      </c>
      <c r="F115" s="283" t="n">
        <v>24</v>
      </c>
      <c r="G115" s="283" t="n">
        <f aca="false">F115/E115</f>
        <v>8</v>
      </c>
      <c r="H115" s="283" t="n">
        <v>0</v>
      </c>
      <c r="I115" s="280" t="n">
        <f aca="false">H115/E115</f>
        <v>0</v>
      </c>
      <c r="K115" s="283" t="n">
        <v>0</v>
      </c>
      <c r="L115" s="283" t="n">
        <v>0</v>
      </c>
      <c r="M115" s="283" t="e">
        <f aca="false">L115/K115</f>
        <v>#DIV/0!</v>
      </c>
      <c r="N115" s="283" t="n">
        <v>0</v>
      </c>
      <c r="O115" s="280" t="e">
        <f aca="false">N115/K115</f>
        <v>#DIV/0!</v>
      </c>
      <c r="R115" s="282" t="s">
        <v>1810</v>
      </c>
      <c r="S115" s="294" t="n">
        <f aca="false">(D115+K115)/($E$47+$L$47+$E$38+$L$38+$K$27+$D$27+$N$17)</f>
        <v>0.00490677134445535</v>
      </c>
      <c r="T115" s="294" t="n">
        <f aca="false">D115/($E$47+$E$38+$K$27)</f>
        <v>0.00909090909090909</v>
      </c>
      <c r="U115" s="294" t="n">
        <f aca="false">K115/($L$47+$L$38+$D$27+$N$17)</f>
        <v>0</v>
      </c>
      <c r="W115" s="283" t="n">
        <f aca="false">(F115*0.1)+(H115*6)+(L115*0.1)+(N115*6)</f>
        <v>2.4</v>
      </c>
      <c r="X115" s="283" t="n">
        <f aca="false">(E115*1)+(F115*0.1)+(H115*6)+(L115*0.1)+(N115*6)</f>
        <v>5.4</v>
      </c>
      <c r="Y115" s="283" t="n">
        <f aca="false">(E115*0.5)+(F115*0.1)+(H115*6)+(L115*0.1)+(N115*6)</f>
        <v>3.9</v>
      </c>
      <c r="Z115" s="274"/>
    </row>
    <row r="116" customFormat="false" ht="8.25" hidden="false" customHeight="false" outlineLevel="0" collapsed="false">
      <c r="A116" s="282"/>
      <c r="B116" s="283" t="n">
        <v>10</v>
      </c>
      <c r="C116" s="280" t="n">
        <f aca="false">E116/D116</f>
        <v>0.8</v>
      </c>
      <c r="D116" s="283" t="n">
        <v>5</v>
      </c>
      <c r="E116" s="283" t="n">
        <v>4</v>
      </c>
      <c r="F116" s="283" t="n">
        <v>48</v>
      </c>
      <c r="G116" s="283" t="n">
        <f aca="false">F116/E116</f>
        <v>12</v>
      </c>
      <c r="H116" s="283" t="n">
        <v>0</v>
      </c>
      <c r="I116" s="280" t="n">
        <f aca="false">H116/E116</f>
        <v>0</v>
      </c>
      <c r="K116" s="283" t="n">
        <v>0</v>
      </c>
      <c r="L116" s="283" t="n">
        <v>0</v>
      </c>
      <c r="M116" s="283" t="e">
        <f aca="false">L116/K116</f>
        <v>#DIV/0!</v>
      </c>
      <c r="N116" s="283" t="n">
        <v>0</v>
      </c>
      <c r="O116" s="280" t="e">
        <f aca="false">N116/K116</f>
        <v>#DIV/0!</v>
      </c>
      <c r="R116" s="282"/>
      <c r="S116" s="294" t="n">
        <f aca="false">(D116+K116)/($E$47+$L$47+$E$38+$L$38+$K$27+$D$27+$N$17)</f>
        <v>0.00490677134445535</v>
      </c>
      <c r="T116" s="294" t="n">
        <f aca="false">D116/($E$47+$E$38+$K$27)</f>
        <v>0.00909090909090909</v>
      </c>
      <c r="U116" s="294" t="n">
        <f aca="false">K116/($L$47+$L$38+$D$27+$N$17)</f>
        <v>0</v>
      </c>
      <c r="W116" s="283" t="n">
        <f aca="false">(F116*0.1)+(H116*6)+(L116*0.1)+(N116*6)</f>
        <v>4.8</v>
      </c>
      <c r="X116" s="283" t="n">
        <f aca="false">(E116*1)+(F116*0.1)+(H116*6)+(L116*0.1)+(N116*6)</f>
        <v>8.8</v>
      </c>
      <c r="Y116" s="283" t="n">
        <f aca="false">(E116*0.5)+(F116*0.1)+(H116*6)+(L116*0.1)+(N116*6)</f>
        <v>6.8</v>
      </c>
      <c r="Z116" s="274"/>
    </row>
    <row r="117" customFormat="false" ht="8.25" hidden="false" customHeight="false" outlineLevel="0" collapsed="false">
      <c r="A117" s="281" t="s">
        <v>49</v>
      </c>
      <c r="B117" s="281"/>
      <c r="C117" s="278"/>
      <c r="D117" s="281" t="n">
        <f aca="false">SUM(D113:D116)</f>
        <v>102</v>
      </c>
      <c r="E117" s="281" t="n">
        <f aca="false">SUM(E113:E116)</f>
        <v>72</v>
      </c>
      <c r="F117" s="281" t="n">
        <f aca="false">SUM(F113:F116)</f>
        <v>910</v>
      </c>
      <c r="G117" s="281"/>
      <c r="H117" s="281" t="n">
        <f aca="false">SUM(H113:H116)</f>
        <v>8</v>
      </c>
      <c r="I117" s="281"/>
      <c r="J117" s="281"/>
      <c r="K117" s="281" t="n">
        <f aca="false">SUM(K113:K116)</f>
        <v>0</v>
      </c>
      <c r="L117" s="281" t="n">
        <f aca="false">SUM(L113:L116)</f>
        <v>0</v>
      </c>
      <c r="M117" s="281"/>
      <c r="N117" s="281" t="n">
        <f aca="false">SUM(N113:N116)</f>
        <v>0</v>
      </c>
      <c r="O117" s="278"/>
      <c r="Q117" s="285"/>
      <c r="S117" s="285"/>
      <c r="U117" s="274"/>
      <c r="V117" s="274"/>
    </row>
    <row r="118" customFormat="false" ht="8.25" hidden="false" customHeight="false" outlineLevel="0" collapsed="false">
      <c r="A118" s="273" t="s">
        <v>1811</v>
      </c>
      <c r="H118" s="289"/>
      <c r="I118" s="274"/>
      <c r="J118" s="274"/>
      <c r="P118" s="285"/>
      <c r="Q118" s="285"/>
      <c r="R118" s="285"/>
      <c r="T118" s="274"/>
      <c r="U118" s="274"/>
    </row>
    <row r="119" customFormat="false" ht="8.25" hidden="false" customHeight="false" outlineLevel="0" collapsed="false">
      <c r="H119" s="289"/>
      <c r="I119" s="274"/>
      <c r="J119" s="274"/>
      <c r="P119" s="285"/>
      <c r="Q119" s="285"/>
      <c r="R119" s="285"/>
      <c r="T119" s="274"/>
      <c r="U119" s="274"/>
    </row>
    <row r="120" customFormat="false" ht="8.25" hidden="false" customHeight="false" outlineLevel="0" collapsed="false">
      <c r="A120" s="275" t="s">
        <v>109</v>
      </c>
      <c r="B120" s="275"/>
      <c r="C120" s="275"/>
      <c r="D120" s="275"/>
      <c r="E120" s="275"/>
      <c r="F120" s="275"/>
      <c r="G120" s="275"/>
      <c r="H120" s="289"/>
      <c r="I120" s="274"/>
      <c r="J120" s="275" t="s">
        <v>110</v>
      </c>
      <c r="K120" s="275"/>
      <c r="L120" s="275"/>
      <c r="M120" s="275"/>
      <c r="N120" s="275"/>
      <c r="P120" s="295"/>
      <c r="Q120" s="285"/>
      <c r="R120" s="275" t="s">
        <v>111</v>
      </c>
      <c r="S120" s="275"/>
      <c r="T120" s="275"/>
      <c r="U120" s="275"/>
      <c r="V120" s="275"/>
    </row>
    <row r="121" customFormat="false" ht="8.25" hidden="false" customHeight="false" outlineLevel="0" collapsed="false">
      <c r="A121" s="278"/>
      <c r="B121" s="281" t="s">
        <v>53</v>
      </c>
      <c r="C121" s="281" t="s">
        <v>112</v>
      </c>
      <c r="D121" s="281" t="s">
        <v>55</v>
      </c>
      <c r="E121" s="281" t="s">
        <v>30</v>
      </c>
      <c r="H121" s="274"/>
      <c r="I121" s="274"/>
      <c r="J121" s="296" t="s">
        <v>113</v>
      </c>
      <c r="K121" s="296"/>
      <c r="L121" s="296"/>
      <c r="M121" s="296"/>
      <c r="N121" s="278" t="s">
        <v>114</v>
      </c>
      <c r="R121" s="296" t="s">
        <v>113</v>
      </c>
      <c r="S121" s="296"/>
      <c r="T121" s="296"/>
      <c r="U121" s="296"/>
      <c r="V121" s="278" t="s">
        <v>114</v>
      </c>
    </row>
    <row r="122" customFormat="false" ht="8.25" hidden="false" customHeight="false" outlineLevel="0" collapsed="false">
      <c r="A122" s="297" t="s">
        <v>117</v>
      </c>
      <c r="B122" s="283" t="n">
        <f aca="false">SUM(J92:J96,D102:D107,D113:D116)</f>
        <v>537</v>
      </c>
      <c r="C122" s="283" t="n">
        <f aca="false">SUM(E113:E116,E102:E107,K92:K96)</f>
        <v>365</v>
      </c>
      <c r="D122" s="283" t="n">
        <f aca="false">SUM(F113:F116,F102:F107,L92:L96)</f>
        <v>4154</v>
      </c>
      <c r="E122" s="283" t="n">
        <f aca="false">SUM(N92:N96,H102:H107,H113:H116)</f>
        <v>25</v>
      </c>
      <c r="H122" s="274"/>
      <c r="I122" s="274"/>
      <c r="J122" s="282" t="s">
        <v>1812</v>
      </c>
      <c r="K122" s="282"/>
      <c r="L122" s="282"/>
      <c r="M122" s="282"/>
      <c r="N122" s="282" t="s">
        <v>1813</v>
      </c>
      <c r="R122" s="282" t="s">
        <v>1640</v>
      </c>
      <c r="S122" s="282"/>
      <c r="T122" s="282"/>
      <c r="U122" s="282"/>
      <c r="V122" s="282" t="s">
        <v>122</v>
      </c>
    </row>
    <row r="123" customFormat="false" ht="8.25" hidden="false" customHeight="false" outlineLevel="0" collapsed="false">
      <c r="A123" s="297" t="s">
        <v>118</v>
      </c>
      <c r="B123" s="283" t="n">
        <f aca="false">SUM(C87)</f>
        <v>537</v>
      </c>
      <c r="C123" s="283" t="n">
        <f aca="false">SUM(D87)</f>
        <v>365</v>
      </c>
      <c r="D123" s="283" t="n">
        <f aca="false">SUM(F87)</f>
        <v>4154</v>
      </c>
      <c r="E123" s="283" t="n">
        <f aca="false">SUM(H87)</f>
        <v>25</v>
      </c>
      <c r="F123" s="281"/>
      <c r="J123" s="282" t="s">
        <v>1814</v>
      </c>
      <c r="K123" s="282"/>
      <c r="L123" s="282"/>
      <c r="M123" s="282"/>
      <c r="N123" s="282" t="s">
        <v>122</v>
      </c>
      <c r="R123" s="282"/>
      <c r="S123" s="282"/>
      <c r="T123" s="282"/>
      <c r="U123" s="282"/>
      <c r="V123" s="282"/>
    </row>
    <row r="124" customFormat="false" ht="8.25" hidden="false" customHeight="false" outlineLevel="0" collapsed="false">
      <c r="A124" s="297" t="s">
        <v>120</v>
      </c>
      <c r="B124" s="282"/>
      <c r="F124" s="281"/>
      <c r="J124" s="282" t="s">
        <v>1815</v>
      </c>
      <c r="K124" s="282"/>
      <c r="L124" s="282"/>
      <c r="M124" s="282"/>
      <c r="N124" s="282" t="s">
        <v>130</v>
      </c>
      <c r="R124" s="282"/>
      <c r="S124" s="282"/>
      <c r="T124" s="282"/>
      <c r="U124" s="282"/>
      <c r="V124" s="282"/>
    </row>
    <row r="125" customFormat="false" ht="8.25" hidden="false" customHeight="false" outlineLevel="0" collapsed="false">
      <c r="J125" s="282" t="s">
        <v>1816</v>
      </c>
      <c r="K125" s="282"/>
      <c r="L125" s="282"/>
      <c r="M125" s="282"/>
      <c r="N125" s="282" t="s">
        <v>51</v>
      </c>
      <c r="R125" s="297"/>
      <c r="S125" s="297"/>
      <c r="T125" s="297"/>
      <c r="U125" s="297"/>
      <c r="V125" s="282"/>
    </row>
    <row r="126" customFormat="false" ht="8.25" hidden="false" customHeight="false" outlineLevel="0" collapsed="false">
      <c r="A126" s="278"/>
      <c r="B126" s="281" t="s">
        <v>25</v>
      </c>
      <c r="C126" s="281" t="s">
        <v>28</v>
      </c>
      <c r="D126" s="281" t="s">
        <v>30</v>
      </c>
      <c r="J126" s="282" t="s">
        <v>1817</v>
      </c>
      <c r="K126" s="282"/>
      <c r="L126" s="282"/>
      <c r="M126" s="282"/>
      <c r="N126" s="282" t="s">
        <v>122</v>
      </c>
      <c r="R126" s="297"/>
      <c r="S126" s="297"/>
      <c r="T126" s="297"/>
      <c r="U126" s="297"/>
      <c r="V126" s="282"/>
    </row>
    <row r="127" customFormat="false" ht="8.25" hidden="false" customHeight="false" outlineLevel="0" collapsed="false">
      <c r="A127" s="297" t="s">
        <v>125</v>
      </c>
      <c r="B127" s="283" t="n">
        <f aca="false">SUM(M84:M86,C92:C96,K102:K107,K113:K116)</f>
        <v>525</v>
      </c>
      <c r="C127" s="283" t="n">
        <f aca="false">SUM(N84:N86,D92:D96,L102:L107,L113:L116)</f>
        <v>2654</v>
      </c>
      <c r="D127" s="283" t="n">
        <f aca="false">SUM(P84:P86,F92:F96,N102:N107,N113:N116)</f>
        <v>22</v>
      </c>
      <c r="J127" s="282" t="s">
        <v>1818</v>
      </c>
      <c r="K127" s="282"/>
      <c r="L127" s="282"/>
      <c r="M127" s="282"/>
      <c r="N127" s="282" t="s">
        <v>122</v>
      </c>
      <c r="R127" s="297"/>
      <c r="S127" s="297"/>
      <c r="T127" s="297"/>
      <c r="U127" s="297"/>
      <c r="V127" s="282"/>
    </row>
    <row r="128" customFormat="false" ht="8.25" hidden="false" customHeight="false" outlineLevel="0" collapsed="false">
      <c r="A128" s="297" t="s">
        <v>120</v>
      </c>
      <c r="B128" s="282"/>
      <c r="J128" s="282"/>
      <c r="K128" s="282"/>
      <c r="L128" s="282"/>
      <c r="M128" s="282"/>
      <c r="N128" s="282"/>
      <c r="R128" s="297"/>
      <c r="S128" s="297"/>
      <c r="T128" s="297"/>
      <c r="U128" s="297"/>
      <c r="V128" s="282"/>
    </row>
    <row r="129" customFormat="false" ht="8.25" hidden="false" customHeight="false" outlineLevel="0" collapsed="false">
      <c r="J129" s="282"/>
      <c r="K129" s="282"/>
      <c r="L129" s="282"/>
      <c r="M129" s="282"/>
      <c r="N129" s="282"/>
      <c r="R129" s="297"/>
      <c r="S129" s="297"/>
      <c r="T129" s="297"/>
      <c r="U129" s="297"/>
      <c r="V129" s="282"/>
    </row>
    <row r="130" customFormat="false" ht="8.25" hidden="false" customHeight="false" outlineLevel="0" collapsed="false">
      <c r="B130" s="281" t="s">
        <v>16</v>
      </c>
      <c r="C130" s="281" t="s">
        <v>17</v>
      </c>
    </row>
    <row r="131" customFormat="false" ht="8.25" hidden="false" customHeight="false" outlineLevel="0" collapsed="false">
      <c r="A131" s="297" t="s">
        <v>131</v>
      </c>
      <c r="B131" s="280" t="n">
        <f aca="false">B127/(B123+B127)</f>
        <v>0.494350282485876</v>
      </c>
      <c r="C131" s="280" t="n">
        <f aca="false">B123/(B123+B127)</f>
        <v>0.505649717514124</v>
      </c>
    </row>
    <row r="132" customFormat="false" ht="8.25" hidden="false" customHeight="false" outlineLevel="0" collapsed="false">
      <c r="A132" s="297" t="s">
        <v>133</v>
      </c>
      <c r="B132" s="282"/>
      <c r="C132" s="282"/>
      <c r="J132" s="273" t="s">
        <v>132</v>
      </c>
    </row>
    <row r="141" customFormat="false" ht="8.25" hidden="false" customHeight="false" outlineLevel="0" collapsed="false">
      <c r="A141" s="275" t="s">
        <v>134</v>
      </c>
      <c r="B141" s="275"/>
      <c r="C141" s="275"/>
      <c r="D141" s="275"/>
      <c r="E141" s="275"/>
      <c r="F141" s="275"/>
      <c r="G141" s="275"/>
      <c r="H141" s="275"/>
      <c r="I141" s="275"/>
      <c r="J141" s="275"/>
      <c r="K141" s="275"/>
      <c r="L141" s="275"/>
      <c r="M141" s="275"/>
      <c r="N141" s="275"/>
      <c r="O141" s="275"/>
      <c r="P141" s="275"/>
      <c r="Q141" s="275"/>
      <c r="R141" s="275"/>
      <c r="S141" s="275"/>
      <c r="T141" s="275"/>
      <c r="U141" s="275"/>
      <c r="V141" s="275"/>
      <c r="W141" s="275"/>
    </row>
    <row r="142" customFormat="false" ht="8.25" hidden="false" customHeight="false" outlineLevel="0" collapsed="false">
      <c r="A142" s="276"/>
      <c r="B142" s="276"/>
      <c r="C142" s="276"/>
      <c r="D142" s="276"/>
      <c r="E142" s="276"/>
      <c r="F142" s="276"/>
      <c r="G142" s="276"/>
      <c r="H142" s="276"/>
      <c r="I142" s="276"/>
      <c r="J142" s="276"/>
      <c r="K142" s="276"/>
      <c r="L142" s="276"/>
      <c r="M142" s="276"/>
      <c r="N142" s="276"/>
      <c r="O142" s="276"/>
      <c r="P142" s="276"/>
      <c r="Q142" s="276"/>
      <c r="R142" s="276"/>
      <c r="S142" s="276"/>
      <c r="T142" s="276"/>
      <c r="U142" s="276"/>
      <c r="V142" s="276"/>
      <c r="W142" s="276"/>
    </row>
    <row r="143" customFormat="false" ht="8.25" hidden="false" customHeight="false" outlineLevel="0" collapsed="false">
      <c r="H143" s="277" t="s">
        <v>11</v>
      </c>
      <c r="I143" s="277"/>
      <c r="J143" s="277"/>
      <c r="M143" s="277" t="s">
        <v>12</v>
      </c>
      <c r="N143" s="277"/>
      <c r="O143" s="277"/>
    </row>
    <row r="144" customFormat="false" ht="8.25" hidden="false" customHeight="false" outlineLevel="0" collapsed="false">
      <c r="H144" s="277" t="s">
        <v>14</v>
      </c>
      <c r="I144" s="277"/>
      <c r="J144" s="277"/>
    </row>
    <row r="145" customFormat="false" ht="8.25" hidden="false" customHeight="false" outlineLevel="0" collapsed="false">
      <c r="H145" s="277"/>
      <c r="I145" s="277"/>
      <c r="J145" s="277"/>
    </row>
    <row r="146" customFormat="false" ht="8.25" hidden="false" customHeight="false" outlineLevel="0" collapsed="false">
      <c r="H146" s="277"/>
      <c r="I146" s="277"/>
      <c r="J146" s="277"/>
    </row>
    <row r="147" customFormat="false" ht="8.25" hidden="false" customHeight="false" outlineLevel="0" collapsed="false">
      <c r="D147" s="278" t="s">
        <v>135</v>
      </c>
      <c r="P147" s="278" t="s">
        <v>136</v>
      </c>
    </row>
    <row r="148" customFormat="false" ht="8.25" hidden="false" customHeight="false" outlineLevel="0" collapsed="false">
      <c r="A148" s="281" t="s">
        <v>137</v>
      </c>
      <c r="P148" s="278" t="s">
        <v>137</v>
      </c>
      <c r="S148" s="281" t="s">
        <v>138</v>
      </c>
    </row>
    <row r="149" customFormat="false" ht="8.25" hidden="false" customHeight="false" outlineLevel="0" collapsed="false">
      <c r="A149" s="297" t="s">
        <v>139</v>
      </c>
      <c r="B149" s="298" t="s">
        <v>140</v>
      </c>
      <c r="C149" s="298" t="s">
        <v>26</v>
      </c>
      <c r="D149" s="298" t="s">
        <v>27</v>
      </c>
      <c r="E149" s="298" t="s">
        <v>55</v>
      </c>
      <c r="F149" s="298" t="s">
        <v>30</v>
      </c>
      <c r="G149" s="298" t="s">
        <v>141</v>
      </c>
      <c r="H149" s="298" t="s">
        <v>34</v>
      </c>
      <c r="I149" s="298" t="s">
        <v>55</v>
      </c>
      <c r="J149" s="298" t="s">
        <v>142</v>
      </c>
      <c r="K149" s="298" t="s">
        <v>30</v>
      </c>
      <c r="L149" s="298" t="s">
        <v>41</v>
      </c>
      <c r="O149" s="298" t="s">
        <v>143</v>
      </c>
      <c r="P149" s="298" t="s">
        <v>144</v>
      </c>
      <c r="Q149" s="298" t="s">
        <v>145</v>
      </c>
      <c r="S149" s="279" t="s">
        <v>16</v>
      </c>
      <c r="T149" s="279" t="s">
        <v>17</v>
      </c>
    </row>
    <row r="150" customFormat="false" ht="8.25" hidden="false" customHeight="false" outlineLevel="0" collapsed="false">
      <c r="A150" s="282" t="s">
        <v>49</v>
      </c>
      <c r="B150" s="292" t="n">
        <f aca="false">AVERAGE(B160,B170)</f>
        <v>542</v>
      </c>
      <c r="C150" s="292" t="n">
        <f aca="false">AVERAGE(C160,C170)</f>
        <v>367.5</v>
      </c>
      <c r="D150" s="299" t="n">
        <f aca="false">C150/B150</f>
        <v>0.678044280442804</v>
      </c>
      <c r="E150" s="292" t="n">
        <f aca="false">AVERAGE(E160,E170)</f>
        <v>4166.5</v>
      </c>
      <c r="F150" s="292" t="n">
        <f aca="false">AVERAGE(F160,F170)</f>
        <v>31</v>
      </c>
      <c r="G150" s="292" t="n">
        <f aca="false">AVERAGE(G160,G170)</f>
        <v>12.5</v>
      </c>
      <c r="H150" s="292" t="n">
        <f aca="false">AVERAGE(H160,H170)</f>
        <v>66</v>
      </c>
      <c r="I150" s="292" t="n">
        <f aca="false">AVERAGE(I160,I170)</f>
        <v>161</v>
      </c>
      <c r="J150" s="300" t="n">
        <f aca="false">I150/H150</f>
        <v>2.43939393939394</v>
      </c>
      <c r="K150" s="292" t="n">
        <f aca="false">AVERAGE(K160,K170)</f>
        <v>3</v>
      </c>
      <c r="L150" s="283" t="n">
        <f aca="false">((E150*0.05)+(F150*4)+(G150*-1)+(I150*0.1)+(K150*6))</f>
        <v>353.925</v>
      </c>
      <c r="O150" s="299" t="n">
        <f aca="false">(B150+H150)/(B152+F152+B154+F154+B156+F156+B150+H150)</f>
        <v>0.389618711951298</v>
      </c>
      <c r="P150" s="280" t="n">
        <f aca="false">B150/(B150+F152+F154+F156)</f>
        <v>0.507015902712816</v>
      </c>
      <c r="Q150" s="280" t="n">
        <f aca="false">H150/(H150+B152+B154+B156)</f>
        <v>0.134282807731434</v>
      </c>
      <c r="S150" s="280" t="n">
        <f aca="false">(H150+B152+B154+B156)/(H150+B152+B154+B156+B150)</f>
        <v>0.475568456700532</v>
      </c>
      <c r="T150" s="280" t="n">
        <f aca="false">B150/(B150+H150+B152+B154+B156)</f>
        <v>0.524431543299468</v>
      </c>
    </row>
    <row r="151" customFormat="false" ht="8.25" hidden="false" customHeight="false" outlineLevel="0" collapsed="false">
      <c r="A151" s="297" t="s">
        <v>146</v>
      </c>
      <c r="B151" s="298" t="s">
        <v>34</v>
      </c>
      <c r="C151" s="298" t="s">
        <v>55</v>
      </c>
      <c r="D151" s="298" t="s">
        <v>142</v>
      </c>
      <c r="E151" s="298" t="s">
        <v>30</v>
      </c>
      <c r="F151" s="298" t="s">
        <v>53</v>
      </c>
      <c r="G151" s="298" t="s">
        <v>54</v>
      </c>
      <c r="H151" s="298" t="s">
        <v>55</v>
      </c>
      <c r="I151" s="298" t="s">
        <v>147</v>
      </c>
      <c r="J151" s="298" t="s">
        <v>30</v>
      </c>
      <c r="K151" s="298" t="s">
        <v>41</v>
      </c>
      <c r="L151" s="292" t="s">
        <v>148</v>
      </c>
      <c r="O151" s="279" t="s">
        <v>143</v>
      </c>
      <c r="P151" s="279" t="s">
        <v>145</v>
      </c>
      <c r="Q151" s="279" t="s">
        <v>149</v>
      </c>
    </row>
    <row r="152" customFormat="false" ht="8.25" hidden="false" customHeight="false" outlineLevel="0" collapsed="false">
      <c r="A152" s="282" t="s">
        <v>49</v>
      </c>
      <c r="B152" s="292" t="n">
        <f aca="false">AVERAGE(B162,B172)</f>
        <v>398.5</v>
      </c>
      <c r="C152" s="292" t="n">
        <f aca="false">AVERAGE(C162,C172)</f>
        <v>1750.5</v>
      </c>
      <c r="D152" s="300" t="n">
        <f aca="false">C152/B152</f>
        <v>4.39272271016311</v>
      </c>
      <c r="E152" s="292" t="n">
        <f aca="false">AVERAGE(E162,E172)</f>
        <v>12.5</v>
      </c>
      <c r="F152" s="292" t="n">
        <f aca="false">AVERAGE(F162,F172)</f>
        <v>139.5</v>
      </c>
      <c r="G152" s="292" t="n">
        <f aca="false">AVERAGE(G162,G172)</f>
        <v>110.5</v>
      </c>
      <c r="H152" s="292" t="n">
        <f aca="false">AVERAGE(H162,H172)</f>
        <v>984</v>
      </c>
      <c r="I152" s="300" t="n">
        <f aca="false">H152/G152</f>
        <v>8.90497737556561</v>
      </c>
      <c r="J152" s="292" t="n">
        <f aca="false">AVERAGE(J162,J172)</f>
        <v>7.5</v>
      </c>
      <c r="K152" s="283" t="n">
        <f aca="false">(C152*0.1)+(E152*6)+(H152*0.1)+(J152*6)</f>
        <v>393.45</v>
      </c>
      <c r="L152" s="283" t="n">
        <f aca="false">(C152*0.1)+(E152*6)+(G152*1)+(H152*0.1)+(J152*6)</f>
        <v>503.95</v>
      </c>
      <c r="O152" s="299" t="n">
        <f aca="false">(B152+F152)/(B152+F152+B154+F154+B156+F156+B150+H150)</f>
        <v>0.344761294456905</v>
      </c>
      <c r="P152" s="280" t="n">
        <f aca="false">B152/(H150+B152+B154+B156)</f>
        <v>0.810783316378433</v>
      </c>
      <c r="Q152" s="280" t="n">
        <f aca="false">F152/(F152+F154+F156)</f>
        <v>0.264705882352941</v>
      </c>
    </row>
    <row r="153" customFormat="false" ht="8.25" hidden="false" customHeight="false" outlineLevel="0" collapsed="false">
      <c r="A153" s="297" t="s">
        <v>150</v>
      </c>
      <c r="B153" s="298" t="s">
        <v>34</v>
      </c>
      <c r="C153" s="298" t="s">
        <v>55</v>
      </c>
      <c r="D153" s="298" t="s">
        <v>142</v>
      </c>
      <c r="E153" s="298" t="s">
        <v>30</v>
      </c>
      <c r="F153" s="298" t="s">
        <v>53</v>
      </c>
      <c r="G153" s="298" t="s">
        <v>54</v>
      </c>
      <c r="H153" s="298" t="s">
        <v>55</v>
      </c>
      <c r="I153" s="298" t="s">
        <v>147</v>
      </c>
      <c r="J153" s="298" t="s">
        <v>30</v>
      </c>
      <c r="K153" s="298" t="s">
        <v>41</v>
      </c>
      <c r="L153" s="292" t="s">
        <v>148</v>
      </c>
      <c r="O153" s="279" t="s">
        <v>143</v>
      </c>
      <c r="P153" s="279" t="s">
        <v>145</v>
      </c>
      <c r="Q153" s="279" t="s">
        <v>149</v>
      </c>
    </row>
    <row r="154" customFormat="false" ht="8.25" hidden="false" customHeight="false" outlineLevel="0" collapsed="false">
      <c r="A154" s="282" t="s">
        <v>49</v>
      </c>
      <c r="B154" s="292" t="n">
        <f aca="false">AVERAGE(B164,B174)</f>
        <v>27</v>
      </c>
      <c r="C154" s="292" t="n">
        <f aca="false">AVERAGE(C164,C174)</f>
        <v>178.5</v>
      </c>
      <c r="D154" s="292" t="n">
        <f aca="false">C154/B154</f>
        <v>6.61111111111111</v>
      </c>
      <c r="E154" s="292" t="n">
        <f aca="false">AVERAGE(E164,E174)</f>
        <v>2</v>
      </c>
      <c r="F154" s="292" t="n">
        <f aca="false">AVERAGE(F164,F174)</f>
        <v>273.5</v>
      </c>
      <c r="G154" s="292" t="n">
        <f aca="false">AVERAGE(G164,G174)</f>
        <v>172.5</v>
      </c>
      <c r="H154" s="292" t="n">
        <f aca="false">AVERAGE(H164,H174)</f>
        <v>2233.5</v>
      </c>
      <c r="I154" s="300" t="n">
        <f aca="false">H154/G154</f>
        <v>12.9478260869565</v>
      </c>
      <c r="J154" s="292" t="n">
        <f aca="false">AVERAGE(J164,J174)</f>
        <v>11</v>
      </c>
      <c r="K154" s="283" t="n">
        <f aca="false">(C154*0.1)+(E154*6)+(H154*0.1)+(J154*6)</f>
        <v>319.2</v>
      </c>
      <c r="L154" s="283" t="n">
        <f aca="false">(C154*0.1)+(E154*6)+(G154*1)+(H154*0.1)+(J154*6)</f>
        <v>491.7</v>
      </c>
      <c r="O154" s="299" t="n">
        <f aca="false">(B154+F154)/(B152+F152+B154+F154+B156+F156+B150+H150)</f>
        <v>0.192566485100929</v>
      </c>
      <c r="P154" s="280" t="n">
        <f aca="false">B154/(B152+H150+B154+B156)</f>
        <v>0.0549338758901322</v>
      </c>
      <c r="Q154" s="280" t="n">
        <f aca="false">F154/(F154+F152+F156)</f>
        <v>0.518975332068311</v>
      </c>
    </row>
    <row r="155" customFormat="false" ht="8.25" hidden="false" customHeight="false" outlineLevel="0" collapsed="false">
      <c r="A155" s="297" t="s">
        <v>151</v>
      </c>
      <c r="B155" s="298" t="s">
        <v>34</v>
      </c>
      <c r="C155" s="298" t="s">
        <v>55</v>
      </c>
      <c r="D155" s="298" t="s">
        <v>142</v>
      </c>
      <c r="E155" s="298" t="s">
        <v>30</v>
      </c>
      <c r="F155" s="298" t="s">
        <v>53</v>
      </c>
      <c r="G155" s="298" t="s">
        <v>54</v>
      </c>
      <c r="H155" s="298" t="s">
        <v>55</v>
      </c>
      <c r="I155" s="298" t="s">
        <v>147</v>
      </c>
      <c r="J155" s="298" t="s">
        <v>30</v>
      </c>
      <c r="K155" s="298" t="s">
        <v>41</v>
      </c>
      <c r="L155" s="292" t="s">
        <v>148</v>
      </c>
      <c r="O155" s="279" t="s">
        <v>143</v>
      </c>
      <c r="P155" s="279" t="s">
        <v>145</v>
      </c>
      <c r="Q155" s="279" t="s">
        <v>149</v>
      </c>
    </row>
    <row r="156" customFormat="false" ht="8.25" hidden="false" customHeight="false" outlineLevel="0" collapsed="false">
      <c r="A156" s="282" t="s">
        <v>49</v>
      </c>
      <c r="B156" s="292" t="n">
        <f aca="false">AVERAGE(B166,B176)</f>
        <v>0</v>
      </c>
      <c r="C156" s="292" t="n">
        <f aca="false">AVERAGE(C166,C176)</f>
        <v>0</v>
      </c>
      <c r="D156" s="292" t="e">
        <f aca="false">C156/B156</f>
        <v>#DIV/0!</v>
      </c>
      <c r="E156" s="292" t="n">
        <f aca="false">AVERAGE(E166,E176)</f>
        <v>0</v>
      </c>
      <c r="F156" s="292" t="n">
        <f aca="false">AVERAGE(F166,F176)</f>
        <v>114</v>
      </c>
      <c r="G156" s="292" t="n">
        <f aca="false">AVERAGE(G166,G176)</f>
        <v>84.5</v>
      </c>
      <c r="H156" s="292" t="n">
        <f aca="false">AVERAGE(H166,H176)</f>
        <v>966.5</v>
      </c>
      <c r="I156" s="300" t="n">
        <f aca="false">H156/G156</f>
        <v>11.4378698224852</v>
      </c>
      <c r="J156" s="292" t="n">
        <f aca="false">AVERAGE(J166,J176)</f>
        <v>13</v>
      </c>
      <c r="K156" s="283" t="n">
        <f aca="false">(C156*0.1)+(E156*6)+(H156*0.1)+(J156*6)</f>
        <v>174.65</v>
      </c>
      <c r="L156" s="283" t="n">
        <f aca="false">(C156*0.1)+(E156*6)+(G156*1)+(H156*0.1)+(J156*6)</f>
        <v>259.15</v>
      </c>
      <c r="O156" s="299" t="n">
        <f aca="false">(B156+F156)/(B152+F152+B154+F154+B156+F156+B150+H150)</f>
        <v>0.0730535084908683</v>
      </c>
      <c r="P156" s="294" t="n">
        <f aca="false">B156/(B156+B154+B152+H150)</f>
        <v>0</v>
      </c>
      <c r="Q156" s="280" t="n">
        <f aca="false">F156/(F156+F154+F152)</f>
        <v>0.216318785578748</v>
      </c>
    </row>
    <row r="157" customFormat="false" ht="8.25" hidden="false" customHeight="false" outlineLevel="0" collapsed="false">
      <c r="B157" s="301"/>
      <c r="C157" s="301"/>
      <c r="D157" s="301"/>
      <c r="E157" s="301"/>
      <c r="F157" s="301"/>
      <c r="G157" s="301"/>
      <c r="H157" s="301"/>
      <c r="I157" s="301"/>
      <c r="J157" s="301"/>
      <c r="K157" s="301"/>
      <c r="L157" s="302"/>
      <c r="P157" s="278"/>
    </row>
    <row r="158" customFormat="false" ht="8.25" hidden="false" customHeight="false" outlineLevel="0" collapsed="false">
      <c r="A158" s="281" t="n">
        <v>2022</v>
      </c>
      <c r="P158" s="278" t="n">
        <v>2022</v>
      </c>
      <c r="S158" s="281" t="s">
        <v>138</v>
      </c>
    </row>
    <row r="159" customFormat="false" ht="8.25" hidden="false" customHeight="false" outlineLevel="0" collapsed="false">
      <c r="A159" s="297" t="s">
        <v>139</v>
      </c>
      <c r="B159" s="298" t="s">
        <v>140</v>
      </c>
      <c r="C159" s="298" t="s">
        <v>26</v>
      </c>
      <c r="D159" s="298" t="s">
        <v>27</v>
      </c>
      <c r="E159" s="298" t="s">
        <v>55</v>
      </c>
      <c r="F159" s="298" t="s">
        <v>30</v>
      </c>
      <c r="G159" s="298" t="s">
        <v>141</v>
      </c>
      <c r="H159" s="298" t="s">
        <v>34</v>
      </c>
      <c r="I159" s="298" t="s">
        <v>55</v>
      </c>
      <c r="J159" s="298" t="s">
        <v>142</v>
      </c>
      <c r="K159" s="298" t="s">
        <v>30</v>
      </c>
      <c r="L159" s="298" t="s">
        <v>41</v>
      </c>
      <c r="O159" s="298" t="s">
        <v>143</v>
      </c>
      <c r="P159" s="298" t="s">
        <v>144</v>
      </c>
      <c r="Q159" s="298" t="s">
        <v>145</v>
      </c>
      <c r="S159" s="279" t="s">
        <v>16</v>
      </c>
      <c r="T159" s="279" t="s">
        <v>17</v>
      </c>
    </row>
    <row r="160" customFormat="false" ht="8.25" hidden="false" customHeight="false" outlineLevel="0" collapsed="false">
      <c r="A160" s="282" t="s">
        <v>49</v>
      </c>
      <c r="B160" s="292" t="n">
        <v>511</v>
      </c>
      <c r="C160" s="292" t="n">
        <v>337</v>
      </c>
      <c r="D160" s="299" t="n">
        <f aca="false">C160/B160</f>
        <v>0.659491193737769</v>
      </c>
      <c r="E160" s="292" t="n">
        <v>4015</v>
      </c>
      <c r="F160" s="292" t="n">
        <v>29</v>
      </c>
      <c r="G160" s="292" t="n">
        <v>9</v>
      </c>
      <c r="H160" s="292" t="n">
        <v>63</v>
      </c>
      <c r="I160" s="292" t="n">
        <v>116</v>
      </c>
      <c r="J160" s="300" t="n">
        <f aca="false">I160/H160</f>
        <v>1.84126984126984</v>
      </c>
      <c r="K160" s="292" t="n">
        <v>3</v>
      </c>
      <c r="L160" s="283" t="n">
        <f aca="false">((E160*0.05)+(F160*4)+(G160*-1)+(I160*0.1)+(K160*6))</f>
        <v>337.35</v>
      </c>
      <c r="O160" s="299" t="n">
        <f aca="false">(B160+H160)/(B162+F162+B164+F164+B166+F166+B160+H160)</f>
        <v>0.377880184331797</v>
      </c>
      <c r="P160" s="280" t="n">
        <f aca="false">B160/(B160+F162+F164+F166)</f>
        <v>0.503448275862069</v>
      </c>
      <c r="Q160" s="280" t="n">
        <f aca="false">H160/(H160+B162+B164+B166)</f>
        <v>0.125</v>
      </c>
      <c r="S160" s="280" t="n">
        <f aca="false">(H160+B162+B164+B166)/(H160+B162+B164+B166+B160)</f>
        <v>0.496551724137931</v>
      </c>
      <c r="T160" s="280" t="n">
        <f aca="false">B160/(B160+H160+B162+B164+B166)</f>
        <v>0.503448275862069</v>
      </c>
    </row>
    <row r="161" customFormat="false" ht="8.25" hidden="false" customHeight="false" outlineLevel="0" collapsed="false">
      <c r="A161" s="297" t="s">
        <v>146</v>
      </c>
      <c r="B161" s="298" t="s">
        <v>34</v>
      </c>
      <c r="C161" s="298" t="s">
        <v>55</v>
      </c>
      <c r="D161" s="298" t="s">
        <v>142</v>
      </c>
      <c r="E161" s="298" t="s">
        <v>30</v>
      </c>
      <c r="F161" s="298" t="s">
        <v>53</v>
      </c>
      <c r="G161" s="298" t="s">
        <v>54</v>
      </c>
      <c r="H161" s="298" t="s">
        <v>55</v>
      </c>
      <c r="I161" s="298" t="s">
        <v>147</v>
      </c>
      <c r="J161" s="298" t="s">
        <v>30</v>
      </c>
      <c r="K161" s="298" t="s">
        <v>41</v>
      </c>
      <c r="L161" s="298" t="s">
        <v>148</v>
      </c>
      <c r="O161" s="279" t="s">
        <v>143</v>
      </c>
      <c r="P161" s="279" t="s">
        <v>145</v>
      </c>
      <c r="Q161" s="279" t="s">
        <v>149</v>
      </c>
    </row>
    <row r="162" customFormat="false" ht="8.25" hidden="false" customHeight="false" outlineLevel="0" collapsed="false">
      <c r="A162" s="282" t="s">
        <v>49</v>
      </c>
      <c r="B162" s="292" t="n">
        <v>392</v>
      </c>
      <c r="C162" s="292" t="n">
        <v>1902</v>
      </c>
      <c r="D162" s="300" t="n">
        <f aca="false">C162/B162</f>
        <v>4.85204081632653</v>
      </c>
      <c r="E162" s="292" t="n">
        <v>13</v>
      </c>
      <c r="F162" s="292" t="n">
        <v>110</v>
      </c>
      <c r="G162" s="292" t="n">
        <v>87</v>
      </c>
      <c r="H162" s="292" t="n">
        <v>806</v>
      </c>
      <c r="I162" s="300" t="n">
        <f aca="false">H162/G162</f>
        <v>9.26436781609195</v>
      </c>
      <c r="J162" s="292" t="n">
        <v>6</v>
      </c>
      <c r="K162" s="283" t="n">
        <f aca="false">(C162*0.1)+(E162*6)+(H162*0.1)+(J162*6)</f>
        <v>384.8</v>
      </c>
      <c r="L162" s="283" t="n">
        <f aca="false">(C162*0.1)+(E162*6)+(G162*1)+(H162*0.1)+(J162*6)</f>
        <v>471.8</v>
      </c>
      <c r="O162" s="299" t="n">
        <f aca="false">(B162+F162)/(B162+F162+B164+F164+B166+F166+B160+H160)</f>
        <v>0.330480579328506</v>
      </c>
      <c r="P162" s="280" t="n">
        <f aca="false">B162/(H160+B162+B164+B166)</f>
        <v>0.777777777777778</v>
      </c>
      <c r="Q162" s="280" t="n">
        <f aca="false">F162/(F162+F164+F166)</f>
        <v>0.218253968253968</v>
      </c>
    </row>
    <row r="163" customFormat="false" ht="8.25" hidden="false" customHeight="false" outlineLevel="0" collapsed="false">
      <c r="A163" s="297" t="s">
        <v>150</v>
      </c>
      <c r="B163" s="298" t="s">
        <v>34</v>
      </c>
      <c r="C163" s="298" t="s">
        <v>55</v>
      </c>
      <c r="D163" s="298" t="s">
        <v>142</v>
      </c>
      <c r="E163" s="298" t="s">
        <v>30</v>
      </c>
      <c r="F163" s="298" t="s">
        <v>53</v>
      </c>
      <c r="G163" s="298" t="s">
        <v>54</v>
      </c>
      <c r="H163" s="298" t="s">
        <v>55</v>
      </c>
      <c r="I163" s="298" t="s">
        <v>147</v>
      </c>
      <c r="J163" s="298" t="s">
        <v>30</v>
      </c>
      <c r="K163" s="298" t="s">
        <v>41</v>
      </c>
      <c r="L163" s="298" t="s">
        <v>148</v>
      </c>
      <c r="O163" s="279" t="s">
        <v>143</v>
      </c>
      <c r="P163" s="279" t="s">
        <v>145</v>
      </c>
      <c r="Q163" s="279" t="s">
        <v>149</v>
      </c>
    </row>
    <row r="164" customFormat="false" ht="8.25" hidden="false" customHeight="false" outlineLevel="0" collapsed="false">
      <c r="A164" s="282" t="s">
        <v>49</v>
      </c>
      <c r="B164" s="292" t="n">
        <v>49</v>
      </c>
      <c r="C164" s="292" t="n">
        <v>342</v>
      </c>
      <c r="D164" s="292" t="n">
        <f aca="false">C164/B164</f>
        <v>6.97959183673469</v>
      </c>
      <c r="E164" s="292" t="n">
        <v>4</v>
      </c>
      <c r="F164" s="292" t="n">
        <v>296</v>
      </c>
      <c r="G164" s="292" t="n">
        <v>184</v>
      </c>
      <c r="H164" s="292" t="n">
        <v>2316</v>
      </c>
      <c r="I164" s="300" t="n">
        <f aca="false">H164/G164</f>
        <v>12.5869565217391</v>
      </c>
      <c r="J164" s="292" t="n">
        <v>12</v>
      </c>
      <c r="K164" s="283" t="n">
        <f aca="false">(C164*0.1)+(E164*6)+(H164*0.1)+(J164*6)</f>
        <v>361.8</v>
      </c>
      <c r="L164" s="283" t="n">
        <f aca="false">(C164*0.1)+(E164*6)+(G164*1)+(H164*0.1)+(J164*6)</f>
        <v>545.8</v>
      </c>
      <c r="O164" s="299" t="n">
        <f aca="false">(B164+F164)/(B162+F162+B164+F164+B166+F166+B160+H160)</f>
        <v>0.227123107307439</v>
      </c>
      <c r="P164" s="280" t="n">
        <f aca="false">B164/(B162+H160+B164+B166)</f>
        <v>0.0972222222222222</v>
      </c>
      <c r="Q164" s="280" t="n">
        <f aca="false">F164/(F164+F162+F166)</f>
        <v>0.587301587301587</v>
      </c>
    </row>
    <row r="165" customFormat="false" ht="8.25" hidden="false" customHeight="false" outlineLevel="0" collapsed="false">
      <c r="A165" s="297" t="s">
        <v>151</v>
      </c>
      <c r="B165" s="298" t="s">
        <v>34</v>
      </c>
      <c r="C165" s="298" t="s">
        <v>55</v>
      </c>
      <c r="D165" s="298" t="s">
        <v>142</v>
      </c>
      <c r="E165" s="298" t="s">
        <v>30</v>
      </c>
      <c r="F165" s="298" t="s">
        <v>53</v>
      </c>
      <c r="G165" s="298" t="s">
        <v>54</v>
      </c>
      <c r="H165" s="298" t="s">
        <v>55</v>
      </c>
      <c r="I165" s="298" t="s">
        <v>147</v>
      </c>
      <c r="J165" s="298" t="s">
        <v>30</v>
      </c>
      <c r="K165" s="298" t="s">
        <v>41</v>
      </c>
      <c r="L165" s="298" t="s">
        <v>148</v>
      </c>
      <c r="O165" s="279" t="s">
        <v>143</v>
      </c>
      <c r="P165" s="279" t="s">
        <v>145</v>
      </c>
      <c r="Q165" s="279" t="s">
        <v>149</v>
      </c>
    </row>
    <row r="166" customFormat="false" ht="8.25" hidden="false" customHeight="false" outlineLevel="0" collapsed="false">
      <c r="A166" s="282" t="s">
        <v>49</v>
      </c>
      <c r="B166" s="292" t="n">
        <v>0</v>
      </c>
      <c r="C166" s="292" t="n">
        <v>0</v>
      </c>
      <c r="D166" s="292" t="e">
        <f aca="false">C166/B166</f>
        <v>#DIV/0!</v>
      </c>
      <c r="E166" s="292" t="n">
        <v>0</v>
      </c>
      <c r="F166" s="292" t="n">
        <v>98</v>
      </c>
      <c r="G166" s="292" t="n">
        <v>67</v>
      </c>
      <c r="H166" s="292" t="n">
        <v>927</v>
      </c>
      <c r="I166" s="300" t="n">
        <f aca="false">H166/G166</f>
        <v>13.8358208955224</v>
      </c>
      <c r="J166" s="292" t="n">
        <v>12</v>
      </c>
      <c r="K166" s="283" t="n">
        <f aca="false">(C166*0.1)+(E166*6)+(H166*0.1)+(J166*6)</f>
        <v>164.7</v>
      </c>
      <c r="L166" s="283" t="n">
        <f aca="false">(C166*0.1)+(E166*6)+(G166*1)+(H166*0.1)+(J166*6)</f>
        <v>231.7</v>
      </c>
      <c r="O166" s="299" t="n">
        <f aca="false">(B166+F166)/(B162+F162+B164+F164+B166+F166+B160+H160)</f>
        <v>0.0645161290322581</v>
      </c>
      <c r="P166" s="294" t="n">
        <f aca="false">B166/(B166+B164+B162+H160)</f>
        <v>0</v>
      </c>
      <c r="Q166" s="280" t="n">
        <f aca="false">F166/(F166+F164+F162)</f>
        <v>0.194444444444444</v>
      </c>
    </row>
    <row r="168" customFormat="false" ht="8.25" hidden="false" customHeight="false" outlineLevel="0" collapsed="false">
      <c r="A168" s="281" t="n">
        <v>2025</v>
      </c>
      <c r="P168" s="278" t="n">
        <v>2025</v>
      </c>
      <c r="S168" s="281" t="s">
        <v>138</v>
      </c>
    </row>
    <row r="169" customFormat="false" ht="8.25" hidden="false" customHeight="false" outlineLevel="0" collapsed="false">
      <c r="A169" s="297" t="s">
        <v>139</v>
      </c>
      <c r="B169" s="298" t="s">
        <v>140</v>
      </c>
      <c r="C169" s="298" t="s">
        <v>26</v>
      </c>
      <c r="D169" s="298" t="s">
        <v>27</v>
      </c>
      <c r="E169" s="298" t="s">
        <v>55</v>
      </c>
      <c r="F169" s="298" t="s">
        <v>30</v>
      </c>
      <c r="G169" s="298" t="s">
        <v>141</v>
      </c>
      <c r="H169" s="298" t="s">
        <v>34</v>
      </c>
      <c r="I169" s="298" t="s">
        <v>55</v>
      </c>
      <c r="J169" s="298" t="s">
        <v>142</v>
      </c>
      <c r="K169" s="298" t="s">
        <v>30</v>
      </c>
      <c r="L169" s="298" t="s">
        <v>41</v>
      </c>
      <c r="O169" s="298" t="s">
        <v>143</v>
      </c>
      <c r="P169" s="298" t="s">
        <v>144</v>
      </c>
      <c r="Q169" s="298" t="s">
        <v>145</v>
      </c>
      <c r="S169" s="279" t="s">
        <v>16</v>
      </c>
      <c r="T169" s="279" t="s">
        <v>17</v>
      </c>
    </row>
    <row r="170" customFormat="false" ht="8.25" hidden="false" customHeight="false" outlineLevel="0" collapsed="false">
      <c r="A170" s="282" t="s">
        <v>49</v>
      </c>
      <c r="B170" s="292" t="n">
        <v>573</v>
      </c>
      <c r="C170" s="292" t="n">
        <v>398</v>
      </c>
      <c r="D170" s="299" t="n">
        <f aca="false">C170/B170</f>
        <v>0.694589877835951</v>
      </c>
      <c r="E170" s="292" t="n">
        <v>4318</v>
      </c>
      <c r="F170" s="292" t="n">
        <v>33</v>
      </c>
      <c r="G170" s="292" t="n">
        <v>16</v>
      </c>
      <c r="H170" s="292" t="n">
        <v>69</v>
      </c>
      <c r="I170" s="292" t="n">
        <v>206</v>
      </c>
      <c r="J170" s="292" t="n">
        <f aca="false">I170/H170</f>
        <v>2.98550724637681</v>
      </c>
      <c r="K170" s="292" t="n">
        <v>3</v>
      </c>
      <c r="L170" s="283" t="n">
        <f aca="false">((E170*0.05)+(F170*4)+(G170*-1)+(I170*0.1)+(K170*6))</f>
        <v>370.5</v>
      </c>
      <c r="O170" s="299" t="n">
        <f aca="false">(B170+H170)/(B172+F172+B174+F174+B176+F176+B170+H170)</f>
        <v>0.400749063670412</v>
      </c>
      <c r="P170" s="280" t="n">
        <f aca="false">B170/(B170+F172+F174+F176)</f>
        <v>0.510240427426536</v>
      </c>
      <c r="Q170" s="280" t="n">
        <f aca="false">H170/(H170+B172+B174+B176)</f>
        <v>0.144050104384134</v>
      </c>
      <c r="S170" s="280" t="n">
        <f aca="false">(H170+B172+B174+B176)/(H170+B172+B174+B176+B170)</f>
        <v>0.45532319391635</v>
      </c>
      <c r="T170" s="280" t="n">
        <f aca="false">B170/(B170+H170+B172+B174+B176)</f>
        <v>0.54467680608365</v>
      </c>
    </row>
    <row r="171" customFormat="false" ht="8.25" hidden="false" customHeight="false" outlineLevel="0" collapsed="false">
      <c r="A171" s="297" t="s">
        <v>146</v>
      </c>
      <c r="B171" s="298" t="s">
        <v>34</v>
      </c>
      <c r="C171" s="298" t="s">
        <v>55</v>
      </c>
      <c r="D171" s="298" t="s">
        <v>142</v>
      </c>
      <c r="E171" s="298" t="s">
        <v>30</v>
      </c>
      <c r="F171" s="298" t="s">
        <v>53</v>
      </c>
      <c r="G171" s="298" t="s">
        <v>54</v>
      </c>
      <c r="H171" s="298" t="s">
        <v>55</v>
      </c>
      <c r="I171" s="298" t="s">
        <v>147</v>
      </c>
      <c r="J171" s="298" t="s">
        <v>30</v>
      </c>
      <c r="K171" s="298" t="s">
        <v>41</v>
      </c>
      <c r="L171" s="298" t="s">
        <v>148</v>
      </c>
      <c r="O171" s="279" t="s">
        <v>143</v>
      </c>
      <c r="P171" s="279" t="s">
        <v>145</v>
      </c>
      <c r="Q171" s="279" t="s">
        <v>149</v>
      </c>
    </row>
    <row r="172" customFormat="false" ht="8.25" hidden="false" customHeight="false" outlineLevel="0" collapsed="false">
      <c r="A172" s="282" t="s">
        <v>49</v>
      </c>
      <c r="B172" s="292" t="n">
        <v>405</v>
      </c>
      <c r="C172" s="292" t="n">
        <v>1599</v>
      </c>
      <c r="D172" s="300" t="n">
        <f aca="false">C172/B172</f>
        <v>3.94814814814815</v>
      </c>
      <c r="E172" s="292" t="n">
        <v>12</v>
      </c>
      <c r="F172" s="292" t="n">
        <v>169</v>
      </c>
      <c r="G172" s="292" t="n">
        <v>134</v>
      </c>
      <c r="H172" s="292" t="n">
        <v>1162</v>
      </c>
      <c r="I172" s="300" t="n">
        <f aca="false">H172/G172</f>
        <v>8.67164179104478</v>
      </c>
      <c r="J172" s="292" t="n">
        <v>9</v>
      </c>
      <c r="K172" s="283" t="n">
        <f aca="false">(C172*0.1)+(E172*6)+(H172*0.1)+(J172*6)</f>
        <v>402.1</v>
      </c>
      <c r="L172" s="283" t="n">
        <f aca="false">(C172*0.1)+(E172*6)+(G172*1)+(H172*0.1)+(J172*6)</f>
        <v>536.1</v>
      </c>
      <c r="O172" s="299" t="n">
        <f aca="false">(B172+F172)/(B172+F172+B174+F174+B176+F176+B170+H170)</f>
        <v>0.358302122347066</v>
      </c>
      <c r="P172" s="280" t="n">
        <f aca="false">B172/(H170+B172+B174+B176)</f>
        <v>0.845511482254697</v>
      </c>
      <c r="Q172" s="280" t="n">
        <f aca="false">F172/(F172+F174+F176)</f>
        <v>0.307272727272727</v>
      </c>
    </row>
    <row r="173" customFormat="false" ht="8.25" hidden="false" customHeight="false" outlineLevel="0" collapsed="false">
      <c r="A173" s="297" t="s">
        <v>150</v>
      </c>
      <c r="B173" s="298" t="s">
        <v>34</v>
      </c>
      <c r="C173" s="298" t="s">
        <v>55</v>
      </c>
      <c r="D173" s="298" t="s">
        <v>142</v>
      </c>
      <c r="E173" s="298" t="s">
        <v>30</v>
      </c>
      <c r="F173" s="298" t="s">
        <v>53</v>
      </c>
      <c r="G173" s="298" t="s">
        <v>54</v>
      </c>
      <c r="H173" s="298" t="s">
        <v>55</v>
      </c>
      <c r="I173" s="298" t="s">
        <v>147</v>
      </c>
      <c r="J173" s="298" t="s">
        <v>30</v>
      </c>
      <c r="K173" s="298" t="s">
        <v>41</v>
      </c>
      <c r="L173" s="298" t="s">
        <v>148</v>
      </c>
      <c r="O173" s="279" t="s">
        <v>143</v>
      </c>
      <c r="P173" s="279" t="s">
        <v>145</v>
      </c>
      <c r="Q173" s="279" t="s">
        <v>149</v>
      </c>
    </row>
    <row r="174" customFormat="false" ht="8.25" hidden="false" customHeight="false" outlineLevel="0" collapsed="false">
      <c r="A174" s="282" t="s">
        <v>49</v>
      </c>
      <c r="B174" s="292" t="n">
        <v>5</v>
      </c>
      <c r="C174" s="292" t="n">
        <v>15</v>
      </c>
      <c r="D174" s="300" t="n">
        <f aca="false">C174/B174</f>
        <v>3</v>
      </c>
      <c r="E174" s="292" t="n">
        <v>0</v>
      </c>
      <c r="F174" s="292" t="n">
        <v>251</v>
      </c>
      <c r="G174" s="292" t="n">
        <v>161</v>
      </c>
      <c r="H174" s="292" t="n">
        <v>2151</v>
      </c>
      <c r="I174" s="300" t="n">
        <f aca="false">H174/G174</f>
        <v>13.360248447205</v>
      </c>
      <c r="J174" s="292" t="n">
        <v>10</v>
      </c>
      <c r="K174" s="283" t="n">
        <f aca="false">(C174*0.1)+(E174*6)+(H174*0.1)+(J174*6)</f>
        <v>276.6</v>
      </c>
      <c r="L174" s="283" t="n">
        <f aca="false">(C174*0.1)+(E174*6)+(G174*1)+(H174*0.1)+(J174*6)</f>
        <v>437.6</v>
      </c>
      <c r="O174" s="299" t="n">
        <f aca="false">(B174+F174)/(B172+F172+B174+F174+B176+F176+B170+H170)</f>
        <v>0.15980024968789</v>
      </c>
      <c r="P174" s="280" t="n">
        <f aca="false">B174/(B172+H170+B174+B176)</f>
        <v>0.0104384133611691</v>
      </c>
      <c r="Q174" s="280" t="n">
        <f aca="false">F174/(F174+F172+F176)</f>
        <v>0.456363636363636</v>
      </c>
    </row>
    <row r="175" customFormat="false" ht="8.25" hidden="false" customHeight="false" outlineLevel="0" collapsed="false">
      <c r="A175" s="297" t="s">
        <v>151</v>
      </c>
      <c r="B175" s="298" t="s">
        <v>34</v>
      </c>
      <c r="C175" s="298" t="s">
        <v>55</v>
      </c>
      <c r="D175" s="298" t="s">
        <v>142</v>
      </c>
      <c r="E175" s="298" t="s">
        <v>30</v>
      </c>
      <c r="F175" s="298" t="s">
        <v>53</v>
      </c>
      <c r="G175" s="298" t="s">
        <v>54</v>
      </c>
      <c r="H175" s="298" t="s">
        <v>55</v>
      </c>
      <c r="I175" s="298" t="s">
        <v>147</v>
      </c>
      <c r="J175" s="298" t="s">
        <v>30</v>
      </c>
      <c r="K175" s="298" t="s">
        <v>41</v>
      </c>
      <c r="L175" s="298" t="s">
        <v>148</v>
      </c>
      <c r="O175" s="279" t="s">
        <v>143</v>
      </c>
      <c r="P175" s="279" t="s">
        <v>145</v>
      </c>
      <c r="Q175" s="279" t="s">
        <v>149</v>
      </c>
    </row>
    <row r="176" customFormat="false" ht="8.25" hidden="false" customHeight="false" outlineLevel="0" collapsed="false">
      <c r="A176" s="282" t="s">
        <v>49</v>
      </c>
      <c r="B176" s="292" t="n">
        <v>0</v>
      </c>
      <c r="C176" s="292" t="n">
        <v>0</v>
      </c>
      <c r="D176" s="292" t="e">
        <f aca="false">C176/B176</f>
        <v>#DIV/0!</v>
      </c>
      <c r="E176" s="292" t="n">
        <v>0</v>
      </c>
      <c r="F176" s="292" t="n">
        <v>130</v>
      </c>
      <c r="G176" s="292" t="n">
        <v>102</v>
      </c>
      <c r="H176" s="292" t="n">
        <v>1006</v>
      </c>
      <c r="I176" s="300" t="n">
        <f aca="false">H176/G176</f>
        <v>9.86274509803922</v>
      </c>
      <c r="J176" s="292" t="n">
        <v>14</v>
      </c>
      <c r="K176" s="283" t="n">
        <f aca="false">(C176*0.1)+(E176*6)+(H176*0.1)+(J176*6)</f>
        <v>184.6</v>
      </c>
      <c r="L176" s="283" t="n">
        <f aca="false">(C176*0.1)+(E176*6)+(G176*1)+(H176*0.1)+(J176*6)</f>
        <v>286.6</v>
      </c>
      <c r="O176" s="299" t="n">
        <f aca="false">(B176+F176)/(B172+F172+B174+F174+B176+F176+B170+H170)</f>
        <v>0.0811485642946317</v>
      </c>
      <c r="P176" s="294" t="n">
        <f aca="false">B176/(B176+B174+B172+H170)</f>
        <v>0</v>
      </c>
      <c r="Q176" s="280" t="n">
        <f aca="false">F176/(F176+F174+F172)</f>
        <v>0.236363636363636</v>
      </c>
    </row>
  </sheetData>
  <mergeCells count="136">
    <mergeCell ref="A1:W1"/>
    <mergeCell ref="A3:W3"/>
    <mergeCell ref="AC3:AY3"/>
    <mergeCell ref="H5:J5"/>
    <mergeCell ref="M5:O5"/>
    <mergeCell ref="AJ5:AL5"/>
    <mergeCell ref="AO5:AQ5"/>
    <mergeCell ref="H6:J6"/>
    <mergeCell ref="AJ6:AL6"/>
    <mergeCell ref="H7:J7"/>
    <mergeCell ref="AJ7:AL7"/>
    <mergeCell ref="A10:W10"/>
    <mergeCell ref="AC10:AY10"/>
    <mergeCell ref="C12:I12"/>
    <mergeCell ref="N12:R12"/>
    <mergeCell ref="T12:V12"/>
    <mergeCell ref="X12:Y12"/>
    <mergeCell ref="AG12:AM12"/>
    <mergeCell ref="AP12:AT12"/>
    <mergeCell ref="AV12:AX12"/>
    <mergeCell ref="AZ12:BA12"/>
    <mergeCell ref="A20:G20"/>
    <mergeCell ref="H20:M20"/>
    <mergeCell ref="T20:V20"/>
    <mergeCell ref="X20:Y20"/>
    <mergeCell ref="AE20:AK20"/>
    <mergeCell ref="AL20:AQ20"/>
    <mergeCell ref="AV20:AX20"/>
    <mergeCell ref="AZ20:BA20"/>
    <mergeCell ref="A30:G30"/>
    <mergeCell ref="L30:P30"/>
    <mergeCell ref="T30:V30"/>
    <mergeCell ref="X30:Y30"/>
    <mergeCell ref="AE30:AK30"/>
    <mergeCell ref="AN30:AR30"/>
    <mergeCell ref="AV30:AX30"/>
    <mergeCell ref="AZ30:BA30"/>
    <mergeCell ref="A41:G41"/>
    <mergeCell ref="L41:P41"/>
    <mergeCell ref="T41:V41"/>
    <mergeCell ref="X41:Y41"/>
    <mergeCell ref="AE41:AK41"/>
    <mergeCell ref="AN41:AR41"/>
    <mergeCell ref="AV41:AX41"/>
    <mergeCell ref="AZ41:BA41"/>
    <mergeCell ref="A50:G50"/>
    <mergeCell ref="J50:N50"/>
    <mergeCell ref="R50:V50"/>
    <mergeCell ref="AC50:AI50"/>
    <mergeCell ref="AL50:AP50"/>
    <mergeCell ref="AT50:AX50"/>
    <mergeCell ref="J51:M51"/>
    <mergeCell ref="R51:U51"/>
    <mergeCell ref="AL51:AO51"/>
    <mergeCell ref="AT51:AW51"/>
    <mergeCell ref="J52:M52"/>
    <mergeCell ref="R52:U52"/>
    <mergeCell ref="AL52:AO52"/>
    <mergeCell ref="AT52:AW52"/>
    <mergeCell ref="J53:M53"/>
    <mergeCell ref="R53:U53"/>
    <mergeCell ref="AL53:AO53"/>
    <mergeCell ref="AT53:AW53"/>
    <mergeCell ref="J54:M54"/>
    <mergeCell ref="R54:U54"/>
    <mergeCell ref="AL54:AO54"/>
    <mergeCell ref="AT54:AW54"/>
    <mergeCell ref="J55:M55"/>
    <mergeCell ref="R55:U55"/>
    <mergeCell ref="AL55:AO55"/>
    <mergeCell ref="AT55:AW55"/>
    <mergeCell ref="J56:M56"/>
    <mergeCell ref="R56:U56"/>
    <mergeCell ref="AL56:AO56"/>
    <mergeCell ref="AT56:AW56"/>
    <mergeCell ref="J57:M57"/>
    <mergeCell ref="R57:U57"/>
    <mergeCell ref="AL57:AO57"/>
    <mergeCell ref="AT57:AW57"/>
    <mergeCell ref="J58:M58"/>
    <mergeCell ref="R58:U58"/>
    <mergeCell ref="AL58:AO58"/>
    <mergeCell ref="AT58:AW58"/>
    <mergeCell ref="J59:M59"/>
    <mergeCell ref="R59:U59"/>
    <mergeCell ref="AL59:AO59"/>
    <mergeCell ref="AT59:AW59"/>
    <mergeCell ref="A73:W73"/>
    <mergeCell ref="H75:J75"/>
    <mergeCell ref="M75:O75"/>
    <mergeCell ref="H76:J76"/>
    <mergeCell ref="H77:J77"/>
    <mergeCell ref="A80:W80"/>
    <mergeCell ref="C82:I82"/>
    <mergeCell ref="L82:P82"/>
    <mergeCell ref="R82:T82"/>
    <mergeCell ref="V82:W82"/>
    <mergeCell ref="A90:G90"/>
    <mergeCell ref="H90:M90"/>
    <mergeCell ref="R90:T90"/>
    <mergeCell ref="V90:W90"/>
    <mergeCell ref="A100:G100"/>
    <mergeCell ref="J100:N100"/>
    <mergeCell ref="R100:T100"/>
    <mergeCell ref="V100:W100"/>
    <mergeCell ref="A111:G111"/>
    <mergeCell ref="J111:N111"/>
    <mergeCell ref="R111:T111"/>
    <mergeCell ref="V111:W111"/>
    <mergeCell ref="A120:G120"/>
    <mergeCell ref="J120:N120"/>
    <mergeCell ref="R120:V120"/>
    <mergeCell ref="J121:M121"/>
    <mergeCell ref="R121:U121"/>
    <mergeCell ref="J122:M122"/>
    <mergeCell ref="R122:U122"/>
    <mergeCell ref="J123:M123"/>
    <mergeCell ref="R123:U123"/>
    <mergeCell ref="J124:M124"/>
    <mergeCell ref="R124:U124"/>
    <mergeCell ref="J125:M125"/>
    <mergeCell ref="R125:U125"/>
    <mergeCell ref="J126:M126"/>
    <mergeCell ref="R126:U126"/>
    <mergeCell ref="J127:M127"/>
    <mergeCell ref="R127:U127"/>
    <mergeCell ref="J128:M128"/>
    <mergeCell ref="R128:U128"/>
    <mergeCell ref="J129:M129"/>
    <mergeCell ref="R129:U129"/>
    <mergeCell ref="A141:W141"/>
    <mergeCell ref="H143:J143"/>
    <mergeCell ref="M143:O143"/>
    <mergeCell ref="H144:J144"/>
    <mergeCell ref="H145:J145"/>
    <mergeCell ref="H146:J146"/>
  </mergeCells>
  <hyperlinks>
    <hyperlink ref="H5" location="ARI!C9" display="RSP Projections: Year 1"/>
    <hyperlink ref="M5" location="ARI!AX11" display="Adjustable Projections: Year 1"/>
    <hyperlink ref="AJ5" location="ARI!C9" display="RSP Projections: Year 1"/>
    <hyperlink ref="AO5" location="ARI!AX11" display="Adjustable Projections: Year 1"/>
    <hyperlink ref="H6" location="ARI!A110" display="RSP Projections: Year 2"/>
    <hyperlink ref="M6" location="ARI!A170" display="Past Run/Pass Performances"/>
    <hyperlink ref="AJ6" location="ARI!A110" display="RSP Projections: Year 2"/>
    <hyperlink ref="H75" location="ARI!C9" display="RSP Projections: Year 1"/>
    <hyperlink ref="M75" location="ARI!AX11" display="Adjustable Projections: Year 1"/>
    <hyperlink ref="H76" location="ARI!A110" display="RSP Projections: Year 2"/>
    <hyperlink ref="M76" location="ARI!A170" display="Past Run/Pass Performances"/>
    <hyperlink ref="H143" location="ARI!C9" display="RSP Projections: Year 1"/>
    <hyperlink ref="M143" location="ARI!AX11" display="Adjustable Projections: Year 1"/>
    <hyperlink ref="H144" location="ARI!A90" display="RSP Projections: Year 2"/>
  </hyperlinks>
  <printOptions headings="false" gridLines="false" gridLinesSet="true" horizontalCentered="false" verticalCentered="false"/>
  <pageMargins left="0" right="0" top="0" bottom="0" header="0.511811023622047" footer="0.511811023622047"/>
  <pageSetup paperSize="1" scale="54"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B176"/>
  <sheetViews>
    <sheetView showFormulas="false" showGridLines="true" showRowColHeaders="true" showZeros="true" rightToLeft="false" tabSelected="false" showOutlineSymbols="true" defaultGridColor="true" view="normal" topLeftCell="A34" colorId="64" zoomScale="200" zoomScaleNormal="200" zoomScalePageLayoutView="100" workbookViewId="0">
      <selection pane="topLeft" activeCell="A50" activeCellId="0" sqref="A50"/>
    </sheetView>
  </sheetViews>
  <sheetFormatPr defaultColWidth="8.42578125" defaultRowHeight="8.25" customHeight="false" zeroHeight="false" outlineLevelRow="0" outlineLevelCol="0"/>
  <cols>
    <col collapsed="false" customWidth="true" hidden="false" outlineLevel="0" max="1" min="1" style="418" width="11.14"/>
    <col collapsed="false" customWidth="true" hidden="false" outlineLevel="0" max="2" min="2" style="418" width="3.29"/>
    <col collapsed="false" customWidth="true" hidden="false" outlineLevel="0" max="3" min="3" style="418" width="3.15"/>
    <col collapsed="false" customWidth="true" hidden="false" outlineLevel="0" max="4" min="4" style="418" width="3.57"/>
    <col collapsed="false" customWidth="true" hidden="false" outlineLevel="0" max="5" min="5" style="418" width="5.29"/>
    <col collapsed="false" customWidth="true" hidden="false" outlineLevel="0" max="6" min="6" style="418" width="5.42"/>
    <col collapsed="false" customWidth="true" hidden="false" outlineLevel="0" max="7" min="7" style="418" width="5"/>
    <col collapsed="false" customWidth="true" hidden="false" outlineLevel="0" max="8" min="8" style="418" width="4.14"/>
    <col collapsed="false" customWidth="true" hidden="false" outlineLevel="0" max="9" min="9" style="418" width="6.43"/>
    <col collapsed="false" customWidth="true" hidden="false" outlineLevel="0" max="10" min="10" style="418" width="3.71"/>
    <col collapsed="false" customWidth="true" hidden="false" outlineLevel="0" max="11" min="11" style="418" width="4.57"/>
    <col collapsed="false" customWidth="true" hidden="false" outlineLevel="0" max="12" min="12" style="418" width="4.29"/>
    <col collapsed="false" customWidth="true" hidden="false" outlineLevel="0" max="13" min="13" style="418" width="4.42"/>
    <col collapsed="false" customWidth="true" hidden="false" outlineLevel="0" max="14" min="14" style="418" width="3.42"/>
    <col collapsed="false" customWidth="true" hidden="false" outlineLevel="0" max="15" min="15" style="418" width="4.57"/>
    <col collapsed="false" customWidth="true" hidden="false" outlineLevel="0" max="16" min="16" style="418" width="4.14"/>
    <col collapsed="false" customWidth="true" hidden="false" outlineLevel="0" max="17" min="17" style="418" width="5.57"/>
    <col collapsed="false" customWidth="true" hidden="false" outlineLevel="0" max="18" min="18" style="418" width="10.42"/>
    <col collapsed="false" customWidth="true" hidden="false" outlineLevel="0" max="19" min="19" style="418" width="5.57"/>
    <col collapsed="false" customWidth="true" hidden="false" outlineLevel="0" max="20" min="20" style="418" width="4.86"/>
    <col collapsed="false" customWidth="true" hidden="false" outlineLevel="0" max="21" min="21" style="418" width="4.71"/>
    <col collapsed="false" customWidth="true" hidden="false" outlineLevel="0" max="22" min="22" style="418" width="4.14"/>
    <col collapsed="false" customWidth="true" hidden="false" outlineLevel="0" max="23" min="23" style="418" width="4"/>
    <col collapsed="false" customWidth="true" hidden="false" outlineLevel="0" max="24" min="24" style="418" width="4.42"/>
    <col collapsed="false" customWidth="true" hidden="false" outlineLevel="0" max="25" min="25" style="418" width="4.86"/>
    <col collapsed="false" customWidth="true" hidden="false" outlineLevel="0" max="26" min="26" style="418" width="4.14"/>
    <col collapsed="false" customWidth="false" hidden="false" outlineLevel="0" max="29" min="27" style="418" width="8.42"/>
    <col collapsed="false" customWidth="true" hidden="false" outlineLevel="0" max="45" min="30" style="418" width="8.57"/>
    <col collapsed="false" customWidth="false" hidden="false" outlineLevel="0" max="46" min="46" style="418" width="8.42"/>
    <col collapsed="false" customWidth="true" hidden="false" outlineLevel="0" max="49" min="47" style="418" width="8.57"/>
    <col collapsed="false" customWidth="false" hidden="false" outlineLevel="0" max="50" min="50" style="418" width="8.42"/>
    <col collapsed="false" customWidth="true" hidden="false" outlineLevel="0" max="52" min="51" style="418" width="8.57"/>
    <col collapsed="false" customWidth="false" hidden="false" outlineLevel="0" max="16384" min="53" style="418" width="8.42"/>
  </cols>
  <sheetData>
    <row r="1" customFormat="false" ht="8.25" hidden="false" customHeight="false" outlineLevel="0" collapsed="false">
      <c r="A1" s="419" t="s">
        <v>1819</v>
      </c>
      <c r="B1" s="419"/>
      <c r="C1" s="419"/>
      <c r="D1" s="419"/>
      <c r="E1" s="419"/>
      <c r="F1" s="419"/>
      <c r="G1" s="419"/>
      <c r="H1" s="419"/>
      <c r="I1" s="419"/>
      <c r="J1" s="419"/>
      <c r="K1" s="419"/>
      <c r="L1" s="419"/>
      <c r="M1" s="419"/>
      <c r="N1" s="419"/>
      <c r="O1" s="419"/>
      <c r="P1" s="419"/>
      <c r="Q1" s="419"/>
      <c r="R1" s="419"/>
      <c r="S1" s="419"/>
      <c r="T1" s="419"/>
      <c r="U1" s="419"/>
      <c r="V1" s="419"/>
      <c r="W1" s="419"/>
    </row>
    <row r="2" customFormat="false" ht="8.25" hidden="false" customHeight="false" outlineLevel="0" collapsed="false">
      <c r="C2" s="420"/>
      <c r="D2" s="420"/>
      <c r="E2" s="420"/>
      <c r="F2" s="420"/>
      <c r="G2" s="420"/>
      <c r="H2" s="420"/>
      <c r="I2" s="420"/>
      <c r="J2" s="420"/>
      <c r="K2" s="420"/>
      <c r="L2" s="420"/>
      <c r="M2" s="420"/>
      <c r="N2" s="420"/>
    </row>
    <row r="3" customFormat="false" ht="8.25" hidden="false" customHeight="false" outlineLevel="0" collapsed="false">
      <c r="A3" s="419" t="s">
        <v>10</v>
      </c>
      <c r="B3" s="419"/>
      <c r="C3" s="419"/>
      <c r="D3" s="419"/>
      <c r="E3" s="419"/>
      <c r="F3" s="419"/>
      <c r="G3" s="419"/>
      <c r="H3" s="419"/>
      <c r="I3" s="419"/>
      <c r="J3" s="419"/>
      <c r="K3" s="419"/>
      <c r="L3" s="419"/>
      <c r="M3" s="419"/>
      <c r="N3" s="419"/>
      <c r="O3" s="419"/>
      <c r="P3" s="419"/>
      <c r="Q3" s="419"/>
      <c r="R3" s="419"/>
      <c r="S3" s="419"/>
      <c r="T3" s="419"/>
      <c r="U3" s="419"/>
      <c r="V3" s="419"/>
      <c r="W3" s="419"/>
      <c r="AC3" s="419" t="s">
        <v>10</v>
      </c>
      <c r="AD3" s="419"/>
      <c r="AE3" s="419"/>
      <c r="AF3" s="419"/>
      <c r="AG3" s="419"/>
      <c r="AH3" s="419"/>
      <c r="AI3" s="419"/>
      <c r="AJ3" s="419"/>
      <c r="AK3" s="419"/>
      <c r="AL3" s="419"/>
      <c r="AM3" s="419"/>
      <c r="AN3" s="419"/>
      <c r="AO3" s="419"/>
      <c r="AP3" s="419"/>
      <c r="AQ3" s="419"/>
      <c r="AR3" s="419"/>
      <c r="AS3" s="419"/>
      <c r="AT3" s="419"/>
      <c r="AU3" s="419"/>
      <c r="AV3" s="419"/>
      <c r="AW3" s="419"/>
      <c r="AX3" s="419"/>
      <c r="AY3" s="419"/>
    </row>
    <row r="4" customFormat="false" ht="8.25" hidden="false" customHeight="false" outlineLevel="0" collapsed="false">
      <c r="A4" s="420"/>
      <c r="B4" s="420"/>
      <c r="C4" s="420"/>
      <c r="D4" s="420"/>
      <c r="E4" s="420"/>
      <c r="F4" s="420"/>
      <c r="G4" s="420"/>
      <c r="H4" s="420"/>
      <c r="I4" s="420"/>
      <c r="J4" s="420"/>
      <c r="K4" s="420"/>
      <c r="L4" s="420"/>
      <c r="M4" s="420"/>
      <c r="N4" s="420"/>
      <c r="O4" s="420"/>
      <c r="P4" s="420"/>
      <c r="Q4" s="420"/>
      <c r="R4" s="420"/>
      <c r="S4" s="420"/>
      <c r="T4" s="420"/>
      <c r="U4" s="420"/>
      <c r="V4" s="420"/>
      <c r="W4" s="420"/>
      <c r="X4" s="420"/>
      <c r="Y4" s="420"/>
      <c r="Z4" s="420"/>
      <c r="AA4" s="420"/>
      <c r="AC4" s="420"/>
      <c r="AD4" s="420"/>
      <c r="AE4" s="420"/>
      <c r="AF4" s="420"/>
      <c r="AG4" s="420"/>
      <c r="AH4" s="420"/>
      <c r="AI4" s="420"/>
      <c r="AJ4" s="420"/>
      <c r="AK4" s="420"/>
      <c r="AL4" s="420"/>
      <c r="AM4" s="420"/>
      <c r="AN4" s="420"/>
      <c r="AO4" s="420"/>
      <c r="AP4" s="420"/>
      <c r="AQ4" s="420"/>
      <c r="AR4" s="420"/>
      <c r="AS4" s="420"/>
      <c r="AT4" s="420"/>
      <c r="AU4" s="420"/>
      <c r="AV4" s="420"/>
      <c r="AW4" s="420"/>
      <c r="AX4" s="420"/>
      <c r="AY4" s="420"/>
    </row>
    <row r="5" customFormat="false" ht="8.25" hidden="false" customHeight="false" outlineLevel="0" collapsed="false">
      <c r="H5" s="421" t="s">
        <v>11</v>
      </c>
      <c r="I5" s="421"/>
      <c r="J5" s="421"/>
      <c r="M5" s="421" t="s">
        <v>12</v>
      </c>
      <c r="N5" s="421"/>
      <c r="O5" s="421"/>
      <c r="S5" s="422" t="s">
        <v>13</v>
      </c>
      <c r="AJ5" s="421" t="s">
        <v>11</v>
      </c>
      <c r="AK5" s="421"/>
      <c r="AL5" s="421"/>
      <c r="AO5" s="421" t="s">
        <v>12</v>
      </c>
      <c r="AP5" s="421"/>
      <c r="AQ5" s="421"/>
    </row>
    <row r="6" customFormat="false" ht="8.25" hidden="false" customHeight="false" outlineLevel="0" collapsed="false">
      <c r="H6" s="421" t="s">
        <v>14</v>
      </c>
      <c r="I6" s="421"/>
      <c r="J6" s="421"/>
      <c r="M6" s="421" t="s">
        <v>15</v>
      </c>
      <c r="S6" s="423" t="s">
        <v>16</v>
      </c>
      <c r="T6" s="423" t="s">
        <v>17</v>
      </c>
      <c r="AJ6" s="421" t="s">
        <v>14</v>
      </c>
      <c r="AK6" s="421"/>
      <c r="AL6" s="421"/>
    </row>
    <row r="7" customFormat="false" ht="8.25" hidden="false" customHeight="false" outlineLevel="0" collapsed="false">
      <c r="H7" s="421"/>
      <c r="I7" s="421"/>
      <c r="J7" s="421"/>
      <c r="S7" s="424" t="n">
        <f aca="false">(N17+D27+L38+L47)/(N17+D27+L38+D17)</f>
        <v>0.5</v>
      </c>
      <c r="T7" s="424" t="n">
        <f aca="false">D17/(D17+N17+D27+L38+L47)</f>
        <v>0.5</v>
      </c>
      <c r="AJ7" s="421"/>
      <c r="AK7" s="421"/>
      <c r="AL7" s="421"/>
    </row>
    <row r="10" customFormat="false" ht="8.25" hidden="false" customHeight="false" outlineLevel="0" collapsed="false">
      <c r="A10" s="419" t="s">
        <v>11</v>
      </c>
      <c r="B10" s="419"/>
      <c r="C10" s="419"/>
      <c r="D10" s="419"/>
      <c r="E10" s="419"/>
      <c r="F10" s="419"/>
      <c r="G10" s="419"/>
      <c r="H10" s="419"/>
      <c r="I10" s="419"/>
      <c r="J10" s="419"/>
      <c r="K10" s="419"/>
      <c r="L10" s="419"/>
      <c r="M10" s="419"/>
      <c r="N10" s="419"/>
      <c r="O10" s="419"/>
      <c r="P10" s="419"/>
      <c r="Q10" s="419"/>
      <c r="R10" s="419"/>
      <c r="S10" s="419"/>
      <c r="T10" s="419"/>
      <c r="U10" s="419"/>
      <c r="V10" s="419"/>
      <c r="W10" s="419"/>
      <c r="AC10" s="419" t="s">
        <v>12</v>
      </c>
      <c r="AD10" s="419"/>
      <c r="AE10" s="419"/>
      <c r="AF10" s="419"/>
      <c r="AG10" s="419"/>
      <c r="AH10" s="419"/>
      <c r="AI10" s="419"/>
      <c r="AJ10" s="419"/>
      <c r="AK10" s="419"/>
      <c r="AL10" s="419"/>
      <c r="AM10" s="419"/>
      <c r="AN10" s="419"/>
      <c r="AO10" s="419"/>
      <c r="AP10" s="419"/>
      <c r="AQ10" s="419"/>
      <c r="AR10" s="419"/>
      <c r="AS10" s="419"/>
      <c r="AT10" s="419"/>
      <c r="AU10" s="419"/>
      <c r="AV10" s="419"/>
      <c r="AW10" s="419"/>
      <c r="AX10" s="419"/>
      <c r="AY10" s="419"/>
    </row>
    <row r="12" customFormat="false" ht="8.25" hidden="false" customHeight="false" outlineLevel="0" collapsed="false">
      <c r="C12" s="419" t="s">
        <v>18</v>
      </c>
      <c r="D12" s="419"/>
      <c r="E12" s="419"/>
      <c r="F12" s="419"/>
      <c r="G12" s="419"/>
      <c r="H12" s="419"/>
      <c r="I12" s="419"/>
      <c r="J12" s="420"/>
      <c r="K12" s="420"/>
      <c r="N12" s="419" t="s">
        <v>19</v>
      </c>
      <c r="O12" s="419"/>
      <c r="P12" s="419"/>
      <c r="Q12" s="419"/>
      <c r="R12" s="419"/>
      <c r="T12" s="419" t="s">
        <v>20</v>
      </c>
      <c r="U12" s="419"/>
      <c r="V12" s="419"/>
      <c r="X12" s="419"/>
      <c r="Y12" s="419"/>
      <c r="AG12" s="419" t="s">
        <v>18</v>
      </c>
      <c r="AH12" s="419"/>
      <c r="AI12" s="419"/>
      <c r="AJ12" s="419"/>
      <c r="AK12" s="419"/>
      <c r="AL12" s="419"/>
      <c r="AM12" s="419"/>
      <c r="AP12" s="419" t="s">
        <v>19</v>
      </c>
      <c r="AQ12" s="419"/>
      <c r="AR12" s="419"/>
      <c r="AS12" s="419"/>
      <c r="AT12" s="419"/>
      <c r="AV12" s="419" t="s">
        <v>20</v>
      </c>
      <c r="AW12" s="419"/>
      <c r="AX12" s="419"/>
      <c r="AZ12" s="419" t="s">
        <v>21</v>
      </c>
      <c r="BA12" s="419"/>
    </row>
    <row r="13" customFormat="false" ht="8.25" hidden="false" customHeight="false" outlineLevel="0" collapsed="false">
      <c r="A13" s="425" t="s">
        <v>22</v>
      </c>
      <c r="B13" s="425" t="s">
        <v>23</v>
      </c>
      <c r="C13" s="425" t="s">
        <v>24</v>
      </c>
      <c r="D13" s="425" t="s">
        <v>25</v>
      </c>
      <c r="E13" s="425" t="s">
        <v>26</v>
      </c>
      <c r="F13" s="425" t="s">
        <v>27</v>
      </c>
      <c r="G13" s="425" t="s">
        <v>28</v>
      </c>
      <c r="H13" s="425" t="s">
        <v>29</v>
      </c>
      <c r="I13" s="425" t="s">
        <v>30</v>
      </c>
      <c r="J13" s="425" t="s">
        <v>31</v>
      </c>
      <c r="K13" s="425" t="s">
        <v>32</v>
      </c>
      <c r="L13" s="425" t="s">
        <v>33</v>
      </c>
      <c r="N13" s="425" t="s">
        <v>34</v>
      </c>
      <c r="O13" s="425" t="s">
        <v>35</v>
      </c>
      <c r="P13" s="425" t="s">
        <v>36</v>
      </c>
      <c r="Q13" s="425" t="s">
        <v>30</v>
      </c>
      <c r="R13" s="425" t="s">
        <v>37</v>
      </c>
      <c r="S13" s="425"/>
      <c r="T13" s="425" t="s">
        <v>38</v>
      </c>
      <c r="U13" s="425" t="s">
        <v>39</v>
      </c>
      <c r="V13" s="425" t="s">
        <v>40</v>
      </c>
      <c r="W13" s="425"/>
      <c r="X13" s="425" t="s">
        <v>41</v>
      </c>
      <c r="Y13" s="425" t="s">
        <v>42</v>
      </c>
      <c r="Z13" s="425"/>
      <c r="AA13" s="425"/>
      <c r="AD13" s="425" t="s">
        <v>22</v>
      </c>
      <c r="AE13" s="425" t="s">
        <v>24</v>
      </c>
      <c r="AF13" s="425" t="s">
        <v>25</v>
      </c>
      <c r="AG13" s="425" t="s">
        <v>26</v>
      </c>
      <c r="AH13" s="425" t="s">
        <v>27</v>
      </c>
      <c r="AI13" s="425" t="s">
        <v>28</v>
      </c>
      <c r="AJ13" s="425" t="s">
        <v>29</v>
      </c>
      <c r="AK13" s="425" t="s">
        <v>30</v>
      </c>
      <c r="AL13" s="425" t="s">
        <v>31</v>
      </c>
      <c r="AM13" s="425" t="s">
        <v>32</v>
      </c>
      <c r="AN13" s="425" t="s">
        <v>33</v>
      </c>
      <c r="AP13" s="425" t="s">
        <v>34</v>
      </c>
      <c r="AQ13" s="425" t="s">
        <v>35</v>
      </c>
      <c r="AR13" s="425" t="s">
        <v>36</v>
      </c>
      <c r="AS13" s="425" t="s">
        <v>30</v>
      </c>
      <c r="AT13" s="425" t="s">
        <v>37</v>
      </c>
      <c r="AU13" s="425"/>
      <c r="AV13" s="425" t="s">
        <v>38</v>
      </c>
      <c r="AW13" s="425" t="s">
        <v>39</v>
      </c>
      <c r="AX13" s="425" t="s">
        <v>40</v>
      </c>
      <c r="AY13" s="425"/>
      <c r="AZ13" s="425" t="s">
        <v>41</v>
      </c>
      <c r="BA13" s="425" t="s">
        <v>42</v>
      </c>
    </row>
    <row r="14" customFormat="false" ht="8.25" hidden="false" customHeight="false" outlineLevel="0" collapsed="false">
      <c r="A14" s="426" t="s">
        <v>1820</v>
      </c>
      <c r="B14" s="427" t="n">
        <v>29</v>
      </c>
      <c r="C14" s="427" t="n">
        <v>17</v>
      </c>
      <c r="D14" s="427" t="n">
        <v>511</v>
      </c>
      <c r="E14" s="427" t="n">
        <v>342</v>
      </c>
      <c r="F14" s="424" t="n">
        <f aca="false">E14/D14</f>
        <v>0.669275929549902</v>
      </c>
      <c r="G14" s="427" t="n">
        <v>4248</v>
      </c>
      <c r="H14" s="428" t="n">
        <f aca="false">G14/D14</f>
        <v>8.31311154598826</v>
      </c>
      <c r="I14" s="427" t="n">
        <v>30</v>
      </c>
      <c r="J14" s="424" t="n">
        <f aca="false">I14/D14</f>
        <v>0.0587084148727984</v>
      </c>
      <c r="K14" s="427" t="n">
        <v>13</v>
      </c>
      <c r="L14" s="424" t="n">
        <f aca="false">K14/D14</f>
        <v>0.025440313111546</v>
      </c>
      <c r="N14" s="427" t="n">
        <v>56</v>
      </c>
      <c r="O14" s="427" t="n">
        <v>153</v>
      </c>
      <c r="P14" s="427" t="n">
        <f aca="false">O14/N14</f>
        <v>2.73214285714286</v>
      </c>
      <c r="Q14" s="427" t="n">
        <v>1</v>
      </c>
      <c r="R14" s="424" t="n">
        <f aca="false">Q14/N14</f>
        <v>0.0178571428571429</v>
      </c>
      <c r="S14" s="429"/>
      <c r="T14" s="424" t="n">
        <f aca="false">(D14+N14)/($D$17+$N$17)</f>
        <v>1</v>
      </c>
      <c r="U14" s="424" t="n">
        <f aca="false">D14/($D$17)</f>
        <v>1</v>
      </c>
      <c r="V14" s="424" t="n">
        <f aca="false">N14/($N$17)</f>
        <v>1</v>
      </c>
      <c r="W14" s="430"/>
      <c r="X14" s="427" t="n">
        <f aca="false">($G14*('Scoring Format'!$B$2))+($I14*('Scoring Format'!$B$5))+($K14*('Scoring Format'!$B$8))+($O14*('Scoring Format'!$B$3))+($Q14*('Scoring Format'!$B$6))</f>
        <v>340.7</v>
      </c>
      <c r="Y14" s="431" t="n">
        <f aca="false">(($G14*('Scoring Format'!$B$2))+($I14*('Scoring Format'!$B$5))+($K14*('Scoring Format'!$B$8))+($O14*('Scoring Format'!$B$3))+($Q14*('Scoring Format'!$B$6)))*0.4</f>
        <v>136.28</v>
      </c>
      <c r="Z14" s="429"/>
      <c r="AA14" s="429"/>
      <c r="AD14" s="426" t="s">
        <v>1821</v>
      </c>
      <c r="AE14" s="426"/>
      <c r="AF14" s="427" t="n">
        <v>583</v>
      </c>
      <c r="AG14" s="427" t="n">
        <v>378</v>
      </c>
      <c r="AH14" s="424" t="n">
        <f aca="false">AG14/AF14</f>
        <v>0.648370497427101</v>
      </c>
      <c r="AI14" s="427" t="n">
        <v>4072</v>
      </c>
      <c r="AJ14" s="428" t="n">
        <f aca="false">AI14/AF14</f>
        <v>6.98456260720412</v>
      </c>
      <c r="AK14" s="427" t="n">
        <v>27</v>
      </c>
      <c r="AL14" s="424" t="n">
        <f aca="false">AK14/AF14</f>
        <v>0.0463121783876501</v>
      </c>
      <c r="AM14" s="427" t="n">
        <v>11</v>
      </c>
      <c r="AN14" s="424" t="n">
        <f aca="false">AM14/AF14</f>
        <v>0.0188679245283019</v>
      </c>
      <c r="AP14" s="427" t="n">
        <v>100</v>
      </c>
      <c r="AQ14" s="427" t="n">
        <v>590</v>
      </c>
      <c r="AR14" s="427" t="n">
        <f aca="false">AQ14/AP14</f>
        <v>5.9</v>
      </c>
      <c r="AS14" s="427" t="n">
        <v>5</v>
      </c>
      <c r="AT14" s="424" t="n">
        <f aca="false">AS14/AP14</f>
        <v>0.05</v>
      </c>
      <c r="AU14" s="429"/>
      <c r="AV14" s="424" t="n">
        <f aca="false">(AF14+AP14)/(AF17+AP17)</f>
        <v>1</v>
      </c>
      <c r="AW14" s="424" t="n">
        <f aca="false">AF14/(AP14+AF14)</f>
        <v>0.853587115666179</v>
      </c>
      <c r="AX14" s="424" t="n">
        <f aca="false">AP14/(AF14+AP14)</f>
        <v>0.146412884333821</v>
      </c>
      <c r="AY14" s="430"/>
      <c r="AZ14" s="427" t="n">
        <f aca="false">((AI14*0.05)+(AK14*4)+(AM14*-1)+(AQ14*0.1)+(AS14*6))*0.55</f>
        <v>214.28</v>
      </c>
      <c r="BA14" s="431" t="n">
        <f aca="false">((AI14*0.05)+(AK14*4)+(AM14*-1)+(AQ14*0.1)+(AS14*6))*0.4</f>
        <v>155.84</v>
      </c>
    </row>
    <row r="15" customFormat="false" ht="8.25" hidden="false" customHeight="false" outlineLevel="0" collapsed="false">
      <c r="A15" s="426" t="s">
        <v>1822</v>
      </c>
      <c r="B15" s="427" t="n">
        <v>24</v>
      </c>
      <c r="C15" s="427"/>
      <c r="D15" s="427"/>
      <c r="E15" s="427"/>
      <c r="F15" s="424" t="e">
        <f aca="false">E15/D15</f>
        <v>#DIV/0!</v>
      </c>
      <c r="G15" s="427"/>
      <c r="H15" s="428" t="e">
        <f aca="false">G15/D15</f>
        <v>#DIV/0!</v>
      </c>
      <c r="I15" s="427"/>
      <c r="J15" s="424" t="e">
        <f aca="false">I15/D15</f>
        <v>#DIV/0!</v>
      </c>
      <c r="K15" s="427"/>
      <c r="L15" s="424" t="e">
        <f aca="false">K15/D15</f>
        <v>#DIV/0!</v>
      </c>
      <c r="N15" s="427"/>
      <c r="O15" s="427"/>
      <c r="P15" s="427" t="e">
        <f aca="false">O15/N15</f>
        <v>#DIV/0!</v>
      </c>
      <c r="Q15" s="427"/>
      <c r="R15" s="424" t="e">
        <f aca="false">Q15/N15</f>
        <v>#DIV/0!</v>
      </c>
      <c r="S15" s="429"/>
      <c r="T15" s="424" t="n">
        <f aca="false">(D15+N15)/($D$17+$N$17)</f>
        <v>0</v>
      </c>
      <c r="U15" s="424" t="n">
        <f aca="false">D15/($D$17)</f>
        <v>0</v>
      </c>
      <c r="V15" s="424" t="n">
        <f aca="false">N15/($N$17)</f>
        <v>0</v>
      </c>
      <c r="W15" s="430"/>
      <c r="X15" s="427" t="n">
        <f aca="false">($G15*('Scoring Format'!$B$2))+($I15*('Scoring Format'!$B$5))+($K15*('Scoring Format'!$B$8))+($O15*('Scoring Format'!$B$3))+($Q15*('Scoring Format'!$B$6))</f>
        <v>0</v>
      </c>
      <c r="Y15" s="431" t="n">
        <f aca="false">(($G15*('Scoring Format'!$B$2))+($I15*('Scoring Format'!$B$5))+($K15*('Scoring Format'!$B$8))+($O15*('Scoring Format'!$B$3))+($Q15*('Scoring Format'!$B$6)))*0.4</f>
        <v>0</v>
      </c>
      <c r="Z15" s="429"/>
      <c r="AA15" s="429"/>
      <c r="AD15" s="426" t="s">
        <v>1823</v>
      </c>
      <c r="AE15" s="426"/>
      <c r="AF15" s="427" t="n">
        <v>0</v>
      </c>
      <c r="AG15" s="427" t="n">
        <v>0</v>
      </c>
      <c r="AH15" s="424" t="n">
        <v>0</v>
      </c>
      <c r="AI15" s="427" t="n">
        <v>0</v>
      </c>
      <c r="AJ15" s="428"/>
      <c r="AK15" s="427" t="n">
        <v>0</v>
      </c>
      <c r="AL15" s="424" t="e">
        <f aca="false">AK15/AF15</f>
        <v>#DIV/0!</v>
      </c>
      <c r="AM15" s="427" t="n">
        <v>0</v>
      </c>
      <c r="AN15" s="424" t="e">
        <f aca="false">AM15/AF15</f>
        <v>#DIV/0!</v>
      </c>
      <c r="AP15" s="427" t="n">
        <v>0</v>
      </c>
      <c r="AQ15" s="427" t="n">
        <v>0</v>
      </c>
      <c r="AR15" s="427"/>
      <c r="AS15" s="427" t="n">
        <v>0</v>
      </c>
      <c r="AT15" s="424" t="e">
        <f aca="false">AS15/AP15</f>
        <v>#DIV/0!</v>
      </c>
      <c r="AU15" s="429"/>
      <c r="AV15" s="424" t="e">
        <f aca="false">(AF15+AP15)/(AD18+AN18)</f>
        <v>#DIV/0!</v>
      </c>
      <c r="AW15" s="424" t="e">
        <f aca="false">AF15/(AP15+AF15)</f>
        <v>#DIV/0!</v>
      </c>
      <c r="AX15" s="424" t="e">
        <f aca="false">AP15/(AF15+AP15)</f>
        <v>#DIV/0!</v>
      </c>
      <c r="AY15" s="430"/>
      <c r="AZ15" s="427"/>
      <c r="BA15" s="431"/>
    </row>
    <row r="16" customFormat="false" ht="8.25" hidden="false" customHeight="false" outlineLevel="0" collapsed="false">
      <c r="A16" s="426" t="s">
        <v>1824</v>
      </c>
      <c r="B16" s="427" t="n">
        <v>30</v>
      </c>
      <c r="C16" s="427"/>
      <c r="D16" s="427"/>
      <c r="E16" s="427"/>
      <c r="F16" s="424" t="e">
        <f aca="false">E16/D16</f>
        <v>#DIV/0!</v>
      </c>
      <c r="G16" s="427"/>
      <c r="H16" s="428" t="e">
        <f aca="false">G16/D16</f>
        <v>#DIV/0!</v>
      </c>
      <c r="I16" s="427"/>
      <c r="J16" s="424" t="e">
        <f aca="false">I16/D16</f>
        <v>#DIV/0!</v>
      </c>
      <c r="K16" s="427"/>
      <c r="L16" s="424" t="e">
        <f aca="false">K16/D16</f>
        <v>#DIV/0!</v>
      </c>
      <c r="N16" s="427"/>
      <c r="O16" s="427"/>
      <c r="P16" s="427" t="e">
        <f aca="false">O16/N16</f>
        <v>#DIV/0!</v>
      </c>
      <c r="Q16" s="427"/>
      <c r="R16" s="424" t="e">
        <f aca="false">Q16/N16</f>
        <v>#DIV/0!</v>
      </c>
      <c r="S16" s="429"/>
      <c r="T16" s="424" t="n">
        <f aca="false">(D16+N16)/($D$17+$N$17)</f>
        <v>0</v>
      </c>
      <c r="U16" s="424" t="n">
        <f aca="false">D16/($D$17)</f>
        <v>0</v>
      </c>
      <c r="V16" s="424" t="n">
        <f aca="false">N16/($N$17)</f>
        <v>0</v>
      </c>
      <c r="W16" s="430"/>
      <c r="X16" s="427" t="n">
        <f aca="false">($G16*('Scoring Format'!$B$2))+($I16*('Scoring Format'!$B$5))+($K16*('Scoring Format'!$B$8))+($O16*('Scoring Format'!$B$3))+($Q16*('Scoring Format'!$B$6))</f>
        <v>0</v>
      </c>
      <c r="Y16" s="431" t="n">
        <f aca="false">(($G16*('Scoring Format'!$B$2))+($I16*('Scoring Format'!$B$5))+($K16*('Scoring Format'!$B$8))+($O16*('Scoring Format'!$B$3))+($Q16*('Scoring Format'!$B$6)))*0.4</f>
        <v>0</v>
      </c>
      <c r="Z16" s="429"/>
      <c r="AA16" s="429"/>
      <c r="AD16" s="426" t="s">
        <v>1825</v>
      </c>
      <c r="AE16" s="426"/>
      <c r="AF16" s="427"/>
      <c r="AG16" s="427"/>
      <c r="AH16" s="424" t="e">
        <f aca="false">AG16/AF16</f>
        <v>#DIV/0!</v>
      </c>
      <c r="AI16" s="427"/>
      <c r="AJ16" s="428" t="e">
        <f aca="false">AI16/AF16</f>
        <v>#DIV/0!</v>
      </c>
      <c r="AK16" s="427"/>
      <c r="AL16" s="424" t="e">
        <f aca="false">AK16/AF16</f>
        <v>#DIV/0!</v>
      </c>
      <c r="AM16" s="427"/>
      <c r="AN16" s="424" t="e">
        <f aca="false">AM16/AF16</f>
        <v>#DIV/0!</v>
      </c>
      <c r="AP16" s="427"/>
      <c r="AQ16" s="427"/>
      <c r="AR16" s="427" t="e">
        <f aca="false">AQ16/AP16</f>
        <v>#DIV/0!</v>
      </c>
      <c r="AS16" s="427"/>
      <c r="AT16" s="424" t="e">
        <f aca="false">AS16/AP16</f>
        <v>#DIV/0!</v>
      </c>
      <c r="AU16" s="429"/>
      <c r="AV16" s="424" t="e">
        <f aca="false">(AF16+AP16)/(AF20+AP20)</f>
        <v>#DIV/0!</v>
      </c>
      <c r="AW16" s="424" t="e">
        <f aca="false">AF16/(AP16+AF16)</f>
        <v>#DIV/0!</v>
      </c>
      <c r="AX16" s="424" t="e">
        <f aca="false">AP16/(AF16+AP16)</f>
        <v>#DIV/0!</v>
      </c>
      <c r="AY16" s="430"/>
      <c r="AZ16" s="427" t="n">
        <f aca="false">((AI16*0.05)+(AK16*4)+(AM16*-1)+(AQ16*0.1)+(AS16*6))*0.55</f>
        <v>0</v>
      </c>
      <c r="BA16" s="431" t="n">
        <f aca="false">((AI16*0.05)+(AK16*4)+(AM16*-1)+(AQ16*0.1)+(AS16*6))*0.4</f>
        <v>0</v>
      </c>
    </row>
    <row r="17" customFormat="false" ht="8.25" hidden="false" customHeight="false" outlineLevel="0" collapsed="false">
      <c r="A17" s="425" t="s">
        <v>49</v>
      </c>
      <c r="B17" s="425"/>
      <c r="C17" s="425"/>
      <c r="D17" s="425" t="n">
        <f aca="false">SUM(D14:D16)</f>
        <v>511</v>
      </c>
      <c r="E17" s="425" t="n">
        <f aca="false">SUM(E14:E16)</f>
        <v>342</v>
      </c>
      <c r="F17" s="425"/>
      <c r="G17" s="425" t="n">
        <f aca="false">SUM(G14:G16)</f>
        <v>4248</v>
      </c>
      <c r="H17" s="425"/>
      <c r="I17" s="425" t="n">
        <f aca="false">SUM(I14:I16)</f>
        <v>30</v>
      </c>
      <c r="J17" s="425"/>
      <c r="K17" s="425" t="n">
        <f aca="false">SUM(K14:K16)</f>
        <v>13</v>
      </c>
      <c r="L17" s="425"/>
      <c r="M17" s="422"/>
      <c r="N17" s="425" t="n">
        <f aca="false">SUM(N14:N16)</f>
        <v>56</v>
      </c>
      <c r="O17" s="425" t="n">
        <f aca="false">SUM(O14:O16)</f>
        <v>153</v>
      </c>
      <c r="P17" s="425"/>
      <c r="Q17" s="425" t="n">
        <f aca="false">SUM(Q14:Q16)</f>
        <v>1</v>
      </c>
      <c r="R17" s="425"/>
      <c r="S17" s="425"/>
      <c r="T17" s="432" t="n">
        <f aca="false">T14+T15+T16</f>
        <v>1</v>
      </c>
      <c r="U17" s="433" t="n">
        <f aca="false">D17/(D17+N17)</f>
        <v>0.901234567901235</v>
      </c>
      <c r="V17" s="433" t="n">
        <f aca="false">N17/(N17+D17)</f>
        <v>0.0987654320987654</v>
      </c>
      <c r="W17" s="430"/>
      <c r="X17" s="429"/>
      <c r="Y17" s="429"/>
      <c r="Z17" s="429"/>
      <c r="AA17" s="429"/>
      <c r="AD17" s="425" t="s">
        <v>49</v>
      </c>
      <c r="AE17" s="425"/>
      <c r="AF17" s="425" t="n">
        <f aca="false">SUM(AF14:AF16)</f>
        <v>583</v>
      </c>
      <c r="AG17" s="425" t="n">
        <f aca="false">SUM(AG14:AG16)</f>
        <v>378</v>
      </c>
      <c r="AH17" s="425"/>
      <c r="AI17" s="425" t="n">
        <f aca="false">SUM(AI14:AI16)</f>
        <v>4072</v>
      </c>
      <c r="AJ17" s="425"/>
      <c r="AK17" s="425" t="n">
        <f aca="false">SUM(AK14:AK16)</f>
        <v>27</v>
      </c>
      <c r="AL17" s="425"/>
      <c r="AM17" s="425" t="n">
        <f aca="false">SUM(AM14:AM16)</f>
        <v>11</v>
      </c>
      <c r="AN17" s="425"/>
      <c r="AO17" s="422"/>
      <c r="AP17" s="425" t="n">
        <f aca="false">SUM(AP14:AP16)</f>
        <v>100</v>
      </c>
      <c r="AQ17" s="425" t="n">
        <f aca="false">SUM(AQ14:AQ16)</f>
        <v>590</v>
      </c>
      <c r="AR17" s="425"/>
      <c r="AS17" s="425" t="n">
        <f aca="false">SUM(AS14:AS16)</f>
        <v>5</v>
      </c>
      <c r="AT17" s="425"/>
      <c r="AU17" s="425"/>
      <c r="AV17" s="432" t="e">
        <f aca="false">AV14+AV15+AV16</f>
        <v>#DIV/0!</v>
      </c>
      <c r="AW17" s="433" t="n">
        <f aca="false">AF17/(AF17+AP17)</f>
        <v>0.853587115666179</v>
      </c>
      <c r="AX17" s="433" t="n">
        <f aca="false">AP17/(AP17+AF17)</f>
        <v>0.146412884333821</v>
      </c>
      <c r="AY17" s="430"/>
      <c r="AZ17" s="429"/>
      <c r="BA17" s="429"/>
    </row>
    <row r="18" customFormat="false" ht="8.25" hidden="false" customHeight="false" outlineLevel="0" collapsed="false">
      <c r="B18" s="429"/>
      <c r="C18" s="429"/>
      <c r="D18" s="434"/>
      <c r="E18" s="429"/>
      <c r="F18" s="435"/>
      <c r="G18" s="429"/>
      <c r="H18" s="436"/>
      <c r="I18" s="429"/>
      <c r="J18" s="436"/>
      <c r="K18" s="429"/>
      <c r="L18" s="429"/>
      <c r="M18" s="429"/>
      <c r="N18" s="429"/>
      <c r="O18" s="429"/>
      <c r="P18" s="429"/>
      <c r="Q18" s="429"/>
      <c r="R18" s="429"/>
      <c r="AD18" s="429"/>
      <c r="AE18" s="429"/>
      <c r="AF18" s="434"/>
      <c r="AG18" s="429"/>
      <c r="AH18" s="435"/>
      <c r="AI18" s="429"/>
      <c r="AJ18" s="436"/>
      <c r="AK18" s="429"/>
      <c r="AL18" s="436"/>
      <c r="AM18" s="429"/>
      <c r="AN18" s="429"/>
      <c r="AO18" s="429"/>
      <c r="AP18" s="429"/>
      <c r="AQ18" s="429"/>
      <c r="AR18" s="429"/>
      <c r="AS18" s="429"/>
      <c r="AT18" s="429"/>
    </row>
    <row r="19" customFormat="false" ht="8.25" hidden="false" customHeight="false" outlineLevel="0" collapsed="false">
      <c r="B19" s="429"/>
      <c r="C19" s="429"/>
      <c r="D19" s="434"/>
      <c r="E19" s="429"/>
      <c r="F19" s="435"/>
      <c r="G19" s="429"/>
      <c r="H19" s="436"/>
      <c r="I19" s="429"/>
      <c r="J19" s="436"/>
      <c r="K19" s="429"/>
      <c r="L19" s="429"/>
      <c r="M19" s="429"/>
      <c r="N19" s="429"/>
      <c r="O19" s="429"/>
      <c r="P19" s="429"/>
      <c r="Q19" s="429"/>
      <c r="R19" s="429"/>
      <c r="AD19" s="429"/>
      <c r="AE19" s="429"/>
      <c r="AF19" s="434"/>
      <c r="AG19" s="429"/>
      <c r="AH19" s="435"/>
      <c r="AI19" s="429"/>
      <c r="AJ19" s="436"/>
      <c r="AK19" s="429"/>
      <c r="AL19" s="436"/>
      <c r="AM19" s="429"/>
      <c r="AN19" s="429"/>
      <c r="AO19" s="429"/>
      <c r="AP19" s="429"/>
      <c r="AQ19" s="429"/>
      <c r="AR19" s="429"/>
      <c r="AS19" s="429"/>
      <c r="AT19" s="429"/>
    </row>
    <row r="20" customFormat="false" ht="8.25" hidden="false" customHeight="false" outlineLevel="0" collapsed="false">
      <c r="A20" s="419" t="s">
        <v>19</v>
      </c>
      <c r="B20" s="419"/>
      <c r="C20" s="419"/>
      <c r="D20" s="419"/>
      <c r="E20" s="419"/>
      <c r="F20" s="419"/>
      <c r="G20" s="419"/>
      <c r="H20" s="419" t="s">
        <v>50</v>
      </c>
      <c r="I20" s="419"/>
      <c r="J20" s="419"/>
      <c r="K20" s="419"/>
      <c r="L20" s="419"/>
      <c r="M20" s="419"/>
      <c r="N20" s="429"/>
      <c r="O20" s="429"/>
      <c r="P20" s="429"/>
      <c r="Q20" s="429"/>
      <c r="T20" s="419" t="s">
        <v>20</v>
      </c>
      <c r="U20" s="419"/>
      <c r="V20" s="419"/>
      <c r="X20" s="419"/>
      <c r="Y20" s="419"/>
      <c r="Z20" s="420"/>
      <c r="AA20" s="420"/>
      <c r="AB20" s="420"/>
      <c r="AC20" s="420"/>
      <c r="AE20" s="419" t="s">
        <v>19</v>
      </c>
      <c r="AF20" s="419"/>
      <c r="AG20" s="419"/>
      <c r="AH20" s="419"/>
      <c r="AI20" s="419"/>
      <c r="AJ20" s="419"/>
      <c r="AK20" s="419"/>
      <c r="AL20" s="419" t="s">
        <v>50</v>
      </c>
      <c r="AM20" s="419"/>
      <c r="AN20" s="419"/>
      <c r="AO20" s="419"/>
      <c r="AP20" s="419"/>
      <c r="AQ20" s="419"/>
      <c r="AR20" s="429"/>
      <c r="AS20" s="429"/>
      <c r="AV20" s="419" t="s">
        <v>20</v>
      </c>
      <c r="AW20" s="419"/>
      <c r="AX20" s="419"/>
      <c r="AZ20" s="419" t="s">
        <v>21</v>
      </c>
      <c r="BA20" s="419"/>
      <c r="BB20" s="420"/>
    </row>
    <row r="21" customFormat="false" ht="8.25" hidden="false" customHeight="false" outlineLevel="0" collapsed="false">
      <c r="A21" s="425" t="s">
        <v>51</v>
      </c>
      <c r="B21" s="425" t="s">
        <v>23</v>
      </c>
      <c r="C21" s="425" t="s">
        <v>24</v>
      </c>
      <c r="D21" s="425" t="s">
        <v>25</v>
      </c>
      <c r="E21" s="425" t="s">
        <v>28</v>
      </c>
      <c r="F21" s="425" t="s">
        <v>29</v>
      </c>
      <c r="G21" s="425" t="s">
        <v>30</v>
      </c>
      <c r="H21" s="425" t="s">
        <v>31</v>
      </c>
      <c r="J21" s="425" t="s">
        <v>52</v>
      </c>
      <c r="K21" s="425" t="s">
        <v>53</v>
      </c>
      <c r="L21" s="425" t="s">
        <v>54</v>
      </c>
      <c r="M21" s="425" t="s">
        <v>55</v>
      </c>
      <c r="N21" s="425" t="s">
        <v>56</v>
      </c>
      <c r="O21" s="425" t="s">
        <v>30</v>
      </c>
      <c r="P21" s="425" t="s">
        <v>57</v>
      </c>
      <c r="S21" s="425" t="s">
        <v>51</v>
      </c>
      <c r="T21" s="425" t="s">
        <v>38</v>
      </c>
      <c r="U21" s="425" t="s">
        <v>39</v>
      </c>
      <c r="V21" s="425" t="s">
        <v>40</v>
      </c>
      <c r="X21" s="425" t="s">
        <v>41</v>
      </c>
      <c r="Y21" s="425" t="s">
        <v>58</v>
      </c>
      <c r="Z21" s="425" t="s">
        <v>59</v>
      </c>
      <c r="AA21" s="425"/>
      <c r="AB21" s="425"/>
      <c r="AC21" s="425"/>
      <c r="AD21" s="425" t="s">
        <v>51</v>
      </c>
      <c r="AE21" s="425" t="s">
        <v>24</v>
      </c>
      <c r="AF21" s="425" t="s">
        <v>25</v>
      </c>
      <c r="AG21" s="425" t="s">
        <v>28</v>
      </c>
      <c r="AH21" s="425" t="s">
        <v>29</v>
      </c>
      <c r="AI21" s="425" t="s">
        <v>30</v>
      </c>
      <c r="AJ21" s="425" t="s">
        <v>31</v>
      </c>
      <c r="AL21" s="425" t="s">
        <v>52</v>
      </c>
      <c r="AM21" s="425" t="s">
        <v>53</v>
      </c>
      <c r="AN21" s="425" t="s">
        <v>54</v>
      </c>
      <c r="AO21" s="425" t="s">
        <v>55</v>
      </c>
      <c r="AP21" s="425" t="s">
        <v>56</v>
      </c>
      <c r="AQ21" s="425" t="s">
        <v>30</v>
      </c>
      <c r="AR21" s="425" t="s">
        <v>57</v>
      </c>
      <c r="AV21" s="425" t="s">
        <v>38</v>
      </c>
      <c r="AW21" s="425" t="s">
        <v>39</v>
      </c>
      <c r="AX21" s="425" t="s">
        <v>40</v>
      </c>
      <c r="AZ21" s="425" t="s">
        <v>41</v>
      </c>
      <c r="BA21" s="425" t="s">
        <v>58</v>
      </c>
    </row>
    <row r="22" customFormat="false" ht="8.25" hidden="false" customHeight="false" outlineLevel="0" collapsed="false">
      <c r="A22" s="426" t="s">
        <v>1826</v>
      </c>
      <c r="B22" s="427" t="n">
        <v>22</v>
      </c>
      <c r="C22" s="437" t="n">
        <v>17</v>
      </c>
      <c r="D22" s="427" t="n">
        <v>220</v>
      </c>
      <c r="E22" s="427" t="n">
        <v>925</v>
      </c>
      <c r="F22" s="427" t="n">
        <f aca="false">E22/D22</f>
        <v>4.20454545454545</v>
      </c>
      <c r="G22" s="427" t="n">
        <v>6</v>
      </c>
      <c r="H22" s="424" t="n">
        <f aca="false">G22/D22</f>
        <v>0.0272727272727273</v>
      </c>
      <c r="J22" s="424" t="n">
        <f aca="false">L22/K22</f>
        <v>0.7</v>
      </c>
      <c r="K22" s="427" t="n">
        <v>30</v>
      </c>
      <c r="L22" s="427" t="n">
        <v>21</v>
      </c>
      <c r="M22" s="427" t="n">
        <v>147</v>
      </c>
      <c r="N22" s="427" t="n">
        <f aca="false">M22/L22</f>
        <v>7</v>
      </c>
      <c r="O22" s="427" t="n">
        <v>1</v>
      </c>
      <c r="P22" s="424" t="n">
        <f aca="false">O22/L22</f>
        <v>0.0476190476190476</v>
      </c>
      <c r="S22" s="426" t="s">
        <v>1827</v>
      </c>
      <c r="T22" s="424" t="n">
        <f aca="false">(D22+K22)/($D$27+$K$27+$N$17+$E$17+$L$38+$L$47)</f>
        <v>0.270562770562771</v>
      </c>
      <c r="U22" s="424" t="n">
        <f aca="false">K22/($K$27+$F$38+$F$47)</f>
        <v>0.0835654596100279</v>
      </c>
      <c r="V22" s="424" t="n">
        <f aca="false">D22/($D$27+$N$17+$L$38+$L$47)</f>
        <v>0.430528375733855</v>
      </c>
      <c r="X22" s="427" t="n">
        <f aca="false">($E22*('Scoring Format'!$B$3))+($G22*('Scoring Format'!$B$6))+($M22*('Scoring Format'!$B$4))+($O22*('Scoring Format'!$B$7))</f>
        <v>149.2</v>
      </c>
      <c r="Y22" s="427" t="n">
        <f aca="false">($E22*('Scoring Format'!$B$3))+($G22*('Scoring Format'!$B$6))+(L22*1)+($M22*('Scoring Format'!$B$4))+($O22*('Scoring Format'!$B$7))</f>
        <v>170.2</v>
      </c>
      <c r="Z22" s="427" t="n">
        <f aca="false">($E22*('Scoring Format'!$B$3))+($G22*('Scoring Format'!$B$6))+(L22*0.5)+($M22*('Scoring Format'!$B$4))+($O22*('Scoring Format'!$B$7))</f>
        <v>159.7</v>
      </c>
      <c r="AA22" s="429"/>
      <c r="AB22" s="429"/>
      <c r="AC22" s="429"/>
      <c r="AD22" s="426" t="s">
        <v>1828</v>
      </c>
      <c r="AE22" s="426"/>
      <c r="AF22" s="427" t="n">
        <v>200</v>
      </c>
      <c r="AG22" s="427" t="n">
        <v>1040</v>
      </c>
      <c r="AH22" s="427" t="n">
        <f aca="false">AG22/AF22</f>
        <v>5.2</v>
      </c>
      <c r="AI22" s="427" t="n">
        <v>7</v>
      </c>
      <c r="AJ22" s="424" t="n">
        <f aca="false">AI22/AF22</f>
        <v>0.035</v>
      </c>
      <c r="AL22" s="424" t="n">
        <f aca="false">AN22/AM22</f>
        <v>0.8</v>
      </c>
      <c r="AM22" s="427" t="n">
        <v>70</v>
      </c>
      <c r="AN22" s="427" t="n">
        <v>56</v>
      </c>
      <c r="AO22" s="427" t="n">
        <v>364</v>
      </c>
      <c r="AP22" s="427" t="n">
        <f aca="false">AO22/AN22</f>
        <v>6.5</v>
      </c>
      <c r="AQ22" s="427" t="n">
        <v>2</v>
      </c>
      <c r="AR22" s="424" t="n">
        <f aca="false">AQ22/AN22</f>
        <v>0.0357142857142857</v>
      </c>
      <c r="AV22" s="424" t="e">
        <f aca="false">(#ref!+AM22)/(#ref!+AM25)</f>
        <v>#NAME?</v>
      </c>
      <c r="AW22" s="424" t="e">
        <f aca="false">#ref!/(AM22+#ref!)</f>
        <v>#NAME?</v>
      </c>
      <c r="AX22" s="424" t="e">
        <f aca="false">AM22/(#ref!+AM22)</f>
        <v>#NAME?</v>
      </c>
      <c r="AZ22" s="427" t="e">
        <f aca="false">(#ref!*0.1)+(AF22*6)+(AL22*0.1)+(AN22*6)</f>
        <v>#NAME?</v>
      </c>
      <c r="BA22" s="427" t="e">
        <f aca="false">(#ref!*0.1)+(AF22*6)+(AK22*1)+(AL22*0.1)+(AN22*6)</f>
        <v>#NAME?</v>
      </c>
    </row>
    <row r="23" customFormat="false" ht="8.25" hidden="false" customHeight="false" outlineLevel="0" collapsed="false">
      <c r="A23" s="426" t="s">
        <v>1829</v>
      </c>
      <c r="B23" s="427" t="n">
        <v>25</v>
      </c>
      <c r="C23" s="437" t="n">
        <v>2</v>
      </c>
      <c r="D23" s="427" t="n">
        <v>10</v>
      </c>
      <c r="E23" s="427" t="n">
        <v>37</v>
      </c>
      <c r="F23" s="427" t="n">
        <f aca="false">E23/D23</f>
        <v>3.7</v>
      </c>
      <c r="G23" s="427" t="n">
        <v>1</v>
      </c>
      <c r="H23" s="424" t="n">
        <f aca="false">G23/D23</f>
        <v>0.1</v>
      </c>
      <c r="J23" s="424" t="e">
        <f aca="false">L23/K23</f>
        <v>#DIV/0!</v>
      </c>
      <c r="K23" s="427" t="n">
        <v>0</v>
      </c>
      <c r="L23" s="427" t="n">
        <v>0</v>
      </c>
      <c r="M23" s="427" t="n">
        <v>0</v>
      </c>
      <c r="N23" s="427" t="e">
        <f aca="false">M23/L23</f>
        <v>#DIV/0!</v>
      </c>
      <c r="O23" s="427" t="n">
        <v>0</v>
      </c>
      <c r="P23" s="424" t="e">
        <f aca="false">O23/L23</f>
        <v>#DIV/0!</v>
      </c>
      <c r="S23" s="426" t="s">
        <v>1830</v>
      </c>
      <c r="T23" s="424" t="n">
        <f aca="false">(D23+K23)/($D$27+$K$27+$N$17+$E$17+$L$38+$L$47)</f>
        <v>0.0108225108225108</v>
      </c>
      <c r="U23" s="424" t="n">
        <f aca="false">K23/($K$27+$F$38+$F$47)</f>
        <v>0</v>
      </c>
      <c r="V23" s="424" t="n">
        <f aca="false">D23/($D$27+$N$17+$L$38+$L$47)</f>
        <v>0.0195694716242661</v>
      </c>
      <c r="X23" s="427" t="n">
        <f aca="false">($E23*('Scoring Format'!$B$3))+($G23*('Scoring Format'!$B$6))+($M23*('Scoring Format'!$B$4))+($O23*('Scoring Format'!$B$7))</f>
        <v>9.7</v>
      </c>
      <c r="Y23" s="427" t="n">
        <f aca="false">($E23*('Scoring Format'!$B$3))+($G23*('Scoring Format'!$B$6))+(L23*1)+($M23*('Scoring Format'!$B$4))+($O23*('Scoring Format'!$B$7))</f>
        <v>9.7</v>
      </c>
      <c r="Z23" s="427" t="n">
        <f aca="false">($E23*('Scoring Format'!$B$3))+($G23*('Scoring Format'!$B$6))+(L23*0.5)+($M23*('Scoring Format'!$B$4))+($O23*('Scoring Format'!$B$7))</f>
        <v>9.7</v>
      </c>
      <c r="AA23" s="429"/>
      <c r="AB23" s="429"/>
      <c r="AC23" s="429"/>
      <c r="AD23" s="426" t="s">
        <v>1831</v>
      </c>
      <c r="AE23" s="426"/>
      <c r="AF23" s="427" t="n">
        <v>96</v>
      </c>
      <c r="AG23" s="427" t="n">
        <v>445</v>
      </c>
      <c r="AH23" s="427" t="n">
        <f aca="false">AG23/AF23</f>
        <v>4.63541666666667</v>
      </c>
      <c r="AI23" s="427" t="n">
        <v>6</v>
      </c>
      <c r="AJ23" s="424" t="n">
        <f aca="false">AI23/AF23</f>
        <v>0.0625</v>
      </c>
      <c r="AL23" s="424" t="n">
        <f aca="false">AN23/AM23</f>
        <v>0.583333333333333</v>
      </c>
      <c r="AM23" s="427" t="n">
        <v>24</v>
      </c>
      <c r="AN23" s="427" t="n">
        <v>14</v>
      </c>
      <c r="AO23" s="427" t="n">
        <v>110</v>
      </c>
      <c r="AP23" s="427" t="n">
        <f aca="false">AO23/AN23</f>
        <v>7.85714285714286</v>
      </c>
      <c r="AQ23" s="427" t="n">
        <v>2</v>
      </c>
      <c r="AR23" s="424" t="n">
        <f aca="false">AQ23/AN23</f>
        <v>0.142857142857143</v>
      </c>
      <c r="AV23" s="424" t="e">
        <f aca="false">(#ref!+AM23)/(#ref!+AM26)</f>
        <v>#NAME?</v>
      </c>
      <c r="AW23" s="424" t="e">
        <f aca="false">#ref!/(AM23+#ref!)</f>
        <v>#NAME?</v>
      </c>
      <c r="AX23" s="424" t="e">
        <f aca="false">AM23/(#ref!+AM23)</f>
        <v>#NAME?</v>
      </c>
      <c r="AZ23" s="427" t="e">
        <f aca="false">(#ref!*0.1)+(AF23*6)+(AL23*0.1)+(AN23*6)</f>
        <v>#NAME?</v>
      </c>
      <c r="BA23" s="427" t="e">
        <f aca="false">(#ref!*0.1)+(AF23*6)+(AK23*1)+(AL23*0.1)+(AN23*6)</f>
        <v>#NAME?</v>
      </c>
    </row>
    <row r="24" customFormat="false" ht="8.25" hidden="false" customHeight="false" outlineLevel="0" collapsed="false">
      <c r="A24" s="426" t="s">
        <v>1832</v>
      </c>
      <c r="B24" s="427" t="n">
        <v>27</v>
      </c>
      <c r="C24" s="437" t="n">
        <v>17</v>
      </c>
      <c r="D24" s="427" t="n">
        <v>185</v>
      </c>
      <c r="E24" s="427" t="n">
        <v>750</v>
      </c>
      <c r="F24" s="427" t="n">
        <f aca="false">E24/D24</f>
        <v>4.05405405405405</v>
      </c>
      <c r="G24" s="427" t="n">
        <v>6</v>
      </c>
      <c r="H24" s="424" t="n">
        <f aca="false">G24/D24</f>
        <v>0.0324324324324324</v>
      </c>
      <c r="J24" s="424" t="n">
        <f aca="false">L24/K24</f>
        <v>0.789473684210526</v>
      </c>
      <c r="K24" s="427" t="n">
        <v>38</v>
      </c>
      <c r="L24" s="427" t="n">
        <v>30</v>
      </c>
      <c r="M24" s="427" t="n">
        <v>180</v>
      </c>
      <c r="N24" s="427" t="n">
        <f aca="false">M24/L24</f>
        <v>6</v>
      </c>
      <c r="O24" s="427" t="n">
        <v>1</v>
      </c>
      <c r="P24" s="424" t="n">
        <f aca="false">O24/L24</f>
        <v>0.0333333333333333</v>
      </c>
      <c r="S24" s="426" t="s">
        <v>1833</v>
      </c>
      <c r="T24" s="424" t="n">
        <f aca="false">(D24+K24)/($D$27+$K$27+$N$17+$E$17+$L$38+$L$47)</f>
        <v>0.241341991341991</v>
      </c>
      <c r="U24" s="424" t="n">
        <f aca="false">K24/($K$27+$F$38+$F$47)</f>
        <v>0.105849582172702</v>
      </c>
      <c r="V24" s="424" t="n">
        <f aca="false">D24/($D$27+$N$17+$L$38+$L$47)</f>
        <v>0.362035225048924</v>
      </c>
      <c r="X24" s="427" t="n">
        <f aca="false">($E24*('Scoring Format'!$B$3))+($G24*('Scoring Format'!$B$6))+($M24*('Scoring Format'!$B$4))+($O24*('Scoring Format'!$B$7))</f>
        <v>135</v>
      </c>
      <c r="Y24" s="427" t="n">
        <f aca="false">($E24*('Scoring Format'!$B$3))+($G24*('Scoring Format'!$B$6))+(L24*1)+($M24*('Scoring Format'!$B$4))+($O24*('Scoring Format'!$B$7))</f>
        <v>165</v>
      </c>
      <c r="Z24" s="427" t="n">
        <f aca="false">($E24*('Scoring Format'!$B$3))+($G24*('Scoring Format'!$B$6))+(L24*0.5)+($M24*('Scoring Format'!$B$4))+($O24*('Scoring Format'!$B$7))</f>
        <v>150</v>
      </c>
      <c r="AA24" s="429"/>
      <c r="AB24" s="429"/>
      <c r="AC24" s="429"/>
      <c r="AD24" s="426" t="s">
        <v>1834</v>
      </c>
      <c r="AE24" s="426"/>
      <c r="AF24" s="427" t="n">
        <v>8</v>
      </c>
      <c r="AG24" s="427" t="n">
        <v>28</v>
      </c>
      <c r="AH24" s="427" t="n">
        <f aca="false">AG24/AF24</f>
        <v>3.5</v>
      </c>
      <c r="AI24" s="427" t="n">
        <v>0</v>
      </c>
      <c r="AJ24" s="424" t="n">
        <f aca="false">AI24/AF24</f>
        <v>0</v>
      </c>
      <c r="AL24" s="424" t="n">
        <f aca="false">AN24/AM24</f>
        <v>0.5</v>
      </c>
      <c r="AM24" s="427" t="n">
        <v>4</v>
      </c>
      <c r="AN24" s="427" t="n">
        <v>2</v>
      </c>
      <c r="AO24" s="427" t="n">
        <v>17</v>
      </c>
      <c r="AP24" s="427" t="n">
        <f aca="false">AO24/AN24</f>
        <v>8.5</v>
      </c>
      <c r="AQ24" s="427" t="n">
        <v>0</v>
      </c>
      <c r="AR24" s="424" t="n">
        <f aca="false">AQ24/AN24</f>
        <v>0</v>
      </c>
      <c r="AV24" s="424" t="e">
        <f aca="false">(#ref!+AM24)/(#ref!+AM30)</f>
        <v>#NAME?</v>
      </c>
      <c r="AW24" s="424" t="e">
        <f aca="false">#ref!/(AM24+#ref!)</f>
        <v>#NAME?</v>
      </c>
      <c r="AX24" s="424" t="e">
        <f aca="false">AM24/(#ref!+AM24)</f>
        <v>#NAME?</v>
      </c>
      <c r="AZ24" s="427" t="e">
        <f aca="false">(#ref!*0.1)+(AF24*6)+(AL24*0.1)+(AN24*6)</f>
        <v>#NAME?</v>
      </c>
      <c r="BA24" s="427" t="e">
        <f aca="false">(#ref!*0.1)+(AF24*6)+(AK24*1)+(AL24*0.1)+(AN24*6)</f>
        <v>#NAME?</v>
      </c>
    </row>
    <row r="25" customFormat="false" ht="8.25" hidden="false" customHeight="false" outlineLevel="0" collapsed="false">
      <c r="A25" s="426" t="s">
        <v>1835</v>
      </c>
      <c r="B25" s="427" t="n">
        <v>26</v>
      </c>
      <c r="C25" s="437" t="n">
        <v>8</v>
      </c>
      <c r="D25" s="427" t="n">
        <v>0</v>
      </c>
      <c r="E25" s="427" t="n">
        <v>0</v>
      </c>
      <c r="F25" s="427" t="e">
        <f aca="false">E25/D25</f>
        <v>#DIV/0!</v>
      </c>
      <c r="G25" s="427" t="n">
        <v>0</v>
      </c>
      <c r="H25" s="424" t="e">
        <f aca="false">G25/D25</f>
        <v>#DIV/0!</v>
      </c>
      <c r="J25" s="424" t="e">
        <f aca="false">L25/K25</f>
        <v>#DIV/0!</v>
      </c>
      <c r="K25" s="427" t="n">
        <v>0</v>
      </c>
      <c r="L25" s="427" t="n">
        <v>0</v>
      </c>
      <c r="M25" s="427" t="n">
        <v>0</v>
      </c>
      <c r="N25" s="427" t="e">
        <f aca="false">M25/L25</f>
        <v>#DIV/0!</v>
      </c>
      <c r="O25" s="427" t="n">
        <v>0</v>
      </c>
      <c r="P25" s="424" t="e">
        <f aca="false">O25/L25</f>
        <v>#DIV/0!</v>
      </c>
      <c r="S25" s="426" t="s">
        <v>1836</v>
      </c>
      <c r="T25" s="424" t="n">
        <f aca="false">(D25+K25)/($D$27+$K$27+$N$17+$E$17+$L$38+$L$47)</f>
        <v>0</v>
      </c>
      <c r="U25" s="424" t="n">
        <f aca="false">K25/($K$27+$F$38+$F$47)</f>
        <v>0</v>
      </c>
      <c r="V25" s="424" t="n">
        <f aca="false">D25/($D$27+$N$17+$L$38+$L$47)</f>
        <v>0</v>
      </c>
      <c r="X25" s="427" t="n">
        <f aca="false">($E25*('Scoring Format'!$B$3))+($G25*('Scoring Format'!$B$6))+($M25*('Scoring Format'!$B$4))+($O25*('Scoring Format'!$B$7))</f>
        <v>0</v>
      </c>
      <c r="Y25" s="427" t="n">
        <f aca="false">($E25*('Scoring Format'!$B$3))+($G25*('Scoring Format'!$B$6))+(L25*1)+($M25*('Scoring Format'!$B$4))+($O25*('Scoring Format'!$B$7))</f>
        <v>0</v>
      </c>
      <c r="Z25" s="427" t="n">
        <f aca="false">($E25*('Scoring Format'!$B$3))+($G25*('Scoring Format'!$B$6))+(L25*0.5)+($M25*('Scoring Format'!$B$4))+($O25*('Scoring Format'!$B$7))</f>
        <v>0</v>
      </c>
      <c r="AA25" s="429"/>
      <c r="AB25" s="429"/>
      <c r="AC25" s="429"/>
      <c r="AD25" s="426" t="s">
        <v>1837</v>
      </c>
      <c r="AE25" s="426"/>
      <c r="AF25" s="427"/>
      <c r="AG25" s="427"/>
      <c r="AH25" s="427" t="e">
        <f aca="false">AG25/AF25</f>
        <v>#DIV/0!</v>
      </c>
      <c r="AI25" s="427" t="n">
        <v>0</v>
      </c>
      <c r="AJ25" s="424" t="e">
        <f aca="false">AI25/AF25</f>
        <v>#DIV/0!</v>
      </c>
      <c r="AL25" s="424" t="e">
        <f aca="false">AN25/AM25</f>
        <v>#DIV/0!</v>
      </c>
      <c r="AM25" s="427"/>
      <c r="AN25" s="427"/>
      <c r="AO25" s="427"/>
      <c r="AP25" s="427" t="e">
        <f aca="false">AO25/AN25</f>
        <v>#DIV/0!</v>
      </c>
      <c r="AQ25" s="427" t="n">
        <v>0</v>
      </c>
      <c r="AR25" s="424" t="e">
        <f aca="false">AQ25/AN25</f>
        <v>#DIV/0!</v>
      </c>
      <c r="AV25" s="424" t="e">
        <f aca="false">(#ref!+AM25)/(#ref!+AM31)</f>
        <v>#NAME?</v>
      </c>
      <c r="AW25" s="424" t="e">
        <f aca="false">#ref!/(AM25+#ref!)</f>
        <v>#NAME?</v>
      </c>
      <c r="AX25" s="424" t="e">
        <f aca="false">AM25/(#ref!+AM25)</f>
        <v>#NAME?</v>
      </c>
      <c r="AZ25" s="427" t="e">
        <f aca="false">(#ref!*0.1)+(AF25*6)+(AL25*0.1)+(AN25*6)</f>
        <v>#NAME?</v>
      </c>
      <c r="BA25" s="427" t="e">
        <f aca="false">(#ref!*0.1)+(AF25*6)+(AK25*1)+(AL25*0.1)+(AN25*6)</f>
        <v>#NAME?</v>
      </c>
    </row>
    <row r="26" customFormat="false" ht="8.25" hidden="false" customHeight="false" outlineLevel="0" collapsed="false">
      <c r="A26" s="426" t="s">
        <v>1838</v>
      </c>
      <c r="B26" s="427" t="n">
        <v>26</v>
      </c>
      <c r="C26" s="437" t="n">
        <v>17</v>
      </c>
      <c r="D26" s="427" t="n">
        <v>22</v>
      </c>
      <c r="E26" s="427" t="n">
        <v>82</v>
      </c>
      <c r="F26" s="427" t="n">
        <f aca="false">E26/D26</f>
        <v>3.72727272727273</v>
      </c>
      <c r="G26" s="427" t="n">
        <v>1</v>
      </c>
      <c r="H26" s="424" t="n">
        <f aca="false">G26/D26</f>
        <v>0.0454545454545455</v>
      </c>
      <c r="J26" s="424" t="n">
        <f aca="false">L26/K26</f>
        <v>1</v>
      </c>
      <c r="K26" s="427" t="n">
        <v>3</v>
      </c>
      <c r="L26" s="427" t="n">
        <v>3</v>
      </c>
      <c r="M26" s="427" t="n">
        <v>23</v>
      </c>
      <c r="N26" s="427" t="n">
        <f aca="false">M26/L26</f>
        <v>7.66666666666667</v>
      </c>
      <c r="O26" s="427" t="n">
        <v>1</v>
      </c>
      <c r="P26" s="424" t="n">
        <f aca="false">O26/L26</f>
        <v>0.333333333333333</v>
      </c>
      <c r="S26" s="426" t="s">
        <v>1839</v>
      </c>
      <c r="T26" s="424" t="n">
        <f aca="false">(D26+K26)/($D$27+$K$27+$N$17+$E$17+$L$38+$L$47)</f>
        <v>0.0270562770562771</v>
      </c>
      <c r="U26" s="424" t="n">
        <f aca="false">K26/($K$27+$F$38+$F$47)</f>
        <v>0.00835654596100279</v>
      </c>
      <c r="V26" s="424" t="n">
        <f aca="false">D26/($D$27+$N$17+$L$38+$L$47)</f>
        <v>0.0430528375733855</v>
      </c>
      <c r="X26" s="427" t="n">
        <f aca="false">($E26*('Scoring Format'!$B$3))+($G26*('Scoring Format'!$B$6))+($M26*('Scoring Format'!$B$4))+($O26*('Scoring Format'!$B$7))</f>
        <v>22.5</v>
      </c>
      <c r="Y26" s="427" t="n">
        <f aca="false">($E26*('Scoring Format'!$B$3))+($G26*('Scoring Format'!$B$6))+(L26*1)+($M26*('Scoring Format'!$B$4))+($O26*('Scoring Format'!$B$7))</f>
        <v>25.5</v>
      </c>
      <c r="Z26" s="427" t="n">
        <f aca="false">($E26*('Scoring Format'!$B$3))+($G26*('Scoring Format'!$B$6))+(L26*0.5)+($M26*('Scoring Format'!$B$4))+($O26*('Scoring Format'!$B$7))</f>
        <v>24</v>
      </c>
      <c r="AA26" s="429"/>
      <c r="AB26" s="429"/>
      <c r="AC26" s="429"/>
      <c r="AD26" s="426" t="s">
        <v>1840</v>
      </c>
      <c r="AE26" s="426"/>
      <c r="AF26" s="427"/>
      <c r="AG26" s="427"/>
      <c r="AH26" s="427" t="e">
        <f aca="false">AG26/AF26</f>
        <v>#DIV/0!</v>
      </c>
      <c r="AI26" s="427"/>
      <c r="AJ26" s="424" t="e">
        <f aca="false">AI26/AF26</f>
        <v>#DIV/0!</v>
      </c>
      <c r="AL26" s="424" t="e">
        <f aca="false">AN26/AM26</f>
        <v>#DIV/0!</v>
      </c>
      <c r="AM26" s="427"/>
      <c r="AN26" s="427"/>
      <c r="AO26" s="427"/>
      <c r="AP26" s="427"/>
      <c r="AQ26" s="427" t="n">
        <f aca="false">(AG26*0.1)+(AI26*6)+(AN26*0.1)+(AP26*6)</f>
        <v>0</v>
      </c>
      <c r="AR26" s="424" t="e">
        <f aca="false">AQ26/AN26</f>
        <v>#DIV/0!</v>
      </c>
      <c r="AV26" s="424" t="e">
        <f aca="false">(#ref!+AM26)/(#ref!+AM32)</f>
        <v>#NAME?</v>
      </c>
      <c r="AW26" s="424" t="e">
        <f aca="false">#ref!/(AM26+#ref!)</f>
        <v>#NAME?</v>
      </c>
      <c r="AX26" s="424" t="e">
        <f aca="false">AM26/(#ref!+AM26)</f>
        <v>#NAME?</v>
      </c>
      <c r="AZ26" s="427" t="e">
        <f aca="false">(#ref!*0.1)+(AF26*6)+(AJ26*1)+(AK26*0.1)+(AM26*6)</f>
        <v>#NAME?</v>
      </c>
      <c r="BA26" s="427" t="e">
        <f aca="false">(#ref!*0.1)+(AF26*6)+(AK26*1)+(AL26*0.1)+(AN26*6)</f>
        <v>#NAME?</v>
      </c>
    </row>
    <row r="27" customFormat="false" ht="8.25" hidden="false" customHeight="false" outlineLevel="0" collapsed="false">
      <c r="A27" s="425" t="s">
        <v>49</v>
      </c>
      <c r="B27" s="429"/>
      <c r="C27" s="425"/>
      <c r="D27" s="425" t="n">
        <f aca="false">SUM(D22:D26)</f>
        <v>437</v>
      </c>
      <c r="E27" s="425" t="n">
        <f aca="false">SUM(E22:E26)</f>
        <v>1794</v>
      </c>
      <c r="F27" s="425"/>
      <c r="G27" s="425" t="n">
        <f aca="false">SUM(G22:G26)</f>
        <v>14</v>
      </c>
      <c r="H27" s="425"/>
      <c r="I27" s="425"/>
      <c r="J27" s="425"/>
      <c r="K27" s="425" t="n">
        <f aca="false">SUM(K22:K26)</f>
        <v>71</v>
      </c>
      <c r="L27" s="425" t="n">
        <f aca="false">SUM(L22:L26)</f>
        <v>54</v>
      </c>
      <c r="M27" s="425" t="n">
        <f aca="false">SUM(M22:M26)</f>
        <v>350</v>
      </c>
      <c r="N27" s="425"/>
      <c r="O27" s="425" t="n">
        <f aca="false">SUM(O22:O26)</f>
        <v>3</v>
      </c>
      <c r="P27" s="425"/>
      <c r="AD27" s="425" t="s">
        <v>49</v>
      </c>
      <c r="AE27" s="425"/>
      <c r="AF27" s="425" t="n">
        <f aca="false">SUM(AF22:AF26)</f>
        <v>304</v>
      </c>
      <c r="AG27" s="425" t="n">
        <f aca="false">SUM(AG22:AG26)</f>
        <v>1513</v>
      </c>
      <c r="AH27" s="425"/>
      <c r="AI27" s="425" t="n">
        <f aca="false">SUM(AI22:AI26)</f>
        <v>13</v>
      </c>
      <c r="AJ27" s="425"/>
      <c r="AK27" s="425"/>
      <c r="AL27" s="425"/>
      <c r="AM27" s="425" t="n">
        <f aca="false">SUM(AM22:AM26)</f>
        <v>98</v>
      </c>
      <c r="AN27" s="425" t="n">
        <f aca="false">SUM(AN22:AN26)</f>
        <v>72</v>
      </c>
      <c r="AO27" s="425" t="n">
        <f aca="false">SUM(AO22:AO26)</f>
        <v>491</v>
      </c>
      <c r="AP27" s="425"/>
      <c r="AQ27" s="425" t="n">
        <f aca="false">SUM(AQ22:AQ26)</f>
        <v>4</v>
      </c>
      <c r="AR27" s="425"/>
    </row>
    <row r="28" customFormat="false" ht="8.25" hidden="false" customHeight="false" outlineLevel="0" collapsed="false">
      <c r="A28" s="425"/>
      <c r="B28" s="429"/>
      <c r="C28" s="429"/>
      <c r="D28" s="429"/>
      <c r="E28" s="429"/>
      <c r="F28" s="429"/>
      <c r="G28" s="429"/>
      <c r="H28" s="425"/>
      <c r="I28" s="429"/>
      <c r="J28" s="429"/>
      <c r="K28" s="429"/>
      <c r="L28" s="429"/>
      <c r="M28" s="429"/>
      <c r="N28" s="429"/>
      <c r="AC28" s="425"/>
      <c r="AD28" s="429"/>
      <c r="AE28" s="429"/>
      <c r="AF28" s="429"/>
      <c r="AG28" s="429"/>
      <c r="AH28" s="429"/>
      <c r="AI28" s="429"/>
      <c r="AJ28" s="425"/>
      <c r="AK28" s="429"/>
      <c r="AL28" s="429"/>
      <c r="AM28" s="429"/>
      <c r="AN28" s="429"/>
      <c r="AO28" s="429"/>
      <c r="AP28" s="429"/>
    </row>
    <row r="29" customFormat="false" ht="8.25" hidden="false" customHeight="false" outlineLevel="0" collapsed="false">
      <c r="B29" s="429"/>
      <c r="C29" s="429"/>
      <c r="D29" s="429"/>
      <c r="E29" s="429"/>
      <c r="F29" s="429"/>
      <c r="G29" s="429"/>
      <c r="H29" s="429"/>
      <c r="I29" s="429"/>
      <c r="J29" s="429"/>
      <c r="K29" s="429"/>
      <c r="L29" s="429"/>
      <c r="M29" s="429"/>
      <c r="AD29" s="429"/>
      <c r="AE29" s="429"/>
      <c r="AF29" s="429"/>
      <c r="AG29" s="429"/>
      <c r="AH29" s="429"/>
      <c r="AI29" s="429"/>
      <c r="AJ29" s="429"/>
      <c r="AK29" s="429"/>
      <c r="AL29" s="429"/>
      <c r="AM29" s="429"/>
      <c r="AN29" s="429"/>
      <c r="AO29" s="429"/>
    </row>
    <row r="30" customFormat="false" ht="8.25" hidden="false" customHeight="false" outlineLevel="0" collapsed="false">
      <c r="A30" s="419" t="s">
        <v>50</v>
      </c>
      <c r="B30" s="419"/>
      <c r="C30" s="419"/>
      <c r="D30" s="419"/>
      <c r="E30" s="419"/>
      <c r="F30" s="419"/>
      <c r="G30" s="419"/>
      <c r="H30" s="420"/>
      <c r="I30" s="420"/>
      <c r="J30" s="429"/>
      <c r="K30" s="429"/>
      <c r="L30" s="419" t="s">
        <v>19</v>
      </c>
      <c r="M30" s="419"/>
      <c r="N30" s="419"/>
      <c r="O30" s="419"/>
      <c r="P30" s="419"/>
      <c r="T30" s="419" t="s">
        <v>20</v>
      </c>
      <c r="U30" s="419"/>
      <c r="V30" s="419"/>
      <c r="X30" s="419"/>
      <c r="Y30" s="419"/>
      <c r="AE30" s="419" t="s">
        <v>50</v>
      </c>
      <c r="AF30" s="419"/>
      <c r="AG30" s="419"/>
      <c r="AH30" s="419"/>
      <c r="AI30" s="419"/>
      <c r="AJ30" s="419"/>
      <c r="AK30" s="419"/>
      <c r="AL30" s="429"/>
      <c r="AM30" s="429"/>
      <c r="AN30" s="419" t="s">
        <v>19</v>
      </c>
      <c r="AO30" s="419"/>
      <c r="AP30" s="419"/>
      <c r="AQ30" s="419"/>
      <c r="AR30" s="419"/>
      <c r="AV30" s="419" t="s">
        <v>20</v>
      </c>
      <c r="AW30" s="419"/>
      <c r="AX30" s="419"/>
      <c r="AZ30" s="419" t="s">
        <v>21</v>
      </c>
      <c r="BA30" s="419"/>
    </row>
    <row r="31" customFormat="false" ht="8.25" hidden="false" customHeight="false" outlineLevel="0" collapsed="false">
      <c r="A31" s="425" t="s">
        <v>74</v>
      </c>
      <c r="B31" s="425" t="s">
        <v>23</v>
      </c>
      <c r="C31" s="425" t="s">
        <v>24</v>
      </c>
      <c r="D31" s="425" t="s">
        <v>52</v>
      </c>
      <c r="E31" s="425" t="s">
        <v>53</v>
      </c>
      <c r="F31" s="425" t="s">
        <v>54</v>
      </c>
      <c r="G31" s="425" t="s">
        <v>55</v>
      </c>
      <c r="H31" s="425" t="s">
        <v>56</v>
      </c>
      <c r="I31" s="425" t="s">
        <v>30</v>
      </c>
      <c r="J31" s="425" t="s">
        <v>57</v>
      </c>
      <c r="L31" s="425" t="s">
        <v>34</v>
      </c>
      <c r="M31" s="425" t="s">
        <v>35</v>
      </c>
      <c r="N31" s="425" t="s">
        <v>36</v>
      </c>
      <c r="O31" s="425" t="s">
        <v>75</v>
      </c>
      <c r="P31" s="425" t="s">
        <v>31</v>
      </c>
      <c r="S31" s="425" t="s">
        <v>74</v>
      </c>
      <c r="T31" s="425" t="s">
        <v>38</v>
      </c>
      <c r="U31" s="425" t="s">
        <v>39</v>
      </c>
      <c r="V31" s="425" t="s">
        <v>40</v>
      </c>
      <c r="X31" s="425" t="s">
        <v>41</v>
      </c>
      <c r="Y31" s="425" t="s">
        <v>58</v>
      </c>
      <c r="Z31" s="425" t="s">
        <v>76</v>
      </c>
      <c r="AA31" s="425"/>
      <c r="AD31" s="425" t="s">
        <v>74</v>
      </c>
      <c r="AE31" s="425" t="s">
        <v>24</v>
      </c>
      <c r="AF31" s="425" t="s">
        <v>52</v>
      </c>
      <c r="AG31" s="425" t="s">
        <v>53</v>
      </c>
      <c r="AH31" s="425" t="s">
        <v>54</v>
      </c>
      <c r="AI31" s="425" t="s">
        <v>55</v>
      </c>
      <c r="AJ31" s="425" t="s">
        <v>56</v>
      </c>
      <c r="AK31" s="425" t="s">
        <v>30</v>
      </c>
      <c r="AL31" s="425" t="s">
        <v>57</v>
      </c>
      <c r="AN31" s="425" t="s">
        <v>34</v>
      </c>
      <c r="AO31" s="425" t="s">
        <v>35</v>
      </c>
      <c r="AP31" s="425" t="s">
        <v>36</v>
      </c>
      <c r="AQ31" s="425" t="s">
        <v>75</v>
      </c>
      <c r="AR31" s="425" t="s">
        <v>31</v>
      </c>
      <c r="AV31" s="425" t="s">
        <v>38</v>
      </c>
      <c r="AW31" s="425" t="s">
        <v>39</v>
      </c>
      <c r="AX31" s="425" t="s">
        <v>40</v>
      </c>
      <c r="AZ31" s="425" t="s">
        <v>41</v>
      </c>
      <c r="BA31" s="425" t="s">
        <v>58</v>
      </c>
    </row>
    <row r="32" customFormat="false" ht="8.25" hidden="false" customHeight="false" outlineLevel="0" collapsed="false">
      <c r="A32" s="426" t="s">
        <v>1841</v>
      </c>
      <c r="B32" s="427" t="n">
        <v>24</v>
      </c>
      <c r="C32" s="427" t="n">
        <v>17</v>
      </c>
      <c r="D32" s="424" t="n">
        <f aca="false">F32/E32</f>
        <v>0.66887417218543</v>
      </c>
      <c r="E32" s="427" t="n">
        <v>151</v>
      </c>
      <c r="F32" s="427" t="n">
        <v>101</v>
      </c>
      <c r="G32" s="427" t="n">
        <v>1600</v>
      </c>
      <c r="H32" s="427" t="n">
        <f aca="false">G32/F32</f>
        <v>15.8415841584158</v>
      </c>
      <c r="I32" s="427" t="n">
        <v>8</v>
      </c>
      <c r="J32" s="424" t="n">
        <f aca="false">I32/F32</f>
        <v>0.0792079207920792</v>
      </c>
      <c r="L32" s="427" t="n">
        <v>6</v>
      </c>
      <c r="M32" s="427" t="n">
        <v>31</v>
      </c>
      <c r="N32" s="438" t="n">
        <f aca="false">M32/L32</f>
        <v>5.16666666666667</v>
      </c>
      <c r="O32" s="427" t="n">
        <v>0</v>
      </c>
      <c r="P32" s="424" t="n">
        <f aca="false">O32/L32</f>
        <v>0</v>
      </c>
      <c r="S32" s="426" t="s">
        <v>1842</v>
      </c>
      <c r="T32" s="439" t="n">
        <f aca="false">(E32+L32)/($D$27+$L$27+$N$17+$E$47+$L$47)</f>
        <v>0.244167962674961</v>
      </c>
      <c r="U32" s="439" t="n">
        <f aca="false">E32/($E$17)</f>
        <v>0.441520467836257</v>
      </c>
      <c r="V32" s="439" t="n">
        <f aca="false">L32/($N$17+$D$27+$L$38+$L$47)</f>
        <v>0.0117416829745597</v>
      </c>
      <c r="X32" s="427" t="n">
        <f aca="false">($G32*('Scoring Format'!$B$4))+($I32*'Scoring Format'!$B$7)+($M32*('Scoring Format'!$B$3))+($O32*('Scoring Format'!$B$6))</f>
        <v>211.1</v>
      </c>
      <c r="Y32" s="427" t="n">
        <f aca="false">(F32*1)+(($G32*('Scoring Format'!$B$4))+($I32*'Scoring Format'!$B$7)+($M32*('Scoring Format'!$B$3))+($O32*('Scoring Format'!$B$6)))</f>
        <v>312.1</v>
      </c>
      <c r="Z32" s="427" t="n">
        <f aca="false">(F32*0.5)+(($G32*('Scoring Format'!$B$4))+($I32*'Scoring Format'!$B$7)+($M32*('Scoring Format'!$B$3))+($O32*('Scoring Format'!$B$6)))</f>
        <v>261.6</v>
      </c>
      <c r="AA32" s="429"/>
      <c r="AD32" s="426" t="s">
        <v>1843</v>
      </c>
      <c r="AE32" s="426"/>
      <c r="AF32" s="424" t="n">
        <f aca="false">AH32/AG32</f>
        <v>0.607476635514019</v>
      </c>
      <c r="AG32" s="427" t="n">
        <v>107</v>
      </c>
      <c r="AH32" s="427" t="n">
        <v>65</v>
      </c>
      <c r="AI32" s="427" t="n">
        <v>710</v>
      </c>
      <c r="AJ32" s="427" t="n">
        <f aca="false">AI32/AH32</f>
        <v>10.9230769230769</v>
      </c>
      <c r="AK32" s="427" t="n">
        <v>6</v>
      </c>
      <c r="AL32" s="424" t="n">
        <f aca="false">AK32/AH32</f>
        <v>0.0923076923076923</v>
      </c>
      <c r="AN32" s="427" t="n">
        <v>0</v>
      </c>
      <c r="AO32" s="427" t="n">
        <v>0</v>
      </c>
      <c r="AP32" s="438" t="e">
        <f aca="false">AO32/AN32</f>
        <v>#DIV/0!</v>
      </c>
      <c r="AQ32" s="427" t="n">
        <v>0</v>
      </c>
      <c r="AR32" s="424" t="e">
        <f aca="false">AQ32/AN32</f>
        <v>#DIV/0!</v>
      </c>
      <c r="AV32" s="439" t="e">
        <f aca="false">(#ref!+AK32)/(#ref!+AK35)</f>
        <v>#NAME?</v>
      </c>
      <c r="AW32" s="439" t="e">
        <f aca="false">#ref!/(AK32+#ref!)</f>
        <v>#NAME?</v>
      </c>
      <c r="AX32" s="439" t="e">
        <f aca="false">AK32/(#ref!+AK32)</f>
        <v>#NAME?</v>
      </c>
      <c r="AZ32" s="427" t="n">
        <f aca="false">(AI32*0.1)+(AK32*6)+(AO32*0.1)+(AQ32*6)</f>
        <v>107</v>
      </c>
      <c r="BA32" s="427" t="n">
        <f aca="false">(AH32*1)+(AI32*0.1)+(AK32*6)+(AO32*0.1)+(AQ32*6)</f>
        <v>172</v>
      </c>
    </row>
    <row r="33" customFormat="false" ht="8.25" hidden="false" customHeight="false" outlineLevel="0" collapsed="false">
      <c r="A33" s="426" t="s">
        <v>1844</v>
      </c>
      <c r="B33" s="427" t="n">
        <v>33</v>
      </c>
      <c r="C33" s="427" t="n">
        <v>16</v>
      </c>
      <c r="D33" s="424" t="n">
        <f aca="false">F33/E33</f>
        <v>0.714285714285714</v>
      </c>
      <c r="E33" s="427" t="n">
        <v>70</v>
      </c>
      <c r="F33" s="427" t="n">
        <v>50</v>
      </c>
      <c r="G33" s="427" t="n">
        <v>633</v>
      </c>
      <c r="H33" s="427" t="n">
        <f aca="false">G33/F33</f>
        <v>12.66</v>
      </c>
      <c r="I33" s="427" t="n">
        <v>4</v>
      </c>
      <c r="J33" s="424" t="n">
        <f aca="false">I33/F33</f>
        <v>0.08</v>
      </c>
      <c r="L33" s="427" t="n">
        <v>0</v>
      </c>
      <c r="M33" s="427" t="n">
        <v>0</v>
      </c>
      <c r="N33" s="438" t="e">
        <f aca="false">M33/L33</f>
        <v>#DIV/0!</v>
      </c>
      <c r="O33" s="427" t="n">
        <v>0</v>
      </c>
      <c r="P33" s="424" t="e">
        <f aca="false">O33/L33</f>
        <v>#DIV/0!</v>
      </c>
      <c r="S33" s="426" t="s">
        <v>1845</v>
      </c>
      <c r="T33" s="439" t="n">
        <f aca="false">(E33+L33)/($D$27+$L$27+$N$17+$E$47+$L$47)</f>
        <v>0.108864696734059</v>
      </c>
      <c r="U33" s="439" t="n">
        <f aca="false">E33/($E$17)</f>
        <v>0.204678362573099</v>
      </c>
      <c r="V33" s="439" t="n">
        <f aca="false">L33/($N$17+$D$27+$L$38+$L$47)</f>
        <v>0</v>
      </c>
      <c r="X33" s="427" t="n">
        <f aca="false">($G33*('Scoring Format'!$B$4))+($I33*'Scoring Format'!$B$7)+($M33*('Scoring Format'!$B$3))+($O33*('Scoring Format'!$B$6))</f>
        <v>87.3</v>
      </c>
      <c r="Y33" s="427" t="n">
        <f aca="false">(F33*1)+(($G33*('Scoring Format'!$B$4))+($I33*'Scoring Format'!$B$7)+($M33*('Scoring Format'!$B$3))+($O33*('Scoring Format'!$B$6)))</f>
        <v>137.3</v>
      </c>
      <c r="Z33" s="427" t="n">
        <f aca="false">(F33*0.5)+(($G33*('Scoring Format'!$B$4))+($I33*'Scoring Format'!$B$7)+($M33*('Scoring Format'!$B$3))+($O33*('Scoring Format'!$B$6)))</f>
        <v>112.3</v>
      </c>
      <c r="AA33" s="429"/>
      <c r="AD33" s="426" t="s">
        <v>1846</v>
      </c>
      <c r="AE33" s="426"/>
      <c r="AF33" s="424" t="n">
        <f aca="false">AH33/AG33</f>
        <v>0.633333333333333</v>
      </c>
      <c r="AG33" s="427" t="n">
        <v>120</v>
      </c>
      <c r="AH33" s="427" t="n">
        <v>76</v>
      </c>
      <c r="AI33" s="427" t="n">
        <v>892</v>
      </c>
      <c r="AJ33" s="427" t="n">
        <f aca="false">AI33/AH33</f>
        <v>11.7368421052632</v>
      </c>
      <c r="AK33" s="427" t="n">
        <v>5</v>
      </c>
      <c r="AL33" s="424" t="n">
        <f aca="false">AK33/AH33</f>
        <v>0.0657894736842105</v>
      </c>
      <c r="AN33" s="427" t="n">
        <v>12</v>
      </c>
      <c r="AO33" s="427" t="n">
        <v>108</v>
      </c>
      <c r="AP33" s="438" t="n">
        <f aca="false">AO33/AN33</f>
        <v>9</v>
      </c>
      <c r="AQ33" s="427" t="n">
        <v>0</v>
      </c>
      <c r="AR33" s="424" t="n">
        <f aca="false">AQ33/AN33</f>
        <v>0</v>
      </c>
      <c r="AV33" s="439" t="e">
        <f aca="false">(#ref!+AK33)/(#ref!+AK36)</f>
        <v>#NAME?</v>
      </c>
      <c r="AW33" s="439" t="e">
        <f aca="false">#ref!/(AK33+#ref!)</f>
        <v>#NAME?</v>
      </c>
      <c r="AX33" s="439" t="e">
        <f aca="false">AK33/(#ref!+AK33)</f>
        <v>#NAME?</v>
      </c>
      <c r="AZ33" s="427" t="n">
        <f aca="false">(AI33*0.1)+(AK33*6)+(AO33*0.1)+(AQ33*6)</f>
        <v>130</v>
      </c>
      <c r="BA33" s="427" t="n">
        <f aca="false">(AH33*1)+(AI33*0.1)+(AK33*6)+(AO33*0.1)+(AQ33*6)</f>
        <v>206</v>
      </c>
    </row>
    <row r="34" customFormat="false" ht="8.25" hidden="false" customHeight="false" outlineLevel="0" collapsed="false">
      <c r="A34" s="426" t="s">
        <v>1847</v>
      </c>
      <c r="B34" s="423" t="n">
        <v>27</v>
      </c>
      <c r="C34" s="427" t="n">
        <v>15</v>
      </c>
      <c r="D34" s="424" t="n">
        <f aca="false">F34/E34</f>
        <v>0.630769230769231</v>
      </c>
      <c r="E34" s="427" t="n">
        <v>65</v>
      </c>
      <c r="F34" s="427" t="n">
        <v>41</v>
      </c>
      <c r="G34" s="427" t="n">
        <v>595</v>
      </c>
      <c r="H34" s="427" t="n">
        <f aca="false">G34/F34</f>
        <v>14.5121951219512</v>
      </c>
      <c r="I34" s="427" t="n">
        <v>3</v>
      </c>
      <c r="J34" s="424" t="n">
        <f aca="false">I34/F34</f>
        <v>0.0731707317073171</v>
      </c>
      <c r="L34" s="427" t="n">
        <v>12</v>
      </c>
      <c r="M34" s="427" t="n">
        <v>107</v>
      </c>
      <c r="N34" s="438" t="n">
        <f aca="false">M34/L34</f>
        <v>8.91666666666667</v>
      </c>
      <c r="O34" s="427" t="n">
        <v>0</v>
      </c>
      <c r="P34" s="424" t="n">
        <f aca="false">O34/L34</f>
        <v>0</v>
      </c>
      <c r="S34" s="426" t="s">
        <v>1848</v>
      </c>
      <c r="T34" s="439" t="n">
        <f aca="false">(E34+L34)/($D$27+$L$27+$N$17+$E$47+$L$47)</f>
        <v>0.119751166407465</v>
      </c>
      <c r="U34" s="439" t="n">
        <f aca="false">E34/($E$17)</f>
        <v>0.190058479532164</v>
      </c>
      <c r="V34" s="439" t="n">
        <f aca="false">L34/($N$17+$D$27+$L$38+$L$47)</f>
        <v>0.0234833659491194</v>
      </c>
      <c r="X34" s="427" t="n">
        <f aca="false">($G34*('Scoring Format'!$B$4))+($I34*'Scoring Format'!$B$7)+($M34*('Scoring Format'!$B$3))+($O34*('Scoring Format'!$B$6))</f>
        <v>88.2</v>
      </c>
      <c r="Y34" s="427" t="n">
        <f aca="false">(F34*1)+(($G34*('Scoring Format'!$B$4))+($I34*'Scoring Format'!$B$7)+($M34*('Scoring Format'!$B$3))+($O34*('Scoring Format'!$B$6)))</f>
        <v>129.2</v>
      </c>
      <c r="Z34" s="427" t="n">
        <f aca="false">(F34*0.5)+(($G34*('Scoring Format'!$B$4))+($I34*'Scoring Format'!$B$7)+($M34*('Scoring Format'!$B$3))+($O34*('Scoring Format'!$B$6)))</f>
        <v>108.7</v>
      </c>
      <c r="AA34" s="429"/>
      <c r="AD34" s="426" t="s">
        <v>1849</v>
      </c>
      <c r="AE34" s="426"/>
      <c r="AF34" s="424" t="n">
        <f aca="false">AH34/AG34</f>
        <v>0.55</v>
      </c>
      <c r="AG34" s="427" t="n">
        <v>40</v>
      </c>
      <c r="AH34" s="427" t="n">
        <v>22</v>
      </c>
      <c r="AI34" s="427" t="n">
        <v>325</v>
      </c>
      <c r="AJ34" s="427" t="n">
        <f aca="false">AI34/AH34</f>
        <v>14.7727272727273</v>
      </c>
      <c r="AK34" s="427" t="n">
        <v>2</v>
      </c>
      <c r="AL34" s="424" t="n">
        <f aca="false">AK34/AH34</f>
        <v>0.0909090909090909</v>
      </c>
      <c r="AN34" s="427" t="n">
        <v>5</v>
      </c>
      <c r="AO34" s="427" t="n">
        <v>20</v>
      </c>
      <c r="AP34" s="438" t="n">
        <f aca="false">AO34/AN34</f>
        <v>4</v>
      </c>
      <c r="AQ34" s="427" t="n">
        <v>0</v>
      </c>
      <c r="AR34" s="424" t="n">
        <f aca="false">AQ34/AN34</f>
        <v>0</v>
      </c>
      <c r="AV34" s="439" t="e">
        <f aca="false">(#ref!+AK34)/(#ref!+AK37)</f>
        <v>#NAME?</v>
      </c>
      <c r="AW34" s="439" t="e">
        <f aca="false">#ref!/(AK34+#ref!)</f>
        <v>#NAME?</v>
      </c>
      <c r="AX34" s="439" t="e">
        <f aca="false">AK34/(#ref!+AK34)</f>
        <v>#NAME?</v>
      </c>
      <c r="AZ34" s="427" t="n">
        <f aca="false">(AI34*0.1)+(AK34*6)+(AO34*0.1)+(AQ34*6)</f>
        <v>46.5</v>
      </c>
      <c r="BA34" s="427" t="n">
        <f aca="false">(AH34*1)+(AI34*0.1)+(AK34*6)+(AO34*0.1)+(AQ34*6)</f>
        <v>68.5</v>
      </c>
    </row>
    <row r="35" customFormat="false" ht="8.25" hidden="false" customHeight="false" outlineLevel="0" collapsed="false">
      <c r="A35" s="426" t="s">
        <v>1850</v>
      </c>
      <c r="B35" s="427" t="n">
        <v>22</v>
      </c>
      <c r="C35" s="427" t="n">
        <v>16</v>
      </c>
      <c r="D35" s="424" t="n">
        <f aca="false">F35/E35</f>
        <v>0.3</v>
      </c>
      <c r="E35" s="427" t="n">
        <v>10</v>
      </c>
      <c r="F35" s="427" t="n">
        <v>3</v>
      </c>
      <c r="G35" s="427" t="n">
        <v>54</v>
      </c>
      <c r="H35" s="427" t="n">
        <f aca="false">G35/F35</f>
        <v>18</v>
      </c>
      <c r="I35" s="427" t="n">
        <v>1</v>
      </c>
      <c r="J35" s="424" t="n">
        <f aca="false">I35/F35</f>
        <v>0.333333333333333</v>
      </c>
      <c r="L35" s="427" t="n">
        <v>0</v>
      </c>
      <c r="M35" s="427" t="n">
        <v>0</v>
      </c>
      <c r="N35" s="438" t="e">
        <f aca="false">M35/L35</f>
        <v>#DIV/0!</v>
      </c>
      <c r="O35" s="427" t="n">
        <v>0</v>
      </c>
      <c r="P35" s="424" t="e">
        <f aca="false">O35/L35</f>
        <v>#DIV/0!</v>
      </c>
      <c r="S35" s="426" t="s">
        <v>1851</v>
      </c>
      <c r="T35" s="439" t="n">
        <f aca="false">(E35+L35)/($D$27+$L$27+$N$17+$E$47+$L$47)</f>
        <v>0.015552099533437</v>
      </c>
      <c r="U35" s="439" t="n">
        <f aca="false">E35/($E$17)</f>
        <v>0.0292397660818713</v>
      </c>
      <c r="V35" s="439" t="n">
        <f aca="false">L35/($N$17+$D$27+$L$38+$L$47)</f>
        <v>0</v>
      </c>
      <c r="X35" s="427" t="n">
        <f aca="false">($G35*('Scoring Format'!$B$4))+($I35*'Scoring Format'!$B$7)+($M35*('Scoring Format'!$B$3))+($O35*('Scoring Format'!$B$6))</f>
        <v>11.4</v>
      </c>
      <c r="Y35" s="427" t="n">
        <f aca="false">(F35*1)+(($G35*('Scoring Format'!$B$4))+($I35*'Scoring Format'!$B$7)+($M35*('Scoring Format'!$B$3))+($O35*('Scoring Format'!$B$6)))</f>
        <v>14.4</v>
      </c>
      <c r="Z35" s="427" t="n">
        <f aca="false">(F35*0.5)+(($G35*('Scoring Format'!$B$4))+($I35*'Scoring Format'!$B$7)+($M35*('Scoring Format'!$B$3))+($O35*('Scoring Format'!$B$6)))</f>
        <v>12.9</v>
      </c>
      <c r="AA35" s="429"/>
      <c r="AD35" s="426" t="s">
        <v>1852</v>
      </c>
      <c r="AE35" s="426"/>
      <c r="AF35" s="424" t="n">
        <f aca="false">AH35/AG35</f>
        <v>0.662068965517241</v>
      </c>
      <c r="AG35" s="427" t="n">
        <v>145</v>
      </c>
      <c r="AH35" s="427" t="n">
        <v>96</v>
      </c>
      <c r="AI35" s="427" t="n">
        <v>1098</v>
      </c>
      <c r="AJ35" s="427" t="n">
        <f aca="false">AI35/AH35</f>
        <v>11.4375</v>
      </c>
      <c r="AK35" s="427" t="n">
        <v>7</v>
      </c>
      <c r="AL35" s="424" t="n">
        <f aca="false">AK35/AH35</f>
        <v>0.0729166666666667</v>
      </c>
      <c r="AN35" s="427" t="n">
        <v>0</v>
      </c>
      <c r="AO35" s="427" t="n">
        <v>0</v>
      </c>
      <c r="AP35" s="438" t="e">
        <f aca="false">AO35/AN35</f>
        <v>#DIV/0!</v>
      </c>
      <c r="AQ35" s="427" t="n">
        <v>0</v>
      </c>
      <c r="AR35" s="424" t="e">
        <f aca="false">AQ35/AN35</f>
        <v>#DIV/0!</v>
      </c>
      <c r="AV35" s="439" t="e">
        <f aca="false">(#ref!+AK35)/(#ref!+AK38)</f>
        <v>#NAME?</v>
      </c>
      <c r="AW35" s="439" t="e">
        <f aca="false">#ref!/(AK35+#ref!)</f>
        <v>#NAME?</v>
      </c>
      <c r="AX35" s="439" t="e">
        <f aca="false">AK35/(#ref!+AK35)</f>
        <v>#NAME?</v>
      </c>
      <c r="AZ35" s="427" t="n">
        <f aca="false">(AI35*0.1)+(AK35*6)+(AO35*0.1)+(AQ35*6)</f>
        <v>151.8</v>
      </c>
      <c r="BA35" s="427" t="n">
        <f aca="false">(AH35*1)+(AI35*0.1)+(AK35*6)+(AO35*0.1)+(AQ35*6)</f>
        <v>247.8</v>
      </c>
    </row>
    <row r="36" customFormat="false" ht="8.25" hidden="false" customHeight="false" outlineLevel="0" collapsed="false">
      <c r="A36" s="426" t="s">
        <v>1853</v>
      </c>
      <c r="B36" s="427" t="n">
        <v>24</v>
      </c>
      <c r="C36" s="427" t="n">
        <v>16</v>
      </c>
      <c r="D36" s="424" t="n">
        <f aca="false">F36/E36</f>
        <v>0.590909090909091</v>
      </c>
      <c r="E36" s="427" t="n">
        <v>44</v>
      </c>
      <c r="F36" s="427" t="n">
        <v>26</v>
      </c>
      <c r="G36" s="427" t="n">
        <v>325</v>
      </c>
      <c r="H36" s="427" t="n">
        <f aca="false">G36/F36</f>
        <v>12.5</v>
      </c>
      <c r="I36" s="427" t="n">
        <v>3</v>
      </c>
      <c r="J36" s="424" t="n">
        <f aca="false">I36/F36</f>
        <v>0.115384615384615</v>
      </c>
      <c r="L36" s="427" t="n">
        <v>0</v>
      </c>
      <c r="M36" s="427" t="n">
        <v>0</v>
      </c>
      <c r="N36" s="438" t="e">
        <f aca="false">M36/L36</f>
        <v>#DIV/0!</v>
      </c>
      <c r="O36" s="427" t="n">
        <v>0</v>
      </c>
      <c r="P36" s="424" t="e">
        <f aca="false">O36/L36</f>
        <v>#DIV/0!</v>
      </c>
      <c r="S36" s="426" t="s">
        <v>1854</v>
      </c>
      <c r="T36" s="439" t="n">
        <f aca="false">(E36+L36)/($D$27+$L$27+$N$17+$E$47+$L$47)</f>
        <v>0.0684292379471229</v>
      </c>
      <c r="U36" s="439" t="n">
        <f aca="false">E36/($E$17)</f>
        <v>0.128654970760234</v>
      </c>
      <c r="V36" s="439" t="n">
        <f aca="false">L36/($N$17+$D$27+$L$38+$L$47)</f>
        <v>0</v>
      </c>
      <c r="X36" s="427" t="n">
        <f aca="false">($G36*('Scoring Format'!$B$4))+($I36*'Scoring Format'!$B$7)+($M36*('Scoring Format'!$B$3))+($O36*('Scoring Format'!$B$6))</f>
        <v>50.5</v>
      </c>
      <c r="Y36" s="427" t="n">
        <f aca="false">(F36*1)+(($G36*('Scoring Format'!$B$4))+($I36*'Scoring Format'!$B$7)+($M36*('Scoring Format'!$B$3))+($O36*('Scoring Format'!$B$6)))</f>
        <v>76.5</v>
      </c>
      <c r="Z36" s="427" t="n">
        <f aca="false">(F36*0.5)+(($G36*('Scoring Format'!$B$4))+($I36*'Scoring Format'!$B$7)+($M36*('Scoring Format'!$B$3))+($O36*('Scoring Format'!$B$6)))</f>
        <v>63.5</v>
      </c>
      <c r="AA36" s="429"/>
      <c r="AD36" s="426" t="s">
        <v>1855</v>
      </c>
      <c r="AE36" s="426"/>
      <c r="AF36" s="424" t="n">
        <f aca="false">AH36/AG36</f>
        <v>0.6</v>
      </c>
      <c r="AG36" s="427" t="n">
        <v>10</v>
      </c>
      <c r="AH36" s="427" t="n">
        <v>6</v>
      </c>
      <c r="AI36" s="427" t="n">
        <v>100</v>
      </c>
      <c r="AJ36" s="427" t="n">
        <f aca="false">AI36/AH36</f>
        <v>16.6666666666667</v>
      </c>
      <c r="AK36" s="427" t="n">
        <v>0</v>
      </c>
      <c r="AL36" s="424" t="n">
        <f aca="false">AK36/AH36</f>
        <v>0</v>
      </c>
      <c r="AN36" s="427" t="n">
        <v>0</v>
      </c>
      <c r="AO36" s="427" t="n">
        <v>0</v>
      </c>
      <c r="AP36" s="438" t="e">
        <f aca="false">AO36/AN36</f>
        <v>#DIV/0!</v>
      </c>
      <c r="AQ36" s="427" t="n">
        <v>0</v>
      </c>
      <c r="AR36" s="424" t="e">
        <f aca="false">AQ36/AN36</f>
        <v>#DIV/0!</v>
      </c>
      <c r="AV36" s="439" t="e">
        <f aca="false">(#ref!+AK36)/(#ref!+AK41)</f>
        <v>#NAME?</v>
      </c>
      <c r="AW36" s="439" t="e">
        <f aca="false">#ref!/(AK36+#ref!)</f>
        <v>#NAME?</v>
      </c>
      <c r="AX36" s="439" t="e">
        <f aca="false">AK36/(#ref!+AK36)</f>
        <v>#NAME?</v>
      </c>
      <c r="AZ36" s="427" t="n">
        <f aca="false">(AI36*0.1)+(AK36*6)+(AO36*0.1)+(AQ36*6)</f>
        <v>10</v>
      </c>
      <c r="BA36" s="427" t="n">
        <f aca="false">(AH36*1)+(AI36*0.1)+(AK36*6)+(AO36*0.1)+(AQ36*6)</f>
        <v>16</v>
      </c>
    </row>
    <row r="37" customFormat="false" ht="8.25" hidden="false" customHeight="false" outlineLevel="0" collapsed="false">
      <c r="A37" s="426" t="s">
        <v>1856</v>
      </c>
      <c r="B37" s="427" t="n">
        <v>28</v>
      </c>
      <c r="C37" s="427" t="n">
        <v>15</v>
      </c>
      <c r="D37" s="424" t="n">
        <f aca="false">F37/E37</f>
        <v>0.5</v>
      </c>
      <c r="E37" s="427" t="n">
        <v>4</v>
      </c>
      <c r="F37" s="427" t="n">
        <v>2</v>
      </c>
      <c r="G37" s="427" t="n">
        <v>20</v>
      </c>
      <c r="H37" s="427" t="n">
        <f aca="false">G37/F37</f>
        <v>10</v>
      </c>
      <c r="I37" s="427" t="n">
        <v>0</v>
      </c>
      <c r="J37" s="424" t="n">
        <f aca="false">I37/F37</f>
        <v>0</v>
      </c>
      <c r="L37" s="427" t="n">
        <v>0</v>
      </c>
      <c r="M37" s="427" t="n">
        <v>0</v>
      </c>
      <c r="N37" s="438" t="e">
        <f aca="false">M37/L37</f>
        <v>#DIV/0!</v>
      </c>
      <c r="O37" s="427" t="n">
        <v>0</v>
      </c>
      <c r="P37" s="424" t="e">
        <f aca="false">O37/L37</f>
        <v>#DIV/0!</v>
      </c>
      <c r="S37" s="426" t="s">
        <v>1857</v>
      </c>
      <c r="T37" s="439" t="n">
        <f aca="false">(E37+L37)/($D$27+$L$27+$N$17+$E$47+$L$47)</f>
        <v>0.00622083981337481</v>
      </c>
      <c r="U37" s="439" t="n">
        <f aca="false">E37/($E$17)</f>
        <v>0.0116959064327485</v>
      </c>
      <c r="V37" s="439" t="n">
        <f aca="false">L37/($N$17+$D$27+$L$38+$L$47)</f>
        <v>0</v>
      </c>
      <c r="X37" s="427" t="n">
        <f aca="false">($G37*('Scoring Format'!$B$4))+($I37*'Scoring Format'!$B$7)+($M37*('Scoring Format'!$B$3))+($O37*('Scoring Format'!$B$6))</f>
        <v>2</v>
      </c>
      <c r="Y37" s="427" t="n">
        <f aca="false">(F37*1)+(($G37*('Scoring Format'!$B$4))+($I37*'Scoring Format'!$B$7)+($M37*('Scoring Format'!$B$3))+($O37*('Scoring Format'!$B$6)))</f>
        <v>4</v>
      </c>
      <c r="Z37" s="427" t="n">
        <f aca="false">(F37*0.5)+(($G37*('Scoring Format'!$B$4))+($I37*'Scoring Format'!$B$7)+($M37*('Scoring Format'!$B$3))+($O37*('Scoring Format'!$B$6)))</f>
        <v>3</v>
      </c>
      <c r="AA37" s="429"/>
      <c r="AD37" s="426" t="s">
        <v>1858</v>
      </c>
      <c r="AE37" s="426"/>
      <c r="AF37" s="424" t="e">
        <f aca="false">AH37/AG37</f>
        <v>#DIV/0!</v>
      </c>
      <c r="AG37" s="427"/>
      <c r="AH37" s="427"/>
      <c r="AI37" s="427"/>
      <c r="AJ37" s="427"/>
      <c r="AK37" s="427"/>
      <c r="AL37" s="424" t="e">
        <f aca="false">AK37/AH37</f>
        <v>#DIV/0!</v>
      </c>
      <c r="AN37" s="427"/>
      <c r="AO37" s="427"/>
      <c r="AP37" s="438" t="e">
        <f aca="false">AO37/AN37</f>
        <v>#DIV/0!</v>
      </c>
      <c r="AQ37" s="427"/>
      <c r="AR37" s="424" t="e">
        <f aca="false">AQ37/AN37</f>
        <v>#DIV/0!</v>
      </c>
      <c r="AV37" s="439" t="e">
        <f aca="false">(#ref!+AK37)/(#ref!+AK42)</f>
        <v>#NAME?</v>
      </c>
      <c r="AW37" s="439" t="e">
        <f aca="false">#ref!/(AK37+#ref!)</f>
        <v>#NAME?</v>
      </c>
      <c r="AX37" s="439" t="e">
        <f aca="false">AK37/(#ref!+AK37)</f>
        <v>#NAME?</v>
      </c>
      <c r="AZ37" s="427"/>
      <c r="BA37" s="427"/>
    </row>
    <row r="38" customFormat="false" ht="8.25" hidden="false" customHeight="false" outlineLevel="0" collapsed="false">
      <c r="A38" s="425" t="s">
        <v>49</v>
      </c>
      <c r="B38" s="425"/>
      <c r="C38" s="425"/>
      <c r="D38" s="422"/>
      <c r="E38" s="425" t="n">
        <f aca="false">SUM(E32:E37)</f>
        <v>344</v>
      </c>
      <c r="F38" s="425" t="n">
        <f aca="false">SUM(F32:F37)</f>
        <v>223</v>
      </c>
      <c r="G38" s="425" t="n">
        <f aca="false">SUM(G32:G37)</f>
        <v>3227</v>
      </c>
      <c r="H38" s="425"/>
      <c r="I38" s="425" t="n">
        <f aca="false">SUM(I32:I37)</f>
        <v>19</v>
      </c>
      <c r="J38" s="425"/>
      <c r="K38" s="425"/>
      <c r="L38" s="425" t="n">
        <f aca="false">SUM(L32:L37)</f>
        <v>18</v>
      </c>
      <c r="M38" s="425" t="n">
        <f aca="false">SUM(M32:M37)</f>
        <v>138</v>
      </c>
      <c r="N38" s="425"/>
      <c r="O38" s="425" t="n">
        <f aca="false">SUM(O32:O37)</f>
        <v>0</v>
      </c>
      <c r="P38" s="425"/>
      <c r="AD38" s="425" t="s">
        <v>49</v>
      </c>
      <c r="AE38" s="425"/>
      <c r="AF38" s="422"/>
      <c r="AG38" s="425" t="n">
        <f aca="false">SUM(AG32:AG37)</f>
        <v>422</v>
      </c>
      <c r="AH38" s="425" t="n">
        <f aca="false">SUM(AH32:AH37)</f>
        <v>265</v>
      </c>
      <c r="AI38" s="425" t="n">
        <f aca="false">SUM(AI32:AI37)</f>
        <v>3125</v>
      </c>
      <c r="AJ38" s="425"/>
      <c r="AK38" s="425" t="n">
        <f aca="false">SUM(AK32:AK37)</f>
        <v>20</v>
      </c>
      <c r="AL38" s="425"/>
      <c r="AM38" s="425"/>
      <c r="AN38" s="425" t="n">
        <f aca="false">SUM(AN32:AN37)</f>
        <v>17</v>
      </c>
      <c r="AO38" s="425" t="n">
        <f aca="false">SUM(AO32:AO37)</f>
        <v>128</v>
      </c>
      <c r="AP38" s="425"/>
      <c r="AQ38" s="425" t="n">
        <f aca="false">SUM(AQ32:AQ37)</f>
        <v>0</v>
      </c>
      <c r="AR38" s="425"/>
    </row>
    <row r="39" customFormat="false" ht="8.25" hidden="false" customHeight="false" outlineLevel="0" collapsed="false">
      <c r="A39" s="425"/>
      <c r="C39" s="429"/>
      <c r="D39" s="429"/>
      <c r="E39" s="429"/>
      <c r="F39" s="429"/>
      <c r="G39" s="429"/>
      <c r="H39" s="429"/>
      <c r="I39" s="429"/>
      <c r="J39" s="429"/>
      <c r="K39" s="429"/>
      <c r="L39" s="429"/>
      <c r="AC39" s="425"/>
      <c r="AE39" s="429"/>
      <c r="AF39" s="429"/>
      <c r="AG39" s="429"/>
      <c r="AH39" s="429"/>
      <c r="AI39" s="429"/>
      <c r="AJ39" s="429"/>
      <c r="AK39" s="429"/>
      <c r="AL39" s="429"/>
      <c r="AM39" s="429"/>
      <c r="AN39" s="429"/>
    </row>
    <row r="40" customFormat="false" ht="8.25" hidden="false" customHeight="false" outlineLevel="0" collapsed="false">
      <c r="A40" s="425"/>
      <c r="C40" s="429"/>
      <c r="D40" s="429"/>
      <c r="E40" s="429"/>
      <c r="F40" s="429"/>
      <c r="G40" s="429"/>
      <c r="H40" s="429"/>
      <c r="I40" s="429"/>
      <c r="J40" s="429"/>
      <c r="K40" s="429"/>
      <c r="L40" s="429"/>
      <c r="AC40" s="425"/>
      <c r="AE40" s="429"/>
      <c r="AF40" s="429"/>
      <c r="AG40" s="429"/>
      <c r="AH40" s="429"/>
      <c r="AI40" s="429"/>
      <c r="AJ40" s="429"/>
      <c r="AK40" s="429"/>
      <c r="AL40" s="429"/>
      <c r="AM40" s="429"/>
      <c r="AN40" s="429"/>
    </row>
    <row r="41" customFormat="false" ht="8.25" hidden="false" customHeight="false" outlineLevel="0" collapsed="false">
      <c r="A41" s="419" t="s">
        <v>50</v>
      </c>
      <c r="B41" s="419"/>
      <c r="C41" s="419"/>
      <c r="D41" s="419"/>
      <c r="E41" s="419"/>
      <c r="F41" s="419"/>
      <c r="G41" s="419"/>
      <c r="H41" s="420"/>
      <c r="I41" s="420"/>
      <c r="J41" s="429"/>
      <c r="K41" s="429"/>
      <c r="L41" s="419" t="s">
        <v>19</v>
      </c>
      <c r="M41" s="419"/>
      <c r="N41" s="419"/>
      <c r="O41" s="419"/>
      <c r="P41" s="419"/>
      <c r="T41" s="419" t="s">
        <v>20</v>
      </c>
      <c r="U41" s="419"/>
      <c r="V41" s="419"/>
      <c r="X41" s="419"/>
      <c r="Y41" s="419"/>
      <c r="AE41" s="419" t="s">
        <v>50</v>
      </c>
      <c r="AF41" s="419"/>
      <c r="AG41" s="419"/>
      <c r="AH41" s="419"/>
      <c r="AI41" s="419"/>
      <c r="AJ41" s="419"/>
      <c r="AK41" s="419"/>
      <c r="AL41" s="429"/>
      <c r="AM41" s="429"/>
      <c r="AN41" s="419" t="s">
        <v>19</v>
      </c>
      <c r="AO41" s="419"/>
      <c r="AP41" s="419"/>
      <c r="AQ41" s="419"/>
      <c r="AR41" s="419"/>
      <c r="AV41" s="419" t="s">
        <v>20</v>
      </c>
      <c r="AW41" s="419"/>
      <c r="AX41" s="419"/>
      <c r="AZ41" s="419" t="s">
        <v>21</v>
      </c>
      <c r="BA41" s="419"/>
    </row>
    <row r="42" customFormat="false" ht="8.25" hidden="false" customHeight="false" outlineLevel="0" collapsed="false">
      <c r="A42" s="425" t="s">
        <v>95</v>
      </c>
      <c r="B42" s="425" t="s">
        <v>23</v>
      </c>
      <c r="C42" s="425" t="s">
        <v>24</v>
      </c>
      <c r="D42" s="425" t="s">
        <v>52</v>
      </c>
      <c r="E42" s="425" t="s">
        <v>53</v>
      </c>
      <c r="F42" s="425" t="s">
        <v>54</v>
      </c>
      <c r="G42" s="425" t="s">
        <v>55</v>
      </c>
      <c r="H42" s="425" t="s">
        <v>56</v>
      </c>
      <c r="I42" s="425" t="s">
        <v>30</v>
      </c>
      <c r="J42" s="425" t="s">
        <v>57</v>
      </c>
      <c r="L42" s="425" t="s">
        <v>34</v>
      </c>
      <c r="M42" s="425" t="s">
        <v>35</v>
      </c>
      <c r="N42" s="425" t="s">
        <v>36</v>
      </c>
      <c r="O42" s="425" t="s">
        <v>96</v>
      </c>
      <c r="P42" s="425" t="s">
        <v>31</v>
      </c>
      <c r="S42" s="425" t="s">
        <v>95</v>
      </c>
      <c r="T42" s="425" t="s">
        <v>38</v>
      </c>
      <c r="U42" s="425" t="s">
        <v>39</v>
      </c>
      <c r="V42" s="425" t="s">
        <v>40</v>
      </c>
      <c r="X42" s="425" t="s">
        <v>41</v>
      </c>
      <c r="Y42" s="425" t="s">
        <v>58</v>
      </c>
      <c r="Z42" s="425" t="s">
        <v>97</v>
      </c>
      <c r="AA42" s="425"/>
      <c r="AD42" s="425" t="s">
        <v>95</v>
      </c>
      <c r="AE42" s="425" t="s">
        <v>24</v>
      </c>
      <c r="AF42" s="425" t="s">
        <v>52</v>
      </c>
      <c r="AG42" s="425" t="s">
        <v>53</v>
      </c>
      <c r="AH42" s="425" t="s">
        <v>54</v>
      </c>
      <c r="AI42" s="425" t="s">
        <v>55</v>
      </c>
      <c r="AJ42" s="425" t="s">
        <v>56</v>
      </c>
      <c r="AK42" s="425" t="s">
        <v>30</v>
      </c>
      <c r="AL42" s="425" t="s">
        <v>57</v>
      </c>
      <c r="AN42" s="425" t="s">
        <v>34</v>
      </c>
      <c r="AO42" s="425" t="s">
        <v>35</v>
      </c>
      <c r="AP42" s="425" t="s">
        <v>36</v>
      </c>
      <c r="AQ42" s="425" t="s">
        <v>96</v>
      </c>
      <c r="AR42" s="425" t="s">
        <v>31</v>
      </c>
      <c r="AV42" s="425" t="s">
        <v>38</v>
      </c>
      <c r="AW42" s="425" t="s">
        <v>39</v>
      </c>
      <c r="AX42" s="425" t="s">
        <v>40</v>
      </c>
      <c r="AZ42" s="425" t="s">
        <v>41</v>
      </c>
      <c r="BA42" s="425" t="s">
        <v>58</v>
      </c>
    </row>
    <row r="43" customFormat="false" ht="8.25" hidden="false" customHeight="false" outlineLevel="0" collapsed="false">
      <c r="A43" s="426" t="s">
        <v>1859</v>
      </c>
      <c r="B43" s="427" t="n">
        <v>28</v>
      </c>
      <c r="C43" s="427"/>
      <c r="D43" s="424" t="n">
        <f aca="false">F43/E43</f>
        <v>0</v>
      </c>
      <c r="E43" s="427" t="n">
        <v>1</v>
      </c>
      <c r="F43" s="427" t="n">
        <v>0</v>
      </c>
      <c r="G43" s="427"/>
      <c r="H43" s="427" t="e">
        <f aca="false">G43/F43</f>
        <v>#DIV/0!</v>
      </c>
      <c r="I43" s="427"/>
      <c r="J43" s="424" t="e">
        <f aca="false">I43/F43</f>
        <v>#DIV/0!</v>
      </c>
      <c r="L43" s="427" t="n">
        <v>0</v>
      </c>
      <c r="M43" s="427" t="n">
        <v>0</v>
      </c>
      <c r="N43" s="427" t="n">
        <v>0</v>
      </c>
      <c r="O43" s="427" t="n">
        <v>0</v>
      </c>
      <c r="P43" s="424" t="e">
        <f aca="false">O43/L43</f>
        <v>#DIV/0!</v>
      </c>
      <c r="S43" s="426" t="s">
        <v>1860</v>
      </c>
      <c r="T43" s="439" t="n">
        <f aca="false">(E43+L43)/($E$47+$L$47+$E$38+$L$38+$K$27+$D$27+$N$17)</f>
        <v>0.000978473581213307</v>
      </c>
      <c r="U43" s="439" t="n">
        <f aca="false">E43/($E$47+$E$38+$K$27)</f>
        <v>0.00195694716242661</v>
      </c>
      <c r="V43" s="439" t="n">
        <f aca="false">L43/($L$47+$L$38+$D$27+$N$17)</f>
        <v>0</v>
      </c>
      <c r="X43" s="427" t="n">
        <f aca="false">($G43*('Scoring Format'!$B$4))+($I43*'Scoring Format'!$B$7)+($M43*('Scoring Format'!$B$3))+($O43*('Scoring Format'!$B$6))</f>
        <v>0</v>
      </c>
      <c r="Y43" s="427" t="n">
        <f aca="false">(F43*1)+(($G43*('Scoring Format'!$B$4))+($I43*'Scoring Format'!$B$7)+($M43*('Scoring Format'!$B$3))+($O43*('Scoring Format'!$B$6)))</f>
        <v>0</v>
      </c>
      <c r="Z43" s="427" t="n">
        <f aca="false">(F43*0.5)+(($G43*('Scoring Format'!$B$4))+($I43*'Scoring Format'!$B$7)+($M43*('Scoring Format'!$B$3))+($O43*('Scoring Format'!$B$6)))</f>
        <v>0</v>
      </c>
      <c r="AA43" s="429"/>
      <c r="AD43" s="426" t="s">
        <v>1861</v>
      </c>
      <c r="AE43" s="426"/>
      <c r="AF43" s="424" t="n">
        <f aca="false">AH43/AG43</f>
        <v>0.5625</v>
      </c>
      <c r="AG43" s="427" t="n">
        <v>16</v>
      </c>
      <c r="AH43" s="427" t="n">
        <v>9</v>
      </c>
      <c r="AI43" s="427" t="n">
        <v>108</v>
      </c>
      <c r="AJ43" s="427" t="n">
        <f aca="false">AI43/AH43</f>
        <v>12</v>
      </c>
      <c r="AK43" s="427" t="n">
        <v>1</v>
      </c>
      <c r="AL43" s="424" t="n">
        <f aca="false">AK43/AH43</f>
        <v>0.111111111111111</v>
      </c>
      <c r="AN43" s="427" t="n">
        <v>0</v>
      </c>
      <c r="AO43" s="427" t="n">
        <v>0</v>
      </c>
      <c r="AP43" s="427" t="n">
        <v>0</v>
      </c>
      <c r="AQ43" s="427" t="n">
        <v>0</v>
      </c>
      <c r="AR43" s="424" t="e">
        <f aca="false">AQ43/AN43</f>
        <v>#DIV/0!</v>
      </c>
      <c r="AV43" s="439" t="e">
        <f aca="false">(#ref!+AK43)/(#ref!+AK46)</f>
        <v>#NAME?</v>
      </c>
      <c r="AW43" s="439" t="e">
        <f aca="false">#ref!/(AK43+#ref!)</f>
        <v>#NAME?</v>
      </c>
      <c r="AX43" s="439" t="e">
        <f aca="false">AK43/(#ref!+AK43)</f>
        <v>#NAME?</v>
      </c>
      <c r="AZ43" s="427" t="n">
        <f aca="false">(AI43*0.1)+(AK43*6)+(AO43*0.1)+(AQ43*6)</f>
        <v>16.8</v>
      </c>
      <c r="BA43" s="427" t="n">
        <f aca="false">(AH43*1)+(AI43*0.1)+(AK43*6)+(AO43*0.1)+(AQ43*6)</f>
        <v>25.8</v>
      </c>
    </row>
    <row r="44" customFormat="false" ht="8.25" hidden="false" customHeight="false" outlineLevel="0" collapsed="false">
      <c r="A44" s="426" t="s">
        <v>1862</v>
      </c>
      <c r="B44" s="427" t="n">
        <v>23</v>
      </c>
      <c r="C44" s="427"/>
      <c r="D44" s="424" t="n">
        <f aca="false">F44/E44</f>
        <v>0.583333333333333</v>
      </c>
      <c r="E44" s="427" t="n">
        <v>36</v>
      </c>
      <c r="F44" s="427" t="n">
        <v>21</v>
      </c>
      <c r="G44" s="427" t="n">
        <v>231</v>
      </c>
      <c r="H44" s="427" t="n">
        <f aca="false">G44/F44</f>
        <v>11</v>
      </c>
      <c r="I44" s="427" t="n">
        <v>3</v>
      </c>
      <c r="J44" s="424" t="n">
        <f aca="false">I44/F44</f>
        <v>0.142857142857143</v>
      </c>
      <c r="L44" s="427" t="n">
        <v>0</v>
      </c>
      <c r="M44" s="427" t="n">
        <v>0</v>
      </c>
      <c r="N44" s="427" t="n">
        <v>0</v>
      </c>
      <c r="O44" s="427" t="n">
        <v>0</v>
      </c>
      <c r="P44" s="424" t="e">
        <f aca="false">O44/L44</f>
        <v>#DIV/0!</v>
      </c>
      <c r="S44" s="426" t="s">
        <v>1863</v>
      </c>
      <c r="T44" s="439" t="n">
        <f aca="false">(E44+L44)/($E$47+$L$47+$E$38+$L$38+$K$27+$D$27+$N$17)</f>
        <v>0.0352250489236791</v>
      </c>
      <c r="U44" s="439" t="n">
        <f aca="false">E44/($E$47+$E$38+$K$27)</f>
        <v>0.0704500978473581</v>
      </c>
      <c r="V44" s="439" t="n">
        <f aca="false">L44/($L$47+$L$38+$D$27+$N$17)</f>
        <v>0</v>
      </c>
      <c r="X44" s="427" t="n">
        <f aca="false">($G44*('Scoring Format'!$B$4))+($I44*'Scoring Format'!$B$7)+($M44*('Scoring Format'!$B$3))+($O44*('Scoring Format'!$B$6))</f>
        <v>41.1</v>
      </c>
      <c r="Y44" s="427" t="n">
        <f aca="false">(F44*1)+(($G44*('Scoring Format'!$B$4))+($I44*'Scoring Format'!$B$7)+($M44*('Scoring Format'!$B$3))+($O44*('Scoring Format'!$B$6)))</f>
        <v>62.1</v>
      </c>
      <c r="Z44" s="427" t="n">
        <f aca="false">(F44*0.5)+(($G44*('Scoring Format'!$B$4))+($I44*'Scoring Format'!$B$7)+($M44*('Scoring Format'!$B$3))+($O44*('Scoring Format'!$B$6)))</f>
        <v>51.6</v>
      </c>
      <c r="AA44" s="429"/>
      <c r="AD44" s="426" t="s">
        <v>1864</v>
      </c>
      <c r="AE44" s="426"/>
      <c r="AF44" s="424" t="n">
        <f aca="false">AH44/AG44</f>
        <v>0.742857142857143</v>
      </c>
      <c r="AG44" s="427" t="n">
        <v>35</v>
      </c>
      <c r="AH44" s="427" t="n">
        <v>26</v>
      </c>
      <c r="AI44" s="427" t="n">
        <v>283</v>
      </c>
      <c r="AJ44" s="427" t="n">
        <f aca="false">AI44/AH44</f>
        <v>10.8846153846154</v>
      </c>
      <c r="AK44" s="427" t="n">
        <v>2</v>
      </c>
      <c r="AL44" s="424" t="n">
        <f aca="false">AK44/AH44</f>
        <v>0.0769230769230769</v>
      </c>
      <c r="AN44" s="427" t="n">
        <v>0</v>
      </c>
      <c r="AO44" s="427" t="n">
        <v>0</v>
      </c>
      <c r="AP44" s="427" t="n">
        <v>0</v>
      </c>
      <c r="AQ44" s="427" t="n">
        <v>0</v>
      </c>
      <c r="AR44" s="424" t="e">
        <f aca="false">AQ44/AN44</f>
        <v>#DIV/0!</v>
      </c>
      <c r="AV44" s="439" t="e">
        <f aca="false">(#ref!+AK44)/(#ref!+AK47)</f>
        <v>#NAME?</v>
      </c>
      <c r="AW44" s="439" t="e">
        <f aca="false">#ref!/(AK44+#ref!)</f>
        <v>#NAME?</v>
      </c>
      <c r="AX44" s="439" t="e">
        <f aca="false">AK44/(#ref!+AK44)</f>
        <v>#NAME?</v>
      </c>
      <c r="AZ44" s="427" t="n">
        <f aca="false">(AI44*0.1)+(AK44*6)+(AO44*0.1)+(AQ44*6)</f>
        <v>40.3</v>
      </c>
      <c r="BA44" s="427" t="n">
        <f aca="false">(AH44*1)+(AI44*0.1)+(AK44*6)+(AO44*0.1)+(AQ44*6)</f>
        <v>66.3</v>
      </c>
    </row>
    <row r="45" customFormat="false" ht="8.25" hidden="false" customHeight="false" outlineLevel="0" collapsed="false">
      <c r="A45" s="426" t="s">
        <v>1865</v>
      </c>
      <c r="B45" s="427" t="n">
        <v>24</v>
      </c>
      <c r="C45" s="427" t="n">
        <v>17</v>
      </c>
      <c r="D45" s="424" t="n">
        <f aca="false">F45/E45</f>
        <v>0.758620689655172</v>
      </c>
      <c r="E45" s="427" t="n">
        <v>58</v>
      </c>
      <c r="F45" s="427" t="n">
        <v>44</v>
      </c>
      <c r="G45" s="427" t="n">
        <v>440</v>
      </c>
      <c r="H45" s="427" t="n">
        <f aca="false">G45/F45</f>
        <v>10</v>
      </c>
      <c r="I45" s="427" t="n">
        <v>5</v>
      </c>
      <c r="J45" s="424" t="n">
        <f aca="false">I45/F45</f>
        <v>0.113636363636364</v>
      </c>
      <c r="L45" s="427" t="n">
        <v>0</v>
      </c>
      <c r="M45" s="427" t="n">
        <v>0</v>
      </c>
      <c r="N45" s="427" t="n">
        <v>0</v>
      </c>
      <c r="O45" s="427" t="n">
        <v>0</v>
      </c>
      <c r="P45" s="424" t="e">
        <f aca="false">O45/L45</f>
        <v>#DIV/0!</v>
      </c>
      <c r="S45" s="426" t="s">
        <v>1866</v>
      </c>
      <c r="T45" s="439" t="n">
        <f aca="false">(E45+L45)/($E$47+$L$47+$E$38+$L$38+$K$27+$D$27+$N$17)</f>
        <v>0.0567514677103718</v>
      </c>
      <c r="U45" s="439" t="n">
        <f aca="false">E45/($E$47+$E$38+$K$27)</f>
        <v>0.113502935420744</v>
      </c>
      <c r="V45" s="439" t="n">
        <f aca="false">L45/($L$47+$L$38+$D$27+$N$17)</f>
        <v>0</v>
      </c>
      <c r="X45" s="427" t="n">
        <f aca="false">($G45*('Scoring Format'!$B$4))+($I45*'Scoring Format'!$B$7)+($M45*('Scoring Format'!$B$3))+($O45*('Scoring Format'!$B$6))</f>
        <v>74</v>
      </c>
      <c r="Y45" s="427" t="n">
        <f aca="false">(F45*1)+(($G45*('Scoring Format'!$B$4))+($I45*'Scoring Format'!$B$7)+($M45*('Scoring Format'!$B$3))+($O45*('Scoring Format'!$B$6)))</f>
        <v>118</v>
      </c>
      <c r="Z45" s="427" t="n">
        <f aca="false">(F45*0.5)+(($G45*('Scoring Format'!$B$4))+($I45*'Scoring Format'!$B$7)+($M45*('Scoring Format'!$B$3))+($O45*('Scoring Format'!$B$6)))</f>
        <v>96</v>
      </c>
      <c r="AA45" s="429"/>
      <c r="AD45" s="426" t="s">
        <v>1867</v>
      </c>
      <c r="AE45" s="426"/>
      <c r="AF45" s="424" t="n">
        <f aca="false">AH45/AG45</f>
        <v>0.5</v>
      </c>
      <c r="AG45" s="427" t="n">
        <v>12</v>
      </c>
      <c r="AH45" s="427" t="n">
        <v>6</v>
      </c>
      <c r="AI45" s="427" t="n">
        <v>65</v>
      </c>
      <c r="AJ45" s="427" t="n">
        <f aca="false">AI45/AH45</f>
        <v>10.8333333333333</v>
      </c>
      <c r="AK45" s="427" t="n">
        <v>0</v>
      </c>
      <c r="AL45" s="424" t="n">
        <f aca="false">AK45/AH45</f>
        <v>0</v>
      </c>
      <c r="AN45" s="427" t="n">
        <v>0</v>
      </c>
      <c r="AO45" s="427" t="n">
        <v>0</v>
      </c>
      <c r="AP45" s="427" t="n">
        <v>0</v>
      </c>
      <c r="AQ45" s="427" t="n">
        <v>0</v>
      </c>
      <c r="AR45" s="424" t="e">
        <f aca="false">AQ45/AN45</f>
        <v>#DIV/0!</v>
      </c>
      <c r="AV45" s="439" t="e">
        <f aca="false">(#ref!+AK45)/(#ref!+AI49)</f>
        <v>#NAME?</v>
      </c>
      <c r="AW45" s="439" t="e">
        <f aca="false">#ref!/(AK45+#ref!)</f>
        <v>#NAME?</v>
      </c>
      <c r="AX45" s="439" t="e">
        <f aca="false">AK45/(#ref!+AK45)</f>
        <v>#NAME?</v>
      </c>
      <c r="AZ45" s="427" t="n">
        <f aca="false">(AI45*0.1)+(AK45*6)+(AO45*0.1)+(AQ45*6)</f>
        <v>6.5</v>
      </c>
      <c r="BA45" s="427" t="n">
        <f aca="false">(AH45*1)+(AI45*0.1)+(AK45*6)+(AO45*0.1)+(AQ45*6)</f>
        <v>12.5</v>
      </c>
    </row>
    <row r="46" customFormat="false" ht="8.25" hidden="false" customHeight="false" outlineLevel="0" collapsed="false">
      <c r="A46" s="426" t="s">
        <v>1868</v>
      </c>
      <c r="B46" s="427" t="n">
        <v>32</v>
      </c>
      <c r="C46" s="427"/>
      <c r="D46" s="424" t="n">
        <f aca="false">F46/E46</f>
        <v>0</v>
      </c>
      <c r="E46" s="427" t="n">
        <v>1</v>
      </c>
      <c r="F46" s="427" t="n">
        <v>0</v>
      </c>
      <c r="G46" s="427"/>
      <c r="H46" s="427" t="e">
        <f aca="false">G46/F46</f>
        <v>#DIV/0!</v>
      </c>
      <c r="I46" s="427"/>
      <c r="J46" s="424" t="e">
        <f aca="false">I46/F46</f>
        <v>#DIV/0!</v>
      </c>
      <c r="L46" s="427"/>
      <c r="M46" s="427"/>
      <c r="N46" s="427" t="n">
        <v>0</v>
      </c>
      <c r="O46" s="427" t="n">
        <v>0</v>
      </c>
      <c r="P46" s="424" t="e">
        <f aca="false">O46/L46</f>
        <v>#DIV/0!</v>
      </c>
      <c r="S46" s="426" t="s">
        <v>1869</v>
      </c>
      <c r="T46" s="439" t="n">
        <f aca="false">(E46+L46)/($E$47+$L$47+$E$38+$L$38+$K$27+$D$27+$N$17)</f>
        <v>0.000978473581213307</v>
      </c>
      <c r="U46" s="439" t="n">
        <f aca="false">E46/($E$47+$E$38+$K$27)</f>
        <v>0.00195694716242661</v>
      </c>
      <c r="V46" s="439" t="n">
        <f aca="false">L46/($L$47+$L$38+$D$27+$N$17)</f>
        <v>0</v>
      </c>
      <c r="X46" s="427" t="n">
        <f aca="false">($G46*('Scoring Format'!$B$4))+($I46*'Scoring Format'!$B$7)+($M46*('Scoring Format'!$B$3))+($O46*('Scoring Format'!$B$6))</f>
        <v>0</v>
      </c>
      <c r="Y46" s="427" t="n">
        <f aca="false">(F46*1)+(($G46*('Scoring Format'!$B$4))+($I46*'Scoring Format'!$B$7)+($M46*('Scoring Format'!$B$3))+($O46*('Scoring Format'!$B$6)))</f>
        <v>0</v>
      </c>
      <c r="Z46" s="427" t="n">
        <f aca="false">(F46*0.5)+(($G46*('Scoring Format'!$B$4))+($I46*'Scoring Format'!$B$7)+($M46*('Scoring Format'!$B$3))+($O46*('Scoring Format'!$B$6)))</f>
        <v>0</v>
      </c>
      <c r="AA46" s="429"/>
      <c r="AD46" s="426" t="s">
        <v>1870</v>
      </c>
      <c r="AE46" s="426"/>
      <c r="AF46" s="424" t="e">
        <f aca="false">AH46/AG46</f>
        <v>#DIV/0!</v>
      </c>
      <c r="AG46" s="427"/>
      <c r="AH46" s="427"/>
      <c r="AI46" s="427"/>
      <c r="AJ46" s="427" t="e">
        <f aca="false">AI46/AH46</f>
        <v>#DIV/0!</v>
      </c>
      <c r="AK46" s="427"/>
      <c r="AL46" s="424" t="e">
        <f aca="false">AK46/AH46</f>
        <v>#DIV/0!</v>
      </c>
      <c r="AN46" s="427"/>
      <c r="AO46" s="427"/>
      <c r="AP46" s="427"/>
      <c r="AQ46" s="427" t="n">
        <v>0</v>
      </c>
      <c r="AR46" s="424" t="e">
        <f aca="false">AQ46/AN46</f>
        <v>#DIV/0!</v>
      </c>
      <c r="AV46" s="439" t="e">
        <f aca="false">(#ref!+AK46)/(#ref!+AI50)</f>
        <v>#NAME?</v>
      </c>
      <c r="AW46" s="439" t="e">
        <f aca="false">#ref!/(AK46+#ref!)</f>
        <v>#NAME?</v>
      </c>
      <c r="AX46" s="439" t="e">
        <f aca="false">AK46/(#ref!+AK46)</f>
        <v>#NAME?</v>
      </c>
      <c r="AZ46" s="427" t="n">
        <f aca="false">(AI46*0.1)+(AK46*6)+(AO46*0.1)+(AQ46*6)</f>
        <v>0</v>
      </c>
      <c r="BA46" s="427" t="n">
        <f aca="false">(AH46*1)+(AI46*0.1)+(AK46*6)+(AO46*0.1)+(AQ46*6)</f>
        <v>0</v>
      </c>
    </row>
    <row r="47" customFormat="false" ht="8.25" hidden="false" customHeight="false" outlineLevel="0" collapsed="false">
      <c r="A47" s="425" t="s">
        <v>49</v>
      </c>
      <c r="B47" s="425"/>
      <c r="C47" s="425"/>
      <c r="D47" s="422"/>
      <c r="E47" s="425" t="n">
        <f aca="false">SUM(E43:E46)</f>
        <v>96</v>
      </c>
      <c r="F47" s="425" t="n">
        <f aca="false">SUM(F43:F46)</f>
        <v>65</v>
      </c>
      <c r="G47" s="425" t="n">
        <f aca="false">SUM(G43:G46)</f>
        <v>671</v>
      </c>
      <c r="H47" s="425"/>
      <c r="I47" s="425" t="n">
        <f aca="false">SUM(I43:I46)</f>
        <v>8</v>
      </c>
      <c r="J47" s="425"/>
      <c r="K47" s="425"/>
      <c r="L47" s="425" t="n">
        <f aca="false">SUM(L43:L46)</f>
        <v>0</v>
      </c>
      <c r="M47" s="425" t="n">
        <f aca="false">SUM(M43:M46)</f>
        <v>0</v>
      </c>
      <c r="N47" s="425"/>
      <c r="O47" s="425" t="n">
        <f aca="false">SUM(O43:O46)</f>
        <v>0</v>
      </c>
      <c r="P47" s="422"/>
      <c r="R47" s="430"/>
      <c r="T47" s="430"/>
      <c r="V47" s="429"/>
      <c r="W47" s="429"/>
      <c r="AD47" s="425" t="s">
        <v>49</v>
      </c>
      <c r="AE47" s="425"/>
      <c r="AF47" s="422"/>
      <c r="AG47" s="425" t="n">
        <f aca="false">SUM(AG43:AG46)</f>
        <v>63</v>
      </c>
      <c r="AH47" s="425" t="n">
        <f aca="false">SUM(AH43:AH46)</f>
        <v>41</v>
      </c>
      <c r="AI47" s="425" t="n">
        <f aca="false">SUM(AI43:AI46)</f>
        <v>456</v>
      </c>
      <c r="AJ47" s="425"/>
      <c r="AK47" s="425" t="n">
        <f aca="false">SUM(AK43:AK46)</f>
        <v>3</v>
      </c>
      <c r="AL47" s="425"/>
      <c r="AM47" s="425"/>
      <c r="AN47" s="425" t="n">
        <f aca="false">SUM(AN43:AN46)</f>
        <v>0</v>
      </c>
      <c r="AO47" s="425" t="n">
        <f aca="false">SUM(AO43:AO46)</f>
        <v>0</v>
      </c>
      <c r="AP47" s="425"/>
      <c r="AQ47" s="425" t="n">
        <f aca="false">SUM(AQ43:AQ46)</f>
        <v>0</v>
      </c>
      <c r="AR47" s="422"/>
      <c r="AT47" s="430"/>
      <c r="AU47" s="430"/>
      <c r="AV47" s="430"/>
      <c r="AX47" s="429"/>
      <c r="AY47" s="429"/>
    </row>
    <row r="48" customFormat="false" ht="8.25" hidden="false" customHeight="false" outlineLevel="0" collapsed="false">
      <c r="H48" s="434"/>
      <c r="I48" s="429"/>
      <c r="J48" s="429"/>
      <c r="P48" s="430"/>
      <c r="Q48" s="430"/>
      <c r="R48" s="430"/>
      <c r="T48" s="429"/>
      <c r="U48" s="429"/>
      <c r="AJ48" s="434"/>
      <c r="AK48" s="429"/>
      <c r="AL48" s="429"/>
      <c r="AR48" s="430"/>
      <c r="AS48" s="430"/>
      <c r="AT48" s="430"/>
      <c r="AV48" s="429"/>
      <c r="AW48" s="429"/>
    </row>
    <row r="49" customFormat="false" ht="8.25" hidden="false" customHeight="false" outlineLevel="0" collapsed="false">
      <c r="H49" s="434"/>
      <c r="I49" s="429"/>
      <c r="J49" s="429"/>
      <c r="P49" s="430"/>
      <c r="Q49" s="430"/>
      <c r="R49" s="430"/>
      <c r="T49" s="429"/>
      <c r="U49" s="429"/>
      <c r="AJ49" s="434"/>
      <c r="AK49" s="429"/>
      <c r="AL49" s="429"/>
      <c r="AR49" s="430"/>
      <c r="AS49" s="430"/>
      <c r="AT49" s="430"/>
      <c r="AV49" s="429"/>
      <c r="AW49" s="429"/>
    </row>
    <row r="50" customFormat="false" ht="8.25" hidden="false" customHeight="false" outlineLevel="0" collapsed="false">
      <c r="A50" s="419" t="s">
        <v>109</v>
      </c>
      <c r="B50" s="419"/>
      <c r="C50" s="419"/>
      <c r="D50" s="419"/>
      <c r="E50" s="419"/>
      <c r="F50" s="419"/>
      <c r="G50" s="419"/>
      <c r="H50" s="434"/>
      <c r="I50" s="429"/>
      <c r="J50" s="419" t="s">
        <v>110</v>
      </c>
      <c r="K50" s="419"/>
      <c r="L50" s="419"/>
      <c r="M50" s="419"/>
      <c r="N50" s="419"/>
      <c r="P50" s="440"/>
      <c r="Q50" s="430"/>
      <c r="R50" s="419" t="s">
        <v>111</v>
      </c>
      <c r="S50" s="419"/>
      <c r="T50" s="419"/>
      <c r="U50" s="419"/>
      <c r="V50" s="419"/>
      <c r="AC50" s="419" t="s">
        <v>109</v>
      </c>
      <c r="AD50" s="419"/>
      <c r="AE50" s="419"/>
      <c r="AF50" s="419"/>
      <c r="AG50" s="419"/>
      <c r="AH50" s="419"/>
      <c r="AI50" s="419"/>
      <c r="AJ50" s="434"/>
      <c r="AK50" s="429"/>
      <c r="AL50" s="419" t="s">
        <v>110</v>
      </c>
      <c r="AM50" s="419"/>
      <c r="AN50" s="419"/>
      <c r="AO50" s="419"/>
      <c r="AP50" s="419"/>
      <c r="AR50" s="440"/>
      <c r="AS50" s="430"/>
      <c r="AT50" s="419" t="s">
        <v>111</v>
      </c>
      <c r="AU50" s="419"/>
      <c r="AV50" s="419"/>
      <c r="AW50" s="419"/>
      <c r="AX50" s="419"/>
    </row>
    <row r="51" customFormat="false" ht="8.25" hidden="false" customHeight="false" outlineLevel="0" collapsed="false">
      <c r="A51" s="422"/>
      <c r="B51" s="425" t="s">
        <v>53</v>
      </c>
      <c r="C51" s="425" t="s">
        <v>112</v>
      </c>
      <c r="D51" s="425" t="s">
        <v>55</v>
      </c>
      <c r="E51" s="425" t="s">
        <v>30</v>
      </c>
      <c r="H51" s="429"/>
      <c r="I51" s="429"/>
      <c r="J51" s="441" t="s">
        <v>113</v>
      </c>
      <c r="K51" s="441"/>
      <c r="L51" s="441"/>
      <c r="M51" s="441"/>
      <c r="N51" s="422" t="s">
        <v>114</v>
      </c>
      <c r="R51" s="441" t="s">
        <v>113</v>
      </c>
      <c r="S51" s="441"/>
      <c r="T51" s="441"/>
      <c r="U51" s="441"/>
      <c r="V51" s="422" t="s">
        <v>114</v>
      </c>
      <c r="AC51" s="422"/>
      <c r="AD51" s="425" t="s">
        <v>53</v>
      </c>
      <c r="AE51" s="425" t="s">
        <v>112</v>
      </c>
      <c r="AF51" s="425" t="s">
        <v>55</v>
      </c>
      <c r="AG51" s="425" t="s">
        <v>30</v>
      </c>
      <c r="AJ51" s="429"/>
      <c r="AK51" s="429"/>
      <c r="AL51" s="441" t="s">
        <v>113</v>
      </c>
      <c r="AM51" s="441"/>
      <c r="AN51" s="441"/>
      <c r="AO51" s="441"/>
      <c r="AP51" s="422" t="s">
        <v>114</v>
      </c>
      <c r="AT51" s="441" t="s">
        <v>113</v>
      </c>
      <c r="AU51" s="441"/>
      <c r="AV51" s="441"/>
      <c r="AW51" s="441"/>
      <c r="AX51" s="422" t="s">
        <v>114</v>
      </c>
    </row>
    <row r="52" customFormat="false" ht="8.25" hidden="false" customHeight="false" outlineLevel="0" collapsed="false">
      <c r="A52" s="442" t="s">
        <v>117</v>
      </c>
      <c r="B52" s="427" t="n">
        <f aca="false">SUM(K22:K26,E32:E37,E43:E46)</f>
        <v>511</v>
      </c>
      <c r="C52" s="427" t="n">
        <f aca="false">SUM(F43:F46,F32:F37,L22:L26)</f>
        <v>342</v>
      </c>
      <c r="D52" s="427" t="n">
        <f aca="false">SUM(G43:G46,G32:G37,M22:M26)</f>
        <v>4248</v>
      </c>
      <c r="E52" s="427" t="n">
        <f aca="false">SUM(O22:O26,I32:I37,I43:I46)</f>
        <v>30</v>
      </c>
      <c r="H52" s="429"/>
      <c r="I52" s="429"/>
      <c r="J52" s="426" t="s">
        <v>1871</v>
      </c>
      <c r="K52" s="426"/>
      <c r="L52" s="426"/>
      <c r="M52" s="426"/>
      <c r="N52" s="426" t="s">
        <v>1872</v>
      </c>
      <c r="R52" s="426"/>
      <c r="S52" s="426"/>
      <c r="T52" s="426"/>
      <c r="U52" s="426"/>
      <c r="V52" s="426"/>
      <c r="AC52" s="442" t="s">
        <v>117</v>
      </c>
      <c r="AD52" s="427" t="n">
        <f aca="false">SUM(AM22:AM26,AG32:AG37,AG43:AG46)</f>
        <v>583</v>
      </c>
      <c r="AE52" s="427" t="n">
        <f aca="false">SUM(AH43:AH46,AH32:AH37,AM22:AM26)</f>
        <v>404</v>
      </c>
      <c r="AF52" s="427" t="n">
        <f aca="false">SUM(AI43:AI46,AI32:AI37,AN22:AN26)</f>
        <v>3653</v>
      </c>
      <c r="AG52" s="427" t="n">
        <f aca="false">SUM(AQ22:AQ26,AK32:AK37,AK43:AK46)</f>
        <v>27</v>
      </c>
      <c r="AJ52" s="429"/>
      <c r="AK52" s="429"/>
      <c r="AL52" s="442"/>
      <c r="AM52" s="442"/>
      <c r="AN52" s="442"/>
      <c r="AO52" s="442"/>
      <c r="AP52" s="426"/>
      <c r="AT52" s="442"/>
      <c r="AU52" s="442"/>
      <c r="AV52" s="442"/>
      <c r="AW52" s="442"/>
      <c r="AX52" s="426"/>
    </row>
    <row r="53" customFormat="false" ht="8.25" hidden="false" customHeight="false" outlineLevel="0" collapsed="false">
      <c r="A53" s="442" t="s">
        <v>118</v>
      </c>
      <c r="B53" s="427" t="n">
        <f aca="false">SUM(D17)</f>
        <v>511</v>
      </c>
      <c r="C53" s="427" t="n">
        <f aca="false">SUM(E17)</f>
        <v>342</v>
      </c>
      <c r="D53" s="427" t="n">
        <f aca="false">SUM(G17)</f>
        <v>4248</v>
      </c>
      <c r="E53" s="427" t="n">
        <f aca="false">SUM(I17)</f>
        <v>30</v>
      </c>
      <c r="F53" s="425"/>
      <c r="J53" s="426" t="s">
        <v>1873</v>
      </c>
      <c r="K53" s="426"/>
      <c r="L53" s="426"/>
      <c r="M53" s="426"/>
      <c r="N53" s="426" t="s">
        <v>1874</v>
      </c>
      <c r="R53" s="426"/>
      <c r="S53" s="426"/>
      <c r="T53" s="426"/>
      <c r="U53" s="426"/>
      <c r="V53" s="426"/>
      <c r="AC53" s="442" t="s">
        <v>118</v>
      </c>
      <c r="AD53" s="427" t="n">
        <f aca="false">SUM(AF17)</f>
        <v>583</v>
      </c>
      <c r="AE53" s="427" t="n">
        <f aca="false">SUM(AG17)</f>
        <v>378</v>
      </c>
      <c r="AF53" s="427" t="n">
        <f aca="false">SUM(AI17)</f>
        <v>4072</v>
      </c>
      <c r="AG53" s="427" t="n">
        <f aca="false">SUM(AK17)</f>
        <v>27</v>
      </c>
      <c r="AH53" s="425"/>
      <c r="AL53" s="442"/>
      <c r="AM53" s="442"/>
      <c r="AN53" s="442"/>
      <c r="AO53" s="442"/>
      <c r="AP53" s="426"/>
      <c r="AT53" s="442"/>
      <c r="AU53" s="442"/>
      <c r="AV53" s="442"/>
      <c r="AW53" s="442"/>
      <c r="AX53" s="426"/>
    </row>
    <row r="54" customFormat="false" ht="8.25" hidden="false" customHeight="false" outlineLevel="0" collapsed="false">
      <c r="A54" s="442" t="s">
        <v>120</v>
      </c>
      <c r="B54" s="426"/>
      <c r="F54" s="425"/>
      <c r="J54" s="426" t="s">
        <v>1657</v>
      </c>
      <c r="K54" s="426"/>
      <c r="L54" s="426"/>
      <c r="M54" s="426"/>
      <c r="N54" s="426" t="s">
        <v>1875</v>
      </c>
      <c r="R54" s="426"/>
      <c r="S54" s="426"/>
      <c r="T54" s="426"/>
      <c r="U54" s="426"/>
      <c r="V54" s="426"/>
      <c r="AC54" s="442" t="s">
        <v>120</v>
      </c>
      <c r="AD54" s="426"/>
      <c r="AH54" s="425"/>
      <c r="AL54" s="442"/>
      <c r="AM54" s="442"/>
      <c r="AN54" s="442"/>
      <c r="AO54" s="442"/>
      <c r="AP54" s="426"/>
      <c r="AT54" s="442"/>
      <c r="AU54" s="442"/>
      <c r="AV54" s="442"/>
      <c r="AW54" s="442"/>
      <c r="AX54" s="426"/>
    </row>
    <row r="55" customFormat="false" ht="8.25" hidden="false" customHeight="false" outlineLevel="0" collapsed="false">
      <c r="J55" s="426" t="s">
        <v>1876</v>
      </c>
      <c r="K55" s="426"/>
      <c r="L55" s="426"/>
      <c r="M55" s="426"/>
      <c r="N55" s="426" t="s">
        <v>122</v>
      </c>
      <c r="R55" s="426"/>
      <c r="S55" s="426"/>
      <c r="T55" s="426"/>
      <c r="U55" s="426"/>
      <c r="V55" s="426"/>
      <c r="AL55" s="442"/>
      <c r="AM55" s="442"/>
      <c r="AN55" s="442"/>
      <c r="AO55" s="442"/>
      <c r="AP55" s="426"/>
      <c r="AT55" s="442"/>
      <c r="AU55" s="442"/>
      <c r="AV55" s="442"/>
      <c r="AW55" s="442"/>
      <c r="AX55" s="426"/>
    </row>
    <row r="56" customFormat="false" ht="8.25" hidden="false" customHeight="false" outlineLevel="0" collapsed="false">
      <c r="A56" s="422"/>
      <c r="B56" s="425" t="s">
        <v>25</v>
      </c>
      <c r="C56" s="425" t="s">
        <v>28</v>
      </c>
      <c r="D56" s="425" t="s">
        <v>30</v>
      </c>
      <c r="J56" s="426" t="s">
        <v>1877</v>
      </c>
      <c r="K56" s="426"/>
      <c r="L56" s="426"/>
      <c r="M56" s="426"/>
      <c r="N56" s="426" t="s">
        <v>122</v>
      </c>
      <c r="R56" s="426"/>
      <c r="S56" s="426"/>
      <c r="T56" s="426"/>
      <c r="U56" s="426"/>
      <c r="V56" s="426"/>
      <c r="AC56" s="422"/>
      <c r="AD56" s="425" t="s">
        <v>25</v>
      </c>
      <c r="AE56" s="425" t="s">
        <v>28</v>
      </c>
      <c r="AF56" s="425" t="s">
        <v>30</v>
      </c>
      <c r="AL56" s="442"/>
      <c r="AM56" s="442"/>
      <c r="AN56" s="442"/>
      <c r="AO56" s="442"/>
      <c r="AP56" s="426"/>
      <c r="AT56" s="442"/>
      <c r="AU56" s="442"/>
      <c r="AV56" s="442"/>
      <c r="AW56" s="442"/>
      <c r="AX56" s="426"/>
    </row>
    <row r="57" customFormat="false" ht="8.25" hidden="false" customHeight="false" outlineLevel="0" collapsed="false">
      <c r="A57" s="442" t="s">
        <v>125</v>
      </c>
      <c r="B57" s="427" t="n">
        <f aca="false">SUM(N14:N16,D22:D26,L32:L37,L43:L46)</f>
        <v>511</v>
      </c>
      <c r="C57" s="427" t="n">
        <f aca="false">SUM(O14:O16,E22:E26,M32:M37,M43:M46)</f>
        <v>2085</v>
      </c>
      <c r="D57" s="427" t="n">
        <f aca="false">SUM(Q14:Q16,G22:G26,O32:O37,O43:O46)</f>
        <v>15</v>
      </c>
      <c r="J57" s="426" t="s">
        <v>1878</v>
      </c>
      <c r="K57" s="426"/>
      <c r="L57" s="426"/>
      <c r="M57" s="426"/>
      <c r="N57" s="426" t="s">
        <v>122</v>
      </c>
      <c r="R57" s="426"/>
      <c r="S57" s="426"/>
      <c r="T57" s="426"/>
      <c r="U57" s="426"/>
      <c r="V57" s="426"/>
      <c r="AC57" s="442" t="s">
        <v>125</v>
      </c>
      <c r="AD57" s="427" t="n">
        <f aca="false">SUM(AP14:AP16,AF22:AF26,AN32:AN37,AN43:AN46)</f>
        <v>421</v>
      </c>
      <c r="AE57" s="427" t="n">
        <f aca="false">SUM(AQ14:AQ16,AG22:AG26,AO32:AO37,AO43:AO46)</f>
        <v>2231</v>
      </c>
      <c r="AF57" s="427" t="n">
        <f aca="false">SUM(AS14:AS16,AI22:AI26,AQ32:AQ37,AQ43:AQ46)</f>
        <v>18</v>
      </c>
      <c r="AL57" s="442"/>
      <c r="AM57" s="442"/>
      <c r="AN57" s="442"/>
      <c r="AO57" s="442"/>
      <c r="AP57" s="426"/>
      <c r="AT57" s="442"/>
      <c r="AU57" s="442"/>
      <c r="AV57" s="442"/>
      <c r="AW57" s="442"/>
      <c r="AX57" s="426"/>
    </row>
    <row r="58" customFormat="false" ht="8.25" hidden="false" customHeight="false" outlineLevel="0" collapsed="false">
      <c r="A58" s="442" t="s">
        <v>120</v>
      </c>
      <c r="B58" s="426"/>
      <c r="J58" s="426" t="s">
        <v>1879</v>
      </c>
      <c r="K58" s="426"/>
      <c r="L58" s="426"/>
      <c r="M58" s="426"/>
      <c r="N58" s="426" t="s">
        <v>1880</v>
      </c>
      <c r="R58" s="442"/>
      <c r="S58" s="442"/>
      <c r="T58" s="442"/>
      <c r="U58" s="442"/>
      <c r="V58" s="426"/>
      <c r="AC58" s="442" t="s">
        <v>120</v>
      </c>
      <c r="AD58" s="426"/>
      <c r="AL58" s="442"/>
      <c r="AM58" s="442"/>
      <c r="AN58" s="442"/>
      <c r="AO58" s="442"/>
      <c r="AP58" s="426"/>
      <c r="AT58" s="442"/>
      <c r="AU58" s="442"/>
      <c r="AV58" s="442"/>
      <c r="AW58" s="442"/>
      <c r="AX58" s="426"/>
    </row>
    <row r="59" customFormat="false" ht="8.25" hidden="false" customHeight="false" outlineLevel="0" collapsed="false">
      <c r="J59" s="426" t="s">
        <v>1881</v>
      </c>
      <c r="K59" s="426"/>
      <c r="L59" s="426"/>
      <c r="M59" s="426"/>
      <c r="N59" s="426" t="s">
        <v>1880</v>
      </c>
      <c r="R59" s="442"/>
      <c r="S59" s="442"/>
      <c r="T59" s="442"/>
      <c r="U59" s="442"/>
      <c r="V59" s="426"/>
      <c r="AL59" s="442"/>
      <c r="AM59" s="442"/>
      <c r="AN59" s="442"/>
      <c r="AO59" s="442"/>
      <c r="AP59" s="426"/>
      <c r="AT59" s="442"/>
      <c r="AU59" s="442"/>
      <c r="AV59" s="442"/>
      <c r="AW59" s="442"/>
      <c r="AX59" s="426"/>
    </row>
    <row r="60" customFormat="false" ht="8.25" hidden="false" customHeight="false" outlineLevel="0" collapsed="false">
      <c r="B60" s="425" t="s">
        <v>16</v>
      </c>
      <c r="C60" s="425" t="s">
        <v>17</v>
      </c>
      <c r="AD60" s="425" t="s">
        <v>16</v>
      </c>
      <c r="AE60" s="425" t="s">
        <v>17</v>
      </c>
    </row>
    <row r="61" customFormat="false" ht="8.25" hidden="false" customHeight="false" outlineLevel="0" collapsed="false">
      <c r="A61" s="442" t="s">
        <v>131</v>
      </c>
      <c r="B61" s="424" t="n">
        <f aca="false">B57/(B53+B57)</f>
        <v>0.5</v>
      </c>
      <c r="C61" s="424" t="n">
        <f aca="false">B53/(B53+B57)</f>
        <v>0.5</v>
      </c>
      <c r="AC61" s="442" t="s">
        <v>131</v>
      </c>
      <c r="AD61" s="424" t="n">
        <f aca="false">AD57/(AD53+AD57)</f>
        <v>0.419322709163347</v>
      </c>
      <c r="AE61" s="424" t="n">
        <f aca="false">AD53/(AD53+AD57)</f>
        <v>0.580677290836653</v>
      </c>
      <c r="AL61" s="418" t="s">
        <v>132</v>
      </c>
    </row>
    <row r="62" customFormat="false" ht="8.25" hidden="false" customHeight="false" outlineLevel="0" collapsed="false">
      <c r="A62" s="442" t="s">
        <v>133</v>
      </c>
      <c r="B62" s="426"/>
      <c r="C62" s="426"/>
      <c r="AC62" s="442" t="s">
        <v>133</v>
      </c>
      <c r="AD62" s="426"/>
      <c r="AE62" s="426"/>
    </row>
    <row r="63" customFormat="false" ht="8.25" hidden="false" customHeight="false" outlineLevel="0" collapsed="false">
      <c r="J63" s="418" t="s">
        <v>132</v>
      </c>
    </row>
    <row r="73" customFormat="false" ht="8.25" hidden="false" customHeight="false" outlineLevel="0" collapsed="false">
      <c r="A73" s="419" t="s">
        <v>10</v>
      </c>
      <c r="B73" s="419"/>
      <c r="C73" s="419"/>
      <c r="D73" s="419"/>
      <c r="E73" s="419"/>
      <c r="F73" s="419"/>
      <c r="G73" s="419"/>
      <c r="H73" s="419"/>
      <c r="I73" s="419"/>
      <c r="J73" s="419"/>
      <c r="K73" s="419"/>
      <c r="L73" s="419"/>
      <c r="M73" s="419"/>
      <c r="N73" s="419"/>
      <c r="O73" s="419"/>
      <c r="P73" s="419"/>
      <c r="Q73" s="419"/>
      <c r="R73" s="419"/>
      <c r="S73" s="419"/>
      <c r="T73" s="419"/>
      <c r="U73" s="419"/>
      <c r="V73" s="419"/>
      <c r="W73" s="419"/>
    </row>
    <row r="74" customFormat="false" ht="8.25" hidden="false" customHeight="false" outlineLevel="0" collapsed="false">
      <c r="A74" s="420"/>
      <c r="B74" s="420"/>
      <c r="C74" s="420"/>
      <c r="D74" s="420"/>
      <c r="E74" s="420"/>
      <c r="F74" s="420"/>
      <c r="G74" s="420"/>
      <c r="H74" s="420"/>
      <c r="I74" s="420"/>
      <c r="J74" s="420"/>
      <c r="K74" s="420"/>
      <c r="L74" s="420"/>
      <c r="M74" s="420"/>
      <c r="N74" s="420"/>
      <c r="O74" s="420"/>
      <c r="P74" s="420"/>
      <c r="Q74" s="420"/>
      <c r="R74" s="420"/>
      <c r="S74" s="420"/>
      <c r="T74" s="420"/>
      <c r="U74" s="420"/>
      <c r="V74" s="420"/>
      <c r="W74" s="420"/>
    </row>
    <row r="75" customFormat="false" ht="8.25" hidden="false" customHeight="false" outlineLevel="0" collapsed="false">
      <c r="H75" s="421" t="s">
        <v>11</v>
      </c>
      <c r="I75" s="421"/>
      <c r="J75" s="421"/>
      <c r="M75" s="421" t="s">
        <v>12</v>
      </c>
      <c r="N75" s="421"/>
      <c r="O75" s="421"/>
      <c r="S75" s="422" t="s">
        <v>13</v>
      </c>
    </row>
    <row r="76" customFormat="false" ht="8.25" hidden="false" customHeight="false" outlineLevel="0" collapsed="false">
      <c r="H76" s="421" t="s">
        <v>14</v>
      </c>
      <c r="I76" s="421"/>
      <c r="J76" s="421"/>
      <c r="M76" s="421" t="s">
        <v>15</v>
      </c>
      <c r="S76" s="423" t="s">
        <v>16</v>
      </c>
      <c r="T76" s="423" t="s">
        <v>17</v>
      </c>
    </row>
    <row r="77" customFormat="false" ht="8.25" hidden="false" customHeight="false" outlineLevel="0" collapsed="false">
      <c r="H77" s="421"/>
      <c r="I77" s="421"/>
      <c r="J77" s="421"/>
      <c r="S77" s="424" t="n">
        <f aca="false">(M87+C97+K108+K117)/(M87+C97+K108+C87)</f>
        <v>0.45676500508647</v>
      </c>
      <c r="T77" s="424" t="n">
        <f aca="false">C87/(C87+M87+C97+K108+K117)</f>
        <v>0.54323499491353</v>
      </c>
    </row>
    <row r="80" customFormat="false" ht="8.25" hidden="false" customHeight="false" outlineLevel="0" collapsed="false">
      <c r="A80" s="419" t="s">
        <v>14</v>
      </c>
      <c r="B80" s="419"/>
      <c r="C80" s="419"/>
      <c r="D80" s="419"/>
      <c r="E80" s="419"/>
      <c r="F80" s="419"/>
      <c r="G80" s="419"/>
      <c r="H80" s="419"/>
      <c r="I80" s="419"/>
      <c r="J80" s="419"/>
      <c r="K80" s="419"/>
      <c r="L80" s="419"/>
      <c r="M80" s="419"/>
      <c r="N80" s="419"/>
      <c r="O80" s="419"/>
      <c r="P80" s="419"/>
      <c r="Q80" s="419"/>
      <c r="R80" s="419"/>
      <c r="S80" s="419"/>
      <c r="T80" s="419"/>
      <c r="U80" s="419"/>
      <c r="V80" s="419"/>
      <c r="W80" s="419"/>
    </row>
    <row r="82" customFormat="false" ht="8.25" hidden="false" customHeight="false" outlineLevel="0" collapsed="false">
      <c r="C82" s="419" t="s">
        <v>18</v>
      </c>
      <c r="D82" s="419"/>
      <c r="E82" s="419"/>
      <c r="F82" s="419"/>
      <c r="G82" s="419"/>
      <c r="H82" s="419"/>
      <c r="I82" s="419"/>
      <c r="L82" s="419" t="s">
        <v>19</v>
      </c>
      <c r="M82" s="419"/>
      <c r="N82" s="419"/>
      <c r="O82" s="419"/>
      <c r="P82" s="419"/>
      <c r="R82" s="419" t="s">
        <v>20</v>
      </c>
      <c r="S82" s="419"/>
      <c r="T82" s="419"/>
      <c r="V82" s="419" t="s">
        <v>21</v>
      </c>
      <c r="W82" s="419"/>
    </row>
    <row r="83" customFormat="false" ht="8.25" hidden="false" customHeight="false" outlineLevel="0" collapsed="false">
      <c r="A83" s="425" t="s">
        <v>22</v>
      </c>
      <c r="B83" s="425" t="s">
        <v>24</v>
      </c>
      <c r="C83" s="425" t="s">
        <v>25</v>
      </c>
      <c r="D83" s="425" t="s">
        <v>26</v>
      </c>
      <c r="E83" s="425" t="s">
        <v>27</v>
      </c>
      <c r="F83" s="425" t="s">
        <v>28</v>
      </c>
      <c r="G83" s="425" t="s">
        <v>29</v>
      </c>
      <c r="H83" s="425" t="s">
        <v>30</v>
      </c>
      <c r="I83" s="425" t="s">
        <v>31</v>
      </c>
      <c r="J83" s="425" t="s">
        <v>32</v>
      </c>
      <c r="K83" s="425" t="s">
        <v>33</v>
      </c>
      <c r="M83" s="425" t="s">
        <v>34</v>
      </c>
      <c r="N83" s="425" t="s">
        <v>35</v>
      </c>
      <c r="O83" s="425" t="s">
        <v>36</v>
      </c>
      <c r="P83" s="425" t="s">
        <v>30</v>
      </c>
      <c r="Q83" s="425" t="s">
        <v>37</v>
      </c>
      <c r="R83" s="425"/>
      <c r="S83" s="425" t="s">
        <v>38</v>
      </c>
      <c r="T83" s="425" t="s">
        <v>39</v>
      </c>
      <c r="U83" s="425" t="s">
        <v>40</v>
      </c>
      <c r="V83" s="425"/>
      <c r="W83" s="425" t="s">
        <v>41</v>
      </c>
      <c r="X83" s="425" t="s">
        <v>42</v>
      </c>
      <c r="Y83" s="425"/>
      <c r="Z83" s="425"/>
    </row>
    <row r="84" customFormat="false" ht="8.25" hidden="false" customHeight="false" outlineLevel="0" collapsed="false">
      <c r="A84" s="426" t="s">
        <v>1882</v>
      </c>
      <c r="B84" s="427" t="n">
        <v>17</v>
      </c>
      <c r="C84" s="427" t="n">
        <v>532</v>
      </c>
      <c r="D84" s="427" t="n">
        <v>366</v>
      </c>
      <c r="E84" s="424" t="n">
        <f aca="false">D84/C84</f>
        <v>0.68796992481203</v>
      </c>
      <c r="F84" s="427" t="n">
        <v>4147</v>
      </c>
      <c r="G84" s="428" t="n">
        <f aca="false">F84/C84</f>
        <v>7.79511278195489</v>
      </c>
      <c r="H84" s="427" t="n">
        <v>20</v>
      </c>
      <c r="I84" s="424" t="n">
        <f aca="false">H84/C84</f>
        <v>0.037593984962406</v>
      </c>
      <c r="J84" s="427" t="n">
        <v>11</v>
      </c>
      <c r="K84" s="424" t="n">
        <f aca="false">J84/C84</f>
        <v>0.0206766917293233</v>
      </c>
      <c r="M84" s="427" t="n">
        <v>51</v>
      </c>
      <c r="N84" s="427" t="n">
        <v>147</v>
      </c>
      <c r="O84" s="427" t="n">
        <f aca="false">N84/M84</f>
        <v>2.88235294117647</v>
      </c>
      <c r="P84" s="427" t="n">
        <v>1</v>
      </c>
      <c r="Q84" s="424" t="n">
        <f aca="false">P84/M84</f>
        <v>0.0196078431372549</v>
      </c>
      <c r="R84" s="429"/>
      <c r="S84" s="424" t="n">
        <f aca="false">(C84+M84)/($D$17+$N$17)</f>
        <v>1.02821869488536</v>
      </c>
      <c r="T84" s="424" t="n">
        <f aca="false">C84/($D$17)</f>
        <v>1.04109589041096</v>
      </c>
      <c r="U84" s="424" t="n">
        <f aca="false">M84/($N$17)</f>
        <v>0.910714285714286</v>
      </c>
      <c r="V84" s="430"/>
      <c r="W84" s="427" t="n">
        <f aca="false">(F84*0.05)+(H84*4)+(J84*-1)+(N84*0.1)+(P84*6)</f>
        <v>297.05</v>
      </c>
      <c r="X84" s="431" t="n">
        <f aca="false">((F84*0.05)+(H84*4)+(J84*-1)+(N84*0.1)+(P84*6))*0.4</f>
        <v>118.82</v>
      </c>
      <c r="Y84" s="429"/>
      <c r="Z84" s="429"/>
    </row>
    <row r="85" customFormat="false" ht="8.25" hidden="false" customHeight="false" outlineLevel="0" collapsed="false">
      <c r="A85" s="426" t="s">
        <v>1824</v>
      </c>
      <c r="B85" s="427" t="n">
        <v>1</v>
      </c>
      <c r="C85" s="427" t="n">
        <v>2</v>
      </c>
      <c r="D85" s="427" t="n">
        <v>6</v>
      </c>
      <c r="E85" s="424" t="n">
        <f aca="false">D85/C85</f>
        <v>3</v>
      </c>
      <c r="F85" s="427" t="n">
        <v>63</v>
      </c>
      <c r="G85" s="428" t="n">
        <f aca="false">F85/C85</f>
        <v>31.5</v>
      </c>
      <c r="H85" s="427" t="n">
        <v>0</v>
      </c>
      <c r="I85" s="424" t="n">
        <f aca="false">H85/C85</f>
        <v>0</v>
      </c>
      <c r="J85" s="427" t="n">
        <v>0</v>
      </c>
      <c r="K85" s="424" t="n">
        <f aca="false">J85/C85</f>
        <v>0</v>
      </c>
      <c r="M85" s="427" t="n">
        <v>1</v>
      </c>
      <c r="N85" s="427" t="n">
        <v>11</v>
      </c>
      <c r="O85" s="427" t="n">
        <f aca="false">N85/M85</f>
        <v>11</v>
      </c>
      <c r="P85" s="427" t="n">
        <v>0</v>
      </c>
      <c r="Q85" s="424" t="n">
        <f aca="false">P85/M85</f>
        <v>0</v>
      </c>
      <c r="R85" s="429"/>
      <c r="S85" s="424" t="n">
        <f aca="false">(C85+M85)/($D$17+$N$17)</f>
        <v>0.00529100529100529</v>
      </c>
      <c r="T85" s="424" t="n">
        <f aca="false">C85/($D$17)</f>
        <v>0.00391389432485323</v>
      </c>
      <c r="U85" s="424" t="n">
        <f aca="false">M85/($N$17)</f>
        <v>0.0178571428571429</v>
      </c>
      <c r="V85" s="430"/>
      <c r="W85" s="427" t="n">
        <f aca="false">(F85*0.05)+(H85*4)+(J85*-1)+(N85*0.1)+(P85*6)</f>
        <v>4.25</v>
      </c>
      <c r="X85" s="431" t="n">
        <f aca="false">((F85*0.05)+(H85*4)+(J85*-1)+(N85*0.1)+(P85*6))*0.4</f>
        <v>1.7</v>
      </c>
      <c r="Y85" s="429"/>
      <c r="Z85" s="429"/>
    </row>
    <row r="86" customFormat="false" ht="8.25" hidden="false" customHeight="false" outlineLevel="0" collapsed="false">
      <c r="A86" s="426"/>
      <c r="B86" s="427"/>
      <c r="C86" s="427"/>
      <c r="D86" s="427"/>
      <c r="E86" s="424" t="e">
        <f aca="false">D86/C86</f>
        <v>#DIV/0!</v>
      </c>
      <c r="F86" s="427"/>
      <c r="G86" s="428" t="e">
        <f aca="false">F86/C86</f>
        <v>#DIV/0!</v>
      </c>
      <c r="H86" s="427"/>
      <c r="I86" s="424" t="e">
        <f aca="false">H86/C86</f>
        <v>#DIV/0!</v>
      </c>
      <c r="J86" s="427"/>
      <c r="K86" s="424" t="e">
        <f aca="false">J86/C86</f>
        <v>#DIV/0!</v>
      </c>
      <c r="M86" s="427"/>
      <c r="N86" s="427"/>
      <c r="O86" s="427" t="e">
        <f aca="false">N86/M86</f>
        <v>#DIV/0!</v>
      </c>
      <c r="P86" s="427" t="n">
        <v>0</v>
      </c>
      <c r="Q86" s="424" t="e">
        <f aca="false">P86/M86</f>
        <v>#DIV/0!</v>
      </c>
      <c r="R86" s="429"/>
      <c r="S86" s="424" t="n">
        <f aca="false">(C86+M86)/($D$17+$N$17)</f>
        <v>0</v>
      </c>
      <c r="T86" s="424" t="n">
        <f aca="false">C86/($D$17)</f>
        <v>0</v>
      </c>
      <c r="U86" s="424" t="n">
        <f aca="false">M86/($N$17)</f>
        <v>0</v>
      </c>
      <c r="V86" s="430"/>
      <c r="W86" s="427" t="n">
        <f aca="false">(F86*0.05)+(H86*4)+(J86*-1)+(N86*0.1)+(P86*6)</f>
        <v>0</v>
      </c>
      <c r="X86" s="431" t="n">
        <f aca="false">((F86*0.05)+(H86*4)+(J86*-1)+(N86*0.1)+(P86*6))*0.4</f>
        <v>0</v>
      </c>
      <c r="Y86" s="429"/>
      <c r="Z86" s="429"/>
    </row>
    <row r="87" customFormat="false" ht="8.25" hidden="false" customHeight="false" outlineLevel="0" collapsed="false">
      <c r="A87" s="425" t="s">
        <v>49</v>
      </c>
      <c r="B87" s="425"/>
      <c r="C87" s="425" t="n">
        <f aca="false">SUM(C84:C86)</f>
        <v>534</v>
      </c>
      <c r="D87" s="425" t="n">
        <f aca="false">SUM(D84:D86)</f>
        <v>372</v>
      </c>
      <c r="E87" s="425"/>
      <c r="F87" s="425" t="n">
        <f aca="false">SUM(F84:F86)</f>
        <v>4210</v>
      </c>
      <c r="G87" s="425"/>
      <c r="H87" s="425" t="n">
        <f aca="false">SUM(H84:H86)</f>
        <v>20</v>
      </c>
      <c r="I87" s="425"/>
      <c r="J87" s="425" t="n">
        <f aca="false">SUM(J84:J86)</f>
        <v>11</v>
      </c>
      <c r="K87" s="425"/>
      <c r="L87" s="422"/>
      <c r="M87" s="425" t="n">
        <f aca="false">SUM(M84:M86)</f>
        <v>52</v>
      </c>
      <c r="N87" s="425" t="n">
        <f aca="false">SUM(N84:N86)</f>
        <v>158</v>
      </c>
      <c r="O87" s="425"/>
      <c r="P87" s="425" t="n">
        <f aca="false">SUM(P84:P86)</f>
        <v>1</v>
      </c>
      <c r="Q87" s="425"/>
      <c r="R87" s="425"/>
      <c r="S87" s="432" t="n">
        <f aca="false">S84+S85+S86</f>
        <v>1.03350970017637</v>
      </c>
      <c r="T87" s="433" t="n">
        <f aca="false">C87/(C87+M87)</f>
        <v>0.911262798634812</v>
      </c>
      <c r="U87" s="433" t="n">
        <f aca="false">M87/(M87+C87)</f>
        <v>0.0887372013651877</v>
      </c>
      <c r="V87" s="430"/>
      <c r="W87" s="429"/>
      <c r="X87" s="429"/>
      <c r="Y87" s="429"/>
      <c r="Z87" s="429"/>
    </row>
    <row r="88" customFormat="false" ht="8.25" hidden="false" customHeight="false" outlineLevel="0" collapsed="false">
      <c r="B88" s="429"/>
      <c r="C88" s="429"/>
      <c r="D88" s="434"/>
      <c r="E88" s="429"/>
      <c r="F88" s="435"/>
      <c r="G88" s="429"/>
      <c r="H88" s="436"/>
      <c r="I88" s="429"/>
      <c r="J88" s="436"/>
      <c r="K88" s="429"/>
      <c r="L88" s="429"/>
      <c r="M88" s="429"/>
      <c r="N88" s="429"/>
      <c r="O88" s="429"/>
      <c r="P88" s="429"/>
      <c r="Q88" s="429"/>
      <c r="R88" s="429"/>
    </row>
    <row r="89" customFormat="false" ht="8.25" hidden="false" customHeight="false" outlineLevel="0" collapsed="false">
      <c r="B89" s="429"/>
      <c r="C89" s="429"/>
      <c r="D89" s="434"/>
      <c r="E89" s="429"/>
      <c r="F89" s="435"/>
      <c r="G89" s="429"/>
      <c r="H89" s="436"/>
      <c r="I89" s="429"/>
      <c r="J89" s="436"/>
      <c r="K89" s="429"/>
      <c r="L89" s="429"/>
      <c r="M89" s="429"/>
      <c r="N89" s="429"/>
      <c r="O89" s="429"/>
      <c r="P89" s="429"/>
      <c r="Q89" s="429"/>
      <c r="R89" s="429"/>
    </row>
    <row r="90" customFormat="false" ht="8.25" hidden="false" customHeight="false" outlineLevel="0" collapsed="false">
      <c r="A90" s="419" t="s">
        <v>19</v>
      </c>
      <c r="B90" s="419"/>
      <c r="C90" s="419"/>
      <c r="D90" s="419"/>
      <c r="E90" s="419"/>
      <c r="F90" s="419"/>
      <c r="G90" s="419"/>
      <c r="H90" s="419" t="s">
        <v>50</v>
      </c>
      <c r="I90" s="419"/>
      <c r="J90" s="419"/>
      <c r="K90" s="419"/>
      <c r="L90" s="419"/>
      <c r="M90" s="419"/>
      <c r="N90" s="429"/>
      <c r="O90" s="429"/>
      <c r="R90" s="419" t="s">
        <v>20</v>
      </c>
      <c r="S90" s="419"/>
      <c r="T90" s="419"/>
      <c r="V90" s="419" t="s">
        <v>21</v>
      </c>
      <c r="W90" s="419"/>
      <c r="X90" s="420"/>
      <c r="Y90" s="420"/>
      <c r="Z90" s="420"/>
      <c r="AA90" s="420"/>
    </row>
    <row r="91" customFormat="false" ht="8.25" hidden="false" customHeight="false" outlineLevel="0" collapsed="false">
      <c r="A91" s="425" t="s">
        <v>51</v>
      </c>
      <c r="B91" s="425" t="s">
        <v>24</v>
      </c>
      <c r="C91" s="425" t="s">
        <v>25</v>
      </c>
      <c r="D91" s="425" t="s">
        <v>28</v>
      </c>
      <c r="E91" s="425" t="s">
        <v>29</v>
      </c>
      <c r="F91" s="425" t="s">
        <v>30</v>
      </c>
      <c r="G91" s="425" t="s">
        <v>31</v>
      </c>
      <c r="I91" s="425" t="s">
        <v>52</v>
      </c>
      <c r="J91" s="425" t="s">
        <v>53</v>
      </c>
      <c r="K91" s="425" t="s">
        <v>54</v>
      </c>
      <c r="L91" s="425" t="s">
        <v>55</v>
      </c>
      <c r="M91" s="425" t="s">
        <v>56</v>
      </c>
      <c r="N91" s="425" t="s">
        <v>30</v>
      </c>
      <c r="O91" s="425" t="s">
        <v>57</v>
      </c>
      <c r="R91" s="425" t="s">
        <v>51</v>
      </c>
      <c r="S91" s="425" t="s">
        <v>38</v>
      </c>
      <c r="T91" s="425" t="s">
        <v>39</v>
      </c>
      <c r="U91" s="425" t="s">
        <v>40</v>
      </c>
      <c r="W91" s="425" t="s">
        <v>41</v>
      </c>
      <c r="X91" s="425" t="s">
        <v>58</v>
      </c>
      <c r="Y91" s="425" t="s">
        <v>59</v>
      </c>
      <c r="Z91" s="425"/>
      <c r="AA91" s="425"/>
    </row>
    <row r="92" customFormat="false" ht="8.25" hidden="false" customHeight="false" outlineLevel="0" collapsed="false">
      <c r="A92" s="442" t="s">
        <v>1883</v>
      </c>
      <c r="B92" s="437" t="n">
        <v>17</v>
      </c>
      <c r="C92" s="427" t="n">
        <v>309</v>
      </c>
      <c r="D92" s="427" t="n">
        <v>1275</v>
      </c>
      <c r="E92" s="427" t="n">
        <f aca="false">D92/C92</f>
        <v>4.12621359223301</v>
      </c>
      <c r="F92" s="427" t="n">
        <v>14</v>
      </c>
      <c r="G92" s="424" t="n">
        <f aca="false">F92/C92</f>
        <v>0.0453074433656958</v>
      </c>
      <c r="I92" s="424" t="n">
        <f aca="false">K92/J92</f>
        <v>0.822222222222222</v>
      </c>
      <c r="J92" s="427" t="n">
        <v>45</v>
      </c>
      <c r="K92" s="427" t="n">
        <v>37</v>
      </c>
      <c r="L92" s="427" t="n">
        <v>290</v>
      </c>
      <c r="M92" s="427" t="n">
        <f aca="false">L92/K92</f>
        <v>7.83783783783784</v>
      </c>
      <c r="N92" s="427" t="n">
        <v>1</v>
      </c>
      <c r="O92" s="424" t="n">
        <f aca="false">N92/K92</f>
        <v>0.027027027027027</v>
      </c>
      <c r="R92" s="426" t="s">
        <v>1884</v>
      </c>
      <c r="S92" s="424" t="n">
        <f aca="false">(C92+J92)/($D$27+$K$27+$N$17+$E$17+$L$38+$L$47)</f>
        <v>0.383116883116883</v>
      </c>
      <c r="T92" s="424" t="n">
        <f aca="false">J92/($K$27+$F$38+$F$47)</f>
        <v>0.125348189415042</v>
      </c>
      <c r="U92" s="424" t="n">
        <f aca="false">C92/($D$27+$N$17+$L$38+$L$47)</f>
        <v>0.604696673189824</v>
      </c>
      <c r="W92" s="427" t="n">
        <f aca="false">(D92*0.1)+(F92*6)+(L92*0.1)+(N92*6)</f>
        <v>246.5</v>
      </c>
      <c r="X92" s="427" t="n">
        <f aca="false">(D92*0.1)+(F92*6)+(K92*1)+(L92*0.1)+(N92*6)</f>
        <v>283.5</v>
      </c>
      <c r="Y92" s="427" t="n">
        <f aca="false">(D92*0.1)+(F92*6)+(K92*0.5)+(L92*0.1)+(N92*6)</f>
        <v>265</v>
      </c>
      <c r="Z92" s="429"/>
      <c r="AA92" s="429"/>
    </row>
    <row r="93" customFormat="false" ht="8.25" hidden="false" customHeight="false" outlineLevel="0" collapsed="false">
      <c r="A93" s="442" t="s">
        <v>459</v>
      </c>
      <c r="B93" s="437" t="n">
        <v>12</v>
      </c>
      <c r="C93" s="427" t="n">
        <v>14</v>
      </c>
      <c r="D93" s="427" t="n">
        <v>40</v>
      </c>
      <c r="E93" s="427" t="n">
        <f aca="false">D93/C93</f>
        <v>2.85714285714286</v>
      </c>
      <c r="F93" s="427" t="n">
        <v>0</v>
      </c>
      <c r="G93" s="424" t="n">
        <f aca="false">F93/C93</f>
        <v>0</v>
      </c>
      <c r="I93" s="424" t="n">
        <f aca="false">K93/J93</f>
        <v>0.636363636363636</v>
      </c>
      <c r="J93" s="427" t="n">
        <v>22</v>
      </c>
      <c r="K93" s="427" t="n">
        <v>14</v>
      </c>
      <c r="L93" s="427" t="n">
        <v>77</v>
      </c>
      <c r="M93" s="427" t="n">
        <f aca="false">L93/K93</f>
        <v>5.5</v>
      </c>
      <c r="N93" s="427" t="n">
        <v>0</v>
      </c>
      <c r="O93" s="424" t="n">
        <f aca="false">N93/K93</f>
        <v>0</v>
      </c>
      <c r="R93" s="426"/>
      <c r="S93" s="424" t="n">
        <f aca="false">(C93+J93)/($D$27+$K$27+$N$17+$E$17+$L$38+$L$47)</f>
        <v>0.038961038961039</v>
      </c>
      <c r="T93" s="424" t="n">
        <f aca="false">J93/($K$27+$F$38+$F$47)</f>
        <v>0.0612813370473538</v>
      </c>
      <c r="U93" s="424" t="n">
        <f aca="false">C93/($D$27+$N$17+$L$38+$L$47)</f>
        <v>0.0273972602739726</v>
      </c>
      <c r="W93" s="427" t="n">
        <f aca="false">(D93*0.1)+(F93*6)+(L93*0.1)+(N93*6)</f>
        <v>11.7</v>
      </c>
      <c r="X93" s="427" t="n">
        <f aca="false">(D93*0.1)+(F93*6)+(K93*1)+(L93*0.1)+(N93*6)</f>
        <v>25.7</v>
      </c>
      <c r="Y93" s="427" t="n">
        <f aca="false">(D93*0.1)+(F93*6)+(K93*0.5)+(L93*0.1)+(N93*6)</f>
        <v>18.7</v>
      </c>
      <c r="Z93" s="429"/>
      <c r="AA93" s="429"/>
    </row>
    <row r="94" customFormat="false" ht="8.25" hidden="false" customHeight="false" outlineLevel="0" collapsed="false">
      <c r="A94" s="442" t="s">
        <v>1829</v>
      </c>
      <c r="B94" s="437" t="n">
        <v>16</v>
      </c>
      <c r="C94" s="427" t="n">
        <v>74</v>
      </c>
      <c r="D94" s="427" t="n">
        <v>349</v>
      </c>
      <c r="E94" s="427" t="n">
        <f aca="false">D94/C94</f>
        <v>4.71621621621622</v>
      </c>
      <c r="F94" s="427" t="n">
        <v>2</v>
      </c>
      <c r="G94" s="424" t="n">
        <f aca="false">F94/C94</f>
        <v>0.027027027027027</v>
      </c>
      <c r="I94" s="424" t="n">
        <f aca="false">K94/J94</f>
        <v>0.655172413793103</v>
      </c>
      <c r="J94" s="427" t="n">
        <v>29</v>
      </c>
      <c r="K94" s="427" t="n">
        <v>19</v>
      </c>
      <c r="L94" s="427" t="n">
        <v>105</v>
      </c>
      <c r="M94" s="427" t="n">
        <f aca="false">L94/K94</f>
        <v>5.52631578947368</v>
      </c>
      <c r="N94" s="427" t="n">
        <v>0</v>
      </c>
      <c r="O94" s="424" t="n">
        <f aca="false">N94/K94</f>
        <v>0</v>
      </c>
      <c r="R94" s="426" t="s">
        <v>1830</v>
      </c>
      <c r="S94" s="424" t="n">
        <f aca="false">(C94+J94)/($D$27+$K$27+$N$17+$E$17+$L$38+$L$47)</f>
        <v>0.111471861471861</v>
      </c>
      <c r="T94" s="424" t="n">
        <f aca="false">J94/($K$27+$F$38+$F$47)</f>
        <v>0.0807799442896936</v>
      </c>
      <c r="U94" s="424" t="n">
        <f aca="false">C94/($D$27+$N$17+$L$38+$L$47)</f>
        <v>0.144814090019569</v>
      </c>
      <c r="W94" s="427" t="n">
        <f aca="false">(D94*0.1)+(F94*6)+(L94*0.1)+(N94*6)</f>
        <v>57.4</v>
      </c>
      <c r="X94" s="427" t="n">
        <f aca="false">(D94*0.1)+(F94*6)+(K94*1)+(L94*0.1)+(N94*6)</f>
        <v>76.4</v>
      </c>
      <c r="Y94" s="427" t="n">
        <f aca="false">(D94*0.1)+(F94*6)+(K94*0.5)+(L94*0.1)+(N94*6)</f>
        <v>66.9</v>
      </c>
      <c r="Z94" s="429"/>
      <c r="AA94" s="429"/>
    </row>
    <row r="95" customFormat="false" ht="8.25" hidden="false" customHeight="false" outlineLevel="0" collapsed="false">
      <c r="A95" s="442"/>
      <c r="B95" s="437"/>
      <c r="C95" s="427"/>
      <c r="D95" s="427"/>
      <c r="E95" s="427" t="e">
        <f aca="false">D95/C95</f>
        <v>#DIV/0!</v>
      </c>
      <c r="F95" s="427"/>
      <c r="G95" s="424" t="e">
        <f aca="false">F95/C95</f>
        <v>#DIV/0!</v>
      </c>
      <c r="I95" s="424" t="e">
        <f aca="false">K95/J95</f>
        <v>#DIV/0!</v>
      </c>
      <c r="J95" s="427"/>
      <c r="K95" s="427"/>
      <c r="L95" s="427"/>
      <c r="M95" s="427" t="e">
        <f aca="false">L95/K95</f>
        <v>#DIV/0!</v>
      </c>
      <c r="N95" s="427"/>
      <c r="O95" s="424" t="e">
        <f aca="false">N95/K95</f>
        <v>#DIV/0!</v>
      </c>
      <c r="R95" s="426" t="s">
        <v>1836</v>
      </c>
      <c r="S95" s="424" t="n">
        <f aca="false">(C95+J95)/($D$27+$K$27+$N$17+$E$17+$L$38+$L$47)</f>
        <v>0</v>
      </c>
      <c r="T95" s="424" t="n">
        <f aca="false">J95/($K$27+$F$38+$F$47)</f>
        <v>0</v>
      </c>
      <c r="U95" s="424" t="n">
        <f aca="false">C95/($D$27+$N$17+$L$38+$L$47)</f>
        <v>0</v>
      </c>
      <c r="W95" s="427" t="n">
        <f aca="false">(D95*0.1)+(F95*6)+(L95*0.1)+(N95*6)</f>
        <v>0</v>
      </c>
      <c r="X95" s="427" t="n">
        <f aca="false">(D95*0.1)+(F95*6)+(K95*1)+(L95*0.1)+(N95*6)</f>
        <v>0</v>
      </c>
      <c r="Y95" s="427" t="n">
        <f aca="false">(D95*0.1)+(F95*6)+(K95*0.5)+(L95*0.1)+(N95*6)</f>
        <v>0</v>
      </c>
      <c r="Z95" s="429"/>
      <c r="AA95" s="429"/>
    </row>
    <row r="96" customFormat="false" ht="8.25" hidden="false" customHeight="false" outlineLevel="0" collapsed="false">
      <c r="A96" s="426"/>
      <c r="B96" s="437"/>
      <c r="C96" s="427"/>
      <c r="D96" s="427"/>
      <c r="E96" s="427" t="e">
        <f aca="false">D96/C96</f>
        <v>#DIV/0!</v>
      </c>
      <c r="F96" s="427"/>
      <c r="G96" s="424" t="e">
        <f aca="false">F96/C96</f>
        <v>#DIV/0!</v>
      </c>
      <c r="I96" s="424" t="e">
        <f aca="false">K96/J96</f>
        <v>#DIV/0!</v>
      </c>
      <c r="J96" s="427"/>
      <c r="K96" s="427"/>
      <c r="L96" s="427"/>
      <c r="M96" s="427" t="e">
        <f aca="false">L96/K96</f>
        <v>#DIV/0!</v>
      </c>
      <c r="N96" s="427"/>
      <c r="O96" s="424" t="e">
        <f aca="false">N96/K96</f>
        <v>#DIV/0!</v>
      </c>
      <c r="R96" s="426"/>
      <c r="S96" s="424" t="n">
        <f aca="false">(C96+J96)/($D$27+$K$27+$N$17+$E$17+$L$38+$L$47)</f>
        <v>0</v>
      </c>
      <c r="T96" s="424" t="n">
        <f aca="false">J96/($K$27+$F$38+$F$47)</f>
        <v>0</v>
      </c>
      <c r="U96" s="424" t="n">
        <f aca="false">C96/($D$27+$N$17+$L$38+$L$47)</f>
        <v>0</v>
      </c>
      <c r="W96" s="427" t="n">
        <f aca="false">(D96*0.1)+(F96*6)+(L96*0.1)+(N96*6)</f>
        <v>0</v>
      </c>
      <c r="X96" s="427" t="n">
        <f aca="false">(D96*0.1)+(F96*6)+(K96*1)+(L96*0.1)+(N96*6)</f>
        <v>0</v>
      </c>
      <c r="Y96" s="427" t="n">
        <f aca="false">(D96*0.1)+(F96*6)+(K96*0.5)+(L96*0.1)+(N96*6)</f>
        <v>0</v>
      </c>
      <c r="Z96" s="429"/>
      <c r="AA96" s="429"/>
    </row>
    <row r="97" customFormat="false" ht="8.25" hidden="false" customHeight="false" outlineLevel="0" collapsed="false">
      <c r="A97" s="425" t="s">
        <v>49</v>
      </c>
      <c r="B97" s="425"/>
      <c r="C97" s="425" t="n">
        <f aca="false">SUM(C92:C96)</f>
        <v>397</v>
      </c>
      <c r="D97" s="425" t="n">
        <f aca="false">SUM(D92:D96)</f>
        <v>1664</v>
      </c>
      <c r="E97" s="425"/>
      <c r="F97" s="425" t="n">
        <f aca="false">SUM(F92:F96)</f>
        <v>16</v>
      </c>
      <c r="G97" s="425"/>
      <c r="H97" s="425"/>
      <c r="I97" s="425"/>
      <c r="J97" s="425" t="n">
        <f aca="false">SUM(J92:J96)</f>
        <v>96</v>
      </c>
      <c r="K97" s="425" t="n">
        <f aca="false">SUM(K92:K96)</f>
        <v>70</v>
      </c>
      <c r="L97" s="425" t="n">
        <f aca="false">SUM(L92:L96)</f>
        <v>472</v>
      </c>
      <c r="M97" s="425"/>
      <c r="N97" s="425" t="n">
        <f aca="false">SUM(N92:N96)</f>
        <v>1</v>
      </c>
      <c r="O97" s="425"/>
    </row>
    <row r="98" customFormat="false" ht="8.25" hidden="false" customHeight="false" outlineLevel="0" collapsed="false">
      <c r="A98" s="425"/>
      <c r="B98" s="429"/>
      <c r="C98" s="429"/>
      <c r="D98" s="429"/>
      <c r="E98" s="429"/>
      <c r="F98" s="429"/>
      <c r="G98" s="429"/>
      <c r="H98" s="425"/>
      <c r="I98" s="429"/>
      <c r="J98" s="429"/>
      <c r="K98" s="429"/>
      <c r="L98" s="429"/>
      <c r="M98" s="429"/>
      <c r="N98" s="429"/>
    </row>
    <row r="99" customFormat="false" ht="8.25" hidden="false" customHeight="false" outlineLevel="0" collapsed="false">
      <c r="B99" s="429"/>
      <c r="C99" s="429"/>
      <c r="D99" s="429"/>
      <c r="E99" s="429"/>
      <c r="F99" s="429"/>
      <c r="G99" s="429"/>
      <c r="H99" s="429"/>
      <c r="I99" s="429"/>
      <c r="J99" s="429"/>
      <c r="K99" s="429"/>
      <c r="L99" s="429"/>
      <c r="M99" s="429"/>
    </row>
    <row r="100" customFormat="false" ht="8.25" hidden="false" customHeight="false" outlineLevel="0" collapsed="false">
      <c r="A100" s="419" t="s">
        <v>50</v>
      </c>
      <c r="B100" s="419"/>
      <c r="C100" s="419"/>
      <c r="D100" s="419"/>
      <c r="E100" s="419"/>
      <c r="F100" s="419"/>
      <c r="G100" s="419"/>
      <c r="H100" s="429"/>
      <c r="I100" s="429"/>
      <c r="J100" s="419" t="s">
        <v>19</v>
      </c>
      <c r="K100" s="419"/>
      <c r="L100" s="419"/>
      <c r="M100" s="419"/>
      <c r="N100" s="419"/>
      <c r="R100" s="419" t="s">
        <v>20</v>
      </c>
      <c r="S100" s="419"/>
      <c r="T100" s="419"/>
      <c r="V100" s="419" t="s">
        <v>21</v>
      </c>
      <c r="W100" s="419"/>
    </row>
    <row r="101" customFormat="false" ht="8.25" hidden="false" customHeight="false" outlineLevel="0" collapsed="false">
      <c r="A101" s="425" t="s">
        <v>74</v>
      </c>
      <c r="B101" s="425" t="s">
        <v>24</v>
      </c>
      <c r="C101" s="425" t="s">
        <v>52</v>
      </c>
      <c r="D101" s="425" t="s">
        <v>53</v>
      </c>
      <c r="E101" s="425" t="s">
        <v>54</v>
      </c>
      <c r="F101" s="425" t="s">
        <v>55</v>
      </c>
      <c r="G101" s="425" t="s">
        <v>56</v>
      </c>
      <c r="H101" s="425" t="s">
        <v>30</v>
      </c>
      <c r="I101" s="425" t="s">
        <v>57</v>
      </c>
      <c r="K101" s="425" t="s">
        <v>34</v>
      </c>
      <c r="L101" s="425" t="s">
        <v>35</v>
      </c>
      <c r="M101" s="425" t="s">
        <v>36</v>
      </c>
      <c r="N101" s="425" t="s">
        <v>75</v>
      </c>
      <c r="O101" s="425" t="s">
        <v>31</v>
      </c>
      <c r="R101" s="425" t="s">
        <v>74</v>
      </c>
      <c r="S101" s="425" t="s">
        <v>38</v>
      </c>
      <c r="T101" s="425" t="s">
        <v>39</v>
      </c>
      <c r="U101" s="425" t="s">
        <v>40</v>
      </c>
      <c r="W101" s="425" t="s">
        <v>41</v>
      </c>
      <c r="X101" s="425" t="s">
        <v>58</v>
      </c>
      <c r="Y101" s="425" t="s">
        <v>76</v>
      </c>
      <c r="Z101" s="425"/>
    </row>
    <row r="102" customFormat="false" ht="8.25" hidden="false" customHeight="false" outlineLevel="0" collapsed="false">
      <c r="A102" s="426" t="s">
        <v>1885</v>
      </c>
      <c r="B102" s="427" t="n">
        <v>17</v>
      </c>
      <c r="C102" s="424" t="n">
        <f aca="false">E102/D102</f>
        <v>0.669565217391304</v>
      </c>
      <c r="D102" s="427" t="n">
        <v>115</v>
      </c>
      <c r="E102" s="427" t="n">
        <v>77</v>
      </c>
      <c r="F102" s="427" t="n">
        <v>809</v>
      </c>
      <c r="G102" s="427" t="n">
        <f aca="false">F102/E102</f>
        <v>10.5064935064935</v>
      </c>
      <c r="H102" s="427" t="n">
        <v>6</v>
      </c>
      <c r="I102" s="424" t="n">
        <f aca="false">H102/E102</f>
        <v>0.0779220779220779</v>
      </c>
      <c r="K102" s="427"/>
      <c r="L102" s="427"/>
      <c r="M102" s="438" t="e">
        <f aca="false">L102/K102</f>
        <v>#DIV/0!</v>
      </c>
      <c r="N102" s="427" t="n">
        <v>0</v>
      </c>
      <c r="O102" s="424" t="e">
        <f aca="false">N102/K102</f>
        <v>#DIV/0!</v>
      </c>
      <c r="R102" s="426" t="s">
        <v>1843</v>
      </c>
      <c r="S102" s="439" t="n">
        <f aca="false">(D102+K102)/($D$27+$L$27+$N$17+$E$47+$L$47)</f>
        <v>0.178849144634526</v>
      </c>
      <c r="T102" s="439" t="n">
        <f aca="false">D102/($E$17)</f>
        <v>0.336257309941521</v>
      </c>
      <c r="U102" s="439" t="n">
        <f aca="false">K102/($N$17+$D$27+$L$38+$L$47)</f>
        <v>0</v>
      </c>
      <c r="W102" s="427" t="n">
        <f aca="false">(F102*0.1)+(H102*6)+(L102*0.1)+(N102*6)</f>
        <v>116.9</v>
      </c>
      <c r="X102" s="427" t="n">
        <f aca="false">(E102*1)+(F102*0.1)+(H102*6)+(L102*0.1)+(N102*6)</f>
        <v>193.9</v>
      </c>
      <c r="Y102" s="427" t="n">
        <f aca="false">(E102*0.5)+(F102*0.1)+(H102*6)+(L102*0.1)+(N102*6)</f>
        <v>155.4</v>
      </c>
      <c r="Z102" s="429"/>
    </row>
    <row r="103" customFormat="false" ht="8.25" hidden="false" customHeight="false" outlineLevel="0" collapsed="false">
      <c r="A103" s="426" t="s">
        <v>1886</v>
      </c>
      <c r="B103" s="427" t="n">
        <v>16</v>
      </c>
      <c r="C103" s="424" t="n">
        <f aca="false">E103/D103</f>
        <v>0.660377358490566</v>
      </c>
      <c r="D103" s="427" t="n">
        <v>106</v>
      </c>
      <c r="E103" s="427" t="n">
        <v>70</v>
      </c>
      <c r="F103" s="427" t="n">
        <v>1028</v>
      </c>
      <c r="G103" s="427" t="n">
        <f aca="false">F103/E103</f>
        <v>14.6857142857143</v>
      </c>
      <c r="H103" s="427" t="n">
        <v>6</v>
      </c>
      <c r="I103" s="424" t="n">
        <f aca="false">H103/E103</f>
        <v>0.0857142857142857</v>
      </c>
      <c r="K103" s="427"/>
      <c r="L103" s="427"/>
      <c r="M103" s="438" t="e">
        <f aca="false">L103/K103</f>
        <v>#DIV/0!</v>
      </c>
      <c r="N103" s="427"/>
      <c r="O103" s="424" t="e">
        <f aca="false">N103/K103</f>
        <v>#DIV/0!</v>
      </c>
      <c r="R103" s="426" t="s">
        <v>1887</v>
      </c>
      <c r="S103" s="439" t="n">
        <f aca="false">(D103+K103)/($D$27+$L$27+$N$17+$E$47+$L$47)</f>
        <v>0.164852255054432</v>
      </c>
      <c r="T103" s="439" t="n">
        <f aca="false">D103/($E$17)</f>
        <v>0.309941520467836</v>
      </c>
      <c r="U103" s="439" t="n">
        <f aca="false">K103/($N$17+$D$27+$L$38+$L$47)</f>
        <v>0</v>
      </c>
      <c r="W103" s="427" t="n">
        <f aca="false">(F103*0.1)+(H103*6)+(L103*0.1)+(N103*6)</f>
        <v>138.8</v>
      </c>
      <c r="X103" s="427" t="n">
        <f aca="false">(E103*1)+(F103*0.1)+(H103*6)+(L103*0.1)+(N103*6)</f>
        <v>208.8</v>
      </c>
      <c r="Y103" s="427" t="n">
        <f aca="false">(E103*0.5)+(F103*0.1)+(H103*6)+(L103*0.1)+(N103*6)</f>
        <v>173.8</v>
      </c>
      <c r="Z103" s="429"/>
    </row>
    <row r="104" customFormat="false" ht="8.25" hidden="false" customHeight="false" outlineLevel="0" collapsed="false">
      <c r="A104" s="442" t="s">
        <v>1888</v>
      </c>
      <c r="B104" s="427" t="n">
        <v>1</v>
      </c>
      <c r="C104" s="424" t="n">
        <f aca="false">E104/D104</f>
        <v>1</v>
      </c>
      <c r="D104" s="427" t="n">
        <v>1</v>
      </c>
      <c r="E104" s="427" t="n">
        <v>1</v>
      </c>
      <c r="F104" s="427" t="n">
        <v>10</v>
      </c>
      <c r="G104" s="427" t="n">
        <f aca="false">F104/E104</f>
        <v>10</v>
      </c>
      <c r="H104" s="427" t="n">
        <v>0</v>
      </c>
      <c r="I104" s="424" t="n">
        <f aca="false">H104/E104</f>
        <v>0</v>
      </c>
      <c r="K104" s="427"/>
      <c r="L104" s="427"/>
      <c r="M104" s="438" t="e">
        <f aca="false">L104/K104</f>
        <v>#DIV/0!</v>
      </c>
      <c r="N104" s="427" t="n">
        <v>0</v>
      </c>
      <c r="O104" s="424" t="e">
        <f aca="false">N104/K104</f>
        <v>#DIV/0!</v>
      </c>
      <c r="R104" s="426" t="s">
        <v>1889</v>
      </c>
      <c r="S104" s="439" t="n">
        <f aca="false">(D104+K104)/($D$27+$L$27+$N$17+$E$47+$L$47)</f>
        <v>0.0015552099533437</v>
      </c>
      <c r="T104" s="439" t="n">
        <f aca="false">D104/($E$17)</f>
        <v>0.00292397660818713</v>
      </c>
      <c r="U104" s="439" t="n">
        <f aca="false">K104/($N$17+$D$27+$L$38+$L$47)</f>
        <v>0</v>
      </c>
      <c r="W104" s="427" t="n">
        <f aca="false">(F104*0.1)+(H104*6)+(L104*0.1)+(N104*6)</f>
        <v>1</v>
      </c>
      <c r="X104" s="427" t="n">
        <f aca="false">(E104*1)+(F104*0.1)+(H104*6)+(L104*0.1)+(N104*6)</f>
        <v>2</v>
      </c>
      <c r="Y104" s="427" t="n">
        <f aca="false">(E104*0.5)+(F104*0.1)+(H104*6)+(L104*0.1)+(N104*6)</f>
        <v>1.5</v>
      </c>
      <c r="Z104" s="429"/>
    </row>
    <row r="105" customFormat="false" ht="8.25" hidden="false" customHeight="false" outlineLevel="0" collapsed="false">
      <c r="A105" s="426" t="s">
        <v>1856</v>
      </c>
      <c r="B105" s="427" t="n">
        <v>16</v>
      </c>
      <c r="C105" s="424" t="n">
        <f aca="false">E105/D105</f>
        <v>0.64</v>
      </c>
      <c r="D105" s="427" t="n">
        <v>25</v>
      </c>
      <c r="E105" s="427" t="n">
        <v>16</v>
      </c>
      <c r="F105" s="427" t="n">
        <v>216</v>
      </c>
      <c r="G105" s="427" t="n">
        <f aca="false">F105/E105</f>
        <v>13.5</v>
      </c>
      <c r="H105" s="427" t="n">
        <v>4</v>
      </c>
      <c r="I105" s="424" t="n">
        <f aca="false">H105/E105</f>
        <v>0.25</v>
      </c>
      <c r="K105" s="427"/>
      <c r="L105" s="427"/>
      <c r="M105" s="438" t="e">
        <f aca="false">L105/K105</f>
        <v>#DIV/0!</v>
      </c>
      <c r="N105" s="427" t="n">
        <v>0</v>
      </c>
      <c r="O105" s="424" t="e">
        <f aca="false">N105/K105</f>
        <v>#DIV/0!</v>
      </c>
      <c r="R105" s="426" t="s">
        <v>1857</v>
      </c>
      <c r="S105" s="439" t="n">
        <f aca="false">(D105+K105)/($D$27+$L$27+$N$17+$E$47+$L$47)</f>
        <v>0.0388802488335925</v>
      </c>
      <c r="T105" s="439" t="n">
        <f aca="false">D105/($E$17)</f>
        <v>0.0730994152046784</v>
      </c>
      <c r="U105" s="439" t="n">
        <f aca="false">K105/($N$17+$D$27+$L$38+$L$47)</f>
        <v>0</v>
      </c>
      <c r="W105" s="427" t="n">
        <f aca="false">(F105*0.1)+(H105*6)+(L105*0.1)+(N105*6)</f>
        <v>45.6</v>
      </c>
      <c r="X105" s="427" t="n">
        <f aca="false">(E105*1)+(F105*0.1)+(H105*6)+(L105*0.1)+(N105*6)</f>
        <v>61.6</v>
      </c>
      <c r="Y105" s="427" t="n">
        <f aca="false">(E105*0.5)+(F105*0.1)+(H105*6)+(L105*0.1)+(N105*6)</f>
        <v>53.6</v>
      </c>
      <c r="Z105" s="429"/>
    </row>
    <row r="106" customFormat="false" ht="8.25" hidden="false" customHeight="false" outlineLevel="0" collapsed="false">
      <c r="A106" s="426" t="s">
        <v>1841</v>
      </c>
      <c r="B106" s="427" t="n">
        <v>17</v>
      </c>
      <c r="C106" s="424" t="n">
        <f aca="false">E106/D106</f>
        <v>0.626373626373626</v>
      </c>
      <c r="D106" s="427" t="n">
        <v>91</v>
      </c>
      <c r="E106" s="427" t="n">
        <v>57</v>
      </c>
      <c r="F106" s="427" t="n">
        <v>742</v>
      </c>
      <c r="G106" s="427" t="n">
        <f aca="false">F106/E106</f>
        <v>13.0175438596491</v>
      </c>
      <c r="H106" s="427" t="n">
        <v>6</v>
      </c>
      <c r="I106" s="424" t="n">
        <f aca="false">H106/E106</f>
        <v>0.105263157894737</v>
      </c>
      <c r="K106" s="427"/>
      <c r="L106" s="427"/>
      <c r="M106" s="438" t="e">
        <f aca="false">L106/K106</f>
        <v>#DIV/0!</v>
      </c>
      <c r="N106" s="427" t="n">
        <v>0</v>
      </c>
      <c r="O106" s="424" t="e">
        <f aca="false">N106/K106</f>
        <v>#DIV/0!</v>
      </c>
      <c r="R106" s="426" t="s">
        <v>1842</v>
      </c>
      <c r="S106" s="439" t="n">
        <f aca="false">(D106+K106)/($D$27+$L$27+$N$17+$E$47+$L$47)</f>
        <v>0.141524105754277</v>
      </c>
      <c r="T106" s="439" t="n">
        <f aca="false">D106/($E$17)</f>
        <v>0.266081871345029</v>
      </c>
      <c r="U106" s="439" t="n">
        <f aca="false">K106/($N$17+$D$27+$L$38+$L$47)</f>
        <v>0</v>
      </c>
      <c r="W106" s="427" t="n">
        <f aca="false">(F106*0.1)+(H106*6)+(L106*0.1)+(N106*6)</f>
        <v>110.2</v>
      </c>
      <c r="X106" s="427" t="n">
        <f aca="false">(E106*1)+(F106*0.1)+(H106*6)+(L106*0.1)+(N106*6)</f>
        <v>167.2</v>
      </c>
      <c r="Y106" s="427" t="n">
        <f aca="false">(E106*0.5)+(F106*0.1)+(H106*6)+(L106*0.1)+(N106*6)</f>
        <v>138.7</v>
      </c>
      <c r="Z106" s="429"/>
    </row>
    <row r="107" customFormat="false" ht="8.25" hidden="false" customHeight="false" outlineLevel="0" collapsed="false">
      <c r="A107" s="426" t="s">
        <v>1890</v>
      </c>
      <c r="B107" s="427"/>
      <c r="C107" s="424" t="e">
        <f aca="false">E107/D107</f>
        <v>#DIV/0!</v>
      </c>
      <c r="D107" s="427"/>
      <c r="E107" s="427"/>
      <c r="F107" s="427"/>
      <c r="G107" s="427" t="e">
        <f aca="false">F107/E107</f>
        <v>#DIV/0!</v>
      </c>
      <c r="H107" s="427" t="n">
        <v>0</v>
      </c>
      <c r="I107" s="424" t="e">
        <f aca="false">H107/E107</f>
        <v>#DIV/0!</v>
      </c>
      <c r="K107" s="427"/>
      <c r="L107" s="427"/>
      <c r="M107" s="438" t="e">
        <f aca="false">L107/K107</f>
        <v>#DIV/0!</v>
      </c>
      <c r="N107" s="427"/>
      <c r="O107" s="424" t="e">
        <f aca="false">N107/K107</f>
        <v>#DIV/0!</v>
      </c>
      <c r="R107" s="426" t="s">
        <v>1891</v>
      </c>
      <c r="S107" s="439" t="n">
        <f aca="false">(D107+K107)/($D$27+$L$27+$N$17+$E$47+$L$47)</f>
        <v>0</v>
      </c>
      <c r="T107" s="439" t="n">
        <f aca="false">D107/($E$17)</f>
        <v>0</v>
      </c>
      <c r="U107" s="439" t="n">
        <f aca="false">K107/($N$17+$D$27+$L$38+$L$47)</f>
        <v>0</v>
      </c>
      <c r="W107" s="427" t="n">
        <f aca="false">(F107*0.1)+(H107*6)+(L107*0.1)+(N107*6)</f>
        <v>0</v>
      </c>
      <c r="X107" s="427" t="n">
        <f aca="false">(E107*1)+(F107*0.1)+(H107*6)+(L107*0.1)+(N107*6)</f>
        <v>0</v>
      </c>
      <c r="Y107" s="427" t="n">
        <f aca="false">(E107*0.5)+(F107*0.1)+(H107*6)+(L107*0.1)+(N107*6)</f>
        <v>0</v>
      </c>
      <c r="Z107" s="429"/>
    </row>
    <row r="108" customFormat="false" ht="8.25" hidden="false" customHeight="false" outlineLevel="0" collapsed="false">
      <c r="A108" s="425" t="s">
        <v>49</v>
      </c>
      <c r="B108" s="425"/>
      <c r="C108" s="422"/>
      <c r="D108" s="425" t="n">
        <f aca="false">SUM(D102:D107)</f>
        <v>338</v>
      </c>
      <c r="E108" s="425" t="n">
        <f aca="false">SUM(E102:E107)</f>
        <v>221</v>
      </c>
      <c r="F108" s="425" t="n">
        <f aca="false">SUM(F102:F107)</f>
        <v>2805</v>
      </c>
      <c r="G108" s="425"/>
      <c r="H108" s="425" t="n">
        <f aca="false">SUM(H102:H107)</f>
        <v>22</v>
      </c>
      <c r="I108" s="425"/>
      <c r="J108" s="425"/>
      <c r="K108" s="425" t="n">
        <f aca="false">SUM(K102:K107)</f>
        <v>0</v>
      </c>
      <c r="L108" s="425" t="n">
        <f aca="false">SUM(L102:L107)</f>
        <v>0</v>
      </c>
      <c r="M108" s="425"/>
      <c r="N108" s="425" t="n">
        <f aca="false">SUM(N102:N107)</f>
        <v>0</v>
      </c>
      <c r="O108" s="425"/>
    </row>
    <row r="109" customFormat="false" ht="8.25" hidden="false" customHeight="false" outlineLevel="0" collapsed="false">
      <c r="A109" s="425"/>
      <c r="C109" s="429"/>
      <c r="D109" s="429"/>
      <c r="E109" s="429"/>
      <c r="F109" s="429"/>
      <c r="G109" s="429"/>
      <c r="H109" s="429"/>
      <c r="I109" s="429"/>
      <c r="J109" s="429"/>
      <c r="K109" s="429"/>
      <c r="L109" s="429"/>
    </row>
    <row r="110" customFormat="false" ht="8.25" hidden="false" customHeight="false" outlineLevel="0" collapsed="false">
      <c r="A110" s="425"/>
      <c r="C110" s="429"/>
      <c r="D110" s="429"/>
      <c r="E110" s="429"/>
      <c r="F110" s="429"/>
      <c r="G110" s="429"/>
      <c r="H110" s="429"/>
      <c r="I110" s="429"/>
      <c r="J110" s="429"/>
      <c r="K110" s="429"/>
      <c r="L110" s="429"/>
    </row>
    <row r="111" customFormat="false" ht="8.25" hidden="false" customHeight="false" outlineLevel="0" collapsed="false">
      <c r="A111" s="419" t="s">
        <v>50</v>
      </c>
      <c r="B111" s="419"/>
      <c r="C111" s="419"/>
      <c r="D111" s="419"/>
      <c r="E111" s="419"/>
      <c r="F111" s="419"/>
      <c r="G111" s="419"/>
      <c r="H111" s="429"/>
      <c r="I111" s="429"/>
      <c r="J111" s="419" t="s">
        <v>19</v>
      </c>
      <c r="K111" s="419"/>
      <c r="L111" s="419"/>
      <c r="M111" s="419"/>
      <c r="N111" s="419"/>
      <c r="R111" s="419" t="s">
        <v>20</v>
      </c>
      <c r="S111" s="419"/>
      <c r="T111" s="419"/>
      <c r="V111" s="419" t="s">
        <v>21</v>
      </c>
      <c r="W111" s="419"/>
    </row>
    <row r="112" customFormat="false" ht="8.25" hidden="false" customHeight="false" outlineLevel="0" collapsed="false">
      <c r="A112" s="425" t="s">
        <v>95</v>
      </c>
      <c r="B112" s="425" t="s">
        <v>24</v>
      </c>
      <c r="C112" s="425" t="s">
        <v>52</v>
      </c>
      <c r="D112" s="425" t="s">
        <v>53</v>
      </c>
      <c r="E112" s="425" t="s">
        <v>54</v>
      </c>
      <c r="F112" s="425" t="s">
        <v>55</v>
      </c>
      <c r="G112" s="425" t="s">
        <v>56</v>
      </c>
      <c r="H112" s="425" t="s">
        <v>30</v>
      </c>
      <c r="I112" s="425" t="s">
        <v>57</v>
      </c>
      <c r="K112" s="425" t="s">
        <v>34</v>
      </c>
      <c r="L112" s="425" t="s">
        <v>35</v>
      </c>
      <c r="M112" s="425" t="s">
        <v>36</v>
      </c>
      <c r="N112" s="425" t="s">
        <v>96</v>
      </c>
      <c r="O112" s="425" t="s">
        <v>31</v>
      </c>
      <c r="R112" s="425" t="s">
        <v>95</v>
      </c>
      <c r="S112" s="425" t="s">
        <v>38</v>
      </c>
      <c r="T112" s="425" t="s">
        <v>39</v>
      </c>
      <c r="U112" s="425" t="s">
        <v>40</v>
      </c>
      <c r="W112" s="425" t="s">
        <v>41</v>
      </c>
      <c r="X112" s="425" t="s">
        <v>58</v>
      </c>
      <c r="Y112" s="425" t="s">
        <v>97</v>
      </c>
      <c r="Z112" s="425"/>
    </row>
    <row r="113" customFormat="false" ht="8.25" hidden="false" customHeight="false" outlineLevel="0" collapsed="false">
      <c r="A113" s="426" t="s">
        <v>1892</v>
      </c>
      <c r="B113" s="427" t="n">
        <v>16</v>
      </c>
      <c r="C113" s="424" t="n">
        <f aca="false">E113/D113</f>
        <v>0.918918918918919</v>
      </c>
      <c r="D113" s="427" t="n">
        <v>37</v>
      </c>
      <c r="E113" s="427" t="n">
        <v>34</v>
      </c>
      <c r="F113" s="427" t="n">
        <v>412</v>
      </c>
      <c r="G113" s="427" t="n">
        <f aca="false">F113/E113</f>
        <v>12.1176470588235</v>
      </c>
      <c r="H113" s="427" t="n">
        <v>0</v>
      </c>
      <c r="I113" s="424" t="n">
        <f aca="false">H113/E113</f>
        <v>0</v>
      </c>
      <c r="K113" s="427" t="n">
        <v>0</v>
      </c>
      <c r="L113" s="427" t="n">
        <v>0</v>
      </c>
      <c r="M113" s="427" t="n">
        <v>0</v>
      </c>
      <c r="N113" s="427" t="n">
        <v>0</v>
      </c>
      <c r="O113" s="424" t="e">
        <f aca="false">N113/K113</f>
        <v>#DIV/0!</v>
      </c>
      <c r="R113" s="426" t="s">
        <v>1893</v>
      </c>
      <c r="S113" s="439" t="n">
        <f aca="false">(D113+K113)/($E$47+$L$47+$E$38+$L$38+$K$27+$D$27+$N$17)</f>
        <v>0.0362035225048924</v>
      </c>
      <c r="T113" s="439" t="n">
        <f aca="false">D113/($E$47+$E$38+$K$27)</f>
        <v>0.0724070450097847</v>
      </c>
      <c r="U113" s="439" t="n">
        <f aca="false">K113/($L$47+$L$38+$D$27+$N$17)</f>
        <v>0</v>
      </c>
      <c r="W113" s="427" t="n">
        <f aca="false">(F113*0.1)+(H113*6)+(L113*0.1)+(N113*6)</f>
        <v>41.2</v>
      </c>
      <c r="X113" s="427" t="n">
        <f aca="false">(E113*1)+(F113*0.1)+(H113*6)+(L113*0.1)+(N113*6)</f>
        <v>75.2</v>
      </c>
      <c r="Y113" s="427" t="n">
        <f aca="false">(E113*0.5)+(F113*0.1)+(H113*6)+(L113*0.1)+(N113*6)</f>
        <v>58.2</v>
      </c>
      <c r="Z113" s="429"/>
    </row>
    <row r="114" customFormat="false" ht="8.25" hidden="false" customHeight="false" outlineLevel="0" collapsed="false">
      <c r="A114" s="426" t="s">
        <v>1894</v>
      </c>
      <c r="B114" s="427" t="n">
        <v>13</v>
      </c>
      <c r="C114" s="424" t="n">
        <f aca="false">E114/D114</f>
        <v>0.869565217391304</v>
      </c>
      <c r="D114" s="427" t="n">
        <v>23</v>
      </c>
      <c r="E114" s="427" t="n">
        <v>20</v>
      </c>
      <c r="F114" s="427" t="n">
        <v>238</v>
      </c>
      <c r="G114" s="427" t="n">
        <f aca="false">F114/E114</f>
        <v>11.9</v>
      </c>
      <c r="H114" s="427" t="n">
        <v>0</v>
      </c>
      <c r="I114" s="424" t="n">
        <f aca="false">H114/E114</f>
        <v>0</v>
      </c>
      <c r="K114" s="427" t="n">
        <v>0</v>
      </c>
      <c r="L114" s="427" t="n">
        <v>0</v>
      </c>
      <c r="M114" s="427" t="n">
        <v>0</v>
      </c>
      <c r="N114" s="427" t="n">
        <v>0</v>
      </c>
      <c r="O114" s="424" t="e">
        <f aca="false">N114/K114</f>
        <v>#DIV/0!</v>
      </c>
      <c r="R114" s="426" t="s">
        <v>1864</v>
      </c>
      <c r="S114" s="439" t="n">
        <f aca="false">(D114+K114)/($E$47+$L$47+$E$38+$L$38+$K$27+$D$27+$N$17)</f>
        <v>0.0225048923679061</v>
      </c>
      <c r="T114" s="439" t="n">
        <f aca="false">D114/($E$47+$E$38+$K$27)</f>
        <v>0.0450097847358121</v>
      </c>
      <c r="U114" s="439" t="n">
        <f aca="false">K114/($L$47+$L$38+$D$27+$N$17)</f>
        <v>0</v>
      </c>
      <c r="W114" s="427" t="n">
        <f aca="false">(F114*0.1)+(H114*6)+(L114*0.1)+(N114*6)</f>
        <v>23.8</v>
      </c>
      <c r="X114" s="427" t="n">
        <f aca="false">(E114*1)+(F114*0.1)+(H114*6)+(L114*0.1)+(N114*6)</f>
        <v>43.8</v>
      </c>
      <c r="Y114" s="427" t="n">
        <f aca="false">(E114*0.5)+(F114*0.1)+(H114*6)+(L114*0.1)+(N114*6)</f>
        <v>33.8</v>
      </c>
      <c r="Z114" s="429"/>
    </row>
    <row r="115" customFormat="false" ht="8.25" hidden="false" customHeight="false" outlineLevel="0" collapsed="false">
      <c r="A115" s="426" t="s">
        <v>459</v>
      </c>
      <c r="B115" s="427" t="n">
        <v>17</v>
      </c>
      <c r="C115" s="424" t="n">
        <f aca="false">E115/D115</f>
        <v>0.675</v>
      </c>
      <c r="D115" s="427" t="n">
        <v>40</v>
      </c>
      <c r="E115" s="427" t="n">
        <v>27</v>
      </c>
      <c r="F115" s="427" t="n">
        <v>283</v>
      </c>
      <c r="G115" s="427" t="n">
        <f aca="false">F115/E115</f>
        <v>10.4814814814815</v>
      </c>
      <c r="H115" s="427" t="n">
        <v>0</v>
      </c>
      <c r="I115" s="424" t="n">
        <f aca="false">H115/E115</f>
        <v>0</v>
      </c>
      <c r="K115" s="427" t="n">
        <v>0</v>
      </c>
      <c r="L115" s="427" t="n">
        <v>0</v>
      </c>
      <c r="M115" s="427" t="n">
        <v>0</v>
      </c>
      <c r="N115" s="427" t="n">
        <v>0</v>
      </c>
      <c r="O115" s="424" t="e">
        <f aca="false">N115/K115</f>
        <v>#DIV/0!</v>
      </c>
      <c r="R115" s="426"/>
      <c r="S115" s="439" t="n">
        <f aca="false">(D115+K115)/($E$47+$L$47+$E$38+$L$38+$K$27+$D$27+$N$17)</f>
        <v>0.0391389432485323</v>
      </c>
      <c r="T115" s="439" t="n">
        <f aca="false">D115/($E$47+$E$38+$K$27)</f>
        <v>0.0782778864970646</v>
      </c>
      <c r="U115" s="439" t="n">
        <f aca="false">K115/($L$47+$L$38+$D$27+$N$17)</f>
        <v>0</v>
      </c>
      <c r="W115" s="427" t="n">
        <f aca="false">(F115*0.1)+(H115*6)+(L115*0.1)+(N115*6)</f>
        <v>28.3</v>
      </c>
      <c r="X115" s="427" t="n">
        <f aca="false">(E115*1)+(F115*0.1)+(H115*6)+(L115*0.1)+(N115*6)</f>
        <v>55.3</v>
      </c>
      <c r="Y115" s="427" t="n">
        <f aca="false">(E115*0.5)+(F115*0.1)+(H115*6)+(L115*0.1)+(N115*6)</f>
        <v>41.8</v>
      </c>
      <c r="Z115" s="429"/>
    </row>
    <row r="116" customFormat="false" ht="8.25" hidden="false" customHeight="false" outlineLevel="0" collapsed="false">
      <c r="A116" s="426"/>
      <c r="B116" s="427"/>
      <c r="C116" s="424" t="e">
        <f aca="false">E116/D116</f>
        <v>#DIV/0!</v>
      </c>
      <c r="D116" s="427" t="n">
        <v>0</v>
      </c>
      <c r="E116" s="427" t="n">
        <v>0</v>
      </c>
      <c r="F116" s="427" t="n">
        <v>0</v>
      </c>
      <c r="G116" s="427" t="e">
        <f aca="false">F116/E116</f>
        <v>#DIV/0!</v>
      </c>
      <c r="H116" s="427" t="n">
        <v>0</v>
      </c>
      <c r="I116" s="424" t="e">
        <f aca="false">H116/E116</f>
        <v>#DIV/0!</v>
      </c>
      <c r="K116" s="427"/>
      <c r="L116" s="427"/>
      <c r="M116" s="427" t="n">
        <v>0</v>
      </c>
      <c r="N116" s="427" t="n">
        <v>0</v>
      </c>
      <c r="O116" s="424" t="e">
        <f aca="false">N116/K116</f>
        <v>#DIV/0!</v>
      </c>
      <c r="R116" s="426" t="s">
        <v>1870</v>
      </c>
      <c r="S116" s="439" t="n">
        <f aca="false">(D116+K116)/($E$47+$L$47+$E$38+$L$38+$K$27+$D$27+$N$17)</f>
        <v>0</v>
      </c>
      <c r="T116" s="439" t="n">
        <f aca="false">D116/($E$47+$E$38+$K$27)</f>
        <v>0</v>
      </c>
      <c r="U116" s="439" t="n">
        <f aca="false">K116/($L$47+$L$38+$D$27+$N$17)</f>
        <v>0</v>
      </c>
      <c r="W116" s="427" t="n">
        <f aca="false">(F116*0.1)+(H116*6)+(L116*0.1)+(N116*6)</f>
        <v>0</v>
      </c>
      <c r="X116" s="427" t="n">
        <f aca="false">(E116*1)+(F116*0.1)+(H116*6)+(L116*0.1)+(N116*6)</f>
        <v>0</v>
      </c>
      <c r="Y116" s="427" t="n">
        <f aca="false">(E116*0.5)+(F116*0.1)+(H116*6)+(L116*0.1)+(N116*6)</f>
        <v>0</v>
      </c>
      <c r="Z116" s="429"/>
    </row>
    <row r="117" customFormat="false" ht="8.25" hidden="false" customHeight="false" outlineLevel="0" collapsed="false">
      <c r="A117" s="425" t="s">
        <v>49</v>
      </c>
      <c r="B117" s="425"/>
      <c r="C117" s="422"/>
      <c r="D117" s="425" t="n">
        <f aca="false">SUM(D113:D116)</f>
        <v>100</v>
      </c>
      <c r="E117" s="425" t="n">
        <f aca="false">SUM(E113:E116)</f>
        <v>81</v>
      </c>
      <c r="F117" s="425" t="n">
        <f aca="false">SUM(F113:F116)</f>
        <v>933</v>
      </c>
      <c r="G117" s="425"/>
      <c r="H117" s="425" t="n">
        <f aca="false">SUM(H113:H116)</f>
        <v>0</v>
      </c>
      <c r="I117" s="425"/>
      <c r="J117" s="425"/>
      <c r="K117" s="425" t="n">
        <f aca="false">SUM(K113:K116)</f>
        <v>0</v>
      </c>
      <c r="L117" s="425" t="n">
        <f aca="false">SUM(L113:L116)</f>
        <v>0</v>
      </c>
      <c r="M117" s="425"/>
      <c r="N117" s="425" t="n">
        <f aca="false">SUM(N113:N116)</f>
        <v>0</v>
      </c>
      <c r="O117" s="422"/>
      <c r="Q117" s="430"/>
      <c r="S117" s="430"/>
      <c r="U117" s="429"/>
      <c r="V117" s="429"/>
    </row>
    <row r="118" customFormat="false" ht="8.25" hidden="false" customHeight="false" outlineLevel="0" collapsed="false">
      <c r="H118" s="434"/>
      <c r="I118" s="429"/>
      <c r="J118" s="429"/>
      <c r="P118" s="430"/>
      <c r="Q118" s="430"/>
      <c r="R118" s="430"/>
      <c r="T118" s="429"/>
      <c r="U118" s="429"/>
    </row>
    <row r="119" customFormat="false" ht="8.25" hidden="false" customHeight="false" outlineLevel="0" collapsed="false">
      <c r="H119" s="434"/>
      <c r="I119" s="429"/>
      <c r="J119" s="429"/>
      <c r="P119" s="430"/>
      <c r="Q119" s="430"/>
      <c r="R119" s="430"/>
      <c r="T119" s="429"/>
      <c r="U119" s="429"/>
    </row>
    <row r="120" customFormat="false" ht="8.25" hidden="false" customHeight="false" outlineLevel="0" collapsed="false">
      <c r="A120" s="419" t="s">
        <v>109</v>
      </c>
      <c r="B120" s="419"/>
      <c r="C120" s="419"/>
      <c r="D120" s="419"/>
      <c r="E120" s="419"/>
      <c r="F120" s="419"/>
      <c r="G120" s="419"/>
      <c r="H120" s="434"/>
      <c r="I120" s="429"/>
      <c r="J120" s="419" t="s">
        <v>110</v>
      </c>
      <c r="K120" s="419"/>
      <c r="L120" s="419"/>
      <c r="M120" s="419"/>
      <c r="N120" s="419"/>
      <c r="P120" s="440"/>
      <c r="Q120" s="430"/>
      <c r="R120" s="419" t="s">
        <v>111</v>
      </c>
      <c r="S120" s="419"/>
      <c r="T120" s="419"/>
      <c r="U120" s="419"/>
      <c r="V120" s="419"/>
    </row>
    <row r="121" customFormat="false" ht="8.25" hidden="false" customHeight="false" outlineLevel="0" collapsed="false">
      <c r="A121" s="422"/>
      <c r="B121" s="425" t="s">
        <v>53</v>
      </c>
      <c r="C121" s="425" t="s">
        <v>112</v>
      </c>
      <c r="D121" s="425" t="s">
        <v>55</v>
      </c>
      <c r="E121" s="425" t="s">
        <v>30</v>
      </c>
      <c r="H121" s="429"/>
      <c r="I121" s="429"/>
      <c r="J121" s="441" t="s">
        <v>113</v>
      </c>
      <c r="K121" s="441"/>
      <c r="L121" s="441"/>
      <c r="M121" s="441"/>
      <c r="N121" s="422" t="s">
        <v>114</v>
      </c>
      <c r="R121" s="441" t="s">
        <v>113</v>
      </c>
      <c r="S121" s="441"/>
      <c r="T121" s="441"/>
      <c r="U121" s="441"/>
      <c r="V121" s="422" t="s">
        <v>114</v>
      </c>
    </row>
    <row r="122" customFormat="false" ht="8.25" hidden="false" customHeight="false" outlineLevel="0" collapsed="false">
      <c r="A122" s="442" t="s">
        <v>117</v>
      </c>
      <c r="B122" s="427" t="n">
        <f aca="false">SUM(J92:J96,D102:D107,D113:D116)</f>
        <v>534</v>
      </c>
      <c r="C122" s="427" t="n">
        <f aca="false">SUM(E113:E116,E102:E107,K92:K96)</f>
        <v>372</v>
      </c>
      <c r="D122" s="427" t="n">
        <f aca="false">SUM(F113:F116,F102:F107,L92:L96)</f>
        <v>4210</v>
      </c>
      <c r="E122" s="427" t="n">
        <f aca="false">SUM(N92:N96,H102:H107,H113:H116)</f>
        <v>23</v>
      </c>
      <c r="H122" s="429"/>
      <c r="I122" s="429"/>
      <c r="J122" s="426" t="s">
        <v>1895</v>
      </c>
      <c r="K122" s="426"/>
      <c r="L122" s="426"/>
      <c r="M122" s="426"/>
      <c r="N122" s="426" t="s">
        <v>122</v>
      </c>
      <c r="R122" s="426" t="s">
        <v>1896</v>
      </c>
      <c r="S122" s="426"/>
      <c r="T122" s="426"/>
      <c r="U122" s="426"/>
      <c r="V122" s="426" t="s">
        <v>122</v>
      </c>
    </row>
    <row r="123" customFormat="false" ht="8.25" hidden="false" customHeight="false" outlineLevel="0" collapsed="false">
      <c r="A123" s="442" t="s">
        <v>118</v>
      </c>
      <c r="B123" s="427" t="n">
        <f aca="false">SUM(C87)</f>
        <v>534</v>
      </c>
      <c r="C123" s="427" t="n">
        <f aca="false">SUM(D87)</f>
        <v>372</v>
      </c>
      <c r="D123" s="427" t="n">
        <f aca="false">SUM(F87)</f>
        <v>4210</v>
      </c>
      <c r="E123" s="427" t="n">
        <f aca="false">SUM(H87)</f>
        <v>20</v>
      </c>
      <c r="F123" s="425"/>
      <c r="J123" s="426"/>
      <c r="K123" s="426"/>
      <c r="L123" s="426"/>
      <c r="M123" s="426"/>
      <c r="N123" s="426"/>
      <c r="R123" s="426"/>
      <c r="S123" s="426"/>
      <c r="T123" s="426"/>
      <c r="U123" s="426"/>
      <c r="V123" s="426"/>
    </row>
    <row r="124" customFormat="false" ht="8.25" hidden="false" customHeight="false" outlineLevel="0" collapsed="false">
      <c r="A124" s="442" t="s">
        <v>120</v>
      </c>
      <c r="B124" s="426"/>
      <c r="F124" s="425"/>
      <c r="J124" s="426" t="s">
        <v>1897</v>
      </c>
      <c r="K124" s="426"/>
      <c r="L124" s="426"/>
      <c r="M124" s="426"/>
      <c r="N124" s="426" t="s">
        <v>51</v>
      </c>
      <c r="R124" s="426"/>
      <c r="S124" s="426"/>
      <c r="T124" s="426"/>
      <c r="U124" s="426"/>
      <c r="V124" s="426"/>
    </row>
    <row r="125" customFormat="false" ht="8.25" hidden="false" customHeight="false" outlineLevel="0" collapsed="false">
      <c r="J125" s="426" t="s">
        <v>1898</v>
      </c>
      <c r="K125" s="426"/>
      <c r="L125" s="426"/>
      <c r="M125" s="426"/>
      <c r="N125" s="426" t="s">
        <v>122</v>
      </c>
      <c r="R125" s="426"/>
      <c r="S125" s="426"/>
      <c r="T125" s="426"/>
      <c r="U125" s="426"/>
      <c r="V125" s="426"/>
    </row>
    <row r="126" customFormat="false" ht="8.25" hidden="false" customHeight="false" outlineLevel="0" collapsed="false">
      <c r="A126" s="422"/>
      <c r="B126" s="425" t="s">
        <v>25</v>
      </c>
      <c r="C126" s="425" t="s">
        <v>28</v>
      </c>
      <c r="D126" s="425" t="s">
        <v>30</v>
      </c>
      <c r="J126" s="426" t="s">
        <v>1899</v>
      </c>
      <c r="K126" s="426"/>
      <c r="L126" s="426"/>
      <c r="M126" s="426"/>
      <c r="N126" s="426" t="s">
        <v>122</v>
      </c>
      <c r="R126" s="426"/>
      <c r="S126" s="426"/>
      <c r="T126" s="426"/>
      <c r="U126" s="426"/>
      <c r="V126" s="426"/>
    </row>
    <row r="127" customFormat="false" ht="8.25" hidden="false" customHeight="false" outlineLevel="0" collapsed="false">
      <c r="A127" s="442" t="s">
        <v>125</v>
      </c>
      <c r="B127" s="427" t="n">
        <f aca="false">SUM(M84:M86,C92:C96,K102:K107,K113:K116)</f>
        <v>449</v>
      </c>
      <c r="C127" s="427" t="n">
        <f aca="false">SUM(N84:N86,D92:D96,L102:L107,L113:L116)</f>
        <v>1822</v>
      </c>
      <c r="D127" s="427" t="n">
        <f aca="false">SUM(P84:P86,F92:F96,N102:N107,N113:N116)</f>
        <v>17</v>
      </c>
      <c r="J127" s="426" t="s">
        <v>1900</v>
      </c>
      <c r="K127" s="426"/>
      <c r="L127" s="426"/>
      <c r="M127" s="426"/>
      <c r="N127" s="426" t="s">
        <v>51</v>
      </c>
      <c r="R127" s="426"/>
      <c r="S127" s="426"/>
      <c r="T127" s="426"/>
      <c r="U127" s="426"/>
      <c r="V127" s="426"/>
    </row>
    <row r="128" customFormat="false" ht="8.25" hidden="false" customHeight="false" outlineLevel="0" collapsed="false">
      <c r="A128" s="442" t="s">
        <v>120</v>
      </c>
      <c r="B128" s="426"/>
      <c r="J128" s="426" t="s">
        <v>1901</v>
      </c>
      <c r="K128" s="426"/>
      <c r="L128" s="426"/>
      <c r="M128" s="426"/>
      <c r="N128" s="426" t="s">
        <v>122</v>
      </c>
      <c r="R128" s="442"/>
      <c r="S128" s="442"/>
      <c r="T128" s="442"/>
      <c r="U128" s="442"/>
      <c r="V128" s="426"/>
    </row>
    <row r="129" customFormat="false" ht="8.25" hidden="false" customHeight="false" outlineLevel="0" collapsed="false">
      <c r="J129" s="426"/>
      <c r="K129" s="426"/>
      <c r="L129" s="426"/>
      <c r="M129" s="426"/>
      <c r="N129" s="426"/>
      <c r="R129" s="442"/>
      <c r="S129" s="442"/>
      <c r="T129" s="442"/>
      <c r="U129" s="442"/>
      <c r="V129" s="426"/>
    </row>
    <row r="130" customFormat="false" ht="8.25" hidden="false" customHeight="false" outlineLevel="0" collapsed="false">
      <c r="B130" s="425" t="s">
        <v>16</v>
      </c>
      <c r="C130" s="425" t="s">
        <v>17</v>
      </c>
    </row>
    <row r="131" customFormat="false" ht="8.25" hidden="false" customHeight="false" outlineLevel="0" collapsed="false">
      <c r="A131" s="442" t="s">
        <v>131</v>
      </c>
      <c r="B131" s="424" t="n">
        <f aca="false">B127/(B123+B127)</f>
        <v>0.45676500508647</v>
      </c>
      <c r="C131" s="424" t="n">
        <f aca="false">B123/(B123+B127)</f>
        <v>0.54323499491353</v>
      </c>
      <c r="J131" s="418" t="s">
        <v>132</v>
      </c>
    </row>
    <row r="132" customFormat="false" ht="8.25" hidden="false" customHeight="false" outlineLevel="0" collapsed="false">
      <c r="A132" s="442" t="s">
        <v>133</v>
      </c>
      <c r="B132" s="426"/>
      <c r="C132" s="426"/>
    </row>
    <row r="141" customFormat="false" ht="8.25" hidden="false" customHeight="false" outlineLevel="0" collapsed="false">
      <c r="A141" s="419" t="s">
        <v>134</v>
      </c>
      <c r="B141" s="419"/>
      <c r="C141" s="419"/>
      <c r="D141" s="419"/>
      <c r="E141" s="419"/>
      <c r="F141" s="419"/>
      <c r="G141" s="419"/>
      <c r="H141" s="419"/>
      <c r="I141" s="419"/>
      <c r="J141" s="419"/>
      <c r="K141" s="419"/>
      <c r="L141" s="419"/>
      <c r="M141" s="419"/>
      <c r="N141" s="419"/>
      <c r="O141" s="419"/>
      <c r="P141" s="419"/>
      <c r="Q141" s="419"/>
      <c r="R141" s="419"/>
      <c r="S141" s="419"/>
      <c r="T141" s="419"/>
      <c r="U141" s="419"/>
      <c r="V141" s="419"/>
      <c r="W141" s="419"/>
    </row>
    <row r="142" customFormat="false" ht="8.25" hidden="false" customHeight="false" outlineLevel="0" collapsed="false">
      <c r="A142" s="420"/>
      <c r="B142" s="420"/>
      <c r="C142" s="420"/>
      <c r="D142" s="420"/>
      <c r="E142" s="420"/>
      <c r="F142" s="420"/>
      <c r="G142" s="420"/>
      <c r="H142" s="420"/>
      <c r="I142" s="420"/>
      <c r="J142" s="420"/>
      <c r="K142" s="420"/>
      <c r="L142" s="420"/>
      <c r="M142" s="420"/>
      <c r="N142" s="420"/>
      <c r="O142" s="420"/>
      <c r="P142" s="420"/>
      <c r="Q142" s="420"/>
      <c r="R142" s="420"/>
      <c r="S142" s="420"/>
      <c r="T142" s="420"/>
      <c r="U142" s="420"/>
      <c r="V142" s="420"/>
      <c r="W142" s="420"/>
    </row>
    <row r="143" customFormat="false" ht="8.25" hidden="false" customHeight="false" outlineLevel="0" collapsed="false">
      <c r="H143" s="421" t="s">
        <v>11</v>
      </c>
      <c r="I143" s="421"/>
      <c r="J143" s="421"/>
      <c r="M143" s="421" t="s">
        <v>12</v>
      </c>
      <c r="N143" s="421"/>
      <c r="O143" s="421"/>
    </row>
    <row r="144" customFormat="false" ht="8.25" hidden="false" customHeight="false" outlineLevel="0" collapsed="false">
      <c r="H144" s="421" t="s">
        <v>14</v>
      </c>
      <c r="I144" s="421"/>
      <c r="J144" s="421"/>
    </row>
    <row r="145" customFormat="false" ht="8.25" hidden="false" customHeight="false" outlineLevel="0" collapsed="false">
      <c r="H145" s="421"/>
      <c r="I145" s="421"/>
      <c r="J145" s="421"/>
    </row>
    <row r="146" customFormat="false" ht="8.25" hidden="false" customHeight="false" outlineLevel="0" collapsed="false">
      <c r="H146" s="421"/>
      <c r="I146" s="421"/>
      <c r="J146" s="421"/>
    </row>
    <row r="147" customFormat="false" ht="8.25" hidden="false" customHeight="false" outlineLevel="0" collapsed="false">
      <c r="D147" s="422" t="s">
        <v>135</v>
      </c>
      <c r="P147" s="422" t="s">
        <v>136</v>
      </c>
    </row>
    <row r="148" customFormat="false" ht="8.25" hidden="false" customHeight="false" outlineLevel="0" collapsed="false">
      <c r="A148" s="425" t="s">
        <v>137</v>
      </c>
      <c r="P148" s="422" t="s">
        <v>137</v>
      </c>
      <c r="S148" s="425" t="s">
        <v>138</v>
      </c>
    </row>
    <row r="149" customFormat="false" ht="8.25" hidden="false" customHeight="false" outlineLevel="0" collapsed="false">
      <c r="A149" s="442" t="s">
        <v>139</v>
      </c>
      <c r="B149" s="443" t="s">
        <v>140</v>
      </c>
      <c r="C149" s="443" t="s">
        <v>26</v>
      </c>
      <c r="D149" s="443" t="s">
        <v>27</v>
      </c>
      <c r="E149" s="443" t="s">
        <v>55</v>
      </c>
      <c r="F149" s="443" t="s">
        <v>30</v>
      </c>
      <c r="G149" s="443" t="s">
        <v>141</v>
      </c>
      <c r="H149" s="443" t="s">
        <v>34</v>
      </c>
      <c r="I149" s="443" t="s">
        <v>55</v>
      </c>
      <c r="J149" s="443" t="s">
        <v>142</v>
      </c>
      <c r="K149" s="443" t="s">
        <v>30</v>
      </c>
      <c r="L149" s="443" t="s">
        <v>41</v>
      </c>
      <c r="O149" s="443" t="s">
        <v>143</v>
      </c>
      <c r="P149" s="443" t="s">
        <v>144</v>
      </c>
      <c r="Q149" s="443" t="s">
        <v>145</v>
      </c>
      <c r="S149" s="423" t="s">
        <v>16</v>
      </c>
      <c r="T149" s="423" t="s">
        <v>17</v>
      </c>
    </row>
    <row r="150" customFormat="false" ht="8.25" hidden="false" customHeight="false" outlineLevel="0" collapsed="false">
      <c r="A150" s="426" t="s">
        <v>49</v>
      </c>
      <c r="B150" s="437" t="n">
        <f aca="false">AVERAGE(B160,B170)</f>
        <v>536</v>
      </c>
      <c r="C150" s="437" t="n">
        <f aca="false">AVERAGE(C160,C170)</f>
        <v>368.5</v>
      </c>
      <c r="D150" s="444" t="n">
        <f aca="false">C150/B150</f>
        <v>0.6875</v>
      </c>
      <c r="E150" s="437" t="n">
        <f aca="false">AVERAGE(E160,E170)</f>
        <v>4203.5</v>
      </c>
      <c r="F150" s="437" t="n">
        <f aca="false">AVERAGE(F160,F170)</f>
        <v>23</v>
      </c>
      <c r="G150" s="437" t="n">
        <f aca="false">AVERAGE(G160,G170)</f>
        <v>15</v>
      </c>
      <c r="H150" s="437" t="n">
        <f aca="false">AVERAGE(H160,H170)</f>
        <v>49</v>
      </c>
      <c r="I150" s="437" t="n">
        <f aca="false">AVERAGE(I160,I170)</f>
        <v>184</v>
      </c>
      <c r="J150" s="445" t="n">
        <f aca="false">I150/H150</f>
        <v>3.75510204081633</v>
      </c>
      <c r="K150" s="437" t="n">
        <f aca="false">AVERAGE(K160,K170)</f>
        <v>1</v>
      </c>
      <c r="L150" s="427" t="n">
        <f aca="false">((E150*0.05)+(F150*4)+(G150*-1)+(I150*0.1)+(K150*6))</f>
        <v>311.575</v>
      </c>
      <c r="O150" s="444" t="n">
        <f aca="false">(B150+H150)/(B152+F152+B154+F154+B156+F156+B150+H150)</f>
        <v>0.393145161290323</v>
      </c>
      <c r="P150" s="424" t="n">
        <f aca="false">B150/(B150+F152+F154+F156)</f>
        <v>0.511450381679389</v>
      </c>
      <c r="Q150" s="424" t="n">
        <f aca="false">H150/(H150+B152+B154+B156)</f>
        <v>0.111363636363636</v>
      </c>
      <c r="S150" s="424" t="n">
        <f aca="false">(H150+B152+B154+B156)/(H150+B152+B154+B156+B150)</f>
        <v>0.450819672131148</v>
      </c>
      <c r="T150" s="424" t="n">
        <f aca="false">B150/(B150+H150+B152+B154+B156)</f>
        <v>0.549180327868853</v>
      </c>
    </row>
    <row r="151" customFormat="false" ht="8.25" hidden="false" customHeight="false" outlineLevel="0" collapsed="false">
      <c r="A151" s="442" t="s">
        <v>146</v>
      </c>
      <c r="B151" s="443" t="s">
        <v>34</v>
      </c>
      <c r="C151" s="443" t="s">
        <v>55</v>
      </c>
      <c r="D151" s="443" t="s">
        <v>142</v>
      </c>
      <c r="E151" s="443" t="s">
        <v>30</v>
      </c>
      <c r="F151" s="443" t="s">
        <v>53</v>
      </c>
      <c r="G151" s="443" t="s">
        <v>54</v>
      </c>
      <c r="H151" s="443" t="s">
        <v>55</v>
      </c>
      <c r="I151" s="443" t="s">
        <v>147</v>
      </c>
      <c r="J151" s="443" t="s">
        <v>30</v>
      </c>
      <c r="K151" s="443" t="s">
        <v>41</v>
      </c>
      <c r="L151" s="437" t="s">
        <v>148</v>
      </c>
      <c r="O151" s="423" t="s">
        <v>143</v>
      </c>
      <c r="P151" s="423" t="s">
        <v>145</v>
      </c>
      <c r="Q151" s="423" t="s">
        <v>149</v>
      </c>
    </row>
    <row r="152" customFormat="false" ht="8.25" hidden="false" customHeight="false" outlineLevel="0" collapsed="false">
      <c r="A152" s="426" t="s">
        <v>49</v>
      </c>
      <c r="B152" s="437" t="n">
        <f aca="false">AVERAGE(B162,B172)</f>
        <v>381</v>
      </c>
      <c r="C152" s="437" t="n">
        <f aca="false">AVERAGE(C162,C172)</f>
        <v>1608.5</v>
      </c>
      <c r="D152" s="445" t="n">
        <f aca="false">C152/B152</f>
        <v>4.22178477690289</v>
      </c>
      <c r="E152" s="437" t="n">
        <f aca="false">AVERAGE(E162,E172)</f>
        <v>16.5</v>
      </c>
      <c r="F152" s="437" t="n">
        <f aca="false">AVERAGE(F162,F172)</f>
        <v>86</v>
      </c>
      <c r="G152" s="437" t="n">
        <f aca="false">AVERAGE(G162,G172)</f>
        <v>72.5</v>
      </c>
      <c r="H152" s="437" t="n">
        <f aca="false">AVERAGE(H162,H172)</f>
        <v>550.5</v>
      </c>
      <c r="I152" s="445" t="n">
        <f aca="false">H152/G152</f>
        <v>7.59310344827586</v>
      </c>
      <c r="J152" s="437" t="n">
        <f aca="false">AVERAGE(J162,J172)</f>
        <v>1</v>
      </c>
      <c r="K152" s="427" t="n">
        <f aca="false">(C152*0.1)+(E152*6)+(H152*0.1)+(J152*6)</f>
        <v>320.9</v>
      </c>
      <c r="L152" s="427" t="n">
        <f aca="false">(C152*0.1)+(E152*6)+(G152*1)+(H152*0.1)+(J152*6)</f>
        <v>393.4</v>
      </c>
      <c r="O152" s="444" t="n">
        <f aca="false">(B152+F152)/(B152+F152+B154+F154+B156+F156+B150+H150)</f>
        <v>0.313844086021505</v>
      </c>
      <c r="P152" s="424" t="n">
        <f aca="false">B152/(H150+B152+B154+B156)</f>
        <v>0.865909090909091</v>
      </c>
      <c r="Q152" s="424" t="n">
        <f aca="false">F152/(F152+F154+F156)</f>
        <v>0.16796875</v>
      </c>
    </row>
    <row r="153" customFormat="false" ht="8.25" hidden="false" customHeight="false" outlineLevel="0" collapsed="false">
      <c r="A153" s="442" t="s">
        <v>150</v>
      </c>
      <c r="B153" s="443" t="s">
        <v>34</v>
      </c>
      <c r="C153" s="443" t="s">
        <v>55</v>
      </c>
      <c r="D153" s="443" t="s">
        <v>142</v>
      </c>
      <c r="E153" s="443" t="s">
        <v>30</v>
      </c>
      <c r="F153" s="443" t="s">
        <v>53</v>
      </c>
      <c r="G153" s="443" t="s">
        <v>54</v>
      </c>
      <c r="H153" s="443" t="s">
        <v>55</v>
      </c>
      <c r="I153" s="443" t="s">
        <v>147</v>
      </c>
      <c r="J153" s="443" t="s">
        <v>30</v>
      </c>
      <c r="K153" s="443" t="s">
        <v>41</v>
      </c>
      <c r="L153" s="437" t="s">
        <v>148</v>
      </c>
      <c r="O153" s="423" t="s">
        <v>143</v>
      </c>
      <c r="P153" s="423" t="s">
        <v>145</v>
      </c>
      <c r="Q153" s="423" t="s">
        <v>149</v>
      </c>
    </row>
    <row r="154" customFormat="false" ht="8.25" hidden="false" customHeight="false" outlineLevel="0" collapsed="false">
      <c r="A154" s="426" t="s">
        <v>49</v>
      </c>
      <c r="B154" s="437" t="n">
        <f aca="false">AVERAGE(B164,B174)</f>
        <v>10</v>
      </c>
      <c r="C154" s="437" t="n">
        <f aca="false">AVERAGE(C164,C174)</f>
        <v>63.5</v>
      </c>
      <c r="D154" s="437" t="n">
        <f aca="false">C154/B154</f>
        <v>6.35</v>
      </c>
      <c r="E154" s="437" t="n">
        <f aca="false">AVERAGE(E164,E174)</f>
        <v>0</v>
      </c>
      <c r="F154" s="437" t="n">
        <f aca="false">AVERAGE(F164,F174)</f>
        <v>317.5</v>
      </c>
      <c r="G154" s="437" t="n">
        <f aca="false">AVERAGE(G164,G174)</f>
        <v>218</v>
      </c>
      <c r="H154" s="437" t="n">
        <f aca="false">AVERAGE(H164,H174)</f>
        <v>2901</v>
      </c>
      <c r="I154" s="445" t="n">
        <f aca="false">H154/G154</f>
        <v>13.3073394495413</v>
      </c>
      <c r="J154" s="437" t="n">
        <f aca="false">AVERAGE(J164,J174)</f>
        <v>16</v>
      </c>
      <c r="K154" s="427" t="n">
        <f aca="false">(C154*0.1)+(E154*6)+(H154*0.1)+(J154*6)</f>
        <v>392.45</v>
      </c>
      <c r="L154" s="427" t="n">
        <f aca="false">(C154*0.1)+(E154*6)+(G154*1)+(H154*0.1)+(J154*6)</f>
        <v>610.45</v>
      </c>
      <c r="O154" s="444" t="n">
        <f aca="false">(B154+F154)/(B152+F152+B154+F154+B156+F156+B150+H150)</f>
        <v>0.220094086021505</v>
      </c>
      <c r="P154" s="424" t="n">
        <f aca="false">B154/(B152+H150+B154+B156)</f>
        <v>0.0227272727272727</v>
      </c>
      <c r="Q154" s="424" t="n">
        <f aca="false">F154/(F154+F152+F156)</f>
        <v>0.6201171875</v>
      </c>
    </row>
    <row r="155" customFormat="false" ht="8.25" hidden="false" customHeight="false" outlineLevel="0" collapsed="false">
      <c r="A155" s="442" t="s">
        <v>151</v>
      </c>
      <c r="B155" s="443" t="s">
        <v>34</v>
      </c>
      <c r="C155" s="443" t="s">
        <v>55</v>
      </c>
      <c r="D155" s="443" t="s">
        <v>142</v>
      </c>
      <c r="E155" s="443" t="s">
        <v>30</v>
      </c>
      <c r="F155" s="443" t="s">
        <v>53</v>
      </c>
      <c r="G155" s="443" t="s">
        <v>54</v>
      </c>
      <c r="H155" s="443" t="s">
        <v>55</v>
      </c>
      <c r="I155" s="443" t="s">
        <v>147</v>
      </c>
      <c r="J155" s="443" t="s">
        <v>30</v>
      </c>
      <c r="K155" s="443" t="s">
        <v>41</v>
      </c>
      <c r="L155" s="437" t="s">
        <v>148</v>
      </c>
      <c r="O155" s="423" t="s">
        <v>143</v>
      </c>
      <c r="P155" s="423" t="s">
        <v>145</v>
      </c>
      <c r="Q155" s="423" t="s">
        <v>149</v>
      </c>
    </row>
    <row r="156" customFormat="false" ht="8.25" hidden="false" customHeight="false" outlineLevel="0" collapsed="false">
      <c r="A156" s="426" t="s">
        <v>49</v>
      </c>
      <c r="B156" s="437" t="n">
        <f aca="false">AVERAGE(B166,B176)</f>
        <v>0</v>
      </c>
      <c r="C156" s="437" t="n">
        <f aca="false">AVERAGE(C166,C176)</f>
        <v>0</v>
      </c>
      <c r="D156" s="437" t="e">
        <f aca="false">C156/B156</f>
        <v>#DIV/0!</v>
      </c>
      <c r="E156" s="437" t="n">
        <f aca="false">AVERAGE(E166,E176)</f>
        <v>0</v>
      </c>
      <c r="F156" s="437" t="n">
        <f aca="false">AVERAGE(F166,F176)</f>
        <v>108.5</v>
      </c>
      <c r="G156" s="437" t="n">
        <f aca="false">AVERAGE(G166,G176)</f>
        <v>83.5</v>
      </c>
      <c r="H156" s="437" t="n">
        <f aca="false">AVERAGE(H166,H176)</f>
        <v>769.5</v>
      </c>
      <c r="I156" s="445" t="n">
        <f aca="false">H156/G156</f>
        <v>9.21556886227545</v>
      </c>
      <c r="J156" s="437" t="n">
        <f aca="false">AVERAGE(J166,J176)</f>
        <v>6</v>
      </c>
      <c r="K156" s="427" t="n">
        <f aca="false">(C156*0.1)+(E156*6)+(H156*0.1)+(J156*6)</f>
        <v>112.95</v>
      </c>
      <c r="L156" s="427" t="n">
        <f aca="false">(C156*0.1)+(E156*6)+(G156*1)+(H156*0.1)+(J156*6)</f>
        <v>196.45</v>
      </c>
      <c r="O156" s="444" t="n">
        <f aca="false">(B156+F156)/(B152+F152+B154+F154+B156+F156+B150+H150)</f>
        <v>0.0729166666666667</v>
      </c>
      <c r="P156" s="439" t="n">
        <f aca="false">B156/(B156+B154+B152+H150)</f>
        <v>0</v>
      </c>
      <c r="Q156" s="424" t="n">
        <f aca="false">F156/(F156+F154+F152)</f>
        <v>0.2119140625</v>
      </c>
    </row>
    <row r="157" customFormat="false" ht="8.25" hidden="false" customHeight="false" outlineLevel="0" collapsed="false">
      <c r="B157" s="446"/>
      <c r="C157" s="446"/>
      <c r="D157" s="446"/>
      <c r="E157" s="446"/>
      <c r="F157" s="446"/>
      <c r="G157" s="446"/>
      <c r="H157" s="446"/>
      <c r="I157" s="446"/>
      <c r="J157" s="446"/>
      <c r="K157" s="446"/>
      <c r="L157" s="447"/>
      <c r="P157" s="422"/>
    </row>
    <row r="158" customFormat="false" ht="8.25" hidden="false" customHeight="false" outlineLevel="0" collapsed="false">
      <c r="A158" s="425" t="n">
        <v>2024</v>
      </c>
      <c r="P158" s="422" t="n">
        <v>2024</v>
      </c>
      <c r="S158" s="425" t="s">
        <v>138</v>
      </c>
    </row>
    <row r="159" customFormat="false" ht="8.25" hidden="false" customHeight="false" outlineLevel="0" collapsed="false">
      <c r="A159" s="442" t="s">
        <v>139</v>
      </c>
      <c r="B159" s="443" t="s">
        <v>140</v>
      </c>
      <c r="C159" s="443" t="s">
        <v>26</v>
      </c>
      <c r="D159" s="443" t="s">
        <v>27</v>
      </c>
      <c r="E159" s="443" t="s">
        <v>55</v>
      </c>
      <c r="F159" s="443" t="s">
        <v>30</v>
      </c>
      <c r="G159" s="443" t="s">
        <v>141</v>
      </c>
      <c r="H159" s="443" t="s">
        <v>34</v>
      </c>
      <c r="I159" s="443" t="s">
        <v>55</v>
      </c>
      <c r="J159" s="443" t="s">
        <v>142</v>
      </c>
      <c r="K159" s="443" t="s">
        <v>30</v>
      </c>
      <c r="L159" s="443" t="s">
        <v>41</v>
      </c>
      <c r="O159" s="443" t="s">
        <v>143</v>
      </c>
      <c r="P159" s="443" t="s">
        <v>144</v>
      </c>
      <c r="Q159" s="443" t="s">
        <v>145</v>
      </c>
      <c r="S159" s="423" t="s">
        <v>16</v>
      </c>
      <c r="T159" s="423" t="s">
        <v>17</v>
      </c>
    </row>
    <row r="160" customFormat="false" ht="8.25" hidden="false" customHeight="false" outlineLevel="0" collapsed="false">
      <c r="A160" s="426" t="s">
        <v>49</v>
      </c>
      <c r="B160" s="437" t="n">
        <v>592</v>
      </c>
      <c r="C160" s="437" t="n">
        <v>412</v>
      </c>
      <c r="D160" s="444" t="n">
        <f aca="false">C160/B160</f>
        <v>0.695945945945946</v>
      </c>
      <c r="E160" s="437" t="n">
        <v>4344</v>
      </c>
      <c r="F160" s="437" t="n">
        <v>21</v>
      </c>
      <c r="G160" s="437" t="n">
        <v>16</v>
      </c>
      <c r="H160" s="437" t="n">
        <v>54</v>
      </c>
      <c r="I160" s="437" t="n">
        <v>274</v>
      </c>
      <c r="J160" s="445" t="n">
        <f aca="false">I160/H160</f>
        <v>5.07407407407407</v>
      </c>
      <c r="K160" s="437" t="n">
        <v>2</v>
      </c>
      <c r="L160" s="427" t="n">
        <f aca="false">((E160*0.05)+(F160*4)+(G160*-1)+(I160*0.1)+(K160*6))</f>
        <v>324.6</v>
      </c>
      <c r="O160" s="444" t="n">
        <f aca="false">(B160+H160)/(B162+F162+B164+F164+B166+F166+B160+H160)</f>
        <v>0.41839378238342</v>
      </c>
      <c r="P160" s="424" t="n">
        <f aca="false">B160/(B160+F162+F164+F166)</f>
        <v>0.509905254091301</v>
      </c>
      <c r="Q160" s="424" t="n">
        <f aca="false">H160/(H160+B162+B164+B166)</f>
        <v>0.140992167101828</v>
      </c>
      <c r="S160" s="424" t="n">
        <f aca="false">(H160+B162+B164+B166)/(H160+B162+B164+B166+B160)</f>
        <v>0.392820512820513</v>
      </c>
      <c r="T160" s="424" t="n">
        <f aca="false">B160/(B160+H160+B162+B164+B166)</f>
        <v>0.607179487179487</v>
      </c>
    </row>
    <row r="161" customFormat="false" ht="8.25" hidden="false" customHeight="false" outlineLevel="0" collapsed="false">
      <c r="A161" s="442" t="s">
        <v>146</v>
      </c>
      <c r="B161" s="443" t="s">
        <v>34</v>
      </c>
      <c r="C161" s="443" t="s">
        <v>55</v>
      </c>
      <c r="D161" s="443" t="s">
        <v>142</v>
      </c>
      <c r="E161" s="443" t="s">
        <v>30</v>
      </c>
      <c r="F161" s="443" t="s">
        <v>53</v>
      </c>
      <c r="G161" s="443" t="s">
        <v>54</v>
      </c>
      <c r="H161" s="443" t="s">
        <v>55</v>
      </c>
      <c r="I161" s="443" t="s">
        <v>147</v>
      </c>
      <c r="J161" s="443" t="s">
        <v>30</v>
      </c>
      <c r="K161" s="443" t="s">
        <v>41</v>
      </c>
      <c r="L161" s="443" t="s">
        <v>148</v>
      </c>
      <c r="O161" s="423" t="s">
        <v>143</v>
      </c>
      <c r="P161" s="423" t="s">
        <v>145</v>
      </c>
      <c r="Q161" s="423" t="s">
        <v>149</v>
      </c>
    </row>
    <row r="162" customFormat="false" ht="8.25" hidden="false" customHeight="false" outlineLevel="0" collapsed="false">
      <c r="A162" s="426" t="s">
        <v>49</v>
      </c>
      <c r="B162" s="437" t="n">
        <v>323</v>
      </c>
      <c r="C162" s="437" t="n">
        <v>1329</v>
      </c>
      <c r="D162" s="445" t="n">
        <f aca="false">C162/B162</f>
        <v>4.11455108359133</v>
      </c>
      <c r="E162" s="437" t="n">
        <v>15</v>
      </c>
      <c r="F162" s="437" t="n">
        <v>110</v>
      </c>
      <c r="G162" s="437" t="n">
        <v>92</v>
      </c>
      <c r="H162" s="437" t="n">
        <v>660</v>
      </c>
      <c r="I162" s="445" t="n">
        <f aca="false">H162/G162</f>
        <v>7.17391304347826</v>
      </c>
      <c r="J162" s="437" t="n">
        <v>2</v>
      </c>
      <c r="K162" s="427" t="n">
        <f aca="false">(C162*0.1)+(E162*6)+(H162*0.1)+(J162*6)</f>
        <v>300.9</v>
      </c>
      <c r="L162" s="427" t="n">
        <f aca="false">(C162*0.1)+(E162*6)+(G162*1)+(H162*0.1)+(J162*6)</f>
        <v>392.9</v>
      </c>
      <c r="O162" s="444" t="n">
        <f aca="false">(B162+F162)/(B162+F162+B164+F164+B166+F166+B160+H160)</f>
        <v>0.280440414507772</v>
      </c>
      <c r="P162" s="424" t="n">
        <f aca="false">B162/(H160+B162+B164+B166)</f>
        <v>0.843342036553525</v>
      </c>
      <c r="Q162" s="424" t="n">
        <f aca="false">F162/(F162+F164+F166)</f>
        <v>0.193321616871705</v>
      </c>
    </row>
    <row r="163" customFormat="false" ht="8.25" hidden="false" customHeight="false" outlineLevel="0" collapsed="false">
      <c r="A163" s="442" t="s">
        <v>150</v>
      </c>
      <c r="B163" s="443" t="s">
        <v>34</v>
      </c>
      <c r="C163" s="443" t="s">
        <v>55</v>
      </c>
      <c r="D163" s="443" t="s">
        <v>142</v>
      </c>
      <c r="E163" s="443" t="s">
        <v>30</v>
      </c>
      <c r="F163" s="443" t="s">
        <v>53</v>
      </c>
      <c r="G163" s="443" t="s">
        <v>54</v>
      </c>
      <c r="H163" s="443" t="s">
        <v>55</v>
      </c>
      <c r="I163" s="443" t="s">
        <v>147</v>
      </c>
      <c r="J163" s="443" t="s">
        <v>30</v>
      </c>
      <c r="K163" s="443" t="s">
        <v>41</v>
      </c>
      <c r="L163" s="443" t="s">
        <v>148</v>
      </c>
      <c r="O163" s="423" t="s">
        <v>143</v>
      </c>
      <c r="P163" s="423" t="s">
        <v>145</v>
      </c>
      <c r="Q163" s="423" t="s">
        <v>149</v>
      </c>
    </row>
    <row r="164" customFormat="false" ht="8.25" hidden="false" customHeight="false" outlineLevel="0" collapsed="false">
      <c r="A164" s="426" t="s">
        <v>49</v>
      </c>
      <c r="B164" s="437" t="n">
        <v>6</v>
      </c>
      <c r="C164" s="437" t="n">
        <v>27</v>
      </c>
      <c r="D164" s="437" t="n">
        <f aca="false">C164/B164</f>
        <v>4.5</v>
      </c>
      <c r="E164" s="437" t="n">
        <v>0</v>
      </c>
      <c r="F164" s="437" t="n">
        <v>345</v>
      </c>
      <c r="G164" s="437" t="n">
        <v>235</v>
      </c>
      <c r="H164" s="437" t="n">
        <v>2909</v>
      </c>
      <c r="I164" s="445" t="n">
        <f aca="false">H164/G164</f>
        <v>12.3787234042553</v>
      </c>
      <c r="J164" s="437" t="n">
        <v>14</v>
      </c>
      <c r="K164" s="427" t="n">
        <f aca="false">(C164*0.1)+(E164*6)+(H164*0.1)+(J164*6)</f>
        <v>377.6</v>
      </c>
      <c r="L164" s="427" t="n">
        <f aca="false">(C164*0.1)+(E164*6)+(G164*1)+(H164*0.1)+(J164*6)</f>
        <v>612.6</v>
      </c>
      <c r="O164" s="444" t="n">
        <f aca="false">(B164+F164)/(B162+F162+B164+F164+B166+F166+B160+H160)</f>
        <v>0.227331606217617</v>
      </c>
      <c r="P164" s="424" t="n">
        <f aca="false">B164/(B162+H160+B164+B166)</f>
        <v>0.0156657963446475</v>
      </c>
      <c r="Q164" s="424" t="n">
        <f aca="false">F164/(F164+F162+F166)</f>
        <v>0.606326889279438</v>
      </c>
    </row>
    <row r="165" customFormat="false" ht="8.25" hidden="false" customHeight="false" outlineLevel="0" collapsed="false">
      <c r="A165" s="442" t="s">
        <v>151</v>
      </c>
      <c r="B165" s="443" t="s">
        <v>34</v>
      </c>
      <c r="C165" s="443" t="s">
        <v>55</v>
      </c>
      <c r="D165" s="443" t="s">
        <v>142</v>
      </c>
      <c r="E165" s="443" t="s">
        <v>30</v>
      </c>
      <c r="F165" s="443" t="s">
        <v>53</v>
      </c>
      <c r="G165" s="443" t="s">
        <v>54</v>
      </c>
      <c r="H165" s="443" t="s">
        <v>55</v>
      </c>
      <c r="I165" s="443" t="s">
        <v>147</v>
      </c>
      <c r="J165" s="443" t="s">
        <v>30</v>
      </c>
      <c r="K165" s="443" t="s">
        <v>41</v>
      </c>
      <c r="L165" s="443" t="s">
        <v>148</v>
      </c>
      <c r="O165" s="423" t="s">
        <v>143</v>
      </c>
      <c r="P165" s="423" t="s">
        <v>145</v>
      </c>
      <c r="Q165" s="423" t="s">
        <v>149</v>
      </c>
    </row>
    <row r="166" customFormat="false" ht="8.25" hidden="false" customHeight="false" outlineLevel="0" collapsed="false">
      <c r="A166" s="426" t="s">
        <v>49</v>
      </c>
      <c r="B166" s="437" t="n">
        <v>0</v>
      </c>
      <c r="C166" s="437" t="n">
        <v>0</v>
      </c>
      <c r="D166" s="437" t="e">
        <f aca="false">C166/B166</f>
        <v>#DIV/0!</v>
      </c>
      <c r="E166" s="437" t="n">
        <v>0</v>
      </c>
      <c r="F166" s="437" t="n">
        <v>114</v>
      </c>
      <c r="G166" s="437" t="n">
        <v>86</v>
      </c>
      <c r="H166" s="437" t="n">
        <v>810</v>
      </c>
      <c r="I166" s="445" t="n">
        <f aca="false">H166/G166</f>
        <v>9.41860465116279</v>
      </c>
      <c r="J166" s="437" t="n">
        <v>5</v>
      </c>
      <c r="K166" s="427" t="n">
        <f aca="false">(C166*0.1)+(E166*6)+(H166*0.1)+(J166*6)</f>
        <v>111</v>
      </c>
      <c r="L166" s="427" t="n">
        <f aca="false">(C166*0.1)+(E166*6)+(G166*1)+(H166*0.1)+(J166*6)</f>
        <v>197</v>
      </c>
      <c r="O166" s="444" t="n">
        <f aca="false">(B166+F166)/(B162+F162+B164+F164+B166+F166+B160+H160)</f>
        <v>0.0738341968911917</v>
      </c>
      <c r="P166" s="439" t="n">
        <f aca="false">B166/(B166+B164+B162+H160)</f>
        <v>0</v>
      </c>
      <c r="Q166" s="424" t="n">
        <f aca="false">F166/(F166+F164+F162)</f>
        <v>0.200351493848858</v>
      </c>
    </row>
    <row r="168" customFormat="false" ht="8.25" hidden="false" customHeight="false" outlineLevel="0" collapsed="false">
      <c r="A168" s="425" t="n">
        <v>2025</v>
      </c>
      <c r="P168" s="422" t="n">
        <v>2025</v>
      </c>
      <c r="S168" s="425" t="s">
        <v>138</v>
      </c>
    </row>
    <row r="169" customFormat="false" ht="8.25" hidden="false" customHeight="false" outlineLevel="0" collapsed="false">
      <c r="A169" s="442" t="s">
        <v>139</v>
      </c>
      <c r="B169" s="443" t="s">
        <v>140</v>
      </c>
      <c r="C169" s="443" t="s">
        <v>26</v>
      </c>
      <c r="D169" s="443" t="s">
        <v>27</v>
      </c>
      <c r="E169" s="443" t="s">
        <v>55</v>
      </c>
      <c r="F169" s="443" t="s">
        <v>30</v>
      </c>
      <c r="G169" s="443" t="s">
        <v>141</v>
      </c>
      <c r="H169" s="443" t="s">
        <v>34</v>
      </c>
      <c r="I169" s="443" t="s">
        <v>55</v>
      </c>
      <c r="J169" s="443" t="s">
        <v>142</v>
      </c>
      <c r="K169" s="443" t="s">
        <v>30</v>
      </c>
      <c r="L169" s="443" t="s">
        <v>41</v>
      </c>
      <c r="O169" s="443" t="s">
        <v>143</v>
      </c>
      <c r="P169" s="443" t="s">
        <v>144</v>
      </c>
      <c r="Q169" s="443" t="s">
        <v>145</v>
      </c>
      <c r="S169" s="423" t="s">
        <v>16</v>
      </c>
      <c r="T169" s="423" t="s">
        <v>17</v>
      </c>
    </row>
    <row r="170" customFormat="false" ht="8.25" hidden="false" customHeight="false" outlineLevel="0" collapsed="false">
      <c r="A170" s="426" t="s">
        <v>49</v>
      </c>
      <c r="B170" s="437" t="n">
        <v>480</v>
      </c>
      <c r="C170" s="437" t="n">
        <v>325</v>
      </c>
      <c r="D170" s="444" t="n">
        <f aca="false">C170/B170</f>
        <v>0.677083333333333</v>
      </c>
      <c r="E170" s="437" t="n">
        <v>4063</v>
      </c>
      <c r="F170" s="437" t="n">
        <v>25</v>
      </c>
      <c r="G170" s="437" t="n">
        <v>14</v>
      </c>
      <c r="H170" s="437" t="n">
        <v>44</v>
      </c>
      <c r="I170" s="437" t="n">
        <v>94</v>
      </c>
      <c r="J170" s="437" t="n">
        <f aca="false">I170/H170</f>
        <v>2.13636363636364</v>
      </c>
      <c r="K170" s="437" t="n">
        <v>0</v>
      </c>
      <c r="L170" s="427" t="n">
        <f aca="false">((E170*0.05)+(F170*4)+(G170*-1)+(I170*0.1)+(K170*6))</f>
        <v>298.55</v>
      </c>
      <c r="O170" s="444" t="n">
        <f aca="false">(B170+H170)/(B172+F172+B174+F174+B176+F176+B170+H170)</f>
        <v>0.365921787709497</v>
      </c>
      <c r="P170" s="424" t="n">
        <f aca="false">B170/(B170+F172+F174+F176)</f>
        <v>0.513368983957219</v>
      </c>
      <c r="Q170" s="424" t="n">
        <f aca="false">H170/(H170+B172+B174+B176)</f>
        <v>0.0885311871227364</v>
      </c>
      <c r="S170" s="424" t="n">
        <f aca="false">(H170+B172+B174+B176)/(H170+B172+B174+B176+B170)</f>
        <v>0.508700102354145</v>
      </c>
      <c r="T170" s="424" t="n">
        <f aca="false">B170/(B170+H170+B172+B174+B176)</f>
        <v>0.491299897645855</v>
      </c>
    </row>
    <row r="171" customFormat="false" ht="8.25" hidden="false" customHeight="false" outlineLevel="0" collapsed="false">
      <c r="A171" s="442" t="s">
        <v>146</v>
      </c>
      <c r="B171" s="443" t="s">
        <v>34</v>
      </c>
      <c r="C171" s="443" t="s">
        <v>55</v>
      </c>
      <c r="D171" s="443" t="s">
        <v>142</v>
      </c>
      <c r="E171" s="443" t="s">
        <v>30</v>
      </c>
      <c r="F171" s="443" t="s">
        <v>53</v>
      </c>
      <c r="G171" s="443" t="s">
        <v>54</v>
      </c>
      <c r="H171" s="443" t="s">
        <v>55</v>
      </c>
      <c r="I171" s="443" t="s">
        <v>147</v>
      </c>
      <c r="J171" s="443" t="s">
        <v>30</v>
      </c>
      <c r="K171" s="443" t="s">
        <v>41</v>
      </c>
      <c r="L171" s="443" t="s">
        <v>148</v>
      </c>
      <c r="O171" s="423" t="s">
        <v>143</v>
      </c>
      <c r="P171" s="423" t="s">
        <v>145</v>
      </c>
      <c r="Q171" s="423" t="s">
        <v>149</v>
      </c>
    </row>
    <row r="172" customFormat="false" ht="8.25" hidden="false" customHeight="false" outlineLevel="0" collapsed="false">
      <c r="A172" s="426" t="s">
        <v>49</v>
      </c>
      <c r="B172" s="437" t="n">
        <v>439</v>
      </c>
      <c r="C172" s="437" t="n">
        <v>1888</v>
      </c>
      <c r="D172" s="445" t="n">
        <f aca="false">C172/B172</f>
        <v>4.30068337129841</v>
      </c>
      <c r="E172" s="437" t="n">
        <v>18</v>
      </c>
      <c r="F172" s="437" t="n">
        <v>62</v>
      </c>
      <c r="G172" s="437" t="n">
        <v>53</v>
      </c>
      <c r="H172" s="437" t="n">
        <v>441</v>
      </c>
      <c r="I172" s="445" t="n">
        <f aca="false">H172/G172</f>
        <v>8.32075471698113</v>
      </c>
      <c r="J172" s="437" t="n">
        <v>0</v>
      </c>
      <c r="K172" s="427" t="n">
        <f aca="false">(C172*0.1)+(E172*6)+(H172*0.1)+(J172*6)</f>
        <v>340.9</v>
      </c>
      <c r="L172" s="427" t="n">
        <f aca="false">(C172*0.1)+(E172*6)+(G172*1)+(H172*0.1)+(J172*6)</f>
        <v>393.9</v>
      </c>
      <c r="O172" s="444" t="n">
        <f aca="false">(B172+F172)/(B172+F172+B174+F174+B176+F176+B170+H170)</f>
        <v>0.349860335195531</v>
      </c>
      <c r="P172" s="424" t="n">
        <f aca="false">B172/(H170+B172+B174+B176)</f>
        <v>0.883299798792757</v>
      </c>
      <c r="Q172" s="424" t="n">
        <f aca="false">F172/(F172+F174+F176)</f>
        <v>0.136263736263736</v>
      </c>
    </row>
    <row r="173" customFormat="false" ht="8.25" hidden="false" customHeight="false" outlineLevel="0" collapsed="false">
      <c r="A173" s="442" t="s">
        <v>150</v>
      </c>
      <c r="B173" s="443" t="s">
        <v>34</v>
      </c>
      <c r="C173" s="443" t="s">
        <v>55</v>
      </c>
      <c r="D173" s="443" t="s">
        <v>142</v>
      </c>
      <c r="E173" s="443" t="s">
        <v>30</v>
      </c>
      <c r="F173" s="443" t="s">
        <v>53</v>
      </c>
      <c r="G173" s="443" t="s">
        <v>54</v>
      </c>
      <c r="H173" s="443" t="s">
        <v>55</v>
      </c>
      <c r="I173" s="443" t="s">
        <v>147</v>
      </c>
      <c r="J173" s="443" t="s">
        <v>30</v>
      </c>
      <c r="K173" s="443" t="s">
        <v>41</v>
      </c>
      <c r="L173" s="443" t="s">
        <v>148</v>
      </c>
      <c r="O173" s="423" t="s">
        <v>143</v>
      </c>
      <c r="P173" s="423" t="s">
        <v>145</v>
      </c>
      <c r="Q173" s="423" t="s">
        <v>149</v>
      </c>
    </row>
    <row r="174" customFormat="false" ht="8.25" hidden="false" customHeight="false" outlineLevel="0" collapsed="false">
      <c r="A174" s="426" t="s">
        <v>49</v>
      </c>
      <c r="B174" s="437" t="n">
        <v>14</v>
      </c>
      <c r="C174" s="437" t="n">
        <v>100</v>
      </c>
      <c r="D174" s="445" t="n">
        <f aca="false">C174/B174</f>
        <v>7.14285714285714</v>
      </c>
      <c r="E174" s="437" t="n">
        <v>0</v>
      </c>
      <c r="F174" s="437" t="n">
        <v>290</v>
      </c>
      <c r="G174" s="437" t="n">
        <v>201</v>
      </c>
      <c r="H174" s="437" t="n">
        <v>2893</v>
      </c>
      <c r="I174" s="445" t="n">
        <f aca="false">H174/G174</f>
        <v>14.3930348258706</v>
      </c>
      <c r="J174" s="437" t="n">
        <v>18</v>
      </c>
      <c r="K174" s="427" t="n">
        <f aca="false">(C174*0.1)+(E174*6)+(H174*0.1)+(J174*6)</f>
        <v>407.3</v>
      </c>
      <c r="L174" s="427" t="n">
        <f aca="false">(C174*0.1)+(E174*6)+(G174*1)+(H174*0.1)+(J174*6)</f>
        <v>608.3</v>
      </c>
      <c r="O174" s="444" t="n">
        <f aca="false">(B174+F174)/(B172+F172+B174+F174+B176+F176+B170+H170)</f>
        <v>0.212290502793296</v>
      </c>
      <c r="P174" s="424" t="n">
        <f aca="false">B174/(B172+H170+B174+B176)</f>
        <v>0.028169014084507</v>
      </c>
      <c r="Q174" s="424" t="n">
        <f aca="false">F174/(F174+F172+F176)</f>
        <v>0.637362637362637</v>
      </c>
    </row>
    <row r="175" customFormat="false" ht="8.25" hidden="false" customHeight="false" outlineLevel="0" collapsed="false">
      <c r="A175" s="442" t="s">
        <v>151</v>
      </c>
      <c r="B175" s="443" t="s">
        <v>34</v>
      </c>
      <c r="C175" s="443" t="s">
        <v>55</v>
      </c>
      <c r="D175" s="443" t="s">
        <v>142</v>
      </c>
      <c r="E175" s="443" t="s">
        <v>30</v>
      </c>
      <c r="F175" s="443" t="s">
        <v>53</v>
      </c>
      <c r="G175" s="443" t="s">
        <v>54</v>
      </c>
      <c r="H175" s="443" t="s">
        <v>55</v>
      </c>
      <c r="I175" s="443" t="s">
        <v>147</v>
      </c>
      <c r="J175" s="443" t="s">
        <v>30</v>
      </c>
      <c r="K175" s="443" t="s">
        <v>41</v>
      </c>
      <c r="L175" s="443" t="s">
        <v>148</v>
      </c>
      <c r="O175" s="423" t="s">
        <v>143</v>
      </c>
      <c r="P175" s="423" t="s">
        <v>145</v>
      </c>
      <c r="Q175" s="423" t="s">
        <v>149</v>
      </c>
    </row>
    <row r="176" customFormat="false" ht="8.25" hidden="false" customHeight="false" outlineLevel="0" collapsed="false">
      <c r="A176" s="426" t="s">
        <v>49</v>
      </c>
      <c r="B176" s="437" t="n">
        <v>0</v>
      </c>
      <c r="C176" s="437" t="n">
        <v>0</v>
      </c>
      <c r="D176" s="437" t="e">
        <f aca="false">C176/B176</f>
        <v>#DIV/0!</v>
      </c>
      <c r="E176" s="437" t="n">
        <v>0</v>
      </c>
      <c r="F176" s="437" t="n">
        <v>103</v>
      </c>
      <c r="G176" s="437" t="n">
        <v>81</v>
      </c>
      <c r="H176" s="437" t="n">
        <v>729</v>
      </c>
      <c r="I176" s="445" t="n">
        <f aca="false">H176/G176</f>
        <v>9</v>
      </c>
      <c r="J176" s="437" t="n">
        <v>7</v>
      </c>
      <c r="K176" s="427" t="n">
        <f aca="false">(C176*0.1)+(E176*6)+(H176*0.1)+(J176*6)</f>
        <v>114.9</v>
      </c>
      <c r="L176" s="427" t="n">
        <f aca="false">(C176*0.1)+(E176*6)+(G176*1)+(H176*0.1)+(J176*6)</f>
        <v>195.9</v>
      </c>
      <c r="O176" s="444" t="n">
        <f aca="false">(B176+F176)/(B172+F172+B174+F174+B176+F176+B170+H170)</f>
        <v>0.071927374301676</v>
      </c>
      <c r="P176" s="439" t="n">
        <f aca="false">B176/(B176+B174+B172+H170)</f>
        <v>0</v>
      </c>
      <c r="Q176" s="424" t="n">
        <f aca="false">F176/(F176+F174+F172)</f>
        <v>0.226373626373626</v>
      </c>
    </row>
  </sheetData>
  <mergeCells count="136">
    <mergeCell ref="A1:W1"/>
    <mergeCell ref="A3:W3"/>
    <mergeCell ref="AC3:AY3"/>
    <mergeCell ref="H5:J5"/>
    <mergeCell ref="M5:O5"/>
    <mergeCell ref="AJ5:AL5"/>
    <mergeCell ref="AO5:AQ5"/>
    <mergeCell ref="H6:J6"/>
    <mergeCell ref="AJ6:AL6"/>
    <mergeCell ref="H7:J7"/>
    <mergeCell ref="AJ7:AL7"/>
    <mergeCell ref="A10:W10"/>
    <mergeCell ref="AC10:AY10"/>
    <mergeCell ref="C12:I12"/>
    <mergeCell ref="N12:R12"/>
    <mergeCell ref="T12:V12"/>
    <mergeCell ref="X12:Y12"/>
    <mergeCell ref="AG12:AM12"/>
    <mergeCell ref="AP12:AT12"/>
    <mergeCell ref="AV12:AX12"/>
    <mergeCell ref="AZ12:BA12"/>
    <mergeCell ref="A20:G20"/>
    <mergeCell ref="H20:M20"/>
    <mergeCell ref="T20:V20"/>
    <mergeCell ref="X20:Y20"/>
    <mergeCell ref="AE20:AK20"/>
    <mergeCell ref="AL20:AQ20"/>
    <mergeCell ref="AV20:AX20"/>
    <mergeCell ref="AZ20:BA20"/>
    <mergeCell ref="A30:G30"/>
    <mergeCell ref="L30:P30"/>
    <mergeCell ref="T30:V30"/>
    <mergeCell ref="X30:Y30"/>
    <mergeCell ref="AE30:AK30"/>
    <mergeCell ref="AN30:AR30"/>
    <mergeCell ref="AV30:AX30"/>
    <mergeCell ref="AZ30:BA30"/>
    <mergeCell ref="A41:G41"/>
    <mergeCell ref="L41:P41"/>
    <mergeCell ref="T41:V41"/>
    <mergeCell ref="X41:Y41"/>
    <mergeCell ref="AE41:AK41"/>
    <mergeCell ref="AN41:AR41"/>
    <mergeCell ref="AV41:AX41"/>
    <mergeCell ref="AZ41:BA41"/>
    <mergeCell ref="A50:G50"/>
    <mergeCell ref="J50:N50"/>
    <mergeCell ref="R50:V50"/>
    <mergeCell ref="AC50:AI50"/>
    <mergeCell ref="AL50:AP50"/>
    <mergeCell ref="AT50:AX50"/>
    <mergeCell ref="J51:M51"/>
    <mergeCell ref="R51:U51"/>
    <mergeCell ref="AL51:AO51"/>
    <mergeCell ref="AT51:AW51"/>
    <mergeCell ref="J52:M52"/>
    <mergeCell ref="R52:U52"/>
    <mergeCell ref="AL52:AO52"/>
    <mergeCell ref="AT52:AW52"/>
    <mergeCell ref="J53:M53"/>
    <mergeCell ref="R53:U53"/>
    <mergeCell ref="AL53:AO53"/>
    <mergeCell ref="AT53:AW53"/>
    <mergeCell ref="J54:M54"/>
    <mergeCell ref="R54:U54"/>
    <mergeCell ref="AL54:AO54"/>
    <mergeCell ref="AT54:AW54"/>
    <mergeCell ref="J55:M55"/>
    <mergeCell ref="R55:U55"/>
    <mergeCell ref="AL55:AO55"/>
    <mergeCell ref="AT55:AW55"/>
    <mergeCell ref="J56:M56"/>
    <mergeCell ref="R56:U56"/>
    <mergeCell ref="AL56:AO56"/>
    <mergeCell ref="AT56:AW56"/>
    <mergeCell ref="J57:M57"/>
    <mergeCell ref="R57:U57"/>
    <mergeCell ref="AL57:AO57"/>
    <mergeCell ref="AT57:AW57"/>
    <mergeCell ref="J58:M58"/>
    <mergeCell ref="R58:U58"/>
    <mergeCell ref="AL58:AO58"/>
    <mergeCell ref="AT58:AW58"/>
    <mergeCell ref="J59:M59"/>
    <mergeCell ref="R59:U59"/>
    <mergeCell ref="AL59:AO59"/>
    <mergeCell ref="AT59:AW59"/>
    <mergeCell ref="A73:W73"/>
    <mergeCell ref="H75:J75"/>
    <mergeCell ref="M75:O75"/>
    <mergeCell ref="H76:J76"/>
    <mergeCell ref="H77:J77"/>
    <mergeCell ref="A80:W80"/>
    <mergeCell ref="C82:I82"/>
    <mergeCell ref="L82:P82"/>
    <mergeCell ref="R82:T82"/>
    <mergeCell ref="V82:W82"/>
    <mergeCell ref="A90:G90"/>
    <mergeCell ref="H90:M90"/>
    <mergeCell ref="R90:T90"/>
    <mergeCell ref="V90:W90"/>
    <mergeCell ref="A100:G100"/>
    <mergeCell ref="J100:N100"/>
    <mergeCell ref="R100:T100"/>
    <mergeCell ref="V100:W100"/>
    <mergeCell ref="A111:G111"/>
    <mergeCell ref="J111:N111"/>
    <mergeCell ref="R111:T111"/>
    <mergeCell ref="V111:W111"/>
    <mergeCell ref="A120:G120"/>
    <mergeCell ref="J120:N120"/>
    <mergeCell ref="R120:V120"/>
    <mergeCell ref="J121:M121"/>
    <mergeCell ref="R121:U121"/>
    <mergeCell ref="J122:M122"/>
    <mergeCell ref="R122:U122"/>
    <mergeCell ref="J123:M123"/>
    <mergeCell ref="R123:U123"/>
    <mergeCell ref="J124:M124"/>
    <mergeCell ref="R124:U124"/>
    <mergeCell ref="J125:M125"/>
    <mergeCell ref="R125:U125"/>
    <mergeCell ref="J126:M126"/>
    <mergeCell ref="R126:U126"/>
    <mergeCell ref="J127:M127"/>
    <mergeCell ref="R127:U127"/>
    <mergeCell ref="J128:M128"/>
    <mergeCell ref="R128:U128"/>
    <mergeCell ref="J129:M129"/>
    <mergeCell ref="R129:U129"/>
    <mergeCell ref="A141:W141"/>
    <mergeCell ref="H143:J143"/>
    <mergeCell ref="M143:O143"/>
    <mergeCell ref="H144:J144"/>
    <mergeCell ref="H145:J145"/>
    <mergeCell ref="H146:J146"/>
  </mergeCells>
  <hyperlinks>
    <hyperlink ref="H5" location="ARI!C9" display="RSP Projections: Year 1"/>
    <hyperlink ref="M5" location="ARI!AX11" display="Adjustable Projections: Year 1"/>
    <hyperlink ref="AJ5" location="ARI!C9" display="RSP Projections: Year 1"/>
    <hyperlink ref="AO5" location="ARI!AX11" display="Adjustable Projections: Year 1"/>
    <hyperlink ref="H6" location="ARI!A110" display="RSP Projections: Year 2"/>
    <hyperlink ref="M6" location="ARI!A170" display="Past Run/Pass Performances"/>
    <hyperlink ref="AJ6" location="ARI!A110" display="RSP Projections: Year 2"/>
    <hyperlink ref="H75" location="ARI!C9" display="RSP Projections: Year 1"/>
    <hyperlink ref="M75" location="ARI!AX11" display="Adjustable Projections: Year 1"/>
    <hyperlink ref="H76" location="ARI!A110" display="RSP Projections: Year 2"/>
    <hyperlink ref="M76" location="ARI!A170" display="Past Run/Pass Performances"/>
    <hyperlink ref="H143" location="ARI!C9" display="RSP Projections: Year 1"/>
    <hyperlink ref="M143" location="ARI!AX11" display="Adjustable Projections: Year 1"/>
    <hyperlink ref="H144" location="ARI!A90" display="RSP Projections: Year 2"/>
  </hyperlinks>
  <printOptions headings="false" gridLines="false" gridLinesSet="true" horizontalCentered="false" verticalCentered="false"/>
  <pageMargins left="0" right="0" top="0" bottom="0" header="0.511811023622047" footer="0.511811023622047"/>
  <pageSetup paperSize="1" scale="54"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76"/>
  <sheetViews>
    <sheetView showFormulas="false" showGridLines="true" showRowColHeaders="true" showZeros="true" rightToLeft="false" tabSelected="false" showOutlineSymbols="true" defaultGridColor="true" view="normal" topLeftCell="A43" colorId="64" zoomScale="200" zoomScaleNormal="200" zoomScalePageLayoutView="100" workbookViewId="0">
      <selection pane="topLeft" activeCell="O27" activeCellId="0" sqref="O27"/>
    </sheetView>
  </sheetViews>
  <sheetFormatPr defaultColWidth="4.00390625" defaultRowHeight="8.25" customHeight="false" zeroHeight="false" outlineLevelRow="0" outlineLevelCol="0"/>
  <cols>
    <col collapsed="false" customWidth="true" hidden="false" outlineLevel="0" max="1" min="1" style="273" width="9.71"/>
    <col collapsed="false" customWidth="false" hidden="false" outlineLevel="0" max="17" min="2" style="273" width="4"/>
    <col collapsed="false" customWidth="true" hidden="false" outlineLevel="0" max="18" min="18" style="273" width="10.57"/>
    <col collapsed="false" customWidth="false" hidden="false" outlineLevel="0" max="16384" min="19" style="273" width="4"/>
  </cols>
  <sheetData>
    <row r="1" customFormat="false" ht="8.25" hidden="false" customHeight="false" outlineLevel="0" collapsed="false">
      <c r="A1" s="275" t="s">
        <v>1902</v>
      </c>
      <c r="B1" s="275"/>
      <c r="C1" s="275"/>
      <c r="D1" s="275"/>
      <c r="E1" s="275"/>
      <c r="F1" s="275"/>
      <c r="G1" s="275"/>
      <c r="H1" s="275"/>
      <c r="I1" s="275"/>
      <c r="J1" s="275"/>
      <c r="K1" s="275"/>
      <c r="L1" s="275"/>
      <c r="M1" s="275"/>
      <c r="N1" s="275"/>
      <c r="O1" s="275"/>
      <c r="P1" s="275"/>
      <c r="Q1" s="275"/>
      <c r="R1" s="275"/>
      <c r="S1" s="275"/>
      <c r="T1" s="275"/>
      <c r="U1" s="275"/>
      <c r="V1" s="275"/>
      <c r="W1" s="275"/>
    </row>
    <row r="2" customFormat="false" ht="8.25" hidden="false" customHeight="false" outlineLevel="0" collapsed="false">
      <c r="C2" s="276"/>
      <c r="D2" s="276"/>
      <c r="E2" s="276"/>
      <c r="F2" s="276"/>
      <c r="G2" s="276"/>
      <c r="H2" s="276"/>
      <c r="I2" s="276"/>
      <c r="J2" s="276"/>
      <c r="K2" s="276"/>
      <c r="L2" s="276"/>
      <c r="M2" s="276"/>
      <c r="N2" s="276"/>
    </row>
    <row r="3" customFormat="false" ht="8.25" hidden="false" customHeight="false" outlineLevel="0" collapsed="false">
      <c r="A3" s="275" t="s">
        <v>10</v>
      </c>
      <c r="B3" s="275"/>
      <c r="C3" s="275"/>
      <c r="D3" s="275"/>
      <c r="E3" s="275"/>
      <c r="F3" s="275"/>
      <c r="G3" s="275"/>
      <c r="H3" s="275"/>
      <c r="I3" s="275"/>
      <c r="J3" s="275"/>
      <c r="K3" s="275"/>
      <c r="L3" s="275"/>
      <c r="M3" s="275"/>
      <c r="N3" s="275"/>
      <c r="O3" s="275"/>
      <c r="P3" s="275"/>
      <c r="Q3" s="275"/>
      <c r="R3" s="275"/>
      <c r="S3" s="275"/>
      <c r="T3" s="275"/>
      <c r="U3" s="275"/>
      <c r="V3" s="275"/>
      <c r="W3" s="275"/>
      <c r="AC3" s="275" t="s">
        <v>10</v>
      </c>
      <c r="AD3" s="275"/>
      <c r="AE3" s="275"/>
      <c r="AF3" s="275"/>
      <c r="AG3" s="275"/>
      <c r="AH3" s="275"/>
      <c r="AI3" s="275"/>
      <c r="AJ3" s="275"/>
      <c r="AK3" s="275"/>
      <c r="AL3" s="275"/>
      <c r="AM3" s="275"/>
      <c r="AN3" s="275"/>
      <c r="AO3" s="275"/>
      <c r="AP3" s="275"/>
      <c r="AQ3" s="275"/>
      <c r="AR3" s="275"/>
      <c r="AS3" s="275"/>
      <c r="AT3" s="275"/>
      <c r="AU3" s="275"/>
      <c r="AV3" s="275"/>
      <c r="AW3" s="275"/>
      <c r="AX3" s="275"/>
      <c r="AY3" s="275"/>
    </row>
    <row r="4" customFormat="false" ht="8.25" hidden="false" customHeight="false" outlineLevel="0" collapsed="false">
      <c r="A4" s="276"/>
      <c r="B4" s="276"/>
      <c r="C4" s="276"/>
      <c r="D4" s="276"/>
      <c r="E4" s="276"/>
      <c r="F4" s="276"/>
      <c r="G4" s="276"/>
      <c r="H4" s="276"/>
      <c r="I4" s="276"/>
      <c r="J4" s="276"/>
      <c r="K4" s="276"/>
      <c r="L4" s="276"/>
      <c r="M4" s="276"/>
      <c r="N4" s="276"/>
      <c r="O4" s="276"/>
      <c r="P4" s="276"/>
      <c r="Q4" s="276"/>
      <c r="R4" s="276"/>
      <c r="S4" s="276"/>
      <c r="T4" s="276"/>
      <c r="U4" s="276"/>
      <c r="V4" s="276"/>
      <c r="W4" s="276"/>
      <c r="X4" s="276"/>
      <c r="Y4" s="276"/>
      <c r="Z4" s="276"/>
      <c r="AA4" s="276"/>
      <c r="AC4" s="276"/>
      <c r="AD4" s="276"/>
      <c r="AE4" s="276"/>
      <c r="AF4" s="276"/>
      <c r="AG4" s="276"/>
      <c r="AH4" s="276"/>
      <c r="AI4" s="276"/>
      <c r="AJ4" s="276"/>
      <c r="AK4" s="276"/>
      <c r="AL4" s="276"/>
      <c r="AM4" s="276"/>
      <c r="AN4" s="276"/>
      <c r="AO4" s="276"/>
      <c r="AP4" s="276"/>
      <c r="AQ4" s="276"/>
      <c r="AR4" s="276"/>
      <c r="AS4" s="276"/>
      <c r="AT4" s="276"/>
      <c r="AU4" s="276"/>
      <c r="AV4" s="276"/>
      <c r="AW4" s="276"/>
      <c r="AX4" s="276"/>
      <c r="AY4" s="276"/>
    </row>
    <row r="5" customFormat="false" ht="8.25" hidden="false" customHeight="false" outlineLevel="0" collapsed="false">
      <c r="H5" s="277" t="s">
        <v>11</v>
      </c>
      <c r="I5" s="277"/>
      <c r="J5" s="277"/>
      <c r="M5" s="277" t="s">
        <v>12</v>
      </c>
      <c r="N5" s="277"/>
      <c r="O5" s="277"/>
      <c r="S5" s="278" t="s">
        <v>13</v>
      </c>
      <c r="AJ5" s="277" t="s">
        <v>11</v>
      </c>
      <c r="AK5" s="277"/>
      <c r="AL5" s="277"/>
      <c r="AO5" s="277" t="s">
        <v>12</v>
      </c>
      <c r="AP5" s="277"/>
      <c r="AQ5" s="277"/>
    </row>
    <row r="6" customFormat="false" ht="8.25" hidden="false" customHeight="false" outlineLevel="0" collapsed="false">
      <c r="H6" s="277" t="s">
        <v>14</v>
      </c>
      <c r="I6" s="277"/>
      <c r="J6" s="277"/>
      <c r="M6" s="277" t="s">
        <v>15</v>
      </c>
      <c r="S6" s="279" t="s">
        <v>16</v>
      </c>
      <c r="T6" s="279" t="s">
        <v>17</v>
      </c>
      <c r="AJ6" s="277" t="s">
        <v>14</v>
      </c>
      <c r="AK6" s="277"/>
      <c r="AL6" s="277"/>
    </row>
    <row r="7" customFormat="false" ht="8.25" hidden="false" customHeight="false" outlineLevel="0" collapsed="false">
      <c r="H7" s="277"/>
      <c r="I7" s="277"/>
      <c r="J7" s="277"/>
      <c r="S7" s="280" t="n">
        <f aca="false">(N17+D27+L38+L47)/(N17+D27+L38+D17)</f>
        <v>0.457425742574257</v>
      </c>
      <c r="T7" s="280" t="n">
        <f aca="false">D17/(D17+N17+D27+L38+L47)</f>
        <v>0.542574257425743</v>
      </c>
      <c r="AJ7" s="277"/>
      <c r="AK7" s="277"/>
      <c r="AL7" s="277"/>
    </row>
    <row r="10" customFormat="false" ht="8.25" hidden="false" customHeight="false" outlineLevel="0" collapsed="false">
      <c r="A10" s="275" t="s">
        <v>11</v>
      </c>
      <c r="B10" s="275"/>
      <c r="C10" s="275"/>
      <c r="D10" s="275"/>
      <c r="E10" s="275"/>
      <c r="F10" s="275"/>
      <c r="G10" s="275"/>
      <c r="H10" s="275"/>
      <c r="I10" s="275"/>
      <c r="J10" s="275"/>
      <c r="K10" s="275"/>
      <c r="L10" s="275"/>
      <c r="M10" s="275"/>
      <c r="N10" s="275"/>
      <c r="O10" s="275"/>
      <c r="P10" s="275"/>
      <c r="Q10" s="275"/>
      <c r="R10" s="275"/>
      <c r="S10" s="275"/>
      <c r="T10" s="275"/>
      <c r="U10" s="275"/>
      <c r="V10" s="275"/>
      <c r="W10" s="275"/>
      <c r="AC10" s="275" t="s">
        <v>12</v>
      </c>
      <c r="AD10" s="275"/>
      <c r="AE10" s="275"/>
      <c r="AF10" s="275"/>
      <c r="AG10" s="275"/>
      <c r="AH10" s="275"/>
      <c r="AI10" s="275"/>
      <c r="AJ10" s="275"/>
      <c r="AK10" s="275"/>
      <c r="AL10" s="275"/>
      <c r="AM10" s="275"/>
      <c r="AN10" s="275"/>
      <c r="AO10" s="275"/>
      <c r="AP10" s="275"/>
      <c r="AQ10" s="275"/>
      <c r="AR10" s="275"/>
      <c r="AS10" s="275"/>
      <c r="AT10" s="275"/>
      <c r="AU10" s="275"/>
      <c r="AV10" s="275"/>
      <c r="AW10" s="275"/>
      <c r="AX10" s="275"/>
      <c r="AY10" s="275"/>
    </row>
    <row r="12" customFormat="false" ht="8.25" hidden="false" customHeight="false" outlineLevel="0" collapsed="false">
      <c r="C12" s="275" t="s">
        <v>18</v>
      </c>
      <c r="D12" s="275"/>
      <c r="E12" s="275"/>
      <c r="F12" s="275"/>
      <c r="G12" s="275"/>
      <c r="H12" s="275"/>
      <c r="I12" s="275"/>
      <c r="L12" s="275" t="s">
        <v>19</v>
      </c>
      <c r="M12" s="275"/>
      <c r="N12" s="275"/>
      <c r="O12" s="275"/>
      <c r="P12" s="275"/>
      <c r="R12" s="275" t="s">
        <v>20</v>
      </c>
      <c r="S12" s="275"/>
      <c r="T12" s="275"/>
      <c r="V12" s="275" t="s">
        <v>21</v>
      </c>
      <c r="W12" s="275"/>
      <c r="AE12" s="275" t="s">
        <v>18</v>
      </c>
      <c r="AF12" s="275"/>
      <c r="AG12" s="275"/>
      <c r="AH12" s="275"/>
      <c r="AI12" s="275"/>
      <c r="AJ12" s="275"/>
      <c r="AK12" s="275"/>
      <c r="AN12" s="275" t="s">
        <v>19</v>
      </c>
      <c r="AO12" s="275"/>
      <c r="AP12" s="275"/>
      <c r="AQ12" s="275"/>
      <c r="AR12" s="275"/>
      <c r="AT12" s="275" t="s">
        <v>20</v>
      </c>
      <c r="AU12" s="275"/>
      <c r="AV12" s="275"/>
      <c r="AX12" s="275" t="s">
        <v>21</v>
      </c>
      <c r="AY12" s="275"/>
    </row>
    <row r="13" customFormat="false" ht="8.25" hidden="false" customHeight="false" outlineLevel="0" collapsed="false">
      <c r="A13" s="281" t="s">
        <v>22</v>
      </c>
      <c r="B13" s="281" t="s">
        <v>23</v>
      </c>
      <c r="C13" s="281" t="s">
        <v>24</v>
      </c>
      <c r="D13" s="281" t="s">
        <v>25</v>
      </c>
      <c r="E13" s="281" t="s">
        <v>26</v>
      </c>
      <c r="F13" s="281" t="s">
        <v>27</v>
      </c>
      <c r="G13" s="281" t="s">
        <v>28</v>
      </c>
      <c r="H13" s="281" t="s">
        <v>29</v>
      </c>
      <c r="I13" s="281" t="s">
        <v>30</v>
      </c>
      <c r="J13" s="281" t="s">
        <v>31</v>
      </c>
      <c r="K13" s="281" t="s">
        <v>32</v>
      </c>
      <c r="L13" s="281" t="s">
        <v>33</v>
      </c>
      <c r="N13" s="281" t="s">
        <v>34</v>
      </c>
      <c r="O13" s="281" t="s">
        <v>35</v>
      </c>
      <c r="P13" s="281" t="s">
        <v>36</v>
      </c>
      <c r="Q13" s="281" t="s">
        <v>30</v>
      </c>
      <c r="R13" s="281" t="s">
        <v>37</v>
      </c>
      <c r="S13" s="281"/>
      <c r="T13" s="281" t="s">
        <v>38</v>
      </c>
      <c r="U13" s="281" t="s">
        <v>39</v>
      </c>
      <c r="V13" s="281" t="s">
        <v>40</v>
      </c>
      <c r="W13" s="281"/>
      <c r="X13" s="281" t="s">
        <v>41</v>
      </c>
      <c r="Y13" s="281" t="s">
        <v>42</v>
      </c>
      <c r="Z13" s="281"/>
      <c r="AA13" s="281"/>
      <c r="AD13" s="281" t="s">
        <v>22</v>
      </c>
      <c r="AE13" s="281" t="s">
        <v>24</v>
      </c>
      <c r="AF13" s="281" t="s">
        <v>25</v>
      </c>
      <c r="AG13" s="281" t="s">
        <v>26</v>
      </c>
      <c r="AH13" s="281" t="s">
        <v>27</v>
      </c>
      <c r="AI13" s="281" t="s">
        <v>28</v>
      </c>
      <c r="AJ13" s="281" t="s">
        <v>29</v>
      </c>
      <c r="AK13" s="281" t="s">
        <v>30</v>
      </c>
      <c r="AL13" s="281" t="s">
        <v>31</v>
      </c>
      <c r="AM13" s="281" t="s">
        <v>32</v>
      </c>
      <c r="AN13" s="281" t="s">
        <v>33</v>
      </c>
      <c r="AP13" s="281" t="s">
        <v>34</v>
      </c>
      <c r="AQ13" s="281" t="s">
        <v>35</v>
      </c>
      <c r="AR13" s="281" t="s">
        <v>36</v>
      </c>
      <c r="AS13" s="281" t="s">
        <v>30</v>
      </c>
      <c r="AT13" s="281" t="s">
        <v>37</v>
      </c>
      <c r="AU13" s="281"/>
      <c r="AV13" s="281" t="s">
        <v>38</v>
      </c>
      <c r="AW13" s="281" t="s">
        <v>39</v>
      </c>
      <c r="AX13" s="281" t="s">
        <v>40</v>
      </c>
      <c r="AY13" s="281"/>
      <c r="AZ13" s="281" t="s">
        <v>41</v>
      </c>
      <c r="BA13" s="281" t="s">
        <v>42</v>
      </c>
    </row>
    <row r="14" customFormat="false" ht="8.25" hidden="false" customHeight="false" outlineLevel="0" collapsed="false">
      <c r="A14" s="282" t="s">
        <v>1903</v>
      </c>
      <c r="B14" s="283" t="n">
        <v>31</v>
      </c>
      <c r="C14" s="283" t="n">
        <v>17</v>
      </c>
      <c r="D14" s="283" t="n">
        <v>548</v>
      </c>
      <c r="E14" s="283" t="n">
        <v>372</v>
      </c>
      <c r="F14" s="280" t="n">
        <f aca="false">E14/D14</f>
        <v>0.678832116788321</v>
      </c>
      <c r="G14" s="283" t="n">
        <v>4130</v>
      </c>
      <c r="H14" s="284" t="n">
        <f aca="false">G14/D14</f>
        <v>7.53649635036496</v>
      </c>
      <c r="I14" s="283" t="n">
        <v>34</v>
      </c>
      <c r="J14" s="280" t="n">
        <f aca="false">I14/D14</f>
        <v>0.062043795620438</v>
      </c>
      <c r="K14" s="283" t="n">
        <v>14</v>
      </c>
      <c r="L14" s="280" t="n">
        <f aca="false">K14/D14</f>
        <v>0.0255474452554745</v>
      </c>
      <c r="N14" s="283" t="n">
        <v>62</v>
      </c>
      <c r="O14" s="283" t="n">
        <v>380</v>
      </c>
      <c r="P14" s="283" t="n">
        <f aca="false">O14/N14</f>
        <v>6.12903225806452</v>
      </c>
      <c r="Q14" s="283" t="n">
        <v>2</v>
      </c>
      <c r="R14" s="280" t="n">
        <f aca="false">Q14/N14</f>
        <v>0.032258064516129</v>
      </c>
      <c r="S14" s="274"/>
      <c r="T14" s="280" t="n">
        <f aca="false">(D14+N14)/($D$17+$N$17)</f>
        <v>1</v>
      </c>
      <c r="U14" s="280" t="n">
        <f aca="false">D14/($D$17)</f>
        <v>1</v>
      </c>
      <c r="V14" s="280" t="n">
        <f aca="false">N14/($N$17)</f>
        <v>1</v>
      </c>
      <c r="W14" s="285"/>
      <c r="X14" s="283" t="n">
        <f aca="false">($G14*('Scoring Format'!$B$2))+($I14*('Scoring Format'!$B$5))+($K14*('Scoring Format'!$B$8))+($O14*('Scoring Format'!$B$3))+($Q14*('Scoring Format'!$B$6))</f>
        <v>378.5</v>
      </c>
      <c r="Y14" s="286" t="n">
        <f aca="false">(($G14*('Scoring Format'!$B$2))+($I14*('Scoring Format'!$B$5))+($K14*('Scoring Format'!$B$8))+($O14*('Scoring Format'!$B$3))+($Q14*('Scoring Format'!$B$6)))*0.4</f>
        <v>151.4</v>
      </c>
      <c r="Z14" s="274"/>
      <c r="AA14" s="274"/>
      <c r="AD14" s="282" t="s">
        <v>1904</v>
      </c>
      <c r="AE14" s="282"/>
      <c r="AF14" s="283" t="n">
        <v>583</v>
      </c>
      <c r="AG14" s="283" t="n">
        <v>378</v>
      </c>
      <c r="AH14" s="280" t="n">
        <f aca="false">AG14/AF14</f>
        <v>0.648370497427101</v>
      </c>
      <c r="AI14" s="283" t="n">
        <v>4072</v>
      </c>
      <c r="AJ14" s="284" t="n">
        <f aca="false">AI14/AF14</f>
        <v>6.98456260720412</v>
      </c>
      <c r="AK14" s="283" t="n">
        <v>27</v>
      </c>
      <c r="AL14" s="280" t="n">
        <f aca="false">AK14/AF14</f>
        <v>0.0463121783876501</v>
      </c>
      <c r="AM14" s="283" t="n">
        <v>11</v>
      </c>
      <c r="AN14" s="280" t="n">
        <f aca="false">AM14/AF14</f>
        <v>0.0188679245283019</v>
      </c>
      <c r="AP14" s="283" t="n">
        <v>100</v>
      </c>
      <c r="AQ14" s="283" t="n">
        <v>590</v>
      </c>
      <c r="AR14" s="283" t="n">
        <f aca="false">AQ14/AP14</f>
        <v>5.9</v>
      </c>
      <c r="AS14" s="283" t="n">
        <v>5</v>
      </c>
      <c r="AT14" s="280" t="n">
        <f aca="false">AS14/AP14</f>
        <v>0.05</v>
      </c>
      <c r="AU14" s="274"/>
      <c r="AV14" s="280" t="n">
        <f aca="false">(AF14+AP14)/(AF17+AP17)</f>
        <v>1</v>
      </c>
      <c r="AW14" s="280" t="n">
        <f aca="false">AF14/(AP14+AF14)</f>
        <v>0.853587115666179</v>
      </c>
      <c r="AX14" s="280" t="n">
        <f aca="false">AP14/(AF14+AP14)</f>
        <v>0.146412884333821</v>
      </c>
      <c r="AY14" s="285"/>
      <c r="AZ14" s="283" t="n">
        <f aca="false">((AI14*0.05)+(AK14*4)+(AM14*-1)+(AQ14*0.1)+(AS14*6))*0.55</f>
        <v>214.28</v>
      </c>
      <c r="BA14" s="286" t="n">
        <f aca="false">((AI14*0.05)+(AK14*4)+(AM14*-1)+(AQ14*0.1)+(AS14*6))*0.4</f>
        <v>155.84</v>
      </c>
    </row>
    <row r="15" customFormat="false" ht="8.25" hidden="false" customHeight="false" outlineLevel="0" collapsed="false">
      <c r="A15" s="282" t="s">
        <v>1905</v>
      </c>
      <c r="B15" s="283" t="n">
        <v>30</v>
      </c>
      <c r="C15" s="283"/>
      <c r="D15" s="283"/>
      <c r="E15" s="283"/>
      <c r="F15" s="280" t="e">
        <f aca="false">E15/D15</f>
        <v>#DIV/0!</v>
      </c>
      <c r="G15" s="283"/>
      <c r="H15" s="284" t="e">
        <f aca="false">G15/D15</f>
        <v>#DIV/0!</v>
      </c>
      <c r="I15" s="283"/>
      <c r="J15" s="280" t="e">
        <f aca="false">I15/D15</f>
        <v>#DIV/0!</v>
      </c>
      <c r="K15" s="283"/>
      <c r="L15" s="280" t="e">
        <f aca="false">K15/D15</f>
        <v>#DIV/0!</v>
      </c>
      <c r="N15" s="283"/>
      <c r="O15" s="283"/>
      <c r="P15" s="283" t="e">
        <f aca="false">O15/N15</f>
        <v>#DIV/0!</v>
      </c>
      <c r="Q15" s="283"/>
      <c r="R15" s="280" t="e">
        <f aca="false">Q15/N15</f>
        <v>#DIV/0!</v>
      </c>
      <c r="S15" s="274"/>
      <c r="T15" s="280" t="n">
        <f aca="false">(D15+N15)/($D$17+$N$17)</f>
        <v>0</v>
      </c>
      <c r="U15" s="280" t="n">
        <f aca="false">D15/($D$17)</f>
        <v>0</v>
      </c>
      <c r="V15" s="280" t="n">
        <f aca="false">N15/($N$17)</f>
        <v>0</v>
      </c>
      <c r="W15" s="285"/>
      <c r="X15" s="283" t="n">
        <f aca="false">($G15*('Scoring Format'!$B$2))+($I15*('Scoring Format'!$B$5))+($K15*('Scoring Format'!$B$8))+($O15*('Scoring Format'!$B$3))+($Q15*('Scoring Format'!$B$6))</f>
        <v>0</v>
      </c>
      <c r="Y15" s="286" t="n">
        <f aca="false">(($G15*('Scoring Format'!$B$2))+($I15*('Scoring Format'!$B$5))+($K15*('Scoring Format'!$B$8))+($O15*('Scoring Format'!$B$3))+($Q15*('Scoring Format'!$B$6)))*0.4</f>
        <v>0</v>
      </c>
      <c r="Z15" s="274"/>
      <c r="AA15" s="274"/>
      <c r="AD15" s="282" t="s">
        <v>1906</v>
      </c>
      <c r="AE15" s="282"/>
      <c r="AF15" s="283" t="n">
        <v>0</v>
      </c>
      <c r="AG15" s="283" t="n">
        <v>0</v>
      </c>
      <c r="AH15" s="280" t="n">
        <v>0</v>
      </c>
      <c r="AI15" s="283" t="n">
        <v>0</v>
      </c>
      <c r="AJ15" s="284"/>
      <c r="AK15" s="283" t="n">
        <v>0</v>
      </c>
      <c r="AL15" s="280" t="e">
        <f aca="false">AK15/AF15</f>
        <v>#DIV/0!</v>
      </c>
      <c r="AM15" s="283" t="n">
        <v>0</v>
      </c>
      <c r="AN15" s="280" t="e">
        <f aca="false">AM15/AF15</f>
        <v>#DIV/0!</v>
      </c>
      <c r="AP15" s="283" t="n">
        <v>0</v>
      </c>
      <c r="AQ15" s="283" t="n">
        <v>0</v>
      </c>
      <c r="AR15" s="283"/>
      <c r="AS15" s="283" t="n">
        <v>0</v>
      </c>
      <c r="AT15" s="280" t="e">
        <f aca="false">AS15/AP15</f>
        <v>#DIV/0!</v>
      </c>
      <c r="AU15" s="274"/>
      <c r="AV15" s="280" t="e">
        <f aca="false">(AF15+AP15)/(AD18+AN18)</f>
        <v>#DIV/0!</v>
      </c>
      <c r="AW15" s="280" t="e">
        <f aca="false">AF15/(AP15+AF15)</f>
        <v>#DIV/0!</v>
      </c>
      <c r="AX15" s="280" t="e">
        <f aca="false">AP15/(AF15+AP15)</f>
        <v>#DIV/0!</v>
      </c>
      <c r="AY15" s="285"/>
      <c r="AZ15" s="283"/>
      <c r="BA15" s="286"/>
    </row>
    <row r="16" customFormat="false" ht="8.25" hidden="false" customHeight="false" outlineLevel="0" collapsed="false">
      <c r="A16" s="282"/>
      <c r="B16" s="283"/>
      <c r="C16" s="283"/>
      <c r="D16" s="283"/>
      <c r="E16" s="283"/>
      <c r="F16" s="280" t="e">
        <f aca="false">E16/D16</f>
        <v>#DIV/0!</v>
      </c>
      <c r="G16" s="283"/>
      <c r="H16" s="284" t="e">
        <f aca="false">G16/D16</f>
        <v>#DIV/0!</v>
      </c>
      <c r="I16" s="283"/>
      <c r="J16" s="280" t="e">
        <f aca="false">I16/D16</f>
        <v>#DIV/0!</v>
      </c>
      <c r="K16" s="283"/>
      <c r="L16" s="280" t="e">
        <f aca="false">K16/D16</f>
        <v>#DIV/0!</v>
      </c>
      <c r="N16" s="283"/>
      <c r="O16" s="283"/>
      <c r="P16" s="283" t="e">
        <f aca="false">O16/N16</f>
        <v>#DIV/0!</v>
      </c>
      <c r="Q16" s="283"/>
      <c r="R16" s="280" t="e">
        <f aca="false">Q16/N16</f>
        <v>#DIV/0!</v>
      </c>
      <c r="S16" s="274"/>
      <c r="T16" s="280" t="n">
        <f aca="false">(D16+N16)/($D$17+$N$17)</f>
        <v>0</v>
      </c>
      <c r="U16" s="280" t="n">
        <f aca="false">D16/($D$17)</f>
        <v>0</v>
      </c>
      <c r="V16" s="280" t="n">
        <f aca="false">N16/($N$17)</f>
        <v>0</v>
      </c>
      <c r="W16" s="285"/>
      <c r="X16" s="283" t="n">
        <f aca="false">($G16*('Scoring Format'!$B$2))+($I16*('Scoring Format'!$B$5))+($K16*('Scoring Format'!$B$8))+($O16*('Scoring Format'!$B$3))+($Q16*('Scoring Format'!$B$6))</f>
        <v>0</v>
      </c>
      <c r="Y16" s="286" t="n">
        <f aca="false">(($G16*('Scoring Format'!$B$2))+($I16*('Scoring Format'!$B$5))+($K16*('Scoring Format'!$B$8))+($O16*('Scoring Format'!$B$3))+($Q16*('Scoring Format'!$B$6)))*0.4</f>
        <v>0</v>
      </c>
      <c r="Z16" s="274"/>
      <c r="AA16" s="274"/>
      <c r="AD16" s="282" t="s">
        <v>1907</v>
      </c>
      <c r="AE16" s="282"/>
      <c r="AF16" s="283"/>
      <c r="AG16" s="283"/>
      <c r="AH16" s="280" t="e">
        <f aca="false">AG16/AF16</f>
        <v>#DIV/0!</v>
      </c>
      <c r="AI16" s="283"/>
      <c r="AJ16" s="284" t="e">
        <f aca="false">AI16/AF16</f>
        <v>#DIV/0!</v>
      </c>
      <c r="AK16" s="283"/>
      <c r="AL16" s="280" t="e">
        <f aca="false">AK16/AF16</f>
        <v>#DIV/0!</v>
      </c>
      <c r="AM16" s="283"/>
      <c r="AN16" s="280" t="e">
        <f aca="false">AM16/AF16</f>
        <v>#DIV/0!</v>
      </c>
      <c r="AP16" s="283"/>
      <c r="AQ16" s="283"/>
      <c r="AR16" s="283" t="e">
        <f aca="false">AQ16/AP16</f>
        <v>#DIV/0!</v>
      </c>
      <c r="AS16" s="283"/>
      <c r="AT16" s="280" t="e">
        <f aca="false">AS16/AP16</f>
        <v>#DIV/0!</v>
      </c>
      <c r="AU16" s="274"/>
      <c r="AV16" s="280" t="e">
        <f aca="false">(AF16+AP16)/(AD20+AN20)</f>
        <v>#DIV/0!</v>
      </c>
      <c r="AW16" s="280" t="e">
        <f aca="false">AF16/(AP16+AF16)</f>
        <v>#DIV/0!</v>
      </c>
      <c r="AX16" s="280" t="e">
        <f aca="false">AP16/(AF16+AP16)</f>
        <v>#DIV/0!</v>
      </c>
      <c r="AY16" s="285"/>
      <c r="AZ16" s="283" t="n">
        <f aca="false">((AI16*0.05)+(AK16*4)+(AM16*-1)+(AQ16*0.1)+(AS16*6))*0.55</f>
        <v>0</v>
      </c>
      <c r="BA16" s="286" t="n">
        <f aca="false">((AI16*0.05)+(AK16*4)+(AM16*-1)+(AQ16*0.1)+(AS16*6))*0.4</f>
        <v>0</v>
      </c>
    </row>
    <row r="17" customFormat="false" ht="8.25" hidden="false" customHeight="false" outlineLevel="0" collapsed="false">
      <c r="A17" s="281" t="s">
        <v>49</v>
      </c>
      <c r="B17" s="281"/>
      <c r="C17" s="281"/>
      <c r="D17" s="281" t="n">
        <f aca="false">SUM(D14:D16)</f>
        <v>548</v>
      </c>
      <c r="E17" s="281" t="n">
        <f aca="false">SUM(E14:E16)</f>
        <v>372</v>
      </c>
      <c r="F17" s="281"/>
      <c r="G17" s="281" t="n">
        <f aca="false">SUM(G14:G16)</f>
        <v>4130</v>
      </c>
      <c r="H17" s="281"/>
      <c r="I17" s="281" t="n">
        <f aca="false">SUM(I14:I16)</f>
        <v>34</v>
      </c>
      <c r="J17" s="281"/>
      <c r="K17" s="281" t="n">
        <f aca="false">SUM(K14:K16)</f>
        <v>14</v>
      </c>
      <c r="L17" s="281"/>
      <c r="M17" s="278"/>
      <c r="N17" s="281" t="n">
        <f aca="false">SUM(N14:N16)</f>
        <v>62</v>
      </c>
      <c r="O17" s="281" t="n">
        <f aca="false">SUM(O14:O16)</f>
        <v>380</v>
      </c>
      <c r="P17" s="281"/>
      <c r="Q17" s="281" t="n">
        <f aca="false">SUM(Q14:Q16)</f>
        <v>2</v>
      </c>
      <c r="R17" s="281"/>
      <c r="S17" s="281"/>
      <c r="T17" s="287" t="n">
        <f aca="false">T14+T15+T16</f>
        <v>1</v>
      </c>
      <c r="U17" s="288" t="n">
        <f aca="false">D17/(D17+N17)</f>
        <v>0.898360655737705</v>
      </c>
      <c r="V17" s="288" t="n">
        <f aca="false">N17/(N17+D17)</f>
        <v>0.101639344262295</v>
      </c>
      <c r="W17" s="285"/>
      <c r="X17" s="274"/>
      <c r="Y17" s="274"/>
      <c r="Z17" s="274"/>
      <c r="AA17" s="274"/>
      <c r="AD17" s="281" t="s">
        <v>49</v>
      </c>
      <c r="AE17" s="281"/>
      <c r="AF17" s="281" t="n">
        <f aca="false">SUM(AF14:AF16)</f>
        <v>583</v>
      </c>
      <c r="AG17" s="281" t="n">
        <f aca="false">SUM(AG14:AG16)</f>
        <v>378</v>
      </c>
      <c r="AH17" s="281"/>
      <c r="AI17" s="281" t="n">
        <f aca="false">SUM(AI14:AI16)</f>
        <v>4072</v>
      </c>
      <c r="AJ17" s="281"/>
      <c r="AK17" s="281" t="n">
        <f aca="false">SUM(AK14:AK16)</f>
        <v>27</v>
      </c>
      <c r="AL17" s="281"/>
      <c r="AM17" s="281" t="n">
        <f aca="false">SUM(AM14:AM16)</f>
        <v>11</v>
      </c>
      <c r="AN17" s="281"/>
      <c r="AO17" s="278"/>
      <c r="AP17" s="281" t="n">
        <f aca="false">SUM(AP14:AP16)</f>
        <v>100</v>
      </c>
      <c r="AQ17" s="281" t="n">
        <f aca="false">SUM(AQ14:AQ16)</f>
        <v>590</v>
      </c>
      <c r="AR17" s="281"/>
      <c r="AS17" s="281" t="n">
        <f aca="false">SUM(AS14:AS16)</f>
        <v>5</v>
      </c>
      <c r="AT17" s="281"/>
      <c r="AU17" s="281"/>
      <c r="AV17" s="287" t="e">
        <f aca="false">AV14+AV15+AV16</f>
        <v>#DIV/0!</v>
      </c>
      <c r="AW17" s="288" t="n">
        <f aca="false">AF17/(AF17+AP17)</f>
        <v>0.853587115666179</v>
      </c>
      <c r="AX17" s="288" t="n">
        <f aca="false">AP17/(AP17+AF17)</f>
        <v>0.146412884333821</v>
      </c>
      <c r="AY17" s="285"/>
      <c r="AZ17" s="274"/>
      <c r="BA17" s="274"/>
    </row>
    <row r="18" customFormat="false" ht="8.25" hidden="false" customHeight="false" outlineLevel="0" collapsed="false">
      <c r="B18" s="274"/>
      <c r="C18" s="274"/>
      <c r="D18" s="289"/>
      <c r="E18" s="274"/>
      <c r="F18" s="290"/>
      <c r="G18" s="274"/>
      <c r="H18" s="291"/>
      <c r="I18" s="274"/>
      <c r="J18" s="291"/>
      <c r="K18" s="274"/>
      <c r="L18" s="274"/>
      <c r="M18" s="274"/>
      <c r="N18" s="274"/>
      <c r="O18" s="274"/>
      <c r="P18" s="274"/>
      <c r="Q18" s="274"/>
      <c r="R18" s="274"/>
      <c r="AD18" s="274"/>
      <c r="AE18" s="274"/>
      <c r="AF18" s="289"/>
      <c r="AG18" s="274"/>
      <c r="AH18" s="290"/>
      <c r="AI18" s="274"/>
      <c r="AJ18" s="291"/>
      <c r="AK18" s="274"/>
      <c r="AL18" s="291"/>
      <c r="AM18" s="274"/>
      <c r="AN18" s="274"/>
      <c r="AO18" s="274"/>
      <c r="AP18" s="274"/>
      <c r="AQ18" s="274"/>
      <c r="AR18" s="274"/>
      <c r="AS18" s="274"/>
      <c r="AT18" s="274"/>
    </row>
    <row r="19" customFormat="false" ht="8.25" hidden="false" customHeight="false" outlineLevel="0" collapsed="false">
      <c r="B19" s="274"/>
      <c r="C19" s="274"/>
      <c r="D19" s="289"/>
      <c r="E19" s="274"/>
      <c r="F19" s="290"/>
      <c r="G19" s="274"/>
      <c r="H19" s="291"/>
      <c r="I19" s="274"/>
      <c r="J19" s="291"/>
      <c r="K19" s="274"/>
      <c r="L19" s="274"/>
      <c r="M19" s="274"/>
      <c r="N19" s="274"/>
      <c r="O19" s="274"/>
      <c r="P19" s="274"/>
      <c r="Q19" s="274"/>
      <c r="R19" s="274"/>
      <c r="AD19" s="274"/>
      <c r="AE19" s="274"/>
      <c r="AF19" s="289"/>
      <c r="AG19" s="274"/>
      <c r="AH19" s="290"/>
      <c r="AI19" s="274"/>
      <c r="AJ19" s="291"/>
      <c r="AK19" s="274"/>
      <c r="AL19" s="291"/>
      <c r="AM19" s="274"/>
      <c r="AN19" s="274"/>
      <c r="AO19" s="274"/>
      <c r="AP19" s="274"/>
      <c r="AQ19" s="274"/>
      <c r="AR19" s="274"/>
      <c r="AS19" s="274"/>
      <c r="AT19" s="274"/>
    </row>
    <row r="20" customFormat="false" ht="8.25" hidden="false" customHeight="false" outlineLevel="0" collapsed="false">
      <c r="A20" s="275" t="s">
        <v>19</v>
      </c>
      <c r="B20" s="275"/>
      <c r="C20" s="275"/>
      <c r="D20" s="275"/>
      <c r="E20" s="275"/>
      <c r="F20" s="275"/>
      <c r="G20" s="275"/>
      <c r="H20" s="275" t="s">
        <v>50</v>
      </c>
      <c r="I20" s="275"/>
      <c r="J20" s="275"/>
      <c r="K20" s="275"/>
      <c r="L20" s="275"/>
      <c r="M20" s="275"/>
      <c r="N20" s="274"/>
      <c r="O20" s="274"/>
      <c r="R20" s="275" t="s">
        <v>20</v>
      </c>
      <c r="S20" s="275"/>
      <c r="T20" s="275"/>
      <c r="V20" s="275" t="s">
        <v>21</v>
      </c>
      <c r="W20" s="275"/>
      <c r="X20" s="276"/>
      <c r="Y20" s="276"/>
      <c r="Z20" s="276"/>
      <c r="AA20" s="276"/>
      <c r="AC20" s="275" t="s">
        <v>19</v>
      </c>
      <c r="AD20" s="275"/>
      <c r="AE20" s="275"/>
      <c r="AF20" s="275"/>
      <c r="AG20" s="275"/>
      <c r="AH20" s="275"/>
      <c r="AI20" s="275"/>
      <c r="AJ20" s="275" t="s">
        <v>50</v>
      </c>
      <c r="AK20" s="275"/>
      <c r="AL20" s="275"/>
      <c r="AM20" s="275"/>
      <c r="AN20" s="275"/>
      <c r="AO20" s="275"/>
      <c r="AP20" s="274"/>
      <c r="AQ20" s="274"/>
      <c r="AT20" s="275" t="s">
        <v>20</v>
      </c>
      <c r="AU20" s="275"/>
      <c r="AV20" s="275"/>
      <c r="AX20" s="275" t="s">
        <v>21</v>
      </c>
      <c r="AY20" s="275"/>
      <c r="AZ20" s="276"/>
    </row>
    <row r="21" customFormat="false" ht="8.25" hidden="false" customHeight="false" outlineLevel="0" collapsed="false">
      <c r="A21" s="281" t="s">
        <v>51</v>
      </c>
      <c r="B21" s="281" t="s">
        <v>23</v>
      </c>
      <c r="C21" s="281" t="s">
        <v>24</v>
      </c>
      <c r="D21" s="281" t="s">
        <v>25</v>
      </c>
      <c r="E21" s="281" t="s">
        <v>28</v>
      </c>
      <c r="F21" s="281" t="s">
        <v>29</v>
      </c>
      <c r="G21" s="281" t="s">
        <v>30</v>
      </c>
      <c r="H21" s="281" t="s">
        <v>31</v>
      </c>
      <c r="J21" s="281" t="s">
        <v>52</v>
      </c>
      <c r="K21" s="281" t="s">
        <v>53</v>
      </c>
      <c r="L21" s="281" t="s">
        <v>54</v>
      </c>
      <c r="M21" s="281" t="s">
        <v>55</v>
      </c>
      <c r="N21" s="281" t="s">
        <v>56</v>
      </c>
      <c r="O21" s="281" t="s">
        <v>30</v>
      </c>
      <c r="P21" s="281" t="s">
        <v>57</v>
      </c>
      <c r="S21" s="281" t="s">
        <v>51</v>
      </c>
      <c r="T21" s="281" t="s">
        <v>38</v>
      </c>
      <c r="U21" s="281" t="s">
        <v>39</v>
      </c>
      <c r="V21" s="281" t="s">
        <v>40</v>
      </c>
      <c r="X21" s="281" t="s">
        <v>41</v>
      </c>
      <c r="Y21" s="281" t="s">
        <v>58</v>
      </c>
      <c r="Z21" s="281" t="s">
        <v>59</v>
      </c>
      <c r="AA21" s="281"/>
      <c r="AB21" s="281"/>
      <c r="AC21" s="281"/>
      <c r="AD21" s="281" t="s">
        <v>51</v>
      </c>
      <c r="AE21" s="281" t="s">
        <v>24</v>
      </c>
      <c r="AF21" s="281" t="s">
        <v>25</v>
      </c>
      <c r="AG21" s="281" t="s">
        <v>28</v>
      </c>
      <c r="AH21" s="281" t="s">
        <v>29</v>
      </c>
      <c r="AI21" s="281" t="s">
        <v>30</v>
      </c>
      <c r="AJ21" s="281" t="s">
        <v>31</v>
      </c>
      <c r="AL21" s="281" t="s">
        <v>52</v>
      </c>
      <c r="AM21" s="281" t="s">
        <v>53</v>
      </c>
      <c r="AN21" s="281" t="s">
        <v>54</v>
      </c>
      <c r="AO21" s="281" t="s">
        <v>55</v>
      </c>
      <c r="AP21" s="281" t="s">
        <v>56</v>
      </c>
      <c r="AQ21" s="281" t="s">
        <v>30</v>
      </c>
      <c r="AR21" s="281" t="s">
        <v>57</v>
      </c>
      <c r="AV21" s="281" t="s">
        <v>38</v>
      </c>
      <c r="AW21" s="281" t="s">
        <v>39</v>
      </c>
      <c r="AX21" s="281" t="s">
        <v>40</v>
      </c>
      <c r="AZ21" s="281" t="s">
        <v>41</v>
      </c>
      <c r="BA21" s="281" t="s">
        <v>58</v>
      </c>
    </row>
    <row r="22" customFormat="false" ht="8.25" hidden="false" customHeight="false" outlineLevel="0" collapsed="false">
      <c r="A22" s="282" t="s">
        <v>1908</v>
      </c>
      <c r="B22" s="283" t="n">
        <v>24</v>
      </c>
      <c r="C22" s="292" t="n">
        <v>10</v>
      </c>
      <c r="D22" s="283" t="n">
        <v>100</v>
      </c>
      <c r="E22" s="283" t="n">
        <v>380</v>
      </c>
      <c r="F22" s="283" t="n">
        <f aca="false">E22/D22</f>
        <v>3.8</v>
      </c>
      <c r="G22" s="283" t="n">
        <v>2</v>
      </c>
      <c r="H22" s="280" t="n">
        <f aca="false">G22/D22</f>
        <v>0.02</v>
      </c>
      <c r="J22" s="280" t="n">
        <f aca="false">L22/K22</f>
        <v>0.806451612903226</v>
      </c>
      <c r="K22" s="283" t="n">
        <v>31</v>
      </c>
      <c r="L22" s="283" t="n">
        <v>25</v>
      </c>
      <c r="M22" s="283" t="n">
        <v>205</v>
      </c>
      <c r="N22" s="283" t="n">
        <f aca="false">M22/L22</f>
        <v>8.2</v>
      </c>
      <c r="O22" s="283" t="n">
        <v>1</v>
      </c>
      <c r="P22" s="280" t="n">
        <f aca="false">O22/L22</f>
        <v>0.04</v>
      </c>
      <c r="S22" s="282" t="s">
        <v>1909</v>
      </c>
      <c r="T22" s="280" t="n">
        <f aca="false">(D22+K22)/($D$27+$K$27+$N$17+$E$17+$L$38+$L$47)</f>
        <v>0.140860215053763</v>
      </c>
      <c r="U22" s="280" t="n">
        <f aca="false">K22/($K$27+$F$38+$F$47)</f>
        <v>0.0794871794871795</v>
      </c>
      <c r="V22" s="280" t="n">
        <f aca="false">D22/($D$27+$N$17+$L$38+$L$47)</f>
        <v>0.216450216450216</v>
      </c>
      <c r="X22" s="283" t="n">
        <f aca="false">($E22*('Scoring Format'!$B$3))+($G22*('Scoring Format'!$B$6))+($M22*('Scoring Format'!$B$4))+($O22*('Scoring Format'!$B$7))</f>
        <v>76.5</v>
      </c>
      <c r="Y22" s="283" t="n">
        <f aca="false">($E22*('Scoring Format'!$B$3))+($G22*('Scoring Format'!$B$6))+(L22*1)+($M22*('Scoring Format'!$B$4))+($O22*('Scoring Format'!$B$7))</f>
        <v>101.5</v>
      </c>
      <c r="Z22" s="283" t="n">
        <f aca="false">($E22*('Scoring Format'!$B$3))+($G22*('Scoring Format'!$B$6))+(L22*0.5)+($M22*('Scoring Format'!$B$4))+($O22*('Scoring Format'!$B$7))</f>
        <v>89</v>
      </c>
      <c r="AA22" s="274"/>
      <c r="AB22" s="274"/>
      <c r="AC22" s="274"/>
      <c r="AD22" s="282" t="s">
        <v>1910</v>
      </c>
      <c r="AE22" s="282"/>
      <c r="AF22" s="283" t="n">
        <v>200</v>
      </c>
      <c r="AG22" s="283" t="n">
        <v>1040</v>
      </c>
      <c r="AH22" s="283" t="n">
        <f aca="false">AG22/AF22</f>
        <v>5.2</v>
      </c>
      <c r="AI22" s="283" t="n">
        <v>7</v>
      </c>
      <c r="AJ22" s="280" t="n">
        <f aca="false">AI22/AF22</f>
        <v>0.035</v>
      </c>
      <c r="AL22" s="280" t="n">
        <f aca="false">AN22/AM22</f>
        <v>0.8</v>
      </c>
      <c r="AM22" s="283" t="n">
        <v>70</v>
      </c>
      <c r="AN22" s="283" t="n">
        <v>56</v>
      </c>
      <c r="AO22" s="283" t="n">
        <v>364</v>
      </c>
      <c r="AP22" s="283" t="n">
        <f aca="false">AO22/AN22</f>
        <v>6.5</v>
      </c>
      <c r="AQ22" s="283" t="n">
        <v>2</v>
      </c>
      <c r="AR22" s="280" t="n">
        <f aca="false">AQ22/AN22</f>
        <v>0.0357142857142857</v>
      </c>
      <c r="AV22" s="280" t="e">
        <f aca="false">(#ref!+AM22)/(#ref!+AM25)</f>
        <v>#NAME?</v>
      </c>
      <c r="AW22" s="280" t="e">
        <f aca="false">#ref!/(AM22+#ref!)</f>
        <v>#NAME?</v>
      </c>
      <c r="AX22" s="280" t="e">
        <f aca="false">AM22/(#ref!+AM22)</f>
        <v>#NAME?</v>
      </c>
      <c r="AZ22" s="283" t="e">
        <f aca="false">(#ref!*0.1)+(AF22*6)+(AL22*0.1)+(AN22*6)</f>
        <v>#NAME?</v>
      </c>
      <c r="BA22" s="283" t="e">
        <f aca="false">(#ref!*0.1)+(AF22*6)+(AK22*1)+(AL22*0.1)+(AN22*6)</f>
        <v>#NAME?</v>
      </c>
    </row>
    <row r="23" customFormat="false" ht="8.25" hidden="false" customHeight="false" outlineLevel="0" collapsed="false">
      <c r="A23" s="282" t="s">
        <v>1911</v>
      </c>
      <c r="B23" s="283" t="n">
        <v>27</v>
      </c>
      <c r="C23" s="292" t="n">
        <v>17</v>
      </c>
      <c r="D23" s="283" t="n">
        <v>200</v>
      </c>
      <c r="E23" s="283" t="n">
        <v>885</v>
      </c>
      <c r="F23" s="283" t="n">
        <f aca="false">E23/D23</f>
        <v>4.425</v>
      </c>
      <c r="G23" s="283" t="n">
        <v>8</v>
      </c>
      <c r="H23" s="280" t="n">
        <f aca="false">G23/D23</f>
        <v>0.04</v>
      </c>
      <c r="J23" s="280" t="n">
        <f aca="false">L23/K23</f>
        <v>0.833333333333333</v>
      </c>
      <c r="K23" s="283" t="n">
        <v>54</v>
      </c>
      <c r="L23" s="283" t="n">
        <v>45</v>
      </c>
      <c r="M23" s="283" t="n">
        <v>310</v>
      </c>
      <c r="N23" s="283" t="n">
        <f aca="false">M23/L23</f>
        <v>6.88888888888889</v>
      </c>
      <c r="O23" s="283" t="n">
        <v>3</v>
      </c>
      <c r="P23" s="280" t="n">
        <f aca="false">O23/L23</f>
        <v>0.0666666666666667</v>
      </c>
      <c r="S23" s="282" t="s">
        <v>1912</v>
      </c>
      <c r="T23" s="280" t="n">
        <f aca="false">(D23+K23)/($D$27+$K$27+$N$17+$E$17+$L$38+$L$47)</f>
        <v>0.273118279569893</v>
      </c>
      <c r="U23" s="280" t="n">
        <f aca="false">K23/($K$27+$F$38+$F$47)</f>
        <v>0.138461538461538</v>
      </c>
      <c r="V23" s="280" t="n">
        <f aca="false">D23/($D$27+$N$17+$L$38+$L$47)</f>
        <v>0.432900432900433</v>
      </c>
      <c r="X23" s="283" t="n">
        <f aca="false">($E23*('Scoring Format'!$B$3))+($G23*('Scoring Format'!$B$6))+($M23*('Scoring Format'!$B$4))+($O23*('Scoring Format'!$B$7))</f>
        <v>185.5</v>
      </c>
      <c r="Y23" s="283" t="n">
        <f aca="false">($E23*('Scoring Format'!$B$3))+($G23*('Scoring Format'!$B$6))+(L23*1)+($M23*('Scoring Format'!$B$4))+($O23*('Scoring Format'!$B$7))</f>
        <v>230.5</v>
      </c>
      <c r="Z23" s="283" t="n">
        <f aca="false">($E23*('Scoring Format'!$B$3))+($G23*('Scoring Format'!$B$6))+(L23*0.5)+($M23*('Scoring Format'!$B$4))+($O23*('Scoring Format'!$B$7))</f>
        <v>208</v>
      </c>
      <c r="AA23" s="274"/>
      <c r="AB23" s="274"/>
      <c r="AC23" s="274"/>
      <c r="AD23" s="282" t="s">
        <v>1913</v>
      </c>
      <c r="AE23" s="282"/>
      <c r="AF23" s="283" t="n">
        <v>96</v>
      </c>
      <c r="AG23" s="283" t="n">
        <v>445</v>
      </c>
      <c r="AH23" s="283" t="n">
        <f aca="false">AG23/AF23</f>
        <v>4.63541666666667</v>
      </c>
      <c r="AI23" s="283" t="n">
        <v>6</v>
      </c>
      <c r="AJ23" s="280" t="n">
        <f aca="false">AI23/AF23</f>
        <v>0.0625</v>
      </c>
      <c r="AL23" s="280" t="n">
        <f aca="false">AN23/AM23</f>
        <v>0.583333333333333</v>
      </c>
      <c r="AM23" s="283" t="n">
        <v>24</v>
      </c>
      <c r="AN23" s="283" t="n">
        <v>14</v>
      </c>
      <c r="AO23" s="283" t="n">
        <v>110</v>
      </c>
      <c r="AP23" s="283" t="n">
        <f aca="false">AO23/AN23</f>
        <v>7.85714285714286</v>
      </c>
      <c r="AQ23" s="283" t="n">
        <v>2</v>
      </c>
      <c r="AR23" s="280" t="n">
        <f aca="false">AQ23/AN23</f>
        <v>0.142857142857143</v>
      </c>
      <c r="AV23" s="280" t="e">
        <f aca="false">(#ref!+AM23)/(#ref!+AM26)</f>
        <v>#NAME?</v>
      </c>
      <c r="AW23" s="280" t="e">
        <f aca="false">#ref!/(AM23+#ref!)</f>
        <v>#NAME?</v>
      </c>
      <c r="AX23" s="280" t="e">
        <f aca="false">AM23/(#ref!+AM23)</f>
        <v>#NAME?</v>
      </c>
      <c r="AZ23" s="283" t="e">
        <f aca="false">(#ref!*0.1)+(AF23*6)+(AL23*0.1)+(AN23*6)</f>
        <v>#NAME?</v>
      </c>
      <c r="BA23" s="283" t="e">
        <f aca="false">(#ref!*0.1)+(AF23*6)+(AK23*1)+(AL23*0.1)+(AN23*6)</f>
        <v>#NAME?</v>
      </c>
    </row>
    <row r="24" customFormat="false" ht="8.25" hidden="false" customHeight="false" outlineLevel="0" collapsed="false">
      <c r="A24" s="282" t="s">
        <v>1914</v>
      </c>
      <c r="B24" s="283" t="n">
        <v>25</v>
      </c>
      <c r="C24" s="292" t="n">
        <v>17</v>
      </c>
      <c r="D24" s="283" t="n">
        <v>100</v>
      </c>
      <c r="E24" s="283" t="n">
        <v>410</v>
      </c>
      <c r="F24" s="283" t="n">
        <f aca="false">E24/D24</f>
        <v>4.1</v>
      </c>
      <c r="G24" s="283" t="n">
        <v>8</v>
      </c>
      <c r="H24" s="280" t="n">
        <f aca="false">G24/D24</f>
        <v>0.08</v>
      </c>
      <c r="J24" s="280" t="n">
        <f aca="false">L24/K24</f>
        <v>0.727272727272727</v>
      </c>
      <c r="K24" s="283" t="n">
        <v>11</v>
      </c>
      <c r="L24" s="283" t="n">
        <v>8</v>
      </c>
      <c r="M24" s="283" t="n">
        <v>71</v>
      </c>
      <c r="N24" s="283" t="n">
        <f aca="false">M24/L24</f>
        <v>8.875</v>
      </c>
      <c r="O24" s="283" t="n">
        <v>1</v>
      </c>
      <c r="P24" s="280" t="n">
        <f aca="false">O24/L24</f>
        <v>0.125</v>
      </c>
      <c r="S24" s="282" t="s">
        <v>1915</v>
      </c>
      <c r="T24" s="280" t="n">
        <f aca="false">(D24+K24)/($D$27+$K$27+$N$17+$E$17+$L$38+$L$47)</f>
        <v>0.119354838709677</v>
      </c>
      <c r="U24" s="280" t="n">
        <f aca="false">K24/($K$27+$F$38+$F$47)</f>
        <v>0.0282051282051282</v>
      </c>
      <c r="V24" s="280" t="n">
        <f aca="false">D24/($D$27+$N$17+$L$38+$L$47)</f>
        <v>0.216450216450216</v>
      </c>
      <c r="X24" s="283" t="n">
        <f aca="false">($E24*('Scoring Format'!$B$3))+($G24*('Scoring Format'!$B$6))+($M24*('Scoring Format'!$B$4))+($O24*('Scoring Format'!$B$7))</f>
        <v>102.1</v>
      </c>
      <c r="Y24" s="283" t="n">
        <f aca="false">($E24*('Scoring Format'!$B$3))+($G24*('Scoring Format'!$B$6))+(L24*1)+($M24*('Scoring Format'!$B$4))+($O24*('Scoring Format'!$B$7))</f>
        <v>110.1</v>
      </c>
      <c r="Z24" s="283" t="n">
        <f aca="false">($E24*('Scoring Format'!$B$3))+($G24*('Scoring Format'!$B$6))+(L24*0.5)+($M24*('Scoring Format'!$B$4))+($O24*('Scoring Format'!$B$7))</f>
        <v>106.1</v>
      </c>
      <c r="AA24" s="274"/>
      <c r="AB24" s="274"/>
      <c r="AC24" s="274"/>
      <c r="AD24" s="282" t="s">
        <v>1916</v>
      </c>
      <c r="AE24" s="282"/>
      <c r="AF24" s="283" t="n">
        <v>8</v>
      </c>
      <c r="AG24" s="283" t="n">
        <v>28</v>
      </c>
      <c r="AH24" s="283" t="n">
        <f aca="false">AG24/AF24</f>
        <v>3.5</v>
      </c>
      <c r="AI24" s="283" t="n">
        <v>0</v>
      </c>
      <c r="AJ24" s="280" t="n">
        <f aca="false">AI24/AF24</f>
        <v>0</v>
      </c>
      <c r="AL24" s="280" t="n">
        <f aca="false">AN24/AM24</f>
        <v>0.5</v>
      </c>
      <c r="AM24" s="283" t="n">
        <v>4</v>
      </c>
      <c r="AN24" s="283" t="n">
        <v>2</v>
      </c>
      <c r="AO24" s="283" t="n">
        <v>17</v>
      </c>
      <c r="AP24" s="283" t="n">
        <f aca="false">AO24/AN24</f>
        <v>8.5</v>
      </c>
      <c r="AQ24" s="283" t="n">
        <v>0</v>
      </c>
      <c r="AR24" s="280" t="n">
        <f aca="false">AQ24/AN24</f>
        <v>0</v>
      </c>
      <c r="AV24" s="280" t="e">
        <f aca="false">(#ref!+AM24)/(#ref!+AK30)</f>
        <v>#NAME?</v>
      </c>
      <c r="AW24" s="280" t="e">
        <f aca="false">#ref!/(AM24+#ref!)</f>
        <v>#NAME?</v>
      </c>
      <c r="AX24" s="280" t="e">
        <f aca="false">AM24/(#ref!+AM24)</f>
        <v>#NAME?</v>
      </c>
      <c r="AZ24" s="283" t="e">
        <f aca="false">(#ref!*0.1)+(AF24*6)+(AL24*0.1)+(AN24*6)</f>
        <v>#NAME?</v>
      </c>
      <c r="BA24" s="283" t="e">
        <f aca="false">(#ref!*0.1)+(AF24*6)+(AK24*1)+(AL24*0.1)+(AN24*6)</f>
        <v>#NAME?</v>
      </c>
    </row>
    <row r="25" customFormat="false" ht="8.25" hidden="false" customHeight="false" outlineLevel="0" collapsed="false">
      <c r="A25" s="282"/>
      <c r="B25" s="283"/>
      <c r="C25" s="292"/>
      <c r="D25" s="283"/>
      <c r="E25" s="283"/>
      <c r="F25" s="283" t="e">
        <f aca="false">E25/D25</f>
        <v>#DIV/0!</v>
      </c>
      <c r="G25" s="283"/>
      <c r="H25" s="280" t="e">
        <f aca="false">G25/D25</f>
        <v>#DIV/0!</v>
      </c>
      <c r="J25" s="280" t="e">
        <f aca="false">L25/K25</f>
        <v>#DIV/0!</v>
      </c>
      <c r="K25" s="283"/>
      <c r="L25" s="283"/>
      <c r="M25" s="283"/>
      <c r="N25" s="283" t="e">
        <f aca="false">M25/L25</f>
        <v>#DIV/0!</v>
      </c>
      <c r="O25" s="283"/>
      <c r="P25" s="280" t="e">
        <f aca="false">O25/L25</f>
        <v>#DIV/0!</v>
      </c>
      <c r="S25" s="282"/>
      <c r="T25" s="280" t="n">
        <f aca="false">(D25+K25)/($D$27+$K$27+$N$17+$E$17+$L$38+$L$47)</f>
        <v>0</v>
      </c>
      <c r="U25" s="280" t="n">
        <f aca="false">K25/($K$27+$F$38+$F$47)</f>
        <v>0</v>
      </c>
      <c r="V25" s="280" t="n">
        <f aca="false">D25/($D$27+$N$17+$L$38+$L$47)</f>
        <v>0</v>
      </c>
      <c r="X25" s="283" t="n">
        <f aca="false">($E25*('Scoring Format'!$B$3))+($G25*('Scoring Format'!$B$6))+($M25*('Scoring Format'!$B$4))+($O25*('Scoring Format'!$B$7))</f>
        <v>0</v>
      </c>
      <c r="Y25" s="283" t="n">
        <f aca="false">($E25*('Scoring Format'!$B$3))+($G25*('Scoring Format'!$B$6))+(L25*1)+($M25*('Scoring Format'!$B$4))+($O25*('Scoring Format'!$B$7))</f>
        <v>0</v>
      </c>
      <c r="Z25" s="283" t="n">
        <f aca="false">($E25*('Scoring Format'!$B$3))+($G25*('Scoring Format'!$B$6))+(L25*0.5)+($M25*('Scoring Format'!$B$4))+($O25*('Scoring Format'!$B$7))</f>
        <v>0</v>
      </c>
      <c r="AA25" s="274"/>
      <c r="AB25" s="274"/>
      <c r="AC25" s="274"/>
      <c r="AD25" s="282" t="s">
        <v>1917</v>
      </c>
      <c r="AE25" s="282"/>
      <c r="AF25" s="283"/>
      <c r="AG25" s="283"/>
      <c r="AH25" s="283" t="e">
        <f aca="false">AG25/AF25</f>
        <v>#DIV/0!</v>
      </c>
      <c r="AI25" s="283" t="n">
        <v>0</v>
      </c>
      <c r="AJ25" s="280" t="e">
        <f aca="false">AI25/AF25</f>
        <v>#DIV/0!</v>
      </c>
      <c r="AL25" s="280" t="e">
        <f aca="false">AN25/AM25</f>
        <v>#DIV/0!</v>
      </c>
      <c r="AM25" s="283"/>
      <c r="AN25" s="283"/>
      <c r="AO25" s="283"/>
      <c r="AP25" s="283" t="e">
        <f aca="false">AO25/AN25</f>
        <v>#DIV/0!</v>
      </c>
      <c r="AQ25" s="283" t="n">
        <v>0</v>
      </c>
      <c r="AR25" s="280" t="e">
        <f aca="false">AQ25/AN25</f>
        <v>#DIV/0!</v>
      </c>
      <c r="AV25" s="280" t="e">
        <f aca="false">(#ref!+AM25)/(#ref!+AM31)</f>
        <v>#NAME?</v>
      </c>
      <c r="AW25" s="280" t="e">
        <f aca="false">#ref!/(AM25+#ref!)</f>
        <v>#NAME?</v>
      </c>
      <c r="AX25" s="280" t="e">
        <f aca="false">AM25/(#ref!+AM25)</f>
        <v>#NAME?</v>
      </c>
      <c r="AZ25" s="283" t="e">
        <f aca="false">(#ref!*0.1)+(AF25*6)+(AL25*0.1)+(AN25*6)</f>
        <v>#NAME?</v>
      </c>
      <c r="BA25" s="283" t="e">
        <f aca="false">(#ref!*0.1)+(AF25*6)+(AK25*1)+(AL25*0.1)+(AN25*6)</f>
        <v>#NAME?</v>
      </c>
    </row>
    <row r="26" customFormat="false" ht="8.25" hidden="false" customHeight="false" outlineLevel="0" collapsed="false">
      <c r="A26" s="282"/>
      <c r="B26" s="283"/>
      <c r="C26" s="292"/>
      <c r="D26" s="283"/>
      <c r="E26" s="283"/>
      <c r="F26" s="283" t="e">
        <f aca="false">E26/D26</f>
        <v>#DIV/0!</v>
      </c>
      <c r="G26" s="283"/>
      <c r="H26" s="280" t="e">
        <f aca="false">G26/D26</f>
        <v>#DIV/0!</v>
      </c>
      <c r="J26" s="280" t="e">
        <f aca="false">L26/K26</f>
        <v>#DIV/0!</v>
      </c>
      <c r="K26" s="283"/>
      <c r="L26" s="283"/>
      <c r="M26" s="283"/>
      <c r="N26" s="283" t="e">
        <f aca="false">M26/L26</f>
        <v>#DIV/0!</v>
      </c>
      <c r="O26" s="283"/>
      <c r="P26" s="280" t="e">
        <f aca="false">O26/L26</f>
        <v>#DIV/0!</v>
      </c>
      <c r="S26" s="282"/>
      <c r="T26" s="280" t="n">
        <f aca="false">(D26+K26)/($D$27+$K$27+$N$17+$E$17+$L$38+$L$47)</f>
        <v>0</v>
      </c>
      <c r="U26" s="280" t="n">
        <f aca="false">K26/($K$27+$F$38+$F$47)</f>
        <v>0</v>
      </c>
      <c r="V26" s="280" t="n">
        <f aca="false">D26/($D$27+$N$17+$L$38+$L$47)</f>
        <v>0</v>
      </c>
      <c r="X26" s="283" t="n">
        <f aca="false">($E26*('Scoring Format'!$B$3))+($G26*('Scoring Format'!$B$6))+($M26*('Scoring Format'!$B$4))+($O26*('Scoring Format'!$B$7))</f>
        <v>0</v>
      </c>
      <c r="Y26" s="283" t="n">
        <f aca="false">($E26*('Scoring Format'!$B$3))+($G26*('Scoring Format'!$B$6))+(L26*1)+($M26*('Scoring Format'!$B$4))+($O26*('Scoring Format'!$B$7))</f>
        <v>0</v>
      </c>
      <c r="Z26" s="283" t="n">
        <f aca="false">($E26*('Scoring Format'!$B$3))+($G26*('Scoring Format'!$B$6))+(L26*0.5)+($M26*('Scoring Format'!$B$4))+($O26*('Scoring Format'!$B$7))</f>
        <v>0</v>
      </c>
      <c r="AA26" s="274"/>
      <c r="AB26" s="274"/>
      <c r="AC26" s="274"/>
      <c r="AD26" s="282" t="s">
        <v>1918</v>
      </c>
      <c r="AE26" s="282"/>
      <c r="AF26" s="283"/>
      <c r="AG26" s="283"/>
      <c r="AH26" s="283" t="e">
        <f aca="false">AG26/AF26</f>
        <v>#DIV/0!</v>
      </c>
      <c r="AI26" s="283"/>
      <c r="AJ26" s="280" t="e">
        <f aca="false">AI26/AF26</f>
        <v>#DIV/0!</v>
      </c>
      <c r="AL26" s="280" t="e">
        <f aca="false">AN26/AM26</f>
        <v>#DIV/0!</v>
      </c>
      <c r="AM26" s="283"/>
      <c r="AN26" s="283"/>
      <c r="AO26" s="283"/>
      <c r="AP26" s="283"/>
      <c r="AQ26" s="283" t="n">
        <f aca="false">(AG26*0.1)+(AI26*6)+(AN26*0.1)+(AP26*6)</f>
        <v>0</v>
      </c>
      <c r="AR26" s="280" t="e">
        <f aca="false">AQ26/AN26</f>
        <v>#DIV/0!</v>
      </c>
      <c r="AV26" s="280" t="e">
        <f aca="false">(#ref!+AM26)/(#ref!+AM32)</f>
        <v>#NAME?</v>
      </c>
      <c r="AW26" s="280" t="e">
        <f aca="false">#ref!/(AM26+#ref!)</f>
        <v>#NAME?</v>
      </c>
      <c r="AX26" s="280" t="e">
        <f aca="false">AM26/(#ref!+AM26)</f>
        <v>#NAME?</v>
      </c>
      <c r="AZ26" s="283" t="e">
        <f aca="false">(#ref!*0.1)+(AF26*6)+(AJ26*1)+(AK26*0.1)+(AM26*6)</f>
        <v>#NAME?</v>
      </c>
      <c r="BA26" s="283" t="e">
        <f aca="false">(#ref!*0.1)+(AF26*6)+(AK26*1)+(AL26*0.1)+(AN26*6)</f>
        <v>#NAME?</v>
      </c>
    </row>
    <row r="27" customFormat="false" ht="8.25" hidden="false" customHeight="false" outlineLevel="0" collapsed="false">
      <c r="A27" s="281" t="s">
        <v>49</v>
      </c>
      <c r="B27" s="281"/>
      <c r="C27" s="281"/>
      <c r="D27" s="281" t="n">
        <f aca="false">SUM(D22:D26)</f>
        <v>400</v>
      </c>
      <c r="E27" s="281" t="n">
        <f aca="false">SUM(E22:E26)</f>
        <v>1675</v>
      </c>
      <c r="F27" s="281"/>
      <c r="G27" s="281" t="n">
        <f aca="false">SUM(G22:G26)</f>
        <v>18</v>
      </c>
      <c r="H27" s="281"/>
      <c r="I27" s="281"/>
      <c r="J27" s="281"/>
      <c r="K27" s="281" t="n">
        <f aca="false">SUM(K22:K26)</f>
        <v>96</v>
      </c>
      <c r="L27" s="281" t="n">
        <f aca="false">SUM(L22:L26)</f>
        <v>78</v>
      </c>
      <c r="M27" s="281" t="n">
        <f aca="false">SUM(M22:M26)</f>
        <v>586</v>
      </c>
      <c r="N27" s="281"/>
      <c r="O27" s="281" t="n">
        <f aca="false">SUM(O22:O26)</f>
        <v>5</v>
      </c>
      <c r="P27" s="281"/>
      <c r="AD27" s="281" t="s">
        <v>49</v>
      </c>
      <c r="AE27" s="281"/>
      <c r="AF27" s="281" t="n">
        <f aca="false">SUM(AF22:AF26)</f>
        <v>304</v>
      </c>
      <c r="AG27" s="281" t="n">
        <f aca="false">SUM(AG22:AG26)</f>
        <v>1513</v>
      </c>
      <c r="AH27" s="281"/>
      <c r="AI27" s="281" t="n">
        <f aca="false">SUM(AI22:AI26)</f>
        <v>13</v>
      </c>
      <c r="AJ27" s="281"/>
      <c r="AK27" s="281"/>
      <c r="AL27" s="281"/>
      <c r="AM27" s="281" t="n">
        <f aca="false">SUM(AM22:AM26)</f>
        <v>98</v>
      </c>
      <c r="AN27" s="281" t="n">
        <f aca="false">SUM(AN22:AN26)</f>
        <v>72</v>
      </c>
      <c r="AO27" s="281" t="n">
        <f aca="false">SUM(AO22:AO26)</f>
        <v>491</v>
      </c>
      <c r="AP27" s="281"/>
      <c r="AQ27" s="281" t="n">
        <f aca="false">SUM(AQ22:AQ26)</f>
        <v>4</v>
      </c>
      <c r="AR27" s="281"/>
    </row>
    <row r="28" customFormat="false" ht="8.25" hidden="false" customHeight="false" outlineLevel="0" collapsed="false">
      <c r="A28" s="281"/>
      <c r="B28" s="274"/>
      <c r="C28" s="274"/>
      <c r="D28" s="274"/>
      <c r="E28" s="274"/>
      <c r="F28" s="274"/>
      <c r="G28" s="274"/>
      <c r="H28" s="281"/>
      <c r="I28" s="274"/>
      <c r="J28" s="274"/>
      <c r="K28" s="274"/>
      <c r="L28" s="274"/>
      <c r="M28" s="274"/>
      <c r="N28" s="274"/>
      <c r="AC28" s="281"/>
      <c r="AD28" s="274"/>
      <c r="AE28" s="274"/>
      <c r="AF28" s="274"/>
      <c r="AG28" s="274"/>
      <c r="AH28" s="274"/>
      <c r="AI28" s="274"/>
      <c r="AJ28" s="281"/>
      <c r="AK28" s="274"/>
      <c r="AL28" s="274"/>
      <c r="AM28" s="274"/>
      <c r="AN28" s="274"/>
      <c r="AO28" s="274"/>
      <c r="AP28" s="274"/>
    </row>
    <row r="29" customFormat="false" ht="8.25" hidden="false" customHeight="false" outlineLevel="0" collapsed="false">
      <c r="A29" s="278"/>
      <c r="B29" s="274"/>
      <c r="C29" s="274"/>
      <c r="D29" s="274"/>
      <c r="E29" s="274"/>
      <c r="F29" s="274"/>
      <c r="G29" s="274"/>
      <c r="H29" s="274"/>
      <c r="I29" s="274"/>
      <c r="J29" s="274"/>
      <c r="K29" s="274"/>
      <c r="L29" s="274"/>
      <c r="M29" s="274"/>
      <c r="AD29" s="274"/>
      <c r="AE29" s="274"/>
      <c r="AF29" s="274"/>
      <c r="AG29" s="274"/>
      <c r="AH29" s="274"/>
      <c r="AI29" s="274"/>
      <c r="AJ29" s="274"/>
      <c r="AK29" s="274"/>
      <c r="AL29" s="274"/>
      <c r="AM29" s="274"/>
      <c r="AN29" s="274"/>
      <c r="AO29" s="274"/>
    </row>
    <row r="30" customFormat="false" ht="8.25" hidden="false" customHeight="false" outlineLevel="0" collapsed="false">
      <c r="A30" s="275" t="s">
        <v>50</v>
      </c>
      <c r="B30" s="275"/>
      <c r="C30" s="275"/>
      <c r="D30" s="275"/>
      <c r="E30" s="275"/>
      <c r="F30" s="275"/>
      <c r="G30" s="275"/>
      <c r="H30" s="274"/>
      <c r="I30" s="274"/>
      <c r="J30" s="275" t="s">
        <v>19</v>
      </c>
      <c r="K30" s="275"/>
      <c r="L30" s="275"/>
      <c r="M30" s="275"/>
      <c r="N30" s="275"/>
      <c r="R30" s="275" t="s">
        <v>20</v>
      </c>
      <c r="S30" s="275"/>
      <c r="T30" s="275"/>
      <c r="V30" s="275" t="s">
        <v>21</v>
      </c>
      <c r="W30" s="275"/>
      <c r="AC30" s="275" t="s">
        <v>50</v>
      </c>
      <c r="AD30" s="275"/>
      <c r="AE30" s="275"/>
      <c r="AF30" s="275"/>
      <c r="AG30" s="275"/>
      <c r="AH30" s="275"/>
      <c r="AI30" s="275"/>
      <c r="AJ30" s="274"/>
      <c r="AK30" s="274"/>
      <c r="AL30" s="275" t="s">
        <v>19</v>
      </c>
      <c r="AM30" s="275"/>
      <c r="AN30" s="275"/>
      <c r="AO30" s="275"/>
      <c r="AP30" s="275"/>
      <c r="AT30" s="275" t="s">
        <v>20</v>
      </c>
      <c r="AU30" s="275"/>
      <c r="AV30" s="275"/>
      <c r="AX30" s="275" t="s">
        <v>21</v>
      </c>
      <c r="AY30" s="275"/>
    </row>
    <row r="31" customFormat="false" ht="8.25" hidden="false" customHeight="false" outlineLevel="0" collapsed="false">
      <c r="A31" s="281" t="s">
        <v>74</v>
      </c>
      <c r="B31" s="281" t="s">
        <v>23</v>
      </c>
      <c r="C31" s="281" t="s">
        <v>24</v>
      </c>
      <c r="D31" s="281" t="s">
        <v>52</v>
      </c>
      <c r="E31" s="281" t="s">
        <v>53</v>
      </c>
      <c r="F31" s="281" t="s">
        <v>54</v>
      </c>
      <c r="G31" s="281" t="s">
        <v>55</v>
      </c>
      <c r="H31" s="281" t="s">
        <v>56</v>
      </c>
      <c r="I31" s="281" t="s">
        <v>30</v>
      </c>
      <c r="J31" s="281" t="s">
        <v>57</v>
      </c>
      <c r="L31" s="281" t="s">
        <v>34</v>
      </c>
      <c r="M31" s="281" t="s">
        <v>35</v>
      </c>
      <c r="N31" s="281" t="s">
        <v>36</v>
      </c>
      <c r="O31" s="281" t="s">
        <v>75</v>
      </c>
      <c r="P31" s="281" t="s">
        <v>31</v>
      </c>
      <c r="S31" s="281" t="s">
        <v>74</v>
      </c>
      <c r="T31" s="281" t="s">
        <v>38</v>
      </c>
      <c r="U31" s="281" t="s">
        <v>39</v>
      </c>
      <c r="V31" s="281" t="s">
        <v>40</v>
      </c>
      <c r="X31" s="281" t="s">
        <v>41</v>
      </c>
      <c r="Y31" s="281" t="s">
        <v>58</v>
      </c>
      <c r="Z31" s="281" t="s">
        <v>76</v>
      </c>
      <c r="AA31" s="281"/>
      <c r="AD31" s="281" t="s">
        <v>74</v>
      </c>
      <c r="AE31" s="281" t="s">
        <v>24</v>
      </c>
      <c r="AF31" s="281" t="s">
        <v>52</v>
      </c>
      <c r="AG31" s="281" t="s">
        <v>53</v>
      </c>
      <c r="AH31" s="281" t="s">
        <v>54</v>
      </c>
      <c r="AI31" s="281" t="s">
        <v>55</v>
      </c>
      <c r="AJ31" s="281" t="s">
        <v>56</v>
      </c>
      <c r="AK31" s="281" t="s">
        <v>30</v>
      </c>
      <c r="AL31" s="281" t="s">
        <v>57</v>
      </c>
      <c r="AN31" s="281" t="s">
        <v>34</v>
      </c>
      <c r="AO31" s="281" t="s">
        <v>35</v>
      </c>
      <c r="AP31" s="281" t="s">
        <v>36</v>
      </c>
      <c r="AQ31" s="281" t="s">
        <v>75</v>
      </c>
      <c r="AR31" s="281" t="s">
        <v>31</v>
      </c>
      <c r="AV31" s="281" t="s">
        <v>38</v>
      </c>
      <c r="AW31" s="281" t="s">
        <v>39</v>
      </c>
      <c r="AX31" s="281" t="s">
        <v>40</v>
      </c>
      <c r="AZ31" s="281" t="s">
        <v>41</v>
      </c>
      <c r="BA31" s="281" t="s">
        <v>58</v>
      </c>
    </row>
    <row r="32" customFormat="false" ht="8.25" hidden="false" customHeight="false" outlineLevel="0" collapsed="false">
      <c r="A32" s="282" t="s">
        <v>1919</v>
      </c>
      <c r="B32" s="283" t="n">
        <v>21</v>
      </c>
      <c r="C32" s="283" t="n">
        <v>17</v>
      </c>
      <c r="D32" s="280" t="n">
        <f aca="false">F32/E32</f>
        <v>0.573770491803279</v>
      </c>
      <c r="E32" s="283" t="n">
        <v>61</v>
      </c>
      <c r="F32" s="283" t="n">
        <v>35</v>
      </c>
      <c r="G32" s="283" t="n">
        <v>475</v>
      </c>
      <c r="H32" s="283" t="n">
        <f aca="false">G32/F32</f>
        <v>13.5714285714286</v>
      </c>
      <c r="I32" s="283" t="n">
        <v>3</v>
      </c>
      <c r="J32" s="280" t="n">
        <f aca="false">I32/F32</f>
        <v>0.0857142857142857</v>
      </c>
      <c r="L32" s="283"/>
      <c r="M32" s="283"/>
      <c r="N32" s="293" t="e">
        <f aca="false">M32/L32</f>
        <v>#DIV/0!</v>
      </c>
      <c r="O32" s="283"/>
      <c r="P32" s="280" t="e">
        <f aca="false">O32/L32</f>
        <v>#DIV/0!</v>
      </c>
      <c r="S32" s="282" t="s">
        <v>1920</v>
      </c>
      <c r="T32" s="294" t="n">
        <f aca="false">(E32+L32)/($D$27+$L$27+$N$17+$E$47+$L$47)</f>
        <v>0.100164203612479</v>
      </c>
      <c r="U32" s="294" t="n">
        <f aca="false">E32/($E$17)</f>
        <v>0.163978494623656</v>
      </c>
      <c r="V32" s="294" t="n">
        <f aca="false">L32/($N$17+$D$27+$L$38+$L$47)</f>
        <v>0</v>
      </c>
      <c r="X32" s="283" t="n">
        <f aca="false">($G32*('Scoring Format'!$B$4))+($I32*'Scoring Format'!$B$7)+($M32*('Scoring Format'!$B$3))+($O32*('Scoring Format'!$B$6))</f>
        <v>65.5</v>
      </c>
      <c r="Y32" s="283" t="n">
        <f aca="false">(F32*1)+(($G32*('Scoring Format'!$B$4))+($I32*'Scoring Format'!$B$7)+($M32*('Scoring Format'!$B$3))+($O32*('Scoring Format'!$B$6)))</f>
        <v>100.5</v>
      </c>
      <c r="Z32" s="283" t="n">
        <f aca="false">(F32*0.5)+(($G32*('Scoring Format'!$B$4))+($I32*'Scoring Format'!$B$7)+($M32*('Scoring Format'!$B$3))+($O32*('Scoring Format'!$B$6)))</f>
        <v>83</v>
      </c>
      <c r="AA32" s="274"/>
      <c r="AD32" s="282" t="s">
        <v>1921</v>
      </c>
      <c r="AE32" s="282"/>
      <c r="AF32" s="280" t="n">
        <f aca="false">AH32/AG32</f>
        <v>0.607476635514019</v>
      </c>
      <c r="AG32" s="283" t="n">
        <v>107</v>
      </c>
      <c r="AH32" s="283" t="n">
        <v>65</v>
      </c>
      <c r="AI32" s="283" t="n">
        <v>710</v>
      </c>
      <c r="AJ32" s="283" t="n">
        <f aca="false">AI32/AH32</f>
        <v>10.9230769230769</v>
      </c>
      <c r="AK32" s="283" t="n">
        <v>6</v>
      </c>
      <c r="AL32" s="280" t="n">
        <f aca="false">AK32/AH32</f>
        <v>0.0923076923076923</v>
      </c>
      <c r="AN32" s="283" t="n">
        <v>0</v>
      </c>
      <c r="AO32" s="283" t="n">
        <v>0</v>
      </c>
      <c r="AP32" s="293" t="e">
        <f aca="false">AO32/AN32</f>
        <v>#DIV/0!</v>
      </c>
      <c r="AQ32" s="283" t="n">
        <v>0</v>
      </c>
      <c r="AR32" s="280" t="e">
        <f aca="false">AQ32/AN32</f>
        <v>#DIV/0!</v>
      </c>
      <c r="AV32" s="294" t="e">
        <f aca="false">(#ref!+AK32)/(#ref!+AK35)</f>
        <v>#NAME?</v>
      </c>
      <c r="AW32" s="294" t="e">
        <f aca="false">#ref!/(AK32+#ref!)</f>
        <v>#NAME?</v>
      </c>
      <c r="AX32" s="294" t="e">
        <f aca="false">AK32/(#ref!+AK32)</f>
        <v>#NAME?</v>
      </c>
      <c r="AZ32" s="283" t="n">
        <f aca="false">(AI32*0.1)+(AK32*6)+(AO32*0.1)+(AQ32*6)</f>
        <v>107</v>
      </c>
      <c r="BA32" s="283" t="n">
        <f aca="false">(AH32*1)+(AI32*0.1)+(AK32*6)+(AO32*0.1)+(AQ32*6)</f>
        <v>172</v>
      </c>
    </row>
    <row r="33" customFormat="false" ht="8.25" hidden="false" customHeight="false" outlineLevel="0" collapsed="false">
      <c r="A33" s="282" t="s">
        <v>1922</v>
      </c>
      <c r="B33" s="283" t="n">
        <v>30</v>
      </c>
      <c r="C33" s="283" t="n">
        <v>17</v>
      </c>
      <c r="D33" s="280" t="n">
        <f aca="false">F33/E33</f>
        <v>0.721739130434783</v>
      </c>
      <c r="E33" s="283" t="n">
        <v>115</v>
      </c>
      <c r="F33" s="283" t="n">
        <v>83</v>
      </c>
      <c r="G33" s="283" t="n">
        <v>936</v>
      </c>
      <c r="H33" s="283" t="n">
        <f aca="false">G33/F33</f>
        <v>11.2771084337349</v>
      </c>
      <c r="I33" s="283" t="n">
        <v>8</v>
      </c>
      <c r="J33" s="280" t="n">
        <f aca="false">I33/F33</f>
        <v>0.0963855421686747</v>
      </c>
      <c r="L33" s="283"/>
      <c r="M33" s="283"/>
      <c r="N33" s="293" t="e">
        <f aca="false">M33/L33</f>
        <v>#DIV/0!</v>
      </c>
      <c r="O33" s="283"/>
      <c r="P33" s="280" t="e">
        <f aca="false">O33/L33</f>
        <v>#DIV/0!</v>
      </c>
      <c r="S33" s="282" t="s">
        <v>1923</v>
      </c>
      <c r="T33" s="294" t="n">
        <f aca="false">(E33+L33)/($D$27+$L$27+$N$17+$E$47+$L$47)</f>
        <v>0.188834154351396</v>
      </c>
      <c r="U33" s="294" t="n">
        <f aca="false">E33/($E$17)</f>
        <v>0.309139784946237</v>
      </c>
      <c r="V33" s="294" t="n">
        <f aca="false">L33/($N$17+$D$27+$L$38+$L$47)</f>
        <v>0</v>
      </c>
      <c r="X33" s="283" t="n">
        <f aca="false">($G33*('Scoring Format'!$B$4))+($I33*'Scoring Format'!$B$7)+($M33*('Scoring Format'!$B$3))+($O33*('Scoring Format'!$B$6))</f>
        <v>141.6</v>
      </c>
      <c r="Y33" s="283" t="n">
        <f aca="false">(F33*1)+(($G33*('Scoring Format'!$B$4))+($I33*'Scoring Format'!$B$7)+($M33*('Scoring Format'!$B$3))+($O33*('Scoring Format'!$B$6)))</f>
        <v>224.6</v>
      </c>
      <c r="Z33" s="283" t="n">
        <f aca="false">(F33*0.5)+(($G33*('Scoring Format'!$B$4))+($I33*'Scoring Format'!$B$7)+($M33*('Scoring Format'!$B$3))+($O33*('Scoring Format'!$B$6)))</f>
        <v>183.1</v>
      </c>
      <c r="AA33" s="274"/>
      <c r="AD33" s="282" t="s">
        <v>1923</v>
      </c>
      <c r="AE33" s="282"/>
      <c r="AF33" s="280" t="n">
        <f aca="false">AH33/AG33</f>
        <v>0.633333333333333</v>
      </c>
      <c r="AG33" s="283" t="n">
        <v>120</v>
      </c>
      <c r="AH33" s="283" t="n">
        <v>76</v>
      </c>
      <c r="AI33" s="283" t="n">
        <v>892</v>
      </c>
      <c r="AJ33" s="283" t="n">
        <f aca="false">AI33/AH33</f>
        <v>11.7368421052632</v>
      </c>
      <c r="AK33" s="283" t="n">
        <v>5</v>
      </c>
      <c r="AL33" s="280" t="n">
        <f aca="false">AK33/AH33</f>
        <v>0.0657894736842105</v>
      </c>
      <c r="AN33" s="283" t="n">
        <v>12</v>
      </c>
      <c r="AO33" s="283" t="n">
        <v>108</v>
      </c>
      <c r="AP33" s="293" t="n">
        <f aca="false">AO33/AN33</f>
        <v>9</v>
      </c>
      <c r="AQ33" s="283" t="n">
        <v>0</v>
      </c>
      <c r="AR33" s="280" t="n">
        <f aca="false">AQ33/AN33</f>
        <v>0</v>
      </c>
      <c r="AV33" s="294" t="e">
        <f aca="false">(#ref!+AK33)/(#ref!+AK36)</f>
        <v>#NAME?</v>
      </c>
      <c r="AW33" s="294" t="e">
        <f aca="false">#ref!/(AK33+#ref!)</f>
        <v>#NAME?</v>
      </c>
      <c r="AX33" s="294" t="e">
        <f aca="false">AK33/(#ref!+AK33)</f>
        <v>#NAME?</v>
      </c>
      <c r="AZ33" s="283" t="n">
        <f aca="false">(AI33*0.1)+(AK33*6)+(AO33*0.1)+(AQ33*6)</f>
        <v>130</v>
      </c>
      <c r="BA33" s="283" t="n">
        <f aca="false">(AH33*1)+(AI33*0.1)+(AK33*6)+(AO33*0.1)+(AQ33*6)</f>
        <v>206</v>
      </c>
    </row>
    <row r="34" customFormat="false" ht="8.25" hidden="false" customHeight="false" outlineLevel="0" collapsed="false">
      <c r="A34" s="282" t="s">
        <v>1924</v>
      </c>
      <c r="B34" s="283" t="n">
        <v>24</v>
      </c>
      <c r="C34" s="283" t="n">
        <v>17</v>
      </c>
      <c r="D34" s="280" t="n">
        <f aca="false">F34/E34</f>
        <v>0.615384615384615</v>
      </c>
      <c r="E34" s="283" t="n">
        <v>130</v>
      </c>
      <c r="F34" s="283" t="n">
        <v>80</v>
      </c>
      <c r="G34" s="283" t="n">
        <v>1117</v>
      </c>
      <c r="H34" s="283" t="n">
        <f aca="false">G34/F34</f>
        <v>13.9625</v>
      </c>
      <c r="I34" s="283" t="n">
        <v>8</v>
      </c>
      <c r="J34" s="280" t="n">
        <f aca="false">I34/F34</f>
        <v>0.1</v>
      </c>
      <c r="L34" s="283"/>
      <c r="M34" s="283"/>
      <c r="N34" s="293" t="e">
        <f aca="false">M34/L34</f>
        <v>#DIV/0!</v>
      </c>
      <c r="O34" s="283"/>
      <c r="P34" s="280" t="e">
        <f aca="false">O34/L34</f>
        <v>#DIV/0!</v>
      </c>
      <c r="S34" s="282" t="s">
        <v>1925</v>
      </c>
      <c r="T34" s="294" t="n">
        <f aca="false">(E34+L34)/($D$27+$L$27+$N$17+$E$47+$L$47)</f>
        <v>0.213464696223317</v>
      </c>
      <c r="U34" s="294" t="n">
        <f aca="false">E34/($E$17)</f>
        <v>0.349462365591398</v>
      </c>
      <c r="V34" s="294" t="n">
        <f aca="false">L34/($N$17+$D$27+$L$38+$L$47)</f>
        <v>0</v>
      </c>
      <c r="X34" s="283" t="n">
        <f aca="false">($G34*('Scoring Format'!$B$4))+($I34*'Scoring Format'!$B$7)+($M34*('Scoring Format'!$B$3))+($O34*('Scoring Format'!$B$6))</f>
        <v>159.7</v>
      </c>
      <c r="Y34" s="283" t="n">
        <f aca="false">(F34*1)+(($G34*('Scoring Format'!$B$4))+($I34*'Scoring Format'!$B$7)+($M34*('Scoring Format'!$B$3))+($O34*('Scoring Format'!$B$6)))</f>
        <v>239.7</v>
      </c>
      <c r="Z34" s="283" t="n">
        <f aca="false">(F34*0.5)+(($G34*('Scoring Format'!$B$4))+($I34*'Scoring Format'!$B$7)+($M34*('Scoring Format'!$B$3))+($O34*('Scoring Format'!$B$6)))</f>
        <v>199.7</v>
      </c>
      <c r="AA34" s="274"/>
      <c r="AD34" s="282" t="s">
        <v>1926</v>
      </c>
      <c r="AE34" s="282"/>
      <c r="AF34" s="280" t="n">
        <f aca="false">AH34/AG34</f>
        <v>0.55</v>
      </c>
      <c r="AG34" s="283" t="n">
        <v>40</v>
      </c>
      <c r="AH34" s="283" t="n">
        <v>22</v>
      </c>
      <c r="AI34" s="283" t="n">
        <v>325</v>
      </c>
      <c r="AJ34" s="283" t="n">
        <f aca="false">AI34/AH34</f>
        <v>14.7727272727273</v>
      </c>
      <c r="AK34" s="283" t="n">
        <v>2</v>
      </c>
      <c r="AL34" s="280" t="n">
        <f aca="false">AK34/AH34</f>
        <v>0.0909090909090909</v>
      </c>
      <c r="AN34" s="283" t="n">
        <v>5</v>
      </c>
      <c r="AO34" s="283" t="n">
        <v>20</v>
      </c>
      <c r="AP34" s="293" t="n">
        <f aca="false">AO34/AN34</f>
        <v>4</v>
      </c>
      <c r="AQ34" s="283" t="n">
        <v>0</v>
      </c>
      <c r="AR34" s="280" t="n">
        <f aca="false">AQ34/AN34</f>
        <v>0</v>
      </c>
      <c r="AV34" s="294" t="e">
        <f aca="false">(#ref!+AK34)/(#ref!+AK37)</f>
        <v>#NAME?</v>
      </c>
      <c r="AW34" s="294" t="e">
        <f aca="false">#ref!/(AK34+#ref!)</f>
        <v>#NAME?</v>
      </c>
      <c r="AX34" s="294" t="e">
        <f aca="false">AK34/(#ref!+AK34)</f>
        <v>#NAME?</v>
      </c>
      <c r="AZ34" s="283" t="n">
        <f aca="false">(AI34*0.1)+(AK34*6)+(AO34*0.1)+(AQ34*6)</f>
        <v>46.5</v>
      </c>
      <c r="BA34" s="283" t="n">
        <f aca="false">(AH34*1)+(AI34*0.1)+(AK34*6)+(AO34*0.1)+(AQ34*6)</f>
        <v>68.5</v>
      </c>
    </row>
    <row r="35" customFormat="false" ht="8.25" hidden="false" customHeight="false" outlineLevel="0" collapsed="false">
      <c r="A35" s="282" t="s">
        <v>1927</v>
      </c>
      <c r="B35" s="279" t="n">
        <v>25</v>
      </c>
      <c r="C35" s="283" t="n">
        <v>17</v>
      </c>
      <c r="D35" s="280" t="n">
        <f aca="false">F35/E35</f>
        <v>0.642857142857143</v>
      </c>
      <c r="E35" s="283" t="n">
        <v>42</v>
      </c>
      <c r="F35" s="283" t="n">
        <v>27</v>
      </c>
      <c r="G35" s="283" t="n">
        <v>325</v>
      </c>
      <c r="H35" s="283" t="n">
        <f aca="false">G35/F35</f>
        <v>12.037037037037</v>
      </c>
      <c r="I35" s="283" t="n">
        <v>3</v>
      </c>
      <c r="J35" s="280" t="n">
        <f aca="false">I35/F35</f>
        <v>0.111111111111111</v>
      </c>
      <c r="L35" s="283"/>
      <c r="M35" s="283"/>
      <c r="N35" s="293" t="e">
        <f aca="false">M35/L35</f>
        <v>#DIV/0!</v>
      </c>
      <c r="O35" s="283"/>
      <c r="P35" s="280" t="e">
        <f aca="false">O35/L35</f>
        <v>#DIV/0!</v>
      </c>
      <c r="S35" s="282" t="s">
        <v>1928</v>
      </c>
      <c r="T35" s="294" t="n">
        <f aca="false">(E35+L35)/($D$27+$L$27+$N$17+$E$47+$L$47)</f>
        <v>0.0689655172413793</v>
      </c>
      <c r="U35" s="294" t="n">
        <f aca="false">E35/($E$17)</f>
        <v>0.112903225806452</v>
      </c>
      <c r="V35" s="294" t="n">
        <f aca="false">L35/($N$17+$D$27+$L$38+$L$47)</f>
        <v>0</v>
      </c>
      <c r="X35" s="283" t="n">
        <f aca="false">($G35*('Scoring Format'!$B$4))+($I35*'Scoring Format'!$B$7)+($M35*('Scoring Format'!$B$3))+($O35*('Scoring Format'!$B$6))</f>
        <v>50.5</v>
      </c>
      <c r="Y35" s="283" t="n">
        <f aca="false">(F35*1)+(($G35*('Scoring Format'!$B$4))+($I35*'Scoring Format'!$B$7)+($M35*('Scoring Format'!$B$3))+($O35*('Scoring Format'!$B$6)))</f>
        <v>77.5</v>
      </c>
      <c r="Z35" s="283" t="n">
        <f aca="false">(F35*0.5)+(($G35*('Scoring Format'!$B$4))+($I35*'Scoring Format'!$B$7)+($M35*('Scoring Format'!$B$3))+($O35*('Scoring Format'!$B$6)))</f>
        <v>64</v>
      </c>
      <c r="AA35" s="274"/>
      <c r="AD35" s="282" t="s">
        <v>1929</v>
      </c>
      <c r="AE35" s="282"/>
      <c r="AF35" s="280" t="n">
        <f aca="false">AH35/AG35</f>
        <v>0.662068965517241</v>
      </c>
      <c r="AG35" s="283" t="n">
        <v>145</v>
      </c>
      <c r="AH35" s="283" t="n">
        <v>96</v>
      </c>
      <c r="AI35" s="283" t="n">
        <v>1098</v>
      </c>
      <c r="AJ35" s="283" t="n">
        <f aca="false">AI35/AH35</f>
        <v>11.4375</v>
      </c>
      <c r="AK35" s="283" t="n">
        <v>7</v>
      </c>
      <c r="AL35" s="280" t="n">
        <f aca="false">AK35/AH35</f>
        <v>0.0729166666666667</v>
      </c>
      <c r="AN35" s="283" t="n">
        <v>0</v>
      </c>
      <c r="AO35" s="283" t="n">
        <v>0</v>
      </c>
      <c r="AP35" s="293" t="e">
        <f aca="false">AO35/AN35</f>
        <v>#DIV/0!</v>
      </c>
      <c r="AQ35" s="283" t="n">
        <v>0</v>
      </c>
      <c r="AR35" s="280" t="e">
        <f aca="false">AQ35/AN35</f>
        <v>#DIV/0!</v>
      </c>
      <c r="AV35" s="294" t="e">
        <f aca="false">(#ref!+AK35)/(#ref!+AK38)</f>
        <v>#NAME?</v>
      </c>
      <c r="AW35" s="294" t="e">
        <f aca="false">#ref!/(AK35+#ref!)</f>
        <v>#NAME?</v>
      </c>
      <c r="AX35" s="294" t="e">
        <f aca="false">AK35/(#ref!+AK35)</f>
        <v>#NAME?</v>
      </c>
      <c r="AZ35" s="283" t="n">
        <f aca="false">(AI35*0.1)+(AK35*6)+(AO35*0.1)+(AQ35*6)</f>
        <v>151.8</v>
      </c>
      <c r="BA35" s="283" t="n">
        <f aca="false">(AH35*1)+(AI35*0.1)+(AK35*6)+(AO35*0.1)+(AQ35*6)</f>
        <v>247.8</v>
      </c>
    </row>
    <row r="36" customFormat="false" ht="8.25" hidden="false" customHeight="false" outlineLevel="0" collapsed="false">
      <c r="A36" s="282" t="s">
        <v>1930</v>
      </c>
      <c r="B36" s="279" t="n">
        <v>24</v>
      </c>
      <c r="C36" s="283" t="n">
        <v>17</v>
      </c>
      <c r="D36" s="280" t="n">
        <f aca="false">F36/E36</f>
        <v>0.628571428571429</v>
      </c>
      <c r="E36" s="283" t="n">
        <v>35</v>
      </c>
      <c r="F36" s="283" t="n">
        <v>22</v>
      </c>
      <c r="G36" s="283" t="n">
        <v>244</v>
      </c>
      <c r="H36" s="283" t="n">
        <f aca="false">G36/F36</f>
        <v>11.0909090909091</v>
      </c>
      <c r="I36" s="283" t="n">
        <v>3</v>
      </c>
      <c r="J36" s="280" t="n">
        <f aca="false">I36/F36</f>
        <v>0.136363636363636</v>
      </c>
      <c r="L36" s="283"/>
      <c r="M36" s="283"/>
      <c r="N36" s="293" t="e">
        <f aca="false">M36/L36</f>
        <v>#DIV/0!</v>
      </c>
      <c r="O36" s="283"/>
      <c r="P36" s="280" t="e">
        <f aca="false">O36/L36</f>
        <v>#DIV/0!</v>
      </c>
      <c r="S36" s="282" t="s">
        <v>1931</v>
      </c>
      <c r="T36" s="294" t="n">
        <f aca="false">(E36+L36)/($D$27+$L$27+$N$17+$E$47+$L$47)</f>
        <v>0.0574712643678161</v>
      </c>
      <c r="U36" s="294" t="n">
        <f aca="false">E36/($E$17)</f>
        <v>0.0940860215053763</v>
      </c>
      <c r="V36" s="294" t="n">
        <f aca="false">L36/($N$17+$D$27+$L$38+$L$47)</f>
        <v>0</v>
      </c>
      <c r="X36" s="283" t="n">
        <f aca="false">($G36*('Scoring Format'!$B$4))+($I36*'Scoring Format'!$B$7)+($M36*('Scoring Format'!$B$3))+($O36*('Scoring Format'!$B$6))</f>
        <v>42.4</v>
      </c>
      <c r="Y36" s="283" t="n">
        <f aca="false">(F36*1)+(($G36*('Scoring Format'!$B$4))+($I36*'Scoring Format'!$B$7)+($M36*('Scoring Format'!$B$3))+($O36*('Scoring Format'!$B$6)))</f>
        <v>64.4</v>
      </c>
      <c r="Z36" s="283" t="n">
        <f aca="false">(F36*0.5)+(($G36*('Scoring Format'!$B$4))+($I36*'Scoring Format'!$B$7)+($M36*('Scoring Format'!$B$3))+($O36*('Scoring Format'!$B$6)))</f>
        <v>53.4</v>
      </c>
      <c r="AA36" s="274"/>
      <c r="AD36" s="282" t="s">
        <v>1932</v>
      </c>
      <c r="AE36" s="282"/>
      <c r="AF36" s="280" t="n">
        <f aca="false">AH36/AG36</f>
        <v>0.6</v>
      </c>
      <c r="AG36" s="283" t="n">
        <v>10</v>
      </c>
      <c r="AH36" s="283" t="n">
        <v>6</v>
      </c>
      <c r="AI36" s="283" t="n">
        <v>100</v>
      </c>
      <c r="AJ36" s="283" t="n">
        <f aca="false">AI36/AH36</f>
        <v>16.6666666666667</v>
      </c>
      <c r="AK36" s="283" t="n">
        <v>0</v>
      </c>
      <c r="AL36" s="280" t="n">
        <f aca="false">AK36/AH36</f>
        <v>0</v>
      </c>
      <c r="AN36" s="283" t="n">
        <v>0</v>
      </c>
      <c r="AO36" s="283" t="n">
        <v>0</v>
      </c>
      <c r="AP36" s="293" t="e">
        <f aca="false">AO36/AN36</f>
        <v>#DIV/0!</v>
      </c>
      <c r="AQ36" s="283" t="n">
        <v>0</v>
      </c>
      <c r="AR36" s="280" t="e">
        <f aca="false">AQ36/AN36</f>
        <v>#DIV/0!</v>
      </c>
      <c r="AV36" s="294" t="e">
        <f aca="false">(#ref!+AK36)/(#ref!+AI41)</f>
        <v>#NAME?</v>
      </c>
      <c r="AW36" s="294" t="e">
        <f aca="false">#ref!/(AK36+#ref!)</f>
        <v>#NAME?</v>
      </c>
      <c r="AX36" s="294" t="e">
        <f aca="false">AK36/(#ref!+AK36)</f>
        <v>#NAME?</v>
      </c>
      <c r="AZ36" s="283" t="n">
        <f aca="false">(AI36*0.1)+(AK36*6)+(AO36*0.1)+(AQ36*6)</f>
        <v>10</v>
      </c>
      <c r="BA36" s="283" t="n">
        <f aca="false">(AH36*1)+(AI36*0.1)+(AK36*6)+(AO36*0.1)+(AQ36*6)</f>
        <v>16</v>
      </c>
    </row>
    <row r="37" customFormat="false" ht="8.25" hidden="false" customHeight="false" outlineLevel="0" collapsed="false">
      <c r="A37" s="282"/>
      <c r="B37" s="279"/>
      <c r="C37" s="283"/>
      <c r="D37" s="280" t="e">
        <f aca="false">F37/E37</f>
        <v>#DIV/0!</v>
      </c>
      <c r="E37" s="283"/>
      <c r="F37" s="283"/>
      <c r="G37" s="283"/>
      <c r="H37" s="283" t="e">
        <f aca="false">G37/F37</f>
        <v>#DIV/0!</v>
      </c>
      <c r="I37" s="283" t="n">
        <v>0</v>
      </c>
      <c r="J37" s="280" t="e">
        <f aca="false">I37/F37</f>
        <v>#DIV/0!</v>
      </c>
      <c r="L37" s="283"/>
      <c r="M37" s="283"/>
      <c r="N37" s="293" t="e">
        <f aca="false">M37/L37</f>
        <v>#DIV/0!</v>
      </c>
      <c r="O37" s="283"/>
      <c r="P37" s="280" t="e">
        <f aca="false">O37/L37</f>
        <v>#DIV/0!</v>
      </c>
      <c r="S37" s="282"/>
      <c r="T37" s="294" t="n">
        <f aca="false">(E37+L37)/($D$27+$L$27+$N$17+$E$47+$L$47)</f>
        <v>0</v>
      </c>
      <c r="U37" s="294" t="n">
        <f aca="false">E37/($E$17)</f>
        <v>0</v>
      </c>
      <c r="V37" s="294" t="n">
        <f aca="false">L37/($N$17+$D$27+$L$38+$L$47)</f>
        <v>0</v>
      </c>
      <c r="X37" s="283" t="n">
        <f aca="false">($G37*('Scoring Format'!$B$4))+($I37*'Scoring Format'!$B$7)+($M37*('Scoring Format'!$B$3))+($O37*('Scoring Format'!$B$6))</f>
        <v>0</v>
      </c>
      <c r="Y37" s="283" t="n">
        <f aca="false">(F37*1)+(($G37*('Scoring Format'!$B$4))+($I37*'Scoring Format'!$B$7)+($M37*('Scoring Format'!$B$3))+($O37*('Scoring Format'!$B$6)))</f>
        <v>0</v>
      </c>
      <c r="Z37" s="283" t="n">
        <f aca="false">(F37*0.5)+(($G37*('Scoring Format'!$B$4))+($I37*'Scoring Format'!$B$7)+($M37*('Scoring Format'!$B$3))+($O37*('Scoring Format'!$B$6)))</f>
        <v>0</v>
      </c>
      <c r="AA37" s="274"/>
      <c r="AD37" s="282" t="s">
        <v>1933</v>
      </c>
      <c r="AE37" s="282"/>
      <c r="AF37" s="280" t="e">
        <f aca="false">AH37/AG37</f>
        <v>#DIV/0!</v>
      </c>
      <c r="AG37" s="283"/>
      <c r="AH37" s="283"/>
      <c r="AI37" s="283"/>
      <c r="AJ37" s="283"/>
      <c r="AK37" s="283"/>
      <c r="AL37" s="280" t="e">
        <f aca="false">AK37/AH37</f>
        <v>#DIV/0!</v>
      </c>
      <c r="AN37" s="283"/>
      <c r="AO37" s="283"/>
      <c r="AP37" s="293" t="e">
        <f aca="false">AO37/AN37</f>
        <v>#DIV/0!</v>
      </c>
      <c r="AQ37" s="283"/>
      <c r="AR37" s="280" t="e">
        <f aca="false">AQ37/AN37</f>
        <v>#DIV/0!</v>
      </c>
      <c r="AV37" s="294" t="e">
        <f aca="false">(#ref!+AK37)/(#ref!+AK42)</f>
        <v>#NAME?</v>
      </c>
      <c r="AW37" s="294" t="e">
        <f aca="false">#ref!/(AK37+#ref!)</f>
        <v>#NAME?</v>
      </c>
      <c r="AX37" s="294" t="e">
        <f aca="false">AK37/(#ref!+AK37)</f>
        <v>#NAME?</v>
      </c>
      <c r="AZ37" s="283"/>
      <c r="BA37" s="283"/>
    </row>
    <row r="38" customFormat="false" ht="8.25" hidden="false" customHeight="false" outlineLevel="0" collapsed="false">
      <c r="A38" s="281" t="s">
        <v>49</v>
      </c>
      <c r="B38" s="281"/>
      <c r="C38" s="281"/>
      <c r="D38" s="278"/>
      <c r="E38" s="281" t="n">
        <f aca="false">SUM(E32:E37)</f>
        <v>383</v>
      </c>
      <c r="F38" s="281" t="n">
        <f aca="false">SUM(F32:F37)</f>
        <v>247</v>
      </c>
      <c r="G38" s="281" t="n">
        <f aca="false">SUM(G32:G37)</f>
        <v>3097</v>
      </c>
      <c r="H38" s="281"/>
      <c r="I38" s="281" t="n">
        <f aca="false">SUM(I32:I37)</f>
        <v>25</v>
      </c>
      <c r="J38" s="281"/>
      <c r="K38" s="281"/>
      <c r="L38" s="281" t="n">
        <f aca="false">SUM(L32:L37)</f>
        <v>0</v>
      </c>
      <c r="M38" s="281" t="n">
        <f aca="false">SUM(M32:M37)</f>
        <v>0</v>
      </c>
      <c r="N38" s="281"/>
      <c r="O38" s="281" t="n">
        <f aca="false">SUM(O32:O37)</f>
        <v>0</v>
      </c>
      <c r="P38" s="281"/>
      <c r="AD38" s="281" t="s">
        <v>49</v>
      </c>
      <c r="AE38" s="281"/>
      <c r="AF38" s="278"/>
      <c r="AG38" s="281" t="n">
        <f aca="false">SUM(AG32:AG37)</f>
        <v>422</v>
      </c>
      <c r="AH38" s="281" t="n">
        <f aca="false">SUM(AH32:AH37)</f>
        <v>265</v>
      </c>
      <c r="AI38" s="281" t="n">
        <f aca="false">SUM(AI32:AI37)</f>
        <v>3125</v>
      </c>
      <c r="AJ38" s="281"/>
      <c r="AK38" s="281" t="n">
        <f aca="false">SUM(AK32:AK37)</f>
        <v>20</v>
      </c>
      <c r="AL38" s="281"/>
      <c r="AM38" s="281"/>
      <c r="AN38" s="281" t="n">
        <f aca="false">SUM(AN32:AN37)</f>
        <v>17</v>
      </c>
      <c r="AO38" s="281" t="n">
        <f aca="false">SUM(AO32:AO37)</f>
        <v>128</v>
      </c>
      <c r="AP38" s="281"/>
      <c r="AQ38" s="281" t="n">
        <f aca="false">SUM(AQ32:AQ37)</f>
        <v>0</v>
      </c>
      <c r="AR38" s="281"/>
    </row>
    <row r="39" customFormat="false" ht="8.25" hidden="false" customHeight="false" outlineLevel="0" collapsed="false">
      <c r="A39" s="281"/>
      <c r="C39" s="274"/>
      <c r="D39" s="274"/>
      <c r="E39" s="274"/>
      <c r="F39" s="274"/>
      <c r="G39" s="274"/>
      <c r="H39" s="274"/>
      <c r="I39" s="274"/>
      <c r="J39" s="274"/>
      <c r="K39" s="274"/>
      <c r="L39" s="274"/>
      <c r="AC39" s="281"/>
      <c r="AE39" s="274"/>
      <c r="AF39" s="274"/>
      <c r="AG39" s="274"/>
      <c r="AH39" s="274"/>
      <c r="AI39" s="274"/>
      <c r="AJ39" s="274"/>
      <c r="AK39" s="274"/>
      <c r="AL39" s="274"/>
      <c r="AM39" s="274"/>
      <c r="AN39" s="274"/>
    </row>
    <row r="40" customFormat="false" ht="8.25" hidden="false" customHeight="false" outlineLevel="0" collapsed="false">
      <c r="A40" s="281"/>
      <c r="C40" s="274"/>
      <c r="D40" s="274"/>
      <c r="E40" s="274"/>
      <c r="F40" s="274"/>
      <c r="G40" s="274"/>
      <c r="H40" s="274"/>
      <c r="I40" s="274"/>
      <c r="J40" s="274"/>
      <c r="K40" s="274"/>
      <c r="L40" s="274"/>
      <c r="AC40" s="281"/>
      <c r="AE40" s="274"/>
      <c r="AF40" s="274"/>
      <c r="AG40" s="274"/>
      <c r="AH40" s="274"/>
      <c r="AI40" s="274"/>
      <c r="AJ40" s="274"/>
      <c r="AK40" s="274"/>
      <c r="AL40" s="274"/>
      <c r="AM40" s="274"/>
      <c r="AN40" s="274"/>
    </row>
    <row r="41" customFormat="false" ht="8.25" hidden="false" customHeight="false" outlineLevel="0" collapsed="false">
      <c r="A41" s="275" t="s">
        <v>50</v>
      </c>
      <c r="B41" s="275"/>
      <c r="C41" s="275"/>
      <c r="D41" s="275"/>
      <c r="E41" s="275"/>
      <c r="F41" s="275"/>
      <c r="G41" s="275"/>
      <c r="H41" s="274"/>
      <c r="I41" s="274"/>
      <c r="J41" s="275" t="s">
        <v>19</v>
      </c>
      <c r="K41" s="275"/>
      <c r="L41" s="275"/>
      <c r="M41" s="275"/>
      <c r="N41" s="275"/>
      <c r="R41" s="275" t="s">
        <v>20</v>
      </c>
      <c r="S41" s="275"/>
      <c r="T41" s="275"/>
      <c r="V41" s="275" t="s">
        <v>21</v>
      </c>
      <c r="W41" s="275"/>
      <c r="AC41" s="275" t="s">
        <v>50</v>
      </c>
      <c r="AD41" s="275"/>
      <c r="AE41" s="275"/>
      <c r="AF41" s="275"/>
      <c r="AG41" s="275"/>
      <c r="AH41" s="275"/>
      <c r="AI41" s="275"/>
      <c r="AJ41" s="274"/>
      <c r="AK41" s="274"/>
      <c r="AL41" s="275" t="s">
        <v>19</v>
      </c>
      <c r="AM41" s="275"/>
      <c r="AN41" s="275"/>
      <c r="AO41" s="275"/>
      <c r="AP41" s="275"/>
      <c r="AT41" s="275" t="s">
        <v>20</v>
      </c>
      <c r="AU41" s="275"/>
      <c r="AV41" s="275"/>
      <c r="AX41" s="275" t="s">
        <v>21</v>
      </c>
      <c r="AY41" s="275"/>
    </row>
    <row r="42" customFormat="false" ht="8.25" hidden="false" customHeight="false" outlineLevel="0" collapsed="false">
      <c r="A42" s="281" t="s">
        <v>95</v>
      </c>
      <c r="B42" s="281" t="s">
        <v>23</v>
      </c>
      <c r="C42" s="281" t="s">
        <v>24</v>
      </c>
      <c r="D42" s="281" t="s">
        <v>52</v>
      </c>
      <c r="E42" s="281" t="s">
        <v>53</v>
      </c>
      <c r="F42" s="281" t="s">
        <v>54</v>
      </c>
      <c r="G42" s="281" t="s">
        <v>55</v>
      </c>
      <c r="H42" s="281" t="s">
        <v>56</v>
      </c>
      <c r="I42" s="281" t="s">
        <v>30</v>
      </c>
      <c r="J42" s="281" t="s">
        <v>57</v>
      </c>
      <c r="L42" s="281" t="s">
        <v>34</v>
      </c>
      <c r="M42" s="281" t="s">
        <v>35</v>
      </c>
      <c r="N42" s="281" t="s">
        <v>36</v>
      </c>
      <c r="O42" s="281" t="s">
        <v>96</v>
      </c>
      <c r="P42" s="281" t="s">
        <v>31</v>
      </c>
      <c r="S42" s="281" t="s">
        <v>95</v>
      </c>
      <c r="T42" s="281" t="s">
        <v>38</v>
      </c>
      <c r="U42" s="281" t="s">
        <v>39</v>
      </c>
      <c r="V42" s="281" t="s">
        <v>40</v>
      </c>
      <c r="X42" s="281" t="s">
        <v>41</v>
      </c>
      <c r="Y42" s="281" t="s">
        <v>58</v>
      </c>
      <c r="Z42" s="281" t="s">
        <v>97</v>
      </c>
      <c r="AA42" s="281"/>
      <c r="AD42" s="281" t="s">
        <v>95</v>
      </c>
      <c r="AE42" s="281" t="s">
        <v>24</v>
      </c>
      <c r="AF42" s="281" t="s">
        <v>52</v>
      </c>
      <c r="AG42" s="281" t="s">
        <v>53</v>
      </c>
      <c r="AH42" s="281" t="s">
        <v>54</v>
      </c>
      <c r="AI42" s="281" t="s">
        <v>55</v>
      </c>
      <c r="AJ42" s="281" t="s">
        <v>56</v>
      </c>
      <c r="AK42" s="281" t="s">
        <v>30</v>
      </c>
      <c r="AL42" s="281" t="s">
        <v>57</v>
      </c>
      <c r="AN42" s="281" t="s">
        <v>34</v>
      </c>
      <c r="AO42" s="281" t="s">
        <v>35</v>
      </c>
      <c r="AP42" s="281" t="s">
        <v>36</v>
      </c>
      <c r="AQ42" s="281" t="s">
        <v>96</v>
      </c>
      <c r="AR42" s="281" t="s">
        <v>31</v>
      </c>
      <c r="AV42" s="281" t="s">
        <v>38</v>
      </c>
      <c r="AW42" s="281" t="s">
        <v>39</v>
      </c>
      <c r="AX42" s="281" t="s">
        <v>40</v>
      </c>
      <c r="AZ42" s="281" t="s">
        <v>41</v>
      </c>
      <c r="BA42" s="281" t="s">
        <v>58</v>
      </c>
    </row>
    <row r="43" customFormat="false" ht="8.25" hidden="false" customHeight="false" outlineLevel="0" collapsed="false">
      <c r="A43" s="282" t="s">
        <v>1934</v>
      </c>
      <c r="B43" s="283" t="n">
        <v>27</v>
      </c>
      <c r="C43" s="283" t="n">
        <v>17</v>
      </c>
      <c r="D43" s="280" t="n">
        <f aca="false">F43/E43</f>
        <v>0.692307692307692</v>
      </c>
      <c r="E43" s="283" t="n">
        <v>65</v>
      </c>
      <c r="F43" s="283" t="n">
        <v>45</v>
      </c>
      <c r="G43" s="283" t="n">
        <v>437</v>
      </c>
      <c r="H43" s="283" t="n">
        <f aca="false">G43/F43</f>
        <v>9.71111111111111</v>
      </c>
      <c r="I43" s="283" t="n">
        <v>3</v>
      </c>
      <c r="J43" s="280" t="n">
        <f aca="false">I43/F43</f>
        <v>0.0666666666666667</v>
      </c>
      <c r="L43" s="283" t="n">
        <v>0</v>
      </c>
      <c r="M43" s="283" t="n">
        <v>0</v>
      </c>
      <c r="N43" s="283" t="n">
        <v>0</v>
      </c>
      <c r="O43" s="283" t="n">
        <v>0</v>
      </c>
      <c r="P43" s="280" t="e">
        <f aca="false">O43/L43</f>
        <v>#DIV/0!</v>
      </c>
      <c r="S43" s="282" t="s">
        <v>1935</v>
      </c>
      <c r="T43" s="294" t="n">
        <f aca="false">(E43+L43)/($E$47+$L$47+$E$38+$L$38+$K$27+$D$27+$N$17)</f>
        <v>0.0643564356435644</v>
      </c>
      <c r="U43" s="294" t="n">
        <f aca="false">E43/($E$47+$E$38+$K$27)</f>
        <v>0.118613138686131</v>
      </c>
      <c r="V43" s="294" t="n">
        <f aca="false">L43/($L$47+$L$38+$D$27+$N$17)</f>
        <v>0</v>
      </c>
      <c r="X43" s="283" t="n">
        <f aca="false">($G43*('Scoring Format'!$B$4))+($I43*'Scoring Format'!$B$7)+($M43*('Scoring Format'!$B$3))+($O43*('Scoring Format'!$B$6))</f>
        <v>61.7</v>
      </c>
      <c r="Y43" s="283" t="n">
        <f aca="false">(F43*1)+(($G43*('Scoring Format'!$B$4))+($I43*'Scoring Format'!$B$7)+($M43*('Scoring Format'!$B$3))+($O43*('Scoring Format'!$B$6)))</f>
        <v>106.7</v>
      </c>
      <c r="Z43" s="283" t="n">
        <f aca="false">(F43*0.5)+(($G43*('Scoring Format'!$B$4))+($I43*'Scoring Format'!$B$7)+($M43*('Scoring Format'!$B$3))+($O43*('Scoring Format'!$B$6)))</f>
        <v>84.2</v>
      </c>
      <c r="AA43" s="274"/>
      <c r="AD43" s="282" t="s">
        <v>1936</v>
      </c>
      <c r="AE43" s="282"/>
      <c r="AF43" s="280" t="n">
        <f aca="false">AH43/AG43</f>
        <v>0.5625</v>
      </c>
      <c r="AG43" s="283" t="n">
        <v>16</v>
      </c>
      <c r="AH43" s="283" t="n">
        <v>9</v>
      </c>
      <c r="AI43" s="283" t="n">
        <v>108</v>
      </c>
      <c r="AJ43" s="283" t="n">
        <f aca="false">AI43/AH43</f>
        <v>12</v>
      </c>
      <c r="AK43" s="283" t="n">
        <v>1</v>
      </c>
      <c r="AL43" s="280" t="n">
        <f aca="false">AK43/AH43</f>
        <v>0.111111111111111</v>
      </c>
      <c r="AN43" s="283" t="n">
        <v>0</v>
      </c>
      <c r="AO43" s="283" t="n">
        <v>0</v>
      </c>
      <c r="AP43" s="283" t="n">
        <v>0</v>
      </c>
      <c r="AQ43" s="283" t="n">
        <v>0</v>
      </c>
      <c r="AR43" s="280" t="e">
        <f aca="false">AQ43/AN43</f>
        <v>#DIV/0!</v>
      </c>
      <c r="AV43" s="294" t="e">
        <f aca="false">(#ref!+AK43)/(#ref!+AK46)</f>
        <v>#NAME?</v>
      </c>
      <c r="AW43" s="294" t="e">
        <f aca="false">#ref!/(AK43+#ref!)</f>
        <v>#NAME?</v>
      </c>
      <c r="AX43" s="294" t="e">
        <f aca="false">AK43/(#ref!+AK43)</f>
        <v>#NAME?</v>
      </c>
      <c r="AZ43" s="283" t="n">
        <f aca="false">(AI43*0.1)+(AK43*6)+(AO43*0.1)+(AQ43*6)</f>
        <v>16.8</v>
      </c>
      <c r="BA43" s="283" t="n">
        <f aca="false">(AH43*1)+(AI43*0.1)+(AK43*6)+(AO43*0.1)+(AQ43*6)</f>
        <v>25.8</v>
      </c>
    </row>
    <row r="44" customFormat="false" ht="8.25" hidden="false" customHeight="false" outlineLevel="0" collapsed="false">
      <c r="A44" s="282" t="s">
        <v>1937</v>
      </c>
      <c r="B44" s="283" t="n">
        <v>26</v>
      </c>
      <c r="C44" s="283" t="n">
        <v>17</v>
      </c>
      <c r="D44" s="280" t="n">
        <f aca="false">F44/E44</f>
        <v>0.5</v>
      </c>
      <c r="E44" s="283" t="n">
        <v>4</v>
      </c>
      <c r="F44" s="283" t="n">
        <v>2</v>
      </c>
      <c r="G44" s="283" t="n">
        <v>10</v>
      </c>
      <c r="H44" s="283" t="n">
        <f aca="false">G44/F44</f>
        <v>5</v>
      </c>
      <c r="I44" s="283" t="n">
        <v>1</v>
      </c>
      <c r="J44" s="280" t="n">
        <f aca="false">I44/F44</f>
        <v>0.5</v>
      </c>
      <c r="L44" s="283" t="n">
        <v>0</v>
      </c>
      <c r="M44" s="283" t="n">
        <v>0</v>
      </c>
      <c r="N44" s="283" t="n">
        <v>0</v>
      </c>
      <c r="O44" s="283" t="n">
        <v>0</v>
      </c>
      <c r="P44" s="280" t="e">
        <f aca="false">O44/L44</f>
        <v>#DIV/0!</v>
      </c>
      <c r="S44" s="282" t="s">
        <v>1938</v>
      </c>
      <c r="T44" s="294" t="n">
        <f aca="false">(E44+L44)/($E$47+$L$47+$E$38+$L$38+$K$27+$D$27+$N$17)</f>
        <v>0.00396039603960396</v>
      </c>
      <c r="U44" s="294" t="n">
        <f aca="false">E44/($E$47+$E$38+$K$27)</f>
        <v>0.0072992700729927</v>
      </c>
      <c r="V44" s="294" t="n">
        <f aca="false">L44/($L$47+$L$38+$D$27+$N$17)</f>
        <v>0</v>
      </c>
      <c r="X44" s="283" t="n">
        <f aca="false">($G44*('Scoring Format'!$B$4))+($I44*'Scoring Format'!$B$7)+($M44*('Scoring Format'!$B$3))+($O44*('Scoring Format'!$B$6))</f>
        <v>7</v>
      </c>
      <c r="Y44" s="283" t="n">
        <f aca="false">(F44*1)+(($G44*('Scoring Format'!$B$4))+($I44*'Scoring Format'!$B$7)+($M44*('Scoring Format'!$B$3))+($O44*('Scoring Format'!$B$6)))</f>
        <v>9</v>
      </c>
      <c r="Z44" s="283" t="n">
        <f aca="false">(F44*0.5)+(($G44*('Scoring Format'!$B$4))+($I44*'Scoring Format'!$B$7)+($M44*('Scoring Format'!$B$3))+($O44*('Scoring Format'!$B$6)))</f>
        <v>8</v>
      </c>
      <c r="AA44" s="274"/>
      <c r="AD44" s="282" t="s">
        <v>1939</v>
      </c>
      <c r="AE44" s="282"/>
      <c r="AF44" s="280" t="n">
        <f aca="false">AH44/AG44</f>
        <v>0.742857142857143</v>
      </c>
      <c r="AG44" s="283" t="n">
        <v>35</v>
      </c>
      <c r="AH44" s="283" t="n">
        <v>26</v>
      </c>
      <c r="AI44" s="283" t="n">
        <v>283</v>
      </c>
      <c r="AJ44" s="283" t="n">
        <f aca="false">AI44/AH44</f>
        <v>10.8846153846154</v>
      </c>
      <c r="AK44" s="283" t="n">
        <v>2</v>
      </c>
      <c r="AL44" s="280" t="n">
        <f aca="false">AK44/AH44</f>
        <v>0.0769230769230769</v>
      </c>
      <c r="AN44" s="283" t="n">
        <v>0</v>
      </c>
      <c r="AO44" s="283" t="n">
        <v>0</v>
      </c>
      <c r="AP44" s="283" t="n">
        <v>0</v>
      </c>
      <c r="AQ44" s="283" t="n">
        <v>0</v>
      </c>
      <c r="AR44" s="280" t="e">
        <f aca="false">AQ44/AN44</f>
        <v>#DIV/0!</v>
      </c>
      <c r="AV44" s="294" t="e">
        <f aca="false">(#ref!+AK44)/(#ref!+AK47)</f>
        <v>#NAME?</v>
      </c>
      <c r="AW44" s="294" t="e">
        <f aca="false">#ref!/(AK44+#ref!)</f>
        <v>#NAME?</v>
      </c>
      <c r="AX44" s="294" t="e">
        <f aca="false">AK44/(#ref!+AK44)</f>
        <v>#NAME?</v>
      </c>
      <c r="AZ44" s="283" t="n">
        <f aca="false">(AI44*0.1)+(AK44*6)+(AO44*0.1)+(AQ44*6)</f>
        <v>40.3</v>
      </c>
      <c r="BA44" s="283" t="n">
        <f aca="false">(AH44*1)+(AI44*0.1)+(AK44*6)+(AO44*0.1)+(AQ44*6)</f>
        <v>66.3</v>
      </c>
    </row>
    <row r="45" customFormat="false" ht="8.25" hidden="false" customHeight="false" outlineLevel="0" collapsed="false">
      <c r="A45" s="282" t="s">
        <v>1940</v>
      </c>
      <c r="B45" s="283" t="n">
        <v>28</v>
      </c>
      <c r="C45" s="283" t="n">
        <v>8</v>
      </c>
      <c r="D45" s="280" t="e">
        <f aca="false">F45/E45</f>
        <v>#DIV/0!</v>
      </c>
      <c r="E45" s="283" t="n">
        <v>0</v>
      </c>
      <c r="F45" s="283" t="n">
        <v>0</v>
      </c>
      <c r="G45" s="283" t="n">
        <v>0</v>
      </c>
      <c r="H45" s="283" t="e">
        <f aca="false">G45/F45</f>
        <v>#DIV/0!</v>
      </c>
      <c r="I45" s="283" t="n">
        <v>0</v>
      </c>
      <c r="J45" s="280" t="e">
        <f aca="false">I45/F45</f>
        <v>#DIV/0!</v>
      </c>
      <c r="L45" s="283" t="n">
        <v>0</v>
      </c>
      <c r="M45" s="283" t="n">
        <v>0</v>
      </c>
      <c r="N45" s="283" t="n">
        <v>0</v>
      </c>
      <c r="O45" s="283" t="n">
        <v>0</v>
      </c>
      <c r="P45" s="280" t="e">
        <f aca="false">O45/L45</f>
        <v>#DIV/0!</v>
      </c>
      <c r="S45" s="282" t="s">
        <v>1941</v>
      </c>
      <c r="T45" s="294" t="n">
        <f aca="false">(E45+L45)/($E$47+$L$47+$E$38+$L$38+$K$27+$D$27+$N$17)</f>
        <v>0</v>
      </c>
      <c r="U45" s="294" t="n">
        <f aca="false">E45/($E$47+$E$38+$K$27)</f>
        <v>0</v>
      </c>
      <c r="V45" s="294" t="n">
        <f aca="false">L45/($L$47+$L$38+$D$27+$N$17)</f>
        <v>0</v>
      </c>
      <c r="X45" s="283" t="n">
        <f aca="false">($G45*('Scoring Format'!$B$4))+($I45*'Scoring Format'!$B$7)+($M45*('Scoring Format'!$B$3))+($O45*('Scoring Format'!$B$6))</f>
        <v>0</v>
      </c>
      <c r="Y45" s="283" t="n">
        <f aca="false">(F45*1)+(($G45*('Scoring Format'!$B$4))+($I45*'Scoring Format'!$B$7)+($M45*('Scoring Format'!$B$3))+($O45*('Scoring Format'!$B$6)))</f>
        <v>0</v>
      </c>
      <c r="Z45" s="283" t="n">
        <f aca="false">(F45*0.5)+(($G45*('Scoring Format'!$B$4))+($I45*'Scoring Format'!$B$7)+($M45*('Scoring Format'!$B$3))+($O45*('Scoring Format'!$B$6)))</f>
        <v>0</v>
      </c>
      <c r="AA45" s="274"/>
      <c r="AD45" s="282" t="s">
        <v>1942</v>
      </c>
      <c r="AE45" s="282"/>
      <c r="AF45" s="280" t="n">
        <f aca="false">AH45/AG45</f>
        <v>0.5</v>
      </c>
      <c r="AG45" s="283" t="n">
        <v>12</v>
      </c>
      <c r="AH45" s="283" t="n">
        <v>6</v>
      </c>
      <c r="AI45" s="283" t="n">
        <v>65</v>
      </c>
      <c r="AJ45" s="283" t="n">
        <f aca="false">AI45/AH45</f>
        <v>10.8333333333333</v>
      </c>
      <c r="AK45" s="283" t="n">
        <v>0</v>
      </c>
      <c r="AL45" s="280" t="n">
        <f aca="false">AK45/AH45</f>
        <v>0</v>
      </c>
      <c r="AN45" s="283" t="n">
        <v>0</v>
      </c>
      <c r="AO45" s="283" t="n">
        <v>0</v>
      </c>
      <c r="AP45" s="283" t="n">
        <v>0</v>
      </c>
      <c r="AQ45" s="283" t="n">
        <v>0</v>
      </c>
      <c r="AR45" s="280" t="e">
        <f aca="false">AQ45/AN45</f>
        <v>#DIV/0!</v>
      </c>
      <c r="AV45" s="294" t="e">
        <f aca="false">(#ref!+AK45)/(#ref!+AI49)</f>
        <v>#NAME?</v>
      </c>
      <c r="AW45" s="294" t="e">
        <f aca="false">#ref!/(AK45+#ref!)</f>
        <v>#NAME?</v>
      </c>
      <c r="AX45" s="294" t="e">
        <f aca="false">AK45/(#ref!+AK45)</f>
        <v>#NAME?</v>
      </c>
      <c r="AZ45" s="283" t="n">
        <f aca="false">(AI45*0.1)+(AK45*6)+(AO45*0.1)+(AQ45*6)</f>
        <v>6.5</v>
      </c>
      <c r="BA45" s="283" t="n">
        <f aca="false">(AH45*1)+(AI45*0.1)+(AK45*6)+(AO45*0.1)+(AQ45*6)</f>
        <v>12.5</v>
      </c>
    </row>
    <row r="46" customFormat="false" ht="8.25" hidden="false" customHeight="false" outlineLevel="0" collapsed="false">
      <c r="A46" s="282"/>
      <c r="B46" s="283"/>
      <c r="C46" s="283"/>
      <c r="D46" s="280" t="e">
        <f aca="false">F46/E46</f>
        <v>#DIV/0!</v>
      </c>
      <c r="E46" s="283"/>
      <c r="F46" s="283"/>
      <c r="G46" s="283"/>
      <c r="H46" s="283" t="e">
        <f aca="false">G46/F46</f>
        <v>#DIV/0!</v>
      </c>
      <c r="I46" s="283" t="n">
        <v>0</v>
      </c>
      <c r="J46" s="280" t="e">
        <f aca="false">I46/F46</f>
        <v>#DIV/0!</v>
      </c>
      <c r="L46" s="283"/>
      <c r="M46" s="283"/>
      <c r="N46" s="283" t="n">
        <v>0</v>
      </c>
      <c r="O46" s="283" t="n">
        <v>0</v>
      </c>
      <c r="P46" s="280" t="e">
        <f aca="false">O46/L46</f>
        <v>#DIV/0!</v>
      </c>
      <c r="S46" s="282"/>
      <c r="T46" s="294" t="n">
        <f aca="false">(E46+L46)/($E$47+$L$47+$E$38+$L$38+$K$27+$D$27+$N$17)</f>
        <v>0</v>
      </c>
      <c r="U46" s="294" t="n">
        <f aca="false">E46/($E$47+$E$38+$K$27)</f>
        <v>0</v>
      </c>
      <c r="V46" s="294" t="n">
        <f aca="false">L46/($L$47+$L$38+$D$27+$N$17)</f>
        <v>0</v>
      </c>
      <c r="X46" s="283" t="n">
        <f aca="false">($G46*('Scoring Format'!$B$4))+($I46*'Scoring Format'!$B$7)+($M46*('Scoring Format'!$B$3))+($O46*('Scoring Format'!$B$6))</f>
        <v>0</v>
      </c>
      <c r="Y46" s="283" t="n">
        <f aca="false">(F46*1)+(($G46*('Scoring Format'!$B$4))+($I46*'Scoring Format'!$B$7)+($M46*('Scoring Format'!$B$3))+($O46*('Scoring Format'!$B$6)))</f>
        <v>0</v>
      </c>
      <c r="Z46" s="283" t="n">
        <f aca="false">(F46*0.5)+(($G46*('Scoring Format'!$B$4))+($I46*'Scoring Format'!$B$7)+($M46*('Scoring Format'!$B$3))+($O46*('Scoring Format'!$B$6)))</f>
        <v>0</v>
      </c>
      <c r="AA46" s="274"/>
      <c r="AD46" s="282" t="s">
        <v>1943</v>
      </c>
      <c r="AE46" s="282"/>
      <c r="AF46" s="280" t="e">
        <f aca="false">AH46/AG46</f>
        <v>#DIV/0!</v>
      </c>
      <c r="AG46" s="283"/>
      <c r="AH46" s="283"/>
      <c r="AI46" s="283"/>
      <c r="AJ46" s="283" t="e">
        <f aca="false">AI46/AH46</f>
        <v>#DIV/0!</v>
      </c>
      <c r="AK46" s="283"/>
      <c r="AL46" s="280" t="e">
        <f aca="false">AK46/AH46</f>
        <v>#DIV/0!</v>
      </c>
      <c r="AN46" s="283"/>
      <c r="AO46" s="283"/>
      <c r="AP46" s="283"/>
      <c r="AQ46" s="283" t="n">
        <v>0</v>
      </c>
      <c r="AR46" s="280" t="e">
        <f aca="false">AQ46/AN46</f>
        <v>#DIV/0!</v>
      </c>
      <c r="AV46" s="294" t="e">
        <f aca="false">(#ref!+AK46)/(#ref!+AI50)</f>
        <v>#NAME?</v>
      </c>
      <c r="AW46" s="294" t="e">
        <f aca="false">#ref!/(AK46+#ref!)</f>
        <v>#NAME?</v>
      </c>
      <c r="AX46" s="294" t="e">
        <f aca="false">AK46/(#ref!+AK46)</f>
        <v>#NAME?</v>
      </c>
      <c r="AZ46" s="283" t="n">
        <f aca="false">(AI46*0.1)+(AK46*6)+(AO46*0.1)+(AQ46*6)</f>
        <v>0</v>
      </c>
      <c r="BA46" s="283" t="n">
        <f aca="false">(AH46*1)+(AI46*0.1)+(AK46*6)+(AO46*0.1)+(AQ46*6)</f>
        <v>0</v>
      </c>
    </row>
    <row r="47" customFormat="false" ht="8.25" hidden="false" customHeight="false" outlineLevel="0" collapsed="false">
      <c r="A47" s="281" t="s">
        <v>49</v>
      </c>
      <c r="B47" s="281"/>
      <c r="C47" s="281"/>
      <c r="D47" s="278"/>
      <c r="E47" s="281" t="n">
        <f aca="false">SUM(E43:E46)</f>
        <v>69</v>
      </c>
      <c r="F47" s="281" t="n">
        <f aca="false">SUM(F43:F46)</f>
        <v>47</v>
      </c>
      <c r="G47" s="281" t="n">
        <f aca="false">SUM(G43:G46)</f>
        <v>447</v>
      </c>
      <c r="H47" s="281"/>
      <c r="I47" s="281" t="n">
        <f aca="false">SUM(I43:I46)</f>
        <v>4</v>
      </c>
      <c r="J47" s="281"/>
      <c r="K47" s="281"/>
      <c r="L47" s="281" t="n">
        <f aca="false">SUM(L43:L46)</f>
        <v>0</v>
      </c>
      <c r="M47" s="281" t="n">
        <f aca="false">SUM(M43:M46)</f>
        <v>0</v>
      </c>
      <c r="N47" s="281"/>
      <c r="O47" s="281" t="n">
        <f aca="false">SUM(O43:O46)</f>
        <v>0</v>
      </c>
      <c r="P47" s="278"/>
      <c r="R47" s="285"/>
      <c r="T47" s="285"/>
      <c r="V47" s="274"/>
      <c r="W47" s="274"/>
      <c r="AD47" s="281" t="s">
        <v>49</v>
      </c>
      <c r="AE47" s="281"/>
      <c r="AF47" s="278"/>
      <c r="AG47" s="281" t="n">
        <f aca="false">SUM(AG43:AG46)</f>
        <v>63</v>
      </c>
      <c r="AH47" s="281" t="n">
        <f aca="false">SUM(AH43:AH46)</f>
        <v>41</v>
      </c>
      <c r="AI47" s="281" t="n">
        <f aca="false">SUM(AI43:AI46)</f>
        <v>456</v>
      </c>
      <c r="AJ47" s="281"/>
      <c r="AK47" s="281" t="n">
        <f aca="false">SUM(AK43:AK46)</f>
        <v>3</v>
      </c>
      <c r="AL47" s="281"/>
      <c r="AM47" s="281"/>
      <c r="AN47" s="281" t="n">
        <f aca="false">SUM(AN43:AN46)</f>
        <v>0</v>
      </c>
      <c r="AO47" s="281" t="n">
        <f aca="false">SUM(AO43:AO46)</f>
        <v>0</v>
      </c>
      <c r="AP47" s="281"/>
      <c r="AQ47" s="281" t="n">
        <f aca="false">SUM(AQ43:AQ46)</f>
        <v>0</v>
      </c>
      <c r="AR47" s="278"/>
      <c r="AT47" s="285"/>
      <c r="AU47" s="285"/>
      <c r="AV47" s="285"/>
      <c r="AX47" s="274"/>
      <c r="AY47" s="274"/>
    </row>
    <row r="48" customFormat="false" ht="8.25" hidden="false" customHeight="false" outlineLevel="0" collapsed="false">
      <c r="A48" s="278"/>
      <c r="H48" s="289"/>
      <c r="I48" s="274"/>
      <c r="J48" s="274"/>
      <c r="P48" s="285"/>
      <c r="Q48" s="285"/>
      <c r="R48" s="285"/>
      <c r="T48" s="274"/>
      <c r="U48" s="274"/>
      <c r="AJ48" s="289"/>
      <c r="AK48" s="274"/>
      <c r="AL48" s="274"/>
      <c r="AR48" s="285"/>
      <c r="AS48" s="285"/>
      <c r="AT48" s="285"/>
      <c r="AV48" s="274"/>
      <c r="AW48" s="274"/>
    </row>
    <row r="49" customFormat="false" ht="8.25" hidden="false" customHeight="false" outlineLevel="0" collapsed="false">
      <c r="H49" s="289"/>
      <c r="I49" s="274"/>
      <c r="J49" s="274"/>
      <c r="P49" s="285"/>
      <c r="Q49" s="285"/>
      <c r="R49" s="285"/>
      <c r="T49" s="274"/>
      <c r="U49" s="274"/>
      <c r="AJ49" s="289"/>
      <c r="AK49" s="274"/>
      <c r="AL49" s="274"/>
      <c r="AR49" s="285"/>
      <c r="AS49" s="285"/>
      <c r="AT49" s="285"/>
      <c r="AV49" s="274"/>
      <c r="AW49" s="274"/>
    </row>
    <row r="50" customFormat="false" ht="8.25" hidden="false" customHeight="false" outlineLevel="0" collapsed="false">
      <c r="A50" s="275" t="s">
        <v>109</v>
      </c>
      <c r="B50" s="275"/>
      <c r="C50" s="275"/>
      <c r="D50" s="275"/>
      <c r="E50" s="275"/>
      <c r="F50" s="275"/>
      <c r="G50" s="275"/>
      <c r="H50" s="289"/>
      <c r="I50" s="274"/>
      <c r="J50" s="275" t="s">
        <v>110</v>
      </c>
      <c r="K50" s="275"/>
      <c r="L50" s="275"/>
      <c r="M50" s="275"/>
      <c r="N50" s="275"/>
      <c r="P50" s="295"/>
      <c r="Q50" s="285"/>
      <c r="R50" s="275" t="s">
        <v>111</v>
      </c>
      <c r="S50" s="275"/>
      <c r="T50" s="275"/>
      <c r="U50" s="275"/>
      <c r="V50" s="275"/>
      <c r="AC50" s="275" t="s">
        <v>109</v>
      </c>
      <c r="AD50" s="275"/>
      <c r="AE50" s="275"/>
      <c r="AF50" s="275"/>
      <c r="AG50" s="275"/>
      <c r="AH50" s="275"/>
      <c r="AI50" s="275"/>
      <c r="AJ50" s="289"/>
      <c r="AK50" s="274"/>
      <c r="AL50" s="275" t="s">
        <v>110</v>
      </c>
      <c r="AM50" s="275"/>
      <c r="AN50" s="275"/>
      <c r="AO50" s="275"/>
      <c r="AP50" s="275"/>
      <c r="AR50" s="295"/>
      <c r="AS50" s="285"/>
      <c r="AT50" s="275" t="s">
        <v>111</v>
      </c>
      <c r="AU50" s="275"/>
      <c r="AV50" s="275"/>
      <c r="AW50" s="275"/>
      <c r="AX50" s="275"/>
    </row>
    <row r="51" customFormat="false" ht="8.25" hidden="false" customHeight="false" outlineLevel="0" collapsed="false">
      <c r="A51" s="278"/>
      <c r="B51" s="281" t="s">
        <v>53</v>
      </c>
      <c r="C51" s="281" t="s">
        <v>112</v>
      </c>
      <c r="D51" s="281" t="s">
        <v>55</v>
      </c>
      <c r="E51" s="281" t="s">
        <v>30</v>
      </c>
      <c r="H51" s="274"/>
      <c r="I51" s="274"/>
      <c r="J51" s="296" t="s">
        <v>113</v>
      </c>
      <c r="K51" s="296"/>
      <c r="L51" s="296"/>
      <c r="M51" s="296"/>
      <c r="N51" s="278" t="s">
        <v>114</v>
      </c>
      <c r="R51" s="296" t="s">
        <v>113</v>
      </c>
      <c r="S51" s="296"/>
      <c r="T51" s="296"/>
      <c r="U51" s="296"/>
      <c r="V51" s="278" t="s">
        <v>114</v>
      </c>
      <c r="AC51" s="278"/>
      <c r="AD51" s="281" t="s">
        <v>53</v>
      </c>
      <c r="AE51" s="281" t="s">
        <v>112</v>
      </c>
      <c r="AF51" s="281" t="s">
        <v>55</v>
      </c>
      <c r="AG51" s="281" t="s">
        <v>30</v>
      </c>
      <c r="AJ51" s="274"/>
      <c r="AK51" s="274"/>
      <c r="AL51" s="296" t="s">
        <v>113</v>
      </c>
      <c r="AM51" s="296"/>
      <c r="AN51" s="296"/>
      <c r="AO51" s="296"/>
      <c r="AP51" s="278" t="s">
        <v>114</v>
      </c>
      <c r="AT51" s="296" t="s">
        <v>113</v>
      </c>
      <c r="AU51" s="296"/>
      <c r="AV51" s="296"/>
      <c r="AW51" s="296"/>
      <c r="AX51" s="278" t="s">
        <v>114</v>
      </c>
    </row>
    <row r="52" customFormat="false" ht="8.25" hidden="false" customHeight="false" outlineLevel="0" collapsed="false">
      <c r="A52" s="297" t="s">
        <v>117</v>
      </c>
      <c r="B52" s="283" t="n">
        <f aca="false">SUM(K22:K26,E32:E37,E43:E46)</f>
        <v>548</v>
      </c>
      <c r="C52" s="283" t="n">
        <f aca="false">SUM(F43:F46,F32:F37,L22:L26)</f>
        <v>372</v>
      </c>
      <c r="D52" s="283" t="n">
        <f aca="false">SUM(G43:G46,G32:G37,M22:M26)</f>
        <v>4130</v>
      </c>
      <c r="E52" s="283" t="n">
        <f aca="false">SUM(O22:O26,I32:I37,I43:I46)</f>
        <v>34</v>
      </c>
      <c r="H52" s="274"/>
      <c r="I52" s="274"/>
      <c r="J52" s="282" t="s">
        <v>1944</v>
      </c>
      <c r="K52" s="282"/>
      <c r="L52" s="282"/>
      <c r="M52" s="282"/>
      <c r="N52" s="282" t="s">
        <v>22</v>
      </c>
      <c r="R52" s="282"/>
      <c r="S52" s="282"/>
      <c r="T52" s="282"/>
      <c r="U52" s="282"/>
      <c r="V52" s="282"/>
      <c r="AC52" s="297" t="s">
        <v>117</v>
      </c>
      <c r="AD52" s="283" t="n">
        <f aca="false">SUM(AM22:AM26,AG32:AG37,AG43:AG46)</f>
        <v>583</v>
      </c>
      <c r="AE52" s="283" t="n">
        <f aca="false">SUM(AH43:AH46,AH32:AH37,AM22:AM26)</f>
        <v>404</v>
      </c>
      <c r="AF52" s="283" t="n">
        <f aca="false">SUM(AI43:AI46,AI32:AI37,AN22:AN26)</f>
        <v>3653</v>
      </c>
      <c r="AG52" s="283" t="n">
        <f aca="false">SUM(AQ22:AQ26,AK32:AK37,AK43:AK46)</f>
        <v>27</v>
      </c>
      <c r="AJ52" s="274"/>
      <c r="AK52" s="274"/>
      <c r="AL52" s="297"/>
      <c r="AM52" s="297"/>
      <c r="AN52" s="297"/>
      <c r="AO52" s="297"/>
      <c r="AP52" s="282"/>
      <c r="AT52" s="297"/>
      <c r="AU52" s="297"/>
      <c r="AV52" s="297"/>
      <c r="AW52" s="297"/>
      <c r="AX52" s="282"/>
    </row>
    <row r="53" customFormat="false" ht="8.25" hidden="false" customHeight="false" outlineLevel="0" collapsed="false">
      <c r="A53" s="297" t="s">
        <v>118</v>
      </c>
      <c r="B53" s="283" t="n">
        <f aca="false">SUM(D17)</f>
        <v>548</v>
      </c>
      <c r="C53" s="283" t="n">
        <f aca="false">SUM(E17)</f>
        <v>372</v>
      </c>
      <c r="D53" s="283" t="n">
        <f aca="false">SUM(G17)</f>
        <v>4130</v>
      </c>
      <c r="E53" s="283" t="n">
        <f aca="false">SUM(I17)</f>
        <v>34</v>
      </c>
      <c r="F53" s="281"/>
      <c r="J53" s="282" t="s">
        <v>1945</v>
      </c>
      <c r="K53" s="282"/>
      <c r="L53" s="282"/>
      <c r="M53" s="282"/>
      <c r="N53" s="282" t="s">
        <v>22</v>
      </c>
      <c r="R53" s="282"/>
      <c r="S53" s="282"/>
      <c r="T53" s="282"/>
      <c r="U53" s="282"/>
      <c r="V53" s="282"/>
      <c r="AC53" s="297" t="s">
        <v>118</v>
      </c>
      <c r="AD53" s="283" t="n">
        <f aca="false">SUM(AF17)</f>
        <v>583</v>
      </c>
      <c r="AE53" s="283" t="n">
        <f aca="false">SUM(AG17)</f>
        <v>378</v>
      </c>
      <c r="AF53" s="283" t="n">
        <f aca="false">SUM(AI17)</f>
        <v>4072</v>
      </c>
      <c r="AG53" s="283" t="n">
        <f aca="false">SUM(AK17)</f>
        <v>27</v>
      </c>
      <c r="AH53" s="281"/>
      <c r="AL53" s="297"/>
      <c r="AM53" s="297"/>
      <c r="AN53" s="297"/>
      <c r="AO53" s="297"/>
      <c r="AP53" s="282"/>
      <c r="AT53" s="297"/>
      <c r="AU53" s="297"/>
      <c r="AV53" s="297"/>
      <c r="AW53" s="297"/>
      <c r="AX53" s="282"/>
    </row>
    <row r="54" customFormat="false" ht="8.25" hidden="false" customHeight="false" outlineLevel="0" collapsed="false">
      <c r="A54" s="297" t="s">
        <v>120</v>
      </c>
      <c r="B54" s="282"/>
      <c r="F54" s="281"/>
      <c r="J54" s="282" t="s">
        <v>1946</v>
      </c>
      <c r="K54" s="282"/>
      <c r="L54" s="282"/>
      <c r="M54" s="282"/>
      <c r="N54" s="282" t="s">
        <v>51</v>
      </c>
      <c r="R54" s="282"/>
      <c r="S54" s="282"/>
      <c r="T54" s="282"/>
      <c r="U54" s="282"/>
      <c r="V54" s="282"/>
      <c r="AC54" s="297" t="s">
        <v>120</v>
      </c>
      <c r="AD54" s="282"/>
      <c r="AH54" s="281"/>
      <c r="AL54" s="297"/>
      <c r="AM54" s="297"/>
      <c r="AN54" s="297"/>
      <c r="AO54" s="297"/>
      <c r="AP54" s="282"/>
      <c r="AT54" s="297"/>
      <c r="AU54" s="297"/>
      <c r="AV54" s="297"/>
      <c r="AW54" s="297"/>
      <c r="AX54" s="282"/>
    </row>
    <row r="55" customFormat="false" ht="8.25" hidden="false" customHeight="false" outlineLevel="0" collapsed="false">
      <c r="J55" s="282" t="s">
        <v>1947</v>
      </c>
      <c r="K55" s="282"/>
      <c r="L55" s="282"/>
      <c r="M55" s="282"/>
      <c r="N55" s="282" t="s">
        <v>51</v>
      </c>
      <c r="R55" s="297"/>
      <c r="S55" s="297"/>
      <c r="T55" s="297"/>
      <c r="U55" s="297"/>
      <c r="V55" s="282"/>
      <c r="AL55" s="297"/>
      <c r="AM55" s="297"/>
      <c r="AN55" s="297"/>
      <c r="AO55" s="297"/>
      <c r="AP55" s="282"/>
      <c r="AT55" s="297"/>
      <c r="AU55" s="297"/>
      <c r="AV55" s="297"/>
      <c r="AW55" s="297"/>
      <c r="AX55" s="282"/>
    </row>
    <row r="56" customFormat="false" ht="8.25" hidden="false" customHeight="false" outlineLevel="0" collapsed="false">
      <c r="A56" s="278"/>
      <c r="B56" s="281" t="s">
        <v>25</v>
      </c>
      <c r="C56" s="281" t="s">
        <v>28</v>
      </c>
      <c r="D56" s="281" t="s">
        <v>30</v>
      </c>
      <c r="J56" s="282" t="s">
        <v>1948</v>
      </c>
      <c r="K56" s="282"/>
      <c r="L56" s="282"/>
      <c r="M56" s="282"/>
      <c r="N56" s="282" t="s">
        <v>122</v>
      </c>
      <c r="R56" s="297"/>
      <c r="S56" s="297"/>
      <c r="T56" s="297"/>
      <c r="U56" s="297"/>
      <c r="V56" s="282"/>
      <c r="AC56" s="278"/>
      <c r="AD56" s="281" t="s">
        <v>25</v>
      </c>
      <c r="AE56" s="281" t="s">
        <v>28</v>
      </c>
      <c r="AF56" s="281" t="s">
        <v>30</v>
      </c>
      <c r="AL56" s="297"/>
      <c r="AM56" s="297"/>
      <c r="AN56" s="297"/>
      <c r="AO56" s="297"/>
      <c r="AP56" s="282"/>
      <c r="AT56" s="297"/>
      <c r="AU56" s="297"/>
      <c r="AV56" s="297"/>
      <c r="AW56" s="297"/>
      <c r="AX56" s="282"/>
    </row>
    <row r="57" customFormat="false" ht="8.25" hidden="false" customHeight="false" outlineLevel="0" collapsed="false">
      <c r="A57" s="297" t="s">
        <v>125</v>
      </c>
      <c r="B57" s="283" t="n">
        <f aca="false">SUM(N14:N16,D22:D26,L32:L37,L43:L46)</f>
        <v>462</v>
      </c>
      <c r="C57" s="283" t="n">
        <f aca="false">SUM(O14:O16,E22:E26,M32:M37,M43:M46)</f>
        <v>2055</v>
      </c>
      <c r="D57" s="283" t="n">
        <f aca="false">SUM(Q14:Q16,G22:G26,O32:O37,O43:O46)</f>
        <v>20</v>
      </c>
      <c r="J57" s="282" t="s">
        <v>654</v>
      </c>
      <c r="K57" s="282"/>
      <c r="L57" s="282"/>
      <c r="M57" s="282"/>
      <c r="N57" s="282" t="s">
        <v>122</v>
      </c>
      <c r="R57" s="297"/>
      <c r="S57" s="297"/>
      <c r="T57" s="297"/>
      <c r="U57" s="297"/>
      <c r="V57" s="282"/>
      <c r="AC57" s="297" t="s">
        <v>125</v>
      </c>
      <c r="AD57" s="283" t="n">
        <f aca="false">SUM(AP14:AP16,AF22:AF26,AN32:AN37,AN43:AN46)</f>
        <v>421</v>
      </c>
      <c r="AE57" s="283" t="n">
        <f aca="false">SUM(AQ14:AQ16,AG22:AG26,AO32:AO37,AO43:AO46)</f>
        <v>2231</v>
      </c>
      <c r="AF57" s="283" t="n">
        <f aca="false">SUM(AS14:AS16,AI22:AI26,AQ32:AQ37,AQ43:AQ46)</f>
        <v>18</v>
      </c>
      <c r="AL57" s="297"/>
      <c r="AM57" s="297"/>
      <c r="AN57" s="297"/>
      <c r="AO57" s="297"/>
      <c r="AP57" s="282"/>
      <c r="AT57" s="297"/>
      <c r="AU57" s="297"/>
      <c r="AV57" s="297"/>
      <c r="AW57" s="297"/>
      <c r="AX57" s="282"/>
    </row>
    <row r="58" customFormat="false" ht="8.25" hidden="false" customHeight="false" outlineLevel="0" collapsed="false">
      <c r="A58" s="297" t="s">
        <v>120</v>
      </c>
      <c r="B58" s="282"/>
      <c r="J58" s="282" t="s">
        <v>1527</v>
      </c>
      <c r="K58" s="282"/>
      <c r="L58" s="282"/>
      <c r="M58" s="282"/>
      <c r="N58" s="282" t="s">
        <v>122</v>
      </c>
      <c r="R58" s="297"/>
      <c r="S58" s="297"/>
      <c r="T58" s="297"/>
      <c r="U58" s="297"/>
      <c r="V58" s="282"/>
      <c r="AC58" s="297" t="s">
        <v>120</v>
      </c>
      <c r="AD58" s="282"/>
      <c r="AL58" s="297"/>
      <c r="AM58" s="297"/>
      <c r="AN58" s="297"/>
      <c r="AO58" s="297"/>
      <c r="AP58" s="282"/>
      <c r="AT58" s="297"/>
      <c r="AU58" s="297"/>
      <c r="AV58" s="297"/>
      <c r="AW58" s="297"/>
      <c r="AX58" s="282"/>
    </row>
    <row r="59" customFormat="false" ht="8.25" hidden="false" customHeight="false" outlineLevel="0" collapsed="false">
      <c r="J59" s="282" t="s">
        <v>1949</v>
      </c>
      <c r="K59" s="282"/>
      <c r="L59" s="282"/>
      <c r="M59" s="282"/>
      <c r="N59" s="282" t="s">
        <v>122</v>
      </c>
      <c r="R59" s="297"/>
      <c r="S59" s="297"/>
      <c r="T59" s="297"/>
      <c r="U59" s="297"/>
      <c r="V59" s="282"/>
      <c r="AL59" s="297"/>
      <c r="AM59" s="297"/>
      <c r="AN59" s="297"/>
      <c r="AO59" s="297"/>
      <c r="AP59" s="282"/>
      <c r="AT59" s="297"/>
      <c r="AU59" s="297"/>
      <c r="AV59" s="297"/>
      <c r="AW59" s="297"/>
      <c r="AX59" s="282"/>
    </row>
    <row r="60" customFormat="false" ht="8.25" hidden="false" customHeight="false" outlineLevel="0" collapsed="false">
      <c r="B60" s="281" t="s">
        <v>16</v>
      </c>
      <c r="C60" s="281" t="s">
        <v>17</v>
      </c>
      <c r="J60" s="273" t="s">
        <v>1950</v>
      </c>
      <c r="N60" s="273" t="s">
        <v>130</v>
      </c>
      <c r="AD60" s="281" t="s">
        <v>16</v>
      </c>
      <c r="AE60" s="281" t="s">
        <v>17</v>
      </c>
    </row>
    <row r="61" customFormat="false" ht="8.25" hidden="false" customHeight="false" outlineLevel="0" collapsed="false">
      <c r="A61" s="297" t="s">
        <v>131</v>
      </c>
      <c r="B61" s="280" t="n">
        <f aca="false">B57/(B53+B57)</f>
        <v>0.457425742574257</v>
      </c>
      <c r="C61" s="280" t="n">
        <f aca="false">B53/(B53+B57)</f>
        <v>0.542574257425743</v>
      </c>
      <c r="J61" s="273" t="s">
        <v>1951</v>
      </c>
      <c r="N61" s="273" t="s">
        <v>130</v>
      </c>
      <c r="AC61" s="297" t="s">
        <v>131</v>
      </c>
      <c r="AD61" s="280" t="n">
        <f aca="false">AD57/(AD53+AD57)</f>
        <v>0.419322709163347</v>
      </c>
      <c r="AE61" s="280" t="n">
        <f aca="false">AD53/(AD53+AD57)</f>
        <v>0.580677290836653</v>
      </c>
      <c r="AL61" s="273" t="s">
        <v>132</v>
      </c>
    </row>
    <row r="62" customFormat="false" ht="8.25" hidden="false" customHeight="false" outlineLevel="0" collapsed="false">
      <c r="A62" s="297" t="s">
        <v>133</v>
      </c>
      <c r="B62" s="282"/>
      <c r="C62" s="282"/>
      <c r="J62" s="273" t="s">
        <v>1952</v>
      </c>
      <c r="N62" s="273" t="s">
        <v>130</v>
      </c>
      <c r="AC62" s="297" t="s">
        <v>133</v>
      </c>
      <c r="AD62" s="282"/>
      <c r="AE62" s="282"/>
    </row>
    <row r="73" customFormat="false" ht="8.25" hidden="false" customHeight="false" outlineLevel="0" collapsed="false">
      <c r="A73" s="275" t="s">
        <v>10</v>
      </c>
      <c r="B73" s="275"/>
      <c r="C73" s="275"/>
      <c r="D73" s="275"/>
      <c r="E73" s="275"/>
      <c r="F73" s="275"/>
      <c r="G73" s="275"/>
      <c r="H73" s="275"/>
      <c r="I73" s="275"/>
      <c r="J73" s="275"/>
      <c r="K73" s="275"/>
      <c r="L73" s="275"/>
      <c r="M73" s="275"/>
      <c r="N73" s="275"/>
      <c r="O73" s="275"/>
      <c r="P73" s="275"/>
      <c r="Q73" s="275"/>
      <c r="R73" s="275"/>
      <c r="S73" s="275"/>
      <c r="T73" s="275"/>
      <c r="U73" s="275"/>
      <c r="V73" s="275"/>
      <c r="W73" s="275"/>
    </row>
    <row r="74" customFormat="false" ht="8.25" hidden="false" customHeight="false" outlineLevel="0" collapsed="false">
      <c r="A74" s="276"/>
      <c r="B74" s="276"/>
      <c r="C74" s="276"/>
      <c r="D74" s="276"/>
      <c r="E74" s="276"/>
      <c r="F74" s="276"/>
      <c r="G74" s="276"/>
      <c r="H74" s="276"/>
      <c r="I74" s="276"/>
      <c r="J74" s="276"/>
      <c r="K74" s="276"/>
      <c r="L74" s="276"/>
      <c r="M74" s="276"/>
      <c r="N74" s="276"/>
      <c r="O74" s="276"/>
      <c r="P74" s="276"/>
      <c r="Q74" s="276"/>
      <c r="R74" s="276"/>
      <c r="S74" s="276"/>
      <c r="T74" s="276"/>
      <c r="U74" s="276"/>
      <c r="V74" s="276"/>
      <c r="W74" s="276"/>
    </row>
    <row r="75" customFormat="false" ht="8.25" hidden="false" customHeight="false" outlineLevel="0" collapsed="false">
      <c r="H75" s="277" t="s">
        <v>11</v>
      </c>
      <c r="I75" s="277"/>
      <c r="J75" s="277"/>
      <c r="M75" s="277" t="s">
        <v>12</v>
      </c>
      <c r="N75" s="277"/>
      <c r="O75" s="277"/>
      <c r="S75" s="278" t="s">
        <v>13</v>
      </c>
    </row>
    <row r="76" customFormat="false" ht="8.25" hidden="false" customHeight="false" outlineLevel="0" collapsed="false">
      <c r="H76" s="277" t="s">
        <v>14</v>
      </c>
      <c r="I76" s="277"/>
      <c r="J76" s="277"/>
      <c r="M76" s="277" t="s">
        <v>15</v>
      </c>
      <c r="S76" s="279" t="s">
        <v>16</v>
      </c>
      <c r="T76" s="279" t="s">
        <v>17</v>
      </c>
    </row>
    <row r="77" customFormat="false" ht="8.25" hidden="false" customHeight="false" outlineLevel="0" collapsed="false">
      <c r="H77" s="277"/>
      <c r="I77" s="277"/>
      <c r="J77" s="277"/>
      <c r="S77" s="280" t="e">
        <f aca="false">(M87+C97+K108+K117)/(M87+C97+K108+C87)</f>
        <v>#DIV/0!</v>
      </c>
      <c r="T77" s="280" t="e">
        <f aca="false">C87/(C87+M87+C97+K108+K117)</f>
        <v>#DIV/0!</v>
      </c>
    </row>
    <row r="80" customFormat="false" ht="8.25" hidden="false" customHeight="false" outlineLevel="0" collapsed="false">
      <c r="A80" s="275" t="s">
        <v>14</v>
      </c>
      <c r="B80" s="275"/>
      <c r="C80" s="275"/>
      <c r="D80" s="275"/>
      <c r="E80" s="275"/>
      <c r="F80" s="275"/>
      <c r="G80" s="275"/>
      <c r="H80" s="275"/>
      <c r="I80" s="275"/>
      <c r="J80" s="275"/>
      <c r="K80" s="275"/>
      <c r="L80" s="275"/>
      <c r="M80" s="275"/>
      <c r="N80" s="275"/>
      <c r="O80" s="275"/>
      <c r="P80" s="275"/>
      <c r="Q80" s="275"/>
      <c r="R80" s="275"/>
      <c r="S80" s="275"/>
      <c r="T80" s="275"/>
      <c r="U80" s="275"/>
      <c r="V80" s="275"/>
      <c r="W80" s="275"/>
    </row>
    <row r="83" customFormat="false" ht="8.25" hidden="false" customHeight="false" outlineLevel="0" collapsed="false">
      <c r="C83" s="275" t="s">
        <v>18</v>
      </c>
      <c r="D83" s="275"/>
      <c r="E83" s="275"/>
      <c r="F83" s="275"/>
      <c r="G83" s="275"/>
      <c r="H83" s="275"/>
      <c r="I83" s="275"/>
      <c r="L83" s="275" t="s">
        <v>19</v>
      </c>
      <c r="M83" s="275"/>
      <c r="N83" s="275"/>
      <c r="O83" s="275"/>
      <c r="P83" s="275"/>
      <c r="R83" s="275" t="s">
        <v>20</v>
      </c>
      <c r="S83" s="275"/>
      <c r="T83" s="275"/>
      <c r="V83" s="275" t="s">
        <v>21</v>
      </c>
      <c r="W83" s="275"/>
      <c r="X83" s="273" t="s">
        <v>42</v>
      </c>
      <c r="Z83" s="281"/>
    </row>
    <row r="84" customFormat="false" ht="8.25" hidden="false" customHeight="false" outlineLevel="0" collapsed="false">
      <c r="A84" s="281" t="s">
        <v>22</v>
      </c>
      <c r="B84" s="281" t="s">
        <v>24</v>
      </c>
      <c r="C84" s="281" t="s">
        <v>25</v>
      </c>
      <c r="D84" s="281" t="s">
        <v>26</v>
      </c>
      <c r="E84" s="281" t="s">
        <v>27</v>
      </c>
      <c r="F84" s="281" t="s">
        <v>28</v>
      </c>
      <c r="G84" s="281" t="s">
        <v>29</v>
      </c>
      <c r="H84" s="281" t="s">
        <v>30</v>
      </c>
      <c r="I84" s="281" t="s">
        <v>31</v>
      </c>
      <c r="J84" s="281" t="s">
        <v>32</v>
      </c>
      <c r="K84" s="281" t="s">
        <v>33</v>
      </c>
      <c r="M84" s="281" t="s">
        <v>34</v>
      </c>
      <c r="N84" s="281" t="s">
        <v>35</v>
      </c>
      <c r="O84" s="281" t="s">
        <v>36</v>
      </c>
      <c r="P84" s="281" t="s">
        <v>30</v>
      </c>
      <c r="Q84" s="281" t="s">
        <v>37</v>
      </c>
      <c r="R84" s="281"/>
      <c r="S84" s="281" t="s">
        <v>38</v>
      </c>
      <c r="T84" s="281" t="s">
        <v>39</v>
      </c>
      <c r="U84" s="281" t="s">
        <v>40</v>
      </c>
      <c r="V84" s="281"/>
      <c r="W84" s="281" t="s">
        <v>41</v>
      </c>
      <c r="X84" s="281" t="e">
        <f aca="false">((F84*0.05)+(H84*4)+(J84*-1)+(N84*0.1)+(P84*6))*0.4</f>
        <v>#VALUE!</v>
      </c>
      <c r="Y84" s="281"/>
      <c r="Z84" s="274"/>
    </row>
    <row r="85" customFormat="false" ht="8.25" hidden="false" customHeight="false" outlineLevel="0" collapsed="false">
      <c r="A85" s="282" t="s">
        <v>334</v>
      </c>
      <c r="B85" s="283"/>
      <c r="C85" s="283"/>
      <c r="D85" s="283"/>
      <c r="E85" s="280" t="e">
        <f aca="false">D85/C85</f>
        <v>#DIV/0!</v>
      </c>
      <c r="F85" s="283"/>
      <c r="G85" s="284" t="e">
        <f aca="false">F85/C85</f>
        <v>#DIV/0!</v>
      </c>
      <c r="H85" s="283"/>
      <c r="I85" s="280" t="e">
        <f aca="false">H85/C85</f>
        <v>#DIV/0!</v>
      </c>
      <c r="J85" s="283"/>
      <c r="K85" s="280" t="e">
        <f aca="false">J85/C85</f>
        <v>#DIV/0!</v>
      </c>
      <c r="M85" s="283"/>
      <c r="N85" s="283"/>
      <c r="O85" s="283" t="e">
        <f aca="false">N85/M85</f>
        <v>#DIV/0!</v>
      </c>
      <c r="P85" s="283"/>
      <c r="Q85" s="280" t="e">
        <f aca="false">P85/M85</f>
        <v>#DIV/0!</v>
      </c>
      <c r="R85" s="274"/>
      <c r="S85" s="280" t="n">
        <f aca="false">(C85+M85)/($D$17+$N$17)</f>
        <v>0</v>
      </c>
      <c r="T85" s="280" t="n">
        <f aca="false">C85/($D$17)</f>
        <v>0</v>
      </c>
      <c r="U85" s="280" t="n">
        <f aca="false">M85/($N$17)</f>
        <v>0</v>
      </c>
      <c r="V85" s="285"/>
      <c r="W85" s="283" t="n">
        <f aca="false">(F85*0.05)+(H85*4)+(J85*-1)+(N85*0.1)+(P85*6)</f>
        <v>0</v>
      </c>
      <c r="X85" s="286" t="n">
        <f aca="false">((F85*0.05)+(H85*4)+(J85*-1)+(N85*0.1)+(P85*6))*0.4</f>
        <v>0</v>
      </c>
      <c r="Y85" s="274"/>
      <c r="Z85" s="274"/>
    </row>
    <row r="86" customFormat="false" ht="8.25" hidden="false" customHeight="false" outlineLevel="0" collapsed="false">
      <c r="A86" s="282" t="s">
        <v>1953</v>
      </c>
      <c r="B86" s="283" t="n">
        <v>8</v>
      </c>
      <c r="C86" s="283" t="n">
        <v>225</v>
      </c>
      <c r="D86" s="283" t="n">
        <v>132</v>
      </c>
      <c r="E86" s="280" t="n">
        <f aca="false">D86/C86</f>
        <v>0.586666666666667</v>
      </c>
      <c r="F86" s="283" t="n">
        <v>1460</v>
      </c>
      <c r="G86" s="284" t="n">
        <f aca="false">F86/C86</f>
        <v>6.48888888888889</v>
      </c>
      <c r="H86" s="283" t="n">
        <v>7</v>
      </c>
      <c r="I86" s="280" t="n">
        <f aca="false">H86/C86</f>
        <v>0.0311111111111111</v>
      </c>
      <c r="J86" s="283" t="n">
        <v>9</v>
      </c>
      <c r="K86" s="280" t="n">
        <f aca="false">J86/C86</f>
        <v>0.04</v>
      </c>
      <c r="M86" s="283" t="n">
        <v>20</v>
      </c>
      <c r="N86" s="283" t="n">
        <v>17</v>
      </c>
      <c r="O86" s="283" t="n">
        <f aca="false">N86/M86</f>
        <v>0.85</v>
      </c>
      <c r="P86" s="283" t="n">
        <v>0</v>
      </c>
      <c r="Q86" s="280" t="n">
        <f aca="false">P86/M86</f>
        <v>0</v>
      </c>
      <c r="R86" s="274"/>
      <c r="S86" s="280" t="n">
        <f aca="false">(C86+M86)/($D$17+$N$17)</f>
        <v>0.401639344262295</v>
      </c>
      <c r="T86" s="280" t="n">
        <f aca="false">C86/($D$17)</f>
        <v>0.410583941605839</v>
      </c>
      <c r="U86" s="280" t="n">
        <f aca="false">M86/($N$17)</f>
        <v>0.32258064516129</v>
      </c>
      <c r="V86" s="285"/>
      <c r="W86" s="283" t="n">
        <f aca="false">(F86*0.05)+(H86*4)+(J86*-1)+(N86*0.1)+(P86*6)</f>
        <v>93.7</v>
      </c>
      <c r="X86" s="286" t="n">
        <f aca="false">((F86*0.05)+(H86*4)+(J86*-1)+(N86*0.1)+(P86*6))*0.4</f>
        <v>37.48</v>
      </c>
      <c r="Y86" s="274"/>
      <c r="Z86" s="274"/>
    </row>
    <row r="87" customFormat="false" ht="8.25" hidden="false" customHeight="false" outlineLevel="0" collapsed="false">
      <c r="A87" s="282"/>
      <c r="B87" s="283"/>
      <c r="C87" s="283"/>
      <c r="D87" s="283"/>
      <c r="E87" s="280" t="e">
        <f aca="false">D87/C87</f>
        <v>#DIV/0!</v>
      </c>
      <c r="F87" s="283"/>
      <c r="G87" s="284" t="e">
        <f aca="false">F87/C87</f>
        <v>#DIV/0!</v>
      </c>
      <c r="H87" s="283"/>
      <c r="I87" s="280" t="e">
        <f aca="false">H87/C87</f>
        <v>#DIV/0!</v>
      </c>
      <c r="J87" s="283"/>
      <c r="K87" s="280" t="e">
        <f aca="false">J87/C87</f>
        <v>#DIV/0!</v>
      </c>
      <c r="M87" s="283"/>
      <c r="N87" s="283"/>
      <c r="O87" s="283" t="e">
        <f aca="false">N87/M87</f>
        <v>#DIV/0!</v>
      </c>
      <c r="P87" s="283"/>
      <c r="Q87" s="280" t="e">
        <f aca="false">P87/M87</f>
        <v>#DIV/0!</v>
      </c>
      <c r="R87" s="274"/>
      <c r="S87" s="280" t="n">
        <f aca="false">(C87+M87)/($D$17+$N$17)</f>
        <v>0</v>
      </c>
      <c r="T87" s="280" t="n">
        <f aca="false">C87/($D$17)</f>
        <v>0</v>
      </c>
      <c r="U87" s="280" t="n">
        <f aca="false">M87/($N$17)</f>
        <v>0</v>
      </c>
      <c r="V87" s="285"/>
      <c r="W87" s="283" t="n">
        <f aca="false">(F87*0.05)+(H87*4)+(J87*-1)+(N87*0.1)+(P87*6)</f>
        <v>0</v>
      </c>
      <c r="X87" s="286"/>
      <c r="Y87" s="274"/>
      <c r="Z87" s="274"/>
    </row>
    <row r="88" customFormat="false" ht="8.25" hidden="false" customHeight="false" outlineLevel="0" collapsed="false">
      <c r="A88" s="281" t="s">
        <v>49</v>
      </c>
      <c r="B88" s="281"/>
      <c r="C88" s="281" t="n">
        <f aca="false">SUM(C85:C87)</f>
        <v>225</v>
      </c>
      <c r="D88" s="281" t="n">
        <f aca="false">SUM(D85:D87)</f>
        <v>132</v>
      </c>
      <c r="E88" s="281"/>
      <c r="F88" s="281" t="n">
        <f aca="false">SUM(F85:F87)</f>
        <v>1460</v>
      </c>
      <c r="G88" s="281"/>
      <c r="H88" s="281" t="n">
        <f aca="false">SUM(H85:H87)</f>
        <v>7</v>
      </c>
      <c r="I88" s="281"/>
      <c r="J88" s="281" t="n">
        <f aca="false">SUM(J85:J87)</f>
        <v>9</v>
      </c>
      <c r="K88" s="281"/>
      <c r="L88" s="278"/>
      <c r="M88" s="281" t="n">
        <f aca="false">SUM(M85:M87)</f>
        <v>20</v>
      </c>
      <c r="N88" s="281" t="n">
        <f aca="false">SUM(N85:N87)</f>
        <v>17</v>
      </c>
      <c r="O88" s="281"/>
      <c r="P88" s="281" t="n">
        <f aca="false">SUM(P85:P87)</f>
        <v>0</v>
      </c>
      <c r="Q88" s="281"/>
      <c r="R88" s="281"/>
      <c r="S88" s="287" t="n">
        <f aca="false">S85+S86+S87</f>
        <v>0.401639344262295</v>
      </c>
      <c r="T88" s="288" t="n">
        <f aca="false">C88/(C88+M88)</f>
        <v>0.918367346938776</v>
      </c>
      <c r="U88" s="288" t="n">
        <f aca="false">M88/(M88+C88)</f>
        <v>0.0816326530612245</v>
      </c>
      <c r="V88" s="285"/>
      <c r="W88" s="274"/>
      <c r="X88" s="274"/>
      <c r="Y88" s="274"/>
    </row>
    <row r="89" customFormat="false" ht="8.25" hidden="false" customHeight="false" outlineLevel="0" collapsed="false">
      <c r="B89" s="274"/>
      <c r="C89" s="274"/>
      <c r="D89" s="289"/>
      <c r="E89" s="274"/>
      <c r="F89" s="290"/>
      <c r="G89" s="274"/>
      <c r="H89" s="291"/>
      <c r="I89" s="274"/>
      <c r="J89" s="291"/>
      <c r="K89" s="274"/>
      <c r="L89" s="274"/>
      <c r="M89" s="274"/>
      <c r="N89" s="274"/>
      <c r="O89" s="274"/>
      <c r="P89" s="274"/>
      <c r="Q89" s="274"/>
      <c r="R89" s="274"/>
    </row>
    <row r="90" customFormat="false" ht="8.25" hidden="false" customHeight="false" outlineLevel="0" collapsed="false">
      <c r="B90" s="274"/>
      <c r="C90" s="274"/>
      <c r="D90" s="289"/>
      <c r="E90" s="274"/>
      <c r="F90" s="290"/>
      <c r="G90" s="274"/>
      <c r="H90" s="291"/>
      <c r="I90" s="274"/>
      <c r="J90" s="291"/>
      <c r="K90" s="274"/>
      <c r="L90" s="274"/>
      <c r="M90" s="274"/>
      <c r="N90" s="274"/>
      <c r="O90" s="274"/>
      <c r="P90" s="274"/>
      <c r="Q90" s="274"/>
      <c r="R90" s="274"/>
      <c r="Z90" s="276"/>
      <c r="AA90" s="276"/>
    </row>
    <row r="91" customFormat="false" ht="8.25" hidden="false" customHeight="false" outlineLevel="0" collapsed="false">
      <c r="A91" s="275" t="s">
        <v>19</v>
      </c>
      <c r="B91" s="275"/>
      <c r="C91" s="275"/>
      <c r="D91" s="275"/>
      <c r="E91" s="275"/>
      <c r="F91" s="275"/>
      <c r="G91" s="275"/>
      <c r="H91" s="275" t="s">
        <v>50</v>
      </c>
      <c r="I91" s="275"/>
      <c r="J91" s="275"/>
      <c r="K91" s="275"/>
      <c r="L91" s="275"/>
      <c r="M91" s="275"/>
      <c r="N91" s="274"/>
      <c r="O91" s="274"/>
      <c r="R91" s="275" t="s">
        <v>20</v>
      </c>
      <c r="S91" s="275"/>
      <c r="T91" s="275"/>
      <c r="V91" s="275" t="s">
        <v>21</v>
      </c>
      <c r="W91" s="275"/>
      <c r="X91" s="276" t="s">
        <v>58</v>
      </c>
      <c r="Y91" s="276" t="s">
        <v>59</v>
      </c>
      <c r="Z91" s="281"/>
      <c r="AA91" s="281"/>
    </row>
    <row r="92" customFormat="false" ht="8.25" hidden="false" customHeight="false" outlineLevel="0" collapsed="false">
      <c r="A92" s="281" t="s">
        <v>51</v>
      </c>
      <c r="B92" s="281" t="s">
        <v>24</v>
      </c>
      <c r="C92" s="281" t="s">
        <v>25</v>
      </c>
      <c r="D92" s="281" t="s">
        <v>28</v>
      </c>
      <c r="E92" s="281" t="s">
        <v>29</v>
      </c>
      <c r="F92" s="281" t="s">
        <v>30</v>
      </c>
      <c r="G92" s="281" t="s">
        <v>31</v>
      </c>
      <c r="I92" s="281" t="s">
        <v>52</v>
      </c>
      <c r="J92" s="281" t="s">
        <v>53</v>
      </c>
      <c r="K92" s="281" t="s">
        <v>54</v>
      </c>
      <c r="L92" s="281" t="s">
        <v>55</v>
      </c>
      <c r="M92" s="281" t="s">
        <v>56</v>
      </c>
      <c r="N92" s="281" t="s">
        <v>30</v>
      </c>
      <c r="O92" s="281" t="s">
        <v>57</v>
      </c>
      <c r="R92" s="281" t="s">
        <v>51</v>
      </c>
      <c r="S92" s="281" t="s">
        <v>38</v>
      </c>
      <c r="T92" s="281" t="s">
        <v>39</v>
      </c>
      <c r="U92" s="281" t="s">
        <v>40</v>
      </c>
      <c r="W92" s="281" t="s">
        <v>41</v>
      </c>
      <c r="X92" s="281" t="e">
        <f aca="false">(D92*0.1)+(F92*6)+(K92*1)+(L92*0.1)+(N92*6)</f>
        <v>#VALUE!</v>
      </c>
      <c r="Y92" s="281" t="e">
        <f aca="false">(D92*0.1)+(F92*6)+(K92*0.5)+(L92*0.1)+(N92*6)</f>
        <v>#VALUE!</v>
      </c>
      <c r="Z92" s="274"/>
      <c r="AA92" s="274"/>
    </row>
    <row r="93" customFormat="false" ht="8.25" hidden="false" customHeight="false" outlineLevel="0" collapsed="false">
      <c r="A93" s="282"/>
      <c r="B93" s="292" t="n">
        <v>10</v>
      </c>
      <c r="C93" s="283" t="n">
        <v>60</v>
      </c>
      <c r="D93" s="283" t="n">
        <v>215</v>
      </c>
      <c r="E93" s="283" t="n">
        <f aca="false">D93/C93</f>
        <v>3.58333333333333</v>
      </c>
      <c r="F93" s="283" t="n">
        <v>0</v>
      </c>
      <c r="G93" s="280" t="n">
        <f aca="false">F93/C93</f>
        <v>0</v>
      </c>
      <c r="I93" s="280" t="n">
        <f aca="false">K93/J93</f>
        <v>0.735294117647059</v>
      </c>
      <c r="J93" s="283" t="n">
        <v>34</v>
      </c>
      <c r="K93" s="283" t="n">
        <v>25</v>
      </c>
      <c r="L93" s="283" t="n">
        <v>196</v>
      </c>
      <c r="M93" s="283" t="n">
        <f aca="false">L93/K93</f>
        <v>7.84</v>
      </c>
      <c r="N93" s="283" t="n">
        <v>1</v>
      </c>
      <c r="O93" s="280" t="n">
        <f aca="false">N93/K93</f>
        <v>0.04</v>
      </c>
      <c r="R93" s="282"/>
      <c r="S93" s="280" t="n">
        <f aca="false">(C93+J93)/($D$27+$K$27+$N$17+$E$17+$L$38+$L$47)</f>
        <v>0.101075268817204</v>
      </c>
      <c r="T93" s="280" t="n">
        <f aca="false">J93/($K$27+$F$38+$F$47)</f>
        <v>0.0871794871794872</v>
      </c>
      <c r="U93" s="280" t="n">
        <f aca="false">C93/($D$27+$N$17+$L$38+$L$47)</f>
        <v>0.12987012987013</v>
      </c>
      <c r="W93" s="283" t="n">
        <f aca="false">(D93*0.1)+(F93*6)+(L93*0.1)+(N93*6)</f>
        <v>47.1</v>
      </c>
      <c r="X93" s="283" t="n">
        <f aca="false">(D93*0.1)+(F93*6)+(K93*1)+(L93*0.1)+(N93*6)</f>
        <v>72.1</v>
      </c>
      <c r="Y93" s="283" t="n">
        <f aca="false">(D93*0.1)+(F93*6)+(K93*0.5)+(L93*0.1)+(N93*6)</f>
        <v>59.6</v>
      </c>
      <c r="Z93" s="274"/>
      <c r="AA93" s="274"/>
    </row>
    <row r="94" customFormat="false" ht="8.25" hidden="false" customHeight="false" outlineLevel="0" collapsed="false">
      <c r="A94" s="282" t="s">
        <v>1954</v>
      </c>
      <c r="B94" s="292" t="n">
        <v>16</v>
      </c>
      <c r="C94" s="283" t="n">
        <v>159</v>
      </c>
      <c r="D94" s="283" t="n">
        <v>608</v>
      </c>
      <c r="E94" s="283" t="n">
        <f aca="false">D94/C94</f>
        <v>3.82389937106918</v>
      </c>
      <c r="F94" s="283" t="n">
        <v>2</v>
      </c>
      <c r="G94" s="280" t="n">
        <f aca="false">F94/C94</f>
        <v>0.0125786163522013</v>
      </c>
      <c r="I94" s="280" t="n">
        <f aca="false">K94/J94</f>
        <v>0.738095238095238</v>
      </c>
      <c r="J94" s="283" t="n">
        <v>84</v>
      </c>
      <c r="K94" s="283" t="n">
        <v>62</v>
      </c>
      <c r="L94" s="283" t="n">
        <v>580</v>
      </c>
      <c r="M94" s="283" t="n">
        <f aca="false">L94/K94</f>
        <v>9.35483870967742</v>
      </c>
      <c r="N94" s="283" t="n">
        <v>2</v>
      </c>
      <c r="O94" s="280" t="n">
        <f aca="false">N94/K94</f>
        <v>0.032258064516129</v>
      </c>
      <c r="R94" s="282" t="s">
        <v>1955</v>
      </c>
      <c r="S94" s="280" t="n">
        <f aca="false">(C94+J94)/($D$27+$K$27+$N$17+$E$17+$L$38+$L$47)</f>
        <v>0.261290322580645</v>
      </c>
      <c r="T94" s="280" t="n">
        <f aca="false">J94/($K$27+$F$38+$F$47)</f>
        <v>0.215384615384615</v>
      </c>
      <c r="U94" s="280" t="n">
        <f aca="false">C94/($D$27+$N$17+$L$38+$L$47)</f>
        <v>0.344155844155844</v>
      </c>
      <c r="W94" s="283" t="n">
        <f aca="false">(D94*0.1)+(F94*6)+(L94*0.1)+(N94*6)</f>
        <v>142.8</v>
      </c>
      <c r="X94" s="283" t="n">
        <f aca="false">(D94*0.1)+(F94*6)+(K94*1)+(L94*0.1)+(N94*6)</f>
        <v>204.8</v>
      </c>
      <c r="Y94" s="283" t="n">
        <f aca="false">(D94*0.1)+(F94*6)+(K94*0.5)+(L94*0.1)+(N94*6)</f>
        <v>173.8</v>
      </c>
      <c r="Z94" s="274"/>
      <c r="AA94" s="274"/>
    </row>
    <row r="95" customFormat="false" ht="8.25" hidden="false" customHeight="false" outlineLevel="0" collapsed="false">
      <c r="A95" s="282" t="s">
        <v>1914</v>
      </c>
      <c r="B95" s="292" t="n">
        <v>14</v>
      </c>
      <c r="C95" s="283" t="n">
        <v>108</v>
      </c>
      <c r="D95" s="283" t="n">
        <v>420</v>
      </c>
      <c r="E95" s="283" t="n">
        <f aca="false">D95/C95</f>
        <v>3.88888888888889</v>
      </c>
      <c r="F95" s="283" t="n">
        <v>3</v>
      </c>
      <c r="G95" s="280" t="n">
        <f aca="false">F95/C95</f>
        <v>0.0277777777777778</v>
      </c>
      <c r="I95" s="280" t="n">
        <f aca="false">K95/J95</f>
        <v>0.638888888888889</v>
      </c>
      <c r="J95" s="283" t="n">
        <v>36</v>
      </c>
      <c r="K95" s="283" t="n">
        <v>23</v>
      </c>
      <c r="L95" s="283" t="n">
        <v>160</v>
      </c>
      <c r="M95" s="283" t="n">
        <f aca="false">L95/K95</f>
        <v>6.95652173913044</v>
      </c>
      <c r="N95" s="283" t="n">
        <v>1</v>
      </c>
      <c r="O95" s="280" t="n">
        <f aca="false">N95/K95</f>
        <v>0.0434782608695652</v>
      </c>
      <c r="R95" s="282" t="s">
        <v>1915</v>
      </c>
      <c r="S95" s="280" t="n">
        <f aca="false">(C95+J95)/($D$27+$K$27+$N$17+$E$17+$L$38+$L$47)</f>
        <v>0.154838709677419</v>
      </c>
      <c r="T95" s="280" t="n">
        <f aca="false">J95/($K$27+$F$38+$F$47)</f>
        <v>0.0923076923076923</v>
      </c>
      <c r="U95" s="280" t="n">
        <f aca="false">C95/($D$27+$N$17+$L$38+$L$47)</f>
        <v>0.233766233766234</v>
      </c>
      <c r="W95" s="283" t="n">
        <f aca="false">(D95*0.1)+(F95*6)+(L95*0.1)+(N95*6)</f>
        <v>82</v>
      </c>
      <c r="X95" s="283" t="n">
        <f aca="false">(D95*0.1)+(F95*6)+(K95*1)+(L95*0.1)+(N95*6)</f>
        <v>105</v>
      </c>
      <c r="Y95" s="283" t="n">
        <f aca="false">(D95*0.1)+(F95*6)+(K95*0.5)+(L95*0.1)+(N95*6)</f>
        <v>93.5</v>
      </c>
      <c r="Z95" s="274"/>
      <c r="AA95" s="274"/>
    </row>
    <row r="96" customFormat="false" ht="8.25" hidden="false" customHeight="false" outlineLevel="0" collapsed="false">
      <c r="A96" s="282"/>
      <c r="B96" s="292" t="n">
        <v>8</v>
      </c>
      <c r="C96" s="283" t="n">
        <v>20</v>
      </c>
      <c r="D96" s="283" t="n">
        <v>67</v>
      </c>
      <c r="E96" s="283" t="n">
        <f aca="false">D96/C96</f>
        <v>3.35</v>
      </c>
      <c r="F96" s="283" t="n">
        <v>0</v>
      </c>
      <c r="G96" s="280" t="n">
        <f aca="false">F96/C96</f>
        <v>0</v>
      </c>
      <c r="I96" s="280" t="n">
        <f aca="false">K96/J96</f>
        <v>0.428571428571429</v>
      </c>
      <c r="J96" s="283" t="n">
        <v>7</v>
      </c>
      <c r="K96" s="283" t="n">
        <v>3</v>
      </c>
      <c r="L96" s="283" t="n">
        <v>15</v>
      </c>
      <c r="M96" s="283" t="n">
        <f aca="false">L96/K96</f>
        <v>5</v>
      </c>
      <c r="N96" s="283" t="n">
        <v>0</v>
      </c>
      <c r="O96" s="280" t="n">
        <f aca="false">N96/K96</f>
        <v>0</v>
      </c>
      <c r="R96" s="282"/>
      <c r="S96" s="280" t="n">
        <f aca="false">(C96+J96)/($D$27+$K$27+$N$17+$E$17+$L$38+$L$47)</f>
        <v>0.0290322580645161</v>
      </c>
      <c r="T96" s="280" t="n">
        <f aca="false">J96/($K$27+$F$38+$F$47)</f>
        <v>0.0179487179487179</v>
      </c>
      <c r="U96" s="280" t="n">
        <f aca="false">C96/($D$27+$N$17+$L$38+$L$47)</f>
        <v>0.0432900432900433</v>
      </c>
      <c r="W96" s="283" t="n">
        <f aca="false">(D96*0.1)+(F96*6)+(L96*0.1)+(N96*6)</f>
        <v>8.2</v>
      </c>
      <c r="X96" s="283" t="n">
        <f aca="false">(D96*0.1)+(F96*6)+(K96*1)+(L96*0.1)+(N96*6)</f>
        <v>11.2</v>
      </c>
      <c r="Y96" s="283" t="n">
        <f aca="false">(D96*0.1)+(F96*6)+(K96*0.5)+(L96*0.1)+(N96*6)</f>
        <v>9.7</v>
      </c>
      <c r="Z96" s="274"/>
      <c r="AA96" s="274"/>
    </row>
    <row r="97" customFormat="false" ht="8.25" hidden="false" customHeight="false" outlineLevel="0" collapsed="false">
      <c r="A97" s="282"/>
      <c r="B97" s="292"/>
      <c r="C97" s="283"/>
      <c r="D97" s="283"/>
      <c r="E97" s="283" t="e">
        <f aca="false">D97/C97</f>
        <v>#DIV/0!</v>
      </c>
      <c r="F97" s="283"/>
      <c r="G97" s="280" t="e">
        <f aca="false">F97/C97</f>
        <v>#DIV/0!</v>
      </c>
      <c r="I97" s="280" t="e">
        <f aca="false">K97/J97</f>
        <v>#DIV/0!</v>
      </c>
      <c r="J97" s="283"/>
      <c r="K97" s="283"/>
      <c r="L97" s="283"/>
      <c r="M97" s="283" t="e">
        <f aca="false">L97/K97</f>
        <v>#DIV/0!</v>
      </c>
      <c r="N97" s="283"/>
      <c r="O97" s="280" t="e">
        <f aca="false">N97/K97</f>
        <v>#DIV/0!</v>
      </c>
      <c r="R97" s="282"/>
      <c r="S97" s="280" t="n">
        <f aca="false">(C97+J97)/($D$27+$K$27+$N$17+$E$17+$L$38+$L$47)</f>
        <v>0</v>
      </c>
      <c r="T97" s="280" t="n">
        <f aca="false">J97/($K$27+$F$38+$F$47)</f>
        <v>0</v>
      </c>
      <c r="U97" s="280" t="n">
        <f aca="false">C97/($D$27+$N$17+$L$38+$L$47)</f>
        <v>0</v>
      </c>
      <c r="W97" s="283" t="n">
        <f aca="false">(D97*0.1)+(F97*6)+(L97*0.1)+(N97*6)</f>
        <v>0</v>
      </c>
      <c r="X97" s="283"/>
      <c r="Y97" s="283"/>
    </row>
    <row r="98" customFormat="false" ht="8.25" hidden="false" customHeight="false" outlineLevel="0" collapsed="false">
      <c r="A98" s="281" t="s">
        <v>49</v>
      </c>
      <c r="B98" s="281"/>
      <c r="C98" s="281" t="n">
        <f aca="false">SUM(C93:C97)</f>
        <v>347</v>
      </c>
      <c r="D98" s="281" t="n">
        <f aca="false">SUM(D93:D97)</f>
        <v>1310</v>
      </c>
      <c r="E98" s="281"/>
      <c r="F98" s="281" t="n">
        <f aca="false">SUM(F93:F97)</f>
        <v>5</v>
      </c>
      <c r="G98" s="281"/>
      <c r="H98" s="281"/>
      <c r="I98" s="281"/>
      <c r="J98" s="281" t="n">
        <f aca="false">SUM(J93:J97)</f>
        <v>161</v>
      </c>
      <c r="K98" s="281" t="n">
        <f aca="false">SUM(K93:K97)</f>
        <v>113</v>
      </c>
      <c r="L98" s="281" t="n">
        <f aca="false">SUM(L93:L97)</f>
        <v>951</v>
      </c>
      <c r="M98" s="281"/>
      <c r="N98" s="281" t="n">
        <f aca="false">SUM(N93:N97)</f>
        <v>4</v>
      </c>
      <c r="O98" s="281"/>
    </row>
    <row r="99" customFormat="false" ht="8.25" hidden="false" customHeight="false" outlineLevel="0" collapsed="false">
      <c r="A99" s="281"/>
      <c r="B99" s="274"/>
      <c r="C99" s="274"/>
      <c r="D99" s="274"/>
      <c r="E99" s="274"/>
      <c r="F99" s="274"/>
      <c r="G99" s="274"/>
      <c r="H99" s="281"/>
      <c r="I99" s="274"/>
      <c r="J99" s="274"/>
      <c r="K99" s="274"/>
      <c r="L99" s="274"/>
      <c r="M99" s="274"/>
      <c r="N99" s="274"/>
    </row>
    <row r="100" customFormat="false" ht="8.25" hidden="false" customHeight="false" outlineLevel="0" collapsed="false">
      <c r="A100" s="278"/>
      <c r="B100" s="274"/>
      <c r="C100" s="274"/>
      <c r="D100" s="274"/>
      <c r="E100" s="274"/>
      <c r="F100" s="274"/>
      <c r="G100" s="274"/>
      <c r="H100" s="274"/>
      <c r="I100" s="274"/>
      <c r="J100" s="274"/>
      <c r="K100" s="274"/>
      <c r="L100" s="274"/>
      <c r="M100" s="274"/>
    </row>
    <row r="101" customFormat="false" ht="8.25" hidden="false" customHeight="false" outlineLevel="0" collapsed="false">
      <c r="A101" s="275" t="s">
        <v>50</v>
      </c>
      <c r="B101" s="275"/>
      <c r="C101" s="275"/>
      <c r="D101" s="275"/>
      <c r="E101" s="275"/>
      <c r="F101" s="275"/>
      <c r="G101" s="275"/>
      <c r="H101" s="274"/>
      <c r="I101" s="274"/>
      <c r="J101" s="275" t="s">
        <v>19</v>
      </c>
      <c r="K101" s="275"/>
      <c r="L101" s="275"/>
      <c r="M101" s="275"/>
      <c r="N101" s="275"/>
      <c r="R101" s="275" t="s">
        <v>20</v>
      </c>
      <c r="S101" s="275"/>
      <c r="T101" s="275"/>
      <c r="V101" s="275" t="s">
        <v>21</v>
      </c>
      <c r="W101" s="275"/>
      <c r="X101" s="273" t="s">
        <v>58</v>
      </c>
      <c r="Y101" s="273" t="s">
        <v>76</v>
      </c>
      <c r="Z101" s="281"/>
    </row>
    <row r="102" customFormat="false" ht="8.25" hidden="false" customHeight="false" outlineLevel="0" collapsed="false">
      <c r="A102" s="281" t="s">
        <v>74</v>
      </c>
      <c r="B102" s="281" t="s">
        <v>24</v>
      </c>
      <c r="C102" s="281" t="s">
        <v>52</v>
      </c>
      <c r="D102" s="281" t="s">
        <v>53</v>
      </c>
      <c r="E102" s="281" t="s">
        <v>54</v>
      </c>
      <c r="F102" s="281" t="s">
        <v>55</v>
      </c>
      <c r="G102" s="281" t="s">
        <v>56</v>
      </c>
      <c r="H102" s="281" t="s">
        <v>30</v>
      </c>
      <c r="I102" s="281" t="s">
        <v>57</v>
      </c>
      <c r="K102" s="281" t="s">
        <v>34</v>
      </c>
      <c r="L102" s="281" t="s">
        <v>35</v>
      </c>
      <c r="M102" s="281" t="s">
        <v>36</v>
      </c>
      <c r="N102" s="281" t="s">
        <v>75</v>
      </c>
      <c r="O102" s="281" t="s">
        <v>31</v>
      </c>
      <c r="R102" s="281" t="s">
        <v>74</v>
      </c>
      <c r="S102" s="281" t="s">
        <v>38</v>
      </c>
      <c r="T102" s="281" t="s">
        <v>39</v>
      </c>
      <c r="U102" s="281" t="s">
        <v>40</v>
      </c>
      <c r="W102" s="281" t="s">
        <v>41</v>
      </c>
      <c r="X102" s="281" t="e">
        <f aca="false">(E102*1)+(F102*0.1)+(H102*6)+(L102*0.1)+(N102*6)</f>
        <v>#VALUE!</v>
      </c>
      <c r="Y102" s="281" t="e">
        <f aca="false">(E102*0.5)+(F102*0.1)+(H102*6)+(L102*0.1)+(N102*6)</f>
        <v>#VALUE!</v>
      </c>
      <c r="Z102" s="274"/>
    </row>
    <row r="103" customFormat="false" ht="8.25" hidden="false" customHeight="false" outlineLevel="0" collapsed="false">
      <c r="A103" s="282" t="s">
        <v>459</v>
      </c>
      <c r="B103" s="283" t="n">
        <v>16</v>
      </c>
      <c r="C103" s="280" t="n">
        <f aca="false">E103/D103</f>
        <v>0.622641509433962</v>
      </c>
      <c r="D103" s="283" t="n">
        <v>106</v>
      </c>
      <c r="E103" s="283" t="n">
        <v>66</v>
      </c>
      <c r="F103" s="283" t="n">
        <v>955</v>
      </c>
      <c r="G103" s="283" t="n">
        <f aca="false">F103/E103</f>
        <v>14.469696969697</v>
      </c>
      <c r="H103" s="283" t="n">
        <v>5</v>
      </c>
      <c r="I103" s="280" t="n">
        <f aca="false">H103/E103</f>
        <v>0.0757575757575758</v>
      </c>
      <c r="K103" s="283" t="n">
        <v>0</v>
      </c>
      <c r="L103" s="283" t="n">
        <v>0</v>
      </c>
      <c r="M103" s="293" t="e">
        <f aca="false">L103/K103</f>
        <v>#DIV/0!</v>
      </c>
      <c r="N103" s="283" t="n">
        <v>0</v>
      </c>
      <c r="O103" s="280" t="e">
        <f aca="false">N103/K103</f>
        <v>#DIV/0!</v>
      </c>
      <c r="R103" s="282"/>
      <c r="S103" s="294" t="n">
        <f aca="false">(D103+K103)/($D$27+$L$27+$N$17+$E$47+$L$47)</f>
        <v>0.174055829228243</v>
      </c>
      <c r="T103" s="294" t="n">
        <f aca="false">D103/($E$17)</f>
        <v>0.28494623655914</v>
      </c>
      <c r="U103" s="294" t="n">
        <f aca="false">K103/($N$17+$D$27+$L$38+$L$47)</f>
        <v>0</v>
      </c>
      <c r="W103" s="283" t="n">
        <f aca="false">(F103*0.1)+(H103*6)+(L103*0.1)+(N103*6)</f>
        <v>125.5</v>
      </c>
      <c r="X103" s="283" t="n">
        <f aca="false">(E103*1)+(F103*0.1)+(H103*6)+(L103*0.1)+(N103*6)</f>
        <v>191.5</v>
      </c>
      <c r="Y103" s="283" t="n">
        <f aca="false">(E103*0.5)+(F103*0.1)+(H103*6)+(L103*0.1)+(N103*6)</f>
        <v>158.5</v>
      </c>
      <c r="Z103" s="274"/>
    </row>
    <row r="104" customFormat="false" ht="8.25" hidden="false" customHeight="false" outlineLevel="0" collapsed="false">
      <c r="A104" s="282" t="s">
        <v>1922</v>
      </c>
      <c r="B104" s="283" t="n">
        <v>14</v>
      </c>
      <c r="C104" s="280" t="n">
        <f aca="false">E104/D104</f>
        <v>0.608695652173913</v>
      </c>
      <c r="D104" s="283" t="n">
        <v>92</v>
      </c>
      <c r="E104" s="283" t="n">
        <v>56</v>
      </c>
      <c r="F104" s="283" t="n">
        <v>850</v>
      </c>
      <c r="G104" s="283" t="n">
        <f aca="false">F104/E104</f>
        <v>15.1785714285714</v>
      </c>
      <c r="H104" s="283" t="n">
        <v>4</v>
      </c>
      <c r="I104" s="280" t="n">
        <f aca="false">H104/E104</f>
        <v>0.0714285714285714</v>
      </c>
      <c r="K104" s="283" t="n">
        <v>1</v>
      </c>
      <c r="L104" s="283" t="n">
        <v>7</v>
      </c>
      <c r="M104" s="293" t="n">
        <f aca="false">L104/K104</f>
        <v>7</v>
      </c>
      <c r="N104" s="283" t="n">
        <v>0</v>
      </c>
      <c r="O104" s="280" t="n">
        <f aca="false">N104/K104</f>
        <v>0</v>
      </c>
      <c r="R104" s="282" t="s">
        <v>1923</v>
      </c>
      <c r="S104" s="294" t="n">
        <f aca="false">(D104+K104)/($D$27+$L$27+$N$17+$E$47+$L$47)</f>
        <v>0.152709359605911</v>
      </c>
      <c r="T104" s="294" t="n">
        <f aca="false">D104/($E$17)</f>
        <v>0.247311827956989</v>
      </c>
      <c r="U104" s="294" t="n">
        <f aca="false">K104/($N$17+$D$27+$L$38+$L$47)</f>
        <v>0.00216450216450216</v>
      </c>
      <c r="W104" s="283" t="n">
        <f aca="false">(F104*0.1)+(H104*6)+(L104*0.1)+(N104*6)</f>
        <v>109.7</v>
      </c>
      <c r="X104" s="283" t="n">
        <f aca="false">(E104*1)+(F104*0.1)+(H104*6)+(L104*0.1)+(N104*6)</f>
        <v>165.7</v>
      </c>
      <c r="Y104" s="283" t="n">
        <f aca="false">(E104*0.5)+(F104*0.1)+(H104*6)+(L104*0.1)+(N104*6)</f>
        <v>137.7</v>
      </c>
      <c r="Z104" s="274"/>
    </row>
    <row r="105" customFormat="false" ht="8.25" hidden="false" customHeight="false" outlineLevel="0" collapsed="false">
      <c r="A105" s="282" t="s">
        <v>1956</v>
      </c>
      <c r="B105" s="283" t="n">
        <v>14</v>
      </c>
      <c r="C105" s="280" t="e">
        <f aca="false">E105/D105</f>
        <v>#DIV/0!</v>
      </c>
      <c r="D105" s="283"/>
      <c r="E105" s="283"/>
      <c r="F105" s="283"/>
      <c r="G105" s="283" t="e">
        <f aca="false">F105/E105</f>
        <v>#DIV/0!</v>
      </c>
      <c r="H105" s="283"/>
      <c r="I105" s="280" t="e">
        <f aca="false">H105/E105</f>
        <v>#DIV/0!</v>
      </c>
      <c r="K105" s="283"/>
      <c r="L105" s="283"/>
      <c r="M105" s="293" t="e">
        <f aca="false">L105/K105</f>
        <v>#DIV/0!</v>
      </c>
      <c r="N105" s="283"/>
      <c r="O105" s="280" t="e">
        <f aca="false">N105/K105</f>
        <v>#DIV/0!</v>
      </c>
      <c r="R105" s="282" t="s">
        <v>1957</v>
      </c>
      <c r="S105" s="294" t="n">
        <f aca="false">(D105+K105)/($D$27+$L$27+$N$17+$E$47+$L$47)</f>
        <v>0</v>
      </c>
      <c r="T105" s="294" t="n">
        <f aca="false">D105/($E$17)</f>
        <v>0</v>
      </c>
      <c r="U105" s="294" t="n">
        <f aca="false">K105/($N$17+$D$27+$L$38+$L$47)</f>
        <v>0</v>
      </c>
      <c r="W105" s="283" t="n">
        <f aca="false">(F105*0.1)+(H105*6)+(L105*0.1)+(N105*6)</f>
        <v>0</v>
      </c>
      <c r="X105" s="283" t="n">
        <f aca="false">(E105*1)+(F105*0.1)+(H105*6)+(L105*0.1)+(N105*6)</f>
        <v>0</v>
      </c>
      <c r="Y105" s="283" t="n">
        <f aca="false">(E105*0.5)+(F105*0.1)+(H105*6)+(L105*0.1)+(N105*6)</f>
        <v>0</v>
      </c>
      <c r="Z105" s="274"/>
    </row>
    <row r="106" customFormat="false" ht="8.25" hidden="false" customHeight="false" outlineLevel="0" collapsed="false">
      <c r="A106" s="297" t="s">
        <v>1958</v>
      </c>
      <c r="B106" s="283" t="n">
        <v>8</v>
      </c>
      <c r="C106" s="280" t="n">
        <f aca="false">E106/D106</f>
        <v>0.573770491803279</v>
      </c>
      <c r="D106" s="283" t="n">
        <v>61</v>
      </c>
      <c r="E106" s="283" t="n">
        <v>35</v>
      </c>
      <c r="F106" s="283" t="n">
        <v>405</v>
      </c>
      <c r="G106" s="283" t="n">
        <f aca="false">F106/E106</f>
        <v>11.5714285714286</v>
      </c>
      <c r="H106" s="283" t="n">
        <v>1</v>
      </c>
      <c r="I106" s="280" t="n">
        <f aca="false">H106/E106</f>
        <v>0.0285714285714286</v>
      </c>
      <c r="K106" s="283" t="n">
        <v>2</v>
      </c>
      <c r="L106" s="283" t="n">
        <v>26</v>
      </c>
      <c r="M106" s="293" t="n">
        <f aca="false">L106/K106</f>
        <v>13</v>
      </c>
      <c r="N106" s="283" t="n">
        <v>0</v>
      </c>
      <c r="O106" s="280" t="n">
        <f aca="false">N106/K106</f>
        <v>0</v>
      </c>
      <c r="R106" s="282" t="s">
        <v>1959</v>
      </c>
      <c r="S106" s="294" t="n">
        <f aca="false">(D106+K106)/($D$27+$L$27+$N$17+$E$47+$L$47)</f>
        <v>0.103448275862069</v>
      </c>
      <c r="T106" s="294" t="n">
        <f aca="false">D106/($E$17)</f>
        <v>0.163978494623656</v>
      </c>
      <c r="U106" s="294" t="n">
        <f aca="false">K106/($N$17+$D$27+$L$38+$L$47)</f>
        <v>0.00432900432900433</v>
      </c>
      <c r="W106" s="283" t="n">
        <f aca="false">(F106*0.1)+(H106*6)+(L106*0.1)+(N106*6)</f>
        <v>49.1</v>
      </c>
      <c r="X106" s="283" t="n">
        <f aca="false">(E106*1)+(F106*0.1)+(H106*6)+(L106*0.1)+(N106*6)</f>
        <v>84.1</v>
      </c>
      <c r="Y106" s="283" t="n">
        <f aca="false">(E106*0.5)+(F106*0.1)+(H106*6)+(L106*0.1)+(N106*6)</f>
        <v>66.6</v>
      </c>
      <c r="Z106" s="274"/>
    </row>
    <row r="107" customFormat="false" ht="8.25" hidden="false" customHeight="false" outlineLevel="0" collapsed="false">
      <c r="A107" s="297" t="s">
        <v>1960</v>
      </c>
      <c r="B107" s="283" t="n">
        <v>8</v>
      </c>
      <c r="C107" s="280" t="n">
        <f aca="false">E107/D107</f>
        <v>0.442307692307692</v>
      </c>
      <c r="D107" s="283" t="n">
        <v>52</v>
      </c>
      <c r="E107" s="283" t="n">
        <v>23</v>
      </c>
      <c r="F107" s="283" t="n">
        <v>301</v>
      </c>
      <c r="G107" s="283" t="n">
        <f aca="false">F107/E107</f>
        <v>13.0869565217391</v>
      </c>
      <c r="H107" s="283" t="n">
        <v>1</v>
      </c>
      <c r="I107" s="280" t="n">
        <f aca="false">H107/E107</f>
        <v>0.0434782608695652</v>
      </c>
      <c r="K107" s="283" t="n">
        <v>5</v>
      </c>
      <c r="L107" s="283" t="n">
        <v>30</v>
      </c>
      <c r="M107" s="293" t="n">
        <f aca="false">L107/K107</f>
        <v>6</v>
      </c>
      <c r="N107" s="283" t="n">
        <v>1</v>
      </c>
      <c r="O107" s="280" t="n">
        <f aca="false">N107/K107</f>
        <v>0.2</v>
      </c>
      <c r="R107" s="282" t="s">
        <v>1961</v>
      </c>
      <c r="S107" s="294" t="n">
        <f aca="false">(D107+K107)/($D$27+$L$27+$N$17+$E$47+$L$47)</f>
        <v>0.0935960591133005</v>
      </c>
      <c r="T107" s="294" t="n">
        <f aca="false">D107/($E$17)</f>
        <v>0.139784946236559</v>
      </c>
      <c r="U107" s="294" t="n">
        <f aca="false">K107/($N$17+$D$27+$L$38+$L$47)</f>
        <v>0.0108225108225108</v>
      </c>
      <c r="W107" s="283" t="n">
        <f aca="false">(F107*0.1)+(H107*6)+(L107*0.1)+(N107*6)</f>
        <v>45.1</v>
      </c>
      <c r="X107" s="283" t="n">
        <f aca="false">(E107*1)+(F107*0.1)+(H107*6)+(L107*0.1)+(N107*6)</f>
        <v>68.1</v>
      </c>
      <c r="Y107" s="283" t="n">
        <f aca="false">(E107*0.5)+(F107*0.1)+(H107*6)+(L107*0.1)+(N107*6)</f>
        <v>56.6</v>
      </c>
      <c r="Z107" s="274"/>
    </row>
    <row r="108" customFormat="false" ht="8.25" hidden="false" customHeight="false" outlineLevel="0" collapsed="false">
      <c r="A108" s="297"/>
      <c r="B108" s="283"/>
      <c r="C108" s="280" t="e">
        <f aca="false">E108/D108</f>
        <v>#DIV/0!</v>
      </c>
      <c r="D108" s="283"/>
      <c r="E108" s="283"/>
      <c r="F108" s="283"/>
      <c r="G108" s="283" t="e">
        <f aca="false">F108/E108</f>
        <v>#DIV/0!</v>
      </c>
      <c r="H108" s="283" t="n">
        <v>4</v>
      </c>
      <c r="I108" s="280" t="e">
        <f aca="false">H108/E108</f>
        <v>#DIV/0!</v>
      </c>
      <c r="K108" s="283"/>
      <c r="L108" s="283"/>
      <c r="M108" s="293" t="e">
        <f aca="false">L108/K108</f>
        <v>#DIV/0!</v>
      </c>
      <c r="N108" s="283"/>
      <c r="O108" s="280" t="e">
        <f aca="false">N108/K108</f>
        <v>#DIV/0!</v>
      </c>
      <c r="R108" s="282"/>
      <c r="S108" s="294" t="n">
        <f aca="false">(D108+K108)/($D$27+$L$27+$N$17+$E$47+$L$47)</f>
        <v>0</v>
      </c>
      <c r="T108" s="294" t="n">
        <f aca="false">D108/($E$17)</f>
        <v>0</v>
      </c>
      <c r="U108" s="294" t="n">
        <f aca="false">K108/($N$17+$D$27+$L$38+$L$47)</f>
        <v>0</v>
      </c>
      <c r="W108" s="283" t="n">
        <f aca="false">(F108*0.1)+(H108*6)+(L108*0.1)+(N108*6)</f>
        <v>24</v>
      </c>
      <c r="X108" s="283"/>
      <c r="Y108" s="283"/>
    </row>
    <row r="109" customFormat="false" ht="8.25" hidden="false" customHeight="false" outlineLevel="0" collapsed="false">
      <c r="A109" s="281" t="s">
        <v>49</v>
      </c>
      <c r="B109" s="281"/>
      <c r="C109" s="278"/>
      <c r="D109" s="281" t="n">
        <f aca="false">SUM(D103:D108)</f>
        <v>311</v>
      </c>
      <c r="E109" s="281" t="n">
        <f aca="false">SUM(E103:E108)</f>
        <v>180</v>
      </c>
      <c r="F109" s="281" t="n">
        <f aca="false">SUM(F103:F108)</f>
        <v>2511</v>
      </c>
      <c r="G109" s="281"/>
      <c r="H109" s="281" t="n">
        <f aca="false">SUM(H103:H108)</f>
        <v>15</v>
      </c>
      <c r="I109" s="281"/>
      <c r="J109" s="281"/>
      <c r="K109" s="281" t="n">
        <f aca="false">SUM(K103:K108)</f>
        <v>8</v>
      </c>
      <c r="L109" s="281" t="n">
        <f aca="false">SUM(L103:L108)</f>
        <v>63</v>
      </c>
      <c r="M109" s="281"/>
      <c r="N109" s="281" t="n">
        <f aca="false">SUM(N103:N108)</f>
        <v>1</v>
      </c>
      <c r="O109" s="281"/>
    </row>
    <row r="110" customFormat="false" ht="8.25" hidden="false" customHeight="false" outlineLevel="0" collapsed="false">
      <c r="A110" s="281"/>
      <c r="C110" s="274"/>
      <c r="D110" s="274"/>
      <c r="E110" s="274"/>
      <c r="F110" s="274"/>
      <c r="G110" s="274"/>
      <c r="H110" s="274"/>
      <c r="I110" s="274"/>
      <c r="J110" s="274"/>
      <c r="K110" s="274"/>
      <c r="L110" s="274"/>
    </row>
    <row r="111" customFormat="false" ht="8.25" hidden="false" customHeight="false" outlineLevel="0" collapsed="false">
      <c r="A111" s="281"/>
      <c r="C111" s="274"/>
      <c r="D111" s="274"/>
      <c r="E111" s="274"/>
      <c r="F111" s="274"/>
      <c r="G111" s="274"/>
      <c r="H111" s="274"/>
      <c r="I111" s="274"/>
      <c r="J111" s="274"/>
      <c r="K111" s="274"/>
      <c r="L111" s="274"/>
    </row>
    <row r="112" customFormat="false" ht="8.25" hidden="false" customHeight="false" outlineLevel="0" collapsed="false">
      <c r="A112" s="275" t="s">
        <v>50</v>
      </c>
      <c r="B112" s="275"/>
      <c r="C112" s="275"/>
      <c r="D112" s="275"/>
      <c r="E112" s="275"/>
      <c r="F112" s="275"/>
      <c r="G112" s="275"/>
      <c r="H112" s="274"/>
      <c r="I112" s="274"/>
      <c r="J112" s="275" t="s">
        <v>19</v>
      </c>
      <c r="K112" s="275"/>
      <c r="L112" s="275"/>
      <c r="M112" s="275"/>
      <c r="N112" s="275"/>
      <c r="R112" s="275" t="s">
        <v>20</v>
      </c>
      <c r="S112" s="275"/>
      <c r="T112" s="275"/>
      <c r="V112" s="275" t="s">
        <v>21</v>
      </c>
      <c r="W112" s="275"/>
      <c r="X112" s="273" t="s">
        <v>58</v>
      </c>
      <c r="Y112" s="273" t="s">
        <v>97</v>
      </c>
      <c r="Z112" s="281"/>
    </row>
    <row r="113" customFormat="false" ht="8.25" hidden="false" customHeight="false" outlineLevel="0" collapsed="false">
      <c r="A113" s="281" t="s">
        <v>95</v>
      </c>
      <c r="B113" s="281" t="s">
        <v>24</v>
      </c>
      <c r="C113" s="281" t="s">
        <v>52</v>
      </c>
      <c r="D113" s="281" t="s">
        <v>53</v>
      </c>
      <c r="E113" s="281" t="s">
        <v>54</v>
      </c>
      <c r="F113" s="281" t="s">
        <v>55</v>
      </c>
      <c r="G113" s="281" t="s">
        <v>56</v>
      </c>
      <c r="H113" s="281" t="s">
        <v>30</v>
      </c>
      <c r="I113" s="281" t="s">
        <v>57</v>
      </c>
      <c r="K113" s="281" t="s">
        <v>34</v>
      </c>
      <c r="L113" s="281" t="s">
        <v>35</v>
      </c>
      <c r="M113" s="281" t="s">
        <v>36</v>
      </c>
      <c r="N113" s="281" t="s">
        <v>96</v>
      </c>
      <c r="O113" s="281" t="s">
        <v>31</v>
      </c>
      <c r="R113" s="281" t="s">
        <v>95</v>
      </c>
      <c r="S113" s="281" t="s">
        <v>38</v>
      </c>
      <c r="T113" s="281" t="s">
        <v>39</v>
      </c>
      <c r="U113" s="281" t="s">
        <v>40</v>
      </c>
      <c r="W113" s="281" t="s">
        <v>41</v>
      </c>
      <c r="X113" s="281" t="e">
        <f aca="false">(E113*1)+(F113*0.1)+(H113*6)+(L113*0.1)+(N113*6)</f>
        <v>#VALUE!</v>
      </c>
      <c r="Y113" s="281" t="e">
        <f aca="false">(E113*0.5)+(F113*0.1)+(H113*6)+(L113*0.1)+(N113*6)</f>
        <v>#VALUE!</v>
      </c>
      <c r="Z113" s="274"/>
    </row>
    <row r="114" customFormat="false" ht="8.25" hidden="false" customHeight="false" outlineLevel="0" collapsed="false">
      <c r="A114" s="282" t="s">
        <v>1934</v>
      </c>
      <c r="B114" s="283" t="n">
        <v>17</v>
      </c>
      <c r="C114" s="280" t="n">
        <f aca="false">E114/D114</f>
        <v>0.6625</v>
      </c>
      <c r="D114" s="283" t="n">
        <v>80</v>
      </c>
      <c r="E114" s="283" t="n">
        <v>53</v>
      </c>
      <c r="F114" s="283" t="n">
        <v>547</v>
      </c>
      <c r="G114" s="283" t="n">
        <f aca="false">F114/E114</f>
        <v>10.3207547169811</v>
      </c>
      <c r="H114" s="283" t="n">
        <v>3</v>
      </c>
      <c r="I114" s="280" t="n">
        <f aca="false">H114/E114</f>
        <v>0.0566037735849057</v>
      </c>
      <c r="K114" s="283" t="n">
        <v>0</v>
      </c>
      <c r="L114" s="283" t="n">
        <v>0</v>
      </c>
      <c r="M114" s="283" t="n">
        <v>0</v>
      </c>
      <c r="N114" s="283" t="n">
        <v>0</v>
      </c>
      <c r="O114" s="280" t="e">
        <f aca="false">N114/K114</f>
        <v>#DIV/0!</v>
      </c>
      <c r="R114" s="282" t="s">
        <v>1935</v>
      </c>
      <c r="S114" s="294" t="n">
        <f aca="false">(D114+K114)/($E$47+$L$47+$E$38+$L$38+$K$27+$D$27+$N$17)</f>
        <v>0.0792079207920792</v>
      </c>
      <c r="T114" s="294" t="n">
        <f aca="false">D114/($E$47+$E$38+$K$27)</f>
        <v>0.145985401459854</v>
      </c>
      <c r="U114" s="294" t="n">
        <f aca="false">K114/($L$47+$L$38+$D$27+$N$17)</f>
        <v>0</v>
      </c>
      <c r="W114" s="283" t="n">
        <f aca="false">(F114*0.1)+(H114*6)+(L114*0.1)+(N114*6)</f>
        <v>72.7</v>
      </c>
      <c r="X114" s="283" t="n">
        <f aca="false">(E114*1)+(F114*0.1)+(H114*6)+(L114*0.1)+(N114*6)</f>
        <v>125.7</v>
      </c>
      <c r="Y114" s="283" t="n">
        <f aca="false">(E114*0.5)+(F114*0.1)+(H114*6)+(L114*0.1)+(N114*6)</f>
        <v>99.2</v>
      </c>
      <c r="Z114" s="274"/>
    </row>
    <row r="115" customFormat="false" ht="8.25" hidden="false" customHeight="false" outlineLevel="0" collapsed="false">
      <c r="A115" s="282" t="s">
        <v>1940</v>
      </c>
      <c r="B115" s="283" t="n">
        <v>14</v>
      </c>
      <c r="C115" s="280" t="n">
        <f aca="false">E115/D115</f>
        <v>0.666666666666667</v>
      </c>
      <c r="D115" s="283" t="n">
        <v>30</v>
      </c>
      <c r="E115" s="283" t="n">
        <v>20</v>
      </c>
      <c r="F115" s="283" t="n">
        <v>210</v>
      </c>
      <c r="G115" s="283" t="n">
        <f aca="false">F115/E115</f>
        <v>10.5</v>
      </c>
      <c r="H115" s="283" t="n">
        <v>1</v>
      </c>
      <c r="I115" s="280" t="n">
        <f aca="false">H115/E115</f>
        <v>0.05</v>
      </c>
      <c r="K115" s="283" t="n">
        <v>0</v>
      </c>
      <c r="L115" s="283" t="n">
        <v>0</v>
      </c>
      <c r="M115" s="283" t="n">
        <v>0</v>
      </c>
      <c r="N115" s="283" t="n">
        <v>0</v>
      </c>
      <c r="O115" s="280" t="e">
        <f aca="false">N115/K115</f>
        <v>#DIV/0!</v>
      </c>
      <c r="R115" s="282" t="s">
        <v>1941</v>
      </c>
      <c r="S115" s="294" t="n">
        <f aca="false">(D115+K115)/($E$47+$L$47+$E$38+$L$38+$K$27+$D$27+$N$17)</f>
        <v>0.0297029702970297</v>
      </c>
      <c r="T115" s="294" t="n">
        <f aca="false">D115/($E$47+$E$38+$K$27)</f>
        <v>0.0547445255474453</v>
      </c>
      <c r="U115" s="294" t="n">
        <f aca="false">K115/($L$47+$L$38+$D$27+$N$17)</f>
        <v>0</v>
      </c>
      <c r="W115" s="283" t="n">
        <f aca="false">(F115*0.1)+(H115*6)+(L115*0.1)+(N115*6)</f>
        <v>27</v>
      </c>
      <c r="X115" s="283" t="n">
        <f aca="false">(E115*1)+(F115*0.1)+(H115*6)+(L115*0.1)+(N115*6)</f>
        <v>47</v>
      </c>
      <c r="Y115" s="283" t="n">
        <f aca="false">(E115*0.5)+(F115*0.1)+(H115*6)+(L115*0.1)+(N115*6)</f>
        <v>37</v>
      </c>
      <c r="Z115" s="274"/>
    </row>
    <row r="116" customFormat="false" ht="8.25" hidden="false" customHeight="false" outlineLevel="0" collapsed="false">
      <c r="A116" s="282" t="s">
        <v>1937</v>
      </c>
      <c r="B116" s="283" t="n">
        <v>12</v>
      </c>
      <c r="C116" s="280" t="n">
        <f aca="false">E116/D116</f>
        <v>0.6</v>
      </c>
      <c r="D116" s="283" t="n">
        <v>10</v>
      </c>
      <c r="E116" s="283" t="n">
        <v>6</v>
      </c>
      <c r="F116" s="283" t="n">
        <v>52</v>
      </c>
      <c r="G116" s="283" t="n">
        <f aca="false">F116/E116</f>
        <v>8.66666666666667</v>
      </c>
      <c r="H116" s="283" t="n">
        <v>1</v>
      </c>
      <c r="I116" s="280" t="n">
        <f aca="false">H116/E116</f>
        <v>0.166666666666667</v>
      </c>
      <c r="K116" s="283" t="n">
        <v>0</v>
      </c>
      <c r="L116" s="283" t="n">
        <v>0</v>
      </c>
      <c r="M116" s="283" t="n">
        <v>0</v>
      </c>
      <c r="N116" s="283" t="n">
        <v>0</v>
      </c>
      <c r="O116" s="280" t="e">
        <f aca="false">N116/K116</f>
        <v>#DIV/0!</v>
      </c>
      <c r="R116" s="282" t="s">
        <v>1938</v>
      </c>
      <c r="S116" s="294" t="n">
        <f aca="false">(D116+K116)/($E$47+$L$47+$E$38+$L$38+$K$27+$D$27+$N$17)</f>
        <v>0.0099009900990099</v>
      </c>
      <c r="T116" s="294" t="n">
        <f aca="false">D116/($E$47+$E$38+$K$27)</f>
        <v>0.0182481751824818</v>
      </c>
      <c r="U116" s="294" t="n">
        <f aca="false">K116/($L$47+$L$38+$D$27+$N$17)</f>
        <v>0</v>
      </c>
      <c r="W116" s="283" t="n">
        <f aca="false">(F116*0.1)+(H116*6)+(L116*0.1)+(N116*6)</f>
        <v>11.2</v>
      </c>
      <c r="X116" s="283" t="n">
        <f aca="false">(E116*1)+(F116*0.1)+(H116*6)+(L116*0.1)+(N116*6)</f>
        <v>17.2</v>
      </c>
      <c r="Y116" s="283" t="n">
        <f aca="false">(E116*0.5)+(F116*0.1)+(H116*6)+(L116*0.1)+(N116*6)</f>
        <v>14.2</v>
      </c>
      <c r="Z116" s="274"/>
    </row>
    <row r="117" customFormat="false" ht="8.25" hidden="false" customHeight="false" outlineLevel="0" collapsed="false">
      <c r="A117" s="282"/>
      <c r="B117" s="283"/>
      <c r="C117" s="280" t="e">
        <f aca="false">E117/D117</f>
        <v>#DIV/0!</v>
      </c>
      <c r="D117" s="283"/>
      <c r="E117" s="283"/>
      <c r="F117" s="283"/>
      <c r="G117" s="283" t="e">
        <f aca="false">F117/E117</f>
        <v>#DIV/0!</v>
      </c>
      <c r="H117" s="283"/>
      <c r="I117" s="280" t="e">
        <f aca="false">H117/E117</f>
        <v>#DIV/0!</v>
      </c>
      <c r="K117" s="283"/>
      <c r="L117" s="283"/>
      <c r="M117" s="283" t="n">
        <v>0</v>
      </c>
      <c r="N117" s="283" t="n">
        <v>0</v>
      </c>
      <c r="O117" s="280" t="e">
        <f aca="false">N117/K117</f>
        <v>#DIV/0!</v>
      </c>
      <c r="R117" s="282"/>
      <c r="S117" s="294" t="n">
        <f aca="false">(D117+K117)/($E$47+$L$47+$E$38+$L$38+$K$27+$D$27+$N$17)</f>
        <v>0</v>
      </c>
      <c r="T117" s="294" t="n">
        <f aca="false">D117/($E$47+$E$38+$K$27)</f>
        <v>0</v>
      </c>
      <c r="U117" s="294" t="n">
        <f aca="false">K117/($L$47+$L$38+$D$27+$N$17)</f>
        <v>0</v>
      </c>
      <c r="W117" s="283" t="n">
        <f aca="false">(F117*0.1)+(H117*6)+(L117*0.1)+(N117*6)</f>
        <v>0</v>
      </c>
      <c r="X117" s="283"/>
      <c r="Y117" s="283"/>
    </row>
    <row r="118" customFormat="false" ht="8.25" hidden="false" customHeight="false" outlineLevel="0" collapsed="false">
      <c r="A118" s="281" t="s">
        <v>49</v>
      </c>
      <c r="B118" s="281"/>
      <c r="C118" s="278"/>
      <c r="D118" s="281" t="n">
        <f aca="false">SUM(D114:D117)</f>
        <v>120</v>
      </c>
      <c r="E118" s="281" t="n">
        <f aca="false">SUM(E114:E117)</f>
        <v>79</v>
      </c>
      <c r="F118" s="281" t="n">
        <f aca="false">SUM(F114:F117)</f>
        <v>809</v>
      </c>
      <c r="G118" s="281"/>
      <c r="H118" s="281" t="n">
        <f aca="false">SUM(H114:H117)</f>
        <v>5</v>
      </c>
      <c r="I118" s="281"/>
      <c r="J118" s="281"/>
      <c r="K118" s="281" t="n">
        <f aca="false">SUM(K114:K117)</f>
        <v>0</v>
      </c>
      <c r="L118" s="281" t="n">
        <f aca="false">SUM(L114:L117)</f>
        <v>0</v>
      </c>
      <c r="M118" s="281"/>
      <c r="N118" s="281" t="n">
        <f aca="false">SUM(N114:N117)</f>
        <v>0</v>
      </c>
      <c r="O118" s="278"/>
      <c r="Q118" s="285"/>
      <c r="S118" s="285"/>
      <c r="U118" s="274"/>
      <c r="V118" s="274"/>
    </row>
    <row r="119" customFormat="false" ht="8.25" hidden="false" customHeight="false" outlineLevel="0" collapsed="false">
      <c r="A119" s="278"/>
      <c r="H119" s="289"/>
      <c r="I119" s="274"/>
      <c r="J119" s="274"/>
      <c r="P119" s="285"/>
      <c r="Q119" s="285"/>
      <c r="R119" s="285"/>
      <c r="T119" s="274"/>
      <c r="U119" s="274"/>
    </row>
    <row r="120" customFormat="false" ht="8.25" hidden="false" customHeight="false" outlineLevel="0" collapsed="false">
      <c r="H120" s="289"/>
      <c r="I120" s="274"/>
      <c r="J120" s="274"/>
      <c r="P120" s="285"/>
      <c r="Q120" s="285"/>
      <c r="R120" s="285"/>
      <c r="T120" s="274"/>
      <c r="U120" s="274"/>
    </row>
    <row r="121" customFormat="false" ht="8.25" hidden="false" customHeight="false" outlineLevel="0" collapsed="false">
      <c r="A121" s="275" t="s">
        <v>109</v>
      </c>
      <c r="B121" s="275"/>
      <c r="C121" s="275"/>
      <c r="D121" s="275"/>
      <c r="E121" s="275"/>
      <c r="F121" s="275"/>
      <c r="G121" s="275"/>
      <c r="H121" s="289"/>
      <c r="I121" s="274"/>
      <c r="J121" s="275" t="s">
        <v>110</v>
      </c>
      <c r="K121" s="275"/>
      <c r="L121" s="275"/>
      <c r="M121" s="275"/>
      <c r="N121" s="275"/>
      <c r="P121" s="295"/>
      <c r="Q121" s="285"/>
      <c r="R121" s="275" t="s">
        <v>111</v>
      </c>
      <c r="S121" s="275"/>
      <c r="T121" s="275"/>
      <c r="U121" s="275"/>
      <c r="V121" s="275"/>
    </row>
    <row r="122" customFormat="false" ht="8.25" hidden="false" customHeight="false" outlineLevel="0" collapsed="false">
      <c r="A122" s="278"/>
      <c r="B122" s="281" t="s">
        <v>53</v>
      </c>
      <c r="C122" s="281" t="s">
        <v>112</v>
      </c>
      <c r="D122" s="281" t="s">
        <v>55</v>
      </c>
      <c r="E122" s="281" t="s">
        <v>30</v>
      </c>
      <c r="H122" s="274"/>
      <c r="I122" s="274"/>
      <c r="J122" s="296" t="s">
        <v>113</v>
      </c>
      <c r="K122" s="296"/>
      <c r="L122" s="296"/>
      <c r="M122" s="296"/>
      <c r="N122" s="278" t="s">
        <v>114</v>
      </c>
      <c r="R122" s="296" t="s">
        <v>113</v>
      </c>
      <c r="S122" s="296"/>
      <c r="T122" s="296"/>
      <c r="U122" s="296"/>
      <c r="V122" s="278" t="s">
        <v>114</v>
      </c>
    </row>
    <row r="123" customFormat="false" ht="8.25" hidden="false" customHeight="false" outlineLevel="0" collapsed="false">
      <c r="A123" s="297" t="s">
        <v>117</v>
      </c>
      <c r="B123" s="283" t="n">
        <f aca="false">SUM(J93:J97,D103:D108,D114:D117)</f>
        <v>592</v>
      </c>
      <c r="C123" s="283" t="n">
        <f aca="false">SUM(E114:E117,E103:E108,K93:K97)</f>
        <v>372</v>
      </c>
      <c r="D123" s="283" t="n">
        <f aca="false">SUM(F114:F117,F103:F108,L93:L97)</f>
        <v>4271</v>
      </c>
      <c r="E123" s="283" t="n">
        <f aca="false">SUM(N93:N97,H103:H108,H114:H117)</f>
        <v>24</v>
      </c>
      <c r="H123" s="274"/>
      <c r="I123" s="274"/>
      <c r="J123" s="282" t="s">
        <v>1962</v>
      </c>
      <c r="K123" s="282"/>
      <c r="L123" s="282"/>
      <c r="M123" s="282"/>
      <c r="N123" s="282" t="s">
        <v>122</v>
      </c>
      <c r="R123" s="282" t="s">
        <v>1963</v>
      </c>
      <c r="S123" s="282"/>
      <c r="T123" s="282"/>
      <c r="U123" s="282"/>
      <c r="V123" s="282" t="s">
        <v>122</v>
      </c>
    </row>
    <row r="124" customFormat="false" ht="8.25" hidden="false" customHeight="false" outlineLevel="0" collapsed="false">
      <c r="A124" s="297" t="s">
        <v>118</v>
      </c>
      <c r="B124" s="283" t="n">
        <f aca="false">SUM(C88)</f>
        <v>225</v>
      </c>
      <c r="C124" s="283" t="n">
        <f aca="false">SUM(D88)</f>
        <v>132</v>
      </c>
      <c r="D124" s="283" t="n">
        <f aca="false">SUM(F88)</f>
        <v>1460</v>
      </c>
      <c r="E124" s="283" t="n">
        <f aca="false">SUM(H88)</f>
        <v>7</v>
      </c>
      <c r="F124" s="281"/>
      <c r="J124" s="282" t="s">
        <v>1964</v>
      </c>
      <c r="K124" s="282"/>
      <c r="L124" s="282"/>
      <c r="M124" s="282"/>
      <c r="N124" s="282" t="s">
        <v>122</v>
      </c>
      <c r="R124" s="297"/>
      <c r="S124" s="297"/>
      <c r="T124" s="297"/>
      <c r="U124" s="297"/>
      <c r="V124" s="282"/>
    </row>
    <row r="125" customFormat="false" ht="8.25" hidden="false" customHeight="false" outlineLevel="0" collapsed="false">
      <c r="A125" s="297" t="s">
        <v>120</v>
      </c>
      <c r="B125" s="282"/>
      <c r="F125" s="281"/>
      <c r="J125" s="282" t="s">
        <v>1965</v>
      </c>
      <c r="K125" s="282"/>
      <c r="L125" s="282"/>
      <c r="M125" s="282"/>
      <c r="N125" s="282" t="s">
        <v>122</v>
      </c>
      <c r="R125" s="297"/>
      <c r="S125" s="297"/>
      <c r="T125" s="297"/>
      <c r="U125" s="297"/>
      <c r="V125" s="282"/>
    </row>
    <row r="126" customFormat="false" ht="8.25" hidden="false" customHeight="false" outlineLevel="0" collapsed="false">
      <c r="J126" s="282" t="s">
        <v>1966</v>
      </c>
      <c r="K126" s="282"/>
      <c r="L126" s="282"/>
      <c r="M126" s="282"/>
      <c r="N126" s="282" t="s">
        <v>130</v>
      </c>
      <c r="R126" s="297"/>
      <c r="S126" s="297"/>
      <c r="T126" s="297"/>
      <c r="U126" s="297"/>
      <c r="V126" s="282"/>
    </row>
    <row r="127" customFormat="false" ht="8.25" hidden="false" customHeight="false" outlineLevel="0" collapsed="false">
      <c r="A127" s="278"/>
      <c r="B127" s="281" t="s">
        <v>25</v>
      </c>
      <c r="C127" s="281" t="s">
        <v>28</v>
      </c>
      <c r="D127" s="281" t="s">
        <v>30</v>
      </c>
      <c r="J127" s="282" t="s">
        <v>1967</v>
      </c>
      <c r="K127" s="282"/>
      <c r="L127" s="282"/>
      <c r="M127" s="282"/>
      <c r="N127" s="282" t="s">
        <v>22</v>
      </c>
      <c r="R127" s="297"/>
      <c r="S127" s="297"/>
      <c r="T127" s="297"/>
      <c r="U127" s="297"/>
      <c r="V127" s="282"/>
    </row>
    <row r="128" customFormat="false" ht="8.25" hidden="false" customHeight="false" outlineLevel="0" collapsed="false">
      <c r="A128" s="297" t="s">
        <v>125</v>
      </c>
      <c r="B128" s="283" t="n">
        <f aca="false">SUM(M85:M87,C93:C97,K103:K108,K114:K117)</f>
        <v>375</v>
      </c>
      <c r="C128" s="283" t="n">
        <f aca="false">SUM(N85:N87,D93:D97,L103:L108,L114:L117)</f>
        <v>1390</v>
      </c>
      <c r="D128" s="283" t="n">
        <f aca="false">SUM(P85:P87,F93:F97,N103:N108,N114:N117)</f>
        <v>6</v>
      </c>
      <c r="J128" s="282" t="s">
        <v>1968</v>
      </c>
      <c r="K128" s="282"/>
      <c r="L128" s="282"/>
      <c r="M128" s="282"/>
      <c r="N128" s="282" t="s">
        <v>51</v>
      </c>
      <c r="R128" s="297"/>
      <c r="S128" s="297"/>
      <c r="T128" s="297"/>
      <c r="U128" s="297"/>
      <c r="V128" s="282"/>
    </row>
    <row r="129" customFormat="false" ht="8.25" hidden="false" customHeight="false" outlineLevel="0" collapsed="false">
      <c r="A129" s="297" t="s">
        <v>120</v>
      </c>
      <c r="B129" s="282"/>
      <c r="J129" s="282"/>
      <c r="K129" s="282"/>
      <c r="L129" s="282"/>
      <c r="M129" s="282"/>
      <c r="N129" s="282"/>
      <c r="R129" s="297"/>
      <c r="S129" s="297"/>
      <c r="T129" s="297"/>
      <c r="U129" s="297"/>
      <c r="V129" s="282"/>
    </row>
    <row r="130" customFormat="false" ht="8.25" hidden="false" customHeight="false" outlineLevel="0" collapsed="false">
      <c r="J130" s="282"/>
      <c r="K130" s="282"/>
      <c r="L130" s="282"/>
      <c r="M130" s="282"/>
      <c r="N130" s="282"/>
      <c r="R130" s="297"/>
      <c r="S130" s="297"/>
      <c r="T130" s="297"/>
      <c r="U130" s="297"/>
      <c r="V130" s="282"/>
    </row>
    <row r="131" customFormat="false" ht="8.25" hidden="false" customHeight="false" outlineLevel="0" collapsed="false">
      <c r="B131" s="281" t="s">
        <v>16</v>
      </c>
      <c r="C131" s="281" t="s">
        <v>17</v>
      </c>
    </row>
    <row r="132" customFormat="false" ht="8.25" hidden="false" customHeight="false" outlineLevel="0" collapsed="false">
      <c r="A132" s="297" t="s">
        <v>131</v>
      </c>
      <c r="B132" s="280" t="n">
        <f aca="false">B128/(B124+B128)</f>
        <v>0.625</v>
      </c>
      <c r="C132" s="280" t="n">
        <f aca="false">B124/(B124+B128)</f>
        <v>0.375</v>
      </c>
    </row>
    <row r="133" customFormat="false" ht="8.25" hidden="false" customHeight="false" outlineLevel="0" collapsed="false">
      <c r="A133" s="297" t="s">
        <v>133</v>
      </c>
      <c r="B133" s="282"/>
      <c r="C133" s="282"/>
    </row>
    <row r="141" customFormat="false" ht="8.25" hidden="false" customHeight="false" outlineLevel="0" collapsed="false">
      <c r="A141" s="275" t="s">
        <v>134</v>
      </c>
      <c r="B141" s="275"/>
      <c r="C141" s="275"/>
      <c r="D141" s="275"/>
      <c r="E141" s="275"/>
      <c r="F141" s="275"/>
      <c r="G141" s="275"/>
      <c r="H141" s="275"/>
      <c r="I141" s="275"/>
      <c r="J141" s="275"/>
      <c r="K141" s="275"/>
      <c r="L141" s="275"/>
      <c r="M141" s="275"/>
      <c r="N141" s="275"/>
      <c r="O141" s="275"/>
      <c r="P141" s="275"/>
      <c r="Q141" s="275"/>
      <c r="R141" s="275"/>
      <c r="S141" s="275"/>
      <c r="T141" s="275"/>
      <c r="U141" s="275"/>
      <c r="V141" s="275"/>
      <c r="W141" s="275"/>
    </row>
    <row r="142" customFormat="false" ht="8.25" hidden="false" customHeight="false" outlineLevel="0" collapsed="false">
      <c r="A142" s="276"/>
      <c r="B142" s="276"/>
      <c r="C142" s="276"/>
      <c r="D142" s="276"/>
      <c r="E142" s="276"/>
      <c r="F142" s="276"/>
      <c r="G142" s="276"/>
      <c r="H142" s="276"/>
      <c r="I142" s="276"/>
      <c r="J142" s="276"/>
      <c r="K142" s="276"/>
      <c r="L142" s="276"/>
      <c r="M142" s="276"/>
      <c r="N142" s="276"/>
      <c r="O142" s="276"/>
      <c r="P142" s="276"/>
      <c r="Q142" s="276"/>
      <c r="R142" s="276"/>
      <c r="S142" s="276"/>
      <c r="T142" s="276"/>
      <c r="U142" s="276"/>
      <c r="V142" s="276"/>
      <c r="W142" s="276"/>
    </row>
    <row r="143" customFormat="false" ht="8.25" hidden="false" customHeight="false" outlineLevel="0" collapsed="false">
      <c r="H143" s="277" t="s">
        <v>11</v>
      </c>
      <c r="I143" s="277"/>
      <c r="J143" s="277"/>
      <c r="M143" s="277" t="s">
        <v>12</v>
      </c>
      <c r="N143" s="277"/>
      <c r="O143" s="277"/>
    </row>
    <row r="144" customFormat="false" ht="8.25" hidden="false" customHeight="false" outlineLevel="0" collapsed="false">
      <c r="H144" s="277" t="s">
        <v>14</v>
      </c>
      <c r="I144" s="277"/>
      <c r="J144" s="277"/>
    </row>
    <row r="145" customFormat="false" ht="8.25" hidden="false" customHeight="false" outlineLevel="0" collapsed="false">
      <c r="H145" s="277"/>
      <c r="I145" s="277"/>
      <c r="J145" s="277"/>
    </row>
    <row r="146" customFormat="false" ht="8.25" hidden="false" customHeight="false" outlineLevel="0" collapsed="false">
      <c r="H146" s="277"/>
      <c r="I146" s="277"/>
      <c r="J146" s="277"/>
    </row>
    <row r="147" customFormat="false" ht="8.25" hidden="false" customHeight="false" outlineLevel="0" collapsed="false">
      <c r="D147" s="278" t="s">
        <v>135</v>
      </c>
      <c r="P147" s="278" t="s">
        <v>136</v>
      </c>
    </row>
    <row r="148" customFormat="false" ht="8.25" hidden="false" customHeight="false" outlineLevel="0" collapsed="false">
      <c r="A148" s="281" t="s">
        <v>137</v>
      </c>
      <c r="P148" s="278" t="s">
        <v>137</v>
      </c>
      <c r="S148" s="281" t="s">
        <v>138</v>
      </c>
    </row>
    <row r="149" customFormat="false" ht="8.25" hidden="false" customHeight="false" outlineLevel="0" collapsed="false">
      <c r="A149" s="297" t="s">
        <v>139</v>
      </c>
      <c r="B149" s="298" t="s">
        <v>140</v>
      </c>
      <c r="C149" s="298" t="s">
        <v>26</v>
      </c>
      <c r="D149" s="298" t="s">
        <v>27</v>
      </c>
      <c r="E149" s="298" t="s">
        <v>55</v>
      </c>
      <c r="F149" s="298" t="s">
        <v>30</v>
      </c>
      <c r="G149" s="298" t="s">
        <v>141</v>
      </c>
      <c r="H149" s="298" t="s">
        <v>34</v>
      </c>
      <c r="I149" s="298" t="s">
        <v>55</v>
      </c>
      <c r="J149" s="298" t="s">
        <v>142</v>
      </c>
      <c r="K149" s="298" t="s">
        <v>30</v>
      </c>
      <c r="L149" s="298" t="s">
        <v>41</v>
      </c>
      <c r="O149" s="298" t="s">
        <v>143</v>
      </c>
      <c r="P149" s="298" t="s">
        <v>144</v>
      </c>
      <c r="Q149" s="298" t="s">
        <v>145</v>
      </c>
      <c r="S149" s="279" t="s">
        <v>16</v>
      </c>
      <c r="T149" s="279" t="s">
        <v>17</v>
      </c>
    </row>
    <row r="150" customFormat="false" ht="8.25" hidden="false" customHeight="false" outlineLevel="0" collapsed="false">
      <c r="A150" s="282" t="s">
        <v>49</v>
      </c>
      <c r="B150" s="292" t="n">
        <f aca="false">AVERAGE(B160,B170)</f>
        <v>564.5</v>
      </c>
      <c r="C150" s="292" t="n">
        <f aca="false">AVERAGE(C160,C170)</f>
        <v>379.5</v>
      </c>
      <c r="D150" s="299" t="n">
        <f aca="false">C150/B150</f>
        <v>0.672276350752879</v>
      </c>
      <c r="E150" s="292" t="n">
        <f aca="false">AVERAGE(E160,E170)</f>
        <v>4130</v>
      </c>
      <c r="F150" s="292" t="n">
        <f aca="false">AVERAGE(F160,F170)</f>
        <v>33.5</v>
      </c>
      <c r="G150" s="292" t="n">
        <f aca="false">AVERAGE(G160,G170)</f>
        <v>13.5</v>
      </c>
      <c r="H150" s="292" t="n">
        <f aca="false">AVERAGE(H160,H170)</f>
        <v>61.5</v>
      </c>
      <c r="I150" s="292" t="n">
        <f aca="false">AVERAGE(I160,I170)</f>
        <v>380</v>
      </c>
      <c r="J150" s="300" t="n">
        <f aca="false">I150/H150</f>
        <v>6.17886178861789</v>
      </c>
      <c r="K150" s="292" t="n">
        <f aca="false">AVERAGE(K160,K170)</f>
        <v>2</v>
      </c>
      <c r="L150" s="283" t="n">
        <f aca="false">((E150*0.05)+(F150*4)+(G150*-1)+(I150*0.1)+(K150*6))</f>
        <v>377</v>
      </c>
      <c r="O150" s="299" t="n">
        <f aca="false">(B150+H150)/(B152+F152+B154+F154+B156+F156+B150+H150)</f>
        <v>0.39309262166405</v>
      </c>
      <c r="P150" s="280" t="n">
        <f aca="false">B150/(B150+F152+F154+F156)</f>
        <v>0.506051098162259</v>
      </c>
      <c r="Q150" s="280" t="n">
        <f aca="false">H150/(H150+B152+B154+B156)</f>
        <v>0.128930817610063</v>
      </c>
      <c r="S150" s="280" t="n">
        <f aca="false">(H150+B152+B154+B156)/(H150+B152+B154+B156+B150)</f>
        <v>0.457993278924628</v>
      </c>
      <c r="T150" s="280" t="n">
        <f aca="false">B150/(B150+H150+B152+B154+B156)</f>
        <v>0.542006721075372</v>
      </c>
    </row>
    <row r="151" customFormat="false" ht="8.25" hidden="false" customHeight="false" outlineLevel="0" collapsed="false">
      <c r="A151" s="297" t="s">
        <v>146</v>
      </c>
      <c r="B151" s="298" t="s">
        <v>34</v>
      </c>
      <c r="C151" s="298" t="s">
        <v>55</v>
      </c>
      <c r="D151" s="298" t="s">
        <v>142</v>
      </c>
      <c r="E151" s="298" t="s">
        <v>30</v>
      </c>
      <c r="F151" s="298" t="s">
        <v>53</v>
      </c>
      <c r="G151" s="298" t="s">
        <v>54</v>
      </c>
      <c r="H151" s="298" t="s">
        <v>55</v>
      </c>
      <c r="I151" s="298" t="s">
        <v>147</v>
      </c>
      <c r="J151" s="298" t="s">
        <v>30</v>
      </c>
      <c r="K151" s="298" t="s">
        <v>41</v>
      </c>
      <c r="L151" s="292" t="s">
        <v>148</v>
      </c>
      <c r="O151" s="279" t="s">
        <v>143</v>
      </c>
      <c r="P151" s="279" t="s">
        <v>145</v>
      </c>
      <c r="Q151" s="279" t="s">
        <v>149</v>
      </c>
    </row>
    <row r="152" customFormat="false" ht="8.25" hidden="false" customHeight="false" outlineLevel="0" collapsed="false">
      <c r="A152" s="282" t="s">
        <v>49</v>
      </c>
      <c r="B152" s="292" t="n">
        <f aca="false">AVERAGE(B162,B172)</f>
        <v>399.5</v>
      </c>
      <c r="C152" s="292" t="n">
        <f aca="false">AVERAGE(C162,C172)</f>
        <v>1769.5</v>
      </c>
      <c r="D152" s="300" t="n">
        <f aca="false">C152/B152</f>
        <v>4.42928660826033</v>
      </c>
      <c r="E152" s="292" t="n">
        <f aca="false">AVERAGE(E162,E172)</f>
        <v>12.5</v>
      </c>
      <c r="F152" s="292" t="n">
        <f aca="false">AVERAGE(F162,F172)</f>
        <v>106</v>
      </c>
      <c r="G152" s="292" t="n">
        <f aca="false">AVERAGE(G162,G172)</f>
        <v>92.5</v>
      </c>
      <c r="H152" s="292" t="n">
        <f aca="false">AVERAGE(H162,H172)</f>
        <v>680</v>
      </c>
      <c r="I152" s="300" t="n">
        <f aca="false">H152/G152</f>
        <v>7.35135135135135</v>
      </c>
      <c r="J152" s="292" t="n">
        <f aca="false">AVERAGE(J162,J172)</f>
        <v>6</v>
      </c>
      <c r="K152" s="283" t="n">
        <f aca="false">(C152*0.1)+(E152*6)+(H152*0.1)+(J152*6)</f>
        <v>355.95</v>
      </c>
      <c r="L152" s="283" t="n">
        <f aca="false">(C152*0.1)+(E152*6)+(G152*1)+(H152*0.1)+(J152*6)</f>
        <v>448.45</v>
      </c>
      <c r="O152" s="299" t="n">
        <f aca="false">(B152+F152)/(B152+F152+B154+F154+B156+F156+B150+H150)</f>
        <v>0.317425431711146</v>
      </c>
      <c r="P152" s="280" t="n">
        <f aca="false">B152/(H150+B152+B154+B156)</f>
        <v>0.837526205450734</v>
      </c>
      <c r="Q152" s="280" t="n">
        <f aca="false">F152/(F152+F154+F156)</f>
        <v>0.192377495462795</v>
      </c>
    </row>
    <row r="153" customFormat="false" ht="8.25" hidden="false" customHeight="false" outlineLevel="0" collapsed="false">
      <c r="A153" s="297" t="s">
        <v>150</v>
      </c>
      <c r="B153" s="298" t="s">
        <v>34</v>
      </c>
      <c r="C153" s="298" t="s">
        <v>55</v>
      </c>
      <c r="D153" s="298" t="s">
        <v>142</v>
      </c>
      <c r="E153" s="298" t="s">
        <v>30</v>
      </c>
      <c r="F153" s="298" t="s">
        <v>53</v>
      </c>
      <c r="G153" s="298" t="s">
        <v>54</v>
      </c>
      <c r="H153" s="298" t="s">
        <v>55</v>
      </c>
      <c r="I153" s="298" t="s">
        <v>147</v>
      </c>
      <c r="J153" s="298" t="s">
        <v>30</v>
      </c>
      <c r="K153" s="298" t="s">
        <v>41</v>
      </c>
      <c r="L153" s="292" t="s">
        <v>148</v>
      </c>
      <c r="O153" s="279" t="s">
        <v>143</v>
      </c>
      <c r="P153" s="279" t="s">
        <v>145</v>
      </c>
      <c r="Q153" s="279" t="s">
        <v>149</v>
      </c>
    </row>
    <row r="154" customFormat="false" ht="8.25" hidden="false" customHeight="false" outlineLevel="0" collapsed="false">
      <c r="A154" s="282" t="s">
        <v>49</v>
      </c>
      <c r="B154" s="292" t="n">
        <f aca="false">AVERAGE(B164,B174)</f>
        <v>16</v>
      </c>
      <c r="C154" s="292" t="n">
        <f aca="false">AVERAGE(C164,C174)</f>
        <v>95.5</v>
      </c>
      <c r="D154" s="292" t="n">
        <f aca="false">C154/B154</f>
        <v>5.96875</v>
      </c>
      <c r="E154" s="292" t="n">
        <f aca="false">AVERAGE(E164,E174)</f>
        <v>0</v>
      </c>
      <c r="F154" s="292" t="n">
        <f aca="false">AVERAGE(F164,F174)</f>
        <v>338.5</v>
      </c>
      <c r="G154" s="292" t="n">
        <f aca="false">AVERAGE(G164,G174)</f>
        <v>212.5</v>
      </c>
      <c r="H154" s="292" t="n">
        <f aca="false">AVERAGE(H164,H174)</f>
        <v>2653.5</v>
      </c>
      <c r="I154" s="300" t="n">
        <f aca="false">H154/G154</f>
        <v>12.4870588235294</v>
      </c>
      <c r="J154" s="292" t="n">
        <f aca="false">AVERAGE(J164,J174)</f>
        <v>22.5</v>
      </c>
      <c r="K154" s="283" t="n">
        <f aca="false">(C154*0.1)+(E154*6)+(H154*0.1)+(J154*6)</f>
        <v>409.9</v>
      </c>
      <c r="L154" s="283" t="n">
        <f aca="false">(C154*0.1)+(E154*6)+(G154*1)+(H154*0.1)+(J154*6)</f>
        <v>622.4</v>
      </c>
      <c r="O154" s="299" t="n">
        <f aca="false">(B154+F154)/(B152+F152+B154+F154+B156+F156+B150+H150)</f>
        <v>0.222605965463108</v>
      </c>
      <c r="P154" s="280" t="n">
        <f aca="false">B154/(B152+H150+B154+B156)</f>
        <v>0.0335429769392034</v>
      </c>
      <c r="Q154" s="280" t="n">
        <f aca="false">F154/(F154+F152+F156)</f>
        <v>0.614337568058076</v>
      </c>
    </row>
    <row r="155" customFormat="false" ht="8.25" hidden="false" customHeight="false" outlineLevel="0" collapsed="false">
      <c r="A155" s="297" t="s">
        <v>151</v>
      </c>
      <c r="B155" s="298" t="s">
        <v>34</v>
      </c>
      <c r="C155" s="298" t="s">
        <v>55</v>
      </c>
      <c r="D155" s="298" t="s">
        <v>142</v>
      </c>
      <c r="E155" s="298" t="s">
        <v>30</v>
      </c>
      <c r="F155" s="298" t="s">
        <v>53</v>
      </c>
      <c r="G155" s="298" t="s">
        <v>54</v>
      </c>
      <c r="H155" s="298" t="s">
        <v>55</v>
      </c>
      <c r="I155" s="298" t="s">
        <v>147</v>
      </c>
      <c r="J155" s="298" t="s">
        <v>30</v>
      </c>
      <c r="K155" s="298" t="s">
        <v>41</v>
      </c>
      <c r="L155" s="292" t="s">
        <v>148</v>
      </c>
      <c r="O155" s="279" t="s">
        <v>143</v>
      </c>
      <c r="P155" s="279" t="s">
        <v>145</v>
      </c>
      <c r="Q155" s="279" t="s">
        <v>149</v>
      </c>
    </row>
    <row r="156" customFormat="false" ht="8.25" hidden="false" customHeight="false" outlineLevel="0" collapsed="false">
      <c r="A156" s="282" t="s">
        <v>49</v>
      </c>
      <c r="B156" s="292" t="n">
        <f aca="false">AVERAGE(B166,B176)</f>
        <v>0</v>
      </c>
      <c r="C156" s="292" t="n">
        <f aca="false">AVERAGE(C166,C176)</f>
        <v>0</v>
      </c>
      <c r="D156" s="292" t="e">
        <f aca="false">C156/B156</f>
        <v>#DIV/0!</v>
      </c>
      <c r="E156" s="292" t="n">
        <f aca="false">AVERAGE(E166,E176)</f>
        <v>0</v>
      </c>
      <c r="F156" s="292" t="n">
        <f aca="false">AVERAGE(F166,F176)</f>
        <v>106.5</v>
      </c>
      <c r="G156" s="292" t="n">
        <f aca="false">AVERAGE(G166,G176)</f>
        <v>74</v>
      </c>
      <c r="H156" s="292" t="n">
        <f aca="false">AVERAGE(H166,H176)</f>
        <v>760</v>
      </c>
      <c r="I156" s="300" t="n">
        <f aca="false">H156/G156</f>
        <v>10.2702702702703</v>
      </c>
      <c r="J156" s="292" t="n">
        <f aca="false">AVERAGE(J166,J176)</f>
        <v>5</v>
      </c>
      <c r="K156" s="283" t="n">
        <f aca="false">(C156*0.1)+(E156*6)+(H156*0.1)+(J156*6)</f>
        <v>106</v>
      </c>
      <c r="L156" s="283" t="n">
        <f aca="false">(C156*0.1)+(E156*6)+(G156*1)+(H156*0.1)+(J156*6)</f>
        <v>180</v>
      </c>
      <c r="O156" s="299" t="n">
        <f aca="false">(B156+F156)/(B152+F152+B154+F154+B156+F156+B150+H150)</f>
        <v>0.0668759811616955</v>
      </c>
      <c r="P156" s="294" t="n">
        <f aca="false">B156/(B156+B154+B152+H150)</f>
        <v>0</v>
      </c>
      <c r="Q156" s="280" t="n">
        <f aca="false">F156/(F156+F154+F152)</f>
        <v>0.193284936479129</v>
      </c>
    </row>
    <row r="157" customFormat="false" ht="8.25" hidden="false" customHeight="false" outlineLevel="0" collapsed="false">
      <c r="B157" s="301"/>
      <c r="C157" s="301"/>
      <c r="D157" s="301"/>
      <c r="E157" s="301"/>
      <c r="F157" s="301"/>
      <c r="G157" s="301"/>
      <c r="H157" s="301"/>
      <c r="I157" s="301"/>
      <c r="J157" s="301"/>
      <c r="K157" s="301"/>
      <c r="L157" s="302"/>
      <c r="P157" s="278"/>
    </row>
    <row r="158" customFormat="false" ht="8.25" hidden="false" customHeight="false" outlineLevel="0" collapsed="false">
      <c r="A158" s="281" t="n">
        <v>2024</v>
      </c>
      <c r="P158" s="278" t="n">
        <v>2025</v>
      </c>
      <c r="S158" s="281" t="s">
        <v>138</v>
      </c>
    </row>
    <row r="159" customFormat="false" ht="8.25" hidden="false" customHeight="false" outlineLevel="0" collapsed="false">
      <c r="A159" s="297" t="s">
        <v>139</v>
      </c>
      <c r="B159" s="298" t="s">
        <v>140</v>
      </c>
      <c r="C159" s="298" t="s">
        <v>26</v>
      </c>
      <c r="D159" s="298" t="s">
        <v>27</v>
      </c>
      <c r="E159" s="298" t="s">
        <v>55</v>
      </c>
      <c r="F159" s="298" t="s">
        <v>30</v>
      </c>
      <c r="G159" s="298" t="s">
        <v>141</v>
      </c>
      <c r="H159" s="298" t="s">
        <v>34</v>
      </c>
      <c r="I159" s="298" t="s">
        <v>55</v>
      </c>
      <c r="J159" s="298" t="s">
        <v>142</v>
      </c>
      <c r="K159" s="298" t="s">
        <v>30</v>
      </c>
      <c r="L159" s="298" t="s">
        <v>41</v>
      </c>
      <c r="O159" s="298" t="s">
        <v>143</v>
      </c>
      <c r="P159" s="298" t="s">
        <v>144</v>
      </c>
      <c r="Q159" s="298" t="s">
        <v>145</v>
      </c>
      <c r="S159" s="279" t="s">
        <v>16</v>
      </c>
      <c r="T159" s="279" t="s">
        <v>17</v>
      </c>
    </row>
    <row r="160" customFormat="false" ht="8.25" hidden="false" customHeight="false" outlineLevel="0" collapsed="false">
      <c r="A160" s="282" t="s">
        <v>49</v>
      </c>
      <c r="B160" s="292" t="n">
        <v>571</v>
      </c>
      <c r="C160" s="292" t="n">
        <v>408</v>
      </c>
      <c r="D160" s="299" t="n">
        <f aca="false">C160/B160</f>
        <v>0.714535901926445</v>
      </c>
      <c r="E160" s="292" t="n">
        <v>4505</v>
      </c>
      <c r="F160" s="292" t="n">
        <v>41</v>
      </c>
      <c r="G160" s="292" t="n">
        <v>16</v>
      </c>
      <c r="H160" s="292" t="n">
        <v>65</v>
      </c>
      <c r="I160" s="292" t="n">
        <v>374</v>
      </c>
      <c r="J160" s="300" t="n">
        <f aca="false">I160/H160</f>
        <v>5.75384615384615</v>
      </c>
      <c r="K160" s="292" t="n">
        <v>3</v>
      </c>
      <c r="L160" s="283" t="n">
        <f aca="false">((E160*0.05)+(F160*4)+(G160*-1)+(I160*0.1)+(K160*6))</f>
        <v>428.65</v>
      </c>
      <c r="O160" s="299" t="n">
        <f aca="false">(B160+H160)/(B162+F162+B164+F164+B166+F166+B160+H160)</f>
        <v>0.393808049535604</v>
      </c>
      <c r="P160" s="280" t="n">
        <f aca="false">B160/(B160+F162+F164+F166)</f>
        <v>0.50352733686067</v>
      </c>
      <c r="Q160" s="280" t="n">
        <f aca="false">H160/(H160+B162+B164+B166)</f>
        <v>0.135135135135135</v>
      </c>
      <c r="S160" s="280" t="n">
        <f aca="false">(H160+B162+B164+B166)/(H160+B162+B164+B166+B160)</f>
        <v>0.45722433460076</v>
      </c>
      <c r="T160" s="280" t="n">
        <f aca="false">B160/(B160+H160+B162+B164+B166)</f>
        <v>0.54277566539924</v>
      </c>
    </row>
    <row r="161" customFormat="false" ht="8.25" hidden="false" customHeight="false" outlineLevel="0" collapsed="false">
      <c r="A161" s="297" t="s">
        <v>146</v>
      </c>
      <c r="B161" s="298" t="s">
        <v>34</v>
      </c>
      <c r="C161" s="298" t="s">
        <v>55</v>
      </c>
      <c r="D161" s="298" t="s">
        <v>142</v>
      </c>
      <c r="E161" s="298" t="s">
        <v>30</v>
      </c>
      <c r="F161" s="298" t="s">
        <v>53</v>
      </c>
      <c r="G161" s="298" t="s">
        <v>54</v>
      </c>
      <c r="H161" s="298" t="s">
        <v>55</v>
      </c>
      <c r="I161" s="298" t="s">
        <v>147</v>
      </c>
      <c r="J161" s="298" t="s">
        <v>30</v>
      </c>
      <c r="K161" s="298" t="s">
        <v>41</v>
      </c>
      <c r="L161" s="298" t="s">
        <v>148</v>
      </c>
      <c r="O161" s="279" t="s">
        <v>143</v>
      </c>
      <c r="P161" s="279" t="s">
        <v>145</v>
      </c>
      <c r="Q161" s="279" t="s">
        <v>149</v>
      </c>
    </row>
    <row r="162" customFormat="false" ht="8.25" hidden="false" customHeight="false" outlineLevel="0" collapsed="false">
      <c r="A162" s="282" t="s">
        <v>49</v>
      </c>
      <c r="B162" s="292" t="n">
        <v>401</v>
      </c>
      <c r="C162" s="292" t="n">
        <v>2042</v>
      </c>
      <c r="D162" s="300" t="n">
        <f aca="false">C162/B162</f>
        <v>5.09226932668329</v>
      </c>
      <c r="E162" s="292" t="n">
        <v>13</v>
      </c>
      <c r="F162" s="292" t="n">
        <v>121</v>
      </c>
      <c r="G162" s="292" t="n">
        <v>107</v>
      </c>
      <c r="H162" s="292" t="n">
        <v>831</v>
      </c>
      <c r="I162" s="300" t="n">
        <f aca="false">H162/G162</f>
        <v>7.76635514018692</v>
      </c>
      <c r="J162" s="292" t="n">
        <v>8</v>
      </c>
      <c r="K162" s="283" t="n">
        <f aca="false">(C162*0.1)+(E162*6)+(H162*0.1)+(J162*6)</f>
        <v>413.3</v>
      </c>
      <c r="L162" s="283" t="n">
        <f aca="false">(C162*0.1)+(E162*6)+(G162*1)+(H162*0.1)+(J162*6)</f>
        <v>520.3</v>
      </c>
      <c r="O162" s="299" t="n">
        <f aca="false">(B162+F162)/(B162+F162+B164+F164+B166+F166+B160+H160)</f>
        <v>0.323219814241486</v>
      </c>
      <c r="P162" s="280" t="n">
        <f aca="false">B162/(H160+B162+B164+B166)</f>
        <v>0.833679833679834</v>
      </c>
      <c r="Q162" s="280" t="n">
        <f aca="false">F162/(F162+F164+F166)</f>
        <v>0.214920071047957</v>
      </c>
    </row>
    <row r="163" customFormat="false" ht="8.25" hidden="false" customHeight="false" outlineLevel="0" collapsed="false">
      <c r="A163" s="297" t="s">
        <v>150</v>
      </c>
      <c r="B163" s="298" t="s">
        <v>34</v>
      </c>
      <c r="C163" s="298" t="s">
        <v>55</v>
      </c>
      <c r="D163" s="298" t="s">
        <v>142</v>
      </c>
      <c r="E163" s="298" t="s">
        <v>30</v>
      </c>
      <c r="F163" s="298" t="s">
        <v>53</v>
      </c>
      <c r="G163" s="298" t="s">
        <v>54</v>
      </c>
      <c r="H163" s="298" t="s">
        <v>55</v>
      </c>
      <c r="I163" s="298" t="s">
        <v>147</v>
      </c>
      <c r="J163" s="298" t="s">
        <v>30</v>
      </c>
      <c r="K163" s="298" t="s">
        <v>41</v>
      </c>
      <c r="L163" s="298" t="s">
        <v>148</v>
      </c>
      <c r="O163" s="279" t="s">
        <v>143</v>
      </c>
      <c r="P163" s="279" t="s">
        <v>145</v>
      </c>
      <c r="Q163" s="279" t="s">
        <v>149</v>
      </c>
    </row>
    <row r="164" customFormat="false" ht="8.25" hidden="false" customHeight="false" outlineLevel="0" collapsed="false">
      <c r="A164" s="282" t="s">
        <v>49</v>
      </c>
      <c r="B164" s="292" t="n">
        <v>15</v>
      </c>
      <c r="C164" s="292" t="n">
        <v>125</v>
      </c>
      <c r="D164" s="292" t="n">
        <f aca="false">C164/B164</f>
        <v>8.33333333333333</v>
      </c>
      <c r="E164" s="292" t="n">
        <v>0</v>
      </c>
      <c r="F164" s="292" t="n">
        <v>315</v>
      </c>
      <c r="G164" s="292" t="n">
        <v>214</v>
      </c>
      <c r="H164" s="292" t="n">
        <v>2671</v>
      </c>
      <c r="I164" s="300" t="n">
        <f aca="false">H164/G164</f>
        <v>12.481308411215</v>
      </c>
      <c r="J164" s="292" t="n">
        <v>26</v>
      </c>
      <c r="K164" s="283" t="n">
        <f aca="false">(C164*0.1)+(E164*6)+(H164*0.1)+(J164*6)</f>
        <v>435.6</v>
      </c>
      <c r="L164" s="283" t="n">
        <f aca="false">(C164*0.1)+(E164*6)+(G164*1)+(H164*0.1)+(J164*6)</f>
        <v>649.6</v>
      </c>
      <c r="O164" s="299" t="n">
        <f aca="false">(B164+F164)/(B162+F162+B164+F164+B166+F166+B160+H160)</f>
        <v>0.204334365325077</v>
      </c>
      <c r="P164" s="280" t="n">
        <f aca="false">B164/(B162+H160+B164+B166)</f>
        <v>0.0311850311850312</v>
      </c>
      <c r="Q164" s="280" t="n">
        <f aca="false">F164/(F164+F162+F166)</f>
        <v>0.559502664298402</v>
      </c>
    </row>
    <row r="165" customFormat="false" ht="8.25" hidden="false" customHeight="false" outlineLevel="0" collapsed="false">
      <c r="A165" s="297" t="s">
        <v>151</v>
      </c>
      <c r="B165" s="298" t="s">
        <v>34</v>
      </c>
      <c r="C165" s="298" t="s">
        <v>55</v>
      </c>
      <c r="D165" s="298" t="s">
        <v>142</v>
      </c>
      <c r="E165" s="298" t="s">
        <v>30</v>
      </c>
      <c r="F165" s="298" t="s">
        <v>53</v>
      </c>
      <c r="G165" s="298" t="s">
        <v>54</v>
      </c>
      <c r="H165" s="298" t="s">
        <v>55</v>
      </c>
      <c r="I165" s="298" t="s">
        <v>147</v>
      </c>
      <c r="J165" s="298" t="s">
        <v>30</v>
      </c>
      <c r="K165" s="298" t="s">
        <v>41</v>
      </c>
      <c r="L165" s="298" t="s">
        <v>148</v>
      </c>
      <c r="O165" s="279" t="s">
        <v>143</v>
      </c>
      <c r="P165" s="279" t="s">
        <v>145</v>
      </c>
      <c r="Q165" s="279" t="s">
        <v>149</v>
      </c>
    </row>
    <row r="166" customFormat="false" ht="8.25" hidden="false" customHeight="false" outlineLevel="0" collapsed="false">
      <c r="A166" s="282" t="s">
        <v>49</v>
      </c>
      <c r="B166" s="292" t="n">
        <v>0</v>
      </c>
      <c r="C166" s="292" t="n">
        <v>0</v>
      </c>
      <c r="D166" s="292" t="e">
        <f aca="false">C166/B166</f>
        <v>#DIV/0!</v>
      </c>
      <c r="E166" s="292" t="n">
        <v>0</v>
      </c>
      <c r="F166" s="292" t="n">
        <v>127</v>
      </c>
      <c r="G166" s="292" t="n">
        <v>87</v>
      </c>
      <c r="H166" s="292" t="n">
        <v>931</v>
      </c>
      <c r="I166" s="300" t="n">
        <f aca="false">H166/G166</f>
        <v>10.7011494252874</v>
      </c>
      <c r="J166" s="292" t="n">
        <v>8</v>
      </c>
      <c r="K166" s="283" t="n">
        <f aca="false">(C166*0.1)+(E166*6)+(H166*0.1)+(J166*6)</f>
        <v>141.1</v>
      </c>
      <c r="L166" s="283" t="n">
        <f aca="false">(C166*0.1)+(E166*6)+(G166*1)+(H166*0.1)+(J166*6)</f>
        <v>228.1</v>
      </c>
      <c r="O166" s="299" t="n">
        <f aca="false">(B166+F166)/(B162+F162+B164+F164+B166+F166+B160+H160)</f>
        <v>0.0786377708978328</v>
      </c>
      <c r="P166" s="294" t="n">
        <f aca="false">B166/(B166+B164+B162+H160)</f>
        <v>0</v>
      </c>
      <c r="Q166" s="280" t="n">
        <f aca="false">F166/(F166+F164+F162)</f>
        <v>0.225577264653641</v>
      </c>
    </row>
    <row r="168" customFormat="false" ht="8.25" hidden="false" customHeight="false" outlineLevel="0" collapsed="false">
      <c r="A168" s="281" t="n">
        <v>2025</v>
      </c>
      <c r="P168" s="278" t="n">
        <v>2025</v>
      </c>
      <c r="S168" s="281" t="s">
        <v>138</v>
      </c>
    </row>
    <row r="169" customFormat="false" ht="8.25" hidden="false" customHeight="false" outlineLevel="0" collapsed="false">
      <c r="A169" s="297" t="s">
        <v>139</v>
      </c>
      <c r="B169" s="298" t="s">
        <v>140</v>
      </c>
      <c r="C169" s="298" t="s">
        <v>26</v>
      </c>
      <c r="D169" s="298" t="s">
        <v>27</v>
      </c>
      <c r="E169" s="298" t="s">
        <v>55</v>
      </c>
      <c r="F169" s="298" t="s">
        <v>30</v>
      </c>
      <c r="G169" s="298" t="s">
        <v>141</v>
      </c>
      <c r="H169" s="298" t="s">
        <v>34</v>
      </c>
      <c r="I169" s="298" t="s">
        <v>55</v>
      </c>
      <c r="J169" s="298" t="s">
        <v>142</v>
      </c>
      <c r="K169" s="298" t="s">
        <v>30</v>
      </c>
      <c r="L169" s="298" t="s">
        <v>41</v>
      </c>
      <c r="O169" s="298" t="s">
        <v>143</v>
      </c>
      <c r="P169" s="298" t="s">
        <v>144</v>
      </c>
      <c r="Q169" s="298" t="s">
        <v>145</v>
      </c>
      <c r="S169" s="279" t="s">
        <v>16</v>
      </c>
      <c r="T169" s="279" t="s">
        <v>17</v>
      </c>
    </row>
    <row r="170" customFormat="false" ht="8.25" hidden="false" customHeight="false" outlineLevel="0" collapsed="false">
      <c r="A170" s="282" t="s">
        <v>49</v>
      </c>
      <c r="B170" s="292" t="n">
        <v>558</v>
      </c>
      <c r="C170" s="292" t="n">
        <v>351</v>
      </c>
      <c r="D170" s="299" t="n">
        <f aca="false">C170/B170</f>
        <v>0.629032258064516</v>
      </c>
      <c r="E170" s="292" t="n">
        <v>3755</v>
      </c>
      <c r="F170" s="292" t="n">
        <v>26</v>
      </c>
      <c r="G170" s="292" t="n">
        <v>11</v>
      </c>
      <c r="H170" s="292" t="n">
        <v>58</v>
      </c>
      <c r="I170" s="292" t="n">
        <v>386</v>
      </c>
      <c r="J170" s="292" t="n">
        <f aca="false">I170/H170</f>
        <v>6.6551724137931</v>
      </c>
      <c r="K170" s="292" t="n">
        <v>1</v>
      </c>
      <c r="L170" s="283" t="n">
        <f aca="false">((E170*0.05)+(F170*4)+(G170*-1)+(I170*0.1)+(K170*6))</f>
        <v>325.35</v>
      </c>
      <c r="O170" s="299" t="n">
        <f aca="false">(B170+H170)/(B172+F172+B174+F174+B176+F176+B170+H170)</f>
        <v>0.392356687898089</v>
      </c>
      <c r="P170" s="280" t="n">
        <f aca="false">B170/(B170+F172+F174+F176)</f>
        <v>0.508659981768459</v>
      </c>
      <c r="Q170" s="280" t="n">
        <f aca="false">H170/(H170+B172+B174+B176)</f>
        <v>0.12262156448203</v>
      </c>
      <c r="S170" s="280" t="n">
        <f aca="false">(H170+B172+B174+B176)/(H170+B172+B174+B176+B170)</f>
        <v>0.458777885548012</v>
      </c>
      <c r="T170" s="280" t="n">
        <f aca="false">B170/(B170+H170+B172+B174+B176)</f>
        <v>0.541222114451988</v>
      </c>
    </row>
    <row r="171" customFormat="false" ht="8.25" hidden="false" customHeight="false" outlineLevel="0" collapsed="false">
      <c r="A171" s="297" t="s">
        <v>146</v>
      </c>
      <c r="B171" s="298" t="s">
        <v>34</v>
      </c>
      <c r="C171" s="298" t="s">
        <v>55</v>
      </c>
      <c r="D171" s="298" t="s">
        <v>142</v>
      </c>
      <c r="E171" s="298" t="s">
        <v>30</v>
      </c>
      <c r="F171" s="298" t="s">
        <v>53</v>
      </c>
      <c r="G171" s="298" t="s">
        <v>54</v>
      </c>
      <c r="H171" s="298" t="s">
        <v>55</v>
      </c>
      <c r="I171" s="298" t="s">
        <v>147</v>
      </c>
      <c r="J171" s="298" t="s">
        <v>30</v>
      </c>
      <c r="K171" s="298" t="s">
        <v>41</v>
      </c>
      <c r="L171" s="298" t="s">
        <v>148</v>
      </c>
      <c r="O171" s="279" t="s">
        <v>143</v>
      </c>
      <c r="P171" s="279" t="s">
        <v>145</v>
      </c>
      <c r="Q171" s="279" t="s">
        <v>149</v>
      </c>
    </row>
    <row r="172" customFormat="false" ht="8.25" hidden="false" customHeight="false" outlineLevel="0" collapsed="false">
      <c r="A172" s="282" t="s">
        <v>49</v>
      </c>
      <c r="B172" s="292" t="n">
        <v>398</v>
      </c>
      <c r="C172" s="292" t="n">
        <v>1497</v>
      </c>
      <c r="D172" s="300" t="n">
        <f aca="false">C172/B172</f>
        <v>3.76130653266332</v>
      </c>
      <c r="E172" s="292" t="n">
        <v>12</v>
      </c>
      <c r="F172" s="292" t="n">
        <v>91</v>
      </c>
      <c r="G172" s="292" t="n">
        <v>78</v>
      </c>
      <c r="H172" s="292" t="n">
        <v>529</v>
      </c>
      <c r="I172" s="300" t="n">
        <f aca="false">H172/G172</f>
        <v>6.78205128205128</v>
      </c>
      <c r="J172" s="292" t="n">
        <v>4</v>
      </c>
      <c r="K172" s="283" t="n">
        <f aca="false">(C172*0.1)+(E172*6)+(H172*0.1)+(J172*6)</f>
        <v>298.6</v>
      </c>
      <c r="L172" s="283" t="n">
        <f aca="false">(C172*0.1)+(E172*6)+(G172*1)+(H172*0.1)+(J172*6)</f>
        <v>376.6</v>
      </c>
      <c r="O172" s="299" t="n">
        <f aca="false">(B172+F172)/(B172+F172+B174+F174+B176+F176+B170+H170)</f>
        <v>0.311464968152866</v>
      </c>
      <c r="P172" s="280" t="n">
        <f aca="false">B172/(H170+B172+B174+B176)</f>
        <v>0.841437632135307</v>
      </c>
      <c r="Q172" s="280" t="n">
        <f aca="false">F172/(F172+F174+F176)</f>
        <v>0.168831168831169</v>
      </c>
    </row>
    <row r="173" customFormat="false" ht="8.25" hidden="false" customHeight="false" outlineLevel="0" collapsed="false">
      <c r="A173" s="297" t="s">
        <v>150</v>
      </c>
      <c r="B173" s="298" t="s">
        <v>34</v>
      </c>
      <c r="C173" s="298" t="s">
        <v>55</v>
      </c>
      <c r="D173" s="298" t="s">
        <v>142</v>
      </c>
      <c r="E173" s="298" t="s">
        <v>30</v>
      </c>
      <c r="F173" s="298" t="s">
        <v>53</v>
      </c>
      <c r="G173" s="298" t="s">
        <v>54</v>
      </c>
      <c r="H173" s="298" t="s">
        <v>55</v>
      </c>
      <c r="I173" s="298" t="s">
        <v>147</v>
      </c>
      <c r="J173" s="298" t="s">
        <v>30</v>
      </c>
      <c r="K173" s="298" t="s">
        <v>41</v>
      </c>
      <c r="L173" s="298" t="s">
        <v>148</v>
      </c>
      <c r="O173" s="279" t="s">
        <v>143</v>
      </c>
      <c r="P173" s="279" t="s">
        <v>145</v>
      </c>
      <c r="Q173" s="279" t="s">
        <v>149</v>
      </c>
    </row>
    <row r="174" customFormat="false" ht="8.25" hidden="false" customHeight="false" outlineLevel="0" collapsed="false">
      <c r="A174" s="282" t="s">
        <v>49</v>
      </c>
      <c r="B174" s="292" t="n">
        <v>17</v>
      </c>
      <c r="C174" s="292" t="n">
        <v>66</v>
      </c>
      <c r="D174" s="300" t="n">
        <f aca="false">C174/B174</f>
        <v>3.88235294117647</v>
      </c>
      <c r="E174" s="292" t="n">
        <v>0</v>
      </c>
      <c r="F174" s="292" t="n">
        <v>362</v>
      </c>
      <c r="G174" s="292" t="n">
        <v>211</v>
      </c>
      <c r="H174" s="292" t="n">
        <v>2636</v>
      </c>
      <c r="I174" s="300" t="n">
        <f aca="false">H174/G174</f>
        <v>12.4928909952607</v>
      </c>
      <c r="J174" s="292" t="n">
        <v>19</v>
      </c>
      <c r="K174" s="283" t="n">
        <f aca="false">(C174*0.1)+(E174*6)+(H174*0.1)+(J174*6)</f>
        <v>384.2</v>
      </c>
      <c r="L174" s="283" t="n">
        <f aca="false">(C174*0.1)+(E174*6)+(G174*1)+(H174*0.1)+(J174*6)</f>
        <v>595.2</v>
      </c>
      <c r="O174" s="299" t="n">
        <f aca="false">(B174+F174)/(B172+F172+B174+F174+B176+F176+B170+H170)</f>
        <v>0.24140127388535</v>
      </c>
      <c r="P174" s="280" t="n">
        <f aca="false">B174/(B172+H170+B174+B176)</f>
        <v>0.0359408033826638</v>
      </c>
      <c r="Q174" s="280" t="n">
        <f aca="false">F174/(F174+F172+F176)</f>
        <v>0.671614100185529</v>
      </c>
    </row>
    <row r="175" customFormat="false" ht="8.25" hidden="false" customHeight="false" outlineLevel="0" collapsed="false">
      <c r="A175" s="297" t="s">
        <v>151</v>
      </c>
      <c r="B175" s="298" t="s">
        <v>34</v>
      </c>
      <c r="C175" s="298" t="s">
        <v>55</v>
      </c>
      <c r="D175" s="298" t="s">
        <v>142</v>
      </c>
      <c r="E175" s="298" t="s">
        <v>30</v>
      </c>
      <c r="F175" s="298" t="s">
        <v>53</v>
      </c>
      <c r="G175" s="298" t="s">
        <v>54</v>
      </c>
      <c r="H175" s="298" t="s">
        <v>55</v>
      </c>
      <c r="I175" s="298" t="s">
        <v>147</v>
      </c>
      <c r="J175" s="298" t="s">
        <v>30</v>
      </c>
      <c r="K175" s="298" t="s">
        <v>41</v>
      </c>
      <c r="L175" s="298" t="s">
        <v>148</v>
      </c>
      <c r="O175" s="279" t="s">
        <v>143</v>
      </c>
      <c r="P175" s="279" t="s">
        <v>145</v>
      </c>
      <c r="Q175" s="279" t="s">
        <v>149</v>
      </c>
    </row>
    <row r="176" customFormat="false" ht="8.25" hidden="false" customHeight="false" outlineLevel="0" collapsed="false">
      <c r="A176" s="282" t="s">
        <v>49</v>
      </c>
      <c r="B176" s="292" t="n">
        <v>0</v>
      </c>
      <c r="C176" s="292" t="n">
        <v>0</v>
      </c>
      <c r="D176" s="292" t="e">
        <f aca="false">C176/B176</f>
        <v>#DIV/0!</v>
      </c>
      <c r="E176" s="292" t="n">
        <v>0</v>
      </c>
      <c r="F176" s="292" t="n">
        <v>86</v>
      </c>
      <c r="G176" s="292" t="n">
        <v>61</v>
      </c>
      <c r="H176" s="292" t="n">
        <v>589</v>
      </c>
      <c r="I176" s="300" t="n">
        <f aca="false">H176/G176</f>
        <v>9.65573770491803</v>
      </c>
      <c r="J176" s="292" t="n">
        <v>2</v>
      </c>
      <c r="K176" s="283" t="n">
        <f aca="false">(C176*0.1)+(E176*6)+(H176*0.1)+(J176*6)</f>
        <v>70.9</v>
      </c>
      <c r="L176" s="283" t="n">
        <f aca="false">(C176*0.1)+(E176*6)+(G176*1)+(H176*0.1)+(J176*6)</f>
        <v>131.9</v>
      </c>
      <c r="O176" s="299" t="n">
        <f aca="false">(B176+F176)/(B172+F172+B174+F174+B176+F176+B170+H170)</f>
        <v>0.0547770700636943</v>
      </c>
      <c r="P176" s="294" t="n">
        <f aca="false">B176/(B176+B174+B172+H170)</f>
        <v>0</v>
      </c>
      <c r="Q176" s="280" t="n">
        <f aca="false">F176/(F176+F174+F172)</f>
        <v>0.159554730983302</v>
      </c>
    </row>
  </sheetData>
  <mergeCells count="136">
    <mergeCell ref="A1:W1"/>
    <mergeCell ref="A3:W3"/>
    <mergeCell ref="AC3:AY3"/>
    <mergeCell ref="H5:J5"/>
    <mergeCell ref="M5:O5"/>
    <mergeCell ref="AJ5:AL5"/>
    <mergeCell ref="AO5:AQ5"/>
    <mergeCell ref="H6:J6"/>
    <mergeCell ref="AJ6:AL6"/>
    <mergeCell ref="H7:J7"/>
    <mergeCell ref="AJ7:AL7"/>
    <mergeCell ref="A10:W10"/>
    <mergeCell ref="AC10:AY10"/>
    <mergeCell ref="C12:I12"/>
    <mergeCell ref="L12:P12"/>
    <mergeCell ref="R12:T12"/>
    <mergeCell ref="V12:W12"/>
    <mergeCell ref="AE12:AK12"/>
    <mergeCell ref="AN12:AR12"/>
    <mergeCell ref="AT12:AV12"/>
    <mergeCell ref="AX12:AY12"/>
    <mergeCell ref="A20:G20"/>
    <mergeCell ref="H20:M20"/>
    <mergeCell ref="R20:T20"/>
    <mergeCell ref="V20:W20"/>
    <mergeCell ref="AC20:AI20"/>
    <mergeCell ref="AJ20:AO20"/>
    <mergeCell ref="AT20:AV20"/>
    <mergeCell ref="AX20:AY20"/>
    <mergeCell ref="A30:G30"/>
    <mergeCell ref="J30:N30"/>
    <mergeCell ref="R30:T30"/>
    <mergeCell ref="V30:W30"/>
    <mergeCell ref="AC30:AI30"/>
    <mergeCell ref="AL30:AP30"/>
    <mergeCell ref="AT30:AV30"/>
    <mergeCell ref="AX30:AY30"/>
    <mergeCell ref="A41:G41"/>
    <mergeCell ref="J41:N41"/>
    <mergeCell ref="R41:T41"/>
    <mergeCell ref="V41:W41"/>
    <mergeCell ref="AC41:AI41"/>
    <mergeCell ref="AL41:AP41"/>
    <mergeCell ref="AT41:AV41"/>
    <mergeCell ref="AX41:AY41"/>
    <mergeCell ref="A50:G50"/>
    <mergeCell ref="J50:N50"/>
    <mergeCell ref="R50:V50"/>
    <mergeCell ref="AC50:AI50"/>
    <mergeCell ref="AL50:AP50"/>
    <mergeCell ref="AT50:AX50"/>
    <mergeCell ref="J51:M51"/>
    <mergeCell ref="R51:U51"/>
    <mergeCell ref="AL51:AO51"/>
    <mergeCell ref="AT51:AW51"/>
    <mergeCell ref="J52:M52"/>
    <mergeCell ref="R52:U52"/>
    <mergeCell ref="AL52:AO52"/>
    <mergeCell ref="AT52:AW52"/>
    <mergeCell ref="J53:M53"/>
    <mergeCell ref="R53:U53"/>
    <mergeCell ref="AL53:AO53"/>
    <mergeCell ref="AT53:AW53"/>
    <mergeCell ref="J54:M54"/>
    <mergeCell ref="R54:U54"/>
    <mergeCell ref="AL54:AO54"/>
    <mergeCell ref="AT54:AW54"/>
    <mergeCell ref="J55:M55"/>
    <mergeCell ref="R55:U55"/>
    <mergeCell ref="AL55:AO55"/>
    <mergeCell ref="AT55:AW55"/>
    <mergeCell ref="J56:M56"/>
    <mergeCell ref="R56:U56"/>
    <mergeCell ref="AL56:AO56"/>
    <mergeCell ref="AT56:AW56"/>
    <mergeCell ref="J57:M57"/>
    <mergeCell ref="R57:U57"/>
    <mergeCell ref="AL57:AO57"/>
    <mergeCell ref="AT57:AW57"/>
    <mergeCell ref="J58:M58"/>
    <mergeCell ref="R58:U58"/>
    <mergeCell ref="AL58:AO58"/>
    <mergeCell ref="AT58:AW58"/>
    <mergeCell ref="J59:M59"/>
    <mergeCell ref="R59:U59"/>
    <mergeCell ref="AL59:AO59"/>
    <mergeCell ref="AT59:AW59"/>
    <mergeCell ref="A73:W73"/>
    <mergeCell ref="H75:J75"/>
    <mergeCell ref="M75:O75"/>
    <mergeCell ref="H76:J76"/>
    <mergeCell ref="H77:J77"/>
    <mergeCell ref="A80:W80"/>
    <mergeCell ref="C83:I83"/>
    <mergeCell ref="L83:P83"/>
    <mergeCell ref="R83:T83"/>
    <mergeCell ref="V83:W83"/>
    <mergeCell ref="A91:G91"/>
    <mergeCell ref="H91:M91"/>
    <mergeCell ref="R91:T91"/>
    <mergeCell ref="V91:W91"/>
    <mergeCell ref="A101:G101"/>
    <mergeCell ref="J101:N101"/>
    <mergeCell ref="R101:T101"/>
    <mergeCell ref="V101:W101"/>
    <mergeCell ref="A112:G112"/>
    <mergeCell ref="J112:N112"/>
    <mergeCell ref="R112:T112"/>
    <mergeCell ref="V112:W112"/>
    <mergeCell ref="A121:G121"/>
    <mergeCell ref="J121:N121"/>
    <mergeCell ref="R121:V121"/>
    <mergeCell ref="J122:M122"/>
    <mergeCell ref="R122:U122"/>
    <mergeCell ref="J123:M123"/>
    <mergeCell ref="R123:U123"/>
    <mergeCell ref="J124:M124"/>
    <mergeCell ref="R124:U124"/>
    <mergeCell ref="J125:M125"/>
    <mergeCell ref="R125:U125"/>
    <mergeCell ref="J126:M126"/>
    <mergeCell ref="R126:U126"/>
    <mergeCell ref="J127:M127"/>
    <mergeCell ref="R127:U127"/>
    <mergeCell ref="J128:M128"/>
    <mergeCell ref="R128:U128"/>
    <mergeCell ref="J129:M129"/>
    <mergeCell ref="R129:U129"/>
    <mergeCell ref="J130:M130"/>
    <mergeCell ref="R130:U130"/>
    <mergeCell ref="A141:W141"/>
    <mergeCell ref="H143:J143"/>
    <mergeCell ref="M143:O143"/>
    <mergeCell ref="H144:J144"/>
    <mergeCell ref="H145:J145"/>
    <mergeCell ref="H146:J146"/>
  </mergeCells>
  <hyperlinks>
    <hyperlink ref="H5" location="ARI!C9" display="RSP Projections: Year 1"/>
    <hyperlink ref="M5" location="ARI!AX11" display="Adjustable Projections: Year 1"/>
    <hyperlink ref="AJ5" location="ARI!C9" display="RSP Projections: Year 1"/>
    <hyperlink ref="AO5" location="ARI!AX11" display="Adjustable Projections: Year 1"/>
    <hyperlink ref="H6" location="ARI!A110" display="RSP Projections: Year 2"/>
    <hyperlink ref="M6" location="ARI!A170" display="Past Run/Pass Performances"/>
    <hyperlink ref="AJ6" location="ARI!A110" display="RSP Projections: Year 2"/>
    <hyperlink ref="H75" location="ARI!C9" display="RSP Projections: Year 1"/>
    <hyperlink ref="M75" location="ARI!AX11" display="Adjustable Projections: Year 1"/>
    <hyperlink ref="H76" location="ARI!A110" display="RSP Projections: Year 2"/>
    <hyperlink ref="M76" location="ARI!A170" display="Past Run/Pass Performances"/>
    <hyperlink ref="H143" location="ARI!C9" display="RSP Projections: Year 1"/>
    <hyperlink ref="M143" location="ARI!AX11" display="Adjustable Projections: Year 1"/>
    <hyperlink ref="H144" location="ARI!A90" display="RSP Projections: Year 2"/>
  </hyperlinks>
  <printOptions headings="false" gridLines="false" gridLinesSet="true" horizontalCentered="false" verticalCentered="false"/>
  <pageMargins left="0" right="0" top="0" bottom="0" header="0.511811023622047" footer="0.511811023622047"/>
  <pageSetup paperSize="1" scale="54"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B176"/>
  <sheetViews>
    <sheetView showFormulas="false" showGridLines="true" showRowColHeaders="true" showZeros="true" rightToLeft="false" tabSelected="false" showOutlineSymbols="true" defaultGridColor="true" view="normal" topLeftCell="A13" colorId="64" zoomScale="200" zoomScaleNormal="200" zoomScalePageLayoutView="100" workbookViewId="0">
      <selection pane="topLeft" activeCell="H14" activeCellId="0" sqref="H14"/>
    </sheetView>
  </sheetViews>
  <sheetFormatPr defaultColWidth="3.71484375" defaultRowHeight="8.25" customHeight="false" zeroHeight="false" outlineLevelRow="0" outlineLevelCol="0"/>
  <cols>
    <col collapsed="false" customWidth="true" hidden="false" outlineLevel="0" max="1" min="1" style="1" width="15"/>
    <col collapsed="false" customWidth="false" hidden="false" outlineLevel="0" max="2" min="2" style="2" width="3.71"/>
    <col collapsed="false" customWidth="false" hidden="false" outlineLevel="0" max="15" min="3" style="1" width="3.71"/>
    <col collapsed="false" customWidth="true" hidden="false" outlineLevel="0" max="16" min="16" style="1" width="4.14"/>
    <col collapsed="false" customWidth="false" hidden="false" outlineLevel="0" max="17" min="17" style="1" width="3.71"/>
    <col collapsed="false" customWidth="true" hidden="false" outlineLevel="0" max="18" min="18" style="1" width="16.85"/>
    <col collapsed="false" customWidth="false" hidden="false" outlineLevel="0" max="16384" min="19" style="1" width="3.71"/>
  </cols>
  <sheetData>
    <row r="1" customFormat="false" ht="8.25" hidden="false" customHeight="false" outlineLevel="0" collapsed="false">
      <c r="A1" s="153" t="s">
        <v>1969</v>
      </c>
      <c r="B1" s="153"/>
      <c r="C1" s="153"/>
      <c r="D1" s="153"/>
      <c r="E1" s="153"/>
      <c r="F1" s="153"/>
      <c r="G1" s="153"/>
      <c r="H1" s="153"/>
      <c r="I1" s="153"/>
      <c r="J1" s="153"/>
      <c r="K1" s="153"/>
      <c r="L1" s="153"/>
      <c r="M1" s="153"/>
      <c r="N1" s="153"/>
      <c r="O1" s="153"/>
      <c r="P1" s="153"/>
      <c r="Q1" s="153"/>
      <c r="R1" s="153"/>
      <c r="S1" s="153"/>
      <c r="T1" s="153"/>
      <c r="U1" s="153"/>
      <c r="V1" s="153"/>
      <c r="W1" s="153"/>
    </row>
    <row r="2" customFormat="false" ht="8.25" hidden="false" customHeight="false" outlineLevel="0" collapsed="false">
      <c r="C2" s="154"/>
      <c r="D2" s="154"/>
      <c r="E2" s="154"/>
      <c r="F2" s="154"/>
      <c r="G2" s="154"/>
      <c r="H2" s="154"/>
      <c r="I2" s="154"/>
      <c r="J2" s="154"/>
      <c r="K2" s="154"/>
      <c r="L2" s="154"/>
      <c r="M2" s="154"/>
      <c r="N2" s="154"/>
    </row>
    <row r="3" customFormat="false" ht="8.25" hidden="false" customHeight="false" outlineLevel="0" collapsed="false">
      <c r="A3" s="153" t="s">
        <v>10</v>
      </c>
      <c r="B3" s="153"/>
      <c r="C3" s="153"/>
      <c r="D3" s="153"/>
      <c r="E3" s="153"/>
      <c r="F3" s="153"/>
      <c r="G3" s="153"/>
      <c r="H3" s="153"/>
      <c r="I3" s="153"/>
      <c r="J3" s="153"/>
      <c r="K3" s="153"/>
      <c r="L3" s="153"/>
      <c r="M3" s="153"/>
      <c r="N3" s="153"/>
      <c r="O3" s="153"/>
      <c r="P3" s="153"/>
      <c r="Q3" s="153"/>
      <c r="R3" s="153"/>
      <c r="S3" s="153"/>
      <c r="T3" s="153"/>
      <c r="U3" s="153"/>
      <c r="V3" s="153"/>
      <c r="W3" s="153"/>
      <c r="AC3" s="153" t="s">
        <v>10</v>
      </c>
      <c r="AD3" s="153"/>
      <c r="AE3" s="153"/>
      <c r="AF3" s="153"/>
      <c r="AG3" s="153"/>
      <c r="AH3" s="153"/>
      <c r="AI3" s="153"/>
      <c r="AJ3" s="153"/>
      <c r="AK3" s="153"/>
      <c r="AL3" s="153"/>
      <c r="AM3" s="153"/>
      <c r="AN3" s="153"/>
      <c r="AO3" s="153"/>
      <c r="AP3" s="153"/>
      <c r="AQ3" s="153"/>
      <c r="AR3" s="153"/>
      <c r="AS3" s="153"/>
      <c r="AT3" s="153"/>
      <c r="AU3" s="153"/>
      <c r="AV3" s="153"/>
      <c r="AW3" s="153"/>
      <c r="AX3" s="153"/>
      <c r="AY3" s="153"/>
    </row>
    <row r="4" customFormat="false" ht="8.25" hidden="false" customHeight="false" outlineLevel="0" collapsed="false">
      <c r="A4" s="154"/>
      <c r="B4" s="154"/>
      <c r="C4" s="154"/>
      <c r="D4" s="154"/>
      <c r="E4" s="154"/>
      <c r="F4" s="154"/>
      <c r="G4" s="154"/>
      <c r="H4" s="154"/>
      <c r="I4" s="154"/>
      <c r="J4" s="154"/>
      <c r="K4" s="154"/>
      <c r="L4" s="154"/>
      <c r="M4" s="154"/>
      <c r="N4" s="154"/>
      <c r="O4" s="154"/>
      <c r="P4" s="154"/>
      <c r="Q4" s="154"/>
      <c r="R4" s="154"/>
      <c r="S4" s="154"/>
      <c r="T4" s="154"/>
      <c r="U4" s="154"/>
      <c r="V4" s="154"/>
      <c r="W4" s="154"/>
      <c r="X4" s="154"/>
      <c r="Y4" s="154"/>
      <c r="Z4" s="154"/>
      <c r="AA4" s="154"/>
      <c r="AC4" s="154"/>
      <c r="AD4" s="154"/>
      <c r="AE4" s="154"/>
      <c r="AF4" s="154"/>
      <c r="AG4" s="154"/>
      <c r="AH4" s="154"/>
      <c r="AI4" s="154"/>
      <c r="AJ4" s="154"/>
      <c r="AK4" s="154"/>
      <c r="AL4" s="154"/>
      <c r="AM4" s="154"/>
      <c r="AN4" s="154"/>
      <c r="AO4" s="154"/>
      <c r="AP4" s="154"/>
      <c r="AQ4" s="154"/>
      <c r="AR4" s="154"/>
      <c r="AS4" s="154"/>
      <c r="AT4" s="154"/>
      <c r="AU4" s="154"/>
      <c r="AV4" s="154"/>
      <c r="AW4" s="154"/>
      <c r="AX4" s="154"/>
      <c r="AY4" s="154"/>
    </row>
    <row r="5" customFormat="false" ht="8.25" hidden="false" customHeight="false" outlineLevel="0" collapsed="false">
      <c r="H5" s="155" t="s">
        <v>11</v>
      </c>
      <c r="I5" s="155"/>
      <c r="J5" s="155"/>
      <c r="M5" s="155" t="s">
        <v>12</v>
      </c>
      <c r="N5" s="155"/>
      <c r="O5" s="155"/>
      <c r="S5" s="156" t="s">
        <v>13</v>
      </c>
      <c r="AJ5" s="155" t="s">
        <v>11</v>
      </c>
      <c r="AK5" s="155"/>
      <c r="AL5" s="155"/>
      <c r="AO5" s="155" t="s">
        <v>12</v>
      </c>
      <c r="AP5" s="155"/>
      <c r="AQ5" s="155"/>
    </row>
    <row r="6" customFormat="false" ht="8.25" hidden="false" customHeight="false" outlineLevel="0" collapsed="false">
      <c r="H6" s="155" t="s">
        <v>14</v>
      </c>
      <c r="I6" s="155"/>
      <c r="J6" s="155"/>
      <c r="M6" s="155" t="s">
        <v>15</v>
      </c>
      <c r="S6" s="157" t="s">
        <v>16</v>
      </c>
      <c r="T6" s="157" t="s">
        <v>17</v>
      </c>
      <c r="AJ6" s="155" t="s">
        <v>14</v>
      </c>
      <c r="AK6" s="155"/>
      <c r="AL6" s="155"/>
    </row>
    <row r="7" customFormat="false" ht="8.25" hidden="false" customHeight="false" outlineLevel="0" collapsed="false">
      <c r="H7" s="155"/>
      <c r="I7" s="155"/>
      <c r="J7" s="155"/>
      <c r="S7" s="158" t="n">
        <f aca="false">(N17+D27+L38+L47)/(N17+D27+L38+D17)</f>
        <v>0.44468085106383</v>
      </c>
      <c r="T7" s="158" t="n">
        <f aca="false">D17/(D17+N17+D27+L38+L47)</f>
        <v>0.55531914893617</v>
      </c>
      <c r="AJ7" s="155"/>
      <c r="AK7" s="155"/>
      <c r="AL7" s="155"/>
    </row>
    <row r="8" customFormat="false" ht="8.25" hidden="false" customHeight="false" outlineLevel="0" collapsed="false">
      <c r="S8" s="1" t="s">
        <v>1970</v>
      </c>
    </row>
    <row r="10" customFormat="false" ht="8.25" hidden="false" customHeight="false" outlineLevel="0" collapsed="false">
      <c r="A10" s="153" t="s">
        <v>11</v>
      </c>
      <c r="B10" s="153"/>
      <c r="C10" s="153"/>
      <c r="D10" s="153"/>
      <c r="E10" s="153"/>
      <c r="F10" s="153"/>
      <c r="G10" s="153"/>
      <c r="H10" s="153"/>
      <c r="I10" s="153"/>
      <c r="J10" s="153"/>
      <c r="K10" s="153"/>
      <c r="L10" s="153"/>
      <c r="M10" s="153"/>
      <c r="N10" s="153"/>
      <c r="O10" s="153"/>
      <c r="P10" s="153"/>
      <c r="Q10" s="153"/>
      <c r="R10" s="153"/>
      <c r="S10" s="153"/>
      <c r="T10" s="153"/>
      <c r="U10" s="153"/>
      <c r="V10" s="153"/>
      <c r="W10" s="153"/>
      <c r="AC10" s="153" t="s">
        <v>12</v>
      </c>
      <c r="AD10" s="153"/>
      <c r="AE10" s="153"/>
      <c r="AF10" s="153"/>
      <c r="AG10" s="153"/>
      <c r="AH10" s="153"/>
      <c r="AI10" s="153"/>
      <c r="AJ10" s="153"/>
      <c r="AK10" s="153"/>
      <c r="AL10" s="153"/>
      <c r="AM10" s="153"/>
      <c r="AN10" s="153"/>
      <c r="AO10" s="153"/>
      <c r="AP10" s="153"/>
      <c r="AQ10" s="153"/>
      <c r="AR10" s="153"/>
      <c r="AS10" s="153"/>
      <c r="AT10" s="153"/>
      <c r="AU10" s="153"/>
      <c r="AV10" s="153"/>
      <c r="AW10" s="153"/>
      <c r="AX10" s="153"/>
      <c r="AY10" s="153"/>
    </row>
    <row r="12" customFormat="false" ht="8.25" hidden="false" customHeight="false" outlineLevel="0" collapsed="false">
      <c r="C12" s="153" t="s">
        <v>18</v>
      </c>
      <c r="D12" s="153"/>
      <c r="E12" s="153"/>
      <c r="F12" s="153"/>
      <c r="G12" s="153"/>
      <c r="H12" s="153"/>
      <c r="I12" s="153"/>
      <c r="J12" s="154"/>
      <c r="K12" s="154"/>
      <c r="N12" s="153" t="s">
        <v>19</v>
      </c>
      <c r="O12" s="153"/>
      <c r="P12" s="153"/>
      <c r="Q12" s="153"/>
      <c r="R12" s="153"/>
      <c r="T12" s="153" t="s">
        <v>20</v>
      </c>
      <c r="U12" s="153"/>
      <c r="V12" s="153"/>
      <c r="X12" s="153"/>
      <c r="Y12" s="153"/>
      <c r="AG12" s="153" t="s">
        <v>18</v>
      </c>
      <c r="AH12" s="153"/>
      <c r="AI12" s="153"/>
      <c r="AJ12" s="153"/>
      <c r="AK12" s="153"/>
      <c r="AL12" s="153"/>
      <c r="AM12" s="153"/>
      <c r="AP12" s="153" t="s">
        <v>19</v>
      </c>
      <c r="AQ12" s="153"/>
      <c r="AR12" s="153"/>
      <c r="AS12" s="153"/>
      <c r="AT12" s="153"/>
      <c r="AV12" s="153" t="s">
        <v>20</v>
      </c>
      <c r="AW12" s="153"/>
      <c r="AX12" s="153"/>
      <c r="AZ12" s="153" t="s">
        <v>21</v>
      </c>
      <c r="BA12" s="153"/>
    </row>
    <row r="13" customFormat="false" ht="8.25" hidden="false" customHeight="false" outlineLevel="0" collapsed="false">
      <c r="A13" s="159" t="s">
        <v>22</v>
      </c>
      <c r="B13" s="159" t="s">
        <v>23</v>
      </c>
      <c r="C13" s="159" t="s">
        <v>24</v>
      </c>
      <c r="D13" s="159" t="s">
        <v>25</v>
      </c>
      <c r="E13" s="159" t="s">
        <v>26</v>
      </c>
      <c r="F13" s="159" t="s">
        <v>27</v>
      </c>
      <c r="G13" s="159" t="s">
        <v>28</v>
      </c>
      <c r="H13" s="159" t="s">
        <v>29</v>
      </c>
      <c r="I13" s="159" t="s">
        <v>30</v>
      </c>
      <c r="J13" s="159" t="s">
        <v>31</v>
      </c>
      <c r="K13" s="159" t="s">
        <v>32</v>
      </c>
      <c r="L13" s="159" t="s">
        <v>33</v>
      </c>
      <c r="N13" s="159" t="s">
        <v>34</v>
      </c>
      <c r="O13" s="159" t="s">
        <v>35</v>
      </c>
      <c r="P13" s="159" t="s">
        <v>36</v>
      </c>
      <c r="Q13" s="159" t="s">
        <v>30</v>
      </c>
      <c r="R13" s="159" t="s">
        <v>37</v>
      </c>
      <c r="S13" s="159"/>
      <c r="T13" s="159" t="s">
        <v>38</v>
      </c>
      <c r="U13" s="159" t="s">
        <v>39</v>
      </c>
      <c r="V13" s="159" t="s">
        <v>40</v>
      </c>
      <c r="W13" s="159"/>
      <c r="X13" s="159" t="s">
        <v>41</v>
      </c>
      <c r="Y13" s="159" t="s">
        <v>42</v>
      </c>
      <c r="Z13" s="159"/>
      <c r="AA13" s="159"/>
      <c r="AD13" s="159" t="s">
        <v>22</v>
      </c>
      <c r="AE13" s="159" t="s">
        <v>24</v>
      </c>
      <c r="AF13" s="159" t="s">
        <v>25</v>
      </c>
      <c r="AG13" s="159" t="s">
        <v>26</v>
      </c>
      <c r="AH13" s="159" t="s">
        <v>27</v>
      </c>
      <c r="AI13" s="159" t="s">
        <v>28</v>
      </c>
      <c r="AJ13" s="159" t="s">
        <v>29</v>
      </c>
      <c r="AK13" s="159" t="s">
        <v>30</v>
      </c>
      <c r="AL13" s="159" t="s">
        <v>31</v>
      </c>
      <c r="AM13" s="159" t="s">
        <v>32</v>
      </c>
      <c r="AN13" s="159" t="s">
        <v>33</v>
      </c>
      <c r="AP13" s="159" t="s">
        <v>34</v>
      </c>
      <c r="AQ13" s="159" t="s">
        <v>35</v>
      </c>
      <c r="AR13" s="159" t="s">
        <v>36</v>
      </c>
      <c r="AS13" s="159" t="s">
        <v>30</v>
      </c>
      <c r="AT13" s="159" t="s">
        <v>37</v>
      </c>
      <c r="AU13" s="159"/>
      <c r="AV13" s="159" t="s">
        <v>38</v>
      </c>
      <c r="AW13" s="159" t="s">
        <v>39</v>
      </c>
      <c r="AX13" s="159" t="s">
        <v>40</v>
      </c>
      <c r="AY13" s="159"/>
      <c r="AZ13" s="159" t="s">
        <v>41</v>
      </c>
      <c r="BA13" s="159" t="s">
        <v>42</v>
      </c>
    </row>
    <row r="14" customFormat="false" ht="8.25" hidden="false" customHeight="false" outlineLevel="0" collapsed="false">
      <c r="A14" s="160" t="s">
        <v>1971</v>
      </c>
      <c r="B14" s="161" t="n">
        <v>24</v>
      </c>
      <c r="C14" s="161" t="n">
        <v>17</v>
      </c>
      <c r="D14" s="161" t="n">
        <v>522</v>
      </c>
      <c r="E14" s="161" t="n">
        <v>350</v>
      </c>
      <c r="F14" s="158" t="n">
        <f aca="false">E14/D14</f>
        <v>0.670498084291188</v>
      </c>
      <c r="G14" s="161" t="n">
        <v>3780</v>
      </c>
      <c r="H14" s="162" t="n">
        <f aca="false">G14/D14</f>
        <v>7.24137931034483</v>
      </c>
      <c r="I14" s="161" t="n">
        <v>24</v>
      </c>
      <c r="J14" s="158" t="n">
        <f aca="false">I14/D14</f>
        <v>0.0459770114942529</v>
      </c>
      <c r="K14" s="161" t="n">
        <v>8</v>
      </c>
      <c r="L14" s="158" t="n">
        <f aca="false">K14/D14</f>
        <v>0.0153256704980843</v>
      </c>
      <c r="N14" s="161" t="n">
        <v>45</v>
      </c>
      <c r="O14" s="161" t="n">
        <v>180</v>
      </c>
      <c r="P14" s="161" t="n">
        <f aca="false">O14/N14</f>
        <v>4</v>
      </c>
      <c r="Q14" s="161" t="n">
        <v>2</v>
      </c>
      <c r="R14" s="158" t="n">
        <f aca="false">Q14/N14</f>
        <v>0.0444444444444444</v>
      </c>
      <c r="S14" s="2"/>
      <c r="T14" s="158" t="n">
        <f aca="false">(D14+N14)/($D$17+$N$17)</f>
        <v>1</v>
      </c>
      <c r="U14" s="158" t="n">
        <f aca="false">D14/($D$17)</f>
        <v>1</v>
      </c>
      <c r="V14" s="158" t="n">
        <f aca="false">N14/($N$17)</f>
        <v>1</v>
      </c>
      <c r="W14" s="163"/>
      <c r="X14" s="161" t="n">
        <f aca="false">($G14*('Scoring Format'!$B$2))+($I14*('Scoring Format'!$B$5))+($K14*('Scoring Format'!$B$8))+($O14*('Scoring Format'!$B$3))+($Q14*('Scoring Format'!$B$6))</f>
        <v>307</v>
      </c>
      <c r="Y14" s="164" t="n">
        <f aca="false">(($G14*('Scoring Format'!$B$2))+($I14*('Scoring Format'!$B$5))+($K14*('Scoring Format'!$B$8))+($O14*('Scoring Format'!$B$3))+($Q14*('Scoring Format'!$B$6)))*0.4</f>
        <v>122.8</v>
      </c>
      <c r="Z14" s="2"/>
      <c r="AA14" s="2"/>
      <c r="AD14" s="160" t="s">
        <v>1972</v>
      </c>
      <c r="AE14" s="160"/>
      <c r="AF14" s="161" t="n">
        <v>583</v>
      </c>
      <c r="AG14" s="161" t="n">
        <v>378</v>
      </c>
      <c r="AH14" s="158" t="n">
        <f aca="false">AG14/AF14</f>
        <v>0.648370497427101</v>
      </c>
      <c r="AI14" s="161" t="n">
        <v>4072</v>
      </c>
      <c r="AJ14" s="162" t="n">
        <f aca="false">AI14/AF14</f>
        <v>6.98456260720412</v>
      </c>
      <c r="AK14" s="161" t="n">
        <v>27</v>
      </c>
      <c r="AL14" s="158" t="n">
        <f aca="false">AK14/AF14</f>
        <v>0.0463121783876501</v>
      </c>
      <c r="AM14" s="161" t="n">
        <v>11</v>
      </c>
      <c r="AN14" s="158" t="n">
        <f aca="false">AM14/AF14</f>
        <v>0.0188679245283019</v>
      </c>
      <c r="AP14" s="161" t="n">
        <v>100</v>
      </c>
      <c r="AQ14" s="161" t="n">
        <v>590</v>
      </c>
      <c r="AR14" s="161" t="n">
        <f aca="false">AQ14/AP14</f>
        <v>5.9</v>
      </c>
      <c r="AS14" s="161" t="n">
        <v>5</v>
      </c>
      <c r="AT14" s="158" t="n">
        <f aca="false">AS14/AP14</f>
        <v>0.05</v>
      </c>
      <c r="AU14" s="2"/>
      <c r="AV14" s="158" t="n">
        <f aca="false">(AF14+AP14)/(AF17+AP17)</f>
        <v>1</v>
      </c>
      <c r="AW14" s="158" t="n">
        <f aca="false">AF14/(AP14+AF14)</f>
        <v>0.853587115666179</v>
      </c>
      <c r="AX14" s="158" t="n">
        <f aca="false">AP14/(AF14+AP14)</f>
        <v>0.146412884333821</v>
      </c>
      <c r="AY14" s="163"/>
      <c r="AZ14" s="161" t="n">
        <f aca="false">((AI14*0.05)+(AK14*4)+(AM14*-1)+(AQ14*0.1)+(AS14*6))*0.55</f>
        <v>214.28</v>
      </c>
      <c r="BA14" s="164" t="n">
        <f aca="false">((AI14*0.05)+(AK14*4)+(AM14*-1)+(AQ14*0.1)+(AS14*6))*0.4</f>
        <v>155.84</v>
      </c>
    </row>
    <row r="15" customFormat="false" ht="8.25" hidden="false" customHeight="false" outlineLevel="0" collapsed="false">
      <c r="A15" s="160" t="s">
        <v>1973</v>
      </c>
      <c r="B15" s="161" t="n">
        <v>31</v>
      </c>
      <c r="C15" s="161"/>
      <c r="D15" s="161"/>
      <c r="E15" s="161"/>
      <c r="F15" s="158" t="e">
        <f aca="false">E15/D15</f>
        <v>#DIV/0!</v>
      </c>
      <c r="G15" s="161"/>
      <c r="H15" s="162" t="e">
        <f aca="false">G15/D15</f>
        <v>#DIV/0!</v>
      </c>
      <c r="I15" s="161"/>
      <c r="J15" s="158" t="e">
        <f aca="false">I15/D15</f>
        <v>#DIV/0!</v>
      </c>
      <c r="K15" s="161"/>
      <c r="L15" s="158" t="e">
        <f aca="false">K15/D15</f>
        <v>#DIV/0!</v>
      </c>
      <c r="N15" s="161"/>
      <c r="O15" s="161"/>
      <c r="P15" s="161" t="e">
        <f aca="false">O15/N15</f>
        <v>#DIV/0!</v>
      </c>
      <c r="Q15" s="161"/>
      <c r="R15" s="158" t="e">
        <f aca="false">Q15/N15</f>
        <v>#DIV/0!</v>
      </c>
      <c r="S15" s="2"/>
      <c r="T15" s="158" t="n">
        <f aca="false">(D15+N15)/($D$17+$N$17)</f>
        <v>0</v>
      </c>
      <c r="U15" s="158" t="n">
        <f aca="false">D15/($D$17)</f>
        <v>0</v>
      </c>
      <c r="V15" s="158" t="n">
        <f aca="false">N15/($N$17)</f>
        <v>0</v>
      </c>
      <c r="W15" s="163"/>
      <c r="X15" s="161" t="n">
        <f aca="false">($G15*('Scoring Format'!$B$2))+($I15*('Scoring Format'!$B$5))+($K15*('Scoring Format'!$B$8))+($O15*('Scoring Format'!$B$3))+($Q15*('Scoring Format'!$B$6))</f>
        <v>0</v>
      </c>
      <c r="Y15" s="164" t="n">
        <f aca="false">(($G15*('Scoring Format'!$B$2))+($I15*('Scoring Format'!$B$5))+($K15*('Scoring Format'!$B$8))+($O15*('Scoring Format'!$B$3))+($Q15*('Scoring Format'!$B$6)))*0.4</f>
        <v>0</v>
      </c>
      <c r="Z15" s="2"/>
      <c r="AA15" s="2"/>
      <c r="AD15" s="160" t="s">
        <v>1974</v>
      </c>
      <c r="AE15" s="160"/>
      <c r="AF15" s="161" t="n">
        <v>0</v>
      </c>
      <c r="AG15" s="161" t="n">
        <v>0</v>
      </c>
      <c r="AH15" s="158" t="n">
        <v>0</v>
      </c>
      <c r="AI15" s="161" t="n">
        <v>0</v>
      </c>
      <c r="AJ15" s="162"/>
      <c r="AK15" s="161" t="n">
        <v>0</v>
      </c>
      <c r="AL15" s="158" t="e">
        <f aca="false">AK15/AF15</f>
        <v>#DIV/0!</v>
      </c>
      <c r="AM15" s="161" t="n">
        <v>0</v>
      </c>
      <c r="AN15" s="158" t="e">
        <f aca="false">AM15/AF15</f>
        <v>#DIV/0!</v>
      </c>
      <c r="AP15" s="161" t="n">
        <v>0</v>
      </c>
      <c r="AQ15" s="161" t="n">
        <v>0</v>
      </c>
      <c r="AR15" s="161"/>
      <c r="AS15" s="161" t="n">
        <v>0</v>
      </c>
      <c r="AT15" s="158" t="e">
        <f aca="false">AS15/AP15</f>
        <v>#DIV/0!</v>
      </c>
      <c r="AU15" s="2"/>
      <c r="AV15" s="158" t="e">
        <f aca="false">(AF15+AP15)/(AD18+AN18)</f>
        <v>#DIV/0!</v>
      </c>
      <c r="AW15" s="158" t="e">
        <f aca="false">AF15/(AP15+AF15)</f>
        <v>#DIV/0!</v>
      </c>
      <c r="AX15" s="158" t="e">
        <f aca="false">AP15/(AF15+AP15)</f>
        <v>#DIV/0!</v>
      </c>
      <c r="AY15" s="163"/>
      <c r="AZ15" s="161"/>
      <c r="BA15" s="164"/>
    </row>
    <row r="16" customFormat="false" ht="8.25" hidden="false" customHeight="false" outlineLevel="0" collapsed="false">
      <c r="A16" s="160" t="s">
        <v>1975</v>
      </c>
      <c r="B16" s="161" t="n">
        <v>27</v>
      </c>
      <c r="C16" s="161"/>
      <c r="D16" s="161"/>
      <c r="E16" s="161"/>
      <c r="F16" s="158" t="e">
        <f aca="false">E16/D16</f>
        <v>#DIV/0!</v>
      </c>
      <c r="G16" s="161"/>
      <c r="H16" s="162" t="e">
        <f aca="false">G16/D16</f>
        <v>#DIV/0!</v>
      </c>
      <c r="I16" s="161"/>
      <c r="J16" s="158" t="e">
        <f aca="false">I16/D16</f>
        <v>#DIV/0!</v>
      </c>
      <c r="K16" s="161"/>
      <c r="L16" s="158" t="e">
        <f aca="false">K16/D16</f>
        <v>#DIV/0!</v>
      </c>
      <c r="N16" s="161"/>
      <c r="O16" s="161"/>
      <c r="P16" s="161" t="e">
        <f aca="false">O16/N16</f>
        <v>#DIV/0!</v>
      </c>
      <c r="Q16" s="161"/>
      <c r="R16" s="158" t="e">
        <f aca="false">Q16/N16</f>
        <v>#DIV/0!</v>
      </c>
      <c r="S16" s="2"/>
      <c r="T16" s="158" t="n">
        <f aca="false">(D16+N16)/($D$17+$N$17)</f>
        <v>0</v>
      </c>
      <c r="U16" s="158" t="n">
        <f aca="false">D16/($D$17)</f>
        <v>0</v>
      </c>
      <c r="V16" s="158" t="n">
        <f aca="false">N16/($N$17)</f>
        <v>0</v>
      </c>
      <c r="W16" s="163"/>
      <c r="X16" s="161" t="n">
        <f aca="false">($G16*('Scoring Format'!$B$2))+($I16*('Scoring Format'!$B$5))+($K16*('Scoring Format'!$B$8))+($O16*('Scoring Format'!$B$3))+($Q16*('Scoring Format'!$B$6))</f>
        <v>0</v>
      </c>
      <c r="Y16" s="164" t="n">
        <f aca="false">(($G16*('Scoring Format'!$B$2))+($I16*('Scoring Format'!$B$5))+($K16*('Scoring Format'!$B$8))+($O16*('Scoring Format'!$B$3))+($Q16*('Scoring Format'!$B$6)))*0.4</f>
        <v>0</v>
      </c>
      <c r="Z16" s="2"/>
      <c r="AA16" s="2"/>
      <c r="AD16" s="160" t="s">
        <v>1976</v>
      </c>
      <c r="AE16" s="160"/>
      <c r="AF16" s="161"/>
      <c r="AG16" s="161"/>
      <c r="AH16" s="158" t="e">
        <f aca="false">AG16/AF16</f>
        <v>#DIV/0!</v>
      </c>
      <c r="AI16" s="161"/>
      <c r="AJ16" s="162" t="e">
        <f aca="false">AI16/AF16</f>
        <v>#DIV/0!</v>
      </c>
      <c r="AK16" s="161"/>
      <c r="AL16" s="158" t="e">
        <f aca="false">AK16/AF16</f>
        <v>#DIV/0!</v>
      </c>
      <c r="AM16" s="161"/>
      <c r="AN16" s="158" t="e">
        <f aca="false">AM16/AF16</f>
        <v>#DIV/0!</v>
      </c>
      <c r="AP16" s="161"/>
      <c r="AQ16" s="161"/>
      <c r="AR16" s="161" t="e">
        <f aca="false">AQ16/AP16</f>
        <v>#DIV/0!</v>
      </c>
      <c r="AS16" s="161"/>
      <c r="AT16" s="158" t="e">
        <f aca="false">AS16/AP16</f>
        <v>#DIV/0!</v>
      </c>
      <c r="AU16" s="2"/>
      <c r="AV16" s="158" t="e">
        <f aca="false">(AF16+AP16)/(AF20+AP20)</f>
        <v>#DIV/0!</v>
      </c>
      <c r="AW16" s="158" t="e">
        <f aca="false">AF16/(AP16+AF16)</f>
        <v>#DIV/0!</v>
      </c>
      <c r="AX16" s="158" t="e">
        <f aca="false">AP16/(AF16+AP16)</f>
        <v>#DIV/0!</v>
      </c>
      <c r="AY16" s="163"/>
      <c r="AZ16" s="161" t="n">
        <f aca="false">((AI16*0.05)+(AK16*4)+(AM16*-1)+(AQ16*0.1)+(AS16*6))*0.55</f>
        <v>0</v>
      </c>
      <c r="BA16" s="164" t="n">
        <f aca="false">((AI16*0.05)+(AK16*4)+(AM16*-1)+(AQ16*0.1)+(AS16*6))*0.4</f>
        <v>0</v>
      </c>
    </row>
    <row r="17" customFormat="false" ht="8.25" hidden="false" customHeight="false" outlineLevel="0" collapsed="false">
      <c r="A17" s="159" t="s">
        <v>49</v>
      </c>
      <c r="B17" s="159"/>
      <c r="C17" s="159"/>
      <c r="D17" s="159" t="n">
        <f aca="false">SUM(D14:D16)</f>
        <v>522</v>
      </c>
      <c r="E17" s="159" t="n">
        <f aca="false">SUM(E14:E16)</f>
        <v>350</v>
      </c>
      <c r="F17" s="159"/>
      <c r="G17" s="159" t="n">
        <f aca="false">SUM(G14:G16)</f>
        <v>3780</v>
      </c>
      <c r="H17" s="159"/>
      <c r="I17" s="159" t="n">
        <f aca="false">SUM(I14:I16)</f>
        <v>24</v>
      </c>
      <c r="J17" s="159"/>
      <c r="K17" s="159" t="n">
        <f aca="false">SUM(K14:K16)</f>
        <v>8</v>
      </c>
      <c r="L17" s="159"/>
      <c r="M17" s="156"/>
      <c r="N17" s="159" t="n">
        <f aca="false">SUM(N14:N16)</f>
        <v>45</v>
      </c>
      <c r="O17" s="159" t="n">
        <f aca="false">SUM(O14:O16)</f>
        <v>180</v>
      </c>
      <c r="P17" s="159"/>
      <c r="Q17" s="159" t="n">
        <f aca="false">SUM(Q14:Q16)</f>
        <v>2</v>
      </c>
      <c r="R17" s="159"/>
      <c r="S17" s="159"/>
      <c r="T17" s="165" t="n">
        <f aca="false">T14+T15+T16</f>
        <v>1</v>
      </c>
      <c r="U17" s="166" t="n">
        <f aca="false">D17/(D17+N17)</f>
        <v>0.920634920634921</v>
      </c>
      <c r="V17" s="166" t="n">
        <f aca="false">N17/(N17+D17)</f>
        <v>0.0793650793650794</v>
      </c>
      <c r="W17" s="163"/>
      <c r="X17" s="2"/>
      <c r="Y17" s="2"/>
      <c r="Z17" s="2"/>
      <c r="AA17" s="2"/>
      <c r="AD17" s="159" t="s">
        <v>49</v>
      </c>
      <c r="AE17" s="159"/>
      <c r="AF17" s="159" t="n">
        <f aca="false">SUM(AF14:AF16)</f>
        <v>583</v>
      </c>
      <c r="AG17" s="159" t="n">
        <f aca="false">SUM(AG14:AG16)</f>
        <v>378</v>
      </c>
      <c r="AH17" s="159"/>
      <c r="AI17" s="159" t="n">
        <f aca="false">SUM(AI14:AI16)</f>
        <v>4072</v>
      </c>
      <c r="AJ17" s="159"/>
      <c r="AK17" s="159" t="n">
        <f aca="false">SUM(AK14:AK16)</f>
        <v>27</v>
      </c>
      <c r="AL17" s="159"/>
      <c r="AM17" s="159" t="n">
        <f aca="false">SUM(AM14:AM16)</f>
        <v>11</v>
      </c>
      <c r="AN17" s="159"/>
      <c r="AO17" s="156"/>
      <c r="AP17" s="159" t="n">
        <f aca="false">SUM(AP14:AP16)</f>
        <v>100</v>
      </c>
      <c r="AQ17" s="159" t="n">
        <f aca="false">SUM(AQ14:AQ16)</f>
        <v>590</v>
      </c>
      <c r="AR17" s="159"/>
      <c r="AS17" s="159" t="n">
        <f aca="false">SUM(AS14:AS16)</f>
        <v>5</v>
      </c>
      <c r="AT17" s="159"/>
      <c r="AU17" s="159"/>
      <c r="AV17" s="165" t="e">
        <f aca="false">AV14+AV15+AV16</f>
        <v>#DIV/0!</v>
      </c>
      <c r="AW17" s="166" t="n">
        <f aca="false">AF17/(AF17+AP17)</f>
        <v>0.853587115666179</v>
      </c>
      <c r="AX17" s="166" t="n">
        <f aca="false">AP17/(AP17+AF17)</f>
        <v>0.146412884333821</v>
      </c>
      <c r="AY17" s="163"/>
      <c r="AZ17" s="2"/>
      <c r="BA17" s="2"/>
    </row>
    <row r="18" customFormat="false" ht="8.25" hidden="false" customHeight="false" outlineLevel="0" collapsed="false">
      <c r="C18" s="2"/>
      <c r="D18" s="167"/>
      <c r="E18" s="2"/>
      <c r="F18" s="168"/>
      <c r="G18" s="2"/>
      <c r="H18" s="169"/>
      <c r="I18" s="2"/>
      <c r="J18" s="169"/>
      <c r="K18" s="2"/>
      <c r="L18" s="2"/>
      <c r="M18" s="2"/>
      <c r="N18" s="2"/>
      <c r="O18" s="2"/>
      <c r="P18" s="2"/>
      <c r="Q18" s="2"/>
      <c r="R18" s="2"/>
      <c r="AD18" s="2"/>
      <c r="AE18" s="2"/>
      <c r="AF18" s="167"/>
      <c r="AG18" s="2"/>
      <c r="AH18" s="168"/>
      <c r="AI18" s="2"/>
      <c r="AJ18" s="169"/>
      <c r="AK18" s="2"/>
      <c r="AL18" s="169"/>
      <c r="AM18" s="2"/>
      <c r="AN18" s="2"/>
      <c r="AO18" s="2"/>
      <c r="AP18" s="2"/>
      <c r="AQ18" s="2"/>
      <c r="AR18" s="2"/>
      <c r="AS18" s="2"/>
      <c r="AT18" s="2"/>
    </row>
    <row r="19" customFormat="false" ht="8.25" hidden="false" customHeight="false" outlineLevel="0" collapsed="false">
      <c r="C19" s="2"/>
      <c r="D19" s="167"/>
      <c r="E19" s="2"/>
      <c r="F19" s="168"/>
      <c r="G19" s="2"/>
      <c r="H19" s="169"/>
      <c r="I19" s="2"/>
      <c r="J19" s="169"/>
      <c r="K19" s="2"/>
      <c r="L19" s="2"/>
      <c r="M19" s="2"/>
      <c r="N19" s="2"/>
      <c r="O19" s="2"/>
      <c r="P19" s="2"/>
      <c r="Q19" s="2"/>
      <c r="R19" s="2"/>
      <c r="AD19" s="2"/>
      <c r="AE19" s="2"/>
      <c r="AF19" s="167"/>
      <c r="AG19" s="2"/>
      <c r="AH19" s="168"/>
      <c r="AI19" s="2"/>
      <c r="AJ19" s="169"/>
      <c r="AK19" s="2"/>
      <c r="AL19" s="169"/>
      <c r="AM19" s="2"/>
      <c r="AN19" s="2"/>
      <c r="AO19" s="2"/>
      <c r="AP19" s="2"/>
      <c r="AQ19" s="2"/>
      <c r="AR19" s="2"/>
      <c r="AS19" s="2"/>
      <c r="AT19" s="2"/>
    </row>
    <row r="20" customFormat="false" ht="8.25" hidden="false" customHeight="false" outlineLevel="0" collapsed="false">
      <c r="A20" s="153" t="s">
        <v>19</v>
      </c>
      <c r="B20" s="153"/>
      <c r="C20" s="153"/>
      <c r="D20" s="153"/>
      <c r="E20" s="153"/>
      <c r="F20" s="153"/>
      <c r="G20" s="153"/>
      <c r="H20" s="153" t="s">
        <v>50</v>
      </c>
      <c r="I20" s="153"/>
      <c r="J20" s="153"/>
      <c r="K20" s="153"/>
      <c r="L20" s="153"/>
      <c r="M20" s="153"/>
      <c r="N20" s="2"/>
      <c r="O20" s="2"/>
      <c r="P20" s="2"/>
      <c r="Q20" s="2"/>
      <c r="T20" s="153" t="s">
        <v>20</v>
      </c>
      <c r="U20" s="153"/>
      <c r="V20" s="153"/>
      <c r="X20" s="153"/>
      <c r="Y20" s="153"/>
      <c r="Z20" s="154"/>
      <c r="AA20" s="154"/>
      <c r="AB20" s="154"/>
      <c r="AC20" s="154"/>
      <c r="AE20" s="153" t="s">
        <v>19</v>
      </c>
      <c r="AF20" s="153"/>
      <c r="AG20" s="153"/>
      <c r="AH20" s="153"/>
      <c r="AI20" s="153"/>
      <c r="AJ20" s="153"/>
      <c r="AK20" s="153"/>
      <c r="AL20" s="153" t="s">
        <v>50</v>
      </c>
      <c r="AM20" s="153"/>
      <c r="AN20" s="153"/>
      <c r="AO20" s="153"/>
      <c r="AP20" s="153"/>
      <c r="AQ20" s="153"/>
      <c r="AR20" s="2"/>
      <c r="AS20" s="2"/>
      <c r="AV20" s="153" t="s">
        <v>20</v>
      </c>
      <c r="AW20" s="153"/>
      <c r="AX20" s="153"/>
      <c r="AZ20" s="153" t="s">
        <v>21</v>
      </c>
      <c r="BA20" s="153"/>
      <c r="BB20" s="154"/>
    </row>
    <row r="21" customFormat="false" ht="8.25" hidden="false" customHeight="false" outlineLevel="0" collapsed="false">
      <c r="A21" s="159" t="s">
        <v>51</v>
      </c>
      <c r="B21" s="159" t="s">
        <v>23</v>
      </c>
      <c r="C21" s="159" t="s">
        <v>24</v>
      </c>
      <c r="D21" s="159" t="s">
        <v>25</v>
      </c>
      <c r="E21" s="159" t="s">
        <v>28</v>
      </c>
      <c r="F21" s="159" t="s">
        <v>29</v>
      </c>
      <c r="G21" s="159" t="s">
        <v>30</v>
      </c>
      <c r="H21" s="159" t="s">
        <v>31</v>
      </c>
      <c r="J21" s="159" t="s">
        <v>52</v>
      </c>
      <c r="K21" s="159" t="s">
        <v>53</v>
      </c>
      <c r="L21" s="159" t="s">
        <v>54</v>
      </c>
      <c r="M21" s="159" t="s">
        <v>55</v>
      </c>
      <c r="N21" s="159" t="s">
        <v>56</v>
      </c>
      <c r="O21" s="159" t="s">
        <v>30</v>
      </c>
      <c r="P21" s="159" t="s">
        <v>57</v>
      </c>
      <c r="S21" s="159" t="s">
        <v>51</v>
      </c>
      <c r="T21" s="159" t="s">
        <v>38</v>
      </c>
      <c r="U21" s="159" t="s">
        <v>39</v>
      </c>
      <c r="V21" s="159" t="s">
        <v>40</v>
      </c>
      <c r="X21" s="159" t="s">
        <v>41</v>
      </c>
      <c r="Y21" s="159" t="s">
        <v>58</v>
      </c>
      <c r="Z21" s="159" t="s">
        <v>59</v>
      </c>
      <c r="AA21" s="159"/>
      <c r="AB21" s="159"/>
      <c r="AC21" s="159"/>
      <c r="AD21" s="159" t="s">
        <v>51</v>
      </c>
      <c r="AE21" s="159" t="s">
        <v>24</v>
      </c>
      <c r="AF21" s="159" t="s">
        <v>25</v>
      </c>
      <c r="AG21" s="159" t="s">
        <v>28</v>
      </c>
      <c r="AH21" s="159" t="s">
        <v>29</v>
      </c>
      <c r="AI21" s="159" t="s">
        <v>30</v>
      </c>
      <c r="AJ21" s="159" t="s">
        <v>31</v>
      </c>
      <c r="AL21" s="159" t="s">
        <v>52</v>
      </c>
      <c r="AM21" s="159" t="s">
        <v>53</v>
      </c>
      <c r="AN21" s="159" t="s">
        <v>54</v>
      </c>
      <c r="AO21" s="159" t="s">
        <v>55</v>
      </c>
      <c r="AP21" s="159" t="s">
        <v>56</v>
      </c>
      <c r="AQ21" s="159" t="s">
        <v>30</v>
      </c>
      <c r="AR21" s="159" t="s">
        <v>57</v>
      </c>
      <c r="AV21" s="159" t="s">
        <v>38</v>
      </c>
      <c r="AW21" s="159" t="s">
        <v>39</v>
      </c>
      <c r="AX21" s="159" t="s">
        <v>40</v>
      </c>
      <c r="AZ21" s="159" t="s">
        <v>41</v>
      </c>
      <c r="BA21" s="159" t="s">
        <v>58</v>
      </c>
    </row>
    <row r="22" customFormat="false" ht="8.25" hidden="false" customHeight="false" outlineLevel="0" collapsed="false">
      <c r="A22" s="160" t="s">
        <v>1977</v>
      </c>
      <c r="B22" s="161" t="n">
        <v>29</v>
      </c>
      <c r="C22" s="170" t="n">
        <v>17</v>
      </c>
      <c r="D22" s="161" t="n">
        <v>260</v>
      </c>
      <c r="E22" s="161" t="n">
        <v>1144</v>
      </c>
      <c r="F22" s="161" t="n">
        <f aca="false">E22/D22</f>
        <v>4.4</v>
      </c>
      <c r="G22" s="161" t="n">
        <v>5</v>
      </c>
      <c r="H22" s="158" t="n">
        <f aca="false">G22/D22</f>
        <v>0.0192307692307692</v>
      </c>
      <c r="J22" s="158" t="n">
        <f aca="false">L22/K22</f>
        <v>0.78125</v>
      </c>
      <c r="K22" s="161" t="n">
        <v>32</v>
      </c>
      <c r="L22" s="161" t="n">
        <v>25</v>
      </c>
      <c r="M22" s="161" t="n">
        <v>175</v>
      </c>
      <c r="N22" s="161" t="n">
        <f aca="false">M22/L22</f>
        <v>7</v>
      </c>
      <c r="O22" s="161" t="n">
        <v>1</v>
      </c>
      <c r="P22" s="158" t="n">
        <f aca="false">O22/L22</f>
        <v>0.04</v>
      </c>
      <c r="S22" s="160" t="s">
        <v>1978</v>
      </c>
      <c r="T22" s="158" t="n">
        <f aca="false">(D22+K22)/($D$27+$K$27+$N$17+$E$17+$L$38+$L$47)</f>
        <v>0.336018411967779</v>
      </c>
      <c r="U22" s="158" t="n">
        <f aca="false">K22/($K$27+$F$38+$F$47)</f>
        <v>0.0862533692722372</v>
      </c>
      <c r="V22" s="158" t="n">
        <f aca="false">D22/($D$27+$N$17+$L$38+$L$47)</f>
        <v>0.622009569377991</v>
      </c>
      <c r="X22" s="161" t="n">
        <f aca="false">($E22*('Scoring Format'!$B$3))+($G22*('Scoring Format'!$B$6))+($M22*('Scoring Format'!$B$4))+($O22*('Scoring Format'!$B$7))</f>
        <v>167.9</v>
      </c>
      <c r="Y22" s="161" t="n">
        <f aca="false">($E22*('Scoring Format'!$B$3))+($G22*('Scoring Format'!$B$6))+(L22*1)+($M22*('Scoring Format'!$B$4))+($O22*('Scoring Format'!$B$7))</f>
        <v>192.9</v>
      </c>
      <c r="Z22" s="161" t="n">
        <f aca="false">($E22*('Scoring Format'!$B$3))+($G22*('Scoring Format'!$B$6))+(L22*0.5)+($M22*('Scoring Format'!$B$4))+($O22*('Scoring Format'!$B$7))</f>
        <v>180.4</v>
      </c>
      <c r="AA22" s="2"/>
      <c r="AB22" s="2"/>
      <c r="AC22" s="2"/>
      <c r="AD22" s="160" t="s">
        <v>1979</v>
      </c>
      <c r="AE22" s="160"/>
      <c r="AF22" s="161" t="n">
        <v>200</v>
      </c>
      <c r="AG22" s="161" t="n">
        <v>1040</v>
      </c>
      <c r="AH22" s="161" t="n">
        <f aca="false">AG22/AF22</f>
        <v>5.2</v>
      </c>
      <c r="AI22" s="161" t="n">
        <v>7</v>
      </c>
      <c r="AJ22" s="158" t="n">
        <f aca="false">AI22/AF22</f>
        <v>0.035</v>
      </c>
      <c r="AL22" s="158" t="n">
        <f aca="false">AN22/AM22</f>
        <v>0.8</v>
      </c>
      <c r="AM22" s="161" t="n">
        <v>70</v>
      </c>
      <c r="AN22" s="161" t="n">
        <v>56</v>
      </c>
      <c r="AO22" s="161" t="n">
        <v>364</v>
      </c>
      <c r="AP22" s="161" t="n">
        <f aca="false">AO22/AN22</f>
        <v>6.5</v>
      </c>
      <c r="AQ22" s="161" t="n">
        <v>2</v>
      </c>
      <c r="AR22" s="158" t="n">
        <f aca="false">AQ22/AN22</f>
        <v>0.0357142857142857</v>
      </c>
      <c r="AV22" s="158" t="e">
        <f aca="false">(#ref!+AM22)/(#ref!+AM25)</f>
        <v>#NAME?</v>
      </c>
      <c r="AW22" s="158" t="e">
        <f aca="false">#ref!/(AM22+#ref!)</f>
        <v>#NAME?</v>
      </c>
      <c r="AX22" s="158" t="e">
        <f aca="false">AM22/(#ref!+AM22)</f>
        <v>#NAME?</v>
      </c>
      <c r="AZ22" s="161" t="e">
        <f aca="false">(#ref!*0.1)+(AF22*6)+(AL22*0.1)+(AN22*6)</f>
        <v>#NAME?</v>
      </c>
      <c r="BA22" s="161" t="e">
        <f aca="false">(#ref!*0.1)+(AF22*6)+(AK22*1)+(AL22*0.1)+(AN22*6)</f>
        <v>#NAME?</v>
      </c>
    </row>
    <row r="23" customFormat="false" ht="8.25" hidden="false" customHeight="false" outlineLevel="0" collapsed="false">
      <c r="A23" s="160" t="s">
        <v>1980</v>
      </c>
      <c r="B23" s="161" t="n">
        <v>26</v>
      </c>
      <c r="C23" s="170" t="n">
        <v>10</v>
      </c>
      <c r="D23" s="161" t="n">
        <v>55</v>
      </c>
      <c r="E23" s="161" t="n">
        <v>220</v>
      </c>
      <c r="F23" s="161" t="n">
        <f aca="false">E23/D23</f>
        <v>4</v>
      </c>
      <c r="G23" s="161" t="n">
        <v>2</v>
      </c>
      <c r="H23" s="158" t="n">
        <f aca="false">G23/D23</f>
        <v>0.0363636363636364</v>
      </c>
      <c r="J23" s="158" t="n">
        <f aca="false">L23/K23</f>
        <v>0.8125</v>
      </c>
      <c r="K23" s="161" t="n">
        <v>48</v>
      </c>
      <c r="L23" s="161" t="n">
        <v>39</v>
      </c>
      <c r="M23" s="161" t="n">
        <v>268</v>
      </c>
      <c r="N23" s="161" t="n">
        <f aca="false">M23/L23</f>
        <v>6.87179487179487</v>
      </c>
      <c r="O23" s="161" t="n">
        <v>1</v>
      </c>
      <c r="P23" s="158" t="n">
        <f aca="false">O23/L23</f>
        <v>0.0256410256410256</v>
      </c>
      <c r="S23" s="160" t="s">
        <v>1981</v>
      </c>
      <c r="T23" s="158" t="n">
        <f aca="false">(D23+K23)/($D$27+$K$27+$N$17+$E$17+$L$38+$L$47)</f>
        <v>0.118527042577675</v>
      </c>
      <c r="U23" s="158" t="n">
        <f aca="false">K23/($K$27+$F$38+$F$47)</f>
        <v>0.129380053908356</v>
      </c>
      <c r="V23" s="158" t="n">
        <f aca="false">D23/($D$27+$N$17+$L$38+$L$47)</f>
        <v>0.131578947368421</v>
      </c>
      <c r="X23" s="161" t="n">
        <f aca="false">($E23*('Scoring Format'!$B$3))+($G23*('Scoring Format'!$B$6))+($M23*('Scoring Format'!$B$4))+($O23*('Scoring Format'!$B$7))</f>
        <v>66.8</v>
      </c>
      <c r="Y23" s="161" t="n">
        <f aca="false">($E23*('Scoring Format'!$B$3))+($G23*('Scoring Format'!$B$6))+(L23*1)+($M23*('Scoring Format'!$B$4))+($O23*('Scoring Format'!$B$7))</f>
        <v>105.8</v>
      </c>
      <c r="Z23" s="161" t="n">
        <f aca="false">($E23*('Scoring Format'!$B$3))+($G23*('Scoring Format'!$B$6))+(L23*0.5)+($M23*('Scoring Format'!$B$4))+($O23*('Scoring Format'!$B$7))</f>
        <v>86.3</v>
      </c>
      <c r="AA23" s="2"/>
      <c r="AB23" s="2"/>
      <c r="AC23" s="2"/>
      <c r="AD23" s="160" t="s">
        <v>1982</v>
      </c>
      <c r="AE23" s="160"/>
      <c r="AF23" s="161" t="n">
        <v>96</v>
      </c>
      <c r="AG23" s="161" t="n">
        <v>445</v>
      </c>
      <c r="AH23" s="161" t="n">
        <f aca="false">AG23/AF23</f>
        <v>4.63541666666667</v>
      </c>
      <c r="AI23" s="161" t="n">
        <v>6</v>
      </c>
      <c r="AJ23" s="158" t="n">
        <f aca="false">AI23/AF23</f>
        <v>0.0625</v>
      </c>
      <c r="AL23" s="158" t="n">
        <f aca="false">AN23/AM23</f>
        <v>0.583333333333333</v>
      </c>
      <c r="AM23" s="161" t="n">
        <v>24</v>
      </c>
      <c r="AN23" s="161" t="n">
        <v>14</v>
      </c>
      <c r="AO23" s="161" t="n">
        <v>110</v>
      </c>
      <c r="AP23" s="161" t="n">
        <f aca="false">AO23/AN23</f>
        <v>7.85714285714286</v>
      </c>
      <c r="AQ23" s="161" t="n">
        <v>2</v>
      </c>
      <c r="AR23" s="158" t="n">
        <f aca="false">AQ23/AN23</f>
        <v>0.142857142857143</v>
      </c>
      <c r="AV23" s="158" t="e">
        <f aca="false">(#ref!+AM23)/(#ref!+AM26)</f>
        <v>#NAME?</v>
      </c>
      <c r="AW23" s="158" t="e">
        <f aca="false">#ref!/(AM23+#ref!)</f>
        <v>#NAME?</v>
      </c>
      <c r="AX23" s="158" t="e">
        <f aca="false">AM23/(#ref!+AM23)</f>
        <v>#NAME?</v>
      </c>
      <c r="AZ23" s="161" t="e">
        <f aca="false">(#ref!*0.1)+(AF23*6)+(AL23*0.1)+(AN23*6)</f>
        <v>#NAME?</v>
      </c>
      <c r="BA23" s="161" t="e">
        <f aca="false">(#ref!*0.1)+(AF23*6)+(AK23*1)+(AL23*0.1)+(AN23*6)</f>
        <v>#NAME?</v>
      </c>
    </row>
    <row r="24" customFormat="false" ht="8.25" hidden="false" customHeight="false" outlineLevel="0" collapsed="false">
      <c r="A24" s="160" t="s">
        <v>1983</v>
      </c>
      <c r="B24" s="161" t="n">
        <v>25</v>
      </c>
      <c r="C24" s="170" t="n">
        <v>10</v>
      </c>
      <c r="D24" s="161" t="n">
        <v>3</v>
      </c>
      <c r="E24" s="161" t="n">
        <v>10</v>
      </c>
      <c r="F24" s="161" t="n">
        <f aca="false">E24/D24</f>
        <v>3.33333333333333</v>
      </c>
      <c r="G24" s="161" t="n">
        <v>0</v>
      </c>
      <c r="H24" s="158" t="n">
        <f aca="false">G24/D24</f>
        <v>0</v>
      </c>
      <c r="J24" s="158" t="e">
        <f aca="false">L24/K24</f>
        <v>#DIV/0!</v>
      </c>
      <c r="K24" s="161"/>
      <c r="L24" s="161"/>
      <c r="M24" s="161"/>
      <c r="N24" s="161" t="e">
        <f aca="false">M24/L24</f>
        <v>#DIV/0!</v>
      </c>
      <c r="O24" s="161" t="n">
        <v>0</v>
      </c>
      <c r="P24" s="158" t="e">
        <f aca="false">O24/L24</f>
        <v>#DIV/0!</v>
      </c>
      <c r="S24" s="160" t="s">
        <v>1984</v>
      </c>
      <c r="T24" s="158" t="n">
        <f aca="false">(D24+K24)/($D$27+$K$27+$N$17+$E$17+$L$38+$L$47)</f>
        <v>0.00345224395857307</v>
      </c>
      <c r="U24" s="158" t="n">
        <f aca="false">K24/($K$27+$F$38+$F$47)</f>
        <v>0</v>
      </c>
      <c r="V24" s="158" t="n">
        <f aca="false">D24/($D$27+$N$17+$L$38+$L$47)</f>
        <v>0.00717703349282297</v>
      </c>
      <c r="X24" s="161" t="n">
        <f aca="false">($E24*('Scoring Format'!$B$3))+($G24*('Scoring Format'!$B$6))+($M24*('Scoring Format'!$B$4))+($O24*('Scoring Format'!$B$7))</f>
        <v>1</v>
      </c>
      <c r="Y24" s="161" t="n">
        <f aca="false">($E24*('Scoring Format'!$B$3))+($G24*('Scoring Format'!$B$6))+(L24*1)+($M24*('Scoring Format'!$B$4))+($O24*('Scoring Format'!$B$7))</f>
        <v>1</v>
      </c>
      <c r="Z24" s="161" t="n">
        <f aca="false">($E24*('Scoring Format'!$B$3))+($G24*('Scoring Format'!$B$6))+(L24*0.5)+($M24*('Scoring Format'!$B$4))+($O24*('Scoring Format'!$B$7))</f>
        <v>1</v>
      </c>
      <c r="AA24" s="2"/>
      <c r="AB24" s="2"/>
      <c r="AC24" s="2"/>
      <c r="AD24" s="160" t="s">
        <v>1985</v>
      </c>
      <c r="AE24" s="160"/>
      <c r="AF24" s="161" t="n">
        <v>8</v>
      </c>
      <c r="AG24" s="161" t="n">
        <v>28</v>
      </c>
      <c r="AH24" s="161" t="n">
        <f aca="false">AG24/AF24</f>
        <v>3.5</v>
      </c>
      <c r="AI24" s="161" t="n">
        <v>0</v>
      </c>
      <c r="AJ24" s="158" t="n">
        <f aca="false">AI24/AF24</f>
        <v>0</v>
      </c>
      <c r="AL24" s="158" t="n">
        <f aca="false">AN24/AM24</f>
        <v>0.5</v>
      </c>
      <c r="AM24" s="161" t="n">
        <v>4</v>
      </c>
      <c r="AN24" s="161" t="n">
        <v>2</v>
      </c>
      <c r="AO24" s="161" t="n">
        <v>17</v>
      </c>
      <c r="AP24" s="161" t="n">
        <f aca="false">AO24/AN24</f>
        <v>8.5</v>
      </c>
      <c r="AQ24" s="161" t="n">
        <v>0</v>
      </c>
      <c r="AR24" s="158" t="n">
        <f aca="false">AQ24/AN24</f>
        <v>0</v>
      </c>
      <c r="AV24" s="158" t="e">
        <f aca="false">(#ref!+AM24)/(#ref!+AM30)</f>
        <v>#NAME?</v>
      </c>
      <c r="AW24" s="158" t="e">
        <f aca="false">#ref!/(AM24+#ref!)</f>
        <v>#NAME?</v>
      </c>
      <c r="AX24" s="158" t="e">
        <f aca="false">AM24/(#ref!+AM24)</f>
        <v>#NAME?</v>
      </c>
      <c r="AZ24" s="161" t="e">
        <f aca="false">(#ref!*0.1)+(AF24*6)+(AL24*0.1)+(AN24*6)</f>
        <v>#NAME?</v>
      </c>
      <c r="BA24" s="161" t="e">
        <f aca="false">(#ref!*0.1)+(AF24*6)+(AK24*1)+(AL24*0.1)+(AN24*6)</f>
        <v>#NAME?</v>
      </c>
    </row>
    <row r="25" customFormat="false" ht="8.25" hidden="false" customHeight="false" outlineLevel="0" collapsed="false">
      <c r="A25" s="160" t="s">
        <v>1986</v>
      </c>
      <c r="B25" s="161" t="n">
        <v>27</v>
      </c>
      <c r="C25" s="170" t="n">
        <v>17</v>
      </c>
      <c r="D25" s="161" t="n">
        <v>8</v>
      </c>
      <c r="E25" s="161" t="n">
        <v>29</v>
      </c>
      <c r="F25" s="161" t="n">
        <f aca="false">E25/D25</f>
        <v>3.625</v>
      </c>
      <c r="G25" s="161" t="n">
        <v>0</v>
      </c>
      <c r="H25" s="158" t="n">
        <f aca="false">G25/D25</f>
        <v>0</v>
      </c>
      <c r="J25" s="158" t="n">
        <f aca="false">L25/K25</f>
        <v>0.833333333333333</v>
      </c>
      <c r="K25" s="161" t="n">
        <v>6</v>
      </c>
      <c r="L25" s="161" t="n">
        <v>5</v>
      </c>
      <c r="M25" s="161" t="n">
        <v>25</v>
      </c>
      <c r="N25" s="161" t="n">
        <f aca="false">M25/L25</f>
        <v>5</v>
      </c>
      <c r="O25" s="161" t="n">
        <v>0</v>
      </c>
      <c r="P25" s="158" t="n">
        <f aca="false">O25/L25</f>
        <v>0</v>
      </c>
      <c r="S25" s="160" t="s">
        <v>1987</v>
      </c>
      <c r="T25" s="158" t="n">
        <f aca="false">(D25+K25)/($D$27+$K$27+$N$17+$E$17+$L$38+$L$47)</f>
        <v>0.0161104718066743</v>
      </c>
      <c r="U25" s="158" t="n">
        <f aca="false">K25/($K$27+$F$38+$F$47)</f>
        <v>0.0161725067385445</v>
      </c>
      <c r="V25" s="158" t="n">
        <f aca="false">D25/($D$27+$N$17+$L$38+$L$47)</f>
        <v>0.0191387559808612</v>
      </c>
      <c r="X25" s="161" t="n">
        <f aca="false">($E25*('Scoring Format'!$B$3))+($G25*('Scoring Format'!$B$6))+($M25*('Scoring Format'!$B$4))+($O25*('Scoring Format'!$B$7))</f>
        <v>5.4</v>
      </c>
      <c r="Y25" s="161" t="n">
        <f aca="false">($E25*('Scoring Format'!$B$3))+($G25*('Scoring Format'!$B$6))+(L25*1)+($M25*('Scoring Format'!$B$4))+($O25*('Scoring Format'!$B$7))</f>
        <v>10.4</v>
      </c>
      <c r="Z25" s="161" t="n">
        <f aca="false">($E25*('Scoring Format'!$B$3))+($G25*('Scoring Format'!$B$6))+(L25*0.5)+($M25*('Scoring Format'!$B$4))+($O25*('Scoring Format'!$B$7))</f>
        <v>7.9</v>
      </c>
      <c r="AA25" s="2"/>
      <c r="AB25" s="2"/>
      <c r="AC25" s="2"/>
      <c r="AD25" s="160" t="s">
        <v>1988</v>
      </c>
      <c r="AE25" s="160"/>
      <c r="AF25" s="161"/>
      <c r="AG25" s="161"/>
      <c r="AH25" s="161" t="e">
        <f aca="false">AG25/AF25</f>
        <v>#DIV/0!</v>
      </c>
      <c r="AI25" s="161" t="n">
        <v>0</v>
      </c>
      <c r="AJ25" s="158" t="e">
        <f aca="false">AI25/AF25</f>
        <v>#DIV/0!</v>
      </c>
      <c r="AL25" s="158" t="e">
        <f aca="false">AN25/AM25</f>
        <v>#DIV/0!</v>
      </c>
      <c r="AM25" s="161"/>
      <c r="AN25" s="161"/>
      <c r="AO25" s="161"/>
      <c r="AP25" s="161" t="e">
        <f aca="false">AO25/AN25</f>
        <v>#DIV/0!</v>
      </c>
      <c r="AQ25" s="161" t="n">
        <v>0</v>
      </c>
      <c r="AR25" s="158" t="e">
        <f aca="false">AQ25/AN25</f>
        <v>#DIV/0!</v>
      </c>
      <c r="AV25" s="158" t="e">
        <f aca="false">(#ref!+AM25)/(#ref!+AM31)</f>
        <v>#NAME?</v>
      </c>
      <c r="AW25" s="158" t="e">
        <f aca="false">#ref!/(AM25+#ref!)</f>
        <v>#NAME?</v>
      </c>
      <c r="AX25" s="158" t="e">
        <f aca="false">AM25/(#ref!+AM25)</f>
        <v>#NAME?</v>
      </c>
      <c r="AZ25" s="161" t="e">
        <f aca="false">(#ref!*0.1)+(AF25*6)+(AL25*0.1)+(AN25*6)</f>
        <v>#NAME?</v>
      </c>
      <c r="BA25" s="161" t="e">
        <f aca="false">(#ref!*0.1)+(AF25*6)+(AK25*1)+(AL25*0.1)+(AN25*6)</f>
        <v>#NAME?</v>
      </c>
    </row>
    <row r="26" customFormat="false" ht="8.25" hidden="false" customHeight="false" outlineLevel="0" collapsed="false">
      <c r="A26" s="160" t="s">
        <v>1989</v>
      </c>
      <c r="B26" s="161" t="n">
        <v>22</v>
      </c>
      <c r="C26" s="170" t="n">
        <v>17</v>
      </c>
      <c r="D26" s="161" t="n">
        <v>41</v>
      </c>
      <c r="E26" s="161" t="n">
        <v>184</v>
      </c>
      <c r="F26" s="161" t="n">
        <f aca="false">E26/D26</f>
        <v>4.48780487804878</v>
      </c>
      <c r="G26" s="161" t="n">
        <v>2</v>
      </c>
      <c r="H26" s="158" t="n">
        <f aca="false">G26/D26</f>
        <v>0.0487804878048781</v>
      </c>
      <c r="J26" s="158" t="n">
        <f aca="false">L26/K26</f>
        <v>0.733333333333333</v>
      </c>
      <c r="K26" s="161" t="n">
        <v>15</v>
      </c>
      <c r="L26" s="161" t="n">
        <v>11</v>
      </c>
      <c r="M26" s="161" t="n">
        <v>73</v>
      </c>
      <c r="N26" s="161" t="n">
        <f aca="false">M26/L26</f>
        <v>6.63636363636364</v>
      </c>
      <c r="O26" s="161" t="n">
        <v>1</v>
      </c>
      <c r="P26" s="158" t="n">
        <f aca="false">O26/L26</f>
        <v>0.0909090909090909</v>
      </c>
      <c r="S26" s="160" t="s">
        <v>1990</v>
      </c>
      <c r="T26" s="158" t="n">
        <f aca="false">(D26+K26)/($D$27+$K$27+$N$17+$E$17+$L$38+$L$47)</f>
        <v>0.0644418872266974</v>
      </c>
      <c r="U26" s="158" t="n">
        <f aca="false">K26/($K$27+$F$38+$F$47)</f>
        <v>0.0404312668463612</v>
      </c>
      <c r="V26" s="158" t="n">
        <f aca="false">D26/($D$27+$N$17+$L$38+$L$47)</f>
        <v>0.0980861244019139</v>
      </c>
      <c r="X26" s="161" t="n">
        <f aca="false">($E26*('Scoring Format'!$B$3))+($G26*('Scoring Format'!$B$6))+($M26*('Scoring Format'!$B$4))+($O26*('Scoring Format'!$B$7))</f>
        <v>43.7</v>
      </c>
      <c r="Y26" s="161" t="n">
        <f aca="false">($E26*('Scoring Format'!$B$3))+($G26*('Scoring Format'!$B$6))+(L26*1)+($M26*('Scoring Format'!$B$4))+($O26*('Scoring Format'!$B$7))</f>
        <v>54.7</v>
      </c>
      <c r="Z26" s="161" t="n">
        <f aca="false">($E26*('Scoring Format'!$B$3))+($G26*('Scoring Format'!$B$6))+(L26*0.5)+($M26*('Scoring Format'!$B$4))+($O26*('Scoring Format'!$B$7))</f>
        <v>49.2</v>
      </c>
      <c r="AA26" s="2"/>
      <c r="AB26" s="2"/>
      <c r="AC26" s="2"/>
      <c r="AD26" s="160" t="s">
        <v>1991</v>
      </c>
      <c r="AE26" s="160"/>
      <c r="AF26" s="161"/>
      <c r="AG26" s="161"/>
      <c r="AH26" s="161" t="e">
        <f aca="false">AG26/AF26</f>
        <v>#DIV/0!</v>
      </c>
      <c r="AI26" s="161"/>
      <c r="AJ26" s="158" t="e">
        <f aca="false">AI26/AF26</f>
        <v>#DIV/0!</v>
      </c>
      <c r="AL26" s="158" t="e">
        <f aca="false">AN26/AM26</f>
        <v>#DIV/0!</v>
      </c>
      <c r="AM26" s="161"/>
      <c r="AN26" s="161"/>
      <c r="AO26" s="161"/>
      <c r="AP26" s="161"/>
      <c r="AQ26" s="161" t="n">
        <f aca="false">(AG26*0.1)+(AI26*6)+(AN26*0.1)+(AP26*6)</f>
        <v>0</v>
      </c>
      <c r="AR26" s="158" t="e">
        <f aca="false">AQ26/AN26</f>
        <v>#DIV/0!</v>
      </c>
      <c r="AV26" s="158" t="e">
        <f aca="false">(#ref!+AM26)/(#ref!+AM32)</f>
        <v>#NAME?</v>
      </c>
      <c r="AW26" s="158" t="e">
        <f aca="false">#ref!/(AM26+#ref!)</f>
        <v>#NAME?</v>
      </c>
      <c r="AX26" s="158" t="e">
        <f aca="false">AM26/(#ref!+AM26)</f>
        <v>#NAME?</v>
      </c>
      <c r="AZ26" s="161" t="e">
        <f aca="false">(#ref!*0.1)+(AF26*6)+(AJ26*1)+(AK26*0.1)+(AM26*6)</f>
        <v>#NAME?</v>
      </c>
      <c r="BA26" s="161" t="e">
        <f aca="false">(#ref!*0.1)+(AF26*6)+(AK26*1)+(AL26*0.1)+(AN26*6)</f>
        <v>#NAME?</v>
      </c>
    </row>
    <row r="27" customFormat="false" ht="8.25" hidden="false" customHeight="false" outlineLevel="0" collapsed="false">
      <c r="A27" s="159" t="s">
        <v>49</v>
      </c>
      <c r="B27" s="159"/>
      <c r="C27" s="159"/>
      <c r="D27" s="159" t="n">
        <f aca="false">SUM(D22:D26)</f>
        <v>367</v>
      </c>
      <c r="E27" s="159" t="n">
        <f aca="false">SUM(E22:E26)</f>
        <v>1587</v>
      </c>
      <c r="F27" s="159"/>
      <c r="G27" s="159" t="n">
        <f aca="false">SUM(G22:G26)</f>
        <v>9</v>
      </c>
      <c r="H27" s="159"/>
      <c r="I27" s="159"/>
      <c r="J27" s="159"/>
      <c r="K27" s="159" t="n">
        <f aca="false">SUM(K22:K26)</f>
        <v>101</v>
      </c>
      <c r="L27" s="159" t="n">
        <f aca="false">SUM(L22:L26)</f>
        <v>80</v>
      </c>
      <c r="M27" s="159" t="n">
        <f aca="false">SUM(M22:M26)</f>
        <v>541</v>
      </c>
      <c r="N27" s="159"/>
      <c r="O27" s="159" t="n">
        <f aca="false">SUM(O22:O26)</f>
        <v>3</v>
      </c>
      <c r="P27" s="159"/>
      <c r="AD27" s="159" t="s">
        <v>49</v>
      </c>
      <c r="AE27" s="159"/>
      <c r="AF27" s="159" t="n">
        <f aca="false">SUM(AF22:AF26)</f>
        <v>304</v>
      </c>
      <c r="AG27" s="159" t="n">
        <f aca="false">SUM(AG22:AG26)</f>
        <v>1513</v>
      </c>
      <c r="AH27" s="159"/>
      <c r="AI27" s="159" t="n">
        <f aca="false">SUM(AI22:AI26)</f>
        <v>13</v>
      </c>
      <c r="AJ27" s="159"/>
      <c r="AK27" s="159"/>
      <c r="AL27" s="159"/>
      <c r="AM27" s="159" t="n">
        <f aca="false">SUM(AM22:AM26)</f>
        <v>98</v>
      </c>
      <c r="AN27" s="159" t="n">
        <f aca="false">SUM(AN22:AN26)</f>
        <v>72</v>
      </c>
      <c r="AO27" s="159" t="n">
        <f aca="false">SUM(AO22:AO26)</f>
        <v>491</v>
      </c>
      <c r="AP27" s="159"/>
      <c r="AQ27" s="159" t="n">
        <f aca="false">SUM(AQ22:AQ26)</f>
        <v>4</v>
      </c>
      <c r="AR27" s="159"/>
    </row>
    <row r="28" customFormat="false" ht="8.25" hidden="false" customHeight="false" outlineLevel="0" collapsed="false">
      <c r="A28" s="159"/>
      <c r="C28" s="2"/>
      <c r="D28" s="2"/>
      <c r="E28" s="2"/>
      <c r="F28" s="2"/>
      <c r="G28" s="2"/>
      <c r="H28" s="159"/>
      <c r="I28" s="2"/>
      <c r="J28" s="2"/>
      <c r="K28" s="2"/>
      <c r="L28" s="2"/>
      <c r="M28" s="2"/>
      <c r="N28" s="2"/>
      <c r="AC28" s="159"/>
      <c r="AD28" s="2"/>
      <c r="AE28" s="2"/>
      <c r="AF28" s="2"/>
      <c r="AG28" s="2"/>
      <c r="AH28" s="2"/>
      <c r="AI28" s="2"/>
      <c r="AJ28" s="159"/>
      <c r="AK28" s="2"/>
      <c r="AL28" s="2"/>
      <c r="AM28" s="2"/>
      <c r="AN28" s="2"/>
      <c r="AO28" s="2"/>
      <c r="AP28" s="2"/>
    </row>
    <row r="29" customFormat="false" ht="8.25" hidden="false" customHeight="false" outlineLevel="0" collapsed="false">
      <c r="A29" s="156"/>
      <c r="C29" s="2"/>
      <c r="D29" s="2"/>
      <c r="E29" s="2"/>
      <c r="F29" s="2"/>
      <c r="G29" s="2"/>
      <c r="H29" s="2"/>
      <c r="I29" s="2"/>
      <c r="J29" s="2"/>
      <c r="K29" s="2"/>
      <c r="L29" s="2"/>
      <c r="M29" s="2"/>
      <c r="AD29" s="2"/>
      <c r="AE29" s="2"/>
      <c r="AF29" s="2"/>
      <c r="AG29" s="2"/>
      <c r="AH29" s="2"/>
      <c r="AI29" s="2"/>
      <c r="AJ29" s="2"/>
      <c r="AK29" s="2"/>
      <c r="AL29" s="2"/>
      <c r="AM29" s="2"/>
      <c r="AN29" s="2"/>
      <c r="AO29" s="2"/>
    </row>
    <row r="30" customFormat="false" ht="8.25" hidden="false" customHeight="false" outlineLevel="0" collapsed="false">
      <c r="A30" s="153" t="s">
        <v>50</v>
      </c>
      <c r="B30" s="153"/>
      <c r="C30" s="153"/>
      <c r="D30" s="153"/>
      <c r="E30" s="153"/>
      <c r="F30" s="153"/>
      <c r="G30" s="153"/>
      <c r="H30" s="154"/>
      <c r="I30" s="154"/>
      <c r="J30" s="2"/>
      <c r="K30" s="2"/>
      <c r="L30" s="153" t="s">
        <v>19</v>
      </c>
      <c r="M30" s="153"/>
      <c r="N30" s="153"/>
      <c r="O30" s="153"/>
      <c r="P30" s="153"/>
      <c r="T30" s="153" t="s">
        <v>20</v>
      </c>
      <c r="U30" s="153"/>
      <c r="V30" s="153"/>
      <c r="X30" s="153"/>
      <c r="Y30" s="153"/>
      <c r="AE30" s="153" t="s">
        <v>50</v>
      </c>
      <c r="AF30" s="153"/>
      <c r="AG30" s="153"/>
      <c r="AH30" s="153"/>
      <c r="AI30" s="153"/>
      <c r="AJ30" s="153"/>
      <c r="AK30" s="153"/>
      <c r="AL30" s="2"/>
      <c r="AM30" s="2"/>
      <c r="AN30" s="153" t="s">
        <v>19</v>
      </c>
      <c r="AO30" s="153"/>
      <c r="AP30" s="153"/>
      <c r="AQ30" s="153"/>
      <c r="AR30" s="153"/>
      <c r="AV30" s="153" t="s">
        <v>20</v>
      </c>
      <c r="AW30" s="153"/>
      <c r="AX30" s="153"/>
      <c r="AZ30" s="153" t="s">
        <v>21</v>
      </c>
      <c r="BA30" s="153"/>
    </row>
    <row r="31" customFormat="false" ht="8.25" hidden="false" customHeight="false" outlineLevel="0" collapsed="false">
      <c r="A31" s="159" t="s">
        <v>74</v>
      </c>
      <c r="B31" s="159" t="s">
        <v>23</v>
      </c>
      <c r="C31" s="159" t="s">
        <v>24</v>
      </c>
      <c r="D31" s="159" t="s">
        <v>52</v>
      </c>
      <c r="E31" s="159" t="s">
        <v>53</v>
      </c>
      <c r="F31" s="159" t="s">
        <v>54</v>
      </c>
      <c r="G31" s="159" t="s">
        <v>55</v>
      </c>
      <c r="H31" s="159" t="s">
        <v>56</v>
      </c>
      <c r="I31" s="159" t="s">
        <v>30</v>
      </c>
      <c r="J31" s="159" t="s">
        <v>57</v>
      </c>
      <c r="L31" s="159" t="s">
        <v>34</v>
      </c>
      <c r="M31" s="159" t="s">
        <v>35</v>
      </c>
      <c r="N31" s="159" t="s">
        <v>36</v>
      </c>
      <c r="O31" s="159" t="s">
        <v>75</v>
      </c>
      <c r="P31" s="159" t="s">
        <v>31</v>
      </c>
      <c r="S31" s="159" t="s">
        <v>74</v>
      </c>
      <c r="T31" s="159" t="s">
        <v>38</v>
      </c>
      <c r="U31" s="159" t="s">
        <v>39</v>
      </c>
      <c r="V31" s="159" t="s">
        <v>40</v>
      </c>
      <c r="X31" s="159" t="s">
        <v>41</v>
      </c>
      <c r="Y31" s="159" t="s">
        <v>58</v>
      </c>
      <c r="Z31" s="159" t="s">
        <v>76</v>
      </c>
      <c r="AA31" s="159"/>
      <c r="AD31" s="159" t="s">
        <v>74</v>
      </c>
      <c r="AE31" s="159" t="s">
        <v>24</v>
      </c>
      <c r="AF31" s="159" t="s">
        <v>52</v>
      </c>
      <c r="AG31" s="159" t="s">
        <v>53</v>
      </c>
      <c r="AH31" s="159" t="s">
        <v>54</v>
      </c>
      <c r="AI31" s="159" t="s">
        <v>55</v>
      </c>
      <c r="AJ31" s="159" t="s">
        <v>56</v>
      </c>
      <c r="AK31" s="159" t="s">
        <v>30</v>
      </c>
      <c r="AL31" s="159" t="s">
        <v>57</v>
      </c>
      <c r="AN31" s="159" t="s">
        <v>34</v>
      </c>
      <c r="AO31" s="159" t="s">
        <v>35</v>
      </c>
      <c r="AP31" s="159" t="s">
        <v>36</v>
      </c>
      <c r="AQ31" s="159" t="s">
        <v>75</v>
      </c>
      <c r="AR31" s="159" t="s">
        <v>31</v>
      </c>
      <c r="AV31" s="159" t="s">
        <v>38</v>
      </c>
      <c r="AW31" s="159" t="s">
        <v>39</v>
      </c>
      <c r="AX31" s="159" t="s">
        <v>40</v>
      </c>
      <c r="AZ31" s="159" t="s">
        <v>41</v>
      </c>
      <c r="BA31" s="159" t="s">
        <v>58</v>
      </c>
    </row>
    <row r="32" customFormat="false" ht="8.25" hidden="false" customHeight="false" outlineLevel="0" collapsed="false">
      <c r="A32" s="160" t="s">
        <v>1992</v>
      </c>
      <c r="B32" s="161" t="n">
        <v>31</v>
      </c>
      <c r="C32" s="161" t="n">
        <v>17</v>
      </c>
      <c r="D32" s="158" t="n">
        <f aca="false">F32/E32</f>
        <v>0.622222222222222</v>
      </c>
      <c r="E32" s="161" t="n">
        <v>45</v>
      </c>
      <c r="F32" s="161" t="n">
        <v>28</v>
      </c>
      <c r="G32" s="161" t="n">
        <v>370</v>
      </c>
      <c r="H32" s="161" t="n">
        <f aca="false">G32/F32</f>
        <v>13.2142857142857</v>
      </c>
      <c r="I32" s="161" t="n">
        <v>2</v>
      </c>
      <c r="J32" s="158" t="n">
        <f aca="false">I32/F32</f>
        <v>0.0714285714285714</v>
      </c>
      <c r="L32" s="161" t="n">
        <v>2</v>
      </c>
      <c r="M32" s="161" t="n">
        <v>10</v>
      </c>
      <c r="N32" s="171" t="n">
        <f aca="false">M32/L32</f>
        <v>5</v>
      </c>
      <c r="O32" s="161" t="n">
        <v>0</v>
      </c>
      <c r="P32" s="158" t="n">
        <f aca="false">O32/L32</f>
        <v>0</v>
      </c>
      <c r="S32" s="160" t="s">
        <v>1993</v>
      </c>
      <c r="T32" s="172" t="n">
        <f aca="false">(E32+L32)/($D$27+$L$27+$N$17+$E$47+$L$47)</f>
        <v>0.0837789661319073</v>
      </c>
      <c r="U32" s="172" t="n">
        <f aca="false">E32/($E$17)</f>
        <v>0.128571428571429</v>
      </c>
      <c r="V32" s="172" t="n">
        <f aca="false">L32/($N$17+$D$27+$L$38+$L$47)</f>
        <v>0.00478468899521531</v>
      </c>
      <c r="X32" s="161" t="n">
        <f aca="false">($G32*('Scoring Format'!$B$4))+($I32*'Scoring Format'!$B$7)+($M32*('Scoring Format'!$B$3))+($O32*('Scoring Format'!$B$6))</f>
        <v>50</v>
      </c>
      <c r="Y32" s="161" t="n">
        <f aca="false">(F32*1)+(($G32*('Scoring Format'!$B$4))+($I32*'Scoring Format'!$B$7)+($M32*('Scoring Format'!$B$3))+($O32*('Scoring Format'!$B$6)))</f>
        <v>78</v>
      </c>
      <c r="Z32" s="161" t="n">
        <f aca="false">(F32*0.5)+(($G32*('Scoring Format'!$B$4))+($I32*'Scoring Format'!$B$7)+($M32*('Scoring Format'!$B$3))+($O32*('Scoring Format'!$B$6)))</f>
        <v>64</v>
      </c>
      <c r="AA32" s="2"/>
      <c r="AD32" s="160" t="s">
        <v>1994</v>
      </c>
      <c r="AE32" s="160"/>
      <c r="AF32" s="158" t="n">
        <f aca="false">AH32/AG32</f>
        <v>0.607476635514019</v>
      </c>
      <c r="AG32" s="161" t="n">
        <v>107</v>
      </c>
      <c r="AH32" s="161" t="n">
        <v>65</v>
      </c>
      <c r="AI32" s="161" t="n">
        <v>710</v>
      </c>
      <c r="AJ32" s="161" t="n">
        <f aca="false">AI32/AH32</f>
        <v>10.9230769230769</v>
      </c>
      <c r="AK32" s="161" t="n">
        <v>6</v>
      </c>
      <c r="AL32" s="158" t="n">
        <f aca="false">AK32/AH32</f>
        <v>0.0923076923076923</v>
      </c>
      <c r="AN32" s="161" t="n">
        <v>0</v>
      </c>
      <c r="AO32" s="161" t="n">
        <v>0</v>
      </c>
      <c r="AP32" s="171" t="e">
        <f aca="false">AO32/AN32</f>
        <v>#DIV/0!</v>
      </c>
      <c r="AQ32" s="161" t="n">
        <v>0</v>
      </c>
      <c r="AR32" s="158" t="e">
        <f aca="false">AQ32/AN32</f>
        <v>#DIV/0!</v>
      </c>
      <c r="AV32" s="172" t="e">
        <f aca="false">(#ref!+AK32)/(#ref!+AK35)</f>
        <v>#NAME?</v>
      </c>
      <c r="AW32" s="172" t="e">
        <f aca="false">#ref!/(AK32+#ref!)</f>
        <v>#NAME?</v>
      </c>
      <c r="AX32" s="172" t="e">
        <f aca="false">AK32/(#ref!+AK32)</f>
        <v>#NAME?</v>
      </c>
      <c r="AZ32" s="161" t="n">
        <f aca="false">(AI32*0.1)+(AK32*6)+(AO32*0.1)+(AQ32*6)</f>
        <v>107</v>
      </c>
      <c r="BA32" s="161" t="n">
        <f aca="false">(AH32*1)+(AI32*0.1)+(AK32*6)+(AO32*0.1)+(AQ32*6)</f>
        <v>172</v>
      </c>
    </row>
    <row r="33" customFormat="false" ht="8.25" hidden="false" customHeight="false" outlineLevel="0" collapsed="false">
      <c r="A33" s="160" t="s">
        <v>1995</v>
      </c>
      <c r="B33" s="161" t="n">
        <v>21</v>
      </c>
      <c r="C33" s="161" t="n">
        <v>17</v>
      </c>
      <c r="D33" s="158" t="n">
        <f aca="false">F33/E33</f>
        <v>0.653846153846154</v>
      </c>
      <c r="E33" s="161" t="n">
        <v>130</v>
      </c>
      <c r="F33" s="161" t="n">
        <v>85</v>
      </c>
      <c r="G33" s="161" t="n">
        <v>1300</v>
      </c>
      <c r="H33" s="161" t="n">
        <f aca="false">G33/F33</f>
        <v>15.2941176470588</v>
      </c>
      <c r="I33" s="161" t="n">
        <v>8</v>
      </c>
      <c r="J33" s="158" t="n">
        <f aca="false">I33/F33</f>
        <v>0.0941176470588235</v>
      </c>
      <c r="L33" s="161" t="n">
        <v>0</v>
      </c>
      <c r="M33" s="161" t="n">
        <v>0</v>
      </c>
      <c r="N33" s="171" t="e">
        <f aca="false">M33/L33</f>
        <v>#DIV/0!</v>
      </c>
      <c r="O33" s="161" t="n">
        <v>0</v>
      </c>
      <c r="P33" s="158" t="e">
        <f aca="false">O33/L33</f>
        <v>#DIV/0!</v>
      </c>
      <c r="S33" s="160" t="s">
        <v>1996</v>
      </c>
      <c r="T33" s="172" t="n">
        <f aca="false">(E33+L33)/($D$27+$L$27+$N$17+$E$47+$L$47)</f>
        <v>0.231729055258467</v>
      </c>
      <c r="U33" s="172" t="n">
        <f aca="false">E33/($E$17)</f>
        <v>0.371428571428571</v>
      </c>
      <c r="V33" s="172" t="n">
        <f aca="false">L33/($N$17+$D$27+$L$38+$L$47)</f>
        <v>0</v>
      </c>
      <c r="X33" s="161" t="n">
        <f aca="false">($G33*('Scoring Format'!$B$4))+($I33*'Scoring Format'!$B$7)+($M33*('Scoring Format'!$B$3))+($O33*('Scoring Format'!$B$6))</f>
        <v>178</v>
      </c>
      <c r="Y33" s="161" t="n">
        <f aca="false">(F33*1)+(($G33*('Scoring Format'!$B$4))+($I33*'Scoring Format'!$B$7)+($M33*('Scoring Format'!$B$3))+($O33*('Scoring Format'!$B$6)))</f>
        <v>263</v>
      </c>
      <c r="Z33" s="161" t="n">
        <f aca="false">(F33*0.5)+(($G33*('Scoring Format'!$B$4))+($I33*'Scoring Format'!$B$7)+($M33*('Scoring Format'!$B$3))+($O33*('Scoring Format'!$B$6)))</f>
        <v>220.5</v>
      </c>
      <c r="AA33" s="2"/>
      <c r="AD33" s="160" t="s">
        <v>1997</v>
      </c>
      <c r="AE33" s="160"/>
      <c r="AF33" s="158" t="n">
        <f aca="false">AH33/AG33</f>
        <v>0.633333333333333</v>
      </c>
      <c r="AG33" s="161" t="n">
        <v>120</v>
      </c>
      <c r="AH33" s="161" t="n">
        <v>76</v>
      </c>
      <c r="AI33" s="161" t="n">
        <v>892</v>
      </c>
      <c r="AJ33" s="161" t="n">
        <f aca="false">AI33/AH33</f>
        <v>11.7368421052632</v>
      </c>
      <c r="AK33" s="161" t="n">
        <v>5</v>
      </c>
      <c r="AL33" s="158" t="n">
        <f aca="false">AK33/AH33</f>
        <v>0.0657894736842105</v>
      </c>
      <c r="AN33" s="161" t="n">
        <v>12</v>
      </c>
      <c r="AO33" s="161" t="n">
        <v>108</v>
      </c>
      <c r="AP33" s="171" t="n">
        <f aca="false">AO33/AN33</f>
        <v>9</v>
      </c>
      <c r="AQ33" s="161" t="n">
        <v>0</v>
      </c>
      <c r="AR33" s="158" t="n">
        <f aca="false">AQ33/AN33</f>
        <v>0</v>
      </c>
      <c r="AV33" s="172" t="e">
        <f aca="false">(#ref!+AK33)/(#ref!+AK36)</f>
        <v>#NAME?</v>
      </c>
      <c r="AW33" s="172" t="e">
        <f aca="false">#ref!/(AK33+#ref!)</f>
        <v>#NAME?</v>
      </c>
      <c r="AX33" s="172" t="e">
        <f aca="false">AK33/(#ref!+AK33)</f>
        <v>#NAME?</v>
      </c>
      <c r="AZ33" s="161" t="n">
        <f aca="false">(AI33*0.1)+(AK33*6)+(AO33*0.1)+(AQ33*6)</f>
        <v>130</v>
      </c>
      <c r="BA33" s="161" t="n">
        <f aca="false">(AH33*1)+(AI33*0.1)+(AK33*6)+(AO33*0.1)+(AQ33*6)</f>
        <v>206</v>
      </c>
    </row>
    <row r="34" customFormat="false" ht="8.25" hidden="false" customHeight="false" outlineLevel="0" collapsed="false">
      <c r="A34" s="160" t="s">
        <v>1998</v>
      </c>
      <c r="B34" s="161" t="n">
        <v>25</v>
      </c>
      <c r="C34" s="161" t="n">
        <v>17</v>
      </c>
      <c r="D34" s="158" t="n">
        <f aca="false">F34/E34</f>
        <v>0.64</v>
      </c>
      <c r="E34" s="161" t="n">
        <v>125</v>
      </c>
      <c r="F34" s="161" t="n">
        <v>80</v>
      </c>
      <c r="G34" s="161" t="n">
        <v>800</v>
      </c>
      <c r="H34" s="161" t="n">
        <f aca="false">G34/F34</f>
        <v>10</v>
      </c>
      <c r="I34" s="161" t="n">
        <v>5</v>
      </c>
      <c r="J34" s="158" t="n">
        <f aca="false">I34/F34</f>
        <v>0.0625</v>
      </c>
      <c r="L34" s="161" t="n">
        <v>4</v>
      </c>
      <c r="M34" s="161" t="n">
        <v>20</v>
      </c>
      <c r="N34" s="171" t="n">
        <f aca="false">M34/L34</f>
        <v>5</v>
      </c>
      <c r="O34" s="161" t="n">
        <v>0</v>
      </c>
      <c r="P34" s="158" t="n">
        <f aca="false">O34/L34</f>
        <v>0</v>
      </c>
      <c r="S34" s="160" t="s">
        <v>1999</v>
      </c>
      <c r="T34" s="172" t="n">
        <f aca="false">(E34+L34)/($D$27+$L$27+$N$17+$E$47+$L$47)</f>
        <v>0.229946524064171</v>
      </c>
      <c r="U34" s="172" t="n">
        <f aca="false">E34/($E$17)</f>
        <v>0.357142857142857</v>
      </c>
      <c r="V34" s="172" t="n">
        <f aca="false">L34/($N$17+$D$27+$L$38+$L$47)</f>
        <v>0.00956937799043062</v>
      </c>
      <c r="X34" s="161" t="n">
        <f aca="false">($G34*('Scoring Format'!$B$4))+($I34*'Scoring Format'!$B$7)+($M34*('Scoring Format'!$B$3))+($O34*('Scoring Format'!$B$6))</f>
        <v>112</v>
      </c>
      <c r="Y34" s="161" t="n">
        <f aca="false">(F34*1)+(($G34*('Scoring Format'!$B$4))+($I34*'Scoring Format'!$B$7)+($M34*('Scoring Format'!$B$3))+($O34*('Scoring Format'!$B$6)))</f>
        <v>192</v>
      </c>
      <c r="Z34" s="161" t="n">
        <f aca="false">(F34*0.5)+(($G34*('Scoring Format'!$B$4))+($I34*'Scoring Format'!$B$7)+($M34*('Scoring Format'!$B$3))+($O34*('Scoring Format'!$B$6)))</f>
        <v>152</v>
      </c>
      <c r="AA34" s="2"/>
      <c r="AD34" s="160" t="s">
        <v>2000</v>
      </c>
      <c r="AE34" s="160"/>
      <c r="AF34" s="158" t="n">
        <f aca="false">AH34/AG34</f>
        <v>0.55</v>
      </c>
      <c r="AG34" s="161" t="n">
        <v>40</v>
      </c>
      <c r="AH34" s="161" t="n">
        <v>22</v>
      </c>
      <c r="AI34" s="161" t="n">
        <v>325</v>
      </c>
      <c r="AJ34" s="161" t="n">
        <f aca="false">AI34/AH34</f>
        <v>14.7727272727273</v>
      </c>
      <c r="AK34" s="161" t="n">
        <v>2</v>
      </c>
      <c r="AL34" s="158" t="n">
        <f aca="false">AK34/AH34</f>
        <v>0.0909090909090909</v>
      </c>
      <c r="AN34" s="161" t="n">
        <v>5</v>
      </c>
      <c r="AO34" s="161" t="n">
        <v>20</v>
      </c>
      <c r="AP34" s="171" t="n">
        <f aca="false">AO34/AN34</f>
        <v>4</v>
      </c>
      <c r="AQ34" s="161" t="n">
        <v>0</v>
      </c>
      <c r="AR34" s="158" t="n">
        <f aca="false">AQ34/AN34</f>
        <v>0</v>
      </c>
      <c r="AV34" s="172" t="e">
        <f aca="false">(#ref!+AK34)/(#ref!+AK37)</f>
        <v>#NAME?</v>
      </c>
      <c r="AW34" s="172" t="e">
        <f aca="false">#ref!/(AK34+#ref!)</f>
        <v>#NAME?</v>
      </c>
      <c r="AX34" s="172" t="e">
        <f aca="false">AK34/(#ref!+AK34)</f>
        <v>#NAME?</v>
      </c>
      <c r="AZ34" s="161" t="n">
        <f aca="false">(AI34*0.1)+(AK34*6)+(AO34*0.1)+(AQ34*6)</f>
        <v>46.5</v>
      </c>
      <c r="BA34" s="161" t="n">
        <f aca="false">(AH34*1)+(AI34*0.1)+(AK34*6)+(AO34*0.1)+(AQ34*6)</f>
        <v>68.5</v>
      </c>
    </row>
    <row r="35" customFormat="false" ht="8.25" hidden="false" customHeight="false" outlineLevel="0" collapsed="false">
      <c r="A35" s="160" t="s">
        <v>2001</v>
      </c>
      <c r="B35" s="161" t="n">
        <v>28</v>
      </c>
      <c r="C35" s="161"/>
      <c r="D35" s="158" t="n">
        <f aca="false">F35/E35</f>
        <v>0.545454545454545</v>
      </c>
      <c r="E35" s="161" t="n">
        <v>11</v>
      </c>
      <c r="F35" s="161" t="n">
        <v>6</v>
      </c>
      <c r="G35" s="161" t="n">
        <v>48</v>
      </c>
      <c r="H35" s="161" t="n">
        <f aca="false">G35/F35</f>
        <v>8</v>
      </c>
      <c r="I35" s="161" t="n">
        <v>1</v>
      </c>
      <c r="J35" s="158" t="n">
        <f aca="false">I35/F35</f>
        <v>0.166666666666667</v>
      </c>
      <c r="L35" s="161"/>
      <c r="M35" s="161"/>
      <c r="N35" s="171" t="e">
        <f aca="false">M35/L35</f>
        <v>#DIV/0!</v>
      </c>
      <c r="O35" s="161"/>
      <c r="P35" s="158" t="e">
        <f aca="false">O35/L35</f>
        <v>#DIV/0!</v>
      </c>
      <c r="S35" s="160" t="s">
        <v>2002</v>
      </c>
      <c r="T35" s="172" t="n">
        <f aca="false">(E35+L35)/($D$27+$L$27+$N$17+$E$47+$L$47)</f>
        <v>0.0196078431372549</v>
      </c>
      <c r="U35" s="172" t="n">
        <f aca="false">E35/($E$17)</f>
        <v>0.0314285714285714</v>
      </c>
      <c r="V35" s="172" t="n">
        <f aca="false">L35/($N$17+$D$27+$L$38+$L$47)</f>
        <v>0</v>
      </c>
      <c r="X35" s="161" t="n">
        <f aca="false">($G35*('Scoring Format'!$B$4))+($I35*'Scoring Format'!$B$7)+($M35*('Scoring Format'!$B$3))+($O35*('Scoring Format'!$B$6))</f>
        <v>10.8</v>
      </c>
      <c r="Y35" s="161" t="n">
        <f aca="false">(F35*1)+(($G35*('Scoring Format'!$B$4))+($I35*'Scoring Format'!$B$7)+($M35*('Scoring Format'!$B$3))+($O35*('Scoring Format'!$B$6)))</f>
        <v>16.8</v>
      </c>
      <c r="Z35" s="161" t="n">
        <f aca="false">(F35*0.5)+(($G35*('Scoring Format'!$B$4))+($I35*'Scoring Format'!$B$7)+($M35*('Scoring Format'!$B$3))+($O35*('Scoring Format'!$B$6)))</f>
        <v>13.8</v>
      </c>
      <c r="AA35" s="2"/>
      <c r="AD35" s="160" t="s">
        <v>2003</v>
      </c>
      <c r="AE35" s="160"/>
      <c r="AF35" s="158" t="n">
        <f aca="false">AH35/AG35</f>
        <v>0.662068965517241</v>
      </c>
      <c r="AG35" s="161" t="n">
        <v>145</v>
      </c>
      <c r="AH35" s="161" t="n">
        <v>96</v>
      </c>
      <c r="AI35" s="161" t="n">
        <v>1098</v>
      </c>
      <c r="AJ35" s="161" t="n">
        <f aca="false">AI35/AH35</f>
        <v>11.4375</v>
      </c>
      <c r="AK35" s="161" t="n">
        <v>7</v>
      </c>
      <c r="AL35" s="158" t="n">
        <f aca="false">AK35/AH35</f>
        <v>0.0729166666666667</v>
      </c>
      <c r="AN35" s="161" t="n">
        <v>0</v>
      </c>
      <c r="AO35" s="161" t="n">
        <v>0</v>
      </c>
      <c r="AP35" s="171" t="e">
        <f aca="false">AO35/AN35</f>
        <v>#DIV/0!</v>
      </c>
      <c r="AQ35" s="161" t="n">
        <v>0</v>
      </c>
      <c r="AR35" s="158" t="e">
        <f aca="false">AQ35/AN35</f>
        <v>#DIV/0!</v>
      </c>
      <c r="AV35" s="172" t="e">
        <f aca="false">(#ref!+AK35)/(#ref!+AK38)</f>
        <v>#NAME?</v>
      </c>
      <c r="AW35" s="172" t="e">
        <f aca="false">#ref!/(AK35+#ref!)</f>
        <v>#NAME?</v>
      </c>
      <c r="AX35" s="172" t="e">
        <f aca="false">AK35/(#ref!+AK35)</f>
        <v>#NAME?</v>
      </c>
      <c r="AZ35" s="161" t="n">
        <f aca="false">(AI35*0.1)+(AK35*6)+(AO35*0.1)+(AQ35*6)</f>
        <v>151.8</v>
      </c>
      <c r="BA35" s="161" t="n">
        <f aca="false">(AH35*1)+(AI35*0.1)+(AK35*6)+(AO35*0.1)+(AQ35*6)</f>
        <v>247.8</v>
      </c>
    </row>
    <row r="36" customFormat="false" ht="8.25" hidden="false" customHeight="false" outlineLevel="0" collapsed="false">
      <c r="A36" s="160" t="s">
        <v>2004</v>
      </c>
      <c r="B36" s="161" t="n">
        <v>23</v>
      </c>
      <c r="C36" s="161"/>
      <c r="D36" s="158" t="n">
        <f aca="false">F36/E36</f>
        <v>0.6</v>
      </c>
      <c r="E36" s="161" t="n">
        <v>20</v>
      </c>
      <c r="F36" s="161" t="n">
        <v>12</v>
      </c>
      <c r="G36" s="161" t="n">
        <v>96</v>
      </c>
      <c r="H36" s="161" t="n">
        <f aca="false">G36/F36</f>
        <v>8</v>
      </c>
      <c r="I36" s="161" t="n">
        <v>1</v>
      </c>
      <c r="J36" s="158" t="n">
        <f aca="false">I36/F36</f>
        <v>0.0833333333333333</v>
      </c>
      <c r="L36" s="161"/>
      <c r="M36" s="161"/>
      <c r="N36" s="171" t="e">
        <f aca="false">M36/L36</f>
        <v>#DIV/0!</v>
      </c>
      <c r="O36" s="161"/>
      <c r="P36" s="158" t="e">
        <f aca="false">O36/L36</f>
        <v>#DIV/0!</v>
      </c>
      <c r="S36" s="160" t="s">
        <v>2005</v>
      </c>
      <c r="T36" s="172" t="n">
        <f aca="false">(E36+L36)/($D$27+$L$27+$N$17+$E$47+$L$47)</f>
        <v>0.035650623885918</v>
      </c>
      <c r="U36" s="172" t="n">
        <f aca="false">E36/($E$17)</f>
        <v>0.0571428571428571</v>
      </c>
      <c r="V36" s="172" t="n">
        <f aca="false">L36/($N$17+$D$27+$L$38+$L$47)</f>
        <v>0</v>
      </c>
      <c r="X36" s="161" t="n">
        <f aca="false">($G36*('Scoring Format'!$B$4))+($I36*'Scoring Format'!$B$7)+($M36*('Scoring Format'!$B$3))+($O36*('Scoring Format'!$B$6))</f>
        <v>15.6</v>
      </c>
      <c r="Y36" s="161" t="n">
        <f aca="false">(F36*1)+(($G36*('Scoring Format'!$B$4))+($I36*'Scoring Format'!$B$7)+($M36*('Scoring Format'!$B$3))+($O36*('Scoring Format'!$B$6)))</f>
        <v>27.6</v>
      </c>
      <c r="Z36" s="161" t="n">
        <f aca="false">(F36*0.5)+(($G36*('Scoring Format'!$B$4))+($I36*'Scoring Format'!$B$7)+($M36*('Scoring Format'!$B$3))+($O36*('Scoring Format'!$B$6)))</f>
        <v>21.6</v>
      </c>
      <c r="AA36" s="2"/>
      <c r="AD36" s="160" t="s">
        <v>2006</v>
      </c>
      <c r="AE36" s="160"/>
      <c r="AF36" s="158" t="n">
        <f aca="false">AH36/AG36</f>
        <v>0.6</v>
      </c>
      <c r="AG36" s="161" t="n">
        <v>10</v>
      </c>
      <c r="AH36" s="161" t="n">
        <v>6</v>
      </c>
      <c r="AI36" s="161" t="n">
        <v>100</v>
      </c>
      <c r="AJ36" s="161" t="n">
        <f aca="false">AI36/AH36</f>
        <v>16.6666666666667</v>
      </c>
      <c r="AK36" s="161" t="n">
        <v>0</v>
      </c>
      <c r="AL36" s="158" t="n">
        <f aca="false">AK36/AH36</f>
        <v>0</v>
      </c>
      <c r="AN36" s="161" t="n">
        <v>0</v>
      </c>
      <c r="AO36" s="161" t="n">
        <v>0</v>
      </c>
      <c r="AP36" s="171" t="e">
        <f aca="false">AO36/AN36</f>
        <v>#DIV/0!</v>
      </c>
      <c r="AQ36" s="161" t="n">
        <v>0</v>
      </c>
      <c r="AR36" s="158" t="e">
        <f aca="false">AQ36/AN36</f>
        <v>#DIV/0!</v>
      </c>
      <c r="AV36" s="172" t="e">
        <f aca="false">(#ref!+AK36)/(#ref!+AK41)</f>
        <v>#NAME?</v>
      </c>
      <c r="AW36" s="172" t="e">
        <f aca="false">#ref!/(AK36+#ref!)</f>
        <v>#NAME?</v>
      </c>
      <c r="AX36" s="172" t="e">
        <f aca="false">AK36/(#ref!+AK36)</f>
        <v>#NAME?</v>
      </c>
      <c r="AZ36" s="161" t="n">
        <f aca="false">(AI36*0.1)+(AK36*6)+(AO36*0.1)+(AQ36*6)</f>
        <v>10</v>
      </c>
      <c r="BA36" s="161" t="n">
        <f aca="false">(AH36*1)+(AI36*0.1)+(AK36*6)+(AO36*0.1)+(AQ36*6)</f>
        <v>16</v>
      </c>
    </row>
    <row r="37" customFormat="false" ht="8.25" hidden="false" customHeight="false" outlineLevel="0" collapsed="false">
      <c r="A37" s="160" t="s">
        <v>2007</v>
      </c>
      <c r="B37" s="161" t="n">
        <v>23</v>
      </c>
      <c r="C37" s="161"/>
      <c r="D37" s="158" t="n">
        <f aca="false">F37/E37</f>
        <v>0.476190476190476</v>
      </c>
      <c r="E37" s="161" t="n">
        <v>21</v>
      </c>
      <c r="F37" s="161" t="n">
        <v>10</v>
      </c>
      <c r="G37" s="161" t="n">
        <v>110</v>
      </c>
      <c r="H37" s="161" t="n">
        <f aca="false">G37/F37</f>
        <v>11</v>
      </c>
      <c r="I37" s="161" t="n">
        <v>1</v>
      </c>
      <c r="J37" s="158" t="n">
        <f aca="false">I37/F37</f>
        <v>0.1</v>
      </c>
      <c r="L37" s="161"/>
      <c r="M37" s="161"/>
      <c r="N37" s="171" t="e">
        <f aca="false">M37/L37</f>
        <v>#DIV/0!</v>
      </c>
      <c r="O37" s="161"/>
      <c r="P37" s="158" t="e">
        <f aca="false">O37/L37</f>
        <v>#DIV/0!</v>
      </c>
      <c r="S37" s="160" t="s">
        <v>2008</v>
      </c>
      <c r="T37" s="172" t="n">
        <f aca="false">(E37+L37)/($D$27+$L$27+$N$17+$E$47+$L$47)</f>
        <v>0.0374331550802139</v>
      </c>
      <c r="U37" s="172" t="n">
        <f aca="false">E37/($E$17)</f>
        <v>0.06</v>
      </c>
      <c r="V37" s="172" t="n">
        <f aca="false">L37/($N$17+$D$27+$L$38+$L$47)</f>
        <v>0</v>
      </c>
      <c r="X37" s="161" t="n">
        <f aca="false">($G37*('Scoring Format'!$B$4))+($I37*'Scoring Format'!$B$7)+($M37*('Scoring Format'!$B$3))+($O37*('Scoring Format'!$B$6))</f>
        <v>17</v>
      </c>
      <c r="Y37" s="161" t="n">
        <f aca="false">(F37*1)+(($G37*('Scoring Format'!$B$4))+($I37*'Scoring Format'!$B$7)+($M37*('Scoring Format'!$B$3))+($O37*('Scoring Format'!$B$6)))</f>
        <v>27</v>
      </c>
      <c r="Z37" s="161" t="n">
        <f aca="false">(F37*0.5)+(($G37*('Scoring Format'!$B$4))+($I37*'Scoring Format'!$B$7)+($M37*('Scoring Format'!$B$3))+($O37*('Scoring Format'!$B$6)))</f>
        <v>22</v>
      </c>
      <c r="AA37" s="2"/>
      <c r="AD37" s="160" t="s">
        <v>2009</v>
      </c>
      <c r="AE37" s="160"/>
      <c r="AF37" s="158" t="e">
        <f aca="false">AH37/AG37</f>
        <v>#DIV/0!</v>
      </c>
      <c r="AG37" s="161"/>
      <c r="AH37" s="161"/>
      <c r="AI37" s="161"/>
      <c r="AJ37" s="161"/>
      <c r="AK37" s="161"/>
      <c r="AL37" s="158" t="e">
        <f aca="false">AK37/AH37</f>
        <v>#DIV/0!</v>
      </c>
      <c r="AN37" s="161"/>
      <c r="AO37" s="161"/>
      <c r="AP37" s="171" t="e">
        <f aca="false">AO37/AN37</f>
        <v>#DIV/0!</v>
      </c>
      <c r="AQ37" s="161"/>
      <c r="AR37" s="158" t="e">
        <f aca="false">AQ37/AN37</f>
        <v>#DIV/0!</v>
      </c>
      <c r="AV37" s="172" t="e">
        <f aca="false">(#ref!+AK37)/(#ref!+AK42)</f>
        <v>#NAME?</v>
      </c>
      <c r="AW37" s="172" t="e">
        <f aca="false">#ref!/(AK37+#ref!)</f>
        <v>#NAME?</v>
      </c>
      <c r="AX37" s="172" t="e">
        <f aca="false">AK37/(#ref!+AK37)</f>
        <v>#NAME?</v>
      </c>
      <c r="AZ37" s="161"/>
      <c r="BA37" s="161"/>
    </row>
    <row r="38" customFormat="false" ht="8.25" hidden="false" customHeight="false" outlineLevel="0" collapsed="false">
      <c r="A38" s="159" t="s">
        <v>49</v>
      </c>
      <c r="B38" s="159"/>
      <c r="C38" s="159"/>
      <c r="D38" s="156"/>
      <c r="E38" s="159" t="n">
        <f aca="false">SUM(E32:E37)</f>
        <v>352</v>
      </c>
      <c r="F38" s="159" t="n">
        <f aca="false">SUM(F32:F37)</f>
        <v>221</v>
      </c>
      <c r="G38" s="159" t="n">
        <f aca="false">SUM(G32:G37)</f>
        <v>2724</v>
      </c>
      <c r="H38" s="159"/>
      <c r="I38" s="159" t="n">
        <f aca="false">SUM(I32:I37)</f>
        <v>18</v>
      </c>
      <c r="J38" s="159"/>
      <c r="K38" s="159"/>
      <c r="L38" s="159" t="n">
        <f aca="false">SUM(L32:L37)</f>
        <v>6</v>
      </c>
      <c r="M38" s="159" t="n">
        <f aca="false">SUM(M32:M37)</f>
        <v>30</v>
      </c>
      <c r="N38" s="159"/>
      <c r="O38" s="159" t="n">
        <f aca="false">SUM(O32:O37)</f>
        <v>0</v>
      </c>
      <c r="P38" s="159"/>
      <c r="AD38" s="159" t="s">
        <v>49</v>
      </c>
      <c r="AE38" s="159"/>
      <c r="AF38" s="156"/>
      <c r="AG38" s="159" t="n">
        <f aca="false">SUM(AG32:AG37)</f>
        <v>422</v>
      </c>
      <c r="AH38" s="159" t="n">
        <f aca="false">SUM(AH32:AH37)</f>
        <v>265</v>
      </c>
      <c r="AI38" s="159" t="n">
        <f aca="false">SUM(AI32:AI37)</f>
        <v>3125</v>
      </c>
      <c r="AJ38" s="159"/>
      <c r="AK38" s="159" t="n">
        <f aca="false">SUM(AK32:AK37)</f>
        <v>20</v>
      </c>
      <c r="AL38" s="159"/>
      <c r="AM38" s="159"/>
      <c r="AN38" s="159" t="n">
        <f aca="false">SUM(AN32:AN37)</f>
        <v>17</v>
      </c>
      <c r="AO38" s="159" t="n">
        <f aca="false">SUM(AO32:AO37)</f>
        <v>128</v>
      </c>
      <c r="AP38" s="159"/>
      <c r="AQ38" s="159" t="n">
        <f aca="false">SUM(AQ32:AQ37)</f>
        <v>0</v>
      </c>
      <c r="AR38" s="159"/>
    </row>
    <row r="39" customFormat="false" ht="8.25" hidden="false" customHeight="false" outlineLevel="0" collapsed="false">
      <c r="A39" s="159"/>
      <c r="C39" s="2"/>
      <c r="D39" s="2"/>
      <c r="E39" s="2"/>
      <c r="F39" s="2"/>
      <c r="G39" s="2"/>
      <c r="H39" s="2"/>
      <c r="I39" s="2"/>
      <c r="J39" s="2"/>
      <c r="K39" s="2"/>
      <c r="L39" s="2"/>
      <c r="AC39" s="159"/>
      <c r="AE39" s="2"/>
      <c r="AF39" s="2"/>
      <c r="AG39" s="2"/>
      <c r="AH39" s="2"/>
      <c r="AI39" s="2"/>
      <c r="AJ39" s="2"/>
      <c r="AK39" s="2"/>
      <c r="AL39" s="2"/>
      <c r="AM39" s="2"/>
      <c r="AN39" s="2"/>
    </row>
    <row r="40" customFormat="false" ht="8.25" hidden="false" customHeight="false" outlineLevel="0" collapsed="false">
      <c r="A40" s="159"/>
      <c r="C40" s="2"/>
      <c r="D40" s="2"/>
      <c r="E40" s="2"/>
      <c r="F40" s="2"/>
      <c r="G40" s="2"/>
      <c r="H40" s="2"/>
      <c r="I40" s="2"/>
      <c r="J40" s="2"/>
      <c r="K40" s="2"/>
      <c r="L40" s="2"/>
      <c r="AC40" s="159"/>
      <c r="AE40" s="2"/>
      <c r="AF40" s="2"/>
      <c r="AG40" s="2"/>
      <c r="AH40" s="2"/>
      <c r="AI40" s="2"/>
      <c r="AJ40" s="2"/>
      <c r="AK40" s="2"/>
      <c r="AL40" s="2"/>
      <c r="AM40" s="2"/>
      <c r="AN40" s="2"/>
    </row>
    <row r="41" customFormat="false" ht="8.25" hidden="false" customHeight="false" outlineLevel="0" collapsed="false">
      <c r="A41" s="153" t="s">
        <v>50</v>
      </c>
      <c r="B41" s="153"/>
      <c r="C41" s="153"/>
      <c r="D41" s="153"/>
      <c r="E41" s="153"/>
      <c r="F41" s="153"/>
      <c r="G41" s="153"/>
      <c r="H41" s="154"/>
      <c r="I41" s="154"/>
      <c r="J41" s="2"/>
      <c r="K41" s="2"/>
      <c r="L41" s="153" t="s">
        <v>19</v>
      </c>
      <c r="M41" s="153"/>
      <c r="N41" s="153"/>
      <c r="O41" s="153"/>
      <c r="P41" s="153"/>
      <c r="T41" s="153" t="s">
        <v>20</v>
      </c>
      <c r="U41" s="153"/>
      <c r="V41" s="153"/>
      <c r="X41" s="153"/>
      <c r="Y41" s="153"/>
      <c r="AE41" s="153" t="s">
        <v>50</v>
      </c>
      <c r="AF41" s="153"/>
      <c r="AG41" s="153"/>
      <c r="AH41" s="153"/>
      <c r="AI41" s="153"/>
      <c r="AJ41" s="153"/>
      <c r="AK41" s="153"/>
      <c r="AL41" s="2"/>
      <c r="AM41" s="2"/>
      <c r="AN41" s="153" t="s">
        <v>19</v>
      </c>
      <c r="AO41" s="153"/>
      <c r="AP41" s="153"/>
      <c r="AQ41" s="153"/>
      <c r="AR41" s="153"/>
      <c r="AV41" s="153" t="s">
        <v>20</v>
      </c>
      <c r="AW41" s="153"/>
      <c r="AX41" s="153"/>
      <c r="AZ41" s="153" t="s">
        <v>21</v>
      </c>
      <c r="BA41" s="153"/>
    </row>
    <row r="42" customFormat="false" ht="8.25" hidden="false" customHeight="false" outlineLevel="0" collapsed="false">
      <c r="A42" s="159" t="s">
        <v>95</v>
      </c>
      <c r="B42" s="159" t="s">
        <v>23</v>
      </c>
      <c r="C42" s="159" t="s">
        <v>24</v>
      </c>
      <c r="D42" s="159" t="s">
        <v>52</v>
      </c>
      <c r="E42" s="159" t="s">
        <v>53</v>
      </c>
      <c r="F42" s="159" t="s">
        <v>54</v>
      </c>
      <c r="G42" s="159" t="s">
        <v>55</v>
      </c>
      <c r="H42" s="159" t="s">
        <v>56</v>
      </c>
      <c r="I42" s="159" t="s">
        <v>30</v>
      </c>
      <c r="J42" s="159" t="s">
        <v>57</v>
      </c>
      <c r="L42" s="159" t="s">
        <v>34</v>
      </c>
      <c r="M42" s="159" t="s">
        <v>35</v>
      </c>
      <c r="N42" s="159" t="s">
        <v>36</v>
      </c>
      <c r="O42" s="159" t="s">
        <v>96</v>
      </c>
      <c r="P42" s="159" t="s">
        <v>31</v>
      </c>
      <c r="S42" s="159" t="s">
        <v>95</v>
      </c>
      <c r="T42" s="159" t="s">
        <v>38</v>
      </c>
      <c r="U42" s="159" t="s">
        <v>39</v>
      </c>
      <c r="V42" s="159" t="s">
        <v>40</v>
      </c>
      <c r="X42" s="159" t="s">
        <v>41</v>
      </c>
      <c r="Y42" s="159" t="s">
        <v>58</v>
      </c>
      <c r="Z42" s="159" t="s">
        <v>97</v>
      </c>
      <c r="AA42" s="159"/>
      <c r="AD42" s="159" t="s">
        <v>95</v>
      </c>
      <c r="AE42" s="159" t="s">
        <v>24</v>
      </c>
      <c r="AF42" s="159" t="s">
        <v>52</v>
      </c>
      <c r="AG42" s="159" t="s">
        <v>53</v>
      </c>
      <c r="AH42" s="159" t="s">
        <v>54</v>
      </c>
      <c r="AI42" s="159" t="s">
        <v>55</v>
      </c>
      <c r="AJ42" s="159" t="s">
        <v>56</v>
      </c>
      <c r="AK42" s="159" t="s">
        <v>30</v>
      </c>
      <c r="AL42" s="159" t="s">
        <v>57</v>
      </c>
      <c r="AN42" s="159" t="s">
        <v>34</v>
      </c>
      <c r="AO42" s="159" t="s">
        <v>35</v>
      </c>
      <c r="AP42" s="159" t="s">
        <v>36</v>
      </c>
      <c r="AQ42" s="159" t="s">
        <v>96</v>
      </c>
      <c r="AR42" s="159" t="s">
        <v>31</v>
      </c>
      <c r="AV42" s="159" t="s">
        <v>38</v>
      </c>
      <c r="AW42" s="159" t="s">
        <v>39</v>
      </c>
      <c r="AX42" s="159" t="s">
        <v>40</v>
      </c>
      <c r="AZ42" s="159" t="s">
        <v>41</v>
      </c>
      <c r="BA42" s="159" t="s">
        <v>58</v>
      </c>
    </row>
    <row r="43" customFormat="false" ht="8.25" hidden="false" customHeight="false" outlineLevel="0" collapsed="false">
      <c r="A43" s="160" t="s">
        <v>2010</v>
      </c>
      <c r="B43" s="161" t="n">
        <v>25</v>
      </c>
      <c r="C43" s="161" t="n">
        <v>17</v>
      </c>
      <c r="D43" s="158" t="n">
        <f aca="false">F43/E43</f>
        <v>0.764705882352941</v>
      </c>
      <c r="E43" s="161" t="n">
        <v>17</v>
      </c>
      <c r="F43" s="161" t="n">
        <v>13</v>
      </c>
      <c r="G43" s="161" t="n">
        <v>115</v>
      </c>
      <c r="H43" s="161" t="n">
        <f aca="false">G43/F43</f>
        <v>8.84615384615385</v>
      </c>
      <c r="I43" s="161" t="n">
        <v>0</v>
      </c>
      <c r="J43" s="158" t="n">
        <f aca="false">I43/F43</f>
        <v>0</v>
      </c>
      <c r="L43" s="161" t="n">
        <v>0</v>
      </c>
      <c r="M43" s="161" t="n">
        <v>0</v>
      </c>
      <c r="N43" s="161" t="n">
        <v>0</v>
      </c>
      <c r="O43" s="161" t="n">
        <v>0</v>
      </c>
      <c r="P43" s="158" t="e">
        <f aca="false">O43/L43</f>
        <v>#DIV/0!</v>
      </c>
      <c r="S43" s="160" t="s">
        <v>2011</v>
      </c>
      <c r="T43" s="172" t="n">
        <f aca="false">(E43+L43)/($E$47+$L$47+$E$38+$L$38+$K$27+$D$27+$N$17)</f>
        <v>0.0180851063829787</v>
      </c>
      <c r="U43" s="172" t="n">
        <f aca="false">E43/($E$47+$E$38+$K$27)</f>
        <v>0.0325670498084291</v>
      </c>
      <c r="V43" s="172" t="n">
        <f aca="false">L43/($L$47+$L$38+$D$27+$N$17)</f>
        <v>0</v>
      </c>
      <c r="X43" s="161" t="n">
        <f aca="false">($G43*('Scoring Format'!$B$4))+($I43*'Scoring Format'!$B$7)+($M43*('Scoring Format'!$B$3))+($O43*('Scoring Format'!$B$6))</f>
        <v>11.5</v>
      </c>
      <c r="Y43" s="161" t="n">
        <f aca="false">(F43*1)+(($G43*('Scoring Format'!$B$4))+($I43*'Scoring Format'!$B$7)+($M43*('Scoring Format'!$B$3))+($O43*('Scoring Format'!$B$6)))</f>
        <v>24.5</v>
      </c>
      <c r="Z43" s="161" t="n">
        <f aca="false">(F43*0.5)+(($G43*('Scoring Format'!$B$4))+($I43*'Scoring Format'!$B$7)+($M43*('Scoring Format'!$B$3))+($O43*('Scoring Format'!$B$6)))</f>
        <v>18</v>
      </c>
      <c r="AA43" s="2"/>
      <c r="AD43" s="160" t="s">
        <v>2012</v>
      </c>
      <c r="AE43" s="160"/>
      <c r="AF43" s="158" t="n">
        <f aca="false">AH43/AG43</f>
        <v>0.5625</v>
      </c>
      <c r="AG43" s="161" t="n">
        <v>16</v>
      </c>
      <c r="AH43" s="161" t="n">
        <v>9</v>
      </c>
      <c r="AI43" s="161" t="n">
        <v>108</v>
      </c>
      <c r="AJ43" s="161" t="n">
        <f aca="false">AI43/AH43</f>
        <v>12</v>
      </c>
      <c r="AK43" s="161" t="n">
        <v>1</v>
      </c>
      <c r="AL43" s="158" t="n">
        <f aca="false">AK43/AH43</f>
        <v>0.111111111111111</v>
      </c>
      <c r="AN43" s="161" t="n">
        <v>0</v>
      </c>
      <c r="AO43" s="161" t="n">
        <v>0</v>
      </c>
      <c r="AP43" s="161" t="n">
        <v>0</v>
      </c>
      <c r="AQ43" s="161" t="n">
        <v>0</v>
      </c>
      <c r="AR43" s="158" t="e">
        <f aca="false">AQ43/AN43</f>
        <v>#DIV/0!</v>
      </c>
      <c r="AV43" s="172" t="e">
        <f aca="false">(#ref!+AK43)/(#ref!+AK46)</f>
        <v>#NAME?</v>
      </c>
      <c r="AW43" s="172" t="e">
        <f aca="false">#ref!/(AK43+#ref!)</f>
        <v>#NAME?</v>
      </c>
      <c r="AX43" s="172" t="e">
        <f aca="false">AK43/(#ref!+AK43)</f>
        <v>#NAME?</v>
      </c>
      <c r="AZ43" s="161" t="n">
        <f aca="false">(AI43*0.1)+(AK43*6)+(AO43*0.1)+(AQ43*6)</f>
        <v>16.8</v>
      </c>
      <c r="BA43" s="161" t="n">
        <f aca="false">(AH43*1)+(AI43*0.1)+(AK43*6)+(AO43*0.1)+(AQ43*6)</f>
        <v>25.8</v>
      </c>
    </row>
    <row r="44" customFormat="false" ht="8.25" hidden="false" customHeight="false" outlineLevel="0" collapsed="false">
      <c r="A44" s="160" t="s">
        <v>2013</v>
      </c>
      <c r="B44" s="161" t="n">
        <v>23</v>
      </c>
      <c r="C44" s="161" t="n">
        <v>17</v>
      </c>
      <c r="D44" s="158" t="n">
        <f aca="false">F44/E44</f>
        <v>0.695652173913044</v>
      </c>
      <c r="E44" s="161" t="n">
        <v>46</v>
      </c>
      <c r="F44" s="161" t="n">
        <v>32</v>
      </c>
      <c r="G44" s="161" t="n">
        <v>360</v>
      </c>
      <c r="H44" s="161" t="n">
        <f aca="false">G44/F44</f>
        <v>11.25</v>
      </c>
      <c r="I44" s="161" t="n">
        <v>2</v>
      </c>
      <c r="J44" s="158" t="n">
        <f aca="false">I44/F44</f>
        <v>0.0625</v>
      </c>
      <c r="L44" s="161" t="n">
        <v>0</v>
      </c>
      <c r="M44" s="161" t="n">
        <v>0</v>
      </c>
      <c r="N44" s="161" t="n">
        <v>0</v>
      </c>
      <c r="O44" s="161" t="n">
        <v>0</v>
      </c>
      <c r="P44" s="158" t="e">
        <f aca="false">O44/L44</f>
        <v>#DIV/0!</v>
      </c>
      <c r="S44" s="160" t="s">
        <v>2014</v>
      </c>
      <c r="T44" s="172" t="n">
        <f aca="false">(E44+L44)/($E$47+$L$47+$E$38+$L$38+$K$27+$D$27+$N$17)</f>
        <v>0.048936170212766</v>
      </c>
      <c r="U44" s="172" t="n">
        <f aca="false">E44/($E$47+$E$38+$K$27)</f>
        <v>0.0881226053639847</v>
      </c>
      <c r="V44" s="172" t="n">
        <f aca="false">L44/($L$47+$L$38+$D$27+$N$17)</f>
        <v>0</v>
      </c>
      <c r="X44" s="161" t="n">
        <f aca="false">($G44*('Scoring Format'!$B$4))+($I44*'Scoring Format'!$B$7)+($M44*('Scoring Format'!$B$3))+($O44*('Scoring Format'!$B$6))</f>
        <v>48</v>
      </c>
      <c r="Y44" s="161" t="n">
        <f aca="false">(F44*1)+(($G44*('Scoring Format'!$B$4))+($I44*'Scoring Format'!$B$7)+($M44*('Scoring Format'!$B$3))+($O44*('Scoring Format'!$B$6)))</f>
        <v>80</v>
      </c>
      <c r="Z44" s="161" t="n">
        <f aca="false">(F44*0.5)+(($G44*('Scoring Format'!$B$4))+($I44*'Scoring Format'!$B$7)+($M44*('Scoring Format'!$B$3))+($O44*('Scoring Format'!$B$6)))</f>
        <v>64</v>
      </c>
      <c r="AA44" s="2"/>
      <c r="AD44" s="160" t="s">
        <v>2015</v>
      </c>
      <c r="AE44" s="160"/>
      <c r="AF44" s="158" t="n">
        <f aca="false">AH44/AG44</f>
        <v>0.742857142857143</v>
      </c>
      <c r="AG44" s="161" t="n">
        <v>35</v>
      </c>
      <c r="AH44" s="161" t="n">
        <v>26</v>
      </c>
      <c r="AI44" s="161" t="n">
        <v>283</v>
      </c>
      <c r="AJ44" s="161" t="n">
        <f aca="false">AI44/AH44</f>
        <v>10.8846153846154</v>
      </c>
      <c r="AK44" s="161" t="n">
        <v>2</v>
      </c>
      <c r="AL44" s="158" t="n">
        <f aca="false">AK44/AH44</f>
        <v>0.0769230769230769</v>
      </c>
      <c r="AN44" s="161" t="n">
        <v>0</v>
      </c>
      <c r="AO44" s="161" t="n">
        <v>0</v>
      </c>
      <c r="AP44" s="161" t="n">
        <v>0</v>
      </c>
      <c r="AQ44" s="161" t="n">
        <v>0</v>
      </c>
      <c r="AR44" s="158" t="e">
        <f aca="false">AQ44/AN44</f>
        <v>#DIV/0!</v>
      </c>
      <c r="AV44" s="172" t="e">
        <f aca="false">(#ref!+AK44)/(#ref!+AK47)</f>
        <v>#NAME?</v>
      </c>
      <c r="AW44" s="172" t="e">
        <f aca="false">#ref!/(AK44+#ref!)</f>
        <v>#NAME?</v>
      </c>
      <c r="AX44" s="172" t="e">
        <f aca="false">AK44/(#ref!+AK44)</f>
        <v>#NAME?</v>
      </c>
      <c r="AZ44" s="161" t="n">
        <f aca="false">(AI44*0.1)+(AK44*6)+(AO44*0.1)+(AQ44*6)</f>
        <v>40.3</v>
      </c>
      <c r="BA44" s="161" t="n">
        <f aca="false">(AH44*1)+(AI44*0.1)+(AK44*6)+(AO44*0.1)+(AQ44*6)</f>
        <v>66.3</v>
      </c>
    </row>
    <row r="45" customFormat="false" ht="8.25" hidden="false" customHeight="false" outlineLevel="0" collapsed="false">
      <c r="A45" s="160" t="s">
        <v>2016</v>
      </c>
      <c r="B45" s="161" t="n">
        <v>28</v>
      </c>
      <c r="C45" s="161" t="n">
        <v>17</v>
      </c>
      <c r="D45" s="158" t="n">
        <f aca="false">F45/E45</f>
        <v>0.666666666666667</v>
      </c>
      <c r="E45" s="161" t="n">
        <v>6</v>
      </c>
      <c r="F45" s="161" t="n">
        <v>4</v>
      </c>
      <c r="G45" s="161" t="n">
        <v>40</v>
      </c>
      <c r="H45" s="161" t="n">
        <f aca="false">G45/F45</f>
        <v>10</v>
      </c>
      <c r="I45" s="161" t="n">
        <v>1</v>
      </c>
      <c r="J45" s="158" t="n">
        <f aca="false">I45/F45</f>
        <v>0.25</v>
      </c>
      <c r="L45" s="161" t="n">
        <v>0</v>
      </c>
      <c r="M45" s="161" t="n">
        <v>0</v>
      </c>
      <c r="N45" s="161" t="n">
        <v>0</v>
      </c>
      <c r="O45" s="161" t="n">
        <v>0</v>
      </c>
      <c r="P45" s="158" t="e">
        <f aca="false">O45/L45</f>
        <v>#DIV/0!</v>
      </c>
      <c r="S45" s="160" t="s">
        <v>2017</v>
      </c>
      <c r="T45" s="172" t="n">
        <f aca="false">(E45+L45)/($E$47+$L$47+$E$38+$L$38+$K$27+$D$27+$N$17)</f>
        <v>0.00638297872340426</v>
      </c>
      <c r="U45" s="172" t="n">
        <f aca="false">E45/($E$47+$E$38+$K$27)</f>
        <v>0.0114942528735632</v>
      </c>
      <c r="V45" s="172" t="n">
        <f aca="false">L45/($L$47+$L$38+$D$27+$N$17)</f>
        <v>0</v>
      </c>
      <c r="X45" s="161" t="n">
        <f aca="false">($G45*('Scoring Format'!$B$4))+($I45*'Scoring Format'!$B$7)+($M45*('Scoring Format'!$B$3))+($O45*('Scoring Format'!$B$6))</f>
        <v>10</v>
      </c>
      <c r="Y45" s="161" t="n">
        <f aca="false">(F45*1)+(($G45*('Scoring Format'!$B$4))+($I45*'Scoring Format'!$B$7)+($M45*('Scoring Format'!$B$3))+($O45*('Scoring Format'!$B$6)))</f>
        <v>14</v>
      </c>
      <c r="Z45" s="161" t="n">
        <f aca="false">(F45*0.5)+(($G45*('Scoring Format'!$B$4))+($I45*'Scoring Format'!$B$7)+($M45*('Scoring Format'!$B$3))+($O45*('Scoring Format'!$B$6)))</f>
        <v>12</v>
      </c>
      <c r="AA45" s="2"/>
      <c r="AD45" s="160" t="s">
        <v>2018</v>
      </c>
      <c r="AE45" s="160"/>
      <c r="AF45" s="158" t="n">
        <f aca="false">AH45/AG45</f>
        <v>0.5</v>
      </c>
      <c r="AG45" s="161" t="n">
        <v>12</v>
      </c>
      <c r="AH45" s="161" t="n">
        <v>6</v>
      </c>
      <c r="AI45" s="161" t="n">
        <v>65</v>
      </c>
      <c r="AJ45" s="161" t="n">
        <f aca="false">AI45/AH45</f>
        <v>10.8333333333333</v>
      </c>
      <c r="AK45" s="161" t="n">
        <v>0</v>
      </c>
      <c r="AL45" s="158" t="n">
        <f aca="false">AK45/AH45</f>
        <v>0</v>
      </c>
      <c r="AN45" s="161" t="n">
        <v>0</v>
      </c>
      <c r="AO45" s="161" t="n">
        <v>0</v>
      </c>
      <c r="AP45" s="161" t="n">
        <v>0</v>
      </c>
      <c r="AQ45" s="161" t="n">
        <v>0</v>
      </c>
      <c r="AR45" s="158" t="e">
        <f aca="false">AQ45/AN45</f>
        <v>#DIV/0!</v>
      </c>
      <c r="AV45" s="172" t="e">
        <f aca="false">(#ref!+AK45)/(#ref!+AI49)</f>
        <v>#NAME?</v>
      </c>
      <c r="AW45" s="172" t="e">
        <f aca="false">#ref!/(AK45+#ref!)</f>
        <v>#NAME?</v>
      </c>
      <c r="AX45" s="172" t="e">
        <f aca="false">AK45/(#ref!+AK45)</f>
        <v>#NAME?</v>
      </c>
      <c r="AZ45" s="161" t="n">
        <f aca="false">(AI45*0.1)+(AK45*6)+(AO45*0.1)+(AQ45*6)</f>
        <v>6.5</v>
      </c>
      <c r="BA45" s="161" t="n">
        <f aca="false">(AH45*1)+(AI45*0.1)+(AK45*6)+(AO45*0.1)+(AQ45*6)</f>
        <v>12.5</v>
      </c>
    </row>
    <row r="46" customFormat="false" ht="8.25" hidden="false" customHeight="false" outlineLevel="0" collapsed="false">
      <c r="A46" s="160" t="s">
        <v>2019</v>
      </c>
      <c r="B46" s="161" t="n">
        <v>26</v>
      </c>
      <c r="C46" s="161" t="n">
        <v>17</v>
      </c>
      <c r="D46" s="158" t="e">
        <f aca="false">F46/E46</f>
        <v>#DIV/0!</v>
      </c>
      <c r="E46" s="161"/>
      <c r="F46" s="161"/>
      <c r="G46" s="161"/>
      <c r="H46" s="161" t="e">
        <f aca="false">G46/F46</f>
        <v>#DIV/0!</v>
      </c>
      <c r="I46" s="161"/>
      <c r="J46" s="158" t="e">
        <f aca="false">I46/F46</f>
        <v>#DIV/0!</v>
      </c>
      <c r="L46" s="161" t="n">
        <v>0</v>
      </c>
      <c r="M46" s="161" t="n">
        <v>0</v>
      </c>
      <c r="N46" s="161" t="n">
        <v>0</v>
      </c>
      <c r="O46" s="161" t="n">
        <v>0</v>
      </c>
      <c r="P46" s="158" t="e">
        <f aca="false">O46/L46</f>
        <v>#DIV/0!</v>
      </c>
      <c r="S46" s="160" t="s">
        <v>2020</v>
      </c>
      <c r="T46" s="172" t="n">
        <f aca="false">(E46+L46)/($E$47+$L$47+$E$38+$L$38+$K$27+$D$27+$N$17)</f>
        <v>0</v>
      </c>
      <c r="U46" s="172" t="n">
        <f aca="false">E46/($E$47+$E$38+$K$27)</f>
        <v>0</v>
      </c>
      <c r="V46" s="172" t="n">
        <f aca="false">L46/($L$47+$L$38+$D$27+$N$17)</f>
        <v>0</v>
      </c>
      <c r="X46" s="161" t="n">
        <f aca="false">($G46*('Scoring Format'!$B$4))+($I46*'Scoring Format'!$B$7)+($M46*('Scoring Format'!$B$3))+($O46*('Scoring Format'!$B$6))</f>
        <v>0</v>
      </c>
      <c r="Y46" s="161" t="n">
        <f aca="false">(F46*1)+(($G46*('Scoring Format'!$B$4))+($I46*'Scoring Format'!$B$7)+($M46*('Scoring Format'!$B$3))+($O46*('Scoring Format'!$B$6)))</f>
        <v>0</v>
      </c>
      <c r="Z46" s="161" t="n">
        <f aca="false">(F46*0.5)+(($G46*('Scoring Format'!$B$4))+($I46*'Scoring Format'!$B$7)+($M46*('Scoring Format'!$B$3))+($O46*('Scoring Format'!$B$6)))</f>
        <v>0</v>
      </c>
      <c r="AA46" s="2"/>
      <c r="AD46" s="160" t="s">
        <v>2021</v>
      </c>
      <c r="AE46" s="160"/>
      <c r="AF46" s="158" t="e">
        <f aca="false">AH46/AG46</f>
        <v>#DIV/0!</v>
      </c>
      <c r="AG46" s="161"/>
      <c r="AH46" s="161"/>
      <c r="AI46" s="161"/>
      <c r="AJ46" s="161" t="e">
        <f aca="false">AI46/AH46</f>
        <v>#DIV/0!</v>
      </c>
      <c r="AK46" s="161"/>
      <c r="AL46" s="158" t="e">
        <f aca="false">AK46/AH46</f>
        <v>#DIV/0!</v>
      </c>
      <c r="AN46" s="161"/>
      <c r="AO46" s="161"/>
      <c r="AP46" s="161"/>
      <c r="AQ46" s="161" t="n">
        <v>0</v>
      </c>
      <c r="AR46" s="158" t="e">
        <f aca="false">AQ46/AN46</f>
        <v>#DIV/0!</v>
      </c>
      <c r="AV46" s="172" t="e">
        <f aca="false">(#ref!+AK46)/(#ref!+AI50)</f>
        <v>#NAME?</v>
      </c>
      <c r="AW46" s="172" t="e">
        <f aca="false">#ref!/(AK46+#ref!)</f>
        <v>#NAME?</v>
      </c>
      <c r="AX46" s="172" t="e">
        <f aca="false">AK46/(#ref!+AK46)</f>
        <v>#NAME?</v>
      </c>
      <c r="AZ46" s="161" t="n">
        <f aca="false">(AI46*0.1)+(AK46*6)+(AO46*0.1)+(AQ46*6)</f>
        <v>0</v>
      </c>
      <c r="BA46" s="161" t="n">
        <f aca="false">(AH46*1)+(AI46*0.1)+(AK46*6)+(AO46*0.1)+(AQ46*6)</f>
        <v>0</v>
      </c>
    </row>
    <row r="47" customFormat="false" ht="8.25" hidden="false" customHeight="false" outlineLevel="0" collapsed="false">
      <c r="A47" s="159" t="s">
        <v>49</v>
      </c>
      <c r="B47" s="159"/>
      <c r="C47" s="159"/>
      <c r="D47" s="156"/>
      <c r="E47" s="159" t="n">
        <f aca="false">SUM(E43:E46)</f>
        <v>69</v>
      </c>
      <c r="F47" s="159" t="n">
        <f aca="false">SUM(F43:F46)</f>
        <v>49</v>
      </c>
      <c r="G47" s="159" t="n">
        <f aca="false">SUM(G43:G46)</f>
        <v>515</v>
      </c>
      <c r="H47" s="159"/>
      <c r="I47" s="159" t="n">
        <f aca="false">SUM(I43:I46)</f>
        <v>3</v>
      </c>
      <c r="J47" s="159"/>
      <c r="K47" s="159"/>
      <c r="L47" s="159" t="n">
        <f aca="false">SUM(L43:L46)</f>
        <v>0</v>
      </c>
      <c r="M47" s="159" t="n">
        <f aca="false">SUM(M43:M46)</f>
        <v>0</v>
      </c>
      <c r="N47" s="159"/>
      <c r="O47" s="159" t="n">
        <f aca="false">SUM(O43:O46)</f>
        <v>0</v>
      </c>
      <c r="P47" s="156"/>
      <c r="R47" s="163"/>
      <c r="T47" s="163"/>
      <c r="V47" s="2"/>
      <c r="W47" s="2"/>
      <c r="AD47" s="159" t="s">
        <v>49</v>
      </c>
      <c r="AE47" s="159"/>
      <c r="AF47" s="156"/>
      <c r="AG47" s="159" t="n">
        <f aca="false">SUM(AG43:AG46)</f>
        <v>63</v>
      </c>
      <c r="AH47" s="159" t="n">
        <f aca="false">SUM(AH43:AH46)</f>
        <v>41</v>
      </c>
      <c r="AI47" s="159" t="n">
        <f aca="false">SUM(AI43:AI46)</f>
        <v>456</v>
      </c>
      <c r="AJ47" s="159"/>
      <c r="AK47" s="159" t="n">
        <f aca="false">SUM(AK43:AK46)</f>
        <v>3</v>
      </c>
      <c r="AL47" s="159"/>
      <c r="AM47" s="159"/>
      <c r="AN47" s="159" t="n">
        <f aca="false">SUM(AN43:AN46)</f>
        <v>0</v>
      </c>
      <c r="AO47" s="159" t="n">
        <f aca="false">SUM(AO43:AO46)</f>
        <v>0</v>
      </c>
      <c r="AP47" s="159"/>
      <c r="AQ47" s="159" t="n">
        <f aca="false">SUM(AQ43:AQ46)</f>
        <v>0</v>
      </c>
      <c r="AR47" s="156"/>
      <c r="AT47" s="163"/>
      <c r="AU47" s="163"/>
      <c r="AV47" s="163"/>
      <c r="AX47" s="2"/>
      <c r="AY47" s="2"/>
    </row>
    <row r="48" customFormat="false" ht="8.25" hidden="false" customHeight="false" outlineLevel="0" collapsed="false">
      <c r="H48" s="167"/>
      <c r="I48" s="2"/>
      <c r="J48" s="2"/>
      <c r="P48" s="163"/>
      <c r="Q48" s="163"/>
      <c r="R48" s="163"/>
      <c r="S48" s="1" t="s">
        <v>2022</v>
      </c>
      <c r="T48" s="2"/>
      <c r="U48" s="2"/>
      <c r="AJ48" s="167"/>
      <c r="AK48" s="2"/>
      <c r="AL48" s="2"/>
      <c r="AR48" s="163"/>
      <c r="AS48" s="163"/>
      <c r="AT48" s="163"/>
      <c r="AV48" s="2"/>
      <c r="AW48" s="2"/>
    </row>
    <row r="49" customFormat="false" ht="8.25" hidden="false" customHeight="false" outlineLevel="0" collapsed="false">
      <c r="H49" s="167"/>
      <c r="I49" s="2"/>
      <c r="J49" s="2"/>
      <c r="P49" s="163"/>
      <c r="Q49" s="163"/>
      <c r="R49" s="163"/>
      <c r="T49" s="2"/>
      <c r="U49" s="2"/>
      <c r="AJ49" s="167"/>
      <c r="AK49" s="2"/>
      <c r="AL49" s="2"/>
      <c r="AR49" s="163"/>
      <c r="AS49" s="163"/>
      <c r="AT49" s="163"/>
      <c r="AV49" s="2"/>
      <c r="AW49" s="2"/>
    </row>
    <row r="50" customFormat="false" ht="8.25" hidden="false" customHeight="false" outlineLevel="0" collapsed="false">
      <c r="A50" s="153" t="s">
        <v>109</v>
      </c>
      <c r="B50" s="153"/>
      <c r="C50" s="153"/>
      <c r="D50" s="153"/>
      <c r="E50" s="153"/>
      <c r="F50" s="153"/>
      <c r="G50" s="153"/>
      <c r="H50" s="167"/>
      <c r="I50" s="2"/>
      <c r="J50" s="153" t="s">
        <v>110</v>
      </c>
      <c r="K50" s="153"/>
      <c r="L50" s="153"/>
      <c r="M50" s="153"/>
      <c r="N50" s="153"/>
      <c r="P50" s="173"/>
      <c r="Q50" s="163"/>
      <c r="R50" s="153" t="s">
        <v>111</v>
      </c>
      <c r="S50" s="153"/>
      <c r="T50" s="153"/>
      <c r="U50" s="153"/>
      <c r="V50" s="153"/>
      <c r="AC50" s="153" t="s">
        <v>109</v>
      </c>
      <c r="AD50" s="153"/>
      <c r="AE50" s="153"/>
      <c r="AF50" s="153"/>
      <c r="AG50" s="153"/>
      <c r="AH50" s="153"/>
      <c r="AI50" s="153"/>
      <c r="AJ50" s="167"/>
      <c r="AK50" s="2"/>
      <c r="AL50" s="153" t="s">
        <v>110</v>
      </c>
      <c r="AM50" s="153"/>
      <c r="AN50" s="153"/>
      <c r="AO50" s="153"/>
      <c r="AP50" s="153"/>
      <c r="AR50" s="173"/>
      <c r="AS50" s="163"/>
      <c r="AT50" s="153" t="s">
        <v>111</v>
      </c>
      <c r="AU50" s="153"/>
      <c r="AV50" s="153"/>
      <c r="AW50" s="153"/>
      <c r="AX50" s="153"/>
    </row>
    <row r="51" customFormat="false" ht="8.25" hidden="false" customHeight="false" outlineLevel="0" collapsed="false">
      <c r="A51" s="156"/>
      <c r="B51" s="159" t="s">
        <v>53</v>
      </c>
      <c r="C51" s="159" t="s">
        <v>112</v>
      </c>
      <c r="D51" s="159" t="s">
        <v>55</v>
      </c>
      <c r="E51" s="159" t="s">
        <v>30</v>
      </c>
      <c r="H51" s="2"/>
      <c r="I51" s="2"/>
      <c r="J51" s="174" t="s">
        <v>113</v>
      </c>
      <c r="K51" s="174"/>
      <c r="L51" s="174"/>
      <c r="M51" s="174"/>
      <c r="N51" s="156" t="s">
        <v>114</v>
      </c>
      <c r="R51" s="174" t="s">
        <v>113</v>
      </c>
      <c r="S51" s="174"/>
      <c r="T51" s="174"/>
      <c r="U51" s="174"/>
      <c r="V51" s="156" t="s">
        <v>114</v>
      </c>
      <c r="AC51" s="156"/>
      <c r="AD51" s="159" t="s">
        <v>53</v>
      </c>
      <c r="AE51" s="159" t="s">
        <v>112</v>
      </c>
      <c r="AF51" s="159" t="s">
        <v>55</v>
      </c>
      <c r="AG51" s="159" t="s">
        <v>30</v>
      </c>
      <c r="AJ51" s="2"/>
      <c r="AK51" s="2"/>
      <c r="AL51" s="174" t="s">
        <v>113</v>
      </c>
      <c r="AM51" s="174"/>
      <c r="AN51" s="174"/>
      <c r="AO51" s="174"/>
      <c r="AP51" s="156" t="s">
        <v>114</v>
      </c>
      <c r="AT51" s="174" t="s">
        <v>113</v>
      </c>
      <c r="AU51" s="174"/>
      <c r="AV51" s="174"/>
      <c r="AW51" s="174"/>
      <c r="AX51" s="156" t="s">
        <v>114</v>
      </c>
    </row>
    <row r="52" customFormat="false" ht="8.25" hidden="false" customHeight="false" outlineLevel="0" collapsed="false">
      <c r="A52" s="175" t="s">
        <v>117</v>
      </c>
      <c r="B52" s="161" t="n">
        <f aca="false">SUM(K22:K26,E32:E37,E43:E46)</f>
        <v>522</v>
      </c>
      <c r="C52" s="161" t="n">
        <f aca="false">SUM(F43:F46,F32:F37,L22:L26)</f>
        <v>350</v>
      </c>
      <c r="D52" s="161" t="n">
        <f aca="false">SUM(G43:G46,G32:G37,M22:M26)</f>
        <v>3780</v>
      </c>
      <c r="E52" s="161" t="n">
        <f aca="false">SUM(O22:O26,I32:I37,I43:I46)</f>
        <v>24</v>
      </c>
      <c r="H52" s="2"/>
      <c r="I52" s="2"/>
      <c r="J52" s="160" t="s">
        <v>2023</v>
      </c>
      <c r="K52" s="160"/>
      <c r="L52" s="160"/>
      <c r="M52" s="160"/>
      <c r="N52" s="160" t="s">
        <v>22</v>
      </c>
      <c r="R52" s="160"/>
      <c r="S52" s="160"/>
      <c r="T52" s="160"/>
      <c r="U52" s="160"/>
      <c r="V52" s="160"/>
      <c r="AC52" s="175" t="s">
        <v>117</v>
      </c>
      <c r="AD52" s="161" t="n">
        <f aca="false">SUM(AM22:AM26,AG32:AG37,AG43:AG46)</f>
        <v>583</v>
      </c>
      <c r="AE52" s="161" t="n">
        <f aca="false">SUM(AH43:AH46,AH32:AH37,AM22:AM26)</f>
        <v>404</v>
      </c>
      <c r="AF52" s="161" t="n">
        <f aca="false">SUM(AI43:AI46,AI32:AI37,AN22:AN26)</f>
        <v>3653</v>
      </c>
      <c r="AG52" s="161" t="n">
        <f aca="false">SUM(AQ22:AQ26,AK32:AK37,AK43:AK46)</f>
        <v>27</v>
      </c>
      <c r="AJ52" s="2"/>
      <c r="AK52" s="2"/>
      <c r="AL52" s="175"/>
      <c r="AM52" s="175"/>
      <c r="AN52" s="175"/>
      <c r="AO52" s="175"/>
      <c r="AP52" s="160"/>
      <c r="AT52" s="175"/>
      <c r="AU52" s="175"/>
      <c r="AV52" s="175"/>
      <c r="AW52" s="175"/>
      <c r="AX52" s="160"/>
    </row>
    <row r="53" customFormat="false" ht="8.25" hidden="false" customHeight="false" outlineLevel="0" collapsed="false">
      <c r="A53" s="175" t="s">
        <v>118</v>
      </c>
      <c r="B53" s="161" t="n">
        <f aca="false">SUM(D17)</f>
        <v>522</v>
      </c>
      <c r="C53" s="161" t="n">
        <f aca="false">SUM(E17)</f>
        <v>350</v>
      </c>
      <c r="D53" s="161" t="n">
        <f aca="false">SUM(G17)</f>
        <v>3780</v>
      </c>
      <c r="E53" s="161" t="n">
        <f aca="false">SUM(I17)</f>
        <v>24</v>
      </c>
      <c r="F53" s="159"/>
      <c r="J53" s="160" t="s">
        <v>2024</v>
      </c>
      <c r="K53" s="160"/>
      <c r="L53" s="160"/>
      <c r="M53" s="160"/>
      <c r="N53" s="160" t="s">
        <v>22</v>
      </c>
      <c r="R53" s="160"/>
      <c r="S53" s="160"/>
      <c r="T53" s="160"/>
      <c r="U53" s="160"/>
      <c r="V53" s="160"/>
      <c r="AC53" s="175" t="s">
        <v>118</v>
      </c>
      <c r="AD53" s="161" t="n">
        <f aca="false">SUM(AF17)</f>
        <v>583</v>
      </c>
      <c r="AE53" s="161" t="n">
        <f aca="false">SUM(AG17)</f>
        <v>378</v>
      </c>
      <c r="AF53" s="161" t="n">
        <f aca="false">SUM(AI17)</f>
        <v>4072</v>
      </c>
      <c r="AG53" s="161" t="n">
        <f aca="false">SUM(AK17)</f>
        <v>27</v>
      </c>
      <c r="AH53" s="159"/>
      <c r="AL53" s="175"/>
      <c r="AM53" s="175"/>
      <c r="AN53" s="175"/>
      <c r="AO53" s="175"/>
      <c r="AP53" s="160"/>
      <c r="AT53" s="175"/>
      <c r="AU53" s="175"/>
      <c r="AV53" s="175"/>
      <c r="AW53" s="175"/>
      <c r="AX53" s="160"/>
    </row>
    <row r="54" customFormat="false" ht="8.25" hidden="false" customHeight="false" outlineLevel="0" collapsed="false">
      <c r="A54" s="175" t="s">
        <v>120</v>
      </c>
      <c r="B54" s="161"/>
      <c r="F54" s="159"/>
      <c r="J54" s="160" t="s">
        <v>2025</v>
      </c>
      <c r="K54" s="160"/>
      <c r="L54" s="160"/>
      <c r="M54" s="160"/>
      <c r="N54" s="160" t="s">
        <v>51</v>
      </c>
      <c r="R54" s="160"/>
      <c r="S54" s="160"/>
      <c r="T54" s="160"/>
      <c r="U54" s="160"/>
      <c r="V54" s="160"/>
      <c r="AC54" s="175" t="s">
        <v>120</v>
      </c>
      <c r="AD54" s="160"/>
      <c r="AH54" s="159"/>
      <c r="AL54" s="175"/>
      <c r="AM54" s="175"/>
      <c r="AN54" s="175"/>
      <c r="AO54" s="175"/>
      <c r="AP54" s="160"/>
      <c r="AT54" s="175"/>
      <c r="AU54" s="175"/>
      <c r="AV54" s="175"/>
      <c r="AW54" s="175"/>
      <c r="AX54" s="160"/>
    </row>
    <row r="55" customFormat="false" ht="8.25" hidden="false" customHeight="false" outlineLevel="0" collapsed="false">
      <c r="J55" s="160" t="s">
        <v>2026</v>
      </c>
      <c r="K55" s="160"/>
      <c r="L55" s="160"/>
      <c r="M55" s="160"/>
      <c r="N55" s="160" t="s">
        <v>122</v>
      </c>
      <c r="R55" s="160"/>
      <c r="S55" s="160"/>
      <c r="T55" s="160"/>
      <c r="U55" s="160"/>
      <c r="V55" s="160"/>
      <c r="AL55" s="175"/>
      <c r="AM55" s="175"/>
      <c r="AN55" s="175"/>
      <c r="AO55" s="175"/>
      <c r="AP55" s="160"/>
      <c r="AT55" s="175"/>
      <c r="AU55" s="175"/>
      <c r="AV55" s="175"/>
      <c r="AW55" s="175"/>
      <c r="AX55" s="160"/>
    </row>
    <row r="56" customFormat="false" ht="8.25" hidden="false" customHeight="false" outlineLevel="0" collapsed="false">
      <c r="A56" s="156"/>
      <c r="B56" s="159" t="s">
        <v>25</v>
      </c>
      <c r="C56" s="159" t="s">
        <v>28</v>
      </c>
      <c r="D56" s="159" t="s">
        <v>30</v>
      </c>
      <c r="J56" s="160" t="s">
        <v>2027</v>
      </c>
      <c r="K56" s="160"/>
      <c r="L56" s="160"/>
      <c r="M56" s="160"/>
      <c r="N56" s="160" t="s">
        <v>122</v>
      </c>
      <c r="R56" s="160"/>
      <c r="S56" s="160"/>
      <c r="T56" s="160"/>
      <c r="U56" s="160"/>
      <c r="V56" s="160"/>
      <c r="AC56" s="156"/>
      <c r="AD56" s="159" t="s">
        <v>25</v>
      </c>
      <c r="AE56" s="159" t="s">
        <v>28</v>
      </c>
      <c r="AF56" s="159" t="s">
        <v>30</v>
      </c>
      <c r="AL56" s="175"/>
      <c r="AM56" s="175"/>
      <c r="AN56" s="175"/>
      <c r="AO56" s="175"/>
      <c r="AP56" s="160"/>
      <c r="AT56" s="175"/>
      <c r="AU56" s="175"/>
      <c r="AV56" s="175"/>
      <c r="AW56" s="175"/>
      <c r="AX56" s="160"/>
    </row>
    <row r="57" customFormat="false" ht="8.25" hidden="false" customHeight="false" outlineLevel="0" collapsed="false">
      <c r="A57" s="175" t="s">
        <v>125</v>
      </c>
      <c r="B57" s="161" t="n">
        <f aca="false">SUM(N14:N16,D22:D26,L32:L37,L43:L46)</f>
        <v>418</v>
      </c>
      <c r="C57" s="161" t="n">
        <f aca="false">SUM(O14:O16,E22:E26,M32:M37,M43:M46)</f>
        <v>1797</v>
      </c>
      <c r="D57" s="161" t="n">
        <f aca="false">SUM(Q14:Q16,G22:G26,O32:O37,O43:O46)</f>
        <v>11</v>
      </c>
      <c r="J57" s="160" t="s">
        <v>2028</v>
      </c>
      <c r="K57" s="160"/>
      <c r="L57" s="160"/>
      <c r="M57" s="160"/>
      <c r="N57" s="160" t="s">
        <v>122</v>
      </c>
      <c r="R57" s="175"/>
      <c r="S57" s="175"/>
      <c r="T57" s="175"/>
      <c r="U57" s="175"/>
      <c r="V57" s="160"/>
      <c r="AC57" s="175" t="s">
        <v>125</v>
      </c>
      <c r="AD57" s="161" t="n">
        <f aca="false">SUM(AP14:AP16,AF22:AF26,AN32:AN37,AN43:AN46)</f>
        <v>421</v>
      </c>
      <c r="AE57" s="161" t="n">
        <f aca="false">SUM(AQ14:AQ16,AG22:AG26,AO32:AO37,AO43:AO46)</f>
        <v>2231</v>
      </c>
      <c r="AF57" s="161" t="n">
        <f aca="false">SUM(AS14:AS16,AI22:AI26,AQ32:AQ37,AQ43:AQ46)</f>
        <v>18</v>
      </c>
      <c r="AL57" s="175"/>
      <c r="AM57" s="175"/>
      <c r="AN57" s="175"/>
      <c r="AO57" s="175"/>
      <c r="AP57" s="160"/>
      <c r="AT57" s="175"/>
      <c r="AU57" s="175"/>
      <c r="AV57" s="175"/>
      <c r="AW57" s="175"/>
      <c r="AX57" s="160"/>
    </row>
    <row r="58" customFormat="false" ht="8.25" hidden="false" customHeight="false" outlineLevel="0" collapsed="false">
      <c r="A58" s="175" t="s">
        <v>120</v>
      </c>
      <c r="B58" s="161"/>
      <c r="J58" s="160" t="s">
        <v>2029</v>
      </c>
      <c r="K58" s="160"/>
      <c r="L58" s="160"/>
      <c r="M58" s="160"/>
      <c r="N58" s="160" t="s">
        <v>122</v>
      </c>
      <c r="R58" s="175"/>
      <c r="S58" s="175"/>
      <c r="T58" s="175"/>
      <c r="U58" s="175"/>
      <c r="V58" s="160"/>
      <c r="AC58" s="175" t="s">
        <v>120</v>
      </c>
      <c r="AD58" s="160"/>
      <c r="AL58" s="175"/>
      <c r="AM58" s="175"/>
      <c r="AN58" s="175"/>
      <c r="AO58" s="175"/>
      <c r="AP58" s="160"/>
      <c r="AT58" s="175"/>
      <c r="AU58" s="175"/>
      <c r="AV58" s="175"/>
      <c r="AW58" s="175"/>
      <c r="AX58" s="160"/>
    </row>
    <row r="59" customFormat="false" ht="8.25" hidden="false" customHeight="false" outlineLevel="0" collapsed="false">
      <c r="J59" s="160" t="s">
        <v>2030</v>
      </c>
      <c r="K59" s="160"/>
      <c r="L59" s="160"/>
      <c r="M59" s="160"/>
      <c r="N59" s="160" t="s">
        <v>122</v>
      </c>
      <c r="R59" s="175"/>
      <c r="S59" s="175"/>
      <c r="T59" s="175"/>
      <c r="U59" s="175"/>
      <c r="V59" s="160"/>
      <c r="AL59" s="175"/>
      <c r="AM59" s="175"/>
      <c r="AN59" s="175"/>
      <c r="AO59" s="175"/>
      <c r="AP59" s="160"/>
      <c r="AT59" s="175"/>
      <c r="AU59" s="175"/>
      <c r="AV59" s="175"/>
      <c r="AW59" s="175"/>
      <c r="AX59" s="160"/>
    </row>
    <row r="60" customFormat="false" ht="8.25" hidden="false" customHeight="false" outlineLevel="0" collapsed="false">
      <c r="B60" s="159" t="s">
        <v>16</v>
      </c>
      <c r="C60" s="159" t="s">
        <v>17</v>
      </c>
      <c r="J60" s="1" t="s">
        <v>2031</v>
      </c>
      <c r="N60" s="1" t="s">
        <v>130</v>
      </c>
      <c r="AD60" s="159" t="s">
        <v>16</v>
      </c>
      <c r="AE60" s="159" t="s">
        <v>17</v>
      </c>
    </row>
    <row r="61" customFormat="false" ht="8.25" hidden="false" customHeight="false" outlineLevel="0" collapsed="false">
      <c r="A61" s="175" t="s">
        <v>131</v>
      </c>
      <c r="B61" s="158" t="n">
        <f aca="false">B57/(B53+B57)</f>
        <v>0.44468085106383</v>
      </c>
      <c r="C61" s="158" t="n">
        <f aca="false">B53/(B53+B57)</f>
        <v>0.55531914893617</v>
      </c>
      <c r="J61" s="1" t="s">
        <v>132</v>
      </c>
      <c r="AC61" s="175" t="s">
        <v>131</v>
      </c>
      <c r="AD61" s="158" t="n">
        <f aca="false">AD57/(AD53+AD57)</f>
        <v>0.419322709163347</v>
      </c>
      <c r="AE61" s="158" t="n">
        <f aca="false">AD53/(AD53+AD57)</f>
        <v>0.580677290836653</v>
      </c>
      <c r="AL61" s="1" t="s">
        <v>132</v>
      </c>
    </row>
    <row r="62" customFormat="false" ht="8.25" hidden="false" customHeight="false" outlineLevel="0" collapsed="false">
      <c r="A62" s="175" t="s">
        <v>133</v>
      </c>
      <c r="B62" s="161"/>
      <c r="C62" s="160"/>
      <c r="AC62" s="175" t="s">
        <v>133</v>
      </c>
      <c r="AD62" s="160"/>
      <c r="AE62" s="160"/>
    </row>
    <row r="73" customFormat="false" ht="8.25" hidden="false" customHeight="false" outlineLevel="0" collapsed="false">
      <c r="A73" s="153" t="s">
        <v>10</v>
      </c>
      <c r="B73" s="153"/>
      <c r="C73" s="153"/>
      <c r="D73" s="153"/>
      <c r="E73" s="153"/>
      <c r="F73" s="153"/>
      <c r="G73" s="153"/>
      <c r="H73" s="153"/>
      <c r="I73" s="153"/>
      <c r="J73" s="153"/>
      <c r="K73" s="153"/>
      <c r="L73" s="153"/>
      <c r="M73" s="153"/>
      <c r="N73" s="153"/>
      <c r="O73" s="153"/>
      <c r="P73" s="153"/>
      <c r="Q73" s="153"/>
      <c r="R73" s="153"/>
      <c r="S73" s="153"/>
      <c r="T73" s="153"/>
      <c r="U73" s="153"/>
      <c r="V73" s="153"/>
      <c r="W73" s="153"/>
    </row>
    <row r="74" customFormat="false" ht="8.25" hidden="false" customHeight="false" outlineLevel="0" collapsed="false">
      <c r="A74" s="154"/>
      <c r="B74" s="154"/>
      <c r="C74" s="154"/>
      <c r="D74" s="154"/>
      <c r="E74" s="154"/>
      <c r="F74" s="154"/>
      <c r="G74" s="154"/>
      <c r="H74" s="154"/>
      <c r="I74" s="154"/>
      <c r="J74" s="154"/>
      <c r="K74" s="154"/>
      <c r="L74" s="154"/>
      <c r="M74" s="154"/>
      <c r="N74" s="154"/>
      <c r="O74" s="154"/>
      <c r="P74" s="154"/>
      <c r="Q74" s="154"/>
      <c r="R74" s="154"/>
      <c r="S74" s="154"/>
      <c r="T74" s="154"/>
      <c r="U74" s="154"/>
      <c r="V74" s="154"/>
      <c r="W74" s="154"/>
    </row>
    <row r="75" customFormat="false" ht="8.25" hidden="false" customHeight="false" outlineLevel="0" collapsed="false">
      <c r="H75" s="155" t="s">
        <v>11</v>
      </c>
      <c r="I75" s="155"/>
      <c r="J75" s="155"/>
      <c r="M75" s="155" t="s">
        <v>12</v>
      </c>
      <c r="N75" s="155"/>
      <c r="O75" s="155"/>
      <c r="S75" s="156" t="s">
        <v>13</v>
      </c>
    </row>
    <row r="76" customFormat="false" ht="8.25" hidden="false" customHeight="false" outlineLevel="0" collapsed="false">
      <c r="H76" s="155" t="s">
        <v>14</v>
      </c>
      <c r="I76" s="155"/>
      <c r="J76" s="155"/>
      <c r="M76" s="155" t="s">
        <v>15</v>
      </c>
      <c r="S76" s="157" t="s">
        <v>16</v>
      </c>
      <c r="T76" s="157" t="s">
        <v>17</v>
      </c>
    </row>
    <row r="77" customFormat="false" ht="8.25" hidden="false" customHeight="false" outlineLevel="0" collapsed="false">
      <c r="H77" s="155"/>
      <c r="I77" s="155"/>
      <c r="J77" s="155"/>
      <c r="S77" s="158" t="n">
        <f aca="false">(M87+C97+K108+K117)/(M87+C97+K108+C87)</f>
        <v>0.470960929250264</v>
      </c>
      <c r="T77" s="158" t="n">
        <f aca="false">C87/(C87+M87+C97+K108+K117)</f>
        <v>0.529039070749736</v>
      </c>
    </row>
    <row r="80" customFormat="false" ht="8.25" hidden="false" customHeight="false" outlineLevel="0" collapsed="false">
      <c r="A80" s="153" t="s">
        <v>14</v>
      </c>
      <c r="B80" s="153"/>
      <c r="C80" s="153"/>
      <c r="D80" s="153"/>
      <c r="E80" s="153"/>
      <c r="F80" s="153"/>
      <c r="G80" s="153"/>
      <c r="H80" s="153"/>
      <c r="I80" s="153"/>
      <c r="J80" s="153"/>
      <c r="K80" s="153"/>
      <c r="L80" s="153"/>
      <c r="M80" s="153"/>
      <c r="N80" s="153"/>
      <c r="O80" s="153"/>
      <c r="P80" s="153"/>
      <c r="Q80" s="153"/>
      <c r="R80" s="153"/>
      <c r="S80" s="153"/>
      <c r="T80" s="153"/>
      <c r="U80" s="153"/>
      <c r="V80" s="153"/>
      <c r="W80" s="153"/>
    </row>
    <row r="82" customFormat="false" ht="8.25" hidden="false" customHeight="false" outlineLevel="0" collapsed="false">
      <c r="C82" s="153" t="s">
        <v>18</v>
      </c>
      <c r="D82" s="153"/>
      <c r="E82" s="153"/>
      <c r="F82" s="153"/>
      <c r="G82" s="153"/>
      <c r="H82" s="153"/>
      <c r="I82" s="153"/>
      <c r="L82" s="153" t="s">
        <v>19</v>
      </c>
      <c r="M82" s="153"/>
      <c r="N82" s="153"/>
      <c r="O82" s="153"/>
      <c r="P82" s="153"/>
      <c r="R82" s="153" t="s">
        <v>20</v>
      </c>
      <c r="S82" s="153"/>
      <c r="T82" s="153"/>
      <c r="V82" s="153" t="s">
        <v>21</v>
      </c>
      <c r="W82" s="153"/>
    </row>
    <row r="83" customFormat="false" ht="8.25" hidden="false" customHeight="false" outlineLevel="0" collapsed="false">
      <c r="A83" s="159" t="s">
        <v>22</v>
      </c>
      <c r="B83" s="159" t="s">
        <v>24</v>
      </c>
      <c r="C83" s="159" t="s">
        <v>25</v>
      </c>
      <c r="D83" s="159" t="s">
        <v>26</v>
      </c>
      <c r="E83" s="159" t="s">
        <v>27</v>
      </c>
      <c r="F83" s="159" t="s">
        <v>28</v>
      </c>
      <c r="G83" s="159" t="s">
        <v>29</v>
      </c>
      <c r="H83" s="159" t="s">
        <v>30</v>
      </c>
      <c r="I83" s="159" t="s">
        <v>31</v>
      </c>
      <c r="J83" s="159" t="s">
        <v>32</v>
      </c>
      <c r="K83" s="159" t="s">
        <v>33</v>
      </c>
      <c r="M83" s="159" t="s">
        <v>34</v>
      </c>
      <c r="N83" s="159" t="s">
        <v>35</v>
      </c>
      <c r="O83" s="159" t="s">
        <v>36</v>
      </c>
      <c r="P83" s="159" t="s">
        <v>30</v>
      </c>
      <c r="Q83" s="159" t="s">
        <v>37</v>
      </c>
      <c r="R83" s="159"/>
      <c r="S83" s="159" t="s">
        <v>38</v>
      </c>
      <c r="T83" s="159" t="s">
        <v>39</v>
      </c>
      <c r="U83" s="159" t="s">
        <v>40</v>
      </c>
      <c r="V83" s="159"/>
      <c r="W83" s="159" t="s">
        <v>41</v>
      </c>
      <c r="X83" s="159" t="s">
        <v>42</v>
      </c>
      <c r="Y83" s="159"/>
      <c r="Z83" s="159"/>
    </row>
    <row r="84" customFormat="false" ht="8.25" hidden="false" customHeight="false" outlineLevel="0" collapsed="false">
      <c r="A84" s="160" t="s">
        <v>639</v>
      </c>
      <c r="B84" s="161" t="n">
        <v>8</v>
      </c>
      <c r="C84" s="161" t="n">
        <v>301</v>
      </c>
      <c r="D84" s="161" t="n">
        <v>202</v>
      </c>
      <c r="E84" s="158" t="n">
        <f aca="false">D84/C84</f>
        <v>0.67109634551495</v>
      </c>
      <c r="F84" s="161" t="n">
        <v>2305</v>
      </c>
      <c r="G84" s="162" t="n">
        <f aca="false">F84/C84</f>
        <v>7.6578073089701</v>
      </c>
      <c r="H84" s="161" t="n">
        <v>14</v>
      </c>
      <c r="I84" s="158" t="n">
        <f aca="false">H84/C84</f>
        <v>0.0465116279069767</v>
      </c>
      <c r="J84" s="161" t="n">
        <v>4</v>
      </c>
      <c r="K84" s="158" t="n">
        <f aca="false">J84/C84</f>
        <v>0.0132890365448505</v>
      </c>
      <c r="M84" s="161"/>
      <c r="N84" s="161"/>
      <c r="O84" s="161" t="e">
        <f aca="false">N84/M84</f>
        <v>#DIV/0!</v>
      </c>
      <c r="P84" s="161"/>
      <c r="Q84" s="158" t="e">
        <f aca="false">P84/M84</f>
        <v>#DIV/0!</v>
      </c>
      <c r="R84" s="2"/>
      <c r="S84" s="158" t="n">
        <f aca="false">(C84+M84)/($D$17+$N$17)</f>
        <v>0.530864197530864</v>
      </c>
      <c r="T84" s="158" t="n">
        <f aca="false">C84/($D$17)</f>
        <v>0.576628352490421</v>
      </c>
      <c r="U84" s="158" t="n">
        <f aca="false">M84/($N$17)</f>
        <v>0</v>
      </c>
      <c r="V84" s="163"/>
      <c r="W84" s="161" t="n">
        <f aca="false">(F84*0.05)+(H84*4)+(J84*-1)+(N84*0.1)+(P84*6)</f>
        <v>167.25</v>
      </c>
      <c r="X84" s="164" t="n">
        <f aca="false">((F84*0.05)+(H84*4)+(J84*-1)+(N84*0.1)+(P84*6))*0.4</f>
        <v>66.9</v>
      </c>
      <c r="Y84" s="2"/>
      <c r="Z84" s="2"/>
    </row>
    <row r="85" customFormat="false" ht="8.25" hidden="false" customHeight="false" outlineLevel="0" collapsed="false">
      <c r="A85" s="160" t="s">
        <v>2032</v>
      </c>
      <c r="B85" s="161" t="n">
        <v>4</v>
      </c>
      <c r="C85" s="161" t="n">
        <v>100</v>
      </c>
      <c r="D85" s="161" t="n">
        <v>60</v>
      </c>
      <c r="E85" s="158" t="n">
        <f aca="false">D85/C85</f>
        <v>0.6</v>
      </c>
      <c r="F85" s="161" t="n">
        <v>700</v>
      </c>
      <c r="G85" s="162" t="n">
        <f aca="false">F85/C85</f>
        <v>7</v>
      </c>
      <c r="H85" s="161" t="n">
        <v>6</v>
      </c>
      <c r="I85" s="158" t="n">
        <f aca="false">H85/C85</f>
        <v>0.06</v>
      </c>
      <c r="J85" s="161" t="n">
        <v>4</v>
      </c>
      <c r="K85" s="158" t="n">
        <f aca="false">J85/C85</f>
        <v>0.04</v>
      </c>
      <c r="M85" s="161" t="n">
        <v>48</v>
      </c>
      <c r="N85" s="161" t="n">
        <v>270</v>
      </c>
      <c r="O85" s="161" t="n">
        <f aca="false">N85/M85</f>
        <v>5.625</v>
      </c>
      <c r="P85" s="161" t="n">
        <v>3</v>
      </c>
      <c r="Q85" s="158" t="n">
        <f aca="false">P85/M85</f>
        <v>0.0625</v>
      </c>
      <c r="R85" s="2"/>
      <c r="S85" s="158" t="n">
        <f aca="false">(C85+M85)/($D$17+$N$17)</f>
        <v>0.261022927689594</v>
      </c>
      <c r="T85" s="158" t="n">
        <f aca="false">C85/($D$17)</f>
        <v>0.191570881226054</v>
      </c>
      <c r="U85" s="158" t="n">
        <f aca="false">M85/($N$17)</f>
        <v>1.06666666666667</v>
      </c>
      <c r="V85" s="163"/>
      <c r="W85" s="161" t="n">
        <f aca="false">(F85*0.05)+(H85*4)+(J85*-1)+(N85*0.1)+(P85*6)</f>
        <v>100</v>
      </c>
      <c r="X85" s="164" t="n">
        <f aca="false">((F85*0.05)+(H85*4)+(J85*-1)+(N85*0.1)+(P85*6))*0.4</f>
        <v>40</v>
      </c>
      <c r="Y85" s="2"/>
      <c r="Z85" s="2"/>
    </row>
    <row r="86" customFormat="false" ht="8.25" hidden="false" customHeight="false" outlineLevel="0" collapsed="false">
      <c r="A86" s="160" t="s">
        <v>1975</v>
      </c>
      <c r="B86" s="161" t="n">
        <v>4</v>
      </c>
      <c r="C86" s="161" t="n">
        <v>100</v>
      </c>
      <c r="D86" s="161" t="n">
        <v>58</v>
      </c>
      <c r="E86" s="158" t="n">
        <f aca="false">D86/C86</f>
        <v>0.58</v>
      </c>
      <c r="F86" s="161" t="n">
        <v>605</v>
      </c>
      <c r="G86" s="162" t="n">
        <f aca="false">F86/C86</f>
        <v>6.05</v>
      </c>
      <c r="H86" s="161" t="n">
        <v>2</v>
      </c>
      <c r="I86" s="158" t="n">
        <f aca="false">H86/C86</f>
        <v>0.02</v>
      </c>
      <c r="J86" s="161" t="n">
        <v>4</v>
      </c>
      <c r="K86" s="158" t="n">
        <f aca="false">J86/C86</f>
        <v>0.04</v>
      </c>
      <c r="M86" s="161" t="n">
        <v>21</v>
      </c>
      <c r="N86" s="161" t="n">
        <v>55</v>
      </c>
      <c r="O86" s="161" t="n">
        <f aca="false">N86/M86</f>
        <v>2.61904761904762</v>
      </c>
      <c r="P86" s="161" t="n">
        <v>1</v>
      </c>
      <c r="Q86" s="158" t="n">
        <f aca="false">P86/M86</f>
        <v>0.0476190476190476</v>
      </c>
      <c r="R86" s="2"/>
      <c r="S86" s="158" t="n">
        <f aca="false">(C86+M86)/($D$17+$N$17)</f>
        <v>0.213403880070547</v>
      </c>
      <c r="T86" s="158" t="n">
        <f aca="false">C86/($D$17)</f>
        <v>0.191570881226054</v>
      </c>
      <c r="U86" s="158" t="n">
        <f aca="false">M86/($N$17)</f>
        <v>0.466666666666667</v>
      </c>
      <c r="V86" s="163"/>
      <c r="W86" s="161" t="n">
        <f aca="false">(F86*0.05)+(H86*4)+(J86*-1)+(N86*0.1)+(P86*6)</f>
        <v>45.75</v>
      </c>
      <c r="X86" s="164" t="n">
        <f aca="false">((F86*0.05)+(H86*4)+(J86*-1)+(N86*0.1)+(P86*6))*0.4</f>
        <v>18.3</v>
      </c>
      <c r="Y86" s="2"/>
      <c r="Z86" s="2"/>
    </row>
    <row r="87" customFormat="false" ht="8.25" hidden="false" customHeight="false" outlineLevel="0" collapsed="false">
      <c r="A87" s="159" t="s">
        <v>49</v>
      </c>
      <c r="B87" s="159"/>
      <c r="C87" s="159" t="n">
        <f aca="false">SUM(C84:C86)</f>
        <v>501</v>
      </c>
      <c r="D87" s="159" t="n">
        <f aca="false">SUM(D84:D86)</f>
        <v>320</v>
      </c>
      <c r="E87" s="159"/>
      <c r="F87" s="159" t="n">
        <f aca="false">SUM(F84:F86)</f>
        <v>3610</v>
      </c>
      <c r="G87" s="159"/>
      <c r="H87" s="159" t="n">
        <f aca="false">SUM(H84:H86)</f>
        <v>22</v>
      </c>
      <c r="I87" s="159"/>
      <c r="J87" s="159" t="n">
        <f aca="false">SUM(J84:J86)</f>
        <v>12</v>
      </c>
      <c r="K87" s="159"/>
      <c r="L87" s="156"/>
      <c r="M87" s="159" t="n">
        <f aca="false">SUM(M84:M86)</f>
        <v>69</v>
      </c>
      <c r="N87" s="159" t="n">
        <f aca="false">SUM(N84:N86)</f>
        <v>325</v>
      </c>
      <c r="O87" s="159"/>
      <c r="P87" s="159" t="n">
        <f aca="false">SUM(P84:P86)</f>
        <v>4</v>
      </c>
      <c r="Q87" s="159"/>
      <c r="R87" s="159"/>
      <c r="S87" s="165" t="n">
        <f aca="false">S84+S85+S86</f>
        <v>1.00529100529101</v>
      </c>
      <c r="T87" s="166" t="n">
        <f aca="false">C87/(C87+M87)</f>
        <v>0.878947368421053</v>
      </c>
      <c r="U87" s="166" t="n">
        <f aca="false">M87/(M87+C87)</f>
        <v>0.121052631578947</v>
      </c>
      <c r="V87" s="163"/>
      <c r="W87" s="2"/>
      <c r="X87" s="2"/>
      <c r="Y87" s="2"/>
      <c r="Z87" s="2"/>
    </row>
    <row r="88" customFormat="false" ht="8.25" hidden="false" customHeight="false" outlineLevel="0" collapsed="false">
      <c r="C88" s="2"/>
      <c r="D88" s="167"/>
      <c r="E88" s="2"/>
      <c r="F88" s="168"/>
      <c r="G88" s="2"/>
      <c r="H88" s="169"/>
      <c r="I88" s="2"/>
      <c r="J88" s="169"/>
      <c r="K88" s="2"/>
      <c r="L88" s="2"/>
      <c r="M88" s="2"/>
      <c r="N88" s="2"/>
      <c r="O88" s="2"/>
      <c r="P88" s="2"/>
      <c r="Q88" s="2"/>
      <c r="R88" s="2"/>
    </row>
    <row r="89" customFormat="false" ht="8.25" hidden="false" customHeight="false" outlineLevel="0" collapsed="false">
      <c r="C89" s="2"/>
      <c r="D89" s="167"/>
      <c r="E89" s="2"/>
      <c r="F89" s="168"/>
      <c r="G89" s="2"/>
      <c r="H89" s="169"/>
      <c r="I89" s="2"/>
      <c r="J89" s="169"/>
      <c r="K89" s="2"/>
      <c r="L89" s="2"/>
      <c r="M89" s="2"/>
      <c r="N89" s="2"/>
      <c r="O89" s="2"/>
      <c r="P89" s="2"/>
      <c r="Q89" s="2"/>
      <c r="R89" s="2"/>
    </row>
    <row r="90" customFormat="false" ht="8.25" hidden="false" customHeight="false" outlineLevel="0" collapsed="false">
      <c r="A90" s="153" t="s">
        <v>19</v>
      </c>
      <c r="B90" s="153"/>
      <c r="C90" s="153"/>
      <c r="D90" s="153"/>
      <c r="E90" s="153"/>
      <c r="F90" s="153"/>
      <c r="G90" s="153"/>
      <c r="H90" s="153" t="s">
        <v>50</v>
      </c>
      <c r="I90" s="153"/>
      <c r="J90" s="153"/>
      <c r="K90" s="153"/>
      <c r="L90" s="153"/>
      <c r="M90" s="153"/>
      <c r="N90" s="2"/>
      <c r="O90" s="2"/>
      <c r="R90" s="153" t="s">
        <v>20</v>
      </c>
      <c r="S90" s="153"/>
      <c r="T90" s="153"/>
      <c r="V90" s="153" t="s">
        <v>21</v>
      </c>
      <c r="W90" s="153"/>
      <c r="X90" s="154"/>
      <c r="Y90" s="154"/>
      <c r="Z90" s="154"/>
      <c r="AA90" s="154"/>
    </row>
    <row r="91" customFormat="false" ht="8.25" hidden="false" customHeight="false" outlineLevel="0" collapsed="false">
      <c r="A91" s="159" t="s">
        <v>51</v>
      </c>
      <c r="B91" s="159" t="s">
        <v>24</v>
      </c>
      <c r="C91" s="159" t="s">
        <v>25</v>
      </c>
      <c r="D91" s="159" t="s">
        <v>28</v>
      </c>
      <c r="E91" s="159" t="s">
        <v>29</v>
      </c>
      <c r="F91" s="159" t="s">
        <v>30</v>
      </c>
      <c r="G91" s="159" t="s">
        <v>31</v>
      </c>
      <c r="I91" s="159" t="s">
        <v>52</v>
      </c>
      <c r="J91" s="159" t="s">
        <v>53</v>
      </c>
      <c r="K91" s="159" t="s">
        <v>54</v>
      </c>
      <c r="L91" s="159" t="s">
        <v>55</v>
      </c>
      <c r="M91" s="159" t="s">
        <v>56</v>
      </c>
      <c r="N91" s="159" t="s">
        <v>30</v>
      </c>
      <c r="O91" s="159" t="s">
        <v>57</v>
      </c>
      <c r="R91" s="159" t="s">
        <v>51</v>
      </c>
      <c r="S91" s="159" t="s">
        <v>38</v>
      </c>
      <c r="T91" s="159" t="s">
        <v>39</v>
      </c>
      <c r="U91" s="159" t="s">
        <v>40</v>
      </c>
      <c r="W91" s="159" t="s">
        <v>41</v>
      </c>
      <c r="X91" s="159" t="s">
        <v>58</v>
      </c>
      <c r="Y91" s="159" t="s">
        <v>59</v>
      </c>
      <c r="Z91" s="159"/>
      <c r="AA91" s="159"/>
    </row>
    <row r="92" customFormat="false" ht="8.25" hidden="false" customHeight="false" outlineLevel="0" collapsed="false">
      <c r="A92" s="160" t="s">
        <v>639</v>
      </c>
      <c r="B92" s="170" t="n">
        <v>16</v>
      </c>
      <c r="C92" s="161" t="n">
        <v>150</v>
      </c>
      <c r="D92" s="161" t="n">
        <v>500</v>
      </c>
      <c r="E92" s="161" t="n">
        <f aca="false">D92/C92</f>
        <v>3.33333333333333</v>
      </c>
      <c r="F92" s="161" t="n">
        <v>3</v>
      </c>
      <c r="G92" s="158" t="n">
        <f aca="false">F92/C92</f>
        <v>0.02</v>
      </c>
      <c r="I92" s="158" t="n">
        <f aca="false">K92/J92</f>
        <v>0.6875</v>
      </c>
      <c r="J92" s="161" t="n">
        <v>16</v>
      </c>
      <c r="K92" s="161" t="n">
        <v>11</v>
      </c>
      <c r="L92" s="161" t="n">
        <v>90</v>
      </c>
      <c r="M92" s="161" t="n">
        <f aca="false">L92/K92</f>
        <v>8.18181818181818</v>
      </c>
      <c r="N92" s="161" t="n">
        <v>0</v>
      </c>
      <c r="O92" s="158" t="n">
        <f aca="false">N92/K92</f>
        <v>0</v>
      </c>
      <c r="R92" s="160"/>
      <c r="S92" s="158" t="n">
        <f aca="false">(C92+J92)/($D$27+$K$27+$N$17+$E$17+$L$38+$L$47)</f>
        <v>0.19102416570771</v>
      </c>
      <c r="T92" s="158" t="n">
        <f aca="false">J92/($K$27+$F$38+$F$47)</f>
        <v>0.0431266846361186</v>
      </c>
      <c r="U92" s="158" t="n">
        <f aca="false">C92/($D$27+$N$17+$L$38+$L$47)</f>
        <v>0.358851674641148</v>
      </c>
      <c r="W92" s="161" t="n">
        <f aca="false">(D92*0.1)+(F92*6)+(L92*0.1)+(N92*6)</f>
        <v>77</v>
      </c>
      <c r="X92" s="161" t="n">
        <f aca="false">(D92*0.1)+(F92*6)+(K92*1)+(L92*0.1)+(N92*6)</f>
        <v>88</v>
      </c>
      <c r="Y92" s="161" t="n">
        <f aca="false">(D92*0.1)+(F92*6)+(K92*0.5)+(L92*0.1)+(N92*6)</f>
        <v>82.5</v>
      </c>
      <c r="Z92" s="2"/>
      <c r="AA92" s="2"/>
    </row>
    <row r="93" customFormat="false" ht="8.25" hidden="false" customHeight="false" outlineLevel="0" collapsed="false">
      <c r="A93" s="160" t="s">
        <v>1980</v>
      </c>
      <c r="B93" s="170" t="n">
        <v>16</v>
      </c>
      <c r="C93" s="161" t="n">
        <v>210</v>
      </c>
      <c r="D93" s="161" t="n">
        <v>1168</v>
      </c>
      <c r="E93" s="161" t="n">
        <f aca="false">D93/C93</f>
        <v>5.56190476190476</v>
      </c>
      <c r="F93" s="161" t="n">
        <v>10</v>
      </c>
      <c r="G93" s="158" t="n">
        <f aca="false">F93/C93</f>
        <v>0.0476190476190476</v>
      </c>
      <c r="I93" s="158" t="n">
        <f aca="false">K93/J93</f>
        <v>0.714285714285714</v>
      </c>
      <c r="J93" s="161" t="n">
        <v>63</v>
      </c>
      <c r="K93" s="161" t="n">
        <v>45</v>
      </c>
      <c r="L93" s="161" t="n">
        <v>318</v>
      </c>
      <c r="M93" s="161" t="n">
        <f aca="false">L93/K93</f>
        <v>7.06666666666667</v>
      </c>
      <c r="N93" s="161" t="n">
        <v>2</v>
      </c>
      <c r="O93" s="158" t="n">
        <f aca="false">N93/K93</f>
        <v>0.0444444444444444</v>
      </c>
      <c r="R93" s="160" t="s">
        <v>1981</v>
      </c>
      <c r="S93" s="158" t="n">
        <f aca="false">(C93+J93)/($D$27+$K$27+$N$17+$E$17+$L$38+$L$47)</f>
        <v>0.31415420023015</v>
      </c>
      <c r="T93" s="158" t="n">
        <f aca="false">J93/($K$27+$F$38+$F$47)</f>
        <v>0.169811320754717</v>
      </c>
      <c r="U93" s="158" t="n">
        <f aca="false">C93/($D$27+$N$17+$L$38+$L$47)</f>
        <v>0.502392344497608</v>
      </c>
      <c r="W93" s="161" t="n">
        <f aca="false">(D93*0.1)+(F93*6)+(L93*0.1)+(N93*6)</f>
        <v>220.6</v>
      </c>
      <c r="X93" s="161" t="n">
        <f aca="false">(D93*0.1)+(F93*6)+(K93*1)+(L93*0.1)+(N93*6)</f>
        <v>265.6</v>
      </c>
      <c r="Y93" s="161" t="n">
        <f aca="false">(D93*0.1)+(F93*6)+(K93*0.5)+(L93*0.1)+(N93*6)</f>
        <v>243.1</v>
      </c>
      <c r="Z93" s="2"/>
      <c r="AA93" s="2"/>
    </row>
    <row r="94" customFormat="false" ht="8.25" hidden="false" customHeight="false" outlineLevel="0" collapsed="false">
      <c r="A94" s="160" t="s">
        <v>2033</v>
      </c>
      <c r="B94" s="170" t="n">
        <v>8</v>
      </c>
      <c r="C94" s="161" t="n">
        <v>12</v>
      </c>
      <c r="D94" s="161" t="n">
        <v>32</v>
      </c>
      <c r="E94" s="161" t="n">
        <f aca="false">D94/C94</f>
        <v>2.66666666666667</v>
      </c>
      <c r="F94" s="161" t="n">
        <v>0</v>
      </c>
      <c r="G94" s="158" t="n">
        <f aca="false">F94/C94</f>
        <v>0</v>
      </c>
      <c r="I94" s="158" t="e">
        <f aca="false">K94/J94</f>
        <v>#DIV/0!</v>
      </c>
      <c r="J94" s="161"/>
      <c r="K94" s="161"/>
      <c r="L94" s="161"/>
      <c r="M94" s="161" t="e">
        <f aca="false">L94/K94</f>
        <v>#DIV/0!</v>
      </c>
      <c r="N94" s="161" t="n">
        <v>0</v>
      </c>
      <c r="O94" s="158" t="e">
        <f aca="false">N94/K94</f>
        <v>#DIV/0!</v>
      </c>
      <c r="R94" s="160" t="s">
        <v>2034</v>
      </c>
      <c r="S94" s="158" t="n">
        <f aca="false">(C94+J94)/($D$27+$K$27+$N$17+$E$17+$L$38+$L$47)</f>
        <v>0.0138089758342923</v>
      </c>
      <c r="T94" s="158" t="n">
        <f aca="false">J94/($K$27+$F$38+$F$47)</f>
        <v>0</v>
      </c>
      <c r="U94" s="158" t="n">
        <f aca="false">C94/($D$27+$N$17+$L$38+$L$47)</f>
        <v>0.0287081339712919</v>
      </c>
      <c r="W94" s="161" t="n">
        <f aca="false">(D94*0.1)+(F94*6)+(L94*0.1)+(N94*6)</f>
        <v>3.2</v>
      </c>
      <c r="X94" s="161" t="n">
        <f aca="false">(D94*0.1)+(F94*6)+(K94*1)+(L94*0.1)+(N94*6)</f>
        <v>3.2</v>
      </c>
      <c r="Y94" s="161" t="n">
        <f aca="false">(D94*0.1)+(F94*6)+(K94*0.5)+(L94*0.1)+(N94*6)</f>
        <v>3.2</v>
      </c>
      <c r="Z94" s="2"/>
      <c r="AA94" s="2"/>
    </row>
    <row r="95" customFormat="false" ht="8.25" hidden="false" customHeight="false" outlineLevel="0" collapsed="false">
      <c r="A95" s="160"/>
      <c r="B95" s="170"/>
      <c r="C95" s="161"/>
      <c r="D95" s="161"/>
      <c r="E95" s="161" t="e">
        <f aca="false">D95/C95</f>
        <v>#DIV/0!</v>
      </c>
      <c r="F95" s="161" t="n">
        <v>0</v>
      </c>
      <c r="G95" s="158" t="e">
        <f aca="false">F95/C95</f>
        <v>#DIV/0!</v>
      </c>
      <c r="I95" s="158" t="e">
        <f aca="false">K95/J95</f>
        <v>#DIV/0!</v>
      </c>
      <c r="J95" s="161"/>
      <c r="K95" s="161"/>
      <c r="L95" s="161"/>
      <c r="M95" s="161" t="e">
        <f aca="false">L95/K95</f>
        <v>#DIV/0!</v>
      </c>
      <c r="N95" s="161" t="n">
        <v>0</v>
      </c>
      <c r="O95" s="158" t="e">
        <f aca="false">N95/K95</f>
        <v>#DIV/0!</v>
      </c>
      <c r="R95" s="160"/>
      <c r="S95" s="158" t="n">
        <f aca="false">(C95+J95)/($D$27+$K$27+$N$17+$E$17+$L$38+$L$47)</f>
        <v>0</v>
      </c>
      <c r="T95" s="158" t="n">
        <f aca="false">J95/($K$27+$F$38+$F$47)</f>
        <v>0</v>
      </c>
      <c r="U95" s="158" t="n">
        <f aca="false">C95/($D$27+$N$17+$L$38+$L$47)</f>
        <v>0</v>
      </c>
      <c r="W95" s="161" t="n">
        <f aca="false">(D95*0.1)+(F95*6)+(L95*0.1)+(N95*6)</f>
        <v>0</v>
      </c>
      <c r="X95" s="161" t="n">
        <f aca="false">(D95*0.1)+(F95*6)+(K95*1)+(L95*0.1)+(N95*6)</f>
        <v>0</v>
      </c>
      <c r="Y95" s="161" t="n">
        <f aca="false">(D95*0.1)+(F95*6)+(K95*0.5)+(L95*0.1)+(N95*6)</f>
        <v>0</v>
      </c>
      <c r="Z95" s="2"/>
      <c r="AA95" s="2"/>
    </row>
    <row r="96" customFormat="false" ht="8.25" hidden="false" customHeight="false" outlineLevel="0" collapsed="false">
      <c r="A96" s="160" t="s">
        <v>2035</v>
      </c>
      <c r="B96" s="170" t="n">
        <v>2</v>
      </c>
      <c r="C96" s="161" t="n">
        <v>2</v>
      </c>
      <c r="D96" s="161" t="n">
        <v>10</v>
      </c>
      <c r="E96" s="161" t="n">
        <f aca="false">D96/C96</f>
        <v>5</v>
      </c>
      <c r="F96" s="161" t="n">
        <v>0</v>
      </c>
      <c r="G96" s="158" t="n">
        <f aca="false">F96/C96</f>
        <v>0</v>
      </c>
      <c r="I96" s="158" t="n">
        <f aca="false">K96/J96</f>
        <v>0.666666666666667</v>
      </c>
      <c r="J96" s="161" t="n">
        <v>3</v>
      </c>
      <c r="K96" s="161" t="n">
        <v>2</v>
      </c>
      <c r="L96" s="161" t="n">
        <v>9</v>
      </c>
      <c r="M96" s="161" t="n">
        <f aca="false">L96/K96</f>
        <v>4.5</v>
      </c>
      <c r="N96" s="161" t="n">
        <v>0</v>
      </c>
      <c r="O96" s="158" t="n">
        <f aca="false">N96/K96</f>
        <v>0</v>
      </c>
      <c r="R96" s="160" t="s">
        <v>2036</v>
      </c>
      <c r="S96" s="158" t="n">
        <f aca="false">(C96+J96)/($D$27+$K$27+$N$17+$E$17+$L$38+$L$47)</f>
        <v>0.00575373993095512</v>
      </c>
      <c r="T96" s="158" t="n">
        <f aca="false">J96/($K$27+$F$38+$F$47)</f>
        <v>0.00808625336927224</v>
      </c>
      <c r="U96" s="158" t="n">
        <f aca="false">C96/($D$27+$N$17+$L$38+$L$47)</f>
        <v>0.00478468899521531</v>
      </c>
      <c r="W96" s="161" t="n">
        <f aca="false">(D96*0.1)+(F96*6)+(L96*0.1)+(N96*6)</f>
        <v>1.9</v>
      </c>
      <c r="X96" s="161" t="n">
        <f aca="false">(D96*0.1)+(F96*6)+(K96*1)+(L96*0.1)+(N96*6)</f>
        <v>3.9</v>
      </c>
      <c r="Y96" s="161" t="n">
        <f aca="false">(D96*0.1)+(F96*6)+(K96*0.5)+(L96*0.1)+(N96*6)</f>
        <v>2.9</v>
      </c>
      <c r="Z96" s="2"/>
      <c r="AA96" s="2"/>
    </row>
    <row r="97" customFormat="false" ht="8.25" hidden="false" customHeight="false" outlineLevel="0" collapsed="false">
      <c r="A97" s="159" t="s">
        <v>49</v>
      </c>
      <c r="B97" s="159"/>
      <c r="C97" s="159" t="n">
        <f aca="false">SUM(C92:C96)</f>
        <v>374</v>
      </c>
      <c r="D97" s="159" t="n">
        <f aca="false">SUM(D92:D96)</f>
        <v>1710</v>
      </c>
      <c r="E97" s="159"/>
      <c r="F97" s="159" t="n">
        <f aca="false">SUM(F92:F96)</f>
        <v>13</v>
      </c>
      <c r="G97" s="159"/>
      <c r="H97" s="159"/>
      <c r="I97" s="159"/>
      <c r="J97" s="159" t="n">
        <f aca="false">SUM(J92:J96)</f>
        <v>82</v>
      </c>
      <c r="K97" s="159" t="n">
        <f aca="false">SUM(K92:K96)</f>
        <v>58</v>
      </c>
      <c r="L97" s="159" t="n">
        <f aca="false">SUM(L92:L96)</f>
        <v>417</v>
      </c>
      <c r="M97" s="159"/>
      <c r="N97" s="159" t="n">
        <f aca="false">SUM(N92:N96)</f>
        <v>2</v>
      </c>
      <c r="O97" s="159"/>
    </row>
    <row r="98" customFormat="false" ht="8.25" hidden="false" customHeight="false" outlineLevel="0" collapsed="false">
      <c r="A98" s="159"/>
      <c r="C98" s="2"/>
      <c r="D98" s="2"/>
      <c r="E98" s="2"/>
      <c r="F98" s="2"/>
      <c r="G98" s="2"/>
      <c r="H98" s="159"/>
      <c r="I98" s="2"/>
      <c r="J98" s="2"/>
      <c r="K98" s="2"/>
      <c r="L98" s="2"/>
      <c r="M98" s="2"/>
      <c r="N98" s="2"/>
    </row>
    <row r="99" customFormat="false" ht="8.25" hidden="false" customHeight="false" outlineLevel="0" collapsed="false">
      <c r="A99" s="156"/>
      <c r="C99" s="2"/>
      <c r="D99" s="2"/>
      <c r="E99" s="2"/>
      <c r="F99" s="2"/>
      <c r="G99" s="2"/>
      <c r="H99" s="2"/>
      <c r="I99" s="2"/>
      <c r="J99" s="2"/>
      <c r="K99" s="2"/>
      <c r="L99" s="2"/>
      <c r="M99" s="2"/>
    </row>
    <row r="100" customFormat="false" ht="8.25" hidden="false" customHeight="false" outlineLevel="0" collapsed="false">
      <c r="A100" s="153" t="s">
        <v>50</v>
      </c>
      <c r="B100" s="153"/>
      <c r="C100" s="153"/>
      <c r="D100" s="153"/>
      <c r="E100" s="153"/>
      <c r="F100" s="153"/>
      <c r="G100" s="153"/>
      <c r="H100" s="2"/>
      <c r="I100" s="2"/>
      <c r="J100" s="153" t="s">
        <v>19</v>
      </c>
      <c r="K100" s="153"/>
      <c r="L100" s="153"/>
      <c r="M100" s="153"/>
      <c r="N100" s="153"/>
      <c r="R100" s="153" t="s">
        <v>20</v>
      </c>
      <c r="S100" s="153"/>
      <c r="T100" s="153"/>
      <c r="V100" s="153" t="s">
        <v>21</v>
      </c>
      <c r="W100" s="153"/>
    </row>
    <row r="101" customFormat="false" ht="8.25" hidden="false" customHeight="false" outlineLevel="0" collapsed="false">
      <c r="A101" s="159" t="s">
        <v>74</v>
      </c>
      <c r="B101" s="159" t="s">
        <v>24</v>
      </c>
      <c r="C101" s="159" t="s">
        <v>52</v>
      </c>
      <c r="D101" s="159" t="s">
        <v>53</v>
      </c>
      <c r="E101" s="159" t="s">
        <v>54</v>
      </c>
      <c r="F101" s="159" t="s">
        <v>55</v>
      </c>
      <c r="G101" s="159" t="s">
        <v>56</v>
      </c>
      <c r="H101" s="159" t="s">
        <v>30</v>
      </c>
      <c r="I101" s="159" t="s">
        <v>57</v>
      </c>
      <c r="K101" s="159" t="s">
        <v>34</v>
      </c>
      <c r="L101" s="159" t="s">
        <v>35</v>
      </c>
      <c r="M101" s="159" t="s">
        <v>36</v>
      </c>
      <c r="N101" s="159" t="s">
        <v>75</v>
      </c>
      <c r="O101" s="159" t="s">
        <v>31</v>
      </c>
      <c r="R101" s="159" t="s">
        <v>74</v>
      </c>
      <c r="S101" s="159" t="s">
        <v>38</v>
      </c>
      <c r="T101" s="159" t="s">
        <v>39</v>
      </c>
      <c r="U101" s="159" t="s">
        <v>40</v>
      </c>
      <c r="W101" s="159" t="s">
        <v>41</v>
      </c>
      <c r="X101" s="159" t="s">
        <v>58</v>
      </c>
      <c r="Y101" s="159" t="s">
        <v>76</v>
      </c>
      <c r="Z101" s="159"/>
    </row>
    <row r="102" customFormat="false" ht="8.25" hidden="false" customHeight="false" outlineLevel="0" collapsed="false">
      <c r="A102" s="160" t="s">
        <v>458</v>
      </c>
      <c r="B102" s="161" t="n">
        <v>16</v>
      </c>
      <c r="C102" s="158" t="n">
        <f aca="false">E102/D102</f>
        <v>0.625</v>
      </c>
      <c r="D102" s="161" t="n">
        <v>32</v>
      </c>
      <c r="E102" s="161" t="n">
        <v>20</v>
      </c>
      <c r="F102" s="161" t="n">
        <v>215</v>
      </c>
      <c r="G102" s="161" t="n">
        <f aca="false">F102/E102</f>
        <v>10.75</v>
      </c>
      <c r="H102" s="161" t="n">
        <v>1</v>
      </c>
      <c r="I102" s="158" t="n">
        <f aca="false">H102/E102</f>
        <v>0.05</v>
      </c>
      <c r="K102" s="161" t="n">
        <v>0</v>
      </c>
      <c r="L102" s="161" t="n">
        <v>0</v>
      </c>
      <c r="M102" s="171" t="e">
        <f aca="false">L102/K102</f>
        <v>#DIV/0!</v>
      </c>
      <c r="N102" s="161" t="n">
        <v>0</v>
      </c>
      <c r="O102" s="158" t="e">
        <f aca="false">N102/K102</f>
        <v>#DIV/0!</v>
      </c>
      <c r="R102" s="160"/>
      <c r="S102" s="172" t="n">
        <f aca="false">(D102+K102)/($D$27+$L$27+$N$17+$E$47+$L$47)</f>
        <v>0.0570409982174688</v>
      </c>
      <c r="T102" s="172" t="n">
        <f aca="false">D102/($E$17)</f>
        <v>0.0914285714285714</v>
      </c>
      <c r="U102" s="172" t="n">
        <f aca="false">K102/($N$17+$D$27+$L$38+$L$47)</f>
        <v>0</v>
      </c>
      <c r="W102" s="161" t="n">
        <f aca="false">(F102*0.1)+(H102*6)+(L102*0.1)+(N102*6)</f>
        <v>27.5</v>
      </c>
      <c r="X102" s="161" t="n">
        <f aca="false">(E102*1)+(F102*0.1)+(H102*6)+(L102*0.1)+(N102*6)</f>
        <v>47.5</v>
      </c>
      <c r="Y102" s="161" t="n">
        <f aca="false">(E102*0.5)+(F102*0.1)+(H102*6)+(L102*0.1)+(N102*6)</f>
        <v>37.5</v>
      </c>
      <c r="Z102" s="2"/>
    </row>
    <row r="103" customFormat="false" ht="8.25" hidden="false" customHeight="false" outlineLevel="0" collapsed="false">
      <c r="A103" s="160" t="s">
        <v>2037</v>
      </c>
      <c r="B103" s="161" t="n">
        <v>15</v>
      </c>
      <c r="C103" s="158" t="n">
        <f aca="false">E103/D103</f>
        <v>0.607142857142857</v>
      </c>
      <c r="D103" s="161" t="n">
        <v>84</v>
      </c>
      <c r="E103" s="161" t="n">
        <v>51</v>
      </c>
      <c r="F103" s="161" t="n">
        <v>830</v>
      </c>
      <c r="G103" s="161" t="n">
        <f aca="false">F103/E103</f>
        <v>16.2745098039216</v>
      </c>
      <c r="H103" s="161" t="n">
        <v>9</v>
      </c>
      <c r="I103" s="158" t="n">
        <f aca="false">H103/E103</f>
        <v>0.176470588235294</v>
      </c>
      <c r="K103" s="161" t="n">
        <v>3</v>
      </c>
      <c r="L103" s="161" t="n">
        <v>50</v>
      </c>
      <c r="M103" s="171" t="n">
        <f aca="false">L103/K103</f>
        <v>16.6666666666667</v>
      </c>
      <c r="N103" s="161" t="n">
        <v>1</v>
      </c>
      <c r="O103" s="158" t="n">
        <f aca="false">N103/K103</f>
        <v>0.333333333333333</v>
      </c>
      <c r="R103" s="160" t="s">
        <v>2038</v>
      </c>
      <c r="S103" s="172" t="n">
        <f aca="false">(D103+K103)/($D$27+$L$27+$N$17+$E$47+$L$47)</f>
        <v>0.155080213903743</v>
      </c>
      <c r="T103" s="172" t="n">
        <f aca="false">D103/($E$17)</f>
        <v>0.24</v>
      </c>
      <c r="U103" s="172" t="n">
        <f aca="false">K103/($N$17+$D$27+$L$38+$L$47)</f>
        <v>0.00717703349282297</v>
      </c>
      <c r="W103" s="161" t="n">
        <f aca="false">(F103*0.1)+(H103*6)+(L103*0.1)+(N103*6)</f>
        <v>148</v>
      </c>
      <c r="X103" s="161" t="n">
        <f aca="false">(E103*1)+(F103*0.1)+(H103*6)+(L103*0.1)+(N103*6)</f>
        <v>199</v>
      </c>
      <c r="Y103" s="161" t="n">
        <f aca="false">(E103*0.5)+(F103*0.1)+(H103*6)+(L103*0.1)+(N103*6)</f>
        <v>173.5</v>
      </c>
      <c r="Z103" s="2"/>
    </row>
    <row r="104" customFormat="false" ht="8.25" hidden="false" customHeight="false" outlineLevel="0" collapsed="false">
      <c r="A104" s="160" t="s">
        <v>459</v>
      </c>
      <c r="B104" s="161" t="n">
        <v>16</v>
      </c>
      <c r="C104" s="158" t="n">
        <f aca="false">E104/D104</f>
        <v>0.5</v>
      </c>
      <c r="D104" s="161" t="n">
        <v>30</v>
      </c>
      <c r="E104" s="161" t="n">
        <v>15</v>
      </c>
      <c r="F104" s="161" t="n">
        <v>187</v>
      </c>
      <c r="G104" s="161" t="n">
        <f aca="false">F104/E104</f>
        <v>12.4666666666667</v>
      </c>
      <c r="H104" s="161" t="n">
        <v>1</v>
      </c>
      <c r="I104" s="158" t="n">
        <f aca="false">H104/E104</f>
        <v>0.0666666666666667</v>
      </c>
      <c r="K104" s="161" t="n">
        <v>0</v>
      </c>
      <c r="L104" s="161" t="n">
        <v>0</v>
      </c>
      <c r="M104" s="171" t="e">
        <f aca="false">L104/K104</f>
        <v>#DIV/0!</v>
      </c>
      <c r="N104" s="161" t="n">
        <v>0</v>
      </c>
      <c r="O104" s="158" t="e">
        <f aca="false">N104/K104</f>
        <v>#DIV/0!</v>
      </c>
      <c r="R104" s="160"/>
      <c r="S104" s="172" t="n">
        <f aca="false">(D104+K104)/($D$27+$L$27+$N$17+$E$47+$L$47)</f>
        <v>0.053475935828877</v>
      </c>
      <c r="T104" s="172" t="n">
        <f aca="false">D104/($E$17)</f>
        <v>0.0857142857142857</v>
      </c>
      <c r="U104" s="172" t="n">
        <f aca="false">K104/($N$17+$D$27+$L$38+$L$47)</f>
        <v>0</v>
      </c>
      <c r="W104" s="161" t="n">
        <f aca="false">(F104*0.1)+(H104*6)+(L104*0.1)+(N104*6)</f>
        <v>24.7</v>
      </c>
      <c r="X104" s="161" t="n">
        <f aca="false">(E104*1)+(F104*0.1)+(H104*6)+(L104*0.1)+(N104*6)</f>
        <v>39.7</v>
      </c>
      <c r="Y104" s="161" t="n">
        <f aca="false">(E104*0.5)+(F104*0.1)+(H104*6)+(L104*0.1)+(N104*6)</f>
        <v>32.2</v>
      </c>
      <c r="Z104" s="2"/>
    </row>
    <row r="105" customFormat="false" ht="8.25" hidden="false" customHeight="false" outlineLevel="0" collapsed="false">
      <c r="A105" s="160" t="s">
        <v>2039</v>
      </c>
      <c r="B105" s="161" t="n">
        <v>16</v>
      </c>
      <c r="C105" s="158" t="n">
        <f aca="false">E105/D105</f>
        <v>0.647619047619048</v>
      </c>
      <c r="D105" s="161" t="n">
        <v>105</v>
      </c>
      <c r="E105" s="161" t="n">
        <v>68</v>
      </c>
      <c r="F105" s="161" t="n">
        <v>995</v>
      </c>
      <c r="G105" s="161" t="n">
        <f aca="false">F105/E105</f>
        <v>14.6323529411765</v>
      </c>
      <c r="H105" s="161" t="n">
        <v>8</v>
      </c>
      <c r="I105" s="158" t="n">
        <f aca="false">H105/E105</f>
        <v>0.117647058823529</v>
      </c>
      <c r="K105" s="161"/>
      <c r="L105" s="161"/>
      <c r="M105" s="171" t="e">
        <f aca="false">L105/K105</f>
        <v>#DIV/0!</v>
      </c>
      <c r="N105" s="161"/>
      <c r="O105" s="158" t="e">
        <f aca="false">N105/K105</f>
        <v>#DIV/0!</v>
      </c>
      <c r="R105" s="160" t="s">
        <v>2040</v>
      </c>
      <c r="S105" s="172" t="n">
        <f aca="false">(D105+K105)/($D$27+$L$27+$N$17+$E$47+$L$47)</f>
        <v>0.18716577540107</v>
      </c>
      <c r="T105" s="172" t="n">
        <f aca="false">D105/($E$17)</f>
        <v>0.3</v>
      </c>
      <c r="U105" s="172" t="n">
        <f aca="false">K105/($N$17+$D$27+$L$38+$L$47)</f>
        <v>0</v>
      </c>
      <c r="W105" s="161" t="n">
        <f aca="false">(F105*0.1)+(H105*6)+(L105*0.1)+(N105*6)</f>
        <v>147.5</v>
      </c>
      <c r="X105" s="161" t="n">
        <f aca="false">(E105*1)+(F105*0.1)+(H105*6)+(L105*0.1)+(N105*6)</f>
        <v>215.5</v>
      </c>
      <c r="Y105" s="161" t="n">
        <f aca="false">(E105*0.5)+(F105*0.1)+(H105*6)+(L105*0.1)+(N105*6)</f>
        <v>181.5</v>
      </c>
      <c r="Z105" s="2"/>
    </row>
    <row r="106" customFormat="false" ht="8.25" hidden="false" customHeight="false" outlineLevel="0" collapsed="false">
      <c r="A106" s="160" t="s">
        <v>2041</v>
      </c>
      <c r="B106" s="161" t="n">
        <v>8</v>
      </c>
      <c r="C106" s="158" t="n">
        <f aca="false">E106/D106</f>
        <v>0.566666666666667</v>
      </c>
      <c r="D106" s="161" t="n">
        <v>30</v>
      </c>
      <c r="E106" s="161" t="n">
        <v>17</v>
      </c>
      <c r="F106" s="161" t="n">
        <v>166</v>
      </c>
      <c r="G106" s="161" t="n">
        <f aca="false">F106/E106</f>
        <v>9.76470588235294</v>
      </c>
      <c r="H106" s="161" t="n">
        <v>1</v>
      </c>
      <c r="I106" s="158" t="n">
        <f aca="false">H106/E106</f>
        <v>0.0588235294117647</v>
      </c>
      <c r="K106" s="161" t="n">
        <v>0</v>
      </c>
      <c r="L106" s="161" t="n">
        <v>0</v>
      </c>
      <c r="M106" s="171" t="e">
        <f aca="false">L106/K106</f>
        <v>#DIV/0!</v>
      </c>
      <c r="N106" s="161" t="n">
        <v>0</v>
      </c>
      <c r="O106" s="158" t="e">
        <f aca="false">N106/K106</f>
        <v>#DIV/0!</v>
      </c>
      <c r="R106" s="160" t="s">
        <v>2042</v>
      </c>
      <c r="S106" s="172" t="n">
        <f aca="false">(D106+K106)/($D$27+$L$27+$N$17+$E$47+$L$47)</f>
        <v>0.053475935828877</v>
      </c>
      <c r="T106" s="172" t="n">
        <f aca="false">D106/($E$17)</f>
        <v>0.0857142857142857</v>
      </c>
      <c r="U106" s="172" t="n">
        <f aca="false">K106/($N$17+$D$27+$L$38+$L$47)</f>
        <v>0</v>
      </c>
      <c r="W106" s="161" t="n">
        <f aca="false">(F106*0.1)+(H106*6)+(L106*0.1)+(N106*6)</f>
        <v>22.6</v>
      </c>
      <c r="X106" s="161" t="n">
        <f aca="false">(E106*1)+(F106*0.1)+(H106*6)+(L106*0.1)+(N106*6)</f>
        <v>39.6</v>
      </c>
      <c r="Y106" s="161" t="n">
        <f aca="false">(E106*0.5)+(F106*0.1)+(H106*6)+(L106*0.1)+(N106*6)</f>
        <v>31.1</v>
      </c>
      <c r="Z106" s="2"/>
    </row>
    <row r="107" customFormat="false" ht="8.25" hidden="false" customHeight="false" outlineLevel="0" collapsed="false">
      <c r="A107" s="160" t="s">
        <v>2043</v>
      </c>
      <c r="B107" s="161" t="n">
        <v>6</v>
      </c>
      <c r="C107" s="158" t="n">
        <f aca="false">E107/D107</f>
        <v>0.692307692307692</v>
      </c>
      <c r="D107" s="161" t="n">
        <v>13</v>
      </c>
      <c r="E107" s="161" t="n">
        <v>9</v>
      </c>
      <c r="F107" s="161" t="n">
        <v>76</v>
      </c>
      <c r="G107" s="161" t="n">
        <f aca="false">F107/E107</f>
        <v>8.44444444444445</v>
      </c>
      <c r="H107" s="161" t="n">
        <v>0</v>
      </c>
      <c r="I107" s="158" t="n">
        <f aca="false">H107/E107</f>
        <v>0</v>
      </c>
      <c r="K107" s="161"/>
      <c r="L107" s="161"/>
      <c r="M107" s="171" t="e">
        <f aca="false">L107/K107</f>
        <v>#DIV/0!</v>
      </c>
      <c r="N107" s="161"/>
      <c r="O107" s="158" t="e">
        <f aca="false">N107/K107</f>
        <v>#DIV/0!</v>
      </c>
      <c r="R107" s="160" t="s">
        <v>2044</v>
      </c>
      <c r="S107" s="172" t="n">
        <f aca="false">(D107+K107)/($D$27+$L$27+$N$17+$E$47+$L$47)</f>
        <v>0.0231729055258467</v>
      </c>
      <c r="T107" s="172" t="n">
        <f aca="false">D107/($E$17)</f>
        <v>0.0371428571428571</v>
      </c>
      <c r="U107" s="172" t="n">
        <f aca="false">K107/($N$17+$D$27+$L$38+$L$47)</f>
        <v>0</v>
      </c>
      <c r="W107" s="161" t="n">
        <f aca="false">(F107*0.1)+(H107*6)+(L107*0.1)+(N107*6)</f>
        <v>7.6</v>
      </c>
      <c r="X107" s="161" t="n">
        <f aca="false">(E107*1)+(F107*0.1)+(H107*6)+(L107*0.1)+(N107*6)</f>
        <v>16.6</v>
      </c>
      <c r="Y107" s="161" t="n">
        <f aca="false">(E107*0.5)+(F107*0.1)+(H107*6)+(L107*0.1)+(N107*6)</f>
        <v>12.1</v>
      </c>
      <c r="Z107" s="2"/>
    </row>
    <row r="108" customFormat="false" ht="8.25" hidden="false" customHeight="false" outlineLevel="0" collapsed="false">
      <c r="A108" s="159" t="s">
        <v>49</v>
      </c>
      <c r="B108" s="159"/>
      <c r="C108" s="156"/>
      <c r="D108" s="159" t="n">
        <f aca="false">SUM(D102:D107)</f>
        <v>294</v>
      </c>
      <c r="E108" s="159" t="n">
        <f aca="false">SUM(E102:E107)</f>
        <v>180</v>
      </c>
      <c r="F108" s="159" t="n">
        <f aca="false">SUM(F102:F107)</f>
        <v>2469</v>
      </c>
      <c r="G108" s="159"/>
      <c r="H108" s="159" t="n">
        <f aca="false">SUM(H102:H107)</f>
        <v>20</v>
      </c>
      <c r="I108" s="159"/>
      <c r="J108" s="159"/>
      <c r="K108" s="159" t="n">
        <f aca="false">SUM(K102:K107)</f>
        <v>3</v>
      </c>
      <c r="L108" s="159" t="n">
        <f aca="false">SUM(L102:L107)</f>
        <v>50</v>
      </c>
      <c r="M108" s="159"/>
      <c r="N108" s="159" t="n">
        <f aca="false">SUM(N102:N107)</f>
        <v>1</v>
      </c>
      <c r="O108" s="159"/>
    </row>
    <row r="109" customFormat="false" ht="8.25" hidden="false" customHeight="false" outlineLevel="0" collapsed="false">
      <c r="A109" s="159"/>
      <c r="C109" s="2"/>
      <c r="D109" s="2"/>
      <c r="E109" s="2"/>
      <c r="F109" s="2"/>
      <c r="G109" s="2"/>
      <c r="H109" s="2"/>
      <c r="I109" s="2"/>
      <c r="J109" s="2"/>
      <c r="K109" s="2"/>
      <c r="L109" s="2"/>
    </row>
    <row r="110" customFormat="false" ht="8.25" hidden="false" customHeight="false" outlineLevel="0" collapsed="false">
      <c r="A110" s="159"/>
      <c r="C110" s="2"/>
      <c r="D110" s="2"/>
      <c r="E110" s="2"/>
      <c r="F110" s="2"/>
      <c r="G110" s="2"/>
      <c r="H110" s="2"/>
      <c r="I110" s="2"/>
      <c r="J110" s="2"/>
      <c r="K110" s="2"/>
      <c r="L110" s="2"/>
    </row>
    <row r="111" customFormat="false" ht="8.25" hidden="false" customHeight="false" outlineLevel="0" collapsed="false">
      <c r="A111" s="153" t="s">
        <v>50</v>
      </c>
      <c r="B111" s="153"/>
      <c r="C111" s="153"/>
      <c r="D111" s="153"/>
      <c r="E111" s="153"/>
      <c r="F111" s="153"/>
      <c r="G111" s="153"/>
      <c r="H111" s="2"/>
      <c r="I111" s="2"/>
      <c r="J111" s="153" t="s">
        <v>19</v>
      </c>
      <c r="K111" s="153"/>
      <c r="L111" s="153"/>
      <c r="M111" s="153"/>
      <c r="N111" s="153"/>
      <c r="R111" s="153" t="s">
        <v>20</v>
      </c>
      <c r="S111" s="153"/>
      <c r="T111" s="153"/>
      <c r="V111" s="153" t="s">
        <v>21</v>
      </c>
      <c r="W111" s="153"/>
    </row>
    <row r="112" customFormat="false" ht="8.25" hidden="false" customHeight="false" outlineLevel="0" collapsed="false">
      <c r="A112" s="159" t="s">
        <v>95</v>
      </c>
      <c r="B112" s="159" t="s">
        <v>24</v>
      </c>
      <c r="C112" s="159" t="s">
        <v>52</v>
      </c>
      <c r="D112" s="159" t="s">
        <v>53</v>
      </c>
      <c r="E112" s="159" t="s">
        <v>54</v>
      </c>
      <c r="F112" s="159" t="s">
        <v>55</v>
      </c>
      <c r="G112" s="159" t="s">
        <v>56</v>
      </c>
      <c r="H112" s="159" t="s">
        <v>30</v>
      </c>
      <c r="I112" s="159" t="s">
        <v>57</v>
      </c>
      <c r="K112" s="159" t="s">
        <v>34</v>
      </c>
      <c r="L112" s="159" t="s">
        <v>35</v>
      </c>
      <c r="M112" s="159" t="s">
        <v>36</v>
      </c>
      <c r="N112" s="159" t="s">
        <v>96</v>
      </c>
      <c r="O112" s="159" t="s">
        <v>31</v>
      </c>
      <c r="R112" s="159" t="s">
        <v>95</v>
      </c>
      <c r="S112" s="159" t="s">
        <v>38</v>
      </c>
      <c r="T112" s="159" t="s">
        <v>39</v>
      </c>
      <c r="U112" s="159" t="s">
        <v>40</v>
      </c>
      <c r="W112" s="159" t="s">
        <v>41</v>
      </c>
      <c r="X112" s="159" t="s">
        <v>58</v>
      </c>
      <c r="Y112" s="159" t="s">
        <v>97</v>
      </c>
      <c r="Z112" s="159"/>
    </row>
    <row r="113" customFormat="false" ht="8.25" hidden="false" customHeight="false" outlineLevel="0" collapsed="false">
      <c r="A113" s="160" t="s">
        <v>2045</v>
      </c>
      <c r="B113" s="161" t="n">
        <v>8</v>
      </c>
      <c r="C113" s="158" t="n">
        <f aca="false">E113/D113</f>
        <v>0.411764705882353</v>
      </c>
      <c r="D113" s="161" t="n">
        <v>17</v>
      </c>
      <c r="E113" s="161" t="n">
        <v>7</v>
      </c>
      <c r="F113" s="161" t="n">
        <v>72</v>
      </c>
      <c r="G113" s="161" t="n">
        <f aca="false">F113/E113</f>
        <v>10.2857142857143</v>
      </c>
      <c r="H113" s="161" t="n">
        <v>0</v>
      </c>
      <c r="I113" s="158" t="n">
        <f aca="false">H113/E113</f>
        <v>0</v>
      </c>
      <c r="K113" s="161" t="n">
        <v>0</v>
      </c>
      <c r="L113" s="161" t="n">
        <v>0</v>
      </c>
      <c r="M113" s="161" t="n">
        <v>0</v>
      </c>
      <c r="N113" s="161" t="n">
        <v>0</v>
      </c>
      <c r="O113" s="158" t="e">
        <f aca="false">N113/K113</f>
        <v>#DIV/0!</v>
      </c>
      <c r="R113" s="160" t="s">
        <v>2046</v>
      </c>
      <c r="S113" s="172" t="n">
        <f aca="false">(D113+K113)/($E$47+$L$47+$E$38+$L$38+$K$27+$D$27+$N$17)</f>
        <v>0.0180851063829787</v>
      </c>
      <c r="T113" s="172" t="n">
        <f aca="false">D113/($E$47+$E$38+$K$27)</f>
        <v>0.0325670498084291</v>
      </c>
      <c r="U113" s="172" t="n">
        <f aca="false">K113/($L$47+$L$38+$D$27+$N$17)</f>
        <v>0</v>
      </c>
      <c r="W113" s="161" t="n">
        <f aca="false">(F113*0.1)+(H113*6)+(L113*0.1)+(N113*6)</f>
        <v>7.2</v>
      </c>
      <c r="X113" s="161" t="n">
        <f aca="false">(E113*1)+(F113*0.1)+(H113*6)+(L113*0.1)+(N113*6)</f>
        <v>14.2</v>
      </c>
      <c r="Y113" s="161" t="n">
        <f aca="false">(E113*0.5)+(F113*0.1)+(H113*6)+(L113*0.1)+(N113*6)</f>
        <v>10.7</v>
      </c>
      <c r="Z113" s="2"/>
    </row>
    <row r="114" customFormat="false" ht="8.25" hidden="false" customHeight="false" outlineLevel="0" collapsed="false">
      <c r="A114" s="160" t="s">
        <v>2047</v>
      </c>
      <c r="B114" s="161" t="n">
        <v>17</v>
      </c>
      <c r="C114" s="158" t="n">
        <f aca="false">E114/D114</f>
        <v>0.736842105263158</v>
      </c>
      <c r="D114" s="161" t="n">
        <v>19</v>
      </c>
      <c r="E114" s="161" t="n">
        <v>14</v>
      </c>
      <c r="F114" s="161" t="n">
        <v>152</v>
      </c>
      <c r="G114" s="161" t="n">
        <f aca="false">F114/E114</f>
        <v>10.8571428571429</v>
      </c>
      <c r="H114" s="161" t="n">
        <v>1</v>
      </c>
      <c r="I114" s="158" t="n">
        <f aca="false">H114/E114</f>
        <v>0.0714285714285714</v>
      </c>
      <c r="K114" s="161" t="n">
        <v>0</v>
      </c>
      <c r="L114" s="161" t="n">
        <v>0</v>
      </c>
      <c r="M114" s="161" t="n">
        <v>0</v>
      </c>
      <c r="N114" s="161" t="n">
        <v>0</v>
      </c>
      <c r="O114" s="158" t="e">
        <f aca="false">N114/K114</f>
        <v>#DIV/0!</v>
      </c>
      <c r="R114" s="160" t="s">
        <v>2048</v>
      </c>
      <c r="S114" s="172" t="n">
        <f aca="false">(D114+K114)/($E$47+$L$47+$E$38+$L$38+$K$27+$D$27+$N$17)</f>
        <v>0.0202127659574468</v>
      </c>
      <c r="T114" s="172" t="n">
        <f aca="false">D114/($E$47+$E$38+$K$27)</f>
        <v>0.0363984674329502</v>
      </c>
      <c r="U114" s="172" t="n">
        <f aca="false">K114/($L$47+$L$38+$D$27+$N$17)</f>
        <v>0</v>
      </c>
      <c r="W114" s="161" t="n">
        <f aca="false">(F114*0.1)+(H114*6)+(L114*0.1)+(N114*6)</f>
        <v>21.2</v>
      </c>
      <c r="X114" s="161" t="n">
        <f aca="false">(E114*1)+(F114*0.1)+(H114*6)+(L114*0.1)+(N114*6)</f>
        <v>35.2</v>
      </c>
      <c r="Y114" s="161" t="n">
        <f aca="false">(E114*0.5)+(F114*0.1)+(H114*6)+(L114*0.1)+(N114*6)</f>
        <v>28.2</v>
      </c>
      <c r="Z114" s="2"/>
    </row>
    <row r="115" customFormat="false" ht="8.25" hidden="false" customHeight="false" outlineLevel="0" collapsed="false">
      <c r="A115" s="160" t="s">
        <v>2049</v>
      </c>
      <c r="B115" s="161" t="n">
        <v>17</v>
      </c>
      <c r="C115" s="158" t="n">
        <f aca="false">E115/D115</f>
        <v>0.685393258426966</v>
      </c>
      <c r="D115" s="161" t="n">
        <v>89</v>
      </c>
      <c r="E115" s="161" t="n">
        <v>61</v>
      </c>
      <c r="F115" s="161" t="n">
        <v>684</v>
      </c>
      <c r="G115" s="161" t="n">
        <f aca="false">F115/E115</f>
        <v>11.2131147540984</v>
      </c>
      <c r="H115" s="161" t="n">
        <v>9</v>
      </c>
      <c r="I115" s="158" t="n">
        <f aca="false">H115/E115</f>
        <v>0.147540983606557</v>
      </c>
      <c r="K115" s="161" t="n">
        <v>0</v>
      </c>
      <c r="L115" s="161" t="n">
        <v>0</v>
      </c>
      <c r="M115" s="161" t="n">
        <v>0</v>
      </c>
      <c r="N115" s="161" t="n">
        <v>0</v>
      </c>
      <c r="O115" s="158" t="e">
        <f aca="false">N115/K115</f>
        <v>#DIV/0!</v>
      </c>
      <c r="R115" s="160" t="s">
        <v>2050</v>
      </c>
      <c r="S115" s="172" t="n">
        <f aca="false">(D115+K115)/($E$47+$L$47+$E$38+$L$38+$K$27+$D$27+$N$17)</f>
        <v>0.0946808510638298</v>
      </c>
      <c r="T115" s="172" t="n">
        <f aca="false">D115/($E$47+$E$38+$K$27)</f>
        <v>0.170498084291188</v>
      </c>
      <c r="U115" s="172" t="n">
        <f aca="false">K115/($L$47+$L$38+$D$27+$N$17)</f>
        <v>0</v>
      </c>
      <c r="W115" s="161" t="n">
        <f aca="false">(F115*0.1)+(H115*6)+(L115*0.1)+(N115*6)</f>
        <v>122.4</v>
      </c>
      <c r="X115" s="161" t="n">
        <f aca="false">(E115*1)+(F115*0.1)+(H115*6)+(L115*0.1)+(N115*6)</f>
        <v>183.4</v>
      </c>
      <c r="Y115" s="161" t="n">
        <f aca="false">(E115*0.5)+(F115*0.1)+(H115*6)+(L115*0.1)+(N115*6)</f>
        <v>152.9</v>
      </c>
      <c r="Z115" s="2"/>
    </row>
    <row r="116" customFormat="false" ht="8.25" hidden="false" customHeight="false" outlineLevel="0" collapsed="false">
      <c r="A116" s="160"/>
      <c r="B116" s="161"/>
      <c r="C116" s="158" t="e">
        <f aca="false">E116/D116</f>
        <v>#DIV/0!</v>
      </c>
      <c r="D116" s="161"/>
      <c r="E116" s="161"/>
      <c r="F116" s="161"/>
      <c r="G116" s="161" t="e">
        <f aca="false">F116/E116</f>
        <v>#DIV/0!</v>
      </c>
      <c r="H116" s="161" t="n">
        <v>0</v>
      </c>
      <c r="I116" s="158" t="e">
        <f aca="false">H116/E116</f>
        <v>#DIV/0!</v>
      </c>
      <c r="K116" s="161" t="n">
        <v>0</v>
      </c>
      <c r="L116" s="161" t="n">
        <v>0</v>
      </c>
      <c r="M116" s="161" t="n">
        <v>0</v>
      </c>
      <c r="N116" s="161" t="n">
        <v>0</v>
      </c>
      <c r="O116" s="158" t="e">
        <f aca="false">N116/K116</f>
        <v>#DIV/0!</v>
      </c>
      <c r="R116" s="160" t="s">
        <v>2051</v>
      </c>
      <c r="S116" s="172" t="n">
        <f aca="false">(D116+K116)/($E$47+$L$47+$E$38+$L$38+$K$27+$D$27+$N$17)</f>
        <v>0</v>
      </c>
      <c r="T116" s="172" t="n">
        <f aca="false">D116/($E$47+$E$38+$K$27)</f>
        <v>0</v>
      </c>
      <c r="U116" s="172" t="n">
        <f aca="false">K116/($L$47+$L$38+$D$27+$N$17)</f>
        <v>0</v>
      </c>
      <c r="W116" s="161" t="n">
        <f aca="false">(F116*0.1)+(H116*6)+(L116*0.1)+(N116*6)</f>
        <v>0</v>
      </c>
      <c r="X116" s="161" t="n">
        <f aca="false">(E116*1)+(F116*0.1)+(H116*6)+(L116*0.1)+(N116*6)</f>
        <v>0</v>
      </c>
      <c r="Y116" s="161" t="n">
        <f aca="false">(E116*0.5)+(F116*0.1)+(H116*6)+(L116*0.1)+(N116*6)</f>
        <v>0</v>
      </c>
      <c r="Z116" s="2"/>
    </row>
    <row r="117" customFormat="false" ht="8.25" hidden="false" customHeight="false" outlineLevel="0" collapsed="false">
      <c r="A117" s="159" t="s">
        <v>49</v>
      </c>
      <c r="B117" s="159"/>
      <c r="C117" s="156"/>
      <c r="D117" s="159" t="n">
        <f aca="false">SUM(D113:D116)</f>
        <v>125</v>
      </c>
      <c r="E117" s="159" t="n">
        <f aca="false">SUM(E113:E116)</f>
        <v>82</v>
      </c>
      <c r="F117" s="159" t="n">
        <f aca="false">SUM(F113:F116)</f>
        <v>908</v>
      </c>
      <c r="G117" s="159"/>
      <c r="H117" s="159" t="n">
        <f aca="false">SUM(H113:H116)</f>
        <v>10</v>
      </c>
      <c r="I117" s="159"/>
      <c r="J117" s="159"/>
      <c r="K117" s="159" t="n">
        <f aca="false">SUM(K113:K116)</f>
        <v>0</v>
      </c>
      <c r="L117" s="159" t="n">
        <f aca="false">SUM(L113:L116)</f>
        <v>0</v>
      </c>
      <c r="M117" s="159"/>
      <c r="N117" s="159" t="n">
        <f aca="false">SUM(N113:N116)</f>
        <v>0</v>
      </c>
      <c r="O117" s="156"/>
      <c r="Q117" s="163"/>
      <c r="S117" s="163"/>
      <c r="U117" s="2"/>
      <c r="V117" s="2"/>
    </row>
    <row r="118" customFormat="false" ht="8.25" hidden="false" customHeight="false" outlineLevel="0" collapsed="false">
      <c r="H118" s="167"/>
      <c r="I118" s="2"/>
      <c r="J118" s="2"/>
      <c r="P118" s="163"/>
      <c r="Q118" s="163"/>
      <c r="R118" s="163"/>
      <c r="T118" s="2"/>
      <c r="U118" s="2"/>
    </row>
    <row r="119" customFormat="false" ht="8.25" hidden="false" customHeight="false" outlineLevel="0" collapsed="false">
      <c r="H119" s="167"/>
      <c r="I119" s="2"/>
      <c r="J119" s="2"/>
      <c r="P119" s="163"/>
      <c r="Q119" s="163"/>
      <c r="R119" s="163"/>
      <c r="T119" s="2"/>
      <c r="U119" s="2"/>
    </row>
    <row r="120" customFormat="false" ht="8.25" hidden="false" customHeight="false" outlineLevel="0" collapsed="false">
      <c r="A120" s="153" t="s">
        <v>109</v>
      </c>
      <c r="B120" s="153"/>
      <c r="C120" s="153"/>
      <c r="D120" s="153"/>
      <c r="E120" s="153"/>
      <c r="F120" s="153"/>
      <c r="G120" s="153"/>
      <c r="H120" s="167"/>
      <c r="I120" s="2"/>
      <c r="J120" s="153" t="s">
        <v>110</v>
      </c>
      <c r="K120" s="153"/>
      <c r="L120" s="153"/>
      <c r="M120" s="153"/>
      <c r="N120" s="153"/>
      <c r="P120" s="173"/>
      <c r="Q120" s="163"/>
      <c r="R120" s="153" t="s">
        <v>111</v>
      </c>
      <c r="S120" s="153"/>
      <c r="T120" s="153"/>
      <c r="U120" s="153"/>
      <c r="V120" s="153"/>
    </row>
    <row r="121" customFormat="false" ht="8.25" hidden="false" customHeight="false" outlineLevel="0" collapsed="false">
      <c r="A121" s="156"/>
      <c r="B121" s="159" t="s">
        <v>53</v>
      </c>
      <c r="C121" s="159" t="s">
        <v>112</v>
      </c>
      <c r="D121" s="159" t="s">
        <v>55</v>
      </c>
      <c r="E121" s="159" t="s">
        <v>30</v>
      </c>
      <c r="H121" s="2"/>
      <c r="I121" s="2"/>
      <c r="J121" s="174" t="s">
        <v>113</v>
      </c>
      <c r="K121" s="174"/>
      <c r="L121" s="174"/>
      <c r="M121" s="174"/>
      <c r="N121" s="156" t="s">
        <v>114</v>
      </c>
      <c r="R121" s="174" t="s">
        <v>113</v>
      </c>
      <c r="S121" s="174"/>
      <c r="T121" s="174"/>
      <c r="U121" s="174"/>
      <c r="V121" s="156" t="s">
        <v>114</v>
      </c>
    </row>
    <row r="122" customFormat="false" ht="8.25" hidden="false" customHeight="false" outlineLevel="0" collapsed="false">
      <c r="A122" s="175" t="s">
        <v>117</v>
      </c>
      <c r="B122" s="161" t="n">
        <f aca="false">SUM(J92:J96,D102:D107,D113:D116)</f>
        <v>501</v>
      </c>
      <c r="C122" s="161" t="n">
        <f aca="false">SUM(E113:E116,E102:E107,K92:K96)</f>
        <v>320</v>
      </c>
      <c r="D122" s="161" t="n">
        <f aca="false">SUM(F113:F116,F102:F107,L92:L96)</f>
        <v>3794</v>
      </c>
      <c r="E122" s="161" t="n">
        <f aca="false">SUM(N92:N96,H102:H107,H113:H116)</f>
        <v>32</v>
      </c>
      <c r="F122" s="1" t="s">
        <v>2052</v>
      </c>
      <c r="H122" s="2"/>
      <c r="I122" s="2"/>
      <c r="J122" s="160"/>
      <c r="K122" s="160"/>
      <c r="L122" s="160"/>
      <c r="M122" s="160"/>
      <c r="N122" s="160"/>
      <c r="R122" s="160" t="s">
        <v>2053</v>
      </c>
      <c r="S122" s="160"/>
      <c r="T122" s="160"/>
      <c r="U122" s="160"/>
      <c r="V122" s="160" t="s">
        <v>51</v>
      </c>
    </row>
    <row r="123" customFormat="false" ht="8.25" hidden="false" customHeight="false" outlineLevel="0" collapsed="false">
      <c r="A123" s="175" t="s">
        <v>118</v>
      </c>
      <c r="B123" s="161" t="n">
        <f aca="false">SUM(C87)</f>
        <v>501</v>
      </c>
      <c r="C123" s="161" t="n">
        <f aca="false">SUM(D87)</f>
        <v>320</v>
      </c>
      <c r="D123" s="161" t="n">
        <f aca="false">SUM(F87)</f>
        <v>3610</v>
      </c>
      <c r="E123" s="161" t="n">
        <f aca="false">SUM(H87)</f>
        <v>22</v>
      </c>
      <c r="F123" s="159"/>
      <c r="J123" s="160" t="s">
        <v>2054</v>
      </c>
      <c r="K123" s="160"/>
      <c r="L123" s="160"/>
      <c r="M123" s="160"/>
      <c r="N123" s="160" t="s">
        <v>122</v>
      </c>
      <c r="R123" s="160" t="s">
        <v>2055</v>
      </c>
      <c r="S123" s="160"/>
      <c r="T123" s="160"/>
      <c r="U123" s="160"/>
      <c r="V123" s="160" t="s">
        <v>122</v>
      </c>
    </row>
    <row r="124" customFormat="false" ht="8.25" hidden="false" customHeight="false" outlineLevel="0" collapsed="false">
      <c r="A124" s="175" t="s">
        <v>120</v>
      </c>
      <c r="B124" s="161"/>
      <c r="F124" s="159"/>
      <c r="J124" s="160" t="s">
        <v>2027</v>
      </c>
      <c r="K124" s="160"/>
      <c r="L124" s="160"/>
      <c r="M124" s="160"/>
      <c r="N124" s="160" t="s">
        <v>122</v>
      </c>
      <c r="R124" s="160"/>
      <c r="S124" s="160"/>
      <c r="T124" s="160"/>
      <c r="U124" s="160"/>
      <c r="V124" s="160"/>
    </row>
    <row r="125" customFormat="false" ht="8.25" hidden="false" customHeight="false" outlineLevel="0" collapsed="false">
      <c r="J125" s="160" t="s">
        <v>2056</v>
      </c>
      <c r="K125" s="160"/>
      <c r="L125" s="160"/>
      <c r="M125" s="160"/>
      <c r="N125" s="160" t="s">
        <v>130</v>
      </c>
      <c r="R125" s="160"/>
      <c r="S125" s="160"/>
      <c r="T125" s="160"/>
      <c r="U125" s="160"/>
      <c r="V125" s="160"/>
    </row>
    <row r="126" customFormat="false" ht="8.25" hidden="false" customHeight="false" outlineLevel="0" collapsed="false">
      <c r="A126" s="156"/>
      <c r="B126" s="159" t="s">
        <v>25</v>
      </c>
      <c r="C126" s="159" t="s">
        <v>28</v>
      </c>
      <c r="D126" s="159" t="s">
        <v>30</v>
      </c>
      <c r="J126" s="160" t="s">
        <v>2057</v>
      </c>
      <c r="K126" s="160"/>
      <c r="L126" s="160"/>
      <c r="M126" s="160"/>
      <c r="N126" s="160" t="s">
        <v>130</v>
      </c>
      <c r="R126" s="160"/>
      <c r="S126" s="160"/>
      <c r="T126" s="160"/>
      <c r="U126" s="160"/>
      <c r="V126" s="160"/>
    </row>
    <row r="127" customFormat="false" ht="8.25" hidden="false" customHeight="false" outlineLevel="0" collapsed="false">
      <c r="A127" s="175" t="s">
        <v>125</v>
      </c>
      <c r="B127" s="161" t="n">
        <f aca="false">SUM(M84:M86,C92:C96,K102:K107,K113:K116)</f>
        <v>446</v>
      </c>
      <c r="C127" s="161" t="n">
        <f aca="false">SUM(N84:N86,D92:D96,L102:L107,L113:L116)</f>
        <v>2085</v>
      </c>
      <c r="D127" s="161" t="n">
        <f aca="false">SUM(P84:P86,F92:F96,N102:N107,N113:N116)</f>
        <v>18</v>
      </c>
      <c r="J127" s="160"/>
      <c r="K127" s="160"/>
      <c r="L127" s="160"/>
      <c r="M127" s="160"/>
      <c r="N127" s="160"/>
      <c r="R127" s="175"/>
      <c r="S127" s="175"/>
      <c r="T127" s="175"/>
      <c r="U127" s="175"/>
      <c r="V127" s="160"/>
    </row>
    <row r="128" customFormat="false" ht="8.25" hidden="false" customHeight="false" outlineLevel="0" collapsed="false">
      <c r="A128" s="175" t="s">
        <v>120</v>
      </c>
      <c r="B128" s="161"/>
      <c r="J128" s="160"/>
      <c r="K128" s="160"/>
      <c r="L128" s="160"/>
      <c r="M128" s="160"/>
      <c r="N128" s="160"/>
      <c r="R128" s="175"/>
      <c r="S128" s="175"/>
      <c r="T128" s="175"/>
      <c r="U128" s="175"/>
      <c r="V128" s="160"/>
    </row>
    <row r="129" customFormat="false" ht="8.25" hidden="false" customHeight="false" outlineLevel="0" collapsed="false">
      <c r="J129" s="160"/>
      <c r="K129" s="160"/>
      <c r="L129" s="160"/>
      <c r="M129" s="160"/>
      <c r="N129" s="160"/>
      <c r="R129" s="175"/>
      <c r="S129" s="175"/>
      <c r="T129" s="175"/>
      <c r="U129" s="175"/>
      <c r="V129" s="160"/>
    </row>
    <row r="130" customFormat="false" ht="8.25" hidden="false" customHeight="false" outlineLevel="0" collapsed="false">
      <c r="B130" s="159" t="s">
        <v>16</v>
      </c>
      <c r="C130" s="159" t="s">
        <v>17</v>
      </c>
    </row>
    <row r="131" customFormat="false" ht="8.25" hidden="false" customHeight="false" outlineLevel="0" collapsed="false">
      <c r="A131" s="175" t="s">
        <v>131</v>
      </c>
      <c r="B131" s="158" t="n">
        <f aca="false">B127/(B123+B127)</f>
        <v>0.470960929250264</v>
      </c>
      <c r="C131" s="158" t="n">
        <f aca="false">B123/(B123+B127)</f>
        <v>0.529039070749736</v>
      </c>
      <c r="J131" s="1" t="s">
        <v>132</v>
      </c>
    </row>
    <row r="132" customFormat="false" ht="8.25" hidden="false" customHeight="false" outlineLevel="0" collapsed="false">
      <c r="A132" s="175" t="s">
        <v>133</v>
      </c>
      <c r="B132" s="161"/>
      <c r="C132" s="160"/>
    </row>
    <row r="141" customFormat="false" ht="8.25" hidden="false" customHeight="false" outlineLevel="0" collapsed="false">
      <c r="A141" s="153" t="s">
        <v>134</v>
      </c>
      <c r="B141" s="153"/>
      <c r="C141" s="153"/>
      <c r="D141" s="153"/>
      <c r="E141" s="153"/>
      <c r="F141" s="153"/>
      <c r="G141" s="153"/>
      <c r="H141" s="153"/>
      <c r="I141" s="153"/>
      <c r="J141" s="153"/>
      <c r="K141" s="153"/>
      <c r="L141" s="153"/>
      <c r="M141" s="153"/>
      <c r="N141" s="153"/>
      <c r="O141" s="153"/>
      <c r="P141" s="153"/>
      <c r="Q141" s="153"/>
      <c r="R141" s="153"/>
      <c r="S141" s="153"/>
      <c r="T141" s="153"/>
      <c r="U141" s="153"/>
      <c r="V141" s="153"/>
      <c r="W141" s="153"/>
    </row>
    <row r="142" customFormat="false" ht="8.25" hidden="false" customHeight="false" outlineLevel="0" collapsed="false">
      <c r="A142" s="154"/>
      <c r="B142" s="154"/>
      <c r="C142" s="154"/>
      <c r="D142" s="154"/>
      <c r="E142" s="154"/>
      <c r="F142" s="154"/>
      <c r="G142" s="154"/>
      <c r="H142" s="154"/>
      <c r="I142" s="154"/>
      <c r="J142" s="154"/>
      <c r="K142" s="154"/>
      <c r="L142" s="154"/>
      <c r="M142" s="154"/>
      <c r="N142" s="154"/>
      <c r="O142" s="154"/>
      <c r="P142" s="154"/>
      <c r="Q142" s="154"/>
      <c r="R142" s="154"/>
      <c r="S142" s="154"/>
      <c r="T142" s="154"/>
      <c r="U142" s="154"/>
      <c r="V142" s="154"/>
      <c r="W142" s="154"/>
    </row>
    <row r="143" customFormat="false" ht="8.25" hidden="false" customHeight="false" outlineLevel="0" collapsed="false">
      <c r="H143" s="155" t="s">
        <v>11</v>
      </c>
      <c r="I143" s="155"/>
      <c r="J143" s="155"/>
      <c r="M143" s="155" t="s">
        <v>12</v>
      </c>
      <c r="N143" s="155"/>
      <c r="O143" s="155"/>
    </row>
    <row r="144" customFormat="false" ht="8.25" hidden="false" customHeight="false" outlineLevel="0" collapsed="false">
      <c r="H144" s="155" t="s">
        <v>14</v>
      </c>
      <c r="I144" s="155"/>
      <c r="J144" s="155"/>
    </row>
    <row r="145" customFormat="false" ht="8.25" hidden="false" customHeight="false" outlineLevel="0" collapsed="false">
      <c r="H145" s="155"/>
      <c r="I145" s="155"/>
      <c r="J145" s="155"/>
    </row>
    <row r="146" customFormat="false" ht="8.25" hidden="false" customHeight="false" outlineLevel="0" collapsed="false">
      <c r="H146" s="155"/>
      <c r="I146" s="155"/>
      <c r="J146" s="155"/>
    </row>
    <row r="147" customFormat="false" ht="8.25" hidden="false" customHeight="false" outlineLevel="0" collapsed="false">
      <c r="D147" s="156" t="s">
        <v>135</v>
      </c>
      <c r="P147" s="156" t="s">
        <v>136</v>
      </c>
    </row>
    <row r="148" customFormat="false" ht="8.25" hidden="false" customHeight="false" outlineLevel="0" collapsed="false">
      <c r="A148" s="159" t="s">
        <v>137</v>
      </c>
      <c r="P148" s="156" t="s">
        <v>137</v>
      </c>
      <c r="S148" s="159" t="s">
        <v>138</v>
      </c>
    </row>
    <row r="149" customFormat="false" ht="8.25" hidden="false" customHeight="false" outlineLevel="0" collapsed="false">
      <c r="A149" s="175" t="s">
        <v>139</v>
      </c>
      <c r="B149" s="176" t="s">
        <v>140</v>
      </c>
      <c r="C149" s="176" t="s">
        <v>26</v>
      </c>
      <c r="D149" s="176" t="s">
        <v>27</v>
      </c>
      <c r="E149" s="176" t="s">
        <v>55</v>
      </c>
      <c r="F149" s="176" t="s">
        <v>30</v>
      </c>
      <c r="G149" s="176" t="s">
        <v>141</v>
      </c>
      <c r="H149" s="176" t="s">
        <v>34</v>
      </c>
      <c r="I149" s="176" t="s">
        <v>55</v>
      </c>
      <c r="J149" s="176" t="s">
        <v>142</v>
      </c>
      <c r="K149" s="176" t="s">
        <v>30</v>
      </c>
      <c r="L149" s="176" t="s">
        <v>41</v>
      </c>
      <c r="O149" s="176" t="s">
        <v>143</v>
      </c>
      <c r="P149" s="176" t="s">
        <v>144</v>
      </c>
      <c r="Q149" s="176" t="s">
        <v>145</v>
      </c>
      <c r="S149" s="157" t="s">
        <v>16</v>
      </c>
      <c r="T149" s="157" t="s">
        <v>17</v>
      </c>
    </row>
    <row r="150" customFormat="false" ht="8.25" hidden="false" customHeight="false" outlineLevel="0" collapsed="false">
      <c r="A150" s="160" t="s">
        <v>49</v>
      </c>
      <c r="B150" s="170" t="n">
        <f aca="false">AVERAGE(B160,B170)</f>
        <v>549.5</v>
      </c>
      <c r="C150" s="170" t="n">
        <f aca="false">AVERAGE(C160,C170)</f>
        <v>338</v>
      </c>
      <c r="D150" s="177" t="n">
        <f aca="false">C150/B150</f>
        <v>0.615104640582348</v>
      </c>
      <c r="E150" s="170" t="n">
        <f aca="false">AVERAGE(E160,E170)</f>
        <v>3431</v>
      </c>
      <c r="F150" s="170" t="n">
        <f aca="false">AVERAGE(F160,F170)</f>
        <v>18.5</v>
      </c>
      <c r="G150" s="170" t="n">
        <f aca="false">AVERAGE(G160,G170)</f>
        <v>14.5</v>
      </c>
      <c r="H150" s="170" t="n">
        <f aca="false">AVERAGE(H160,H170)</f>
        <v>54.5</v>
      </c>
      <c r="I150" s="170" t="n">
        <f aca="false">AVERAGE(I160,I170)</f>
        <v>224</v>
      </c>
      <c r="J150" s="178" t="n">
        <f aca="false">I150/H150</f>
        <v>4.11009174311927</v>
      </c>
      <c r="K150" s="170" t="n">
        <f aca="false">AVERAGE(K160,K170)</f>
        <v>1.5</v>
      </c>
      <c r="L150" s="161" t="n">
        <f aca="false">((E150*0.05)+(F150*4)+(G150*-1)+(I150*0.1)+(K150*6))</f>
        <v>262.45</v>
      </c>
      <c r="O150" s="177" t="n">
        <f aca="false">(B150+H150)/(B152+F152+B154+F154+B156+F156+B150+H150)</f>
        <v>0.420710471325749</v>
      </c>
      <c r="P150" s="158" t="n">
        <f aca="false">B150/(B150+F152+F154+F156)</f>
        <v>0.537583564324148</v>
      </c>
      <c r="Q150" s="158" t="n">
        <f aca="false">H150/(H150+B152+B154+B156)</f>
        <v>0.13180169286578</v>
      </c>
      <c r="S150" s="158" t="n">
        <f aca="false">(H150+B152+B154+B156)/(H150+B152+B154+B156+B150)</f>
        <v>0.42938733125649</v>
      </c>
      <c r="T150" s="158" t="n">
        <f aca="false">B150/(B150+H150+B152+B154+B156)</f>
        <v>0.57061266874351</v>
      </c>
    </row>
    <row r="151" customFormat="false" ht="8.25" hidden="false" customHeight="false" outlineLevel="0" collapsed="false">
      <c r="A151" s="175" t="s">
        <v>146</v>
      </c>
      <c r="B151" s="176" t="s">
        <v>34</v>
      </c>
      <c r="C151" s="176" t="s">
        <v>55</v>
      </c>
      <c r="D151" s="176" t="s">
        <v>142</v>
      </c>
      <c r="E151" s="176" t="s">
        <v>30</v>
      </c>
      <c r="F151" s="176" t="s">
        <v>53</v>
      </c>
      <c r="G151" s="176" t="s">
        <v>54</v>
      </c>
      <c r="H151" s="176" t="s">
        <v>55</v>
      </c>
      <c r="I151" s="176" t="s">
        <v>147</v>
      </c>
      <c r="J151" s="176" t="s">
        <v>30</v>
      </c>
      <c r="K151" s="176" t="s">
        <v>41</v>
      </c>
      <c r="L151" s="170" t="s">
        <v>148</v>
      </c>
      <c r="O151" s="157" t="s">
        <v>143</v>
      </c>
      <c r="P151" s="157" t="s">
        <v>145</v>
      </c>
      <c r="Q151" s="157" t="s">
        <v>149</v>
      </c>
    </row>
    <row r="152" customFormat="false" ht="8.25" hidden="false" customHeight="false" outlineLevel="0" collapsed="false">
      <c r="A152" s="160" t="s">
        <v>49</v>
      </c>
      <c r="B152" s="170" t="n">
        <f aca="false">AVERAGE(B162,B172)</f>
        <v>347.5</v>
      </c>
      <c r="C152" s="170" t="n">
        <f aca="false">AVERAGE(C162,C172)</f>
        <v>1453.5</v>
      </c>
      <c r="D152" s="178" t="n">
        <f aca="false">C152/B152</f>
        <v>4.18273381294964</v>
      </c>
      <c r="E152" s="170" t="n">
        <f aca="false">AVERAGE(E162,E172)</f>
        <v>8</v>
      </c>
      <c r="F152" s="170" t="n">
        <f aca="false">AVERAGE(F162,F172)</f>
        <v>94</v>
      </c>
      <c r="G152" s="170" t="n">
        <f aca="false">AVERAGE(G162,G172)</f>
        <v>75.5</v>
      </c>
      <c r="H152" s="170" t="n">
        <f aca="false">AVERAGE(H162,H172)</f>
        <v>371.5</v>
      </c>
      <c r="I152" s="178" t="n">
        <f aca="false">H152/G152</f>
        <v>4.9205298013245</v>
      </c>
      <c r="J152" s="170" t="n">
        <f aca="false">AVERAGE(J162,J172)</f>
        <v>0.5</v>
      </c>
      <c r="K152" s="161" t="n">
        <f aca="false">(C152*0.1)+(E152*6)+(H152*0.1)+(J152*6)</f>
        <v>233.5</v>
      </c>
      <c r="L152" s="161" t="n">
        <f aca="false">(C152*0.1)+(E152*6)+(G152*1)+(H152*0.1)+(J152*6)</f>
        <v>309</v>
      </c>
      <c r="O152" s="177" t="n">
        <f aca="false">(B152+F152)/(B152+F152+B154+F154+B156+F156+B150+H150)</f>
        <v>0.307522637566752</v>
      </c>
      <c r="P152" s="158" t="n">
        <f aca="false">B152/(H150+B152+B154+B156)</f>
        <v>0.840386940749698</v>
      </c>
      <c r="Q152" s="158" t="n">
        <f aca="false">F152/(F152+F154+F156)</f>
        <v>0.198871650211566</v>
      </c>
    </row>
    <row r="153" customFormat="false" ht="8.25" hidden="false" customHeight="false" outlineLevel="0" collapsed="false">
      <c r="A153" s="175" t="s">
        <v>150</v>
      </c>
      <c r="B153" s="176" t="s">
        <v>34</v>
      </c>
      <c r="C153" s="176" t="s">
        <v>55</v>
      </c>
      <c r="D153" s="176" t="s">
        <v>142</v>
      </c>
      <c r="E153" s="176" t="s">
        <v>30</v>
      </c>
      <c r="F153" s="176" t="s">
        <v>53</v>
      </c>
      <c r="G153" s="176" t="s">
        <v>54</v>
      </c>
      <c r="H153" s="176" t="s">
        <v>55</v>
      </c>
      <c r="I153" s="176" t="s">
        <v>147</v>
      </c>
      <c r="J153" s="176" t="s">
        <v>30</v>
      </c>
      <c r="K153" s="176" t="s">
        <v>41</v>
      </c>
      <c r="L153" s="170" t="s">
        <v>148</v>
      </c>
      <c r="O153" s="157" t="s">
        <v>143</v>
      </c>
      <c r="P153" s="157" t="s">
        <v>145</v>
      </c>
      <c r="Q153" s="157" t="s">
        <v>149</v>
      </c>
    </row>
    <row r="154" customFormat="false" ht="8.25" hidden="false" customHeight="false" outlineLevel="0" collapsed="false">
      <c r="A154" s="160" t="s">
        <v>49</v>
      </c>
      <c r="B154" s="170" t="n">
        <f aca="false">AVERAGE(B164,B174)</f>
        <v>11.5</v>
      </c>
      <c r="C154" s="170" t="n">
        <f aca="false">AVERAGE(C164,C174)</f>
        <v>36</v>
      </c>
      <c r="D154" s="170" t="n">
        <f aca="false">C154/B154</f>
        <v>3.1304347826087</v>
      </c>
      <c r="E154" s="170" t="n">
        <f aca="false">AVERAGE(E164,E174)</f>
        <v>0.5</v>
      </c>
      <c r="F154" s="170" t="n">
        <f aca="false">AVERAGE(F164,F174)</f>
        <v>289</v>
      </c>
      <c r="G154" s="170" t="n">
        <f aca="false">AVERAGE(G164,G174)</f>
        <v>160.5</v>
      </c>
      <c r="H154" s="170" t="n">
        <f aca="false">AVERAGE(H164,H174)</f>
        <v>2051.5</v>
      </c>
      <c r="I154" s="178" t="n">
        <f aca="false">H154/G154</f>
        <v>12.7819314641745</v>
      </c>
      <c r="J154" s="170" t="n">
        <f aca="false">AVERAGE(J164,J174)</f>
        <v>12</v>
      </c>
      <c r="K154" s="161" t="n">
        <f aca="false">(C154*0.1)+(E154*6)+(H154*0.1)+(J154*6)</f>
        <v>283.75</v>
      </c>
      <c r="L154" s="161" t="n">
        <f aca="false">(C154*0.1)+(E154*6)+(G154*1)+(H154*0.1)+(J154*6)</f>
        <v>444.25</v>
      </c>
      <c r="O154" s="177" t="n">
        <f aca="false">(B154+F154)/(B152+F152+B154+F154+B156+F156+B150+H150)</f>
        <v>0.209310424889714</v>
      </c>
      <c r="P154" s="158" t="n">
        <f aca="false">B154/(B152+H150+B154+B156)</f>
        <v>0.0278113663845224</v>
      </c>
      <c r="Q154" s="158" t="n">
        <f aca="false">F154/(F154+F152+F156)</f>
        <v>0.611424541607898</v>
      </c>
    </row>
    <row r="155" customFormat="false" ht="8.25" hidden="false" customHeight="false" outlineLevel="0" collapsed="false">
      <c r="A155" s="175" t="s">
        <v>151</v>
      </c>
      <c r="B155" s="176" t="s">
        <v>34</v>
      </c>
      <c r="C155" s="176" t="s">
        <v>55</v>
      </c>
      <c r="D155" s="176" t="s">
        <v>142</v>
      </c>
      <c r="E155" s="176" t="s">
        <v>30</v>
      </c>
      <c r="F155" s="176" t="s">
        <v>53</v>
      </c>
      <c r="G155" s="176" t="s">
        <v>54</v>
      </c>
      <c r="H155" s="176" t="s">
        <v>55</v>
      </c>
      <c r="I155" s="176" t="s">
        <v>147</v>
      </c>
      <c r="J155" s="176" t="s">
        <v>30</v>
      </c>
      <c r="K155" s="176" t="s">
        <v>41</v>
      </c>
      <c r="L155" s="170" t="s">
        <v>148</v>
      </c>
      <c r="O155" s="157" t="s">
        <v>143</v>
      </c>
      <c r="P155" s="157" t="s">
        <v>145</v>
      </c>
      <c r="Q155" s="157" t="s">
        <v>149</v>
      </c>
    </row>
    <row r="156" customFormat="false" ht="8.25" hidden="false" customHeight="false" outlineLevel="0" collapsed="false">
      <c r="A156" s="160" t="s">
        <v>49</v>
      </c>
      <c r="B156" s="170" t="n">
        <f aca="false">AVERAGE(B166,B176)</f>
        <v>0</v>
      </c>
      <c r="C156" s="170" t="n">
        <f aca="false">AVERAGE(C166,C176)</f>
        <v>0</v>
      </c>
      <c r="D156" s="170" t="e">
        <f aca="false">C156/B156</f>
        <v>#DIV/0!</v>
      </c>
      <c r="E156" s="170" t="n">
        <f aca="false">AVERAGE(E166,E176)</f>
        <v>0</v>
      </c>
      <c r="F156" s="170" t="n">
        <f aca="false">AVERAGE(E156,F166,F176)</f>
        <v>89.6666666666667</v>
      </c>
      <c r="G156" s="170" t="n">
        <f aca="false">AVERAGE(F156,G166,G176)</f>
        <v>97.2222222222222</v>
      </c>
      <c r="H156" s="170" t="n">
        <f aca="false">AVERAGE(G156,H166,H176)</f>
        <v>637.407407407407</v>
      </c>
      <c r="I156" s="178" t="n">
        <f aca="false">H156/G156</f>
        <v>6.55619047619048</v>
      </c>
      <c r="J156" s="170" t="n">
        <f aca="false">AVERAGE(J166,J176)</f>
        <v>5.5</v>
      </c>
      <c r="K156" s="171" t="n">
        <f aca="false">(C156*0.1)+(E156*6)+(H156*0.1)+(J156*6)</f>
        <v>96.7407407407407</v>
      </c>
      <c r="L156" s="161" t="n">
        <f aca="false">(C156*0.1)+(E156*6)+(G156*1)+(H156*0.1)+(J156*6)</f>
        <v>193.962962962963</v>
      </c>
      <c r="O156" s="177" t="n">
        <f aca="false">(B156+F156)/(B152+F152+B154+F154+B156+F156+B150+H150)</f>
        <v>0.062456466217785</v>
      </c>
      <c r="P156" s="172" t="n">
        <f aca="false">B156/(B156+B154+B152+H150)</f>
        <v>0</v>
      </c>
      <c r="Q156" s="158" t="n">
        <f aca="false">F156/(F156+F154+F152)</f>
        <v>0.189703808180536</v>
      </c>
    </row>
    <row r="157" customFormat="false" ht="8.25" hidden="false" customHeight="false" outlineLevel="0" collapsed="false">
      <c r="B157" s="179"/>
      <c r="C157" s="179"/>
      <c r="D157" s="179"/>
      <c r="E157" s="179"/>
      <c r="F157" s="179"/>
      <c r="G157" s="179"/>
      <c r="H157" s="179"/>
      <c r="I157" s="179"/>
      <c r="J157" s="179"/>
      <c r="K157" s="179"/>
      <c r="L157" s="180"/>
      <c r="P157" s="156"/>
    </row>
    <row r="158" customFormat="false" ht="8.25" hidden="false" customHeight="false" outlineLevel="0" collapsed="false">
      <c r="A158" s="159" t="n">
        <v>2024</v>
      </c>
      <c r="P158" s="156" t="n">
        <v>2022</v>
      </c>
      <c r="S158" s="159" t="s">
        <v>138</v>
      </c>
    </row>
    <row r="159" customFormat="false" ht="8.25" hidden="false" customHeight="false" outlineLevel="0" collapsed="false">
      <c r="A159" s="175" t="s">
        <v>139</v>
      </c>
      <c r="B159" s="176" t="s">
        <v>140</v>
      </c>
      <c r="C159" s="176" t="s">
        <v>26</v>
      </c>
      <c r="D159" s="176" t="s">
        <v>27</v>
      </c>
      <c r="E159" s="176" t="s">
        <v>55</v>
      </c>
      <c r="F159" s="176" t="s">
        <v>30</v>
      </c>
      <c r="G159" s="176" t="s">
        <v>141</v>
      </c>
      <c r="H159" s="176" t="s">
        <v>34</v>
      </c>
      <c r="I159" s="176" t="s">
        <v>55</v>
      </c>
      <c r="J159" s="176" t="s">
        <v>142</v>
      </c>
      <c r="K159" s="176" t="s">
        <v>30</v>
      </c>
      <c r="L159" s="176" t="s">
        <v>41</v>
      </c>
      <c r="O159" s="176" t="s">
        <v>143</v>
      </c>
      <c r="P159" s="176" t="s">
        <v>144</v>
      </c>
      <c r="Q159" s="176" t="s">
        <v>145</v>
      </c>
      <c r="S159" s="157" t="s">
        <v>16</v>
      </c>
      <c r="T159" s="157" t="s">
        <v>17</v>
      </c>
    </row>
    <row r="160" customFormat="false" ht="8.25" hidden="false" customHeight="false" outlineLevel="0" collapsed="false">
      <c r="A160" s="160" t="s">
        <v>49</v>
      </c>
      <c r="B160" s="170" t="n">
        <v>529</v>
      </c>
      <c r="C160" s="170" t="n">
        <v>336</v>
      </c>
      <c r="D160" s="177" t="n">
        <f aca="false">C160/B160</f>
        <v>0.635160680529301</v>
      </c>
      <c r="E160" s="170" t="n">
        <v>3621</v>
      </c>
      <c r="F160" s="170" t="n">
        <v>22</v>
      </c>
      <c r="G160" s="170" t="n">
        <v>21</v>
      </c>
      <c r="H160" s="170" t="n">
        <v>70</v>
      </c>
      <c r="I160" s="170" t="n">
        <v>289</v>
      </c>
      <c r="J160" s="178" t="n">
        <f aca="false">I160/H160</f>
        <v>4.12857142857143</v>
      </c>
      <c r="K160" s="170" t="n">
        <v>1</v>
      </c>
      <c r="L160" s="161" t="n">
        <f aca="false">((E160*0.05)+(F160*4)+(G160*-1)+(I160*0.1)+(K160*6))</f>
        <v>282.95</v>
      </c>
      <c r="O160" s="177" t="n">
        <f aca="false">(B160+H160)/(B162+F162+B164+F164+B166+F166+B160+H160)</f>
        <v>0.403638814016173</v>
      </c>
      <c r="P160" s="158" t="n">
        <f aca="false">B160/(B160+F162+F164+F166)</f>
        <v>0.511111111111111</v>
      </c>
      <c r="Q160" s="158" t="n">
        <f aca="false">H160/(H160+B162+B164+B166)</f>
        <v>0.155902004454343</v>
      </c>
      <c r="S160" s="158" t="n">
        <f aca="false">(H160+B162+B164+B166)/(H160+B162+B164+B166+B160)</f>
        <v>0.459100204498978</v>
      </c>
      <c r="T160" s="158" t="n">
        <f aca="false">B160/(B160+H160+B162+B164+B166)</f>
        <v>0.540899795501023</v>
      </c>
    </row>
    <row r="161" customFormat="false" ht="8.25" hidden="false" customHeight="false" outlineLevel="0" collapsed="false">
      <c r="A161" s="175" t="s">
        <v>146</v>
      </c>
      <c r="B161" s="176" t="s">
        <v>34</v>
      </c>
      <c r="C161" s="176" t="s">
        <v>55</v>
      </c>
      <c r="D161" s="176" t="s">
        <v>142</v>
      </c>
      <c r="E161" s="176" t="s">
        <v>30</v>
      </c>
      <c r="F161" s="176" t="s">
        <v>53</v>
      </c>
      <c r="G161" s="176" t="s">
        <v>54</v>
      </c>
      <c r="H161" s="176" t="s">
        <v>55</v>
      </c>
      <c r="I161" s="176" t="s">
        <v>147</v>
      </c>
      <c r="J161" s="176" t="s">
        <v>30</v>
      </c>
      <c r="K161" s="176" t="s">
        <v>41</v>
      </c>
      <c r="L161" s="176" t="s">
        <v>148</v>
      </c>
      <c r="O161" s="157" t="s">
        <v>143</v>
      </c>
      <c r="P161" s="157" t="s">
        <v>145</v>
      </c>
      <c r="Q161" s="157" t="s">
        <v>149</v>
      </c>
    </row>
    <row r="162" customFormat="false" ht="8.25" hidden="false" customHeight="false" outlineLevel="0" collapsed="false">
      <c r="A162" s="160" t="s">
        <v>49</v>
      </c>
      <c r="B162" s="170" t="n">
        <v>367</v>
      </c>
      <c r="C162" s="170" t="n">
        <v>1495</v>
      </c>
      <c r="D162" s="178" t="n">
        <f aca="false">C162/B162</f>
        <v>4.07356948228883</v>
      </c>
      <c r="E162" s="170" t="n">
        <v>9</v>
      </c>
      <c r="F162" s="170" t="n">
        <v>95</v>
      </c>
      <c r="G162" s="170" t="n">
        <v>73</v>
      </c>
      <c r="H162" s="170" t="n">
        <v>473</v>
      </c>
      <c r="I162" s="178" t="n">
        <f aca="false">H162/G162</f>
        <v>6.47945205479452</v>
      </c>
      <c r="J162" s="170" t="n">
        <v>1</v>
      </c>
      <c r="K162" s="161" t="n">
        <f aca="false">(C162*0.1)+(E162*6)+(H162*0.1)+(J162*6)</f>
        <v>256.8</v>
      </c>
      <c r="L162" s="161" t="n">
        <f aca="false">(C162*0.1)+(E162*6)+(G162*1)+(H162*0.1)+(J162*6)</f>
        <v>329.8</v>
      </c>
      <c r="O162" s="177" t="n">
        <f aca="false">(B162+F162)/(B162+F162+B164+F164+B166+F166+B160+H160)</f>
        <v>0.311320754716981</v>
      </c>
      <c r="P162" s="158" t="n">
        <f aca="false">B162/(H160+B162+B164+B166)</f>
        <v>0.817371937639198</v>
      </c>
      <c r="Q162" s="158" t="n">
        <f aca="false">F162/(F162+F164+F166)</f>
        <v>0.187747035573123</v>
      </c>
    </row>
    <row r="163" customFormat="false" ht="8.25" hidden="false" customHeight="false" outlineLevel="0" collapsed="false">
      <c r="A163" s="175" t="s">
        <v>150</v>
      </c>
      <c r="B163" s="176" t="s">
        <v>34</v>
      </c>
      <c r="C163" s="176" t="s">
        <v>55</v>
      </c>
      <c r="D163" s="176" t="s">
        <v>142</v>
      </c>
      <c r="E163" s="176" t="s">
        <v>30</v>
      </c>
      <c r="F163" s="176" t="s">
        <v>53</v>
      </c>
      <c r="G163" s="176" t="s">
        <v>54</v>
      </c>
      <c r="H163" s="176" t="s">
        <v>55</v>
      </c>
      <c r="I163" s="176" t="s">
        <v>147</v>
      </c>
      <c r="J163" s="176" t="s">
        <v>30</v>
      </c>
      <c r="K163" s="176" t="s">
        <v>41</v>
      </c>
      <c r="L163" s="176" t="s">
        <v>148</v>
      </c>
      <c r="O163" s="157" t="s">
        <v>143</v>
      </c>
      <c r="P163" s="157" t="s">
        <v>145</v>
      </c>
      <c r="Q163" s="157" t="s">
        <v>149</v>
      </c>
    </row>
    <row r="164" customFormat="false" ht="8.25" hidden="false" customHeight="false" outlineLevel="0" collapsed="false">
      <c r="A164" s="160" t="s">
        <v>49</v>
      </c>
      <c r="B164" s="170" t="n">
        <v>12</v>
      </c>
      <c r="C164" s="170" t="n">
        <v>54</v>
      </c>
      <c r="D164" s="170" t="n">
        <f aca="false">C164/B164</f>
        <v>4.5</v>
      </c>
      <c r="E164" s="170" t="n">
        <v>1</v>
      </c>
      <c r="F164" s="170" t="n">
        <v>282</v>
      </c>
      <c r="G164" s="170" t="n">
        <v>164</v>
      </c>
      <c r="H164" s="170" t="n">
        <v>2280</v>
      </c>
      <c r="I164" s="178" t="n">
        <f aca="false">H164/G164</f>
        <v>13.9024390243902</v>
      </c>
      <c r="J164" s="170" t="n">
        <v>15</v>
      </c>
      <c r="K164" s="161" t="n">
        <f aca="false">(C164*0.1)+(E164*6)+(H164*0.1)+(J164*6)</f>
        <v>329.4</v>
      </c>
      <c r="L164" s="161" t="n">
        <f aca="false">(C164*0.1)+(E164*6)+(G164*1)+(H164*0.1)+(J164*6)</f>
        <v>493.4</v>
      </c>
      <c r="O164" s="177" t="n">
        <f aca="false">(B164+F164)/(B162+F162+B164+F164+B166+F166+B160+H160)</f>
        <v>0.19811320754717</v>
      </c>
      <c r="P164" s="158" t="n">
        <f aca="false">B164/(B162+H160+B164+B166)</f>
        <v>0.0267260579064588</v>
      </c>
      <c r="Q164" s="158" t="n">
        <f aca="false">F164/(F164+F162+F166)</f>
        <v>0.557312252964427</v>
      </c>
    </row>
    <row r="165" customFormat="false" ht="8.25" hidden="false" customHeight="false" outlineLevel="0" collapsed="false">
      <c r="A165" s="175" t="s">
        <v>151</v>
      </c>
      <c r="B165" s="176" t="s">
        <v>34</v>
      </c>
      <c r="C165" s="176" t="s">
        <v>55</v>
      </c>
      <c r="D165" s="176" t="s">
        <v>142</v>
      </c>
      <c r="E165" s="176" t="s">
        <v>30</v>
      </c>
      <c r="F165" s="176" t="s">
        <v>53</v>
      </c>
      <c r="G165" s="176" t="s">
        <v>54</v>
      </c>
      <c r="H165" s="176" t="s">
        <v>55</v>
      </c>
      <c r="I165" s="176" t="s">
        <v>147</v>
      </c>
      <c r="J165" s="176" t="s">
        <v>30</v>
      </c>
      <c r="K165" s="176" t="s">
        <v>41</v>
      </c>
      <c r="L165" s="176" t="s">
        <v>148</v>
      </c>
      <c r="O165" s="157" t="s">
        <v>143</v>
      </c>
      <c r="P165" s="157" t="s">
        <v>145</v>
      </c>
      <c r="Q165" s="157" t="s">
        <v>149</v>
      </c>
    </row>
    <row r="166" customFormat="false" ht="8.25" hidden="false" customHeight="false" outlineLevel="0" collapsed="false">
      <c r="A166" s="160" t="s">
        <v>49</v>
      </c>
      <c r="B166" s="170" t="n">
        <v>0</v>
      </c>
      <c r="C166" s="170" t="n">
        <v>0</v>
      </c>
      <c r="D166" s="170" t="e">
        <f aca="false">C166/B166</f>
        <v>#DIV/0!</v>
      </c>
      <c r="E166" s="170" t="n">
        <v>0</v>
      </c>
      <c r="F166" s="170" t="n">
        <v>129</v>
      </c>
      <c r="G166" s="170" t="n">
        <v>98</v>
      </c>
      <c r="H166" s="170" t="n">
        <v>868</v>
      </c>
      <c r="I166" s="178" t="n">
        <f aca="false">H166/G166</f>
        <v>8.85714285714286</v>
      </c>
      <c r="J166" s="170" t="n">
        <v>6</v>
      </c>
      <c r="K166" s="161" t="n">
        <f aca="false">(C166*0.1)+(E166*6)+(H166*0.1)+(J166*6)</f>
        <v>122.8</v>
      </c>
      <c r="L166" s="161" t="n">
        <f aca="false">(C166*0.1)+(E166*6)+(G166*1)+(H166*0.1)+(J166*6)</f>
        <v>220.8</v>
      </c>
      <c r="O166" s="177" t="n">
        <f aca="false">(B166+F166)/(B162+F162+B164+F164+B166+F166+B160+H160)</f>
        <v>0.0869272237196766</v>
      </c>
      <c r="P166" s="172" t="n">
        <f aca="false">B166/(B166+B164+B162+H160)</f>
        <v>0</v>
      </c>
      <c r="Q166" s="158" t="n">
        <f aca="false">F166/(F166+F164+F162)</f>
        <v>0.254940711462451</v>
      </c>
    </row>
    <row r="168" customFormat="false" ht="8.25" hidden="false" customHeight="false" outlineLevel="0" collapsed="false">
      <c r="A168" s="159" t="n">
        <v>2025</v>
      </c>
      <c r="P168" s="156" t="n">
        <v>2025</v>
      </c>
      <c r="S168" s="159" t="s">
        <v>138</v>
      </c>
    </row>
    <row r="169" customFormat="false" ht="8.25" hidden="false" customHeight="false" outlineLevel="0" collapsed="false">
      <c r="A169" s="175" t="s">
        <v>139</v>
      </c>
      <c r="B169" s="176" t="s">
        <v>140</v>
      </c>
      <c r="C169" s="176" t="s">
        <v>26</v>
      </c>
      <c r="D169" s="176" t="s">
        <v>27</v>
      </c>
      <c r="E169" s="176" t="s">
        <v>55</v>
      </c>
      <c r="F169" s="176" t="s">
        <v>30</v>
      </c>
      <c r="G169" s="176" t="s">
        <v>141</v>
      </c>
      <c r="H169" s="176" t="s">
        <v>34</v>
      </c>
      <c r="I169" s="176" t="s">
        <v>55</v>
      </c>
      <c r="J169" s="176" t="s">
        <v>142</v>
      </c>
      <c r="K169" s="176" t="s">
        <v>30</v>
      </c>
      <c r="L169" s="176" t="s">
        <v>41</v>
      </c>
      <c r="O169" s="176" t="s">
        <v>143</v>
      </c>
      <c r="P169" s="176" t="s">
        <v>144</v>
      </c>
      <c r="Q169" s="176" t="s">
        <v>145</v>
      </c>
      <c r="S169" s="157" t="s">
        <v>16</v>
      </c>
      <c r="T169" s="157" t="s">
        <v>17</v>
      </c>
    </row>
    <row r="170" customFormat="false" ht="8.25" hidden="false" customHeight="false" outlineLevel="0" collapsed="false">
      <c r="A170" s="160" t="s">
        <v>49</v>
      </c>
      <c r="B170" s="170" t="n">
        <v>570</v>
      </c>
      <c r="C170" s="170" t="n">
        <v>340</v>
      </c>
      <c r="D170" s="177" t="n">
        <f aca="false">C170/B170</f>
        <v>0.596491228070175</v>
      </c>
      <c r="E170" s="170" t="n">
        <v>3241</v>
      </c>
      <c r="F170" s="170" t="n">
        <v>15</v>
      </c>
      <c r="G170" s="170" t="n">
        <v>8</v>
      </c>
      <c r="H170" s="170" t="n">
        <v>39</v>
      </c>
      <c r="I170" s="170" t="n">
        <v>159</v>
      </c>
      <c r="J170" s="170" t="n">
        <f aca="false">I170/H170</f>
        <v>4.07692307692308</v>
      </c>
      <c r="K170" s="170" t="n">
        <v>2</v>
      </c>
      <c r="L170" s="161" t="n">
        <f aca="false">((E170*0.05)+(F170*4)+(G170*-1)+(I170*0.1)+(K170*6))</f>
        <v>241.95</v>
      </c>
      <c r="O170" s="177" t="n">
        <f aca="false">(B170+H170)/(B172+F172+B174+F174+B176+F176+B170+H170)</f>
        <v>0.412322274881517</v>
      </c>
      <c r="P170" s="158" t="n">
        <f aca="false">B170/(B170+F172+F174+F176)</f>
        <v>0.518653321201092</v>
      </c>
      <c r="Q170" s="158" t="n">
        <f aca="false">H170/(H170+B172+B174+B176)</f>
        <v>0.103174603174603</v>
      </c>
      <c r="S170" s="158" t="n">
        <f aca="false">(H170+B172+B174+B176)/(H170+B172+B174+B176+B170)</f>
        <v>0.39873417721519</v>
      </c>
      <c r="T170" s="158" t="n">
        <f aca="false">B170/(B170+H170+B172+B174+B176)</f>
        <v>0.60126582278481</v>
      </c>
    </row>
    <row r="171" customFormat="false" ht="8.25" hidden="false" customHeight="false" outlineLevel="0" collapsed="false">
      <c r="A171" s="175" t="s">
        <v>146</v>
      </c>
      <c r="B171" s="176" t="s">
        <v>34</v>
      </c>
      <c r="C171" s="176" t="s">
        <v>55</v>
      </c>
      <c r="D171" s="176" t="s">
        <v>142</v>
      </c>
      <c r="E171" s="176" t="s">
        <v>30</v>
      </c>
      <c r="F171" s="176" t="s">
        <v>53</v>
      </c>
      <c r="G171" s="176" t="s">
        <v>54</v>
      </c>
      <c r="H171" s="176" t="s">
        <v>55</v>
      </c>
      <c r="I171" s="176" t="s">
        <v>147</v>
      </c>
      <c r="J171" s="176" t="s">
        <v>30</v>
      </c>
      <c r="K171" s="176" t="s">
        <v>41</v>
      </c>
      <c r="L171" s="176" t="s">
        <v>148</v>
      </c>
      <c r="O171" s="157" t="s">
        <v>143</v>
      </c>
      <c r="P171" s="157" t="s">
        <v>145</v>
      </c>
      <c r="Q171" s="157" t="s">
        <v>149</v>
      </c>
    </row>
    <row r="172" customFormat="false" ht="8.25" hidden="false" customHeight="false" outlineLevel="0" collapsed="false">
      <c r="A172" s="160" t="s">
        <v>49</v>
      </c>
      <c r="B172" s="170" t="n">
        <v>328</v>
      </c>
      <c r="C172" s="170" t="n">
        <v>1412</v>
      </c>
      <c r="D172" s="178" t="n">
        <f aca="false">C172/B172</f>
        <v>4.30487804878049</v>
      </c>
      <c r="E172" s="170" t="n">
        <v>7</v>
      </c>
      <c r="F172" s="170" t="n">
        <v>93</v>
      </c>
      <c r="G172" s="170" t="n">
        <v>78</v>
      </c>
      <c r="H172" s="170" t="n">
        <v>270</v>
      </c>
      <c r="I172" s="178" t="n">
        <v>599</v>
      </c>
      <c r="J172" s="170" t="n">
        <v>0</v>
      </c>
      <c r="K172" s="161" t="n">
        <f aca="false">(C172*0.1)+(E172*6)+(H172*0.1)+(J172*6)</f>
        <v>210.2</v>
      </c>
      <c r="L172" s="161" t="n">
        <f aca="false">(C172*0.1)+(E172*6)+(G172*1)+(H172*0.1)+(J172*6)</f>
        <v>288.2</v>
      </c>
      <c r="O172" s="177" t="n">
        <f aca="false">(B172+F172)/(B172+F172+B174+F174+B176+F176+B170+H170)</f>
        <v>0.285037237643873</v>
      </c>
      <c r="P172" s="158" t="n">
        <f aca="false">B172/(H170+B172+B174+B176)</f>
        <v>0.867724867724868</v>
      </c>
      <c r="Q172" s="158" t="n">
        <f aca="false">F172/(F172+F174+F176)</f>
        <v>0.175803402646503</v>
      </c>
    </row>
    <row r="173" customFormat="false" ht="8.25" hidden="false" customHeight="false" outlineLevel="0" collapsed="false">
      <c r="A173" s="175" t="s">
        <v>150</v>
      </c>
      <c r="B173" s="176" t="s">
        <v>34</v>
      </c>
      <c r="C173" s="176" t="s">
        <v>55</v>
      </c>
      <c r="D173" s="176" t="s">
        <v>142</v>
      </c>
      <c r="E173" s="176" t="s">
        <v>30</v>
      </c>
      <c r="F173" s="176" t="s">
        <v>53</v>
      </c>
      <c r="G173" s="176" t="s">
        <v>54</v>
      </c>
      <c r="H173" s="176" t="s">
        <v>55</v>
      </c>
      <c r="I173" s="176" t="s">
        <v>147</v>
      </c>
      <c r="J173" s="176" t="s">
        <v>30</v>
      </c>
      <c r="K173" s="176" t="s">
        <v>41</v>
      </c>
      <c r="L173" s="176" t="s">
        <v>148</v>
      </c>
      <c r="O173" s="157" t="s">
        <v>143</v>
      </c>
      <c r="P173" s="157" t="s">
        <v>145</v>
      </c>
      <c r="Q173" s="157" t="s">
        <v>149</v>
      </c>
    </row>
    <row r="174" customFormat="false" ht="8.25" hidden="false" customHeight="false" outlineLevel="0" collapsed="false">
      <c r="A174" s="160" t="s">
        <v>49</v>
      </c>
      <c r="B174" s="170" t="n">
        <v>11</v>
      </c>
      <c r="C174" s="170" t="n">
        <v>18</v>
      </c>
      <c r="D174" s="178" t="n">
        <f aca="false">C174/B174</f>
        <v>1.63636363636364</v>
      </c>
      <c r="E174" s="170" t="n">
        <v>0</v>
      </c>
      <c r="F174" s="170" t="n">
        <v>296</v>
      </c>
      <c r="G174" s="170" t="n">
        <v>157</v>
      </c>
      <c r="H174" s="170" t="n">
        <v>1823</v>
      </c>
      <c r="I174" s="178" t="n">
        <f aca="false">H174/G174</f>
        <v>11.6114649681529</v>
      </c>
      <c r="J174" s="170" t="n">
        <v>9</v>
      </c>
      <c r="K174" s="161" t="n">
        <f aca="false">(C174*0.1)+(E174*6)+(H174*0.1)+(J174*6)</f>
        <v>238.1</v>
      </c>
      <c r="L174" s="161" t="n">
        <f aca="false">(C174*0.1)+(E174*6)+(G174*1)+(H174*0.1)+(J174*6)</f>
        <v>395.1</v>
      </c>
      <c r="O174" s="177" t="n">
        <f aca="false">(B174+F174)/(B172+F172+B174+F174+B176+F176+B170+H170)</f>
        <v>0.207853757616791</v>
      </c>
      <c r="P174" s="158" t="n">
        <f aca="false">B174/(B172+H170+B174+B176)</f>
        <v>0.0291005291005291</v>
      </c>
      <c r="Q174" s="158" t="n">
        <f aca="false">F174/(F174+F172+F176)</f>
        <v>0.559546313799622</v>
      </c>
    </row>
    <row r="175" customFormat="false" ht="8.25" hidden="false" customHeight="false" outlineLevel="0" collapsed="false">
      <c r="A175" s="175" t="s">
        <v>151</v>
      </c>
      <c r="B175" s="176" t="s">
        <v>34</v>
      </c>
      <c r="C175" s="176" t="s">
        <v>55</v>
      </c>
      <c r="D175" s="176" t="s">
        <v>142</v>
      </c>
      <c r="E175" s="176" t="s">
        <v>30</v>
      </c>
      <c r="F175" s="176" t="s">
        <v>53</v>
      </c>
      <c r="G175" s="176" t="s">
        <v>54</v>
      </c>
      <c r="H175" s="176" t="s">
        <v>55</v>
      </c>
      <c r="I175" s="176" t="s">
        <v>147</v>
      </c>
      <c r="J175" s="176" t="s">
        <v>30</v>
      </c>
      <c r="K175" s="176" t="s">
        <v>41</v>
      </c>
      <c r="L175" s="176" t="s">
        <v>148</v>
      </c>
      <c r="O175" s="157" t="s">
        <v>143</v>
      </c>
      <c r="P175" s="157" t="s">
        <v>145</v>
      </c>
      <c r="Q175" s="157" t="s">
        <v>149</v>
      </c>
    </row>
    <row r="176" customFormat="false" ht="8.25" hidden="false" customHeight="false" outlineLevel="0" collapsed="false">
      <c r="A176" s="160" t="s">
        <v>49</v>
      </c>
      <c r="B176" s="170" t="n">
        <v>0</v>
      </c>
      <c r="C176" s="170" t="n">
        <v>0</v>
      </c>
      <c r="D176" s="170" t="e">
        <f aca="false">C176/B176</f>
        <v>#DIV/0!</v>
      </c>
      <c r="E176" s="170" t="n">
        <v>0</v>
      </c>
      <c r="F176" s="170" t="n">
        <v>140</v>
      </c>
      <c r="G176" s="170" t="n">
        <v>104</v>
      </c>
      <c r="H176" s="170" t="n">
        <v>947</v>
      </c>
      <c r="I176" s="178" t="n">
        <f aca="false">H176/G176</f>
        <v>9.10576923076923</v>
      </c>
      <c r="J176" s="170" t="n">
        <v>5</v>
      </c>
      <c r="K176" s="161" t="n">
        <f aca="false">(C176*0.1)+(E176*6)+(H176*0.1)+(J176*6)</f>
        <v>124.7</v>
      </c>
      <c r="L176" s="161" t="n">
        <f aca="false">(C176*0.1)+(E176*6)+(G176*1)+(H176*0.1)+(J176*6)</f>
        <v>228.7</v>
      </c>
      <c r="O176" s="177" t="n">
        <f aca="false">(B176+F176)/(B172+F172+B174+F174+B176+F176+B170+H170)</f>
        <v>0.0947867298578199</v>
      </c>
      <c r="P176" s="172" t="n">
        <f aca="false">B176/(B176+B174+B172+H170)</f>
        <v>0</v>
      </c>
      <c r="Q176" s="158" t="n">
        <f aca="false">F176/(F176+F174+F172)</f>
        <v>0.264650283553875</v>
      </c>
    </row>
  </sheetData>
  <mergeCells count="136">
    <mergeCell ref="A1:W1"/>
    <mergeCell ref="A3:W3"/>
    <mergeCell ref="AC3:AY3"/>
    <mergeCell ref="H5:J5"/>
    <mergeCell ref="M5:O5"/>
    <mergeCell ref="AJ5:AL5"/>
    <mergeCell ref="AO5:AQ5"/>
    <mergeCell ref="H6:J6"/>
    <mergeCell ref="AJ6:AL6"/>
    <mergeCell ref="H7:J7"/>
    <mergeCell ref="AJ7:AL7"/>
    <mergeCell ref="A10:W10"/>
    <mergeCell ref="AC10:AY10"/>
    <mergeCell ref="C12:I12"/>
    <mergeCell ref="N12:R12"/>
    <mergeCell ref="T12:V12"/>
    <mergeCell ref="X12:Y12"/>
    <mergeCell ref="AG12:AM12"/>
    <mergeCell ref="AP12:AT12"/>
    <mergeCell ref="AV12:AX12"/>
    <mergeCell ref="AZ12:BA12"/>
    <mergeCell ref="A20:G20"/>
    <mergeCell ref="H20:M20"/>
    <mergeCell ref="T20:V20"/>
    <mergeCell ref="X20:Y20"/>
    <mergeCell ref="AE20:AK20"/>
    <mergeCell ref="AL20:AQ20"/>
    <mergeCell ref="AV20:AX20"/>
    <mergeCell ref="AZ20:BA20"/>
    <mergeCell ref="A30:G30"/>
    <mergeCell ref="L30:P30"/>
    <mergeCell ref="T30:V30"/>
    <mergeCell ref="X30:Y30"/>
    <mergeCell ref="AE30:AK30"/>
    <mergeCell ref="AN30:AR30"/>
    <mergeCell ref="AV30:AX30"/>
    <mergeCell ref="AZ30:BA30"/>
    <mergeCell ref="A41:G41"/>
    <mergeCell ref="L41:P41"/>
    <mergeCell ref="T41:V41"/>
    <mergeCell ref="X41:Y41"/>
    <mergeCell ref="AE41:AK41"/>
    <mergeCell ref="AN41:AR41"/>
    <mergeCell ref="AV41:AX41"/>
    <mergeCell ref="AZ41:BA41"/>
    <mergeCell ref="A50:G50"/>
    <mergeCell ref="J50:N50"/>
    <mergeCell ref="R50:V50"/>
    <mergeCell ref="AC50:AI50"/>
    <mergeCell ref="AL50:AP50"/>
    <mergeCell ref="AT50:AX50"/>
    <mergeCell ref="J51:M51"/>
    <mergeCell ref="R51:U51"/>
    <mergeCell ref="AL51:AO51"/>
    <mergeCell ref="AT51:AW51"/>
    <mergeCell ref="J52:M52"/>
    <mergeCell ref="R52:U52"/>
    <mergeCell ref="AL52:AO52"/>
    <mergeCell ref="AT52:AW52"/>
    <mergeCell ref="J53:M53"/>
    <mergeCell ref="R53:U53"/>
    <mergeCell ref="AL53:AO53"/>
    <mergeCell ref="AT53:AW53"/>
    <mergeCell ref="J54:M54"/>
    <mergeCell ref="R54:U54"/>
    <mergeCell ref="AL54:AO54"/>
    <mergeCell ref="AT54:AW54"/>
    <mergeCell ref="J55:M55"/>
    <mergeCell ref="R55:U55"/>
    <mergeCell ref="AL55:AO55"/>
    <mergeCell ref="AT55:AW55"/>
    <mergeCell ref="J56:M56"/>
    <mergeCell ref="R56:U56"/>
    <mergeCell ref="AL56:AO56"/>
    <mergeCell ref="AT56:AW56"/>
    <mergeCell ref="J57:M57"/>
    <mergeCell ref="R57:U57"/>
    <mergeCell ref="AL57:AO57"/>
    <mergeCell ref="AT57:AW57"/>
    <mergeCell ref="J58:M58"/>
    <mergeCell ref="R58:U58"/>
    <mergeCell ref="AL58:AO58"/>
    <mergeCell ref="AT58:AW58"/>
    <mergeCell ref="J59:M59"/>
    <mergeCell ref="R59:U59"/>
    <mergeCell ref="AL59:AO59"/>
    <mergeCell ref="AT59:AW59"/>
    <mergeCell ref="A73:W73"/>
    <mergeCell ref="H75:J75"/>
    <mergeCell ref="M75:O75"/>
    <mergeCell ref="H76:J76"/>
    <mergeCell ref="H77:J77"/>
    <mergeCell ref="A80:W80"/>
    <mergeCell ref="C82:I82"/>
    <mergeCell ref="L82:P82"/>
    <mergeCell ref="R82:T82"/>
    <mergeCell ref="V82:W82"/>
    <mergeCell ref="A90:G90"/>
    <mergeCell ref="H90:M90"/>
    <mergeCell ref="R90:T90"/>
    <mergeCell ref="V90:W90"/>
    <mergeCell ref="A100:G100"/>
    <mergeCell ref="J100:N100"/>
    <mergeCell ref="R100:T100"/>
    <mergeCell ref="V100:W100"/>
    <mergeCell ref="A111:G111"/>
    <mergeCell ref="J111:N111"/>
    <mergeCell ref="R111:T111"/>
    <mergeCell ref="V111:W111"/>
    <mergeCell ref="A120:G120"/>
    <mergeCell ref="J120:N120"/>
    <mergeCell ref="R120:V120"/>
    <mergeCell ref="J121:M121"/>
    <mergeCell ref="R121:U121"/>
    <mergeCell ref="J122:M122"/>
    <mergeCell ref="R122:U122"/>
    <mergeCell ref="J123:M123"/>
    <mergeCell ref="R123:U123"/>
    <mergeCell ref="J124:M124"/>
    <mergeCell ref="R124:U124"/>
    <mergeCell ref="J125:M125"/>
    <mergeCell ref="R125:U125"/>
    <mergeCell ref="J126:M126"/>
    <mergeCell ref="R126:U126"/>
    <mergeCell ref="J127:M127"/>
    <mergeCell ref="R127:U127"/>
    <mergeCell ref="J128:M128"/>
    <mergeCell ref="R128:U128"/>
    <mergeCell ref="J129:M129"/>
    <mergeCell ref="R129:U129"/>
    <mergeCell ref="A141:W141"/>
    <mergeCell ref="H143:J143"/>
    <mergeCell ref="M143:O143"/>
    <mergeCell ref="H144:J144"/>
    <mergeCell ref="H145:J145"/>
    <mergeCell ref="H146:J146"/>
  </mergeCells>
  <hyperlinks>
    <hyperlink ref="H5" location="ARI!C9" display="RSP Projections: Year 1"/>
    <hyperlink ref="M5" location="ARI!AX11" display="Adjustable Projections: Year 1"/>
    <hyperlink ref="AJ5" location="ARI!C9" display="RSP Projections: Year 1"/>
    <hyperlink ref="AO5" location="ARI!AX11" display="Adjustable Projections: Year 1"/>
    <hyperlink ref="H6" location="ARI!A110" display="RSP Projections: Year 2"/>
    <hyperlink ref="M6" location="ARI!A170" display="Past Run/Pass Performances"/>
    <hyperlink ref="AJ6" location="ARI!A110" display="RSP Projections: Year 2"/>
    <hyperlink ref="H75" location="ARI!C9" display="RSP Projections: Year 1"/>
    <hyperlink ref="M75" location="ARI!AX11" display="Adjustable Projections: Year 1"/>
    <hyperlink ref="H76" location="ARI!A110" display="RSP Projections: Year 2"/>
    <hyperlink ref="M76" location="ARI!A170" display="Past Run/Pass Performances"/>
    <hyperlink ref="H143" location="ARI!C9" display="RSP Projections: Year 1"/>
    <hyperlink ref="M143" location="ARI!AX11" display="Adjustable Projections: Year 1"/>
    <hyperlink ref="H144" location="ARI!A90" display="RSP Projections: Year 2"/>
  </hyperlinks>
  <printOptions headings="false" gridLines="false" gridLinesSet="true" horizontalCentered="false" verticalCentered="false"/>
  <pageMargins left="0" right="0" top="0" bottom="0" header="0.511811023622047" footer="0.511811023622047"/>
  <pageSetup paperSize="1" scale="54"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B176"/>
  <sheetViews>
    <sheetView showFormulas="false" showGridLines="true" showRowColHeaders="true" showZeros="true" rightToLeft="false" tabSelected="false" showOutlineSymbols="true" defaultGridColor="true" view="normal" topLeftCell="A1" colorId="64" zoomScale="200" zoomScaleNormal="200" zoomScalePageLayoutView="100" workbookViewId="0">
      <selection pane="topLeft" activeCell="I32" activeCellId="0" sqref="I32"/>
    </sheetView>
  </sheetViews>
  <sheetFormatPr defaultColWidth="20.42578125" defaultRowHeight="8.25" customHeight="false" zeroHeight="false" outlineLevelRow="0" outlineLevelCol="0"/>
  <cols>
    <col collapsed="false" customWidth="true" hidden="false" outlineLevel="0" max="1" min="1" style="273" width="11.57"/>
    <col collapsed="false" customWidth="true" hidden="false" outlineLevel="0" max="2" min="2" style="273" width="3.86"/>
    <col collapsed="false" customWidth="true" hidden="false" outlineLevel="0" max="3" min="3" style="273" width="3.71"/>
    <col collapsed="false" customWidth="true" hidden="false" outlineLevel="0" max="4" min="4" style="273" width="4"/>
    <col collapsed="false" customWidth="true" hidden="false" outlineLevel="0" max="5" min="5" style="273" width="4.71"/>
    <col collapsed="false" customWidth="true" hidden="false" outlineLevel="0" max="6" min="6" style="273" width="5.71"/>
    <col collapsed="false" customWidth="true" hidden="false" outlineLevel="0" max="7" min="7" style="273" width="4.42"/>
    <col collapsed="false" customWidth="true" hidden="false" outlineLevel="0" max="8" min="8" style="273" width="3.57"/>
    <col collapsed="false" customWidth="true" hidden="false" outlineLevel="0" max="9" min="9" style="273" width="4.14"/>
    <col collapsed="false" customWidth="true" hidden="false" outlineLevel="0" max="10" min="10" style="273" width="3"/>
    <col collapsed="false" customWidth="true" hidden="false" outlineLevel="0" max="11" min="11" style="273" width="4.14"/>
    <col collapsed="false" customWidth="true" hidden="false" outlineLevel="0" max="12" min="12" style="273" width="3.57"/>
    <col collapsed="false" customWidth="true" hidden="false" outlineLevel="0" max="13" min="13" style="273" width="4.42"/>
    <col collapsed="false" customWidth="true" hidden="false" outlineLevel="0" max="14" min="14" style="273" width="4.57"/>
    <col collapsed="false" customWidth="true" hidden="false" outlineLevel="0" max="15" min="15" style="273" width="5"/>
    <col collapsed="false" customWidth="true" hidden="false" outlineLevel="0" max="17" min="16" style="273" width="4.86"/>
    <col collapsed="false" customWidth="true" hidden="false" outlineLevel="0" max="18" min="18" style="273" width="12"/>
    <col collapsed="false" customWidth="true" hidden="false" outlineLevel="0" max="19" min="19" style="273" width="4.29"/>
    <col collapsed="false" customWidth="true" hidden="false" outlineLevel="0" max="20" min="20" style="273" width="5.14"/>
    <col collapsed="false" customWidth="true" hidden="false" outlineLevel="0" max="21" min="21" style="273" width="3.86"/>
    <col collapsed="false" customWidth="true" hidden="false" outlineLevel="0" max="22" min="22" style="273" width="4.57"/>
    <col collapsed="false" customWidth="true" hidden="false" outlineLevel="0" max="23" min="23" style="273" width="4.42"/>
    <col collapsed="false" customWidth="true" hidden="false" outlineLevel="0" max="24" min="24" style="273" width="4.29"/>
    <col collapsed="false" customWidth="true" hidden="false" outlineLevel="0" max="25" min="25" style="273" width="5.71"/>
    <col collapsed="false" customWidth="true" hidden="false" outlineLevel="0" max="26" min="26" style="273" width="4.71"/>
    <col collapsed="false" customWidth="false" hidden="false" outlineLevel="0" max="16384" min="27" style="273" width="20.42"/>
  </cols>
  <sheetData>
    <row r="1" customFormat="false" ht="8.25" hidden="false" customHeight="false" outlineLevel="0" collapsed="false">
      <c r="A1" s="275" t="s">
        <v>2058</v>
      </c>
      <c r="B1" s="275"/>
      <c r="C1" s="275"/>
      <c r="D1" s="275"/>
      <c r="E1" s="275"/>
      <c r="F1" s="275"/>
      <c r="G1" s="275"/>
      <c r="H1" s="275"/>
      <c r="I1" s="275"/>
      <c r="J1" s="275"/>
      <c r="K1" s="275"/>
      <c r="L1" s="275"/>
      <c r="M1" s="275"/>
      <c r="N1" s="275"/>
      <c r="O1" s="275"/>
      <c r="P1" s="275"/>
      <c r="Q1" s="275"/>
      <c r="R1" s="275"/>
      <c r="S1" s="275"/>
      <c r="T1" s="275"/>
      <c r="U1" s="275"/>
      <c r="V1" s="275"/>
      <c r="W1" s="275"/>
    </row>
    <row r="2" customFormat="false" ht="8.25" hidden="false" customHeight="false" outlineLevel="0" collapsed="false">
      <c r="C2" s="276"/>
      <c r="D2" s="276"/>
      <c r="E2" s="276"/>
      <c r="F2" s="276"/>
      <c r="G2" s="276"/>
      <c r="H2" s="276"/>
      <c r="I2" s="276"/>
      <c r="J2" s="276"/>
      <c r="K2" s="276"/>
      <c r="L2" s="276"/>
      <c r="M2" s="276"/>
      <c r="N2" s="276"/>
    </row>
    <row r="3" customFormat="false" ht="8.25" hidden="false" customHeight="false" outlineLevel="0" collapsed="false">
      <c r="A3" s="275" t="s">
        <v>10</v>
      </c>
      <c r="B3" s="275"/>
      <c r="C3" s="275"/>
      <c r="D3" s="275"/>
      <c r="E3" s="275"/>
      <c r="F3" s="275"/>
      <c r="G3" s="275"/>
      <c r="H3" s="275"/>
      <c r="I3" s="275"/>
      <c r="J3" s="275"/>
      <c r="K3" s="275"/>
      <c r="L3" s="275"/>
      <c r="M3" s="275"/>
      <c r="N3" s="275"/>
      <c r="O3" s="275"/>
      <c r="P3" s="275"/>
      <c r="Q3" s="275"/>
      <c r="R3" s="275"/>
      <c r="S3" s="275"/>
      <c r="T3" s="275"/>
      <c r="U3" s="275"/>
      <c r="V3" s="275"/>
      <c r="W3" s="275"/>
      <c r="AC3" s="275" t="s">
        <v>10</v>
      </c>
      <c r="AD3" s="275"/>
      <c r="AE3" s="275"/>
      <c r="AF3" s="275"/>
      <c r="AG3" s="275"/>
      <c r="AH3" s="275"/>
      <c r="AI3" s="275"/>
      <c r="AJ3" s="275"/>
      <c r="AK3" s="275"/>
      <c r="AL3" s="275"/>
      <c r="AM3" s="275"/>
      <c r="AN3" s="275"/>
      <c r="AO3" s="275"/>
      <c r="AP3" s="275"/>
      <c r="AQ3" s="275"/>
      <c r="AR3" s="275"/>
      <c r="AS3" s="275"/>
      <c r="AT3" s="275"/>
      <c r="AU3" s="275"/>
      <c r="AV3" s="275"/>
      <c r="AW3" s="275"/>
      <c r="AX3" s="275"/>
      <c r="AY3" s="275"/>
    </row>
    <row r="4" customFormat="false" ht="8.25" hidden="false" customHeight="false" outlineLevel="0" collapsed="false">
      <c r="A4" s="276"/>
      <c r="B4" s="276"/>
      <c r="C4" s="276"/>
      <c r="D4" s="276"/>
      <c r="E4" s="276"/>
      <c r="F4" s="276"/>
      <c r="G4" s="276"/>
      <c r="H4" s="276"/>
      <c r="I4" s="276"/>
      <c r="J4" s="276"/>
      <c r="K4" s="276"/>
      <c r="L4" s="276"/>
      <c r="M4" s="276"/>
      <c r="N4" s="276"/>
      <c r="O4" s="276"/>
      <c r="P4" s="276"/>
      <c r="Q4" s="276"/>
      <c r="R4" s="276"/>
      <c r="S4" s="276"/>
      <c r="T4" s="276"/>
      <c r="U4" s="276"/>
      <c r="V4" s="276"/>
      <c r="W4" s="276"/>
      <c r="X4" s="276"/>
      <c r="Y4" s="276"/>
      <c r="Z4" s="276"/>
      <c r="AA4" s="276"/>
      <c r="AC4" s="276"/>
      <c r="AD4" s="276"/>
      <c r="AE4" s="276"/>
      <c r="AF4" s="276"/>
      <c r="AG4" s="276"/>
      <c r="AH4" s="276"/>
      <c r="AI4" s="276"/>
      <c r="AJ4" s="276"/>
      <c r="AK4" s="276"/>
      <c r="AL4" s="276"/>
      <c r="AM4" s="276"/>
      <c r="AN4" s="276"/>
      <c r="AO4" s="276"/>
      <c r="AP4" s="276"/>
      <c r="AQ4" s="276"/>
      <c r="AR4" s="276"/>
      <c r="AS4" s="276"/>
      <c r="AT4" s="276"/>
      <c r="AU4" s="276"/>
      <c r="AV4" s="276"/>
      <c r="AW4" s="276"/>
      <c r="AX4" s="276"/>
      <c r="AY4" s="276"/>
    </row>
    <row r="5" customFormat="false" ht="8.25" hidden="false" customHeight="false" outlineLevel="0" collapsed="false">
      <c r="H5" s="277" t="s">
        <v>11</v>
      </c>
      <c r="I5" s="277"/>
      <c r="J5" s="277"/>
      <c r="M5" s="277" t="s">
        <v>12</v>
      </c>
      <c r="N5" s="277"/>
      <c r="O5" s="277"/>
      <c r="S5" s="278" t="s">
        <v>13</v>
      </c>
      <c r="AJ5" s="277" t="s">
        <v>11</v>
      </c>
      <c r="AK5" s="277"/>
      <c r="AL5" s="277"/>
      <c r="AO5" s="277" t="s">
        <v>12</v>
      </c>
      <c r="AP5" s="277"/>
      <c r="AQ5" s="277"/>
    </row>
    <row r="6" customFormat="false" ht="8.25" hidden="false" customHeight="false" outlineLevel="0" collapsed="false">
      <c r="H6" s="277" t="s">
        <v>14</v>
      </c>
      <c r="I6" s="277"/>
      <c r="J6" s="277"/>
      <c r="M6" s="277" t="s">
        <v>15</v>
      </c>
      <c r="S6" s="279" t="s">
        <v>16</v>
      </c>
      <c r="T6" s="279" t="s">
        <v>17</v>
      </c>
      <c r="AJ6" s="277" t="s">
        <v>14</v>
      </c>
      <c r="AK6" s="277"/>
      <c r="AL6" s="277"/>
    </row>
    <row r="7" customFormat="false" ht="8.25" hidden="false" customHeight="false" outlineLevel="0" collapsed="false">
      <c r="H7" s="277"/>
      <c r="I7" s="277"/>
      <c r="J7" s="277"/>
      <c r="S7" s="280" t="n">
        <f aca="false">(N17+D27+L38+L47)/(N17+D27+L38+D17)</f>
        <v>0.489795918367347</v>
      </c>
      <c r="T7" s="280" t="n">
        <f aca="false">D17/(D17+N17+D27+L38+L47)</f>
        <v>0.510204081632653</v>
      </c>
      <c r="AJ7" s="277"/>
      <c r="AK7" s="277"/>
      <c r="AL7" s="277"/>
    </row>
    <row r="10" customFormat="false" ht="8.25" hidden="false" customHeight="false" outlineLevel="0" collapsed="false">
      <c r="A10" s="275" t="s">
        <v>11</v>
      </c>
      <c r="B10" s="275"/>
      <c r="C10" s="275"/>
      <c r="D10" s="275"/>
      <c r="E10" s="275"/>
      <c r="F10" s="275"/>
      <c r="G10" s="275"/>
      <c r="H10" s="275"/>
      <c r="I10" s="275"/>
      <c r="J10" s="275"/>
      <c r="K10" s="275"/>
      <c r="L10" s="275"/>
      <c r="M10" s="275"/>
      <c r="N10" s="275"/>
      <c r="O10" s="275"/>
      <c r="P10" s="275"/>
      <c r="Q10" s="275"/>
      <c r="R10" s="275"/>
      <c r="S10" s="275"/>
      <c r="T10" s="275"/>
      <c r="U10" s="275"/>
      <c r="V10" s="275"/>
      <c r="W10" s="275"/>
      <c r="AC10" s="275" t="s">
        <v>12</v>
      </c>
      <c r="AD10" s="275"/>
      <c r="AE10" s="275"/>
      <c r="AF10" s="275"/>
      <c r="AG10" s="275"/>
      <c r="AH10" s="275"/>
      <c r="AI10" s="275"/>
      <c r="AJ10" s="275"/>
      <c r="AK10" s="275"/>
      <c r="AL10" s="275"/>
      <c r="AM10" s="275"/>
      <c r="AN10" s="275"/>
      <c r="AO10" s="275"/>
      <c r="AP10" s="275"/>
      <c r="AQ10" s="275"/>
      <c r="AR10" s="275"/>
      <c r="AS10" s="275"/>
      <c r="AT10" s="275"/>
      <c r="AU10" s="275"/>
      <c r="AV10" s="275"/>
      <c r="AW10" s="275"/>
      <c r="AX10" s="275"/>
      <c r="AY10" s="275"/>
    </row>
    <row r="12" customFormat="false" ht="8.25" hidden="false" customHeight="false" outlineLevel="0" collapsed="false">
      <c r="C12" s="275" t="s">
        <v>18</v>
      </c>
      <c r="D12" s="275"/>
      <c r="E12" s="275"/>
      <c r="F12" s="275"/>
      <c r="G12" s="275"/>
      <c r="H12" s="275"/>
      <c r="I12" s="275"/>
      <c r="J12" s="276"/>
      <c r="K12" s="276"/>
      <c r="N12" s="275" t="s">
        <v>19</v>
      </c>
      <c r="O12" s="275"/>
      <c r="P12" s="275"/>
      <c r="Q12" s="275"/>
      <c r="R12" s="275"/>
      <c r="T12" s="275" t="s">
        <v>20</v>
      </c>
      <c r="U12" s="275"/>
      <c r="V12" s="275"/>
      <c r="X12" s="275"/>
      <c r="Y12" s="275"/>
      <c r="AG12" s="275" t="s">
        <v>18</v>
      </c>
      <c r="AH12" s="275"/>
      <c r="AI12" s="275"/>
      <c r="AJ12" s="275"/>
      <c r="AK12" s="275"/>
      <c r="AL12" s="275"/>
      <c r="AM12" s="275"/>
      <c r="AP12" s="275" t="s">
        <v>19</v>
      </c>
      <c r="AQ12" s="275"/>
      <c r="AR12" s="275"/>
      <c r="AS12" s="275"/>
      <c r="AT12" s="275"/>
      <c r="AV12" s="275" t="s">
        <v>20</v>
      </c>
      <c r="AW12" s="275"/>
      <c r="AX12" s="275"/>
      <c r="AZ12" s="275" t="s">
        <v>21</v>
      </c>
      <c r="BA12" s="275"/>
    </row>
    <row r="13" customFormat="false" ht="8.25" hidden="false" customHeight="false" outlineLevel="0" collapsed="false">
      <c r="A13" s="281" t="s">
        <v>22</v>
      </c>
      <c r="B13" s="281" t="s">
        <v>23</v>
      </c>
      <c r="C13" s="281" t="s">
        <v>24</v>
      </c>
      <c r="D13" s="281" t="s">
        <v>25</v>
      </c>
      <c r="E13" s="281" t="s">
        <v>26</v>
      </c>
      <c r="F13" s="281" t="s">
        <v>27</v>
      </c>
      <c r="G13" s="281" t="s">
        <v>28</v>
      </c>
      <c r="H13" s="281" t="s">
        <v>29</v>
      </c>
      <c r="I13" s="281" t="s">
        <v>30</v>
      </c>
      <c r="J13" s="281" t="s">
        <v>31</v>
      </c>
      <c r="K13" s="281" t="s">
        <v>32</v>
      </c>
      <c r="L13" s="281" t="s">
        <v>33</v>
      </c>
      <c r="N13" s="281" t="s">
        <v>34</v>
      </c>
      <c r="O13" s="281" t="s">
        <v>35</v>
      </c>
      <c r="P13" s="281" t="s">
        <v>36</v>
      </c>
      <c r="Q13" s="281" t="s">
        <v>30</v>
      </c>
      <c r="R13" s="281" t="s">
        <v>37</v>
      </c>
      <c r="S13" s="281"/>
      <c r="T13" s="281" t="s">
        <v>38</v>
      </c>
      <c r="U13" s="281" t="s">
        <v>39</v>
      </c>
      <c r="V13" s="281" t="s">
        <v>40</v>
      </c>
      <c r="W13" s="281"/>
      <c r="X13" s="281" t="s">
        <v>41</v>
      </c>
      <c r="Y13" s="281" t="s">
        <v>42</v>
      </c>
      <c r="Z13" s="281"/>
      <c r="AA13" s="281"/>
      <c r="AD13" s="281" t="s">
        <v>22</v>
      </c>
      <c r="AE13" s="281" t="s">
        <v>24</v>
      </c>
      <c r="AF13" s="281" t="s">
        <v>25</v>
      </c>
      <c r="AG13" s="281" t="s">
        <v>26</v>
      </c>
      <c r="AH13" s="281" t="s">
        <v>27</v>
      </c>
      <c r="AI13" s="281" t="s">
        <v>28</v>
      </c>
      <c r="AJ13" s="281" t="s">
        <v>29</v>
      </c>
      <c r="AK13" s="281" t="s">
        <v>30</v>
      </c>
      <c r="AL13" s="281" t="s">
        <v>31</v>
      </c>
      <c r="AM13" s="281" t="s">
        <v>32</v>
      </c>
      <c r="AN13" s="281" t="s">
        <v>33</v>
      </c>
      <c r="AP13" s="281" t="s">
        <v>34</v>
      </c>
      <c r="AQ13" s="281" t="s">
        <v>35</v>
      </c>
      <c r="AR13" s="281" t="s">
        <v>36</v>
      </c>
      <c r="AS13" s="281" t="s">
        <v>30</v>
      </c>
      <c r="AT13" s="281" t="s">
        <v>37</v>
      </c>
      <c r="AU13" s="281"/>
      <c r="AV13" s="281" t="s">
        <v>38</v>
      </c>
      <c r="AW13" s="281" t="s">
        <v>39</v>
      </c>
      <c r="AX13" s="281" t="s">
        <v>40</v>
      </c>
      <c r="AY13" s="281"/>
      <c r="AZ13" s="281" t="s">
        <v>41</v>
      </c>
      <c r="BA13" s="281" t="s">
        <v>42</v>
      </c>
    </row>
    <row r="14" customFormat="false" ht="8.25" hidden="false" customHeight="false" outlineLevel="0" collapsed="false">
      <c r="A14" s="282" t="s">
        <v>2059</v>
      </c>
      <c r="B14" s="283" t="n">
        <v>26</v>
      </c>
      <c r="C14" s="283" t="n">
        <v>17</v>
      </c>
      <c r="D14" s="283" t="n">
        <v>550</v>
      </c>
      <c r="E14" s="283" t="n">
        <v>359</v>
      </c>
      <c r="F14" s="280" t="n">
        <f aca="false">E14/D14</f>
        <v>0.652727272727273</v>
      </c>
      <c r="G14" s="283" t="n">
        <v>4002</v>
      </c>
      <c r="H14" s="284" t="n">
        <f aca="false">G14/D14</f>
        <v>7.27636363636364</v>
      </c>
      <c r="I14" s="283" t="n">
        <v>22</v>
      </c>
      <c r="J14" s="280" t="n">
        <f aca="false">I14/D14</f>
        <v>0.04</v>
      </c>
      <c r="K14" s="283" t="n">
        <v>10</v>
      </c>
      <c r="L14" s="280" t="n">
        <f aca="false">K14/D14</f>
        <v>0.0181818181818182</v>
      </c>
      <c r="N14" s="283" t="n">
        <v>111</v>
      </c>
      <c r="O14" s="283" t="n">
        <v>500</v>
      </c>
      <c r="P14" s="283" t="n">
        <f aca="false">O14/N14</f>
        <v>4.50450450450451</v>
      </c>
      <c r="Q14" s="283" t="n">
        <v>5</v>
      </c>
      <c r="R14" s="280" t="n">
        <f aca="false">Q14/N14</f>
        <v>0.045045045045045</v>
      </c>
      <c r="S14" s="274"/>
      <c r="T14" s="280" t="n">
        <f aca="false">(D14+N14)/($D$17+$N$17)</f>
        <v>1</v>
      </c>
      <c r="U14" s="280" t="n">
        <f aca="false">D14/($D$17)</f>
        <v>1</v>
      </c>
      <c r="V14" s="280" t="n">
        <f aca="false">N14/($N$17)</f>
        <v>1</v>
      </c>
      <c r="W14" s="285"/>
      <c r="X14" s="283" t="n">
        <f aca="false">($G14*('Scoring Format'!$B$2))+($I14*('Scoring Format'!$B$5))+($K14*('Scoring Format'!$B$8))+($O14*('Scoring Format'!$B$3))+($Q14*('Scoring Format'!$B$6))</f>
        <v>358.1</v>
      </c>
      <c r="Y14" s="283" t="n">
        <f aca="false">(($G14*('Scoring Format'!$B$2))+($I14*('Scoring Format'!$B$5))+($K14*('Scoring Format'!$B$8))+($O14*('Scoring Format'!$B$3))+($Q14*('Scoring Format'!$B$6)))*0.4</f>
        <v>143.24</v>
      </c>
      <c r="Z14" s="274"/>
      <c r="AA14" s="274"/>
      <c r="AD14" s="282" t="s">
        <v>44</v>
      </c>
      <c r="AE14" s="282"/>
      <c r="AF14" s="283" t="n">
        <v>583</v>
      </c>
      <c r="AG14" s="283" t="n">
        <v>378</v>
      </c>
      <c r="AH14" s="280" t="n">
        <f aca="false">AG14/AF14</f>
        <v>0.648370497427101</v>
      </c>
      <c r="AI14" s="283" t="n">
        <v>4072</v>
      </c>
      <c r="AJ14" s="284" t="n">
        <f aca="false">AI14/AF14</f>
        <v>6.98456260720412</v>
      </c>
      <c r="AK14" s="283" t="n">
        <v>27</v>
      </c>
      <c r="AL14" s="280" t="n">
        <f aca="false">AK14/AF14</f>
        <v>0.0463121783876501</v>
      </c>
      <c r="AM14" s="283" t="n">
        <v>11</v>
      </c>
      <c r="AN14" s="280" t="n">
        <f aca="false">AM14/AF14</f>
        <v>0.0188679245283019</v>
      </c>
      <c r="AP14" s="283" t="n">
        <v>100</v>
      </c>
      <c r="AQ14" s="283" t="n">
        <v>590</v>
      </c>
      <c r="AR14" s="283" t="n">
        <f aca="false">AQ14/AP14</f>
        <v>5.9</v>
      </c>
      <c r="AS14" s="283" t="n">
        <v>5</v>
      </c>
      <c r="AT14" s="280" t="n">
        <f aca="false">AS14/AP14</f>
        <v>0.05</v>
      </c>
      <c r="AU14" s="274"/>
      <c r="AV14" s="280" t="n">
        <f aca="false">(AF14+AP14)/(AF17+AP17)</f>
        <v>1</v>
      </c>
      <c r="AW14" s="280" t="n">
        <f aca="false">AF14/(AP14+AF14)</f>
        <v>0.853587115666179</v>
      </c>
      <c r="AX14" s="280" t="n">
        <f aca="false">AP14/(AF14+AP14)</f>
        <v>0.146412884333821</v>
      </c>
      <c r="AY14" s="285"/>
      <c r="AZ14" s="283" t="n">
        <f aca="false">((AI14*0.05)+(AK14*4)+(AM14*-1)+(AQ14*0.1)+(AS14*6))*0.55</f>
        <v>214.28</v>
      </c>
      <c r="BA14" s="286" t="n">
        <f aca="false">((AI14*0.05)+(AK14*4)+(AM14*-1)+(AQ14*0.1)+(AS14*6))*0.4</f>
        <v>155.84</v>
      </c>
    </row>
    <row r="15" customFormat="false" ht="8.25" hidden="false" customHeight="false" outlineLevel="0" collapsed="false">
      <c r="A15" s="282" t="s">
        <v>2060</v>
      </c>
      <c r="B15" s="283" t="n">
        <v>33</v>
      </c>
      <c r="C15" s="283"/>
      <c r="D15" s="283"/>
      <c r="E15" s="283"/>
      <c r="F15" s="280" t="e">
        <f aca="false">E15/D15</f>
        <v>#DIV/0!</v>
      </c>
      <c r="G15" s="283"/>
      <c r="H15" s="284" t="e">
        <f aca="false">G15/D15</f>
        <v>#DIV/0!</v>
      </c>
      <c r="I15" s="283"/>
      <c r="J15" s="280" t="e">
        <f aca="false">I15/D15</f>
        <v>#DIV/0!</v>
      </c>
      <c r="K15" s="283"/>
      <c r="L15" s="280" t="e">
        <f aca="false">K15/D15</f>
        <v>#DIV/0!</v>
      </c>
      <c r="N15" s="283"/>
      <c r="O15" s="283"/>
      <c r="P15" s="283" t="e">
        <f aca="false">O15/N15</f>
        <v>#DIV/0!</v>
      </c>
      <c r="Q15" s="283"/>
      <c r="R15" s="280" t="e">
        <f aca="false">Q15/N15</f>
        <v>#DIV/0!</v>
      </c>
      <c r="S15" s="274"/>
      <c r="T15" s="280" t="n">
        <f aca="false">(D15+N15)/($D$17+$N$17)</f>
        <v>0</v>
      </c>
      <c r="U15" s="280" t="n">
        <f aca="false">D15/($D$17)</f>
        <v>0</v>
      </c>
      <c r="V15" s="280" t="n">
        <f aca="false">N15/($N$17)</f>
        <v>0</v>
      </c>
      <c r="W15" s="285"/>
      <c r="X15" s="283" t="n">
        <f aca="false">($G15*('Scoring Format'!$B$2))+($I15*('Scoring Format'!$B$5))+($K15*('Scoring Format'!$B$8))+($O15*('Scoring Format'!$B$3))+($Q15*('Scoring Format'!$B$6))</f>
        <v>0</v>
      </c>
      <c r="Y15" s="283" t="n">
        <f aca="false">(($G15*('Scoring Format'!$B$2))+($I15*('Scoring Format'!$B$5))+($K15*('Scoring Format'!$B$8))+($O15*('Scoring Format'!$B$3))+($Q15*('Scoring Format'!$B$6)))*0.4</f>
        <v>0</v>
      </c>
      <c r="Z15" s="274"/>
      <c r="AA15" s="274"/>
      <c r="AD15" s="282" t="s">
        <v>46</v>
      </c>
      <c r="AE15" s="282"/>
      <c r="AF15" s="283" t="n">
        <v>0</v>
      </c>
      <c r="AG15" s="283" t="n">
        <v>0</v>
      </c>
      <c r="AH15" s="280" t="n">
        <v>0</v>
      </c>
      <c r="AI15" s="283" t="n">
        <v>0</v>
      </c>
      <c r="AJ15" s="284"/>
      <c r="AK15" s="283" t="n">
        <v>0</v>
      </c>
      <c r="AL15" s="280" t="e">
        <f aca="false">AK15/AF15</f>
        <v>#DIV/0!</v>
      </c>
      <c r="AM15" s="283" t="n">
        <v>0</v>
      </c>
      <c r="AN15" s="280" t="e">
        <f aca="false">AM15/AF15</f>
        <v>#DIV/0!</v>
      </c>
      <c r="AP15" s="283" t="n">
        <v>0</v>
      </c>
      <c r="AQ15" s="283" t="n">
        <v>0</v>
      </c>
      <c r="AR15" s="283"/>
      <c r="AS15" s="283" t="n">
        <v>0</v>
      </c>
      <c r="AT15" s="280" t="e">
        <f aca="false">AS15/AP15</f>
        <v>#DIV/0!</v>
      </c>
      <c r="AU15" s="274"/>
      <c r="AV15" s="280" t="e">
        <f aca="false">(AF15+AP15)/(AD18+AN18)</f>
        <v>#DIV/0!</v>
      </c>
      <c r="AW15" s="280" t="e">
        <f aca="false">AF15/(AP15+AF15)</f>
        <v>#DIV/0!</v>
      </c>
      <c r="AX15" s="280" t="e">
        <f aca="false">AP15/(AF15+AP15)</f>
        <v>#DIV/0!</v>
      </c>
      <c r="AY15" s="285"/>
      <c r="AZ15" s="283"/>
      <c r="BA15" s="286"/>
    </row>
    <row r="16" customFormat="false" ht="8.25" hidden="false" customHeight="false" outlineLevel="0" collapsed="false">
      <c r="A16" s="282"/>
      <c r="B16" s="283"/>
      <c r="C16" s="283"/>
      <c r="D16" s="283"/>
      <c r="E16" s="283"/>
      <c r="F16" s="280" t="e">
        <f aca="false">E16/D16</f>
        <v>#DIV/0!</v>
      </c>
      <c r="G16" s="283"/>
      <c r="H16" s="284" t="e">
        <f aca="false">G16/D16</f>
        <v>#DIV/0!</v>
      </c>
      <c r="I16" s="283"/>
      <c r="J16" s="280" t="e">
        <f aca="false">I16/D16</f>
        <v>#DIV/0!</v>
      </c>
      <c r="K16" s="283"/>
      <c r="L16" s="280" t="e">
        <f aca="false">K16/D16</f>
        <v>#DIV/0!</v>
      </c>
      <c r="N16" s="283"/>
      <c r="O16" s="283"/>
      <c r="P16" s="283" t="e">
        <f aca="false">O16/N16</f>
        <v>#DIV/0!</v>
      </c>
      <c r="Q16" s="283"/>
      <c r="R16" s="280" t="e">
        <f aca="false">Q16/N16</f>
        <v>#DIV/0!</v>
      </c>
      <c r="S16" s="274"/>
      <c r="T16" s="280" t="n">
        <f aca="false">(D16+N16)/($D$17+$N$17)</f>
        <v>0</v>
      </c>
      <c r="U16" s="280" t="n">
        <f aca="false">D16/($D$17)</f>
        <v>0</v>
      </c>
      <c r="V16" s="280" t="n">
        <f aca="false">N16/($N$17)</f>
        <v>0</v>
      </c>
      <c r="W16" s="285"/>
      <c r="X16" s="283" t="n">
        <f aca="false">($G16*('Scoring Format'!$B$2))+($I16*('Scoring Format'!$B$5))+($K16*('Scoring Format'!$B$8))+($O16*('Scoring Format'!$B$3))+($Q16*('Scoring Format'!$B$6))</f>
        <v>0</v>
      </c>
      <c r="Y16" s="283" t="n">
        <f aca="false">(($G16*('Scoring Format'!$B$2))+($I16*('Scoring Format'!$B$5))+($K16*('Scoring Format'!$B$8))+($O16*('Scoring Format'!$B$3))+($Q16*('Scoring Format'!$B$6)))*0.4</f>
        <v>0</v>
      </c>
      <c r="Z16" s="274"/>
      <c r="AA16" s="274"/>
      <c r="AD16" s="282" t="s">
        <v>157</v>
      </c>
      <c r="AE16" s="282"/>
      <c r="AF16" s="283"/>
      <c r="AG16" s="283"/>
      <c r="AH16" s="280" t="e">
        <f aca="false">AG16/AF16</f>
        <v>#DIV/0!</v>
      </c>
      <c r="AI16" s="283"/>
      <c r="AJ16" s="284" t="e">
        <f aca="false">AI16/AF16</f>
        <v>#DIV/0!</v>
      </c>
      <c r="AK16" s="283"/>
      <c r="AL16" s="280" t="e">
        <f aca="false">AK16/AF16</f>
        <v>#DIV/0!</v>
      </c>
      <c r="AM16" s="283"/>
      <c r="AN16" s="280" t="e">
        <f aca="false">AM16/AF16</f>
        <v>#DIV/0!</v>
      </c>
      <c r="AP16" s="283"/>
      <c r="AQ16" s="283"/>
      <c r="AR16" s="283" t="e">
        <f aca="false">AQ16/AP16</f>
        <v>#DIV/0!</v>
      </c>
      <c r="AS16" s="283"/>
      <c r="AT16" s="280" t="e">
        <f aca="false">AS16/AP16</f>
        <v>#DIV/0!</v>
      </c>
      <c r="AU16" s="274"/>
      <c r="AV16" s="280" t="e">
        <f aca="false">(AF16+AP16)/(AF20+AP20)</f>
        <v>#DIV/0!</v>
      </c>
      <c r="AW16" s="280" t="e">
        <f aca="false">AF16/(AP16+AF16)</f>
        <v>#DIV/0!</v>
      </c>
      <c r="AX16" s="280" t="e">
        <f aca="false">AP16/(AF16+AP16)</f>
        <v>#DIV/0!</v>
      </c>
      <c r="AY16" s="285"/>
      <c r="AZ16" s="283" t="n">
        <f aca="false">((AI16*0.05)+(AK16*4)+(AM16*-1)+(AQ16*0.1)+(AS16*6))*0.55</f>
        <v>0</v>
      </c>
      <c r="BA16" s="286" t="n">
        <f aca="false">((AI16*0.05)+(AK16*4)+(AM16*-1)+(AQ16*0.1)+(AS16*6))*0.4</f>
        <v>0</v>
      </c>
    </row>
    <row r="17" customFormat="false" ht="8.25" hidden="false" customHeight="false" outlineLevel="0" collapsed="false">
      <c r="A17" s="281" t="s">
        <v>49</v>
      </c>
      <c r="B17" s="281"/>
      <c r="C17" s="281"/>
      <c r="D17" s="281" t="n">
        <f aca="false">SUM(D14:D16)</f>
        <v>550</v>
      </c>
      <c r="E17" s="281" t="n">
        <f aca="false">SUM(E14:E16)</f>
        <v>359</v>
      </c>
      <c r="F17" s="281"/>
      <c r="G17" s="281" t="n">
        <f aca="false">SUM(G14:G16)</f>
        <v>4002</v>
      </c>
      <c r="H17" s="281"/>
      <c r="I17" s="281" t="n">
        <f aca="false">SUM(I14:I16)</f>
        <v>22</v>
      </c>
      <c r="J17" s="281"/>
      <c r="K17" s="281" t="n">
        <f aca="false">SUM(K14:K16)</f>
        <v>10</v>
      </c>
      <c r="L17" s="281"/>
      <c r="M17" s="278"/>
      <c r="N17" s="281" t="n">
        <f aca="false">SUM(N14:N16)</f>
        <v>111</v>
      </c>
      <c r="O17" s="281" t="n">
        <f aca="false">SUM(O14:O16)</f>
        <v>500</v>
      </c>
      <c r="P17" s="281"/>
      <c r="Q17" s="281" t="n">
        <f aca="false">SUM(Q14:Q16)</f>
        <v>5</v>
      </c>
      <c r="R17" s="281"/>
      <c r="S17" s="281"/>
      <c r="T17" s="287" t="n">
        <f aca="false">T14+T15+T16</f>
        <v>1</v>
      </c>
      <c r="U17" s="288" t="n">
        <f aca="false">D17/(D17+N17)</f>
        <v>0.832072617246596</v>
      </c>
      <c r="V17" s="288" t="n">
        <f aca="false">N17/(N17+D17)</f>
        <v>0.167927382753404</v>
      </c>
      <c r="W17" s="285"/>
      <c r="X17" s="274"/>
      <c r="Y17" s="274"/>
      <c r="Z17" s="274"/>
      <c r="AA17" s="274"/>
      <c r="AD17" s="281" t="s">
        <v>49</v>
      </c>
      <c r="AE17" s="281"/>
      <c r="AF17" s="281" t="n">
        <f aca="false">SUM(AF14:AF16)</f>
        <v>583</v>
      </c>
      <c r="AG17" s="281" t="n">
        <f aca="false">SUM(AG14:AG16)</f>
        <v>378</v>
      </c>
      <c r="AH17" s="281"/>
      <c r="AI17" s="281" t="n">
        <f aca="false">SUM(AI14:AI16)</f>
        <v>4072</v>
      </c>
      <c r="AJ17" s="281"/>
      <c r="AK17" s="281" t="n">
        <f aca="false">SUM(AK14:AK16)</f>
        <v>27</v>
      </c>
      <c r="AL17" s="281"/>
      <c r="AM17" s="281" t="n">
        <f aca="false">SUM(AM14:AM16)</f>
        <v>11</v>
      </c>
      <c r="AN17" s="281"/>
      <c r="AO17" s="278"/>
      <c r="AP17" s="281" t="n">
        <f aca="false">SUM(AP14:AP16)</f>
        <v>100</v>
      </c>
      <c r="AQ17" s="281" t="n">
        <f aca="false">SUM(AQ14:AQ16)</f>
        <v>590</v>
      </c>
      <c r="AR17" s="281"/>
      <c r="AS17" s="281" t="n">
        <f aca="false">SUM(AS14:AS16)</f>
        <v>5</v>
      </c>
      <c r="AT17" s="281"/>
      <c r="AU17" s="281"/>
      <c r="AV17" s="287" t="e">
        <f aca="false">AV14+AV15+AV16</f>
        <v>#DIV/0!</v>
      </c>
      <c r="AW17" s="288" t="n">
        <f aca="false">AF17/(AF17+AP17)</f>
        <v>0.853587115666179</v>
      </c>
      <c r="AX17" s="288" t="n">
        <f aca="false">AP17/(AP17+AF17)</f>
        <v>0.146412884333821</v>
      </c>
      <c r="AY17" s="285"/>
      <c r="AZ17" s="274"/>
      <c r="BA17" s="274"/>
    </row>
    <row r="18" customFormat="false" ht="8.25" hidden="false" customHeight="false" outlineLevel="0" collapsed="false">
      <c r="B18" s="274"/>
      <c r="C18" s="274"/>
      <c r="D18" s="289"/>
      <c r="E18" s="274"/>
      <c r="F18" s="290"/>
      <c r="G18" s="274"/>
      <c r="H18" s="291"/>
      <c r="I18" s="274"/>
      <c r="J18" s="291"/>
      <c r="K18" s="274"/>
      <c r="L18" s="274"/>
      <c r="M18" s="274"/>
      <c r="N18" s="274"/>
      <c r="O18" s="274"/>
      <c r="P18" s="274"/>
      <c r="Q18" s="274"/>
      <c r="R18" s="274"/>
      <c r="AD18" s="274"/>
      <c r="AE18" s="274"/>
      <c r="AF18" s="289"/>
      <c r="AG18" s="274"/>
      <c r="AH18" s="290"/>
      <c r="AI18" s="274"/>
      <c r="AJ18" s="291"/>
      <c r="AK18" s="274"/>
      <c r="AL18" s="291"/>
      <c r="AM18" s="274"/>
      <c r="AN18" s="274"/>
      <c r="AO18" s="274"/>
      <c r="AP18" s="274"/>
      <c r="AQ18" s="274"/>
      <c r="AR18" s="274"/>
      <c r="AS18" s="274"/>
      <c r="AT18" s="274"/>
    </row>
    <row r="19" customFormat="false" ht="8.25" hidden="false" customHeight="false" outlineLevel="0" collapsed="false">
      <c r="B19" s="274"/>
      <c r="C19" s="274"/>
      <c r="D19" s="289"/>
      <c r="E19" s="274"/>
      <c r="F19" s="290"/>
      <c r="G19" s="274"/>
      <c r="H19" s="291"/>
      <c r="I19" s="274"/>
      <c r="J19" s="291"/>
      <c r="K19" s="274"/>
      <c r="L19" s="274"/>
      <c r="M19" s="274"/>
      <c r="N19" s="274"/>
      <c r="O19" s="274"/>
      <c r="P19" s="274"/>
      <c r="Q19" s="274"/>
      <c r="R19" s="274"/>
      <c r="AD19" s="274"/>
      <c r="AE19" s="274"/>
      <c r="AF19" s="289"/>
      <c r="AG19" s="274"/>
      <c r="AH19" s="290"/>
      <c r="AI19" s="274"/>
      <c r="AJ19" s="291"/>
      <c r="AK19" s="274"/>
      <c r="AL19" s="291"/>
      <c r="AM19" s="274"/>
      <c r="AN19" s="274"/>
      <c r="AO19" s="274"/>
      <c r="AP19" s="274"/>
      <c r="AQ19" s="274"/>
      <c r="AR19" s="274"/>
      <c r="AS19" s="274"/>
      <c r="AT19" s="274"/>
    </row>
    <row r="20" customFormat="false" ht="8.25" hidden="false" customHeight="false" outlineLevel="0" collapsed="false">
      <c r="A20" s="275" t="s">
        <v>19</v>
      </c>
      <c r="B20" s="275"/>
      <c r="C20" s="275"/>
      <c r="D20" s="275"/>
      <c r="E20" s="275"/>
      <c r="F20" s="275"/>
      <c r="G20" s="275"/>
      <c r="H20" s="275" t="s">
        <v>50</v>
      </c>
      <c r="I20" s="275"/>
      <c r="J20" s="275"/>
      <c r="K20" s="275"/>
      <c r="L20" s="275"/>
      <c r="M20" s="275"/>
      <c r="N20" s="274"/>
      <c r="O20" s="274"/>
      <c r="P20" s="274"/>
      <c r="Q20" s="274"/>
      <c r="T20" s="275" t="s">
        <v>20</v>
      </c>
      <c r="U20" s="275"/>
      <c r="V20" s="275"/>
      <c r="X20" s="275"/>
      <c r="Y20" s="275"/>
      <c r="Z20" s="276"/>
      <c r="AA20" s="276"/>
      <c r="AB20" s="276"/>
      <c r="AC20" s="276"/>
      <c r="AE20" s="275" t="s">
        <v>19</v>
      </c>
      <c r="AF20" s="275"/>
      <c r="AG20" s="275"/>
      <c r="AH20" s="275"/>
      <c r="AI20" s="275"/>
      <c r="AJ20" s="275"/>
      <c r="AK20" s="275"/>
      <c r="AL20" s="275" t="s">
        <v>50</v>
      </c>
      <c r="AM20" s="275"/>
      <c r="AN20" s="275"/>
      <c r="AO20" s="275"/>
      <c r="AP20" s="275"/>
      <c r="AQ20" s="275"/>
      <c r="AR20" s="274"/>
      <c r="AS20" s="274"/>
      <c r="AV20" s="275" t="s">
        <v>20</v>
      </c>
      <c r="AW20" s="275"/>
      <c r="AX20" s="275"/>
      <c r="AZ20" s="275" t="s">
        <v>21</v>
      </c>
      <c r="BA20" s="275"/>
      <c r="BB20" s="276"/>
    </row>
    <row r="21" customFormat="false" ht="8.25" hidden="false" customHeight="false" outlineLevel="0" collapsed="false">
      <c r="A21" s="281" t="s">
        <v>51</v>
      </c>
      <c r="B21" s="281" t="s">
        <v>23</v>
      </c>
      <c r="C21" s="281" t="s">
        <v>24</v>
      </c>
      <c r="D21" s="281" t="s">
        <v>25</v>
      </c>
      <c r="E21" s="281" t="s">
        <v>28</v>
      </c>
      <c r="F21" s="281" t="s">
        <v>29</v>
      </c>
      <c r="G21" s="281" t="s">
        <v>30</v>
      </c>
      <c r="H21" s="281" t="s">
        <v>31</v>
      </c>
      <c r="J21" s="281" t="s">
        <v>52</v>
      </c>
      <c r="K21" s="281" t="s">
        <v>53</v>
      </c>
      <c r="L21" s="281" t="s">
        <v>54</v>
      </c>
      <c r="M21" s="281" t="s">
        <v>55</v>
      </c>
      <c r="N21" s="281" t="s">
        <v>56</v>
      </c>
      <c r="O21" s="281" t="s">
        <v>30</v>
      </c>
      <c r="P21" s="281" t="s">
        <v>57</v>
      </c>
      <c r="S21" s="281" t="s">
        <v>51</v>
      </c>
      <c r="T21" s="281" t="s">
        <v>38</v>
      </c>
      <c r="U21" s="281" t="s">
        <v>39</v>
      </c>
      <c r="V21" s="281" t="s">
        <v>40</v>
      </c>
      <c r="X21" s="281" t="s">
        <v>41</v>
      </c>
      <c r="Y21" s="281" t="s">
        <v>58</v>
      </c>
      <c r="Z21" s="281" t="s">
        <v>59</v>
      </c>
      <c r="AA21" s="281"/>
      <c r="AB21" s="281"/>
      <c r="AC21" s="281"/>
      <c r="AD21" s="281" t="s">
        <v>51</v>
      </c>
      <c r="AE21" s="281" t="s">
        <v>24</v>
      </c>
      <c r="AF21" s="281" t="s">
        <v>25</v>
      </c>
      <c r="AG21" s="281" t="s">
        <v>28</v>
      </c>
      <c r="AH21" s="281" t="s">
        <v>29</v>
      </c>
      <c r="AI21" s="281" t="s">
        <v>30</v>
      </c>
      <c r="AJ21" s="281" t="s">
        <v>31</v>
      </c>
      <c r="AL21" s="281" t="s">
        <v>52</v>
      </c>
      <c r="AM21" s="281" t="s">
        <v>53</v>
      </c>
      <c r="AN21" s="281" t="s">
        <v>54</v>
      </c>
      <c r="AO21" s="281" t="s">
        <v>55</v>
      </c>
      <c r="AP21" s="281" t="s">
        <v>56</v>
      </c>
      <c r="AQ21" s="281" t="s">
        <v>30</v>
      </c>
      <c r="AR21" s="281" t="s">
        <v>57</v>
      </c>
      <c r="AV21" s="281" t="s">
        <v>38</v>
      </c>
      <c r="AW21" s="281" t="s">
        <v>39</v>
      </c>
      <c r="AX21" s="281" t="s">
        <v>40</v>
      </c>
      <c r="AZ21" s="281" t="s">
        <v>41</v>
      </c>
      <c r="BA21" s="281" t="s">
        <v>58</v>
      </c>
    </row>
    <row r="22" customFormat="false" ht="8.25" hidden="false" customHeight="false" outlineLevel="0" collapsed="false">
      <c r="A22" s="282" t="s">
        <v>2061</v>
      </c>
      <c r="B22" s="283" t="n">
        <v>23</v>
      </c>
      <c r="C22" s="292" t="n">
        <v>17</v>
      </c>
      <c r="D22" s="283" t="n">
        <v>10</v>
      </c>
      <c r="E22" s="283" t="n">
        <v>39</v>
      </c>
      <c r="F22" s="283" t="n">
        <f aca="false">E22/D22</f>
        <v>3.9</v>
      </c>
      <c r="G22" s="283" t="n">
        <v>0</v>
      </c>
      <c r="H22" s="280" t="n">
        <f aca="false">G22/D22</f>
        <v>0</v>
      </c>
      <c r="J22" s="280" t="n">
        <f aca="false">L22/K22</f>
        <v>0.5</v>
      </c>
      <c r="K22" s="283" t="n">
        <v>2</v>
      </c>
      <c r="L22" s="283" t="n">
        <v>1</v>
      </c>
      <c r="M22" s="283" t="n">
        <v>12</v>
      </c>
      <c r="N22" s="284" t="n">
        <f aca="false">M22/L22</f>
        <v>12</v>
      </c>
      <c r="O22" s="283" t="n">
        <v>0</v>
      </c>
      <c r="P22" s="280" t="n">
        <f aca="false">O22/L22</f>
        <v>0</v>
      </c>
      <c r="S22" s="282" t="s">
        <v>2062</v>
      </c>
      <c r="T22" s="280" t="n">
        <f aca="false">(D22+K22)/($D$27+$K$27+$N$17+$E$17+$L$38+$L$47)</f>
        <v>0.0118811881188119</v>
      </c>
      <c r="U22" s="280" t="n">
        <f aca="false">K22/($K$27+$F$38+$F$47)</f>
        <v>0.00516795865633075</v>
      </c>
      <c r="V22" s="280" t="n">
        <f aca="false">D22/($D$27+$N$17+$L$38+$L$47)</f>
        <v>0.0189393939393939</v>
      </c>
      <c r="X22" s="283" t="n">
        <f aca="false">($E22*('Scoring Format'!$B$3))+($G22*('Scoring Format'!$B$6))+($M22*('Scoring Format'!$B$4))+($O22*('Scoring Format'!$B$7))</f>
        <v>5.1</v>
      </c>
      <c r="Y22" s="283" t="n">
        <f aca="false">($E22*('Scoring Format'!$B$3))+($G22*('Scoring Format'!$B$6))+(L22*1)+($M22*('Scoring Format'!$B$4))+($O22*('Scoring Format'!$B$7))</f>
        <v>6.1</v>
      </c>
      <c r="Z22" s="283" t="n">
        <f aca="false">($E22*('Scoring Format'!$B$3))+($G22*('Scoring Format'!$B$6))+(L22*0.5)+($M22*('Scoring Format'!$B$4))+($O22*('Scoring Format'!$B$7))</f>
        <v>5.6</v>
      </c>
      <c r="AA22" s="274"/>
      <c r="AB22" s="274"/>
      <c r="AC22" s="274"/>
      <c r="AD22" s="282" t="s">
        <v>61</v>
      </c>
      <c r="AE22" s="282"/>
      <c r="AF22" s="283" t="n">
        <v>200</v>
      </c>
      <c r="AG22" s="283" t="n">
        <v>1040</v>
      </c>
      <c r="AH22" s="283" t="n">
        <f aca="false">AG22/AF22</f>
        <v>5.2</v>
      </c>
      <c r="AI22" s="283" t="n">
        <v>7</v>
      </c>
      <c r="AJ22" s="280" t="n">
        <f aca="false">AI22/AF22</f>
        <v>0.035</v>
      </c>
      <c r="AL22" s="280" t="n">
        <f aca="false">AN22/AM22</f>
        <v>0.8</v>
      </c>
      <c r="AM22" s="283" t="n">
        <v>70</v>
      </c>
      <c r="AN22" s="283" t="n">
        <v>56</v>
      </c>
      <c r="AO22" s="283" t="n">
        <v>364</v>
      </c>
      <c r="AP22" s="283" t="n">
        <f aca="false">AO22/AN22</f>
        <v>6.5</v>
      </c>
      <c r="AQ22" s="283" t="n">
        <v>2</v>
      </c>
      <c r="AR22" s="280" t="n">
        <f aca="false">AQ22/AN22</f>
        <v>0.0357142857142857</v>
      </c>
      <c r="AV22" s="280" t="e">
        <f aca="false">(#ref!+AM22)/(#ref!+AM25)</f>
        <v>#NAME?</v>
      </c>
      <c r="AW22" s="280" t="e">
        <f aca="false">#ref!/(AM22+#ref!)</f>
        <v>#NAME?</v>
      </c>
      <c r="AX22" s="280" t="e">
        <f aca="false">AM22/(#ref!+AM22)</f>
        <v>#NAME?</v>
      </c>
      <c r="AZ22" s="283" t="e">
        <f aca="false">(#ref!*0.1)+(AF22*6)+(AL22*0.1)+(AN22*6)</f>
        <v>#NAME?</v>
      </c>
      <c r="BA22" s="283" t="e">
        <f aca="false">(#ref!*0.1)+(AF22*6)+(AK22*1)+(AL22*0.1)+(AN22*6)</f>
        <v>#NAME?</v>
      </c>
    </row>
    <row r="23" customFormat="false" ht="8.25" hidden="false" customHeight="false" outlineLevel="0" collapsed="false">
      <c r="A23" s="282" t="s">
        <v>2063</v>
      </c>
      <c r="B23" s="283" t="n">
        <v>26</v>
      </c>
      <c r="C23" s="292" t="n">
        <v>4</v>
      </c>
      <c r="D23" s="283" t="n">
        <v>3</v>
      </c>
      <c r="E23" s="283" t="n">
        <v>16</v>
      </c>
      <c r="F23" s="283" t="n">
        <f aca="false">E23/D23</f>
        <v>5.33333333333333</v>
      </c>
      <c r="G23" s="283" t="n">
        <v>0</v>
      </c>
      <c r="H23" s="280" t="n">
        <f aca="false">G23/D23</f>
        <v>0</v>
      </c>
      <c r="J23" s="280" t="n">
        <f aca="false">L23/K23</f>
        <v>0.75</v>
      </c>
      <c r="K23" s="283" t="n">
        <v>4</v>
      </c>
      <c r="L23" s="283" t="n">
        <v>3</v>
      </c>
      <c r="M23" s="283" t="n">
        <v>17</v>
      </c>
      <c r="N23" s="284" t="n">
        <f aca="false">M23/L23</f>
        <v>5.66666666666667</v>
      </c>
      <c r="O23" s="283" t="n">
        <v>0</v>
      </c>
      <c r="P23" s="280" t="n">
        <f aca="false">O23/L23</f>
        <v>0</v>
      </c>
      <c r="S23" s="282" t="s">
        <v>2064</v>
      </c>
      <c r="T23" s="280" t="n">
        <f aca="false">(D23+K23)/($D$27+$K$27+$N$17+$E$17+$L$38+$L$47)</f>
        <v>0.00693069306930693</v>
      </c>
      <c r="U23" s="280" t="n">
        <f aca="false">K23/($K$27+$F$38+$F$47)</f>
        <v>0.0103359173126615</v>
      </c>
      <c r="V23" s="280" t="n">
        <f aca="false">D23/($D$27+$N$17+$L$38+$L$47)</f>
        <v>0.00568181818181818</v>
      </c>
      <c r="X23" s="283" t="n">
        <f aca="false">($E23*('Scoring Format'!$B$3))+($G23*('Scoring Format'!$B$6))+($M23*('Scoring Format'!$B$4))+($O23*('Scoring Format'!$B$7))</f>
        <v>3.3</v>
      </c>
      <c r="Y23" s="283" t="n">
        <f aca="false">($E23*('Scoring Format'!$B$3))+($G23*('Scoring Format'!$B$6))+(L23*1)+($M23*('Scoring Format'!$B$4))+($O23*('Scoring Format'!$B$7))</f>
        <v>6.3</v>
      </c>
      <c r="Z23" s="283" t="n">
        <f aca="false">($E23*('Scoring Format'!$B$3))+($G23*('Scoring Format'!$B$6))+(L23*0.5)+($M23*('Scoring Format'!$B$4))+($O23*('Scoring Format'!$B$7))</f>
        <v>4.8</v>
      </c>
      <c r="AA23" s="274"/>
      <c r="AB23" s="274"/>
      <c r="AC23" s="274"/>
      <c r="AD23" s="282" t="s">
        <v>64</v>
      </c>
      <c r="AE23" s="282"/>
      <c r="AF23" s="283" t="n">
        <v>96</v>
      </c>
      <c r="AG23" s="283" t="n">
        <v>445</v>
      </c>
      <c r="AH23" s="283" t="n">
        <f aca="false">AG23/AF23</f>
        <v>4.63541666666667</v>
      </c>
      <c r="AI23" s="283" t="n">
        <v>6</v>
      </c>
      <c r="AJ23" s="280" t="n">
        <f aca="false">AI23/AF23</f>
        <v>0.0625</v>
      </c>
      <c r="AL23" s="280" t="n">
        <f aca="false">AN23/AM23</f>
        <v>0.583333333333333</v>
      </c>
      <c r="AM23" s="283" t="n">
        <v>24</v>
      </c>
      <c r="AN23" s="283" t="n">
        <v>14</v>
      </c>
      <c r="AO23" s="283" t="n">
        <v>110</v>
      </c>
      <c r="AP23" s="283" t="n">
        <f aca="false">AO23/AN23</f>
        <v>7.85714285714286</v>
      </c>
      <c r="AQ23" s="283" t="n">
        <v>2</v>
      </c>
      <c r="AR23" s="280" t="n">
        <f aca="false">AQ23/AN23</f>
        <v>0.142857142857143</v>
      </c>
      <c r="AV23" s="280" t="e">
        <f aca="false">(#ref!+AM23)/(#ref!+AM26)</f>
        <v>#NAME?</v>
      </c>
      <c r="AW23" s="280" t="e">
        <f aca="false">#ref!/(AM23+#ref!)</f>
        <v>#NAME?</v>
      </c>
      <c r="AX23" s="280" t="e">
        <f aca="false">AM23/(#ref!+AM23)</f>
        <v>#NAME?</v>
      </c>
      <c r="AZ23" s="283" t="e">
        <f aca="false">(#ref!*0.1)+(AF23*6)+(AL23*0.1)+(AN23*6)</f>
        <v>#NAME?</v>
      </c>
      <c r="BA23" s="283" t="e">
        <f aca="false">(#ref!*0.1)+(AF23*6)+(AK23*1)+(AL23*0.1)+(AN23*6)</f>
        <v>#NAME?</v>
      </c>
    </row>
    <row r="24" customFormat="false" ht="8.25" hidden="false" customHeight="false" outlineLevel="0" collapsed="false">
      <c r="A24" s="282" t="s">
        <v>2065</v>
      </c>
      <c r="B24" s="283" t="n">
        <v>25</v>
      </c>
      <c r="C24" s="292" t="n">
        <v>17</v>
      </c>
      <c r="D24" s="283" t="n">
        <v>173</v>
      </c>
      <c r="E24" s="283" t="n">
        <v>820</v>
      </c>
      <c r="F24" s="283" t="n">
        <f aca="false">E24/D24</f>
        <v>4.73988439306358</v>
      </c>
      <c r="G24" s="283" t="n">
        <v>10</v>
      </c>
      <c r="H24" s="280" t="n">
        <f aca="false">G24/D24</f>
        <v>0.0578034682080925</v>
      </c>
      <c r="J24" s="280" t="n">
        <f aca="false">L24/K24</f>
        <v>0.642857142857143</v>
      </c>
      <c r="K24" s="283" t="n">
        <v>28</v>
      </c>
      <c r="L24" s="283" t="n">
        <v>18</v>
      </c>
      <c r="M24" s="283" t="n">
        <v>135</v>
      </c>
      <c r="N24" s="284" t="n">
        <f aca="false">M24/L24</f>
        <v>7.5</v>
      </c>
      <c r="O24" s="283" t="n">
        <v>0</v>
      </c>
      <c r="P24" s="280" t="n">
        <f aca="false">O24/L24</f>
        <v>0</v>
      </c>
      <c r="S24" s="282" t="s">
        <v>2066</v>
      </c>
      <c r="T24" s="280" t="n">
        <f aca="false">(D24+K24)/($D$27+$K$27+$N$17+$E$17+$L$38+$L$47)</f>
        <v>0.199009900990099</v>
      </c>
      <c r="U24" s="280" t="n">
        <f aca="false">K24/($K$27+$F$38+$F$47)</f>
        <v>0.0723514211886305</v>
      </c>
      <c r="V24" s="280" t="n">
        <f aca="false">D24/($D$27+$N$17+$L$38+$L$47)</f>
        <v>0.327651515151515</v>
      </c>
      <c r="X24" s="283" t="n">
        <f aca="false">($E24*('Scoring Format'!$B$3))+($G24*('Scoring Format'!$B$6))+($M24*('Scoring Format'!$B$4))+($O24*('Scoring Format'!$B$7))</f>
        <v>155.5</v>
      </c>
      <c r="Y24" s="283" t="n">
        <f aca="false">($E24*('Scoring Format'!$B$3))+($G24*('Scoring Format'!$B$6))+(L24*1)+($M24*('Scoring Format'!$B$4))+($O24*('Scoring Format'!$B$7))</f>
        <v>173.5</v>
      </c>
      <c r="Z24" s="283" t="n">
        <f aca="false">($E24*('Scoring Format'!$B$3))+($G24*('Scoring Format'!$B$6))+(L24*0.5)+($M24*('Scoring Format'!$B$4))+($O24*('Scoring Format'!$B$7))</f>
        <v>164.5</v>
      </c>
      <c r="AA24" s="274"/>
      <c r="AB24" s="274"/>
      <c r="AC24" s="274"/>
      <c r="AD24" s="282" t="s">
        <v>67</v>
      </c>
      <c r="AE24" s="282"/>
      <c r="AF24" s="283" t="n">
        <v>8</v>
      </c>
      <c r="AG24" s="283" t="n">
        <v>28</v>
      </c>
      <c r="AH24" s="283" t="n">
        <f aca="false">AG24/AF24</f>
        <v>3.5</v>
      </c>
      <c r="AI24" s="283" t="n">
        <v>0</v>
      </c>
      <c r="AJ24" s="280" t="n">
        <f aca="false">AI24/AF24</f>
        <v>0</v>
      </c>
      <c r="AL24" s="280" t="n">
        <f aca="false">AN24/AM24</f>
        <v>0.5</v>
      </c>
      <c r="AM24" s="283" t="n">
        <v>4</v>
      </c>
      <c r="AN24" s="283" t="n">
        <v>2</v>
      </c>
      <c r="AO24" s="283" t="n">
        <v>17</v>
      </c>
      <c r="AP24" s="283" t="n">
        <f aca="false">AO24/AN24</f>
        <v>8.5</v>
      </c>
      <c r="AQ24" s="283" t="n">
        <v>0</v>
      </c>
      <c r="AR24" s="280" t="n">
        <f aca="false">AQ24/AN24</f>
        <v>0</v>
      </c>
      <c r="AV24" s="280" t="e">
        <f aca="false">(#ref!+AM24)/(#ref!+AM30)</f>
        <v>#NAME?</v>
      </c>
      <c r="AW24" s="280" t="e">
        <f aca="false">#ref!/(AM24+#ref!)</f>
        <v>#NAME?</v>
      </c>
      <c r="AX24" s="280" t="e">
        <f aca="false">AM24/(#ref!+AM24)</f>
        <v>#NAME?</v>
      </c>
      <c r="AZ24" s="283" t="e">
        <f aca="false">(#ref!*0.1)+(AF24*6)+(AL24*0.1)+(AN24*6)</f>
        <v>#NAME?</v>
      </c>
      <c r="BA24" s="283" t="e">
        <f aca="false">(#ref!*0.1)+(AF24*6)+(AK24*1)+(AL24*0.1)+(AN24*6)</f>
        <v>#NAME?</v>
      </c>
    </row>
    <row r="25" customFormat="false" ht="8.25" hidden="false" customHeight="false" outlineLevel="0" collapsed="false">
      <c r="A25" s="282" t="s">
        <v>2067</v>
      </c>
      <c r="B25" s="283" t="n">
        <v>30</v>
      </c>
      <c r="C25" s="292" t="n">
        <v>17</v>
      </c>
      <c r="D25" s="283" t="n">
        <v>21</v>
      </c>
      <c r="E25" s="283" t="n">
        <v>105</v>
      </c>
      <c r="F25" s="283" t="n">
        <f aca="false">E25/D25</f>
        <v>5</v>
      </c>
      <c r="G25" s="283" t="n">
        <v>1</v>
      </c>
      <c r="H25" s="280" t="n">
        <f aca="false">G25/D25</f>
        <v>0.0476190476190476</v>
      </c>
      <c r="J25" s="280" t="n">
        <f aca="false">L25/K25</f>
        <v>0.727272727272727</v>
      </c>
      <c r="K25" s="283" t="n">
        <v>11</v>
      </c>
      <c r="L25" s="283" t="n">
        <v>8</v>
      </c>
      <c r="M25" s="283" t="n">
        <v>68</v>
      </c>
      <c r="N25" s="284" t="n">
        <f aca="false">M25/L25</f>
        <v>8.5</v>
      </c>
      <c r="O25" s="283" t="n">
        <v>1</v>
      </c>
      <c r="P25" s="280" t="n">
        <f aca="false">O25/L25</f>
        <v>0.125</v>
      </c>
      <c r="S25" s="282" t="s">
        <v>2068</v>
      </c>
      <c r="T25" s="280" t="n">
        <f aca="false">(D25+K25)/($D$27+$K$27+$N$17+$E$17+$L$38+$L$47)</f>
        <v>0.0316831683168317</v>
      </c>
      <c r="U25" s="280" t="n">
        <f aca="false">K25/($K$27+$F$38+$F$47)</f>
        <v>0.0284237726098191</v>
      </c>
      <c r="V25" s="280" t="n">
        <f aca="false">D25/($D$27+$N$17+$L$38+$L$47)</f>
        <v>0.0397727272727273</v>
      </c>
      <c r="X25" s="283" t="n">
        <f aca="false">($E25*('Scoring Format'!$B$3))+($G25*('Scoring Format'!$B$6))+($M25*('Scoring Format'!$B$4))+($O25*('Scoring Format'!$B$7))</f>
        <v>29.3</v>
      </c>
      <c r="Y25" s="283" t="n">
        <f aca="false">($E25*('Scoring Format'!$B$3))+($G25*('Scoring Format'!$B$6))+(L25*1)+($M25*('Scoring Format'!$B$4))+($O25*('Scoring Format'!$B$7))</f>
        <v>37.3</v>
      </c>
      <c r="Z25" s="283" t="n">
        <f aca="false">($E25*('Scoring Format'!$B$3))+($G25*('Scoring Format'!$B$6))+(L25*0.5)+($M25*('Scoring Format'!$B$4))+($O25*('Scoring Format'!$B$7))</f>
        <v>33.3</v>
      </c>
      <c r="AA25" s="274"/>
      <c r="AB25" s="274"/>
      <c r="AC25" s="274"/>
      <c r="AD25" s="282" t="s">
        <v>70</v>
      </c>
      <c r="AE25" s="282"/>
      <c r="AF25" s="283"/>
      <c r="AG25" s="283"/>
      <c r="AH25" s="283" t="e">
        <f aca="false">AG25/AF25</f>
        <v>#DIV/0!</v>
      </c>
      <c r="AI25" s="283" t="n">
        <v>0</v>
      </c>
      <c r="AJ25" s="280" t="e">
        <f aca="false">AI25/AF25</f>
        <v>#DIV/0!</v>
      </c>
      <c r="AL25" s="280" t="e">
        <f aca="false">AN25/AM25</f>
        <v>#DIV/0!</v>
      </c>
      <c r="AM25" s="283"/>
      <c r="AN25" s="283"/>
      <c r="AO25" s="283"/>
      <c r="AP25" s="283" t="e">
        <f aca="false">AO25/AN25</f>
        <v>#DIV/0!</v>
      </c>
      <c r="AQ25" s="283" t="n">
        <v>0</v>
      </c>
      <c r="AR25" s="280" t="e">
        <f aca="false">AQ25/AN25</f>
        <v>#DIV/0!</v>
      </c>
      <c r="AV25" s="280" t="e">
        <f aca="false">(#ref!+AM25)/(#ref!+AM31)</f>
        <v>#NAME?</v>
      </c>
      <c r="AW25" s="280" t="e">
        <f aca="false">#ref!/(AM25+#ref!)</f>
        <v>#NAME?</v>
      </c>
      <c r="AX25" s="280" t="e">
        <f aca="false">AM25/(#ref!+AM25)</f>
        <v>#NAME?</v>
      </c>
      <c r="AZ25" s="283" t="e">
        <f aca="false">(#ref!*0.1)+(AF25*6)+(AL25*0.1)+(AN25*6)</f>
        <v>#NAME?</v>
      </c>
      <c r="BA25" s="283" t="e">
        <f aca="false">(#ref!*0.1)+(AF25*6)+(AK25*1)+(AL25*0.1)+(AN25*6)</f>
        <v>#NAME?</v>
      </c>
    </row>
    <row r="26" customFormat="false" ht="8.25" hidden="false" customHeight="false" outlineLevel="0" collapsed="false">
      <c r="A26" s="282" t="s">
        <v>2069</v>
      </c>
      <c r="B26" s="283" t="n">
        <v>27</v>
      </c>
      <c r="C26" s="292" t="n">
        <v>17</v>
      </c>
      <c r="D26" s="283" t="n">
        <v>210</v>
      </c>
      <c r="E26" s="283" t="n">
        <v>925</v>
      </c>
      <c r="F26" s="283" t="n">
        <f aca="false">E26/D26</f>
        <v>4.40476190476191</v>
      </c>
      <c r="G26" s="283" t="n">
        <v>7</v>
      </c>
      <c r="H26" s="280" t="n">
        <f aca="false">G26/D26</f>
        <v>0.0333333333333333</v>
      </c>
      <c r="J26" s="280" t="n">
        <f aca="false">L26/K26</f>
        <v>0.833333333333333</v>
      </c>
      <c r="K26" s="283" t="n">
        <v>78</v>
      </c>
      <c r="L26" s="283" t="n">
        <v>65</v>
      </c>
      <c r="M26" s="283" t="n">
        <v>567</v>
      </c>
      <c r="N26" s="284" t="n">
        <f aca="false">M26/L26</f>
        <v>8.72307692307692</v>
      </c>
      <c r="O26" s="283" t="n">
        <v>3</v>
      </c>
      <c r="P26" s="280" t="n">
        <f aca="false">O26/L26</f>
        <v>0.0461538461538462</v>
      </c>
      <c r="S26" s="282" t="s">
        <v>2070</v>
      </c>
      <c r="T26" s="280" t="n">
        <f aca="false">(D26+K26)/($D$27+$K$27+$N$17+$E$17+$L$38+$L$47)</f>
        <v>0.285148514851485</v>
      </c>
      <c r="U26" s="280" t="n">
        <f aca="false">K26/($K$27+$F$38+$F$47)</f>
        <v>0.201550387596899</v>
      </c>
      <c r="V26" s="280" t="n">
        <f aca="false">D26/($D$27+$N$17+$L$38+$L$47)</f>
        <v>0.397727272727273</v>
      </c>
      <c r="X26" s="283" t="n">
        <f aca="false">($E26*('Scoring Format'!$B$3))+($G26*('Scoring Format'!$B$6))+($M26*('Scoring Format'!$B$4))+($O26*('Scoring Format'!$B$7))</f>
        <v>209.2</v>
      </c>
      <c r="Y26" s="283" t="n">
        <f aca="false">($E26*('Scoring Format'!$B$3))+($G26*('Scoring Format'!$B$6))+(L26*1)+($M26*('Scoring Format'!$B$4))+($O26*('Scoring Format'!$B$7))</f>
        <v>274.2</v>
      </c>
      <c r="Z26" s="283" t="n">
        <f aca="false">($E26*('Scoring Format'!$B$3))+($G26*('Scoring Format'!$B$6))+(L26*0.5)+($M26*('Scoring Format'!$B$4))+($O26*('Scoring Format'!$B$7))</f>
        <v>241.7</v>
      </c>
      <c r="AA26" s="274"/>
      <c r="AB26" s="274"/>
      <c r="AC26" s="274"/>
      <c r="AD26" s="282" t="s">
        <v>164</v>
      </c>
      <c r="AE26" s="282"/>
      <c r="AF26" s="283"/>
      <c r="AG26" s="283"/>
      <c r="AH26" s="283" t="e">
        <f aca="false">AG26/AF26</f>
        <v>#DIV/0!</v>
      </c>
      <c r="AI26" s="283"/>
      <c r="AJ26" s="280" t="e">
        <f aca="false">AI26/AF26</f>
        <v>#DIV/0!</v>
      </c>
      <c r="AL26" s="280" t="e">
        <f aca="false">AN26/AM26</f>
        <v>#DIV/0!</v>
      </c>
      <c r="AM26" s="283"/>
      <c r="AN26" s="283"/>
      <c r="AO26" s="283"/>
      <c r="AP26" s="283"/>
      <c r="AQ26" s="283" t="n">
        <f aca="false">(AG26*0.1)+(AI26*6)+(AN26*0.1)+(AP26*6)</f>
        <v>0</v>
      </c>
      <c r="AR26" s="280" t="e">
        <f aca="false">AQ26/AN26</f>
        <v>#DIV/0!</v>
      </c>
      <c r="AV26" s="280" t="e">
        <f aca="false">(#ref!+AM26)/(#ref!+AM32)</f>
        <v>#NAME?</v>
      </c>
      <c r="AW26" s="280" t="e">
        <f aca="false">#ref!/(AM26+#ref!)</f>
        <v>#NAME?</v>
      </c>
      <c r="AX26" s="280" t="e">
        <f aca="false">AM26/(#ref!+AM26)</f>
        <v>#NAME?</v>
      </c>
      <c r="AZ26" s="283" t="e">
        <f aca="false">(#ref!*0.1)+(AF26*6)+(AJ26*1)+(AK26*0.1)+(AM26*6)</f>
        <v>#NAME?</v>
      </c>
      <c r="BA26" s="283" t="e">
        <f aca="false">(#ref!*0.1)+(AF26*6)+(AK26*1)+(AL26*0.1)+(AN26*6)</f>
        <v>#NAME?</v>
      </c>
    </row>
    <row r="27" customFormat="false" ht="8.25" hidden="false" customHeight="false" outlineLevel="0" collapsed="false">
      <c r="A27" s="281" t="s">
        <v>49</v>
      </c>
      <c r="B27" s="281"/>
      <c r="C27" s="281"/>
      <c r="D27" s="281" t="n">
        <f aca="false">SUM(D22:D26)</f>
        <v>417</v>
      </c>
      <c r="E27" s="281" t="n">
        <f aca="false">SUM(E22:E26)</f>
        <v>1905</v>
      </c>
      <c r="F27" s="281"/>
      <c r="G27" s="281" t="n">
        <f aca="false">SUM(G22:G26)</f>
        <v>18</v>
      </c>
      <c r="H27" s="281"/>
      <c r="I27" s="281"/>
      <c r="J27" s="281"/>
      <c r="K27" s="281" t="n">
        <f aca="false">SUM(K22:K26)</f>
        <v>123</v>
      </c>
      <c r="L27" s="281" t="n">
        <f aca="false">SUM(L22:L26)</f>
        <v>95</v>
      </c>
      <c r="M27" s="281" t="n">
        <f aca="false">SUM(M22:M26)</f>
        <v>799</v>
      </c>
      <c r="N27" s="281"/>
      <c r="O27" s="281" t="n">
        <f aca="false">SUM(O22:O26)</f>
        <v>4</v>
      </c>
      <c r="P27" s="281"/>
      <c r="AD27" s="281" t="s">
        <v>49</v>
      </c>
      <c r="AE27" s="281"/>
      <c r="AF27" s="281" t="n">
        <f aca="false">SUM(AF22:AF26)</f>
        <v>304</v>
      </c>
      <c r="AG27" s="281" t="n">
        <f aca="false">SUM(AG22:AG26)</f>
        <v>1513</v>
      </c>
      <c r="AH27" s="281"/>
      <c r="AI27" s="281" t="n">
        <f aca="false">SUM(AI22:AI26)</f>
        <v>13</v>
      </c>
      <c r="AJ27" s="281"/>
      <c r="AK27" s="281"/>
      <c r="AL27" s="281"/>
      <c r="AM27" s="281" t="n">
        <f aca="false">SUM(AM22:AM26)</f>
        <v>98</v>
      </c>
      <c r="AN27" s="281" t="n">
        <f aca="false">SUM(AN22:AN26)</f>
        <v>72</v>
      </c>
      <c r="AO27" s="281" t="n">
        <f aca="false">SUM(AO22:AO26)</f>
        <v>491</v>
      </c>
      <c r="AP27" s="281"/>
      <c r="AQ27" s="281" t="n">
        <f aca="false">SUM(AQ22:AQ26)</f>
        <v>4</v>
      </c>
      <c r="AR27" s="281"/>
    </row>
    <row r="28" customFormat="false" ht="8.25" hidden="false" customHeight="false" outlineLevel="0" collapsed="false">
      <c r="A28" s="281"/>
      <c r="B28" s="274"/>
      <c r="C28" s="274"/>
      <c r="D28" s="274"/>
      <c r="E28" s="274"/>
      <c r="F28" s="274"/>
      <c r="G28" s="274"/>
      <c r="H28" s="281"/>
      <c r="I28" s="274"/>
      <c r="J28" s="274"/>
      <c r="K28" s="274"/>
      <c r="L28" s="274"/>
      <c r="M28" s="274"/>
      <c r="N28" s="274"/>
      <c r="AC28" s="281"/>
      <c r="AD28" s="274"/>
      <c r="AE28" s="274"/>
      <c r="AF28" s="274"/>
      <c r="AG28" s="274"/>
      <c r="AH28" s="274"/>
      <c r="AI28" s="274"/>
      <c r="AJ28" s="281"/>
      <c r="AK28" s="274"/>
      <c r="AL28" s="274"/>
      <c r="AM28" s="274"/>
      <c r="AN28" s="274"/>
      <c r="AO28" s="274"/>
      <c r="AP28" s="274"/>
    </row>
    <row r="29" customFormat="false" ht="8.25" hidden="false" customHeight="false" outlineLevel="0" collapsed="false">
      <c r="B29" s="274"/>
      <c r="C29" s="274"/>
      <c r="D29" s="274"/>
      <c r="E29" s="274"/>
      <c r="F29" s="274"/>
      <c r="G29" s="274"/>
      <c r="H29" s="274"/>
      <c r="I29" s="274"/>
      <c r="J29" s="274"/>
      <c r="K29" s="274"/>
      <c r="L29" s="274"/>
      <c r="M29" s="274"/>
      <c r="AD29" s="274"/>
      <c r="AE29" s="274"/>
      <c r="AF29" s="274"/>
      <c r="AG29" s="274"/>
      <c r="AH29" s="274"/>
      <c r="AI29" s="274"/>
      <c r="AJ29" s="274"/>
      <c r="AK29" s="274"/>
      <c r="AL29" s="274"/>
      <c r="AM29" s="274"/>
      <c r="AN29" s="274"/>
      <c r="AO29" s="274"/>
    </row>
    <row r="30" customFormat="false" ht="8.25" hidden="false" customHeight="false" outlineLevel="0" collapsed="false">
      <c r="A30" s="275" t="s">
        <v>50</v>
      </c>
      <c r="B30" s="275"/>
      <c r="C30" s="275"/>
      <c r="D30" s="275"/>
      <c r="E30" s="275"/>
      <c r="F30" s="275"/>
      <c r="G30" s="275"/>
      <c r="H30" s="276"/>
      <c r="I30" s="276"/>
      <c r="J30" s="274"/>
      <c r="K30" s="274"/>
      <c r="L30" s="275" t="s">
        <v>19</v>
      </c>
      <c r="M30" s="275"/>
      <c r="N30" s="275"/>
      <c r="O30" s="275"/>
      <c r="P30" s="275"/>
      <c r="T30" s="275" t="s">
        <v>20</v>
      </c>
      <c r="U30" s="275"/>
      <c r="V30" s="275"/>
      <c r="X30" s="275"/>
      <c r="Y30" s="275"/>
      <c r="AE30" s="275" t="s">
        <v>50</v>
      </c>
      <c r="AF30" s="275"/>
      <c r="AG30" s="275"/>
      <c r="AH30" s="275"/>
      <c r="AI30" s="275"/>
      <c r="AJ30" s="275"/>
      <c r="AK30" s="275"/>
      <c r="AL30" s="274"/>
      <c r="AM30" s="274"/>
      <c r="AN30" s="275" t="s">
        <v>19</v>
      </c>
      <c r="AO30" s="275"/>
      <c r="AP30" s="275"/>
      <c r="AQ30" s="275"/>
      <c r="AR30" s="275"/>
      <c r="AV30" s="275" t="s">
        <v>20</v>
      </c>
      <c r="AW30" s="275"/>
      <c r="AX30" s="275"/>
      <c r="AZ30" s="275" t="s">
        <v>21</v>
      </c>
      <c r="BA30" s="275"/>
    </row>
    <row r="31" customFormat="false" ht="8.25" hidden="false" customHeight="false" outlineLevel="0" collapsed="false">
      <c r="A31" s="281" t="s">
        <v>74</v>
      </c>
      <c r="B31" s="281" t="s">
        <v>23</v>
      </c>
      <c r="C31" s="281" t="s">
        <v>24</v>
      </c>
      <c r="D31" s="281" t="s">
        <v>52</v>
      </c>
      <c r="E31" s="281" t="s">
        <v>53</v>
      </c>
      <c r="F31" s="281" t="s">
        <v>54</v>
      </c>
      <c r="G31" s="281" t="s">
        <v>55</v>
      </c>
      <c r="H31" s="281" t="s">
        <v>56</v>
      </c>
      <c r="I31" s="281" t="s">
        <v>30</v>
      </c>
      <c r="J31" s="281" t="s">
        <v>57</v>
      </c>
      <c r="L31" s="281" t="s">
        <v>34</v>
      </c>
      <c r="M31" s="281" t="s">
        <v>35</v>
      </c>
      <c r="N31" s="281" t="s">
        <v>36</v>
      </c>
      <c r="O31" s="281" t="s">
        <v>75</v>
      </c>
      <c r="P31" s="281" t="s">
        <v>31</v>
      </c>
      <c r="S31" s="281" t="s">
        <v>74</v>
      </c>
      <c r="T31" s="281" t="s">
        <v>38</v>
      </c>
      <c r="U31" s="281" t="s">
        <v>39</v>
      </c>
      <c r="V31" s="281" t="s">
        <v>40</v>
      </c>
      <c r="X31" s="281" t="s">
        <v>41</v>
      </c>
      <c r="Y31" s="281" t="s">
        <v>58</v>
      </c>
      <c r="Z31" s="281" t="s">
        <v>76</v>
      </c>
      <c r="AA31" s="281"/>
      <c r="AD31" s="281" t="s">
        <v>74</v>
      </c>
      <c r="AE31" s="281" t="s">
        <v>24</v>
      </c>
      <c r="AF31" s="281" t="s">
        <v>52</v>
      </c>
      <c r="AG31" s="281" t="s">
        <v>53</v>
      </c>
      <c r="AH31" s="281" t="s">
        <v>54</v>
      </c>
      <c r="AI31" s="281" t="s">
        <v>55</v>
      </c>
      <c r="AJ31" s="281" t="s">
        <v>56</v>
      </c>
      <c r="AK31" s="281" t="s">
        <v>30</v>
      </c>
      <c r="AL31" s="281" t="s">
        <v>57</v>
      </c>
      <c r="AN31" s="281" t="s">
        <v>34</v>
      </c>
      <c r="AO31" s="281" t="s">
        <v>35</v>
      </c>
      <c r="AP31" s="281" t="s">
        <v>36</v>
      </c>
      <c r="AQ31" s="281" t="s">
        <v>75</v>
      </c>
      <c r="AR31" s="281" t="s">
        <v>31</v>
      </c>
      <c r="AV31" s="281" t="s">
        <v>38</v>
      </c>
      <c r="AW31" s="281" t="s">
        <v>39</v>
      </c>
      <c r="AX31" s="281" t="s">
        <v>40</v>
      </c>
      <c r="AZ31" s="281" t="s">
        <v>41</v>
      </c>
      <c r="BA31" s="281" t="s">
        <v>58</v>
      </c>
    </row>
    <row r="32" customFormat="false" ht="8.25" hidden="false" customHeight="false" outlineLevel="0" collapsed="false">
      <c r="A32" s="282" t="s">
        <v>2071</v>
      </c>
      <c r="B32" s="283" t="n">
        <v>31</v>
      </c>
      <c r="C32" s="283" t="n">
        <v>17</v>
      </c>
      <c r="D32" s="280" t="n">
        <f aca="false">F32/E32</f>
        <v>0.641666666666667</v>
      </c>
      <c r="E32" s="283" t="n">
        <v>120</v>
      </c>
      <c r="F32" s="283" t="n">
        <v>77</v>
      </c>
      <c r="G32" s="283" t="n">
        <v>1100</v>
      </c>
      <c r="H32" s="283" t="n">
        <f aca="false">G32/F32</f>
        <v>14.2857142857143</v>
      </c>
      <c r="I32" s="283" t="n">
        <v>8</v>
      </c>
      <c r="J32" s="280" t="n">
        <f aca="false">I32/F32</f>
        <v>0.103896103896104</v>
      </c>
      <c r="L32" s="283" t="n">
        <v>0</v>
      </c>
      <c r="M32" s="283" t="n">
        <v>0</v>
      </c>
      <c r="N32" s="293" t="e">
        <f aca="false">M32/L32</f>
        <v>#DIV/0!</v>
      </c>
      <c r="O32" s="283" t="n">
        <v>0</v>
      </c>
      <c r="P32" s="280" t="e">
        <f aca="false">O32/L32</f>
        <v>#DIV/0!</v>
      </c>
      <c r="S32" s="282" t="s">
        <v>2072</v>
      </c>
      <c r="T32" s="294" t="n">
        <f aca="false">(E32+L32)/($D$27+$L$27+$N$17+$E$47+$L$47)</f>
        <v>0.168539325842697</v>
      </c>
      <c r="U32" s="294" t="n">
        <f aca="false">E32/($E$17)</f>
        <v>0.334261838440111</v>
      </c>
      <c r="V32" s="294" t="n">
        <f aca="false">L32/($N$17+$D$27+$L$38+$L$47)</f>
        <v>0</v>
      </c>
      <c r="X32" s="283" t="n">
        <f aca="false">($G32*('Scoring Format'!$B$4))+($I32*'Scoring Format'!$B$7)+($M32*('Scoring Format'!$B$3))+($O32*('Scoring Format'!$B$6))</f>
        <v>158</v>
      </c>
      <c r="Y32" s="283" t="n">
        <f aca="false">(F32*1)+(($G32*('Scoring Format'!$B$4))+($I32*'Scoring Format'!$B$7)+($M32*('Scoring Format'!$B$3))+($O32*('Scoring Format'!$B$6)))</f>
        <v>235</v>
      </c>
      <c r="Z32" s="283" t="n">
        <f aca="false">(F32*0.5)+(($G32*('Scoring Format'!$B$4))+($I32*'Scoring Format'!$B$7)+($M32*('Scoring Format'!$B$3))+($O32*('Scoring Format'!$B$6)))</f>
        <v>196.5</v>
      </c>
      <c r="AA32" s="274"/>
      <c r="AD32" s="282" t="s">
        <v>79</v>
      </c>
      <c r="AE32" s="282"/>
      <c r="AF32" s="280" t="n">
        <f aca="false">AH32/AG32</f>
        <v>0.607476635514019</v>
      </c>
      <c r="AG32" s="283" t="n">
        <v>107</v>
      </c>
      <c r="AH32" s="283" t="n">
        <v>65</v>
      </c>
      <c r="AI32" s="283" t="n">
        <v>710</v>
      </c>
      <c r="AJ32" s="283" t="n">
        <f aca="false">AI32/AH32</f>
        <v>10.9230769230769</v>
      </c>
      <c r="AK32" s="283" t="n">
        <v>6</v>
      </c>
      <c r="AL32" s="280" t="n">
        <f aca="false">AK32/AH32</f>
        <v>0.0923076923076923</v>
      </c>
      <c r="AN32" s="283" t="n">
        <v>0</v>
      </c>
      <c r="AO32" s="283" t="n">
        <v>0</v>
      </c>
      <c r="AP32" s="293" t="e">
        <f aca="false">AO32/AN32</f>
        <v>#DIV/0!</v>
      </c>
      <c r="AQ32" s="283" t="n">
        <v>0</v>
      </c>
      <c r="AR32" s="280" t="e">
        <f aca="false">AQ32/AN32</f>
        <v>#DIV/0!</v>
      </c>
      <c r="AV32" s="294" t="e">
        <f aca="false">(#ref!+AK32)/(#ref!+AK35)</f>
        <v>#NAME?</v>
      </c>
      <c r="AW32" s="294" t="e">
        <f aca="false">#ref!/(AK32+#ref!)</f>
        <v>#NAME?</v>
      </c>
      <c r="AX32" s="294" t="e">
        <f aca="false">AK32/(#ref!+AK32)</f>
        <v>#NAME?</v>
      </c>
      <c r="AZ32" s="283" t="n">
        <f aca="false">(AI32*0.1)+(AK32*6)+(AO32*0.1)+(AQ32*6)</f>
        <v>107</v>
      </c>
      <c r="BA32" s="283" t="n">
        <f aca="false">(AH32*1)+(AI32*0.1)+(AK32*6)+(AO32*0.1)+(AQ32*6)</f>
        <v>172</v>
      </c>
    </row>
    <row r="33" customFormat="false" ht="8.25" hidden="false" customHeight="false" outlineLevel="0" collapsed="false">
      <c r="A33" s="282" t="s">
        <v>2073</v>
      </c>
      <c r="B33" s="283" t="n">
        <v>21</v>
      </c>
      <c r="C33" s="283" t="n">
        <v>17</v>
      </c>
      <c r="D33" s="280" t="n">
        <f aca="false">F33/E33</f>
        <v>0.605263157894737</v>
      </c>
      <c r="E33" s="283" t="n">
        <v>114</v>
      </c>
      <c r="F33" s="283" t="n">
        <v>69</v>
      </c>
      <c r="G33" s="283" t="n">
        <v>744</v>
      </c>
      <c r="H33" s="283" t="n">
        <f aca="false">G33/F33</f>
        <v>10.7826086956522</v>
      </c>
      <c r="I33" s="283" t="n">
        <v>5</v>
      </c>
      <c r="J33" s="280" t="n">
        <f aca="false">I33/F33</f>
        <v>0.072463768115942</v>
      </c>
      <c r="L33" s="283"/>
      <c r="M33" s="283"/>
      <c r="N33" s="293" t="e">
        <f aca="false">M33/L33</f>
        <v>#DIV/0!</v>
      </c>
      <c r="O33" s="283"/>
      <c r="P33" s="280" t="e">
        <f aca="false">O33/L33</f>
        <v>#DIV/0!</v>
      </c>
      <c r="S33" s="282" t="s">
        <v>2074</v>
      </c>
      <c r="T33" s="294" t="n">
        <f aca="false">(E33+L33)/($D$27+$L$27+$N$17+$E$47+$L$47)</f>
        <v>0.160112359550562</v>
      </c>
      <c r="U33" s="294" t="n">
        <f aca="false">E33/($E$17)</f>
        <v>0.317548746518106</v>
      </c>
      <c r="V33" s="294" t="n">
        <f aca="false">L33/($N$17+$D$27+$L$38+$L$47)</f>
        <v>0</v>
      </c>
      <c r="X33" s="283" t="n">
        <f aca="false">($G33*('Scoring Format'!$B$4))+($I33*'Scoring Format'!$B$7)+($M33*('Scoring Format'!$B$3))+($O33*('Scoring Format'!$B$6))</f>
        <v>104.4</v>
      </c>
      <c r="Y33" s="283" t="n">
        <f aca="false">(F33*1)+(($G33*('Scoring Format'!$B$4))+($I33*'Scoring Format'!$B$7)+($M33*('Scoring Format'!$B$3))+($O33*('Scoring Format'!$B$6)))</f>
        <v>173.4</v>
      </c>
      <c r="Z33" s="283" t="n">
        <f aca="false">(F33*0.5)+(($G33*('Scoring Format'!$B$4))+($I33*'Scoring Format'!$B$7)+($M33*('Scoring Format'!$B$3))+($O33*('Scoring Format'!$B$6)))</f>
        <v>138.9</v>
      </c>
      <c r="AA33" s="274"/>
      <c r="AD33" s="282" t="s">
        <v>82</v>
      </c>
      <c r="AE33" s="282"/>
      <c r="AF33" s="280" t="n">
        <f aca="false">AH33/AG33</f>
        <v>0.633333333333333</v>
      </c>
      <c r="AG33" s="283" t="n">
        <v>120</v>
      </c>
      <c r="AH33" s="283" t="n">
        <v>76</v>
      </c>
      <c r="AI33" s="283" t="n">
        <v>892</v>
      </c>
      <c r="AJ33" s="283" t="n">
        <f aca="false">AI33/AH33</f>
        <v>11.7368421052632</v>
      </c>
      <c r="AK33" s="283" t="n">
        <v>5</v>
      </c>
      <c r="AL33" s="280" t="n">
        <f aca="false">AK33/AH33</f>
        <v>0.0657894736842105</v>
      </c>
      <c r="AN33" s="283" t="n">
        <v>12</v>
      </c>
      <c r="AO33" s="283" t="n">
        <v>108</v>
      </c>
      <c r="AP33" s="293" t="n">
        <f aca="false">AO33/AN33</f>
        <v>9</v>
      </c>
      <c r="AQ33" s="283" t="n">
        <v>0</v>
      </c>
      <c r="AR33" s="280" t="n">
        <f aca="false">AQ33/AN33</f>
        <v>0</v>
      </c>
      <c r="AV33" s="294" t="e">
        <f aca="false">(#ref!+AK33)/(#ref!+AK36)</f>
        <v>#NAME?</v>
      </c>
      <c r="AW33" s="294" t="e">
        <f aca="false">#ref!/(AK33+#ref!)</f>
        <v>#NAME?</v>
      </c>
      <c r="AX33" s="294" t="e">
        <f aca="false">AK33/(#ref!+AK33)</f>
        <v>#NAME?</v>
      </c>
      <c r="AZ33" s="283" t="n">
        <f aca="false">(AI33*0.1)+(AK33*6)+(AO33*0.1)+(AQ33*6)</f>
        <v>130</v>
      </c>
      <c r="BA33" s="283" t="n">
        <f aca="false">(AH33*1)+(AI33*0.1)+(AK33*6)+(AO33*0.1)+(AQ33*6)</f>
        <v>206</v>
      </c>
    </row>
    <row r="34" customFormat="false" ht="8.25" hidden="false" customHeight="false" outlineLevel="0" collapsed="false">
      <c r="A34" s="282" t="s">
        <v>2075</v>
      </c>
      <c r="B34" s="283" t="n">
        <v>26</v>
      </c>
      <c r="C34" s="283" t="n">
        <v>10</v>
      </c>
      <c r="D34" s="280" t="n">
        <f aca="false">F34/E34</f>
        <v>0.409090909090909</v>
      </c>
      <c r="E34" s="283" t="n">
        <v>22</v>
      </c>
      <c r="F34" s="283" t="n">
        <v>9</v>
      </c>
      <c r="G34" s="283" t="n">
        <v>123</v>
      </c>
      <c r="H34" s="283" t="n">
        <f aca="false">G34/F34</f>
        <v>13.6666666666667</v>
      </c>
      <c r="I34" s="283" t="n">
        <v>0</v>
      </c>
      <c r="J34" s="280" t="n">
        <f aca="false">I34/F34</f>
        <v>0</v>
      </c>
      <c r="L34" s="283"/>
      <c r="M34" s="283"/>
      <c r="N34" s="293" t="e">
        <f aca="false">M34/L34</f>
        <v>#DIV/0!</v>
      </c>
      <c r="O34" s="283"/>
      <c r="P34" s="280" t="e">
        <f aca="false">O34/L34</f>
        <v>#DIV/0!</v>
      </c>
      <c r="S34" s="282" t="s">
        <v>2076</v>
      </c>
      <c r="T34" s="294" t="n">
        <f aca="false">(E34+L34)/($D$27+$L$27+$N$17+$E$47+$L$47)</f>
        <v>0.0308988764044944</v>
      </c>
      <c r="U34" s="294" t="n">
        <f aca="false">E34/($E$17)</f>
        <v>0.0612813370473538</v>
      </c>
      <c r="V34" s="294" t="n">
        <f aca="false">L34/($N$17+$D$27+$L$38+$L$47)</f>
        <v>0</v>
      </c>
      <c r="X34" s="283" t="n">
        <f aca="false">($G34*('Scoring Format'!$B$4))+($I34*'Scoring Format'!$B$7)+($M34*('Scoring Format'!$B$3))+($O34*('Scoring Format'!$B$6))</f>
        <v>12.3</v>
      </c>
      <c r="Y34" s="283" t="n">
        <f aca="false">(F34*1)+(($G34*('Scoring Format'!$B$4))+($I34*'Scoring Format'!$B$7)+($M34*('Scoring Format'!$B$3))+($O34*('Scoring Format'!$B$6)))</f>
        <v>21.3</v>
      </c>
      <c r="Z34" s="283" t="n">
        <f aca="false">(F34*0.5)+(($G34*('Scoring Format'!$B$4))+($I34*'Scoring Format'!$B$7)+($M34*('Scoring Format'!$B$3))+($O34*('Scoring Format'!$B$6)))</f>
        <v>16.8</v>
      </c>
      <c r="AA34" s="274"/>
      <c r="AD34" s="282" t="s">
        <v>85</v>
      </c>
      <c r="AE34" s="282"/>
      <c r="AF34" s="280" t="n">
        <f aca="false">AH34/AG34</f>
        <v>0.55</v>
      </c>
      <c r="AG34" s="283" t="n">
        <v>40</v>
      </c>
      <c r="AH34" s="283" t="n">
        <v>22</v>
      </c>
      <c r="AI34" s="283" t="n">
        <v>325</v>
      </c>
      <c r="AJ34" s="283" t="n">
        <f aca="false">AI34/AH34</f>
        <v>14.7727272727273</v>
      </c>
      <c r="AK34" s="283" t="n">
        <v>2</v>
      </c>
      <c r="AL34" s="280" t="n">
        <f aca="false">AK34/AH34</f>
        <v>0.0909090909090909</v>
      </c>
      <c r="AN34" s="283" t="n">
        <v>5</v>
      </c>
      <c r="AO34" s="283" t="n">
        <v>20</v>
      </c>
      <c r="AP34" s="293" t="n">
        <f aca="false">AO34/AN34</f>
        <v>4</v>
      </c>
      <c r="AQ34" s="283" t="n">
        <v>0</v>
      </c>
      <c r="AR34" s="280" t="n">
        <f aca="false">AQ34/AN34</f>
        <v>0</v>
      </c>
      <c r="AV34" s="294" t="e">
        <f aca="false">(#ref!+AK34)/(#ref!+AK37)</f>
        <v>#NAME?</v>
      </c>
      <c r="AW34" s="294" t="e">
        <f aca="false">#ref!/(AK34+#ref!)</f>
        <v>#NAME?</v>
      </c>
      <c r="AX34" s="294" t="e">
        <f aca="false">AK34/(#ref!+AK34)</f>
        <v>#NAME?</v>
      </c>
      <c r="AZ34" s="283" t="n">
        <f aca="false">(AI34*0.1)+(AK34*6)+(AO34*0.1)+(AQ34*6)</f>
        <v>46.5</v>
      </c>
      <c r="BA34" s="283" t="n">
        <f aca="false">(AH34*1)+(AI34*0.1)+(AK34*6)+(AO34*0.1)+(AQ34*6)</f>
        <v>68.5</v>
      </c>
    </row>
    <row r="35" customFormat="false" ht="8.25" hidden="false" customHeight="false" outlineLevel="0" collapsed="false">
      <c r="A35" s="282" t="s">
        <v>2077</v>
      </c>
      <c r="B35" s="283" t="n">
        <v>25</v>
      </c>
      <c r="C35" s="283" t="n">
        <v>17</v>
      </c>
      <c r="D35" s="280" t="n">
        <f aca="false">F35/E35</f>
        <v>0.6</v>
      </c>
      <c r="E35" s="283" t="n">
        <v>40</v>
      </c>
      <c r="F35" s="283" t="n">
        <v>24</v>
      </c>
      <c r="G35" s="283" t="n">
        <v>363</v>
      </c>
      <c r="H35" s="283" t="n">
        <f aca="false">G35/F35</f>
        <v>15.125</v>
      </c>
      <c r="I35" s="283" t="n">
        <v>3</v>
      </c>
      <c r="J35" s="280" t="n">
        <f aca="false">I35/F35</f>
        <v>0.125</v>
      </c>
      <c r="L35" s="283"/>
      <c r="M35" s="283"/>
      <c r="N35" s="293" t="e">
        <f aca="false">M35/L35</f>
        <v>#DIV/0!</v>
      </c>
      <c r="O35" s="283"/>
      <c r="P35" s="280" t="e">
        <f aca="false">O35/L35</f>
        <v>#DIV/0!</v>
      </c>
      <c r="S35" s="282" t="s">
        <v>2078</v>
      </c>
      <c r="T35" s="294" t="n">
        <f aca="false">(E35+L35)/($D$27+$L$27+$N$17+$E$47+$L$47)</f>
        <v>0.0561797752808989</v>
      </c>
      <c r="U35" s="294" t="n">
        <f aca="false">E35/($E$17)</f>
        <v>0.11142061281337</v>
      </c>
      <c r="V35" s="294" t="n">
        <f aca="false">L35/($N$17+$D$27+$L$38+$L$47)</f>
        <v>0</v>
      </c>
      <c r="X35" s="283" t="n">
        <f aca="false">($G35*('Scoring Format'!$B$4))+($I35*'Scoring Format'!$B$7)+($M35*('Scoring Format'!$B$3))+($O35*('Scoring Format'!$B$6))</f>
        <v>54.3</v>
      </c>
      <c r="Y35" s="283" t="n">
        <f aca="false">(F35*1)+(($G35*('Scoring Format'!$B$4))+($I35*'Scoring Format'!$B$7)+($M35*('Scoring Format'!$B$3))+($O35*('Scoring Format'!$B$6)))</f>
        <v>78.3</v>
      </c>
      <c r="Z35" s="283" t="n">
        <f aca="false">(F35*0.5)+(($G35*('Scoring Format'!$B$4))+($I35*'Scoring Format'!$B$7)+($M35*('Scoring Format'!$B$3))+($O35*('Scoring Format'!$B$6)))</f>
        <v>66.3</v>
      </c>
      <c r="AA35" s="274"/>
      <c r="AD35" s="282" t="s">
        <v>88</v>
      </c>
      <c r="AE35" s="282"/>
      <c r="AF35" s="280" t="n">
        <f aca="false">AH35/AG35</f>
        <v>0.662068965517241</v>
      </c>
      <c r="AG35" s="283" t="n">
        <v>145</v>
      </c>
      <c r="AH35" s="283" t="n">
        <v>96</v>
      </c>
      <c r="AI35" s="283" t="n">
        <v>1098</v>
      </c>
      <c r="AJ35" s="283" t="n">
        <f aca="false">AI35/AH35</f>
        <v>11.4375</v>
      </c>
      <c r="AK35" s="283" t="n">
        <v>7</v>
      </c>
      <c r="AL35" s="280" t="n">
        <f aca="false">AK35/AH35</f>
        <v>0.0729166666666667</v>
      </c>
      <c r="AN35" s="283" t="n">
        <v>0</v>
      </c>
      <c r="AO35" s="283" t="n">
        <v>0</v>
      </c>
      <c r="AP35" s="293" t="e">
        <f aca="false">AO35/AN35</f>
        <v>#DIV/0!</v>
      </c>
      <c r="AQ35" s="283" t="n">
        <v>0</v>
      </c>
      <c r="AR35" s="280" t="e">
        <f aca="false">AQ35/AN35</f>
        <v>#DIV/0!</v>
      </c>
      <c r="AV35" s="294" t="e">
        <f aca="false">(#ref!+AK35)/(#ref!+AK38)</f>
        <v>#NAME?</v>
      </c>
      <c r="AW35" s="294" t="e">
        <f aca="false">#ref!/(AK35+#ref!)</f>
        <v>#NAME?</v>
      </c>
      <c r="AX35" s="294" t="e">
        <f aca="false">AK35/(#ref!+AK35)</f>
        <v>#NAME?</v>
      </c>
      <c r="AZ35" s="283" t="n">
        <f aca="false">(AI35*0.1)+(AK35*6)+(AO35*0.1)+(AQ35*6)</f>
        <v>151.8</v>
      </c>
      <c r="BA35" s="283" t="n">
        <f aca="false">(AH35*1)+(AI35*0.1)+(AK35*6)+(AO35*0.1)+(AQ35*6)</f>
        <v>247.8</v>
      </c>
    </row>
    <row r="36" customFormat="false" ht="8.25" hidden="false" customHeight="false" outlineLevel="0" collapsed="false">
      <c r="A36" s="282" t="s">
        <v>2079</v>
      </c>
      <c r="B36" s="283" t="n">
        <v>26</v>
      </c>
      <c r="C36" s="283" t="n">
        <v>17</v>
      </c>
      <c r="D36" s="280" t="n">
        <f aca="false">F36/E36</f>
        <v>0.586206896551724</v>
      </c>
      <c r="E36" s="283" t="n">
        <v>29</v>
      </c>
      <c r="F36" s="283" t="n">
        <v>17</v>
      </c>
      <c r="G36" s="283" t="n">
        <v>195</v>
      </c>
      <c r="H36" s="283" t="n">
        <f aca="false">G36/F36</f>
        <v>11.4705882352941</v>
      </c>
      <c r="I36" s="283" t="n">
        <v>0</v>
      </c>
      <c r="J36" s="280" t="n">
        <f aca="false">I36/F36</f>
        <v>0</v>
      </c>
      <c r="L36" s="283"/>
      <c r="M36" s="283"/>
      <c r="N36" s="293" t="e">
        <f aca="false">M36/L36</f>
        <v>#DIV/0!</v>
      </c>
      <c r="O36" s="283"/>
      <c r="P36" s="280" t="e">
        <f aca="false">O36/L36</f>
        <v>#DIV/0!</v>
      </c>
      <c r="S36" s="282" t="s">
        <v>2080</v>
      </c>
      <c r="T36" s="294" t="n">
        <f aca="false">(E36+L36)/($D$27+$L$27+$N$17+$E$47+$L$47)</f>
        <v>0.0407303370786517</v>
      </c>
      <c r="U36" s="294" t="n">
        <f aca="false">E36/($E$17)</f>
        <v>0.0807799442896936</v>
      </c>
      <c r="V36" s="294" t="n">
        <f aca="false">L36/($N$17+$D$27+$L$38+$L$47)</f>
        <v>0</v>
      </c>
      <c r="X36" s="283" t="n">
        <f aca="false">($G36*('Scoring Format'!$B$4))+($I36*'Scoring Format'!$B$7)+($M36*('Scoring Format'!$B$3))+($O36*('Scoring Format'!$B$6))</f>
        <v>19.5</v>
      </c>
      <c r="Y36" s="283" t="n">
        <f aca="false">(F36*1)+(($G36*('Scoring Format'!$B$4))+($I36*'Scoring Format'!$B$7)+($M36*('Scoring Format'!$B$3))+($O36*('Scoring Format'!$B$6)))</f>
        <v>36.5</v>
      </c>
      <c r="Z36" s="283" t="n">
        <f aca="false">(F36*0.5)+(($G36*('Scoring Format'!$B$4))+($I36*'Scoring Format'!$B$7)+($M36*('Scoring Format'!$B$3))+($O36*('Scoring Format'!$B$6)))</f>
        <v>28</v>
      </c>
      <c r="AA36" s="274"/>
      <c r="AD36" s="282" t="s">
        <v>91</v>
      </c>
      <c r="AE36" s="282"/>
      <c r="AF36" s="280" t="n">
        <f aca="false">AH36/AG36</f>
        <v>0.6</v>
      </c>
      <c r="AG36" s="283" t="n">
        <v>10</v>
      </c>
      <c r="AH36" s="283" t="n">
        <v>6</v>
      </c>
      <c r="AI36" s="283" t="n">
        <v>100</v>
      </c>
      <c r="AJ36" s="283" t="n">
        <f aca="false">AI36/AH36</f>
        <v>16.6666666666667</v>
      </c>
      <c r="AK36" s="283" t="n">
        <v>0</v>
      </c>
      <c r="AL36" s="280" t="n">
        <f aca="false">AK36/AH36</f>
        <v>0</v>
      </c>
      <c r="AN36" s="283" t="n">
        <v>0</v>
      </c>
      <c r="AO36" s="283" t="n">
        <v>0</v>
      </c>
      <c r="AP36" s="293" t="e">
        <f aca="false">AO36/AN36</f>
        <v>#DIV/0!</v>
      </c>
      <c r="AQ36" s="283" t="n">
        <v>0</v>
      </c>
      <c r="AR36" s="280" t="e">
        <f aca="false">AQ36/AN36</f>
        <v>#DIV/0!</v>
      </c>
      <c r="AV36" s="294" t="e">
        <f aca="false">(#ref!+AK36)/(#ref!+AK41)</f>
        <v>#NAME?</v>
      </c>
      <c r="AW36" s="294" t="e">
        <f aca="false">#ref!/(AK36+#ref!)</f>
        <v>#NAME?</v>
      </c>
      <c r="AX36" s="294" t="e">
        <f aca="false">AK36/(#ref!+AK36)</f>
        <v>#NAME?</v>
      </c>
      <c r="AZ36" s="283" t="n">
        <f aca="false">(AI36*0.1)+(AK36*6)+(AO36*0.1)+(AQ36*6)</f>
        <v>10</v>
      </c>
      <c r="BA36" s="283" t="n">
        <f aca="false">(AH36*1)+(AI36*0.1)+(AK36*6)+(AO36*0.1)+(AQ36*6)</f>
        <v>16</v>
      </c>
    </row>
    <row r="37" customFormat="false" ht="8.25" hidden="false" customHeight="false" outlineLevel="0" collapsed="false">
      <c r="A37" s="282" t="s">
        <v>2081</v>
      </c>
      <c r="B37" s="283" t="n">
        <v>24</v>
      </c>
      <c r="C37" s="283"/>
      <c r="D37" s="280" t="n">
        <f aca="false">F37/E37</f>
        <v>0.461538461538462</v>
      </c>
      <c r="E37" s="283" t="n">
        <v>13</v>
      </c>
      <c r="F37" s="283" t="n">
        <v>6</v>
      </c>
      <c r="G37" s="283" t="n">
        <v>76</v>
      </c>
      <c r="H37" s="283" t="n">
        <f aca="false">G37/F37</f>
        <v>12.6666666666667</v>
      </c>
      <c r="I37" s="283" t="n">
        <v>0</v>
      </c>
      <c r="J37" s="280" t="n">
        <f aca="false">I37/F37</f>
        <v>0</v>
      </c>
      <c r="L37" s="283"/>
      <c r="M37" s="283"/>
      <c r="N37" s="293" t="e">
        <f aca="false">M37/L37</f>
        <v>#DIV/0!</v>
      </c>
      <c r="O37" s="283"/>
      <c r="P37" s="280" t="e">
        <f aca="false">O37/L37</f>
        <v>#DIV/0!</v>
      </c>
      <c r="S37" s="282" t="s">
        <v>2082</v>
      </c>
      <c r="T37" s="294" t="n">
        <f aca="false">(E37+L37)/($D$27+$L$27+$N$17+$E$47+$L$47)</f>
        <v>0.0182584269662921</v>
      </c>
      <c r="U37" s="294" t="n">
        <f aca="false">E37/($E$17)</f>
        <v>0.0362116991643454</v>
      </c>
      <c r="V37" s="294" t="n">
        <f aca="false">L37/($N$17+$D$27+$L$38+$L$47)</f>
        <v>0</v>
      </c>
      <c r="X37" s="283" t="n">
        <f aca="false">($G37*('Scoring Format'!$B$4))+($I37*'Scoring Format'!$B$7)+($M37*('Scoring Format'!$B$3))+($O37*('Scoring Format'!$B$6))</f>
        <v>7.6</v>
      </c>
      <c r="Y37" s="283" t="n">
        <f aca="false">(F37*1)+(($G37*('Scoring Format'!$B$4))+($I37*'Scoring Format'!$B$7)+($M37*('Scoring Format'!$B$3))+($O37*('Scoring Format'!$B$6)))</f>
        <v>13.6</v>
      </c>
      <c r="Z37" s="283" t="n">
        <f aca="false">(F37*0.5)+(($G37*('Scoring Format'!$B$4))+($I37*'Scoring Format'!$B$7)+($M37*('Scoring Format'!$B$3))+($O37*('Scoring Format'!$B$6)))</f>
        <v>10.6</v>
      </c>
      <c r="AA37" s="274"/>
      <c r="AD37" s="282" t="s">
        <v>94</v>
      </c>
      <c r="AE37" s="282"/>
      <c r="AF37" s="280" t="e">
        <f aca="false">AH37/AG37</f>
        <v>#DIV/0!</v>
      </c>
      <c r="AG37" s="283"/>
      <c r="AH37" s="283"/>
      <c r="AI37" s="283"/>
      <c r="AJ37" s="283"/>
      <c r="AK37" s="283"/>
      <c r="AL37" s="280" t="e">
        <f aca="false">AK37/AH37</f>
        <v>#DIV/0!</v>
      </c>
      <c r="AN37" s="283"/>
      <c r="AO37" s="283"/>
      <c r="AP37" s="293" t="e">
        <f aca="false">AO37/AN37</f>
        <v>#DIV/0!</v>
      </c>
      <c r="AQ37" s="283"/>
      <c r="AR37" s="280" t="e">
        <f aca="false">AQ37/AN37</f>
        <v>#DIV/0!</v>
      </c>
      <c r="AV37" s="294" t="e">
        <f aca="false">(#ref!+AK37)/(#ref!+AK42)</f>
        <v>#NAME?</v>
      </c>
      <c r="AW37" s="294" t="e">
        <f aca="false">#ref!/(AK37+#ref!)</f>
        <v>#NAME?</v>
      </c>
      <c r="AX37" s="294" t="e">
        <f aca="false">AK37/(#ref!+AK37)</f>
        <v>#NAME?</v>
      </c>
      <c r="AZ37" s="283"/>
      <c r="BA37" s="283"/>
    </row>
    <row r="38" customFormat="false" ht="8.25" hidden="false" customHeight="false" outlineLevel="0" collapsed="false">
      <c r="A38" s="281" t="s">
        <v>49</v>
      </c>
      <c r="B38" s="281"/>
      <c r="C38" s="281"/>
      <c r="D38" s="278"/>
      <c r="E38" s="281" t="n">
        <f aca="false">SUM(E32:E37)</f>
        <v>338</v>
      </c>
      <c r="F38" s="281" t="n">
        <f aca="false">SUM(F32:F37)</f>
        <v>202</v>
      </c>
      <c r="G38" s="281" t="n">
        <f aca="false">SUM(G32:G37)</f>
        <v>2601</v>
      </c>
      <c r="H38" s="281"/>
      <c r="I38" s="281" t="n">
        <f aca="false">SUM(I32:I37)</f>
        <v>16</v>
      </c>
      <c r="J38" s="281"/>
      <c r="K38" s="281"/>
      <c r="L38" s="281" t="n">
        <f aca="false">SUM(L32:L37)</f>
        <v>0</v>
      </c>
      <c r="M38" s="281" t="n">
        <f aca="false">SUM(M32:M37)</f>
        <v>0</v>
      </c>
      <c r="N38" s="281"/>
      <c r="O38" s="281" t="n">
        <f aca="false">SUM(O32:O37)</f>
        <v>0</v>
      </c>
      <c r="P38" s="281"/>
      <c r="AD38" s="281" t="s">
        <v>49</v>
      </c>
      <c r="AE38" s="281"/>
      <c r="AF38" s="278"/>
      <c r="AG38" s="281" t="n">
        <f aca="false">SUM(AG32:AG37)</f>
        <v>422</v>
      </c>
      <c r="AH38" s="281" t="n">
        <f aca="false">SUM(AH32:AH37)</f>
        <v>265</v>
      </c>
      <c r="AI38" s="281" t="n">
        <f aca="false">SUM(AI32:AI37)</f>
        <v>3125</v>
      </c>
      <c r="AJ38" s="281"/>
      <c r="AK38" s="281" t="n">
        <f aca="false">SUM(AK32:AK37)</f>
        <v>20</v>
      </c>
      <c r="AL38" s="281"/>
      <c r="AM38" s="281"/>
      <c r="AN38" s="281" t="n">
        <f aca="false">SUM(AN32:AN37)</f>
        <v>17</v>
      </c>
      <c r="AO38" s="281" t="n">
        <f aca="false">SUM(AO32:AO37)</f>
        <v>128</v>
      </c>
      <c r="AP38" s="281"/>
      <c r="AQ38" s="281" t="n">
        <f aca="false">SUM(AQ32:AQ37)</f>
        <v>0</v>
      </c>
      <c r="AR38" s="281"/>
    </row>
    <row r="39" customFormat="false" ht="8.25" hidden="false" customHeight="false" outlineLevel="0" collapsed="false">
      <c r="A39" s="393"/>
      <c r="C39" s="274"/>
      <c r="D39" s="274"/>
      <c r="E39" s="274"/>
      <c r="F39" s="274"/>
      <c r="G39" s="274"/>
      <c r="H39" s="274"/>
      <c r="I39" s="274"/>
      <c r="J39" s="274"/>
      <c r="K39" s="274"/>
      <c r="L39" s="274"/>
      <c r="AC39" s="281"/>
      <c r="AE39" s="274"/>
      <c r="AF39" s="274"/>
      <c r="AG39" s="274"/>
      <c r="AH39" s="274"/>
      <c r="AI39" s="274"/>
      <c r="AJ39" s="274"/>
      <c r="AK39" s="274"/>
      <c r="AL39" s="274"/>
      <c r="AM39" s="274"/>
      <c r="AN39" s="274"/>
    </row>
    <row r="40" customFormat="false" ht="8.25" hidden="false" customHeight="false" outlineLevel="0" collapsed="false">
      <c r="A40" s="281"/>
      <c r="C40" s="274"/>
      <c r="D40" s="274"/>
      <c r="E40" s="274"/>
      <c r="F40" s="274"/>
      <c r="G40" s="274"/>
      <c r="H40" s="274"/>
      <c r="I40" s="274"/>
      <c r="J40" s="274"/>
      <c r="K40" s="274"/>
      <c r="L40" s="274"/>
      <c r="AC40" s="281"/>
      <c r="AE40" s="274"/>
      <c r="AF40" s="274"/>
      <c r="AG40" s="274"/>
      <c r="AH40" s="274"/>
      <c r="AI40" s="274"/>
      <c r="AJ40" s="274"/>
      <c r="AK40" s="274"/>
      <c r="AL40" s="274"/>
      <c r="AM40" s="274"/>
      <c r="AN40" s="274"/>
    </row>
    <row r="41" customFormat="false" ht="8.25" hidden="false" customHeight="false" outlineLevel="0" collapsed="false">
      <c r="A41" s="275" t="s">
        <v>50</v>
      </c>
      <c r="B41" s="275"/>
      <c r="C41" s="275"/>
      <c r="D41" s="275"/>
      <c r="E41" s="275"/>
      <c r="F41" s="275"/>
      <c r="G41" s="275"/>
      <c r="H41" s="276"/>
      <c r="I41" s="276"/>
      <c r="J41" s="274"/>
      <c r="K41" s="274"/>
      <c r="L41" s="275" t="s">
        <v>19</v>
      </c>
      <c r="M41" s="275"/>
      <c r="N41" s="275"/>
      <c r="O41" s="275"/>
      <c r="P41" s="275"/>
      <c r="T41" s="275" t="s">
        <v>20</v>
      </c>
      <c r="U41" s="275"/>
      <c r="V41" s="275"/>
      <c r="X41" s="275"/>
      <c r="Y41" s="275"/>
      <c r="AE41" s="275" t="s">
        <v>50</v>
      </c>
      <c r="AF41" s="275"/>
      <c r="AG41" s="275"/>
      <c r="AH41" s="275"/>
      <c r="AI41" s="275"/>
      <c r="AJ41" s="275"/>
      <c r="AK41" s="275"/>
      <c r="AL41" s="274"/>
      <c r="AM41" s="274"/>
      <c r="AN41" s="275" t="s">
        <v>19</v>
      </c>
      <c r="AO41" s="275"/>
      <c r="AP41" s="275"/>
      <c r="AQ41" s="275"/>
      <c r="AR41" s="275"/>
      <c r="AV41" s="275" t="s">
        <v>20</v>
      </c>
      <c r="AW41" s="275"/>
      <c r="AX41" s="275"/>
      <c r="AZ41" s="275" t="s">
        <v>21</v>
      </c>
      <c r="BA41" s="275"/>
    </row>
    <row r="42" customFormat="false" ht="8.25" hidden="false" customHeight="false" outlineLevel="0" collapsed="false">
      <c r="A42" s="281" t="s">
        <v>95</v>
      </c>
      <c r="B42" s="281" t="s">
        <v>23</v>
      </c>
      <c r="C42" s="281" t="s">
        <v>24</v>
      </c>
      <c r="D42" s="281" t="s">
        <v>52</v>
      </c>
      <c r="E42" s="281" t="s">
        <v>53</v>
      </c>
      <c r="F42" s="281" t="s">
        <v>54</v>
      </c>
      <c r="G42" s="281" t="s">
        <v>55</v>
      </c>
      <c r="H42" s="281" t="s">
        <v>56</v>
      </c>
      <c r="I42" s="281" t="s">
        <v>30</v>
      </c>
      <c r="J42" s="281" t="s">
        <v>57</v>
      </c>
      <c r="L42" s="281" t="s">
        <v>34</v>
      </c>
      <c r="M42" s="281" t="s">
        <v>35</v>
      </c>
      <c r="N42" s="281" t="s">
        <v>36</v>
      </c>
      <c r="O42" s="281" t="s">
        <v>96</v>
      </c>
      <c r="P42" s="281" t="s">
        <v>31</v>
      </c>
      <c r="S42" s="281" t="s">
        <v>95</v>
      </c>
      <c r="T42" s="281" t="s">
        <v>38</v>
      </c>
      <c r="U42" s="281" t="s">
        <v>39</v>
      </c>
      <c r="V42" s="281" t="s">
        <v>40</v>
      </c>
      <c r="X42" s="281" t="s">
        <v>41</v>
      </c>
      <c r="Y42" s="281" t="s">
        <v>58</v>
      </c>
      <c r="Z42" s="281" t="s">
        <v>97</v>
      </c>
      <c r="AA42" s="281"/>
      <c r="AD42" s="281" t="s">
        <v>95</v>
      </c>
      <c r="AE42" s="281" t="s">
        <v>24</v>
      </c>
      <c r="AF42" s="281" t="s">
        <v>52</v>
      </c>
      <c r="AG42" s="281" t="s">
        <v>53</v>
      </c>
      <c r="AH42" s="281" t="s">
        <v>54</v>
      </c>
      <c r="AI42" s="281" t="s">
        <v>55</v>
      </c>
      <c r="AJ42" s="281" t="s">
        <v>56</v>
      </c>
      <c r="AK42" s="281" t="s">
        <v>30</v>
      </c>
      <c r="AL42" s="281" t="s">
        <v>57</v>
      </c>
      <c r="AN42" s="281" t="s">
        <v>34</v>
      </c>
      <c r="AO42" s="281" t="s">
        <v>35</v>
      </c>
      <c r="AP42" s="281" t="s">
        <v>36</v>
      </c>
      <c r="AQ42" s="281" t="s">
        <v>96</v>
      </c>
      <c r="AR42" s="281" t="s">
        <v>31</v>
      </c>
      <c r="AV42" s="281" t="s">
        <v>38</v>
      </c>
      <c r="AW42" s="281" t="s">
        <v>39</v>
      </c>
      <c r="AX42" s="281" t="s">
        <v>40</v>
      </c>
      <c r="AZ42" s="281" t="s">
        <v>41</v>
      </c>
      <c r="BA42" s="281" t="s">
        <v>58</v>
      </c>
    </row>
    <row r="43" customFormat="false" ht="8.25" hidden="false" customHeight="false" outlineLevel="0" collapsed="false">
      <c r="A43" s="282" t="s">
        <v>2083</v>
      </c>
      <c r="B43" s="283" t="n">
        <v>24</v>
      </c>
      <c r="C43" s="283" t="n">
        <v>17</v>
      </c>
      <c r="D43" s="280" t="e">
        <f aca="false">F43/E43</f>
        <v>#DIV/0!</v>
      </c>
      <c r="E43" s="283" t="n">
        <v>0</v>
      </c>
      <c r="F43" s="283" t="n">
        <v>0</v>
      </c>
      <c r="G43" s="283" t="n">
        <v>0</v>
      </c>
      <c r="H43" s="283" t="e">
        <f aca="false">G43/F43</f>
        <v>#DIV/0!</v>
      </c>
      <c r="I43" s="283" t="n">
        <v>0</v>
      </c>
      <c r="J43" s="280" t="e">
        <f aca="false">I43/F43</f>
        <v>#DIV/0!</v>
      </c>
      <c r="L43" s="283" t="n">
        <v>0</v>
      </c>
      <c r="M43" s="283" t="n">
        <v>0</v>
      </c>
      <c r="N43" s="283" t="n">
        <v>0</v>
      </c>
      <c r="O43" s="283" t="n">
        <v>0</v>
      </c>
      <c r="P43" s="280" t="e">
        <f aca="false">O43/L43</f>
        <v>#DIV/0!</v>
      </c>
      <c r="S43" s="282" t="s">
        <v>2084</v>
      </c>
      <c r="T43" s="294" t="n">
        <f aca="false">(E43+L43)/($E$47+$L$47+$E$38+$L$38+$K$27+$D$27+$N$17)</f>
        <v>0</v>
      </c>
      <c r="U43" s="294" t="n">
        <f aca="false">E43/($E$47+$E$38+$K$27)</f>
        <v>0</v>
      </c>
      <c r="V43" s="294" t="n">
        <f aca="false">L43/($L$47+$L$38+$D$27+$N$17)</f>
        <v>0</v>
      </c>
      <c r="X43" s="283" t="n">
        <f aca="false">($G43*('Scoring Format'!$B$4))+($I43*'Scoring Format'!$B$7)+($M43*('Scoring Format'!$B$3))+($O43*('Scoring Format'!$B$6))</f>
        <v>0</v>
      </c>
      <c r="Y43" s="283" t="n">
        <f aca="false">(F43*1)+(($G43*('Scoring Format'!$B$4))+($I43*'Scoring Format'!$B$7)+($M43*('Scoring Format'!$B$3))+($O43*('Scoring Format'!$B$6)))</f>
        <v>0</v>
      </c>
      <c r="Z43" s="283" t="n">
        <f aca="false">(F43*0.5)+(($G43*('Scoring Format'!$B$4))+($I43*'Scoring Format'!$B$7)+($M43*('Scoring Format'!$B$3))+($O43*('Scoring Format'!$B$6)))</f>
        <v>0</v>
      </c>
      <c r="AA43" s="274"/>
      <c r="AD43" s="282" t="s">
        <v>100</v>
      </c>
      <c r="AE43" s="282"/>
      <c r="AF43" s="280" t="n">
        <f aca="false">AH43/AG43</f>
        <v>0.5625</v>
      </c>
      <c r="AG43" s="283" t="n">
        <v>16</v>
      </c>
      <c r="AH43" s="283" t="n">
        <v>9</v>
      </c>
      <c r="AI43" s="283" t="n">
        <v>108</v>
      </c>
      <c r="AJ43" s="283" t="n">
        <f aca="false">AI43/AH43</f>
        <v>12</v>
      </c>
      <c r="AK43" s="283" t="n">
        <v>1</v>
      </c>
      <c r="AL43" s="280" t="n">
        <f aca="false">AK43/AH43</f>
        <v>0.111111111111111</v>
      </c>
      <c r="AN43" s="283" t="n">
        <v>0</v>
      </c>
      <c r="AO43" s="283" t="n">
        <v>0</v>
      </c>
      <c r="AP43" s="283" t="n">
        <v>0</v>
      </c>
      <c r="AQ43" s="283" t="n">
        <v>0</v>
      </c>
      <c r="AR43" s="280" t="e">
        <f aca="false">AQ43/AN43</f>
        <v>#DIV/0!</v>
      </c>
      <c r="AV43" s="294" t="e">
        <f aca="false">(#ref!+AK43)/(#ref!+AK46)</f>
        <v>#NAME?</v>
      </c>
      <c r="AW43" s="294" t="e">
        <f aca="false">#ref!/(AK43+#ref!)</f>
        <v>#NAME?</v>
      </c>
      <c r="AX43" s="294" t="e">
        <f aca="false">AK43/(#ref!+AK43)</f>
        <v>#NAME?</v>
      </c>
      <c r="AZ43" s="283" t="n">
        <f aca="false">(AI43*0.1)+(AK43*6)+(AO43*0.1)+(AQ43*6)</f>
        <v>16.8</v>
      </c>
      <c r="BA43" s="283" t="n">
        <f aca="false">(AH43*1)+(AI43*0.1)+(AK43*6)+(AO43*0.1)+(AQ43*6)</f>
        <v>25.8</v>
      </c>
    </row>
    <row r="44" customFormat="false" ht="8.25" hidden="false" customHeight="false" outlineLevel="0" collapsed="false">
      <c r="A44" s="282" t="s">
        <v>2085</v>
      </c>
      <c r="B44" s="283" t="n">
        <v>26</v>
      </c>
      <c r="C44" s="283" t="n">
        <v>17</v>
      </c>
      <c r="D44" s="280" t="n">
        <f aca="false">F44/E44</f>
        <v>0.72</v>
      </c>
      <c r="E44" s="283" t="n">
        <v>75</v>
      </c>
      <c r="F44" s="283" t="n">
        <v>54</v>
      </c>
      <c r="G44" s="283" t="n">
        <v>522</v>
      </c>
      <c r="H44" s="283" t="n">
        <f aca="false">G44/F44</f>
        <v>9.66666666666667</v>
      </c>
      <c r="I44" s="283" t="n">
        <v>2</v>
      </c>
      <c r="J44" s="280" t="n">
        <f aca="false">I44/F44</f>
        <v>0.037037037037037</v>
      </c>
      <c r="L44" s="283" t="n">
        <v>0</v>
      </c>
      <c r="M44" s="283" t="n">
        <v>0</v>
      </c>
      <c r="N44" s="283" t="n">
        <v>0</v>
      </c>
      <c r="O44" s="283" t="n">
        <v>0</v>
      </c>
      <c r="P44" s="280" t="e">
        <f aca="false">O44/L44</f>
        <v>#DIV/0!</v>
      </c>
      <c r="S44" s="282" t="s">
        <v>2086</v>
      </c>
      <c r="T44" s="294" t="n">
        <f aca="false">(E44+L44)/($E$47+$L$47+$E$38+$L$38+$K$27+$D$27+$N$17)</f>
        <v>0.0695732838589982</v>
      </c>
      <c r="U44" s="294" t="n">
        <f aca="false">E44/($E$47+$E$38+$K$27)</f>
        <v>0.136363636363636</v>
      </c>
      <c r="V44" s="294" t="n">
        <f aca="false">L44/($L$47+$L$38+$D$27+$N$17)</f>
        <v>0</v>
      </c>
      <c r="X44" s="283" t="n">
        <f aca="false">($G44*('Scoring Format'!$B$4))+($I44*'Scoring Format'!$B$7)+($M44*('Scoring Format'!$B$3))+($O44*('Scoring Format'!$B$6))</f>
        <v>64.2</v>
      </c>
      <c r="Y44" s="283" t="n">
        <f aca="false">(F44*1)+(($G44*('Scoring Format'!$B$4))+($I44*'Scoring Format'!$B$7)+($M44*('Scoring Format'!$B$3))+($O44*('Scoring Format'!$B$6)))</f>
        <v>118.2</v>
      </c>
      <c r="Z44" s="283" t="n">
        <f aca="false">(F44*0.5)+(($G44*('Scoring Format'!$B$4))+($I44*'Scoring Format'!$B$7)+($M44*('Scoring Format'!$B$3))+($O44*('Scoring Format'!$B$6)))</f>
        <v>91.2</v>
      </c>
      <c r="AA44" s="274"/>
      <c r="AD44" s="282" t="s">
        <v>103</v>
      </c>
      <c r="AE44" s="282"/>
      <c r="AF44" s="280" t="n">
        <f aca="false">AH44/AG44</f>
        <v>0.742857142857143</v>
      </c>
      <c r="AG44" s="283" t="n">
        <v>35</v>
      </c>
      <c r="AH44" s="283" t="n">
        <v>26</v>
      </c>
      <c r="AI44" s="283" t="n">
        <v>283</v>
      </c>
      <c r="AJ44" s="283" t="n">
        <f aca="false">AI44/AH44</f>
        <v>10.8846153846154</v>
      </c>
      <c r="AK44" s="283" t="n">
        <v>2</v>
      </c>
      <c r="AL44" s="280" t="n">
        <f aca="false">AK44/AH44</f>
        <v>0.0769230769230769</v>
      </c>
      <c r="AN44" s="283" t="n">
        <v>0</v>
      </c>
      <c r="AO44" s="283" t="n">
        <v>0</v>
      </c>
      <c r="AP44" s="283" t="n">
        <v>0</v>
      </c>
      <c r="AQ44" s="283" t="n">
        <v>0</v>
      </c>
      <c r="AR44" s="280" t="e">
        <f aca="false">AQ44/AN44</f>
        <v>#DIV/0!</v>
      </c>
      <c r="AV44" s="294" t="e">
        <f aca="false">(#ref!+AK44)/(#ref!+AK47)</f>
        <v>#NAME?</v>
      </c>
      <c r="AW44" s="294" t="e">
        <f aca="false">#ref!/(AK44+#ref!)</f>
        <v>#NAME?</v>
      </c>
      <c r="AX44" s="294" t="e">
        <f aca="false">AK44/(#ref!+AK44)</f>
        <v>#NAME?</v>
      </c>
      <c r="AZ44" s="283" t="n">
        <f aca="false">(AI44*0.1)+(AK44*6)+(AO44*0.1)+(AQ44*6)</f>
        <v>40.3</v>
      </c>
      <c r="BA44" s="283" t="n">
        <f aca="false">(AH44*1)+(AI44*0.1)+(AK44*6)+(AO44*0.1)+(AQ44*6)</f>
        <v>66.3</v>
      </c>
    </row>
    <row r="45" customFormat="false" ht="8.25" hidden="false" customHeight="false" outlineLevel="0" collapsed="false">
      <c r="A45" s="282" t="s">
        <v>2087</v>
      </c>
      <c r="B45" s="283" t="n">
        <v>28</v>
      </c>
      <c r="C45" s="283" t="n">
        <v>17</v>
      </c>
      <c r="D45" s="280" t="n">
        <f aca="false">F45/E45</f>
        <v>0.615384615384615</v>
      </c>
      <c r="E45" s="283" t="n">
        <v>13</v>
      </c>
      <c r="F45" s="283" t="n">
        <v>8</v>
      </c>
      <c r="G45" s="283" t="n">
        <v>80</v>
      </c>
      <c r="H45" s="283" t="n">
        <f aca="false">G45/F45</f>
        <v>10</v>
      </c>
      <c r="I45" s="283" t="n">
        <v>0</v>
      </c>
      <c r="J45" s="280" t="n">
        <f aca="false">I45/F45</f>
        <v>0</v>
      </c>
      <c r="L45" s="283" t="n">
        <v>0</v>
      </c>
      <c r="M45" s="283" t="n">
        <v>0</v>
      </c>
      <c r="N45" s="283" t="n">
        <v>0</v>
      </c>
      <c r="O45" s="283" t="n">
        <v>0</v>
      </c>
      <c r="P45" s="280" t="e">
        <f aca="false">O45/L45</f>
        <v>#DIV/0!</v>
      </c>
      <c r="S45" s="282" t="s">
        <v>2088</v>
      </c>
      <c r="T45" s="294" t="n">
        <f aca="false">(E45+L45)/($E$47+$L$47+$E$38+$L$38+$K$27+$D$27+$N$17)</f>
        <v>0.0120593692022263</v>
      </c>
      <c r="U45" s="294" t="n">
        <f aca="false">E45/($E$47+$E$38+$K$27)</f>
        <v>0.0236363636363636</v>
      </c>
      <c r="V45" s="294" t="n">
        <f aca="false">L45/($L$47+$L$38+$D$27+$N$17)</f>
        <v>0</v>
      </c>
      <c r="X45" s="283" t="n">
        <f aca="false">($G45*('Scoring Format'!$B$4))+($I45*'Scoring Format'!$B$7)+($M45*('Scoring Format'!$B$3))+($O45*('Scoring Format'!$B$6))</f>
        <v>8</v>
      </c>
      <c r="Y45" s="283" t="n">
        <f aca="false">(F45*1)+(($G45*('Scoring Format'!$B$4))+($I45*'Scoring Format'!$B$7)+($M45*('Scoring Format'!$B$3))+($O45*('Scoring Format'!$B$6)))</f>
        <v>16</v>
      </c>
      <c r="Z45" s="283" t="n">
        <f aca="false">(F45*0.5)+(($G45*('Scoring Format'!$B$4))+($I45*'Scoring Format'!$B$7)+($M45*('Scoring Format'!$B$3))+($O45*('Scoring Format'!$B$6)))</f>
        <v>12</v>
      </c>
      <c r="AA45" s="274"/>
      <c r="AD45" s="282" t="s">
        <v>106</v>
      </c>
      <c r="AE45" s="282"/>
      <c r="AF45" s="280" t="n">
        <f aca="false">AH45/AG45</f>
        <v>0.5</v>
      </c>
      <c r="AG45" s="283" t="n">
        <v>12</v>
      </c>
      <c r="AH45" s="283" t="n">
        <v>6</v>
      </c>
      <c r="AI45" s="283" t="n">
        <v>65</v>
      </c>
      <c r="AJ45" s="283" t="n">
        <f aca="false">AI45/AH45</f>
        <v>10.8333333333333</v>
      </c>
      <c r="AK45" s="283" t="n">
        <v>0</v>
      </c>
      <c r="AL45" s="280" t="n">
        <f aca="false">AK45/AH45</f>
        <v>0</v>
      </c>
      <c r="AN45" s="283" t="n">
        <v>0</v>
      </c>
      <c r="AO45" s="283" t="n">
        <v>0</v>
      </c>
      <c r="AP45" s="283" t="n">
        <v>0</v>
      </c>
      <c r="AQ45" s="283" t="n">
        <v>0</v>
      </c>
      <c r="AR45" s="280" t="e">
        <f aca="false">AQ45/AN45</f>
        <v>#DIV/0!</v>
      </c>
      <c r="AV45" s="294" t="e">
        <f aca="false">(#ref!+AK45)/(#ref!+AI49)</f>
        <v>#NAME?</v>
      </c>
      <c r="AW45" s="294" t="e">
        <f aca="false">#ref!/(AK45+#ref!)</f>
        <v>#NAME?</v>
      </c>
      <c r="AX45" s="294" t="e">
        <f aca="false">AK45/(#ref!+AK45)</f>
        <v>#NAME?</v>
      </c>
      <c r="AZ45" s="283" t="n">
        <f aca="false">(AI45*0.1)+(AK45*6)+(AO45*0.1)+(AQ45*6)</f>
        <v>6.5</v>
      </c>
      <c r="BA45" s="283" t="n">
        <f aca="false">(AH45*1)+(AI45*0.1)+(AK45*6)+(AO45*0.1)+(AQ45*6)</f>
        <v>12.5</v>
      </c>
    </row>
    <row r="46" customFormat="false" ht="8.25" hidden="false" customHeight="false" outlineLevel="0" collapsed="false">
      <c r="A46" s="282" t="s">
        <v>2089</v>
      </c>
      <c r="B46" s="283" t="n">
        <v>26</v>
      </c>
      <c r="C46" s="283" t="n">
        <v>8</v>
      </c>
      <c r="D46" s="280" t="n">
        <f aca="false">F46/E46</f>
        <v>0</v>
      </c>
      <c r="E46" s="283" t="n">
        <v>1</v>
      </c>
      <c r="F46" s="283" t="n">
        <v>0</v>
      </c>
      <c r="G46" s="283" t="n">
        <v>0</v>
      </c>
      <c r="H46" s="283" t="e">
        <f aca="false">G46/F46</f>
        <v>#DIV/0!</v>
      </c>
      <c r="I46" s="283" t="n">
        <v>0</v>
      </c>
      <c r="J46" s="280" t="e">
        <f aca="false">I46/F46</f>
        <v>#DIV/0!</v>
      </c>
      <c r="L46" s="283" t="n">
        <v>0</v>
      </c>
      <c r="M46" s="283" t="n">
        <v>0</v>
      </c>
      <c r="N46" s="283" t="n">
        <v>0</v>
      </c>
      <c r="O46" s="283" t="n">
        <v>0</v>
      </c>
      <c r="P46" s="280" t="e">
        <f aca="false">O46/L46</f>
        <v>#DIV/0!</v>
      </c>
      <c r="S46" s="282" t="s">
        <v>2090</v>
      </c>
      <c r="T46" s="294" t="n">
        <f aca="false">(E46+L46)/($E$47+$L$47+$E$38+$L$38+$K$27+$D$27+$N$17)</f>
        <v>0.000927643784786642</v>
      </c>
      <c r="U46" s="294" t="n">
        <f aca="false">E46/($E$47+$E$38+$K$27)</f>
        <v>0.00181818181818182</v>
      </c>
      <c r="V46" s="294" t="n">
        <f aca="false">L46/($L$47+$L$38+$D$27+$N$17)</f>
        <v>0</v>
      </c>
      <c r="X46" s="283" t="n">
        <f aca="false">($G46*('Scoring Format'!$B$4))+($I46*'Scoring Format'!$B$7)+($M46*('Scoring Format'!$B$3))+($O46*('Scoring Format'!$B$6))</f>
        <v>0</v>
      </c>
      <c r="Y46" s="283" t="n">
        <f aca="false">(F46*1)+(($G46*('Scoring Format'!$B$4))+($I46*'Scoring Format'!$B$7)+($M46*('Scoring Format'!$B$3))+($O46*('Scoring Format'!$B$6)))</f>
        <v>0</v>
      </c>
      <c r="Z46" s="283" t="n">
        <f aca="false">(F46*0.5)+(($G46*('Scoring Format'!$B$4))+($I46*'Scoring Format'!$B$7)+($M46*('Scoring Format'!$B$3))+($O46*('Scoring Format'!$B$6)))</f>
        <v>0</v>
      </c>
      <c r="AA46" s="274"/>
      <c r="AD46" s="282"/>
      <c r="AE46" s="282"/>
      <c r="AF46" s="280" t="e">
        <f aca="false">AH46/AG46</f>
        <v>#DIV/0!</v>
      </c>
      <c r="AG46" s="283"/>
      <c r="AH46" s="283"/>
      <c r="AI46" s="283"/>
      <c r="AJ46" s="283" t="e">
        <f aca="false">AI46/AH46</f>
        <v>#DIV/0!</v>
      </c>
      <c r="AK46" s="283"/>
      <c r="AL46" s="280" t="e">
        <f aca="false">AK46/AH46</f>
        <v>#DIV/0!</v>
      </c>
      <c r="AN46" s="283"/>
      <c r="AO46" s="283"/>
      <c r="AP46" s="283"/>
      <c r="AQ46" s="283" t="n">
        <v>0</v>
      </c>
      <c r="AR46" s="280" t="e">
        <f aca="false">AQ46/AN46</f>
        <v>#DIV/0!</v>
      </c>
      <c r="AV46" s="294" t="e">
        <f aca="false">(#ref!+AK46)/(#ref!+AI50)</f>
        <v>#NAME?</v>
      </c>
      <c r="AW46" s="294" t="e">
        <f aca="false">#ref!/(AK46+#ref!)</f>
        <v>#NAME?</v>
      </c>
      <c r="AX46" s="294" t="e">
        <f aca="false">AK46/(#ref!+AK46)</f>
        <v>#NAME?</v>
      </c>
      <c r="AZ46" s="283" t="n">
        <f aca="false">(AI46*0.1)+(AK46*6)+(AO46*0.1)+(AQ46*6)</f>
        <v>0</v>
      </c>
      <c r="BA46" s="283" t="n">
        <f aca="false">(AH46*1)+(AI46*0.1)+(AK46*6)+(AO46*0.1)+(AQ46*6)</f>
        <v>0</v>
      </c>
    </row>
    <row r="47" customFormat="false" ht="8.25" hidden="false" customHeight="false" outlineLevel="0" collapsed="false">
      <c r="A47" s="281" t="s">
        <v>49</v>
      </c>
      <c r="B47" s="281"/>
      <c r="C47" s="281"/>
      <c r="D47" s="278"/>
      <c r="E47" s="281" t="n">
        <f aca="false">SUM(E43:E46)</f>
        <v>89</v>
      </c>
      <c r="F47" s="281" t="n">
        <f aca="false">SUM(F43:F46)</f>
        <v>62</v>
      </c>
      <c r="G47" s="281" t="n">
        <f aca="false">SUM(G43:G46)</f>
        <v>602</v>
      </c>
      <c r="H47" s="281"/>
      <c r="I47" s="281" t="n">
        <f aca="false">SUM(I43:I46)</f>
        <v>2</v>
      </c>
      <c r="J47" s="281"/>
      <c r="K47" s="281"/>
      <c r="L47" s="281" t="n">
        <f aca="false">SUM(L43:L46)</f>
        <v>0</v>
      </c>
      <c r="M47" s="281" t="n">
        <f aca="false">SUM(M43:M46)</f>
        <v>0</v>
      </c>
      <c r="N47" s="281"/>
      <c r="O47" s="281" t="n">
        <f aca="false">SUM(O43:O46)</f>
        <v>0</v>
      </c>
      <c r="P47" s="278"/>
      <c r="R47" s="285"/>
      <c r="T47" s="285"/>
      <c r="V47" s="274"/>
      <c r="W47" s="274"/>
      <c r="AD47" s="281" t="s">
        <v>49</v>
      </c>
      <c r="AE47" s="281"/>
      <c r="AF47" s="278"/>
      <c r="AG47" s="281" t="n">
        <f aca="false">SUM(AG43:AG46)</f>
        <v>63</v>
      </c>
      <c r="AH47" s="281" t="n">
        <f aca="false">SUM(AH43:AH46)</f>
        <v>41</v>
      </c>
      <c r="AI47" s="281" t="n">
        <f aca="false">SUM(AI43:AI46)</f>
        <v>456</v>
      </c>
      <c r="AJ47" s="281"/>
      <c r="AK47" s="281" t="n">
        <f aca="false">SUM(AK43:AK46)</f>
        <v>3</v>
      </c>
      <c r="AL47" s="281"/>
      <c r="AM47" s="281"/>
      <c r="AN47" s="281" t="n">
        <f aca="false">SUM(AN43:AN46)</f>
        <v>0</v>
      </c>
      <c r="AO47" s="281" t="n">
        <f aca="false">SUM(AO43:AO46)</f>
        <v>0</v>
      </c>
      <c r="AP47" s="281"/>
      <c r="AQ47" s="281" t="n">
        <f aca="false">SUM(AQ43:AQ46)</f>
        <v>0</v>
      </c>
      <c r="AR47" s="278"/>
      <c r="AT47" s="285"/>
      <c r="AU47" s="285"/>
      <c r="AV47" s="285"/>
      <c r="AX47" s="274"/>
      <c r="AY47" s="274"/>
    </row>
    <row r="48" customFormat="false" ht="8.25" hidden="false" customHeight="false" outlineLevel="0" collapsed="false">
      <c r="H48" s="289"/>
      <c r="I48" s="274"/>
      <c r="J48" s="274"/>
      <c r="P48" s="285"/>
      <c r="Q48" s="285"/>
      <c r="R48" s="285"/>
      <c r="T48" s="274"/>
      <c r="U48" s="274"/>
      <c r="AJ48" s="289"/>
      <c r="AK48" s="274"/>
      <c r="AL48" s="274"/>
      <c r="AR48" s="285"/>
      <c r="AS48" s="285"/>
      <c r="AT48" s="285"/>
      <c r="AV48" s="274"/>
      <c r="AW48" s="274"/>
    </row>
    <row r="49" customFormat="false" ht="8.25" hidden="false" customHeight="false" outlineLevel="0" collapsed="false">
      <c r="H49" s="289"/>
      <c r="I49" s="274"/>
      <c r="J49" s="274"/>
      <c r="P49" s="285"/>
      <c r="Q49" s="285"/>
      <c r="R49" s="285"/>
      <c r="T49" s="274"/>
      <c r="U49" s="274"/>
      <c r="AJ49" s="289"/>
      <c r="AK49" s="274"/>
      <c r="AL49" s="274"/>
      <c r="AR49" s="285"/>
      <c r="AS49" s="285"/>
      <c r="AT49" s="285"/>
      <c r="AV49" s="274"/>
      <c r="AW49" s="274"/>
    </row>
    <row r="50" customFormat="false" ht="8.25" hidden="false" customHeight="false" outlineLevel="0" collapsed="false">
      <c r="A50" s="275" t="s">
        <v>109</v>
      </c>
      <c r="B50" s="275"/>
      <c r="C50" s="275"/>
      <c r="D50" s="275"/>
      <c r="E50" s="275"/>
      <c r="F50" s="275"/>
      <c r="G50" s="275"/>
      <c r="H50" s="289"/>
      <c r="I50" s="274"/>
      <c r="J50" s="275" t="s">
        <v>110</v>
      </c>
      <c r="K50" s="275"/>
      <c r="L50" s="275"/>
      <c r="M50" s="275"/>
      <c r="N50" s="275"/>
      <c r="P50" s="295"/>
      <c r="Q50" s="285"/>
      <c r="R50" s="275" t="s">
        <v>111</v>
      </c>
      <c r="S50" s="275"/>
      <c r="T50" s="275"/>
      <c r="U50" s="275"/>
      <c r="V50" s="275"/>
      <c r="AC50" s="275" t="s">
        <v>109</v>
      </c>
      <c r="AD50" s="275"/>
      <c r="AE50" s="275"/>
      <c r="AF50" s="275"/>
      <c r="AG50" s="275"/>
      <c r="AH50" s="275"/>
      <c r="AI50" s="275"/>
      <c r="AJ50" s="289"/>
      <c r="AK50" s="274"/>
      <c r="AL50" s="275" t="s">
        <v>110</v>
      </c>
      <c r="AM50" s="275"/>
      <c r="AN50" s="275"/>
      <c r="AO50" s="275"/>
      <c r="AP50" s="275"/>
      <c r="AR50" s="295"/>
      <c r="AS50" s="285"/>
      <c r="AT50" s="275" t="s">
        <v>111</v>
      </c>
      <c r="AU50" s="275"/>
      <c r="AV50" s="275"/>
      <c r="AW50" s="275"/>
      <c r="AX50" s="275"/>
    </row>
    <row r="51" customFormat="false" ht="8.25" hidden="false" customHeight="false" outlineLevel="0" collapsed="false">
      <c r="A51" s="278"/>
      <c r="B51" s="281" t="s">
        <v>53</v>
      </c>
      <c r="C51" s="281" t="s">
        <v>112</v>
      </c>
      <c r="D51" s="281" t="s">
        <v>55</v>
      </c>
      <c r="E51" s="281" t="s">
        <v>30</v>
      </c>
      <c r="H51" s="274"/>
      <c r="I51" s="274"/>
      <c r="J51" s="296" t="s">
        <v>113</v>
      </c>
      <c r="K51" s="296"/>
      <c r="L51" s="296"/>
      <c r="M51" s="296"/>
      <c r="N51" s="278" t="s">
        <v>114</v>
      </c>
      <c r="R51" s="296" t="s">
        <v>113</v>
      </c>
      <c r="S51" s="296"/>
      <c r="T51" s="296"/>
      <c r="U51" s="296"/>
      <c r="V51" s="278" t="s">
        <v>114</v>
      </c>
      <c r="AC51" s="278"/>
      <c r="AD51" s="281" t="s">
        <v>53</v>
      </c>
      <c r="AE51" s="281" t="s">
        <v>112</v>
      </c>
      <c r="AF51" s="281" t="s">
        <v>55</v>
      </c>
      <c r="AG51" s="281" t="s">
        <v>30</v>
      </c>
      <c r="AJ51" s="274"/>
      <c r="AK51" s="274"/>
      <c r="AL51" s="296" t="s">
        <v>113</v>
      </c>
      <c r="AM51" s="296"/>
      <c r="AN51" s="296"/>
      <c r="AO51" s="296"/>
      <c r="AP51" s="278" t="s">
        <v>114</v>
      </c>
      <c r="AT51" s="296" t="s">
        <v>113</v>
      </c>
      <c r="AU51" s="296"/>
      <c r="AV51" s="296"/>
      <c r="AW51" s="296"/>
      <c r="AX51" s="278" t="s">
        <v>114</v>
      </c>
    </row>
    <row r="52" customFormat="false" ht="8.25" hidden="false" customHeight="false" outlineLevel="0" collapsed="false">
      <c r="A52" s="297" t="s">
        <v>117</v>
      </c>
      <c r="B52" s="283" t="n">
        <f aca="false">SUM(K22:K26,E32:E37,E43:E46)</f>
        <v>550</v>
      </c>
      <c r="C52" s="283" t="n">
        <f aca="false">SUM(F43:F46,F32:F37,L22:L26)</f>
        <v>359</v>
      </c>
      <c r="D52" s="283" t="n">
        <f aca="false">SUM(G43:G46,G32:G37,M22:M26)</f>
        <v>4002</v>
      </c>
      <c r="E52" s="283" t="n">
        <f aca="false">SUM(O22:O26,I32:I37,I43:I46)</f>
        <v>22</v>
      </c>
      <c r="H52" s="274"/>
      <c r="I52" s="274"/>
      <c r="J52" s="282" t="s">
        <v>2091</v>
      </c>
      <c r="K52" s="282"/>
      <c r="L52" s="282"/>
      <c r="M52" s="282"/>
      <c r="N52" s="282" t="s">
        <v>22</v>
      </c>
      <c r="R52" s="282"/>
      <c r="S52" s="282"/>
      <c r="T52" s="282"/>
      <c r="U52" s="282"/>
      <c r="V52" s="282"/>
      <c r="AC52" s="297" t="s">
        <v>117</v>
      </c>
      <c r="AD52" s="283" t="n">
        <f aca="false">SUM(AM22:AM26,AG32:AG37,AG43:AG46)</f>
        <v>583</v>
      </c>
      <c r="AE52" s="283" t="n">
        <f aca="false">SUM(AH43:AH46,AH32:AH37,AM22:AM26)</f>
        <v>404</v>
      </c>
      <c r="AF52" s="283" t="n">
        <f aca="false">SUM(AI43:AI46,AI32:AI37,AN22:AN26)</f>
        <v>3653</v>
      </c>
      <c r="AG52" s="283" t="n">
        <f aca="false">SUM(AQ22:AQ26,AK32:AK37,AK43:AK46)</f>
        <v>27</v>
      </c>
      <c r="AJ52" s="274"/>
      <c r="AK52" s="274"/>
      <c r="AL52" s="297"/>
      <c r="AM52" s="297"/>
      <c r="AN52" s="297"/>
      <c r="AO52" s="297"/>
      <c r="AP52" s="282"/>
      <c r="AT52" s="297"/>
      <c r="AU52" s="297"/>
      <c r="AV52" s="297"/>
      <c r="AW52" s="297"/>
      <c r="AX52" s="282"/>
    </row>
    <row r="53" customFormat="false" ht="8.25" hidden="false" customHeight="false" outlineLevel="0" collapsed="false">
      <c r="A53" s="297" t="s">
        <v>118</v>
      </c>
      <c r="B53" s="283" t="n">
        <f aca="false">SUM(D17)</f>
        <v>550</v>
      </c>
      <c r="C53" s="283" t="n">
        <f aca="false">SUM(E17)</f>
        <v>359</v>
      </c>
      <c r="D53" s="283" t="n">
        <f aca="false">SUM(G17)</f>
        <v>4002</v>
      </c>
      <c r="E53" s="283" t="n">
        <f aca="false">SUM(I17)</f>
        <v>22</v>
      </c>
      <c r="F53" s="281"/>
      <c r="J53" s="282" t="s">
        <v>2092</v>
      </c>
      <c r="K53" s="282"/>
      <c r="L53" s="282"/>
      <c r="M53" s="282"/>
      <c r="N53" s="282" t="s">
        <v>22</v>
      </c>
      <c r="R53" s="282"/>
      <c r="S53" s="282"/>
      <c r="T53" s="282"/>
      <c r="U53" s="282"/>
      <c r="V53" s="282"/>
      <c r="AC53" s="297" t="s">
        <v>118</v>
      </c>
      <c r="AD53" s="283" t="n">
        <f aca="false">SUM(AF17)</f>
        <v>583</v>
      </c>
      <c r="AE53" s="283" t="n">
        <f aca="false">SUM(AG17)</f>
        <v>378</v>
      </c>
      <c r="AF53" s="283" t="n">
        <f aca="false">SUM(AI17)</f>
        <v>4072</v>
      </c>
      <c r="AG53" s="283" t="n">
        <f aca="false">SUM(AK17)</f>
        <v>27</v>
      </c>
      <c r="AH53" s="281"/>
      <c r="AL53" s="297"/>
      <c r="AM53" s="297"/>
      <c r="AN53" s="297"/>
      <c r="AO53" s="297"/>
      <c r="AP53" s="282"/>
      <c r="AT53" s="297"/>
      <c r="AU53" s="297"/>
      <c r="AV53" s="297"/>
      <c r="AW53" s="297"/>
      <c r="AX53" s="282"/>
    </row>
    <row r="54" customFormat="false" ht="8.25" hidden="false" customHeight="false" outlineLevel="0" collapsed="false">
      <c r="A54" s="297" t="s">
        <v>120</v>
      </c>
      <c r="B54" s="282"/>
      <c r="F54" s="281"/>
      <c r="J54" s="282" t="s">
        <v>2093</v>
      </c>
      <c r="K54" s="282"/>
      <c r="L54" s="282"/>
      <c r="M54" s="282"/>
      <c r="N54" s="282" t="s">
        <v>122</v>
      </c>
      <c r="R54" s="282"/>
      <c r="S54" s="282"/>
      <c r="T54" s="282"/>
      <c r="U54" s="282"/>
      <c r="V54" s="282"/>
      <c r="AC54" s="297" t="s">
        <v>120</v>
      </c>
      <c r="AD54" s="282"/>
      <c r="AH54" s="281"/>
      <c r="AL54" s="297"/>
      <c r="AM54" s="297"/>
      <c r="AN54" s="297"/>
      <c r="AO54" s="297"/>
      <c r="AP54" s="282"/>
      <c r="AT54" s="297"/>
      <c r="AU54" s="297"/>
      <c r="AV54" s="297"/>
      <c r="AW54" s="297"/>
      <c r="AX54" s="282"/>
    </row>
    <row r="55" customFormat="false" ht="8.25" hidden="false" customHeight="false" outlineLevel="0" collapsed="false">
      <c r="J55" s="282" t="s">
        <v>2094</v>
      </c>
      <c r="K55" s="282"/>
      <c r="L55" s="282"/>
      <c r="M55" s="282"/>
      <c r="N55" s="282" t="s">
        <v>122</v>
      </c>
      <c r="R55" s="282"/>
      <c r="S55" s="282"/>
      <c r="T55" s="282"/>
      <c r="U55" s="282"/>
      <c r="V55" s="282"/>
      <c r="AL55" s="297"/>
      <c r="AM55" s="297"/>
      <c r="AN55" s="297"/>
      <c r="AO55" s="297"/>
      <c r="AP55" s="282"/>
      <c r="AT55" s="297"/>
      <c r="AU55" s="297"/>
      <c r="AV55" s="297"/>
      <c r="AW55" s="297"/>
      <c r="AX55" s="282"/>
    </row>
    <row r="56" customFormat="false" ht="8.25" hidden="false" customHeight="false" outlineLevel="0" collapsed="false">
      <c r="A56" s="278"/>
      <c r="B56" s="281" t="s">
        <v>25</v>
      </c>
      <c r="C56" s="281" t="s">
        <v>28</v>
      </c>
      <c r="D56" s="281" t="s">
        <v>30</v>
      </c>
      <c r="J56" s="282" t="s">
        <v>2095</v>
      </c>
      <c r="K56" s="282"/>
      <c r="L56" s="282"/>
      <c r="M56" s="282"/>
      <c r="N56" s="282" t="s">
        <v>122</v>
      </c>
      <c r="R56" s="282"/>
      <c r="S56" s="282"/>
      <c r="T56" s="282"/>
      <c r="U56" s="282"/>
      <c r="V56" s="282"/>
      <c r="AC56" s="278"/>
      <c r="AD56" s="281" t="s">
        <v>25</v>
      </c>
      <c r="AE56" s="281" t="s">
        <v>28</v>
      </c>
      <c r="AF56" s="281" t="s">
        <v>30</v>
      </c>
      <c r="AL56" s="297"/>
      <c r="AM56" s="297"/>
      <c r="AN56" s="297"/>
      <c r="AO56" s="297"/>
      <c r="AP56" s="282"/>
      <c r="AT56" s="297"/>
      <c r="AU56" s="297"/>
      <c r="AV56" s="297"/>
      <c r="AW56" s="297"/>
      <c r="AX56" s="282"/>
    </row>
    <row r="57" customFormat="false" ht="8.25" hidden="false" customHeight="false" outlineLevel="0" collapsed="false">
      <c r="A57" s="297" t="s">
        <v>125</v>
      </c>
      <c r="B57" s="283" t="n">
        <f aca="false">SUM(N14:N16,D22:D26,L32:L37,L43:L46)</f>
        <v>528</v>
      </c>
      <c r="C57" s="283" t="n">
        <f aca="false">SUM(O14:O16,E22:E26,M32:M37,M43:M46)</f>
        <v>2405</v>
      </c>
      <c r="D57" s="283" t="n">
        <f aca="false">SUM(Q14:Q16,G22:G26,O32:O37,O43:O46)</f>
        <v>23</v>
      </c>
      <c r="J57" s="282" t="s">
        <v>2096</v>
      </c>
      <c r="K57" s="282"/>
      <c r="L57" s="282"/>
      <c r="M57" s="282"/>
      <c r="N57" s="282" t="s">
        <v>122</v>
      </c>
      <c r="R57" s="297"/>
      <c r="S57" s="297"/>
      <c r="T57" s="297"/>
      <c r="U57" s="297"/>
      <c r="V57" s="282"/>
      <c r="AC57" s="297" t="s">
        <v>125</v>
      </c>
      <c r="AD57" s="283" t="n">
        <f aca="false">SUM(AP14:AP16,AF22:AF26,AN32:AN37,AN43:AN46)</f>
        <v>421</v>
      </c>
      <c r="AE57" s="283" t="n">
        <f aca="false">SUM(AQ14:AQ16,AG22:AG26,AO32:AO37,AO43:AO46)</f>
        <v>2231</v>
      </c>
      <c r="AF57" s="283" t="n">
        <f aca="false">SUM(AS14:AS16,AI22:AI26,AQ32:AQ37,AQ43:AQ46)</f>
        <v>18</v>
      </c>
      <c r="AL57" s="297"/>
      <c r="AM57" s="297"/>
      <c r="AN57" s="297"/>
      <c r="AO57" s="297"/>
      <c r="AP57" s="282"/>
      <c r="AT57" s="297"/>
      <c r="AU57" s="297"/>
      <c r="AV57" s="297"/>
      <c r="AW57" s="297"/>
      <c r="AX57" s="282"/>
    </row>
    <row r="58" customFormat="false" ht="8.25" hidden="false" customHeight="false" outlineLevel="0" collapsed="false">
      <c r="A58" s="297" t="s">
        <v>120</v>
      </c>
      <c r="B58" s="282"/>
      <c r="J58" s="282" t="s">
        <v>2097</v>
      </c>
      <c r="K58" s="282"/>
      <c r="L58" s="282"/>
      <c r="M58" s="282"/>
      <c r="N58" s="282" t="s">
        <v>130</v>
      </c>
      <c r="R58" s="297"/>
      <c r="S58" s="297"/>
      <c r="T58" s="297"/>
      <c r="U58" s="297"/>
      <c r="V58" s="282"/>
      <c r="AC58" s="297" t="s">
        <v>120</v>
      </c>
      <c r="AD58" s="282"/>
      <c r="AL58" s="297"/>
      <c r="AM58" s="297"/>
      <c r="AN58" s="297"/>
      <c r="AO58" s="297"/>
      <c r="AP58" s="282"/>
      <c r="AT58" s="297"/>
      <c r="AU58" s="297"/>
      <c r="AV58" s="297"/>
      <c r="AW58" s="297"/>
      <c r="AX58" s="282"/>
    </row>
    <row r="59" customFormat="false" ht="8.25" hidden="false" customHeight="false" outlineLevel="0" collapsed="false">
      <c r="J59" s="282" t="s">
        <v>2098</v>
      </c>
      <c r="K59" s="282"/>
      <c r="L59" s="282"/>
      <c r="M59" s="282"/>
      <c r="N59" s="282" t="s">
        <v>130</v>
      </c>
      <c r="R59" s="297"/>
      <c r="S59" s="297"/>
      <c r="T59" s="297"/>
      <c r="U59" s="297"/>
      <c r="V59" s="282"/>
      <c r="AL59" s="297"/>
      <c r="AM59" s="297"/>
      <c r="AN59" s="297"/>
      <c r="AO59" s="297"/>
      <c r="AP59" s="282"/>
      <c r="AT59" s="297"/>
      <c r="AU59" s="297"/>
      <c r="AV59" s="297"/>
      <c r="AW59" s="297"/>
      <c r="AX59" s="282"/>
    </row>
    <row r="60" customFormat="false" ht="8.25" hidden="false" customHeight="false" outlineLevel="0" collapsed="false">
      <c r="B60" s="281" t="s">
        <v>16</v>
      </c>
      <c r="C60" s="281" t="s">
        <v>17</v>
      </c>
      <c r="J60" s="273" t="s">
        <v>2099</v>
      </c>
      <c r="N60" s="273" t="s">
        <v>51</v>
      </c>
      <c r="AD60" s="281" t="s">
        <v>16</v>
      </c>
      <c r="AE60" s="281" t="s">
        <v>17</v>
      </c>
    </row>
    <row r="61" customFormat="false" ht="8.25" hidden="false" customHeight="false" outlineLevel="0" collapsed="false">
      <c r="A61" s="297" t="s">
        <v>131</v>
      </c>
      <c r="B61" s="280" t="n">
        <f aca="false">B57/(B53+B57)</f>
        <v>0.489795918367347</v>
      </c>
      <c r="C61" s="280" t="n">
        <f aca="false">B53/(B53+B57)</f>
        <v>0.510204081632653</v>
      </c>
      <c r="AC61" s="297" t="s">
        <v>131</v>
      </c>
      <c r="AD61" s="280" t="n">
        <f aca="false">AD57/(AD53+AD57)</f>
        <v>0.419322709163347</v>
      </c>
      <c r="AE61" s="280" t="n">
        <f aca="false">AD53/(AD53+AD57)</f>
        <v>0.580677290836653</v>
      </c>
      <c r="AL61" s="273" t="s">
        <v>132</v>
      </c>
    </row>
    <row r="62" customFormat="false" ht="8.25" hidden="false" customHeight="false" outlineLevel="0" collapsed="false">
      <c r="A62" s="297" t="s">
        <v>133</v>
      </c>
      <c r="B62" s="282"/>
      <c r="C62" s="282"/>
      <c r="AC62" s="297" t="s">
        <v>133</v>
      </c>
      <c r="AD62" s="282"/>
      <c r="AE62" s="282"/>
    </row>
    <row r="63" customFormat="false" ht="8.25" hidden="false" customHeight="false" outlineLevel="0" collapsed="false">
      <c r="J63" s="273" t="s">
        <v>132</v>
      </c>
    </row>
    <row r="73" customFormat="false" ht="8.25" hidden="false" customHeight="false" outlineLevel="0" collapsed="false">
      <c r="A73" s="275" t="s">
        <v>10</v>
      </c>
      <c r="B73" s="275"/>
      <c r="C73" s="275"/>
      <c r="D73" s="275"/>
      <c r="E73" s="275"/>
      <c r="F73" s="275"/>
      <c r="G73" s="275"/>
      <c r="H73" s="275"/>
      <c r="I73" s="275"/>
      <c r="J73" s="275"/>
      <c r="K73" s="275"/>
      <c r="L73" s="275"/>
      <c r="M73" s="275"/>
      <c r="N73" s="275"/>
      <c r="O73" s="275"/>
      <c r="P73" s="275"/>
      <c r="Q73" s="275"/>
      <c r="R73" s="275"/>
      <c r="S73" s="275"/>
      <c r="T73" s="275"/>
      <c r="U73" s="275"/>
      <c r="V73" s="275"/>
      <c r="W73" s="275"/>
    </row>
    <row r="74" customFormat="false" ht="8.25" hidden="false" customHeight="false" outlineLevel="0" collapsed="false">
      <c r="A74" s="276"/>
      <c r="B74" s="276"/>
      <c r="C74" s="276"/>
      <c r="D74" s="276"/>
      <c r="E74" s="276"/>
      <c r="F74" s="276"/>
      <c r="G74" s="276"/>
      <c r="H74" s="276"/>
      <c r="I74" s="276"/>
      <c r="J74" s="276"/>
      <c r="K74" s="276"/>
      <c r="L74" s="276"/>
      <c r="M74" s="276"/>
      <c r="N74" s="276"/>
      <c r="O74" s="276"/>
      <c r="P74" s="276"/>
      <c r="Q74" s="276"/>
      <c r="R74" s="276"/>
      <c r="S74" s="276"/>
      <c r="T74" s="276"/>
      <c r="U74" s="276"/>
      <c r="V74" s="276"/>
      <c r="W74" s="276"/>
    </row>
    <row r="75" customFormat="false" ht="8.25" hidden="false" customHeight="false" outlineLevel="0" collapsed="false">
      <c r="H75" s="277" t="s">
        <v>11</v>
      </c>
      <c r="I75" s="277"/>
      <c r="J75" s="277"/>
      <c r="M75" s="277" t="s">
        <v>12</v>
      </c>
      <c r="N75" s="277"/>
      <c r="O75" s="277"/>
      <c r="S75" s="278" t="s">
        <v>13</v>
      </c>
    </row>
    <row r="76" customFormat="false" ht="8.25" hidden="false" customHeight="false" outlineLevel="0" collapsed="false">
      <c r="H76" s="277" t="s">
        <v>14</v>
      </c>
      <c r="I76" s="277"/>
      <c r="J76" s="277"/>
      <c r="M76" s="277" t="s">
        <v>15</v>
      </c>
      <c r="S76" s="279" t="s">
        <v>16</v>
      </c>
      <c r="T76" s="279" t="s">
        <v>17</v>
      </c>
    </row>
    <row r="77" customFormat="false" ht="8.25" hidden="false" customHeight="false" outlineLevel="0" collapsed="false">
      <c r="H77" s="277"/>
      <c r="I77" s="277"/>
      <c r="J77" s="277"/>
      <c r="S77" s="280" t="n">
        <f aca="false">(M87+C97+K108+K117)/(M87+C97+K108+C87)</f>
        <v>0.123809523809524</v>
      </c>
      <c r="T77" s="280" t="n">
        <f aca="false">C87/(C87+M87+C97+K108+K117)</f>
        <v>0.876190476190476</v>
      </c>
    </row>
    <row r="80" customFormat="false" ht="8.25" hidden="false" customHeight="false" outlineLevel="0" collapsed="false">
      <c r="A80" s="275" t="s">
        <v>14</v>
      </c>
      <c r="B80" s="275"/>
      <c r="C80" s="275"/>
      <c r="D80" s="275"/>
      <c r="E80" s="275"/>
      <c r="F80" s="275"/>
      <c r="G80" s="275"/>
      <c r="H80" s="275"/>
      <c r="I80" s="275"/>
      <c r="J80" s="275"/>
      <c r="K80" s="275"/>
      <c r="L80" s="275"/>
      <c r="M80" s="275"/>
      <c r="N80" s="275"/>
      <c r="O80" s="275"/>
      <c r="P80" s="275"/>
      <c r="Q80" s="275"/>
      <c r="R80" s="275"/>
      <c r="S80" s="275"/>
      <c r="T80" s="275"/>
      <c r="U80" s="275"/>
      <c r="V80" s="275"/>
      <c r="W80" s="275"/>
    </row>
    <row r="83" customFormat="false" ht="8.25" hidden="false" customHeight="false" outlineLevel="0" collapsed="false">
      <c r="C83" s="275" t="s">
        <v>18</v>
      </c>
      <c r="D83" s="275"/>
      <c r="E83" s="275"/>
      <c r="F83" s="275"/>
      <c r="G83" s="275"/>
      <c r="H83" s="275"/>
      <c r="I83" s="275"/>
      <c r="L83" s="275" t="s">
        <v>19</v>
      </c>
      <c r="M83" s="275"/>
      <c r="N83" s="275"/>
      <c r="O83" s="275"/>
      <c r="P83" s="275"/>
      <c r="R83" s="275" t="s">
        <v>20</v>
      </c>
      <c r="S83" s="275"/>
      <c r="T83" s="275"/>
      <c r="V83" s="275" t="s">
        <v>21</v>
      </c>
      <c r="W83" s="275"/>
      <c r="X83" s="273" t="s">
        <v>42</v>
      </c>
      <c r="Z83" s="281"/>
    </row>
    <row r="84" customFormat="false" ht="8.25" hidden="false" customHeight="false" outlineLevel="0" collapsed="false">
      <c r="A84" s="281" t="s">
        <v>22</v>
      </c>
      <c r="B84" s="281" t="s">
        <v>24</v>
      </c>
      <c r="C84" s="281" t="s">
        <v>25</v>
      </c>
      <c r="D84" s="281" t="s">
        <v>26</v>
      </c>
      <c r="E84" s="281" t="s">
        <v>27</v>
      </c>
      <c r="F84" s="281" t="s">
        <v>28</v>
      </c>
      <c r="G84" s="281" t="s">
        <v>29</v>
      </c>
      <c r="H84" s="281" t="s">
        <v>30</v>
      </c>
      <c r="I84" s="281" t="s">
        <v>31</v>
      </c>
      <c r="J84" s="281" t="s">
        <v>32</v>
      </c>
      <c r="K84" s="281" t="s">
        <v>33</v>
      </c>
      <c r="M84" s="281" t="s">
        <v>34</v>
      </c>
      <c r="N84" s="281" t="s">
        <v>35</v>
      </c>
      <c r="O84" s="281" t="s">
        <v>36</v>
      </c>
      <c r="P84" s="281" t="s">
        <v>30</v>
      </c>
      <c r="Q84" s="281" t="s">
        <v>37</v>
      </c>
      <c r="R84" s="281"/>
      <c r="S84" s="281" t="s">
        <v>38</v>
      </c>
      <c r="T84" s="281" t="s">
        <v>39</v>
      </c>
      <c r="U84" s="281" t="s">
        <v>40</v>
      </c>
      <c r="V84" s="281"/>
      <c r="W84" s="281" t="s">
        <v>41</v>
      </c>
      <c r="X84" s="281" t="e">
        <f aca="false">((F84*0.05)+(H84*4)+(J84*-1)+(N84*0.1)+(P84*6))*0.4</f>
        <v>#VALUE!</v>
      </c>
      <c r="Y84" s="281"/>
      <c r="Z84" s="274"/>
    </row>
    <row r="85" customFormat="false" ht="8.25" hidden="false" customHeight="false" outlineLevel="0" collapsed="false">
      <c r="A85" s="282"/>
      <c r="B85" s="283"/>
      <c r="C85" s="283"/>
      <c r="D85" s="283"/>
      <c r="E85" s="280" t="e">
        <f aca="false">D85/C85</f>
        <v>#DIV/0!</v>
      </c>
      <c r="F85" s="283"/>
      <c r="G85" s="284" t="e">
        <f aca="false">F85/C85</f>
        <v>#DIV/0!</v>
      </c>
      <c r="H85" s="283"/>
      <c r="I85" s="280" t="e">
        <f aca="false">H85/C85</f>
        <v>#DIV/0!</v>
      </c>
      <c r="J85" s="283"/>
      <c r="K85" s="280" t="e">
        <f aca="false">J85/C85</f>
        <v>#DIV/0!</v>
      </c>
      <c r="M85" s="283"/>
      <c r="N85" s="283"/>
      <c r="O85" s="283" t="e">
        <f aca="false">N85/M85</f>
        <v>#DIV/0!</v>
      </c>
      <c r="P85" s="283"/>
      <c r="Q85" s="280" t="e">
        <f aca="false">P85/M85</f>
        <v>#DIV/0!</v>
      </c>
      <c r="R85" s="274"/>
      <c r="S85" s="280" t="n">
        <f aca="false">(C85+M85)/($D$17+$N$17)</f>
        <v>0</v>
      </c>
      <c r="T85" s="280" t="n">
        <f aca="false">C85/($D$17)</f>
        <v>0</v>
      </c>
      <c r="U85" s="280" t="n">
        <f aca="false">M85/($N$17)</f>
        <v>0</v>
      </c>
      <c r="V85" s="285"/>
      <c r="W85" s="283" t="n">
        <f aca="false">(F85*0.05)+(H85*4)+(J85*-1)+(N85*0.1)+(P85*6)</f>
        <v>0</v>
      </c>
      <c r="X85" s="286" t="n">
        <f aca="false">((F85*0.05)+(H85*4)+(J85*-1)+(N85*0.1)+(P85*6))*0.4</f>
        <v>0</v>
      </c>
      <c r="Y85" s="274"/>
      <c r="Z85" s="274"/>
    </row>
    <row r="86" customFormat="false" ht="8.25" hidden="false" customHeight="false" outlineLevel="0" collapsed="false">
      <c r="A86" s="282"/>
      <c r="B86" s="283"/>
      <c r="C86" s="283"/>
      <c r="D86" s="283"/>
      <c r="E86" s="280" t="e">
        <f aca="false">D86/C86</f>
        <v>#DIV/0!</v>
      </c>
      <c r="F86" s="283"/>
      <c r="G86" s="284" t="e">
        <f aca="false">F86/C86</f>
        <v>#DIV/0!</v>
      </c>
      <c r="H86" s="283"/>
      <c r="I86" s="280" t="e">
        <f aca="false">H86/C86</f>
        <v>#DIV/0!</v>
      </c>
      <c r="J86" s="283"/>
      <c r="K86" s="280" t="e">
        <f aca="false">J86/C86</f>
        <v>#DIV/0!</v>
      </c>
      <c r="M86" s="283"/>
      <c r="N86" s="283"/>
      <c r="O86" s="283" t="e">
        <f aca="false">N86/M86</f>
        <v>#DIV/0!</v>
      </c>
      <c r="P86" s="283"/>
      <c r="Q86" s="280" t="e">
        <f aca="false">P86/M86</f>
        <v>#DIV/0!</v>
      </c>
      <c r="R86" s="274"/>
      <c r="S86" s="280" t="n">
        <f aca="false">(C86+M86)/($D$17+$N$17)</f>
        <v>0</v>
      </c>
      <c r="T86" s="280" t="n">
        <f aca="false">C86/($D$17)</f>
        <v>0</v>
      </c>
      <c r="U86" s="280" t="n">
        <f aca="false">M86/($N$17)</f>
        <v>0</v>
      </c>
      <c r="V86" s="285"/>
      <c r="W86" s="283" t="n">
        <f aca="false">(F86*0.05)+(H86*4)+(J86*-1)+(N86*0.1)+(P86*6)</f>
        <v>0</v>
      </c>
      <c r="X86" s="286" t="n">
        <f aca="false">((F86*0.05)+(H86*4)+(J86*-1)+(N86*0.1)+(P86*6))*0.4</f>
        <v>0</v>
      </c>
      <c r="Y86" s="274"/>
      <c r="Z86" s="274"/>
    </row>
    <row r="87" customFormat="false" ht="8.25" hidden="false" customHeight="false" outlineLevel="0" collapsed="false">
      <c r="A87" s="282" t="s">
        <v>2100</v>
      </c>
      <c r="B87" s="283" t="n">
        <v>17</v>
      </c>
      <c r="C87" s="283" t="n">
        <v>552</v>
      </c>
      <c r="D87" s="283" t="n">
        <v>350</v>
      </c>
      <c r="E87" s="280" t="n">
        <f aca="false">D87/C87</f>
        <v>0.634057971014493</v>
      </c>
      <c r="F87" s="283" t="n">
        <v>4002</v>
      </c>
      <c r="G87" s="284" t="n">
        <f aca="false">F87/C87</f>
        <v>7.25</v>
      </c>
      <c r="H87" s="283" t="n">
        <v>28</v>
      </c>
      <c r="I87" s="280" t="n">
        <f aca="false">H87/C87</f>
        <v>0.0507246376811594</v>
      </c>
      <c r="J87" s="283" t="n">
        <v>16</v>
      </c>
      <c r="K87" s="280" t="n">
        <f aca="false">J87/C87</f>
        <v>0.0289855072463768</v>
      </c>
      <c r="M87" s="283" t="n">
        <v>59</v>
      </c>
      <c r="N87" s="283" t="n">
        <v>272</v>
      </c>
      <c r="O87" s="283" t="n">
        <f aca="false">N87/M87</f>
        <v>4.61016949152542</v>
      </c>
      <c r="P87" s="283" t="n">
        <v>2</v>
      </c>
      <c r="Q87" s="280" t="n">
        <f aca="false">P87/M87</f>
        <v>0.0338983050847458</v>
      </c>
      <c r="R87" s="274"/>
      <c r="S87" s="280" t="n">
        <f aca="false">(C87+M87)/($D$17+$N$17)</f>
        <v>0.924357034795764</v>
      </c>
      <c r="T87" s="280" t="n">
        <f aca="false">C87/($D$17)</f>
        <v>1.00363636363636</v>
      </c>
      <c r="U87" s="280" t="n">
        <f aca="false">M87/($N$17)</f>
        <v>0.531531531531532</v>
      </c>
      <c r="V87" s="285"/>
      <c r="W87" s="283" t="n">
        <f aca="false">(F87*0.05)+(H87*4)+(J87*-1)+(N87*0.1)+(P87*6)</f>
        <v>335.3</v>
      </c>
      <c r="X87" s="286"/>
      <c r="Y87" s="274"/>
      <c r="Z87" s="274"/>
    </row>
    <row r="88" customFormat="false" ht="8.25" hidden="false" customHeight="false" outlineLevel="0" collapsed="false">
      <c r="A88" s="281" t="s">
        <v>49</v>
      </c>
      <c r="B88" s="281"/>
      <c r="C88" s="281" t="n">
        <f aca="false">SUM(C85:C87)</f>
        <v>552</v>
      </c>
      <c r="D88" s="281" t="n">
        <f aca="false">SUM(D85:D87)</f>
        <v>350</v>
      </c>
      <c r="E88" s="281"/>
      <c r="F88" s="281" t="n">
        <f aca="false">SUM(F85:F87)</f>
        <v>4002</v>
      </c>
      <c r="G88" s="281"/>
      <c r="H88" s="281" t="n">
        <f aca="false">SUM(H85:H87)</f>
        <v>28</v>
      </c>
      <c r="I88" s="281"/>
      <c r="J88" s="281" t="n">
        <f aca="false">SUM(J85:J87)</f>
        <v>16</v>
      </c>
      <c r="K88" s="281"/>
      <c r="L88" s="278"/>
      <c r="M88" s="281" t="n">
        <f aca="false">SUM(M85:M87)</f>
        <v>59</v>
      </c>
      <c r="N88" s="281" t="n">
        <f aca="false">SUM(N85:N87)</f>
        <v>272</v>
      </c>
      <c r="O88" s="281"/>
      <c r="P88" s="281" t="n">
        <f aca="false">SUM(P85:P87)</f>
        <v>2</v>
      </c>
      <c r="Q88" s="281"/>
      <c r="R88" s="281"/>
      <c r="S88" s="287" t="n">
        <f aca="false">S85+S86+S87</f>
        <v>0.924357034795764</v>
      </c>
      <c r="T88" s="288" t="n">
        <f aca="false">C88/(C88+M88)</f>
        <v>0.903436988543372</v>
      </c>
      <c r="U88" s="288" t="n">
        <f aca="false">M88/(M88+C88)</f>
        <v>0.0965630114566285</v>
      </c>
      <c r="V88" s="285"/>
      <c r="W88" s="274"/>
      <c r="X88" s="274"/>
      <c r="Y88" s="274"/>
    </row>
    <row r="89" customFormat="false" ht="8.25" hidden="false" customHeight="false" outlineLevel="0" collapsed="false">
      <c r="B89" s="274"/>
      <c r="C89" s="274"/>
      <c r="D89" s="289"/>
      <c r="E89" s="274"/>
      <c r="F89" s="290"/>
      <c r="G89" s="274"/>
      <c r="H89" s="291"/>
      <c r="I89" s="274"/>
      <c r="J89" s="291"/>
      <c r="K89" s="274"/>
      <c r="L89" s="274"/>
      <c r="M89" s="274"/>
      <c r="N89" s="274"/>
      <c r="O89" s="274"/>
      <c r="P89" s="274"/>
      <c r="Q89" s="274"/>
      <c r="R89" s="274"/>
    </row>
    <row r="90" customFormat="false" ht="8.25" hidden="false" customHeight="false" outlineLevel="0" collapsed="false">
      <c r="B90" s="274"/>
      <c r="C90" s="274"/>
      <c r="D90" s="289"/>
      <c r="E90" s="274"/>
      <c r="F90" s="290"/>
      <c r="G90" s="274"/>
      <c r="H90" s="291"/>
      <c r="I90" s="274"/>
      <c r="J90" s="291"/>
      <c r="K90" s="274"/>
      <c r="L90" s="274"/>
      <c r="M90" s="274"/>
      <c r="N90" s="274"/>
      <c r="O90" s="274"/>
      <c r="P90" s="274"/>
      <c r="Q90" s="274"/>
      <c r="R90" s="274"/>
      <c r="Z90" s="276"/>
      <c r="AA90" s="276"/>
    </row>
    <row r="91" customFormat="false" ht="8.25" hidden="false" customHeight="false" outlineLevel="0" collapsed="false">
      <c r="A91" s="275" t="s">
        <v>19</v>
      </c>
      <c r="B91" s="275"/>
      <c r="C91" s="275"/>
      <c r="D91" s="275"/>
      <c r="E91" s="275"/>
      <c r="F91" s="275"/>
      <c r="G91" s="275"/>
      <c r="H91" s="275" t="s">
        <v>50</v>
      </c>
      <c r="I91" s="275"/>
      <c r="J91" s="275"/>
      <c r="K91" s="275"/>
      <c r="L91" s="275"/>
      <c r="M91" s="275"/>
      <c r="N91" s="274"/>
      <c r="O91" s="274"/>
      <c r="R91" s="275" t="s">
        <v>20</v>
      </c>
      <c r="S91" s="275"/>
      <c r="T91" s="275"/>
      <c r="V91" s="275" t="s">
        <v>21</v>
      </c>
      <c r="W91" s="275"/>
      <c r="X91" s="276" t="s">
        <v>58</v>
      </c>
      <c r="Y91" s="276" t="s">
        <v>59</v>
      </c>
      <c r="Z91" s="281"/>
      <c r="AA91" s="281"/>
    </row>
    <row r="92" customFormat="false" ht="8.25" hidden="false" customHeight="false" outlineLevel="0" collapsed="false">
      <c r="A92" s="281" t="s">
        <v>51</v>
      </c>
      <c r="B92" s="281" t="s">
        <v>24</v>
      </c>
      <c r="C92" s="281" t="s">
        <v>25</v>
      </c>
      <c r="D92" s="281" t="s">
        <v>28</v>
      </c>
      <c r="E92" s="281" t="s">
        <v>29</v>
      </c>
      <c r="F92" s="281" t="s">
        <v>30</v>
      </c>
      <c r="G92" s="281" t="s">
        <v>31</v>
      </c>
      <c r="I92" s="281" t="s">
        <v>52</v>
      </c>
      <c r="J92" s="281" t="s">
        <v>53</v>
      </c>
      <c r="K92" s="281" t="s">
        <v>54</v>
      </c>
      <c r="L92" s="281" t="s">
        <v>55</v>
      </c>
      <c r="M92" s="281" t="s">
        <v>56</v>
      </c>
      <c r="N92" s="281" t="s">
        <v>30</v>
      </c>
      <c r="O92" s="281" t="s">
        <v>57</v>
      </c>
      <c r="R92" s="281" t="s">
        <v>51</v>
      </c>
      <c r="S92" s="281" t="s">
        <v>38</v>
      </c>
      <c r="T92" s="281" t="s">
        <v>39</v>
      </c>
      <c r="U92" s="281" t="s">
        <v>40</v>
      </c>
      <c r="W92" s="281" t="s">
        <v>41</v>
      </c>
      <c r="X92" s="281" t="e">
        <f aca="false">(D92*0.1)+(F92*6)+(K92*1)+(L92*0.1)+(N92*6)</f>
        <v>#VALUE!</v>
      </c>
      <c r="Y92" s="281" t="e">
        <f aca="false">(D92*0.1)+(F92*6)+(K92*0.5)+(L92*0.1)+(N92*6)</f>
        <v>#VALUE!</v>
      </c>
      <c r="Z92" s="274"/>
      <c r="AA92" s="274"/>
    </row>
    <row r="93" customFormat="false" ht="8.25" hidden="false" customHeight="false" outlineLevel="0" collapsed="false">
      <c r="A93" s="282" t="s">
        <v>334</v>
      </c>
      <c r="B93" s="292" t="n">
        <v>14</v>
      </c>
      <c r="C93" s="283" t="n">
        <v>109</v>
      </c>
      <c r="D93" s="283" t="n">
        <v>439</v>
      </c>
      <c r="E93" s="283" t="n">
        <f aca="false">D93/C93</f>
        <v>4.02752293577982</v>
      </c>
      <c r="F93" s="283" t="n">
        <v>2</v>
      </c>
      <c r="G93" s="280" t="n">
        <f aca="false">F93/C93</f>
        <v>0.018348623853211</v>
      </c>
      <c r="I93" s="280" t="n">
        <f aca="false">K93/J93</f>
        <v>0.727272727272727</v>
      </c>
      <c r="J93" s="283" t="n">
        <v>55</v>
      </c>
      <c r="K93" s="283" t="n">
        <v>40</v>
      </c>
      <c r="L93" s="283" t="n">
        <v>309</v>
      </c>
      <c r="M93" s="284" t="n">
        <f aca="false">L93/K93</f>
        <v>7.725</v>
      </c>
      <c r="N93" s="283" t="n">
        <v>2</v>
      </c>
      <c r="O93" s="280" t="n">
        <f aca="false">N93/K93</f>
        <v>0.05</v>
      </c>
      <c r="R93" s="282"/>
      <c r="S93" s="280" t="n">
        <f aca="false">(C93+J93)/($D$27+$K$27+$N$17+$E$17+$L$38+$L$47)</f>
        <v>0.162376237623762</v>
      </c>
      <c r="T93" s="280" t="n">
        <f aca="false">J93/($K$27+$F$38+$F$47)</f>
        <v>0.142118863049096</v>
      </c>
      <c r="U93" s="280" t="n">
        <f aca="false">C93/($D$27+$N$17+$L$38+$L$47)</f>
        <v>0.206439393939394</v>
      </c>
      <c r="W93" s="283" t="n">
        <f aca="false">(D93*0.1)+(F93*6)+(L93*0.1)+(N93*6)</f>
        <v>98.8</v>
      </c>
      <c r="X93" s="283" t="n">
        <f aca="false">(D93*0.1)+(F93*6)+(K93*1)+(L93*0.1)+(N93*6)</f>
        <v>138.8</v>
      </c>
      <c r="Y93" s="283" t="n">
        <f aca="false">(D93*0.1)+(F93*6)+(K93*0.5)+(L93*0.1)+(N93*6)</f>
        <v>118.8</v>
      </c>
      <c r="Z93" s="274"/>
      <c r="AA93" s="274"/>
    </row>
    <row r="94" customFormat="false" ht="8.25" hidden="false" customHeight="false" outlineLevel="0" collapsed="false">
      <c r="A94" s="282"/>
      <c r="B94" s="292"/>
      <c r="C94" s="283"/>
      <c r="D94" s="283"/>
      <c r="E94" s="283" t="e">
        <f aca="false">D94/C94</f>
        <v>#DIV/0!</v>
      </c>
      <c r="F94" s="283" t="n">
        <v>0</v>
      </c>
      <c r="G94" s="280" t="e">
        <f aca="false">F94/C94</f>
        <v>#DIV/0!</v>
      </c>
      <c r="I94" s="280" t="e">
        <f aca="false">K94/J94</f>
        <v>#DIV/0!</v>
      </c>
      <c r="J94" s="283"/>
      <c r="K94" s="283"/>
      <c r="L94" s="283"/>
      <c r="M94" s="284" t="e">
        <f aca="false">L94/K94</f>
        <v>#DIV/0!</v>
      </c>
      <c r="N94" s="283" t="n">
        <v>0</v>
      </c>
      <c r="O94" s="280" t="e">
        <f aca="false">N94/K94</f>
        <v>#DIV/0!</v>
      </c>
      <c r="R94" s="282"/>
      <c r="S94" s="280" t="n">
        <f aca="false">(C94+J94)/($D$27+$K$27+$N$17+$E$17+$L$38+$L$47)</f>
        <v>0</v>
      </c>
      <c r="T94" s="280" t="n">
        <f aca="false">J94/($K$27+$F$38+$F$47)</f>
        <v>0</v>
      </c>
      <c r="U94" s="280" t="n">
        <f aca="false">C94/($D$27+$N$17+$L$38+$L$47)</f>
        <v>0</v>
      </c>
      <c r="W94" s="283" t="n">
        <f aca="false">(D94*0.1)+(F94*6)+(L94*0.1)+(N94*6)</f>
        <v>0</v>
      </c>
      <c r="X94" s="283" t="n">
        <f aca="false">(D94*0.1)+(F94*6)+(K94*1)+(L94*0.1)+(N94*6)</f>
        <v>0</v>
      </c>
      <c r="Y94" s="283" t="n">
        <f aca="false">(D94*0.1)+(F94*6)+(K94*0.5)+(L94*0.1)+(N94*6)</f>
        <v>0</v>
      </c>
      <c r="Z94" s="274"/>
      <c r="AA94" s="274"/>
    </row>
    <row r="95" customFormat="false" ht="8.25" hidden="false" customHeight="false" outlineLevel="0" collapsed="false">
      <c r="A95" s="282" t="s">
        <v>2101</v>
      </c>
      <c r="B95" s="292" t="n">
        <v>16</v>
      </c>
      <c r="C95" s="283" t="n">
        <v>270</v>
      </c>
      <c r="D95" s="283" t="n">
        <v>1081</v>
      </c>
      <c r="E95" s="283" t="n">
        <f aca="false">D95/C95</f>
        <v>4.0037037037037</v>
      </c>
      <c r="F95" s="283" t="n">
        <v>3</v>
      </c>
      <c r="G95" s="280" t="n">
        <f aca="false">F95/C95</f>
        <v>0.0111111111111111</v>
      </c>
      <c r="I95" s="280" t="n">
        <f aca="false">K95/J95</f>
        <v>0.68421052631579</v>
      </c>
      <c r="J95" s="283" t="n">
        <v>38</v>
      </c>
      <c r="K95" s="283" t="n">
        <v>26</v>
      </c>
      <c r="L95" s="283" t="n">
        <v>178</v>
      </c>
      <c r="M95" s="284" t="n">
        <f aca="false">L95/K95</f>
        <v>6.84615384615385</v>
      </c>
      <c r="N95" s="283" t="n">
        <v>2</v>
      </c>
      <c r="O95" s="280" t="n">
        <f aca="false">N95/K95</f>
        <v>0.0769230769230769</v>
      </c>
      <c r="R95" s="282" t="s">
        <v>2102</v>
      </c>
      <c r="S95" s="280" t="n">
        <f aca="false">(C95+J95)/($D$27+$K$27+$N$17+$E$17+$L$38+$L$47)</f>
        <v>0.304950495049505</v>
      </c>
      <c r="T95" s="280" t="n">
        <f aca="false">J95/($K$27+$F$38+$F$47)</f>
        <v>0.0981912144702842</v>
      </c>
      <c r="U95" s="280" t="n">
        <f aca="false">C95/($D$27+$N$17+$L$38+$L$47)</f>
        <v>0.511363636363636</v>
      </c>
      <c r="W95" s="283" t="n">
        <f aca="false">(D95*0.1)+(F95*6)+(L95*0.1)+(N95*6)</f>
        <v>155.9</v>
      </c>
      <c r="X95" s="283" t="n">
        <f aca="false">(D95*0.1)+(F95*6)+(K95*1)+(L95*0.1)+(N95*6)</f>
        <v>181.9</v>
      </c>
      <c r="Y95" s="283" t="n">
        <f aca="false">(D95*0.1)+(F95*6)+(K95*0.5)+(L95*0.1)+(N95*6)</f>
        <v>168.9</v>
      </c>
      <c r="Z95" s="274"/>
      <c r="AA95" s="274"/>
    </row>
    <row r="96" customFormat="false" ht="8.25" hidden="false" customHeight="false" outlineLevel="0" collapsed="false">
      <c r="A96" s="282" t="s">
        <v>2103</v>
      </c>
      <c r="B96" s="292"/>
      <c r="C96" s="283"/>
      <c r="D96" s="283"/>
      <c r="E96" s="283" t="e">
        <f aca="false">D96/C96</f>
        <v>#DIV/0!</v>
      </c>
      <c r="F96" s="283" t="n">
        <v>0</v>
      </c>
      <c r="G96" s="280" t="e">
        <f aca="false">F96/C96</f>
        <v>#DIV/0!</v>
      </c>
      <c r="I96" s="280" t="e">
        <f aca="false">K96/J96</f>
        <v>#DIV/0!</v>
      </c>
      <c r="J96" s="283"/>
      <c r="K96" s="283"/>
      <c r="L96" s="283"/>
      <c r="M96" s="284" t="e">
        <f aca="false">L96/K96</f>
        <v>#DIV/0!</v>
      </c>
      <c r="N96" s="283" t="n">
        <v>0</v>
      </c>
      <c r="O96" s="280" t="e">
        <f aca="false">N96/K96</f>
        <v>#DIV/0!</v>
      </c>
      <c r="R96" s="282" t="s">
        <v>2104</v>
      </c>
      <c r="S96" s="280" t="n">
        <f aca="false">(C96+J96)/($D$27+$K$27+$N$17+$E$17+$L$38+$L$47)</f>
        <v>0</v>
      </c>
      <c r="T96" s="280" t="n">
        <f aca="false">J96/($K$27+$F$38+$F$47)</f>
        <v>0</v>
      </c>
      <c r="U96" s="280" t="n">
        <f aca="false">C96/($D$27+$N$17+$L$38+$L$47)</f>
        <v>0</v>
      </c>
      <c r="W96" s="283" t="n">
        <f aca="false">(D96*0.1)+(F96*6)+(L96*0.1)+(N96*6)</f>
        <v>0</v>
      </c>
      <c r="X96" s="283" t="n">
        <f aca="false">(D96*0.1)+(F96*6)+(K96*1)+(L96*0.1)+(N96*6)</f>
        <v>0</v>
      </c>
      <c r="Y96" s="283" t="n">
        <f aca="false">(D96*0.1)+(F96*6)+(K96*0.5)+(L96*0.1)+(N96*6)</f>
        <v>0</v>
      </c>
      <c r="Z96" s="274"/>
      <c r="AA96" s="274"/>
    </row>
    <row r="97" customFormat="false" ht="8.25" hidden="false" customHeight="false" outlineLevel="0" collapsed="false">
      <c r="A97" s="282" t="s">
        <v>2105</v>
      </c>
      <c r="B97" s="292" t="n">
        <v>8</v>
      </c>
      <c r="C97" s="283" t="n">
        <v>19</v>
      </c>
      <c r="D97" s="283" t="n">
        <v>74</v>
      </c>
      <c r="E97" s="283" t="n">
        <f aca="false">D97/C97</f>
        <v>3.89473684210526</v>
      </c>
      <c r="F97" s="283" t="n">
        <v>0</v>
      </c>
      <c r="G97" s="280" t="n">
        <f aca="false">F97/C97</f>
        <v>0</v>
      </c>
      <c r="I97" s="280" t="n">
        <f aca="false">K97/J97</f>
        <v>0.625</v>
      </c>
      <c r="J97" s="283" t="n">
        <v>16</v>
      </c>
      <c r="K97" s="283" t="n">
        <v>10</v>
      </c>
      <c r="L97" s="283" t="n">
        <v>68</v>
      </c>
      <c r="M97" s="284" t="n">
        <f aca="false">L97/K97</f>
        <v>6.8</v>
      </c>
      <c r="N97" s="283" t="n">
        <v>0</v>
      </c>
      <c r="O97" s="280" t="n">
        <f aca="false">N97/K97</f>
        <v>0</v>
      </c>
      <c r="R97" s="282" t="s">
        <v>2106</v>
      </c>
      <c r="S97" s="280" t="n">
        <f aca="false">(C97+J97)/($D$27+$K$27+$N$17+$E$17+$L$38+$L$47)</f>
        <v>0.0346534653465347</v>
      </c>
      <c r="T97" s="280" t="n">
        <f aca="false">J97/($K$27+$F$38+$F$47)</f>
        <v>0.041343669250646</v>
      </c>
      <c r="U97" s="280" t="n">
        <f aca="false">C97/($D$27+$N$17+$L$38+$L$47)</f>
        <v>0.0359848484848485</v>
      </c>
      <c r="W97" s="283" t="n">
        <f aca="false">(D97*0.1)+(F97*6)+(L97*0.1)+(N97*6)</f>
        <v>14.2</v>
      </c>
      <c r="X97" s="283"/>
      <c r="Y97" s="283"/>
    </row>
    <row r="98" customFormat="false" ht="8.25" hidden="false" customHeight="false" outlineLevel="0" collapsed="false">
      <c r="A98" s="281" t="s">
        <v>49</v>
      </c>
      <c r="B98" s="281"/>
      <c r="C98" s="281" t="n">
        <f aca="false">SUM(C93:C97)</f>
        <v>398</v>
      </c>
      <c r="D98" s="281" t="n">
        <f aca="false">SUM(D93:D97)</f>
        <v>1594</v>
      </c>
      <c r="E98" s="281"/>
      <c r="F98" s="281" t="n">
        <f aca="false">SUM(F93:F97)</f>
        <v>5</v>
      </c>
      <c r="G98" s="281"/>
      <c r="H98" s="281"/>
      <c r="I98" s="281"/>
      <c r="J98" s="281" t="n">
        <f aca="false">SUM(J93:J97)</f>
        <v>109</v>
      </c>
      <c r="K98" s="281" t="n">
        <f aca="false">SUM(K93:K97)</f>
        <v>76</v>
      </c>
      <c r="L98" s="281" t="n">
        <f aca="false">SUM(L93:L97)</f>
        <v>555</v>
      </c>
      <c r="M98" s="281"/>
      <c r="N98" s="281" t="n">
        <f aca="false">SUM(N93:N97)</f>
        <v>4</v>
      </c>
      <c r="O98" s="281"/>
    </row>
    <row r="99" customFormat="false" ht="8.25" hidden="false" customHeight="false" outlineLevel="0" collapsed="false">
      <c r="A99" s="281"/>
      <c r="B99" s="274"/>
      <c r="C99" s="274"/>
      <c r="D99" s="274"/>
      <c r="E99" s="274"/>
      <c r="F99" s="274"/>
      <c r="G99" s="274"/>
      <c r="H99" s="281"/>
      <c r="I99" s="274"/>
      <c r="J99" s="274"/>
      <c r="K99" s="274"/>
      <c r="L99" s="274"/>
      <c r="M99" s="274"/>
      <c r="N99" s="274"/>
    </row>
    <row r="100" customFormat="false" ht="8.25" hidden="false" customHeight="false" outlineLevel="0" collapsed="false">
      <c r="B100" s="274"/>
      <c r="C100" s="274"/>
      <c r="D100" s="274"/>
      <c r="E100" s="274"/>
      <c r="F100" s="274"/>
      <c r="G100" s="274"/>
      <c r="H100" s="274"/>
      <c r="I100" s="274"/>
      <c r="J100" s="274"/>
      <c r="K100" s="274"/>
      <c r="L100" s="274"/>
      <c r="M100" s="274"/>
    </row>
    <row r="101" customFormat="false" ht="8.25" hidden="false" customHeight="false" outlineLevel="0" collapsed="false">
      <c r="A101" s="275" t="s">
        <v>50</v>
      </c>
      <c r="B101" s="275"/>
      <c r="C101" s="275"/>
      <c r="D101" s="275"/>
      <c r="E101" s="275"/>
      <c r="F101" s="275"/>
      <c r="G101" s="275"/>
      <c r="H101" s="274"/>
      <c r="I101" s="274"/>
      <c r="J101" s="275" t="s">
        <v>19</v>
      </c>
      <c r="K101" s="275"/>
      <c r="L101" s="275"/>
      <c r="M101" s="275"/>
      <c r="N101" s="275"/>
      <c r="R101" s="275" t="s">
        <v>20</v>
      </c>
      <c r="S101" s="275"/>
      <c r="T101" s="275"/>
      <c r="V101" s="275" t="s">
        <v>21</v>
      </c>
      <c r="W101" s="275"/>
      <c r="X101" s="273" t="s">
        <v>58</v>
      </c>
      <c r="Y101" s="273" t="s">
        <v>76</v>
      </c>
      <c r="Z101" s="281"/>
    </row>
    <row r="102" customFormat="false" ht="8.25" hidden="false" customHeight="false" outlineLevel="0" collapsed="false">
      <c r="A102" s="281" t="s">
        <v>74</v>
      </c>
      <c r="B102" s="281" t="s">
        <v>24</v>
      </c>
      <c r="C102" s="281" t="s">
        <v>52</v>
      </c>
      <c r="D102" s="281" t="s">
        <v>53</v>
      </c>
      <c r="E102" s="281" t="s">
        <v>54</v>
      </c>
      <c r="F102" s="281" t="s">
        <v>55</v>
      </c>
      <c r="G102" s="281" t="s">
        <v>56</v>
      </c>
      <c r="H102" s="281" t="s">
        <v>30</v>
      </c>
      <c r="I102" s="281" t="s">
        <v>57</v>
      </c>
      <c r="K102" s="281" t="s">
        <v>34</v>
      </c>
      <c r="L102" s="281" t="s">
        <v>35</v>
      </c>
      <c r="M102" s="281" t="s">
        <v>36</v>
      </c>
      <c r="N102" s="281" t="s">
        <v>75</v>
      </c>
      <c r="O102" s="281" t="s">
        <v>31</v>
      </c>
      <c r="R102" s="281" t="s">
        <v>74</v>
      </c>
      <c r="S102" s="281" t="s">
        <v>38</v>
      </c>
      <c r="T102" s="281" t="s">
        <v>39</v>
      </c>
      <c r="U102" s="281" t="s">
        <v>40</v>
      </c>
      <c r="W102" s="281" t="s">
        <v>41</v>
      </c>
      <c r="X102" s="281" t="e">
        <f aca="false">(E102*1)+(F102*0.1)+(H102*6)+(L102*0.1)+(N102*6)</f>
        <v>#VALUE!</v>
      </c>
      <c r="Y102" s="281" t="e">
        <f aca="false">(E102*0.5)+(F102*0.1)+(H102*6)+(L102*0.1)+(N102*6)</f>
        <v>#VALUE!</v>
      </c>
      <c r="Z102" s="274"/>
    </row>
    <row r="103" customFormat="false" ht="8.25" hidden="false" customHeight="false" outlineLevel="0" collapsed="false">
      <c r="A103" s="282" t="s">
        <v>2071</v>
      </c>
      <c r="B103" s="283" t="n">
        <v>17</v>
      </c>
      <c r="C103" s="280" t="n">
        <f aca="false">E103/D103</f>
        <v>0.6171875</v>
      </c>
      <c r="D103" s="283" t="n">
        <v>128</v>
      </c>
      <c r="E103" s="283" t="n">
        <v>79</v>
      </c>
      <c r="F103" s="283" t="n">
        <v>1121</v>
      </c>
      <c r="G103" s="283" t="n">
        <f aca="false">F103/E103</f>
        <v>14.1898734177215</v>
      </c>
      <c r="H103" s="283" t="n">
        <v>5</v>
      </c>
      <c r="I103" s="280" t="n">
        <f aca="false">H103/E103</f>
        <v>0.0632911392405063</v>
      </c>
      <c r="K103" s="283" t="n">
        <v>3</v>
      </c>
      <c r="L103" s="283" t="n">
        <v>27</v>
      </c>
      <c r="M103" s="293" t="n">
        <f aca="false">L103/K103</f>
        <v>9</v>
      </c>
      <c r="N103" s="283" t="n">
        <v>0</v>
      </c>
      <c r="O103" s="280" t="n">
        <f aca="false">N103/K103</f>
        <v>0</v>
      </c>
      <c r="R103" s="282" t="s">
        <v>2072</v>
      </c>
      <c r="S103" s="294" t="n">
        <f aca="false">(D103+K103)/($D$27+$L$27+$N$17+$E$47+$L$47)</f>
        <v>0.183988764044944</v>
      </c>
      <c r="T103" s="294" t="n">
        <f aca="false">D103/($E$17)</f>
        <v>0.356545961002786</v>
      </c>
      <c r="U103" s="294" t="n">
        <f aca="false">K103/($N$17+$D$27+$L$38+$L$47)</f>
        <v>0.00568181818181818</v>
      </c>
      <c r="W103" s="283" t="n">
        <f aca="false">(F103*0.1)+(H103*6)+(L103*0.1)+(N103*6)</f>
        <v>144.8</v>
      </c>
      <c r="X103" s="283" t="n">
        <f aca="false">(E103*1)+(F103*0.1)+(H103*6)+(L103*0.1)+(N103*6)</f>
        <v>223.8</v>
      </c>
      <c r="Y103" s="283" t="n">
        <f aca="false">(E103*0.5)+(F103*0.1)+(H103*6)+(L103*0.1)+(N103*6)</f>
        <v>184.3</v>
      </c>
      <c r="Z103" s="274"/>
    </row>
    <row r="104" customFormat="false" ht="8.25" hidden="false" customHeight="false" outlineLevel="0" collapsed="false">
      <c r="A104" s="282"/>
      <c r="B104" s="283" t="n">
        <v>16</v>
      </c>
      <c r="C104" s="280" t="e">
        <f aca="false">E104/D104</f>
        <v>#DIV/0!</v>
      </c>
      <c r="D104" s="283"/>
      <c r="E104" s="283"/>
      <c r="F104" s="283"/>
      <c r="G104" s="283" t="e">
        <f aca="false">F104/E104</f>
        <v>#DIV/0!</v>
      </c>
      <c r="H104" s="283"/>
      <c r="I104" s="280" t="e">
        <f aca="false">H104/E104</f>
        <v>#DIV/0!</v>
      </c>
      <c r="K104" s="283" t="n">
        <v>16</v>
      </c>
      <c r="L104" s="283" t="n">
        <v>194</v>
      </c>
      <c r="M104" s="293" t="n">
        <f aca="false">L104/K104</f>
        <v>12.125</v>
      </c>
      <c r="N104" s="283" t="n">
        <v>1</v>
      </c>
      <c r="O104" s="280" t="n">
        <f aca="false">N104/K104</f>
        <v>0.0625</v>
      </c>
      <c r="R104" s="282"/>
      <c r="S104" s="294" t="n">
        <f aca="false">(D104+K104)/($D$27+$L$27+$N$17+$E$47+$L$47)</f>
        <v>0.0224719101123596</v>
      </c>
      <c r="T104" s="294" t="n">
        <f aca="false">D104/($E$17)</f>
        <v>0</v>
      </c>
      <c r="U104" s="294" t="n">
        <f aca="false">K104/($N$17+$D$27+$L$38+$L$47)</f>
        <v>0.0303030303030303</v>
      </c>
      <c r="W104" s="283" t="n">
        <f aca="false">(F104*0.1)+(H104*6)+(L104*0.1)+(N104*6)</f>
        <v>25.4</v>
      </c>
      <c r="X104" s="283" t="n">
        <f aca="false">(E104*1)+(F104*0.1)+(H104*6)+(L104*0.1)+(N104*6)</f>
        <v>25.4</v>
      </c>
      <c r="Y104" s="283" t="n">
        <f aca="false">(E104*0.5)+(F104*0.1)+(H104*6)+(L104*0.1)+(N104*6)</f>
        <v>25.4</v>
      </c>
      <c r="Z104" s="274"/>
    </row>
    <row r="105" customFormat="false" ht="8.25" hidden="false" customHeight="false" outlineLevel="0" collapsed="false">
      <c r="A105" s="282" t="s">
        <v>2107</v>
      </c>
      <c r="B105" s="283" t="n">
        <v>17</v>
      </c>
      <c r="C105" s="280" t="n">
        <f aca="false">E105/D105</f>
        <v>0.627272727272727</v>
      </c>
      <c r="D105" s="283" t="n">
        <v>110</v>
      </c>
      <c r="E105" s="283" t="n">
        <v>69</v>
      </c>
      <c r="F105" s="283" t="n">
        <v>901</v>
      </c>
      <c r="G105" s="283" t="n">
        <f aca="false">F105/E105</f>
        <v>13.0579710144928</v>
      </c>
      <c r="H105" s="283" t="n">
        <v>10</v>
      </c>
      <c r="I105" s="280" t="n">
        <f aca="false">H105/E105</f>
        <v>0.144927536231884</v>
      </c>
      <c r="K105" s="283" t="n">
        <v>3</v>
      </c>
      <c r="L105" s="283" t="n">
        <v>10</v>
      </c>
      <c r="M105" s="293" t="n">
        <f aca="false">L105/K105</f>
        <v>3.33333333333333</v>
      </c>
      <c r="N105" s="283" t="n">
        <v>0</v>
      </c>
      <c r="O105" s="280" t="n">
        <f aca="false">N105/K105</f>
        <v>0</v>
      </c>
      <c r="R105" s="282" t="s">
        <v>2108</v>
      </c>
      <c r="S105" s="294" t="n">
        <f aca="false">(D105+K105)/($D$27+$L$27+$N$17+$E$47+$L$47)</f>
        <v>0.158707865168539</v>
      </c>
      <c r="T105" s="294" t="n">
        <f aca="false">D105/($E$17)</f>
        <v>0.306406685236769</v>
      </c>
      <c r="U105" s="294" t="n">
        <f aca="false">K105/($N$17+$D$27+$L$38+$L$47)</f>
        <v>0.00568181818181818</v>
      </c>
      <c r="W105" s="283" t="n">
        <f aca="false">(F105*0.1)+(H105*6)+(L105*0.1)+(N105*6)</f>
        <v>151.1</v>
      </c>
      <c r="X105" s="283" t="n">
        <f aca="false">(E105*1)+(F105*0.1)+(H105*6)+(L105*0.1)+(N105*6)</f>
        <v>220.1</v>
      </c>
      <c r="Y105" s="283" t="n">
        <f aca="false">(E105*0.5)+(F105*0.1)+(H105*6)+(L105*0.1)+(N105*6)</f>
        <v>185.6</v>
      </c>
      <c r="Z105" s="274"/>
    </row>
    <row r="106" customFormat="false" ht="8.25" hidden="false" customHeight="false" outlineLevel="0" collapsed="false">
      <c r="A106" s="282" t="s">
        <v>2109</v>
      </c>
      <c r="B106" s="283" t="n">
        <v>8</v>
      </c>
      <c r="C106" s="280" t="n">
        <f aca="false">E106/D106</f>
        <v>0.519230769230769</v>
      </c>
      <c r="D106" s="283" t="n">
        <v>52</v>
      </c>
      <c r="E106" s="283" t="n">
        <v>27</v>
      </c>
      <c r="F106" s="283" t="n">
        <v>369</v>
      </c>
      <c r="G106" s="283" t="n">
        <f aca="false">F106/E106</f>
        <v>13.6666666666667</v>
      </c>
      <c r="H106" s="283" t="n">
        <v>2</v>
      </c>
      <c r="I106" s="280" t="n">
        <f aca="false">H106/E106</f>
        <v>0.0740740740740741</v>
      </c>
      <c r="K106" s="283" t="n">
        <v>1</v>
      </c>
      <c r="L106" s="283" t="n">
        <v>12</v>
      </c>
      <c r="M106" s="293" t="n">
        <f aca="false">L106/K106</f>
        <v>12</v>
      </c>
      <c r="N106" s="283" t="n">
        <v>0</v>
      </c>
      <c r="O106" s="280" t="n">
        <f aca="false">N106/K106</f>
        <v>0</v>
      </c>
      <c r="R106" s="282" t="s">
        <v>2080</v>
      </c>
      <c r="S106" s="294" t="n">
        <f aca="false">(D106+K106)/($D$27+$L$27+$N$17+$E$47+$L$47)</f>
        <v>0.074438202247191</v>
      </c>
      <c r="T106" s="294" t="n">
        <f aca="false">D106/($E$17)</f>
        <v>0.144846796657382</v>
      </c>
      <c r="U106" s="294" t="n">
        <f aca="false">K106/($N$17+$D$27+$L$38+$L$47)</f>
        <v>0.00189393939393939</v>
      </c>
      <c r="W106" s="283" t="n">
        <f aca="false">(F106*0.1)+(H106*6)+(L106*0.1)+(N106*6)</f>
        <v>50.1</v>
      </c>
      <c r="X106" s="283" t="n">
        <f aca="false">(E106*1)+(F106*0.1)+(H106*6)+(L106*0.1)+(N106*6)</f>
        <v>77.1</v>
      </c>
      <c r="Y106" s="283" t="n">
        <f aca="false">(E106*0.5)+(F106*0.1)+(H106*6)+(L106*0.1)+(N106*6)</f>
        <v>63.6</v>
      </c>
      <c r="Z106" s="274"/>
    </row>
    <row r="107" customFormat="false" ht="8.25" hidden="false" customHeight="false" outlineLevel="0" collapsed="false">
      <c r="A107" s="282" t="s">
        <v>2110</v>
      </c>
      <c r="B107" s="283" t="n">
        <v>4</v>
      </c>
      <c r="C107" s="280" t="n">
        <f aca="false">E107/D107</f>
        <v>0.666666666666667</v>
      </c>
      <c r="D107" s="283" t="n">
        <v>15</v>
      </c>
      <c r="E107" s="283" t="n">
        <v>10</v>
      </c>
      <c r="F107" s="283" t="n">
        <v>65</v>
      </c>
      <c r="G107" s="283" t="n">
        <f aca="false">F107/E107</f>
        <v>6.5</v>
      </c>
      <c r="H107" s="283" t="n">
        <v>0</v>
      </c>
      <c r="I107" s="280" t="n">
        <f aca="false">H107/E107</f>
        <v>0</v>
      </c>
      <c r="K107" s="283"/>
      <c r="L107" s="283"/>
      <c r="M107" s="293" t="e">
        <f aca="false">L107/K107</f>
        <v>#DIV/0!</v>
      </c>
      <c r="N107" s="283"/>
      <c r="O107" s="280" t="e">
        <f aca="false">N107/K107</f>
        <v>#DIV/0!</v>
      </c>
      <c r="R107" s="282" t="s">
        <v>2111</v>
      </c>
      <c r="S107" s="294" t="n">
        <f aca="false">(D107+K107)/($D$27+$L$27+$N$17+$E$47+$L$47)</f>
        <v>0.0210674157303371</v>
      </c>
      <c r="T107" s="294" t="n">
        <f aca="false">D107/($E$17)</f>
        <v>0.0417827298050139</v>
      </c>
      <c r="U107" s="294" t="n">
        <f aca="false">K107/($N$17+$D$27+$L$38+$L$47)</f>
        <v>0</v>
      </c>
      <c r="W107" s="283" t="n">
        <f aca="false">(F107*0.1)+(H107*6)+(L107*0.1)+(N107*6)</f>
        <v>6.5</v>
      </c>
      <c r="X107" s="283" t="n">
        <f aca="false">(E107*1)+(F107*0.1)+(H107*6)+(L107*0.1)+(N107*6)</f>
        <v>16.5</v>
      </c>
      <c r="Y107" s="283" t="n">
        <f aca="false">(E107*0.5)+(F107*0.1)+(H107*6)+(L107*0.1)+(N107*6)</f>
        <v>11.5</v>
      </c>
      <c r="Z107" s="274"/>
    </row>
    <row r="108" customFormat="false" ht="8.25" hidden="false" customHeight="false" outlineLevel="0" collapsed="false">
      <c r="A108" s="282" t="s">
        <v>2112</v>
      </c>
      <c r="B108" s="283" t="n">
        <v>8</v>
      </c>
      <c r="C108" s="280" t="n">
        <f aca="false">E108/D108</f>
        <v>0.875</v>
      </c>
      <c r="D108" s="283" t="n">
        <v>8</v>
      </c>
      <c r="E108" s="283" t="n">
        <v>7</v>
      </c>
      <c r="F108" s="283" t="n">
        <v>52</v>
      </c>
      <c r="G108" s="283" t="n">
        <f aca="false">F108/E108</f>
        <v>7.42857142857143</v>
      </c>
      <c r="H108" s="283" t="n">
        <v>0</v>
      </c>
      <c r="I108" s="280" t="n">
        <f aca="false">H108/E108</f>
        <v>0</v>
      </c>
      <c r="K108" s="283"/>
      <c r="L108" s="283"/>
      <c r="M108" s="293" t="e">
        <f aca="false">L108/K108</f>
        <v>#DIV/0!</v>
      </c>
      <c r="N108" s="283"/>
      <c r="O108" s="280" t="e">
        <f aca="false">N108/K108</f>
        <v>#DIV/0!</v>
      </c>
      <c r="R108" s="282" t="s">
        <v>2113</v>
      </c>
      <c r="S108" s="294" t="n">
        <f aca="false">(D108+K108)/($D$27+$L$27+$N$17+$E$47+$L$47)</f>
        <v>0.0112359550561798</v>
      </c>
      <c r="T108" s="294" t="n">
        <f aca="false">D108/($E$17)</f>
        <v>0.0222841225626741</v>
      </c>
      <c r="U108" s="294" t="n">
        <f aca="false">K108/($N$17+$D$27+$L$38+$L$47)</f>
        <v>0</v>
      </c>
      <c r="W108" s="283" t="n">
        <f aca="false">(F108*0.1)+(H108*6)+(L108*0.1)+(N108*6)</f>
        <v>5.2</v>
      </c>
      <c r="X108" s="283"/>
      <c r="Y108" s="283"/>
    </row>
    <row r="109" customFormat="false" ht="8.25" hidden="false" customHeight="false" outlineLevel="0" collapsed="false">
      <c r="A109" s="281" t="s">
        <v>49</v>
      </c>
      <c r="B109" s="281"/>
      <c r="C109" s="278"/>
      <c r="D109" s="281" t="n">
        <f aca="false">SUM(D103:D108)</f>
        <v>313</v>
      </c>
      <c r="E109" s="281" t="n">
        <f aca="false">SUM(E103:E108)</f>
        <v>192</v>
      </c>
      <c r="F109" s="281" t="n">
        <f aca="false">SUM(F103:F108)</f>
        <v>2508</v>
      </c>
      <c r="G109" s="281"/>
      <c r="H109" s="281" t="n">
        <f aca="false">SUM(H103:H108)</f>
        <v>17</v>
      </c>
      <c r="I109" s="281"/>
      <c r="J109" s="281"/>
      <c r="K109" s="281" t="n">
        <f aca="false">SUM(K103:K108)</f>
        <v>23</v>
      </c>
      <c r="L109" s="281" t="n">
        <f aca="false">SUM(L103:L108)</f>
        <v>243</v>
      </c>
      <c r="M109" s="281"/>
      <c r="N109" s="281" t="n">
        <f aca="false">SUM(N103:N108)</f>
        <v>1</v>
      </c>
      <c r="O109" s="281"/>
    </row>
    <row r="110" customFormat="false" ht="8.25" hidden="false" customHeight="false" outlineLevel="0" collapsed="false">
      <c r="A110" s="393"/>
      <c r="C110" s="274"/>
      <c r="D110" s="274"/>
      <c r="E110" s="274"/>
      <c r="F110" s="274"/>
      <c r="G110" s="274"/>
      <c r="H110" s="274"/>
      <c r="I110" s="274"/>
      <c r="J110" s="274"/>
      <c r="K110" s="274"/>
      <c r="L110" s="274"/>
    </row>
    <row r="111" customFormat="false" ht="8.25" hidden="false" customHeight="false" outlineLevel="0" collapsed="false">
      <c r="A111" s="281"/>
      <c r="C111" s="274"/>
      <c r="D111" s="274"/>
      <c r="E111" s="274"/>
      <c r="F111" s="274"/>
      <c r="G111" s="274"/>
      <c r="H111" s="274"/>
      <c r="I111" s="274"/>
      <c r="J111" s="274"/>
      <c r="K111" s="274"/>
      <c r="L111" s="274"/>
    </row>
    <row r="112" customFormat="false" ht="8.25" hidden="false" customHeight="false" outlineLevel="0" collapsed="false">
      <c r="A112" s="275" t="s">
        <v>50</v>
      </c>
      <c r="B112" s="275"/>
      <c r="C112" s="275"/>
      <c r="D112" s="275"/>
      <c r="E112" s="275"/>
      <c r="F112" s="275"/>
      <c r="G112" s="275"/>
      <c r="H112" s="274"/>
      <c r="I112" s="274"/>
      <c r="J112" s="275" t="s">
        <v>19</v>
      </c>
      <c r="K112" s="275"/>
      <c r="L112" s="275"/>
      <c r="M112" s="275"/>
      <c r="N112" s="275"/>
      <c r="R112" s="275" t="s">
        <v>20</v>
      </c>
      <c r="S112" s="275"/>
      <c r="T112" s="275"/>
      <c r="V112" s="275" t="s">
        <v>21</v>
      </c>
      <c r="W112" s="275"/>
      <c r="X112" s="273" t="s">
        <v>58</v>
      </c>
      <c r="Y112" s="273" t="s">
        <v>97</v>
      </c>
      <c r="Z112" s="281"/>
    </row>
    <row r="113" customFormat="false" ht="8.25" hidden="false" customHeight="false" outlineLevel="0" collapsed="false">
      <c r="A113" s="281" t="s">
        <v>95</v>
      </c>
      <c r="B113" s="281" t="s">
        <v>24</v>
      </c>
      <c r="C113" s="281" t="s">
        <v>52</v>
      </c>
      <c r="D113" s="281" t="s">
        <v>53</v>
      </c>
      <c r="E113" s="281" t="s">
        <v>54</v>
      </c>
      <c r="F113" s="281" t="s">
        <v>55</v>
      </c>
      <c r="G113" s="281" t="s">
        <v>56</v>
      </c>
      <c r="H113" s="281" t="s">
        <v>30</v>
      </c>
      <c r="I113" s="281" t="s">
        <v>57</v>
      </c>
      <c r="K113" s="281" t="s">
        <v>34</v>
      </c>
      <c r="L113" s="281" t="s">
        <v>35</v>
      </c>
      <c r="M113" s="281" t="s">
        <v>36</v>
      </c>
      <c r="N113" s="281" t="s">
        <v>96</v>
      </c>
      <c r="O113" s="281" t="s">
        <v>31</v>
      </c>
      <c r="R113" s="281" t="s">
        <v>95</v>
      </c>
      <c r="S113" s="281" t="s">
        <v>38</v>
      </c>
      <c r="T113" s="281" t="s">
        <v>39</v>
      </c>
      <c r="U113" s="281" t="s">
        <v>40</v>
      </c>
      <c r="W113" s="281" t="s">
        <v>41</v>
      </c>
      <c r="X113" s="281" t="e">
        <f aca="false">(E113*1)+(F113*0.1)+(H113*6)+(L113*0.1)+(N113*6)</f>
        <v>#VALUE!</v>
      </c>
      <c r="Y113" s="281" t="e">
        <f aca="false">(E113*0.5)+(F113*0.1)+(H113*6)+(L113*0.1)+(N113*6)</f>
        <v>#VALUE!</v>
      </c>
      <c r="Z113" s="274"/>
    </row>
    <row r="114" customFormat="false" ht="8.25" hidden="false" customHeight="false" outlineLevel="0" collapsed="false">
      <c r="A114" s="282" t="s">
        <v>2114</v>
      </c>
      <c r="B114" s="283" t="n">
        <v>4</v>
      </c>
      <c r="C114" s="280" t="n">
        <f aca="false">E114/D114</f>
        <v>0.625</v>
      </c>
      <c r="D114" s="283" t="n">
        <v>16</v>
      </c>
      <c r="E114" s="283" t="n">
        <v>10</v>
      </c>
      <c r="F114" s="283" t="n">
        <v>100</v>
      </c>
      <c r="G114" s="283" t="n">
        <f aca="false">F114/E114</f>
        <v>10</v>
      </c>
      <c r="H114" s="283" t="n">
        <v>2</v>
      </c>
      <c r="I114" s="280" t="n">
        <f aca="false">H114/E114</f>
        <v>0.2</v>
      </c>
      <c r="K114" s="283" t="n">
        <v>0</v>
      </c>
      <c r="L114" s="283" t="n">
        <v>0</v>
      </c>
      <c r="M114" s="283" t="n">
        <v>0</v>
      </c>
      <c r="N114" s="283" t="n">
        <v>0</v>
      </c>
      <c r="O114" s="280" t="e">
        <f aca="false">N114/K114</f>
        <v>#DIV/0!</v>
      </c>
      <c r="R114" s="282" t="s">
        <v>2115</v>
      </c>
      <c r="S114" s="294" t="n">
        <f aca="false">(D114+K114)/($E$47+$L$47+$E$38+$L$38+$K$27+$D$27+$N$17)</f>
        <v>0.0148423005565863</v>
      </c>
      <c r="T114" s="294" t="n">
        <f aca="false">D114/($E$47+$E$38+$K$27)</f>
        <v>0.0290909090909091</v>
      </c>
      <c r="U114" s="294" t="n">
        <f aca="false">K114/($L$47+$L$38+$D$27+$N$17)</f>
        <v>0</v>
      </c>
      <c r="W114" s="283" t="n">
        <f aca="false">(F114*0.1)+(H114*6)+(L114*0.1)+(N114*6)</f>
        <v>22</v>
      </c>
      <c r="X114" s="283" t="n">
        <f aca="false">(E114*1)+(F114*0.1)+(H114*6)+(L114*0.1)+(N114*6)</f>
        <v>32</v>
      </c>
      <c r="Y114" s="283" t="n">
        <f aca="false">(E114*0.5)+(F114*0.1)+(H114*6)+(L114*0.1)+(N114*6)</f>
        <v>27</v>
      </c>
      <c r="Z114" s="274"/>
    </row>
    <row r="115" customFormat="false" ht="8.25" hidden="false" customHeight="false" outlineLevel="0" collapsed="false">
      <c r="A115" s="282" t="s">
        <v>2087</v>
      </c>
      <c r="B115" s="283" t="n">
        <v>8</v>
      </c>
      <c r="C115" s="280" t="n">
        <f aca="false">E115/D115</f>
        <v>0.636363636363636</v>
      </c>
      <c r="D115" s="283" t="n">
        <v>22</v>
      </c>
      <c r="E115" s="283" t="n">
        <v>14</v>
      </c>
      <c r="F115" s="283" t="n">
        <v>137</v>
      </c>
      <c r="G115" s="283" t="n">
        <f aca="false">F115/E115</f>
        <v>9.78571428571429</v>
      </c>
      <c r="H115" s="283" t="n">
        <v>0</v>
      </c>
      <c r="I115" s="280" t="n">
        <f aca="false">H115/E115</f>
        <v>0</v>
      </c>
      <c r="K115" s="283" t="n">
        <v>0</v>
      </c>
      <c r="L115" s="283" t="n">
        <v>0</v>
      </c>
      <c r="M115" s="283" t="n">
        <v>0</v>
      </c>
      <c r="N115" s="283" t="n">
        <v>0</v>
      </c>
      <c r="O115" s="280" t="e">
        <f aca="false">N115/K115</f>
        <v>#DIV/0!</v>
      </c>
      <c r="R115" s="282" t="s">
        <v>2088</v>
      </c>
      <c r="S115" s="294" t="n">
        <f aca="false">(D115+K115)/($E$47+$L$47+$E$38+$L$38+$K$27+$D$27+$N$17)</f>
        <v>0.0204081632653061</v>
      </c>
      <c r="T115" s="294" t="n">
        <f aca="false">D115/($E$47+$E$38+$K$27)</f>
        <v>0.04</v>
      </c>
      <c r="U115" s="294" t="n">
        <f aca="false">K115/($L$47+$L$38+$D$27+$N$17)</f>
        <v>0</v>
      </c>
      <c r="W115" s="283" t="n">
        <f aca="false">(F115*0.1)+(H115*6)+(L115*0.1)+(N115*6)</f>
        <v>13.7</v>
      </c>
      <c r="X115" s="283" t="n">
        <f aca="false">(E115*1)+(F115*0.1)+(H115*6)+(L115*0.1)+(N115*6)</f>
        <v>27.7</v>
      </c>
      <c r="Y115" s="283" t="n">
        <f aca="false">(E115*0.5)+(F115*0.1)+(H115*6)+(L115*0.1)+(N115*6)</f>
        <v>20.7</v>
      </c>
      <c r="Z115" s="274"/>
    </row>
    <row r="116" customFormat="false" ht="8.25" hidden="false" customHeight="false" outlineLevel="0" collapsed="false">
      <c r="A116" s="282" t="s">
        <v>2116</v>
      </c>
      <c r="B116" s="283" t="n">
        <v>16</v>
      </c>
      <c r="C116" s="280" t="n">
        <f aca="false">E116/D116</f>
        <v>0.630434782608696</v>
      </c>
      <c r="D116" s="283" t="n">
        <v>92</v>
      </c>
      <c r="E116" s="283" t="n">
        <v>58</v>
      </c>
      <c r="F116" s="283" t="n">
        <v>702</v>
      </c>
      <c r="G116" s="283" t="n">
        <f aca="false">F116/E116</f>
        <v>12.1034482758621</v>
      </c>
      <c r="H116" s="283" t="n">
        <v>5</v>
      </c>
      <c r="I116" s="280" t="n">
        <f aca="false">H116/E116</f>
        <v>0.0862068965517241</v>
      </c>
      <c r="K116" s="283" t="n">
        <v>0</v>
      </c>
      <c r="L116" s="283" t="n">
        <v>0</v>
      </c>
      <c r="M116" s="283" t="n">
        <v>0</v>
      </c>
      <c r="N116" s="283" t="n">
        <v>0</v>
      </c>
      <c r="O116" s="280" t="e">
        <f aca="false">N116/K116</f>
        <v>#DIV/0!</v>
      </c>
      <c r="R116" s="282" t="s">
        <v>2117</v>
      </c>
      <c r="S116" s="294" t="n">
        <f aca="false">(D116+K116)/($E$47+$L$47+$E$38+$L$38+$K$27+$D$27+$N$17)</f>
        <v>0.0853432282003711</v>
      </c>
      <c r="T116" s="294" t="n">
        <f aca="false">D116/($E$47+$E$38+$K$27)</f>
        <v>0.167272727272727</v>
      </c>
      <c r="U116" s="294" t="n">
        <f aca="false">K116/($L$47+$L$38+$D$27+$N$17)</f>
        <v>0</v>
      </c>
      <c r="W116" s="283" t="n">
        <f aca="false">(F116*0.1)+(H116*6)+(L116*0.1)+(N116*6)</f>
        <v>100.2</v>
      </c>
      <c r="X116" s="283" t="n">
        <f aca="false">(E116*1)+(F116*0.1)+(H116*6)+(L116*0.1)+(N116*6)</f>
        <v>158.2</v>
      </c>
      <c r="Y116" s="283" t="n">
        <f aca="false">(E116*0.5)+(F116*0.1)+(H116*6)+(L116*0.1)+(N116*6)</f>
        <v>129.2</v>
      </c>
      <c r="Z116" s="274"/>
    </row>
    <row r="117" customFormat="false" ht="8.25" hidden="false" customHeight="false" outlineLevel="0" collapsed="false">
      <c r="A117" s="282" t="s">
        <v>2118</v>
      </c>
      <c r="B117" s="283"/>
      <c r="C117" s="280" t="e">
        <f aca="false">E117/D117</f>
        <v>#DIV/0!</v>
      </c>
      <c r="D117" s="283"/>
      <c r="E117" s="283"/>
      <c r="F117" s="283"/>
      <c r="G117" s="283" t="e">
        <f aca="false">F117/E117</f>
        <v>#DIV/0!</v>
      </c>
      <c r="H117" s="283" t="n">
        <v>0</v>
      </c>
      <c r="I117" s="280" t="e">
        <f aca="false">H117/E117</f>
        <v>#DIV/0!</v>
      </c>
      <c r="K117" s="283"/>
      <c r="L117" s="283"/>
      <c r="M117" s="283" t="n">
        <v>0</v>
      </c>
      <c r="N117" s="283" t="n">
        <v>0</v>
      </c>
      <c r="O117" s="280" t="e">
        <f aca="false">N117/K117</f>
        <v>#DIV/0!</v>
      </c>
      <c r="R117" s="282" t="s">
        <v>2119</v>
      </c>
      <c r="S117" s="294" t="n">
        <f aca="false">(D117+K117)/($E$47+$L$47+$E$38+$L$38+$K$27+$D$27+$N$17)</f>
        <v>0</v>
      </c>
      <c r="T117" s="294" t="n">
        <f aca="false">D117/($E$47+$E$38+$K$27)</f>
        <v>0</v>
      </c>
      <c r="U117" s="294" t="n">
        <f aca="false">K117/($L$47+$L$38+$D$27+$N$17)</f>
        <v>0</v>
      </c>
      <c r="W117" s="283" t="n">
        <f aca="false">(F117*0.1)+(H117*6)+(L117*0.1)+(N117*6)</f>
        <v>0</v>
      </c>
      <c r="X117" s="283"/>
      <c r="Y117" s="283"/>
    </row>
    <row r="118" customFormat="false" ht="8.25" hidden="false" customHeight="false" outlineLevel="0" collapsed="false">
      <c r="A118" s="281" t="s">
        <v>49</v>
      </c>
      <c r="B118" s="281"/>
      <c r="C118" s="278"/>
      <c r="D118" s="281" t="n">
        <f aca="false">SUM(D114:D117)</f>
        <v>130</v>
      </c>
      <c r="E118" s="281" t="n">
        <f aca="false">SUM(E114:E117)</f>
        <v>82</v>
      </c>
      <c r="F118" s="281" t="n">
        <f aca="false">SUM(F114:F117)</f>
        <v>939</v>
      </c>
      <c r="G118" s="281"/>
      <c r="H118" s="281" t="n">
        <f aca="false">SUM(H114:H117)</f>
        <v>7</v>
      </c>
      <c r="I118" s="281"/>
      <c r="J118" s="281"/>
      <c r="K118" s="281" t="n">
        <f aca="false">SUM(K114:K117)</f>
        <v>0</v>
      </c>
      <c r="L118" s="281" t="n">
        <f aca="false">SUM(L114:L117)</f>
        <v>0</v>
      </c>
      <c r="M118" s="281"/>
      <c r="N118" s="281" t="n">
        <f aca="false">SUM(N114:N117)</f>
        <v>0</v>
      </c>
      <c r="O118" s="278"/>
      <c r="Q118" s="285"/>
      <c r="S118" s="285"/>
      <c r="U118" s="274"/>
      <c r="V118" s="274"/>
    </row>
    <row r="119" customFormat="false" ht="8.25" hidden="false" customHeight="false" outlineLevel="0" collapsed="false">
      <c r="H119" s="289"/>
      <c r="I119" s="274"/>
      <c r="J119" s="274"/>
      <c r="P119" s="285"/>
      <c r="Q119" s="285"/>
      <c r="R119" s="285"/>
      <c r="T119" s="274"/>
      <c r="U119" s="274"/>
    </row>
    <row r="120" customFormat="false" ht="8.25" hidden="false" customHeight="false" outlineLevel="0" collapsed="false">
      <c r="H120" s="289"/>
      <c r="I120" s="274"/>
      <c r="J120" s="274"/>
      <c r="P120" s="285"/>
      <c r="Q120" s="285"/>
      <c r="R120" s="285"/>
      <c r="T120" s="274"/>
      <c r="U120" s="274"/>
    </row>
    <row r="121" customFormat="false" ht="8.25" hidden="false" customHeight="false" outlineLevel="0" collapsed="false">
      <c r="A121" s="275" t="s">
        <v>109</v>
      </c>
      <c r="B121" s="275"/>
      <c r="C121" s="275"/>
      <c r="D121" s="275"/>
      <c r="E121" s="275"/>
      <c r="F121" s="275"/>
      <c r="G121" s="275"/>
      <c r="H121" s="289"/>
      <c r="I121" s="274"/>
      <c r="J121" s="275" t="s">
        <v>110</v>
      </c>
      <c r="K121" s="275"/>
      <c r="L121" s="275"/>
      <c r="M121" s="275"/>
      <c r="N121" s="275"/>
      <c r="P121" s="295"/>
      <c r="Q121" s="285"/>
      <c r="R121" s="275" t="s">
        <v>111</v>
      </c>
      <c r="S121" s="275"/>
      <c r="T121" s="275"/>
      <c r="U121" s="275"/>
      <c r="V121" s="275"/>
    </row>
    <row r="122" customFormat="false" ht="8.25" hidden="false" customHeight="false" outlineLevel="0" collapsed="false">
      <c r="A122" s="278"/>
      <c r="B122" s="281" t="s">
        <v>53</v>
      </c>
      <c r="C122" s="281" t="s">
        <v>112</v>
      </c>
      <c r="D122" s="281" t="s">
        <v>55</v>
      </c>
      <c r="E122" s="281" t="s">
        <v>30</v>
      </c>
      <c r="H122" s="274"/>
      <c r="I122" s="274"/>
      <c r="J122" s="296" t="s">
        <v>113</v>
      </c>
      <c r="K122" s="296"/>
      <c r="L122" s="296"/>
      <c r="M122" s="296"/>
      <c r="N122" s="278" t="s">
        <v>114</v>
      </c>
      <c r="R122" s="296" t="s">
        <v>113</v>
      </c>
      <c r="S122" s="296"/>
      <c r="T122" s="296"/>
      <c r="U122" s="296"/>
      <c r="V122" s="278" t="s">
        <v>114</v>
      </c>
    </row>
    <row r="123" customFormat="false" ht="8.25" hidden="false" customHeight="false" outlineLevel="0" collapsed="false">
      <c r="A123" s="297" t="s">
        <v>117</v>
      </c>
      <c r="B123" s="283" t="n">
        <f aca="false">SUM(J93:J97,D103:D108,D114:D117)</f>
        <v>552</v>
      </c>
      <c r="C123" s="283" t="n">
        <f aca="false">SUM(E114:E117,E103:E108,K93:K97)</f>
        <v>350</v>
      </c>
      <c r="D123" s="283" t="n">
        <f aca="false">SUM(F114:F117,F103:F108,L93:L97)</f>
        <v>4002</v>
      </c>
      <c r="E123" s="283" t="n">
        <f aca="false">SUM(N93:N97,H103:H108,H114:H117)</f>
        <v>28</v>
      </c>
      <c r="H123" s="274"/>
      <c r="I123" s="274"/>
      <c r="J123" s="282" t="s">
        <v>2120</v>
      </c>
      <c r="K123" s="282"/>
      <c r="L123" s="282"/>
      <c r="M123" s="282"/>
      <c r="N123" s="282" t="s">
        <v>22</v>
      </c>
      <c r="R123" s="282" t="s">
        <v>2121</v>
      </c>
      <c r="S123" s="282"/>
      <c r="T123" s="282"/>
      <c r="U123" s="282"/>
      <c r="V123" s="282" t="s">
        <v>51</v>
      </c>
    </row>
    <row r="124" customFormat="false" ht="8.25" hidden="false" customHeight="false" outlineLevel="0" collapsed="false">
      <c r="A124" s="297" t="s">
        <v>118</v>
      </c>
      <c r="B124" s="283" t="n">
        <f aca="false">SUM(C88)</f>
        <v>552</v>
      </c>
      <c r="C124" s="283" t="n">
        <f aca="false">SUM(D88)</f>
        <v>350</v>
      </c>
      <c r="D124" s="283" t="n">
        <f aca="false">SUM(F88)</f>
        <v>4002</v>
      </c>
      <c r="E124" s="283" t="n">
        <f aca="false">SUM(H88)</f>
        <v>28</v>
      </c>
      <c r="F124" s="281"/>
      <c r="J124" s="282" t="s">
        <v>2122</v>
      </c>
      <c r="K124" s="282"/>
      <c r="L124" s="282"/>
      <c r="M124" s="282"/>
      <c r="N124" s="282" t="s">
        <v>122</v>
      </c>
      <c r="R124" s="282"/>
      <c r="S124" s="282"/>
      <c r="T124" s="282"/>
      <c r="U124" s="282"/>
      <c r="V124" s="282"/>
    </row>
    <row r="125" customFormat="false" ht="8.25" hidden="false" customHeight="false" outlineLevel="0" collapsed="false">
      <c r="A125" s="297" t="s">
        <v>120</v>
      </c>
      <c r="B125" s="282"/>
      <c r="F125" s="281"/>
      <c r="J125" s="282" t="s">
        <v>2123</v>
      </c>
      <c r="K125" s="282"/>
      <c r="L125" s="282"/>
      <c r="M125" s="282"/>
      <c r="N125" s="282" t="s">
        <v>1813</v>
      </c>
      <c r="R125" s="282"/>
      <c r="S125" s="282"/>
      <c r="T125" s="282"/>
      <c r="U125" s="282"/>
      <c r="V125" s="282"/>
    </row>
    <row r="126" customFormat="false" ht="8.25" hidden="false" customHeight="false" outlineLevel="0" collapsed="false">
      <c r="J126" s="282" t="s">
        <v>2124</v>
      </c>
      <c r="K126" s="282"/>
      <c r="L126" s="282"/>
      <c r="M126" s="282"/>
      <c r="N126" s="282" t="s">
        <v>51</v>
      </c>
      <c r="R126" s="282"/>
      <c r="S126" s="282"/>
      <c r="T126" s="282"/>
      <c r="U126" s="282"/>
      <c r="V126" s="282"/>
    </row>
    <row r="127" customFormat="false" ht="8.25" hidden="false" customHeight="false" outlineLevel="0" collapsed="false">
      <c r="A127" s="278"/>
      <c r="B127" s="281" t="s">
        <v>25</v>
      </c>
      <c r="C127" s="281" t="s">
        <v>28</v>
      </c>
      <c r="D127" s="281" t="s">
        <v>30</v>
      </c>
      <c r="J127" s="282" t="s">
        <v>2125</v>
      </c>
      <c r="K127" s="282"/>
      <c r="L127" s="282"/>
      <c r="M127" s="282"/>
      <c r="N127" s="282" t="s">
        <v>122</v>
      </c>
      <c r="R127" s="282"/>
      <c r="S127" s="282"/>
      <c r="T127" s="282"/>
      <c r="U127" s="282"/>
      <c r="V127" s="282"/>
    </row>
    <row r="128" customFormat="false" ht="8.25" hidden="false" customHeight="false" outlineLevel="0" collapsed="false">
      <c r="A128" s="297" t="s">
        <v>125</v>
      </c>
      <c r="B128" s="283" t="n">
        <f aca="false">SUM(M85:M87,C93:C97,K103:K108,K114:K117)</f>
        <v>480</v>
      </c>
      <c r="C128" s="283" t="n">
        <f aca="false">SUM(N85:N87,D93:D97,L103:L108,L114:L117)</f>
        <v>2109</v>
      </c>
      <c r="D128" s="283" t="n">
        <f aca="false">SUM(P85:P87,F93:F97,N103:N108,N114:N117)</f>
        <v>8</v>
      </c>
      <c r="J128" s="282"/>
      <c r="K128" s="282"/>
      <c r="L128" s="282"/>
      <c r="M128" s="282"/>
      <c r="N128" s="282"/>
      <c r="R128" s="297"/>
      <c r="S128" s="297"/>
      <c r="T128" s="297"/>
      <c r="U128" s="297"/>
      <c r="V128" s="282"/>
    </row>
    <row r="129" customFormat="false" ht="8.25" hidden="false" customHeight="false" outlineLevel="0" collapsed="false">
      <c r="A129" s="297" t="s">
        <v>120</v>
      </c>
      <c r="B129" s="282"/>
      <c r="J129" s="282"/>
      <c r="K129" s="282"/>
      <c r="L129" s="282"/>
      <c r="M129" s="282"/>
      <c r="N129" s="282"/>
      <c r="R129" s="297"/>
      <c r="S129" s="297"/>
      <c r="T129" s="297"/>
      <c r="U129" s="297"/>
      <c r="V129" s="282"/>
    </row>
    <row r="130" customFormat="false" ht="8.25" hidden="false" customHeight="false" outlineLevel="0" collapsed="false">
      <c r="J130" s="282"/>
      <c r="K130" s="282"/>
      <c r="L130" s="282"/>
      <c r="M130" s="282"/>
      <c r="N130" s="282"/>
      <c r="R130" s="297"/>
      <c r="S130" s="297"/>
      <c r="T130" s="297"/>
      <c r="U130" s="297"/>
      <c r="V130" s="282"/>
    </row>
    <row r="131" customFormat="false" ht="8.25" hidden="false" customHeight="false" outlineLevel="0" collapsed="false">
      <c r="B131" s="281" t="s">
        <v>16</v>
      </c>
      <c r="C131" s="281" t="s">
        <v>17</v>
      </c>
    </row>
    <row r="132" customFormat="false" ht="8.25" hidden="false" customHeight="false" outlineLevel="0" collapsed="false">
      <c r="A132" s="297" t="s">
        <v>131</v>
      </c>
      <c r="B132" s="280" t="n">
        <f aca="false">B128/(B124+B128)</f>
        <v>0.465116279069767</v>
      </c>
      <c r="C132" s="280" t="n">
        <f aca="false">B124/(B124+B128)</f>
        <v>0.534883720930233</v>
      </c>
      <c r="J132" s="273" t="s">
        <v>132</v>
      </c>
    </row>
    <row r="133" customFormat="false" ht="8.25" hidden="false" customHeight="false" outlineLevel="0" collapsed="false">
      <c r="A133" s="297" t="s">
        <v>133</v>
      </c>
      <c r="B133" s="282"/>
      <c r="C133" s="282"/>
    </row>
    <row r="141" customFormat="false" ht="8.25" hidden="false" customHeight="false" outlineLevel="0" collapsed="false">
      <c r="A141" s="275" t="s">
        <v>134</v>
      </c>
      <c r="B141" s="275"/>
      <c r="C141" s="275"/>
      <c r="D141" s="275"/>
      <c r="E141" s="275"/>
      <c r="F141" s="275"/>
      <c r="G141" s="275"/>
      <c r="H141" s="275"/>
      <c r="I141" s="275"/>
      <c r="J141" s="275"/>
      <c r="K141" s="275"/>
      <c r="L141" s="275"/>
      <c r="M141" s="275"/>
      <c r="N141" s="275"/>
      <c r="O141" s="275"/>
      <c r="P141" s="275"/>
      <c r="Q141" s="275"/>
      <c r="R141" s="275"/>
      <c r="S141" s="275"/>
      <c r="T141" s="275"/>
      <c r="U141" s="275"/>
      <c r="V141" s="275"/>
      <c r="W141" s="275"/>
    </row>
    <row r="142" customFormat="false" ht="8.25" hidden="false" customHeight="false" outlineLevel="0" collapsed="false">
      <c r="A142" s="276"/>
      <c r="B142" s="276"/>
      <c r="C142" s="276"/>
      <c r="D142" s="276"/>
      <c r="E142" s="276"/>
      <c r="F142" s="276"/>
      <c r="G142" s="276"/>
      <c r="H142" s="276"/>
      <c r="I142" s="276"/>
      <c r="J142" s="276"/>
      <c r="K142" s="276"/>
      <c r="L142" s="276"/>
      <c r="M142" s="276"/>
      <c r="N142" s="276"/>
      <c r="O142" s="276"/>
      <c r="P142" s="276"/>
      <c r="Q142" s="276"/>
      <c r="R142" s="276"/>
      <c r="S142" s="276"/>
      <c r="T142" s="276"/>
      <c r="U142" s="276"/>
      <c r="V142" s="276"/>
      <c r="W142" s="276"/>
    </row>
    <row r="143" customFormat="false" ht="8.25" hidden="false" customHeight="false" outlineLevel="0" collapsed="false">
      <c r="H143" s="277" t="s">
        <v>11</v>
      </c>
      <c r="I143" s="277"/>
      <c r="J143" s="277"/>
      <c r="M143" s="277" t="s">
        <v>12</v>
      </c>
      <c r="N143" s="277"/>
      <c r="O143" s="277"/>
    </row>
    <row r="144" customFormat="false" ht="8.25" hidden="false" customHeight="false" outlineLevel="0" collapsed="false">
      <c r="H144" s="277" t="s">
        <v>14</v>
      </c>
      <c r="I144" s="277"/>
      <c r="J144" s="277"/>
    </row>
    <row r="145" customFormat="false" ht="8.25" hidden="false" customHeight="false" outlineLevel="0" collapsed="false">
      <c r="H145" s="277"/>
      <c r="I145" s="277"/>
      <c r="J145" s="277"/>
    </row>
    <row r="146" customFormat="false" ht="8.25" hidden="false" customHeight="false" outlineLevel="0" collapsed="false">
      <c r="H146" s="277"/>
      <c r="I146" s="277"/>
      <c r="J146" s="277"/>
    </row>
    <row r="147" customFormat="false" ht="8.25" hidden="false" customHeight="false" outlineLevel="0" collapsed="false">
      <c r="D147" s="278" t="s">
        <v>135</v>
      </c>
      <c r="P147" s="278" t="s">
        <v>136</v>
      </c>
    </row>
    <row r="148" customFormat="false" ht="8.25" hidden="false" customHeight="false" outlineLevel="0" collapsed="false">
      <c r="A148" s="281" t="s">
        <v>137</v>
      </c>
      <c r="P148" s="278" t="s">
        <v>137</v>
      </c>
      <c r="S148" s="281" t="s">
        <v>138</v>
      </c>
    </row>
    <row r="149" customFormat="false" ht="8.25" hidden="false" customHeight="false" outlineLevel="0" collapsed="false">
      <c r="A149" s="297" t="s">
        <v>139</v>
      </c>
      <c r="B149" s="298" t="s">
        <v>140</v>
      </c>
      <c r="C149" s="298" t="s">
        <v>26</v>
      </c>
      <c r="D149" s="298" t="s">
        <v>27</v>
      </c>
      <c r="E149" s="298" t="s">
        <v>55</v>
      </c>
      <c r="F149" s="298" t="s">
        <v>30</v>
      </c>
      <c r="G149" s="298" t="s">
        <v>141</v>
      </c>
      <c r="H149" s="298" t="s">
        <v>34</v>
      </c>
      <c r="I149" s="298" t="s">
        <v>55</v>
      </c>
      <c r="J149" s="298" t="s">
        <v>142</v>
      </c>
      <c r="K149" s="298" t="s">
        <v>30</v>
      </c>
      <c r="L149" s="298" t="s">
        <v>41</v>
      </c>
      <c r="O149" s="298" t="s">
        <v>143</v>
      </c>
      <c r="P149" s="298" t="s">
        <v>144</v>
      </c>
      <c r="Q149" s="298" t="s">
        <v>145</v>
      </c>
      <c r="S149" s="279" t="s">
        <v>16</v>
      </c>
      <c r="T149" s="279" t="s">
        <v>17</v>
      </c>
    </row>
    <row r="150" customFormat="false" ht="8.25" hidden="false" customHeight="false" outlineLevel="0" collapsed="false">
      <c r="A150" s="282" t="s">
        <v>49</v>
      </c>
      <c r="B150" s="292" t="n">
        <f aca="false">AVERAGE(B160,B170)</f>
        <v>496.5</v>
      </c>
      <c r="C150" s="292" t="n">
        <f aca="false">AVERAGE(C160,C170)</f>
        <v>326</v>
      </c>
      <c r="D150" s="299" t="n">
        <f aca="false">C150/B150</f>
        <v>0.656596173212487</v>
      </c>
      <c r="E150" s="292" t="n">
        <f aca="false">AVERAGE(E160,E170)</f>
        <v>3630.5</v>
      </c>
      <c r="F150" s="292" t="n">
        <f aca="false">AVERAGE(F160,F170)</f>
        <v>24</v>
      </c>
      <c r="G150" s="292" t="n">
        <f aca="false">AVERAGE(G160,G170)</f>
        <v>10.5</v>
      </c>
      <c r="H150" s="292" t="n">
        <f aca="false">AVERAGE(H160,H170)</f>
        <v>143</v>
      </c>
      <c r="I150" s="292" t="n">
        <f aca="false">AVERAGE(I160,I170)</f>
        <v>806.5</v>
      </c>
      <c r="J150" s="300" t="n">
        <f aca="false">I150/H150</f>
        <v>5.63986013986014</v>
      </c>
      <c r="K150" s="292" t="n">
        <f aca="false">AVERAGE(K160,K170)</f>
        <v>5.5</v>
      </c>
      <c r="L150" s="283" t="n">
        <f aca="false">((E150*0.05)+(F150*4)+(G150*-1)+(I150*0.1)+(K150*6))</f>
        <v>380.675</v>
      </c>
      <c r="O150" s="299" t="n">
        <f aca="false">(B150+H150)/(B152+F152+B154+F154+B156+F156+B150+H150)</f>
        <v>0.43311886217406</v>
      </c>
      <c r="P150" s="280" t="n">
        <f aca="false">B150/(B150+F152+F154+F156)</f>
        <v>0.511065362840968</v>
      </c>
      <c r="Q150" s="280" t="n">
        <f aca="false">H150/(H150+B152+B154+B156)</f>
        <v>0.283168316831683</v>
      </c>
      <c r="S150" s="280" t="n">
        <f aca="false">(H150+B152+B154+B156)/(H150+B152+B154+B156+B150)</f>
        <v>0.504243634548178</v>
      </c>
      <c r="T150" s="280" t="n">
        <f aca="false">B150/(B150+H150+B152+B154+B156)</f>
        <v>0.495756365451822</v>
      </c>
    </row>
    <row r="151" customFormat="false" ht="8.25" hidden="false" customHeight="false" outlineLevel="0" collapsed="false">
      <c r="A151" s="297" t="s">
        <v>146</v>
      </c>
      <c r="B151" s="298" t="s">
        <v>34</v>
      </c>
      <c r="C151" s="298" t="s">
        <v>55</v>
      </c>
      <c r="D151" s="298" t="s">
        <v>142</v>
      </c>
      <c r="E151" s="298" t="s">
        <v>30</v>
      </c>
      <c r="F151" s="298" t="s">
        <v>53</v>
      </c>
      <c r="G151" s="298" t="s">
        <v>54</v>
      </c>
      <c r="H151" s="298" t="s">
        <v>55</v>
      </c>
      <c r="I151" s="298" t="s">
        <v>147</v>
      </c>
      <c r="J151" s="298" t="s">
        <v>30</v>
      </c>
      <c r="K151" s="298" t="s">
        <v>41</v>
      </c>
      <c r="L151" s="292" t="s">
        <v>148</v>
      </c>
      <c r="O151" s="279" t="s">
        <v>143</v>
      </c>
      <c r="P151" s="279" t="s">
        <v>145</v>
      </c>
      <c r="Q151" s="279" t="s">
        <v>149</v>
      </c>
    </row>
    <row r="152" customFormat="false" ht="8.25" hidden="false" customHeight="false" outlineLevel="0" collapsed="false">
      <c r="A152" s="282" t="s">
        <v>49</v>
      </c>
      <c r="B152" s="292" t="n">
        <f aca="false">AVERAGE(B162,B172)</f>
        <v>349.5</v>
      </c>
      <c r="C152" s="292" t="n">
        <f aca="false">AVERAGE(C162,C172)</f>
        <v>1584.5</v>
      </c>
      <c r="D152" s="300" t="n">
        <f aca="false">C152/B152</f>
        <v>4.53361945636624</v>
      </c>
      <c r="E152" s="292" t="n">
        <f aca="false">AVERAGE(E162,E172)</f>
        <v>16.5</v>
      </c>
      <c r="F152" s="292" t="n">
        <f aca="false">AVERAGE(F162,F172)</f>
        <v>69.5</v>
      </c>
      <c r="G152" s="292" t="n">
        <f aca="false">AVERAGE(G162,G172)</f>
        <v>53.5</v>
      </c>
      <c r="H152" s="292" t="n">
        <f aca="false">AVERAGE(H162,H172)</f>
        <v>448</v>
      </c>
      <c r="I152" s="300" t="n">
        <f aca="false">H152/G152</f>
        <v>8.37383177570093</v>
      </c>
      <c r="J152" s="292" t="n">
        <f aca="false">AVERAGE(J162,J172)</f>
        <v>0</v>
      </c>
      <c r="K152" s="283" t="n">
        <f aca="false">(C152*0.1)+(E152*6)+(H152*0.1)+(J152*6)</f>
        <v>302.25</v>
      </c>
      <c r="L152" s="283" t="n">
        <f aca="false">(C152*0.1)+(E152*6)+(G152*1)+(H152*0.1)+(J152*6)</f>
        <v>355.75</v>
      </c>
      <c r="O152" s="299" t="n">
        <f aca="false">(B152+F152)/(B152+F152+B154+F154+B156+F156+B150+H150)</f>
        <v>0.283779207585506</v>
      </c>
      <c r="P152" s="280" t="n">
        <f aca="false">B152/(H150+B152+B154+B156)</f>
        <v>0.692079207920792</v>
      </c>
      <c r="Q152" s="280" t="n">
        <f aca="false">F152/(F152+F154+F156)</f>
        <v>0.146315789473684</v>
      </c>
    </row>
    <row r="153" customFormat="false" ht="8.25" hidden="false" customHeight="false" outlineLevel="0" collapsed="false">
      <c r="A153" s="297" t="s">
        <v>150</v>
      </c>
      <c r="B153" s="298" t="s">
        <v>34</v>
      </c>
      <c r="C153" s="298" t="s">
        <v>55</v>
      </c>
      <c r="D153" s="298" t="s">
        <v>142</v>
      </c>
      <c r="E153" s="298" t="s">
        <v>30</v>
      </c>
      <c r="F153" s="298" t="s">
        <v>53</v>
      </c>
      <c r="G153" s="298" t="s">
        <v>54</v>
      </c>
      <c r="H153" s="298" t="s">
        <v>55</v>
      </c>
      <c r="I153" s="298" t="s">
        <v>147</v>
      </c>
      <c r="J153" s="298" t="s">
        <v>30</v>
      </c>
      <c r="K153" s="298" t="s">
        <v>41</v>
      </c>
      <c r="L153" s="292" t="s">
        <v>148</v>
      </c>
      <c r="O153" s="279" t="s">
        <v>143</v>
      </c>
      <c r="P153" s="279" t="s">
        <v>145</v>
      </c>
      <c r="Q153" s="279" t="s">
        <v>149</v>
      </c>
    </row>
    <row r="154" customFormat="false" ht="8.25" hidden="false" customHeight="false" outlineLevel="0" collapsed="false">
      <c r="A154" s="282" t="s">
        <v>49</v>
      </c>
      <c r="B154" s="292" t="n">
        <f aca="false">AVERAGE(B164,B174)</f>
        <v>12.5</v>
      </c>
      <c r="C154" s="292" t="n">
        <f aca="false">AVERAGE(C164,C174)</f>
        <v>63.5</v>
      </c>
      <c r="D154" s="292" t="n">
        <f aca="false">C154/B154</f>
        <v>5.08</v>
      </c>
      <c r="E154" s="292" t="n">
        <f aca="false">AVERAGE(E164,E174)</f>
        <v>0.5</v>
      </c>
      <c r="F154" s="292" t="n">
        <f aca="false">AVERAGE(F164,F174)</f>
        <v>299</v>
      </c>
      <c r="G154" s="292" t="n">
        <f aca="false">AVERAGE(G164,G174)</f>
        <v>195.5</v>
      </c>
      <c r="H154" s="292" t="n">
        <f aca="false">AVERAGE(H164,H174)</f>
        <v>2429.5</v>
      </c>
      <c r="I154" s="300" t="n">
        <f aca="false">H154/G154</f>
        <v>12.4271099744246</v>
      </c>
      <c r="J154" s="292" t="n">
        <f aca="false">AVERAGE(J164,J174)</f>
        <v>16.5</v>
      </c>
      <c r="K154" s="283" t="n">
        <f aca="false">(C154*0.1)+(E154*6)+(H154*0.1)+(J154*6)</f>
        <v>351.3</v>
      </c>
      <c r="L154" s="283" t="n">
        <f aca="false">(C154*0.1)+(E154*6)+(G154*1)+(H154*0.1)+(J154*6)</f>
        <v>546.8</v>
      </c>
      <c r="O154" s="299" t="n">
        <f aca="false">(B154+F154)/(B152+F152+B154+F154+B156+F156+B150+H150)</f>
        <v>0.21097189299018</v>
      </c>
      <c r="P154" s="280" t="n">
        <f aca="false">B154/(B152+H150+B154+B156)</f>
        <v>0.0247524752475248</v>
      </c>
      <c r="Q154" s="280" t="n">
        <f aca="false">F154/(F154+F152+F156)</f>
        <v>0.629473684210526</v>
      </c>
    </row>
    <row r="155" customFormat="false" ht="8.25" hidden="false" customHeight="false" outlineLevel="0" collapsed="false">
      <c r="A155" s="297" t="s">
        <v>151</v>
      </c>
      <c r="B155" s="298" t="s">
        <v>34</v>
      </c>
      <c r="C155" s="298" t="s">
        <v>55</v>
      </c>
      <c r="D155" s="298" t="s">
        <v>142</v>
      </c>
      <c r="E155" s="298" t="s">
        <v>30</v>
      </c>
      <c r="F155" s="298" t="s">
        <v>53</v>
      </c>
      <c r="G155" s="298" t="s">
        <v>54</v>
      </c>
      <c r="H155" s="298" t="s">
        <v>55</v>
      </c>
      <c r="I155" s="298" t="s">
        <v>147</v>
      </c>
      <c r="J155" s="298" t="s">
        <v>30</v>
      </c>
      <c r="K155" s="298" t="s">
        <v>41</v>
      </c>
      <c r="L155" s="292" t="s">
        <v>148</v>
      </c>
      <c r="O155" s="279" t="s">
        <v>143</v>
      </c>
      <c r="P155" s="279" t="s">
        <v>145</v>
      </c>
      <c r="Q155" s="279" t="s">
        <v>149</v>
      </c>
    </row>
    <row r="156" customFormat="false" ht="8.25" hidden="false" customHeight="false" outlineLevel="0" collapsed="false">
      <c r="A156" s="282" t="s">
        <v>49</v>
      </c>
      <c r="B156" s="292" t="n">
        <f aca="false">AVERAGE(B166,B176)</f>
        <v>0</v>
      </c>
      <c r="C156" s="292" t="n">
        <f aca="false">AVERAGE(C166,C176)</f>
        <v>0</v>
      </c>
      <c r="D156" s="292" t="e">
        <f aca="false">C156/B156</f>
        <v>#DIV/0!</v>
      </c>
      <c r="E156" s="292" t="n">
        <f aca="false">AVERAGE(E166,E176)</f>
        <v>0</v>
      </c>
      <c r="F156" s="292" t="n">
        <f aca="false">AVERAGE(F166,F176)</f>
        <v>106.5</v>
      </c>
      <c r="G156" s="292" t="n">
        <f aca="false">AVERAGE(G166,G176)</f>
        <v>76.5</v>
      </c>
      <c r="H156" s="292" t="n">
        <f aca="false">AVERAGE(H166,H176)</f>
        <v>752.5</v>
      </c>
      <c r="I156" s="300" t="n">
        <f aca="false">H156/G156</f>
        <v>9.83660130718954</v>
      </c>
      <c r="J156" s="292" t="n">
        <f aca="false">AVERAGE(J166,J176)</f>
        <v>7</v>
      </c>
      <c r="K156" s="283" t="n">
        <f aca="false">(C156*0.1)+(E156*6)+(H156*0.1)+(J156*6)</f>
        <v>117.25</v>
      </c>
      <c r="L156" s="283" t="n">
        <f aca="false">(C156*0.1)+(E156*6)+(G156*1)+(H156*0.1)+(J156*6)</f>
        <v>193.75</v>
      </c>
      <c r="O156" s="299" t="n">
        <f aca="false">(B156+F156)/(B152+F152+B154+F154+B156+F156+B150+H150)</f>
        <v>0.072130037250254</v>
      </c>
      <c r="P156" s="294" t="n">
        <f aca="false">B156/(B156+B154+B152+H150)</f>
        <v>0</v>
      </c>
      <c r="Q156" s="280" t="n">
        <f aca="false">F156/(F156+F154+F152)</f>
        <v>0.224210526315789</v>
      </c>
    </row>
    <row r="157" customFormat="false" ht="8.25" hidden="false" customHeight="false" outlineLevel="0" collapsed="false">
      <c r="B157" s="301"/>
      <c r="C157" s="301"/>
      <c r="D157" s="301"/>
      <c r="E157" s="301"/>
      <c r="F157" s="301"/>
      <c r="G157" s="301"/>
      <c r="H157" s="301"/>
      <c r="I157" s="301"/>
      <c r="J157" s="301"/>
      <c r="K157" s="301"/>
      <c r="L157" s="302"/>
      <c r="P157" s="278"/>
    </row>
    <row r="158" customFormat="false" ht="8.25" hidden="false" customHeight="false" outlineLevel="0" collapsed="false">
      <c r="A158" s="281" t="n">
        <v>2024</v>
      </c>
      <c r="P158" s="278" t="n">
        <v>2024</v>
      </c>
      <c r="S158" s="281" t="s">
        <v>138</v>
      </c>
    </row>
    <row r="159" customFormat="false" ht="8.25" hidden="false" customHeight="false" outlineLevel="0" collapsed="false">
      <c r="A159" s="297" t="s">
        <v>139</v>
      </c>
      <c r="B159" s="298" t="s">
        <v>140</v>
      </c>
      <c r="C159" s="298" t="s">
        <v>26</v>
      </c>
      <c r="D159" s="298" t="s">
        <v>27</v>
      </c>
      <c r="E159" s="298" t="s">
        <v>55</v>
      </c>
      <c r="F159" s="298" t="s">
        <v>30</v>
      </c>
      <c r="G159" s="298" t="s">
        <v>141</v>
      </c>
      <c r="H159" s="298" t="s">
        <v>34</v>
      </c>
      <c r="I159" s="298" t="s">
        <v>55</v>
      </c>
      <c r="J159" s="298" t="s">
        <v>142</v>
      </c>
      <c r="K159" s="298" t="s">
        <v>30</v>
      </c>
      <c r="L159" s="298" t="s">
        <v>41</v>
      </c>
      <c r="O159" s="298" t="s">
        <v>143</v>
      </c>
      <c r="P159" s="298" t="s">
        <v>144</v>
      </c>
      <c r="Q159" s="298" t="s">
        <v>145</v>
      </c>
      <c r="S159" s="279" t="s">
        <v>16</v>
      </c>
      <c r="T159" s="279" t="s">
        <v>17</v>
      </c>
    </row>
    <row r="160" customFormat="false" ht="8.25" hidden="false" customHeight="false" outlineLevel="0" collapsed="false">
      <c r="A160" s="282" t="s">
        <v>49</v>
      </c>
      <c r="B160" s="292" t="n">
        <v>524</v>
      </c>
      <c r="C160" s="292" t="n">
        <v>365</v>
      </c>
      <c r="D160" s="299" t="n">
        <f aca="false">C160/B160</f>
        <v>0.696564885496183</v>
      </c>
      <c r="E160" s="292" t="n">
        <v>3932</v>
      </c>
      <c r="F160" s="292" t="n">
        <v>29</v>
      </c>
      <c r="G160" s="292" t="n">
        <v>9</v>
      </c>
      <c r="H160" s="292" t="n">
        <v>166</v>
      </c>
      <c r="I160" s="292" t="n">
        <v>983</v>
      </c>
      <c r="J160" s="300" t="n">
        <f aca="false">I160/H160</f>
        <v>5.92168674698795</v>
      </c>
      <c r="K160" s="292" t="n">
        <v>7</v>
      </c>
      <c r="L160" s="283" t="n">
        <f aca="false">((E160*0.05)+(F160*4)+(G160*-1)+(I160*0.1)+(K160*6))</f>
        <v>443.9</v>
      </c>
      <c r="O160" s="299" t="n">
        <f aca="false">(B160+H160)/(B162+F162+B164+F164+B166+F166+B160+H160)</f>
        <v>0.442875481386393</v>
      </c>
      <c r="P160" s="280" t="n">
        <f aca="false">B160/(B160+F162+F164+F166)</f>
        <v>0.507751937984496</v>
      </c>
      <c r="Q160" s="280" t="n">
        <f aca="false">H160/(H160+B162+B164+B166)</f>
        <v>0.315589353612167</v>
      </c>
      <c r="S160" s="280" t="n">
        <f aca="false">(H160+B162+B164+B166)/(H160+B162+B164+B166+B160)</f>
        <v>0.500952380952381</v>
      </c>
      <c r="T160" s="280" t="n">
        <f aca="false">B160/(B160+H160+B162+B164+B166)</f>
        <v>0.499047619047619</v>
      </c>
    </row>
    <row r="161" customFormat="false" ht="8.25" hidden="false" customHeight="false" outlineLevel="0" collapsed="false">
      <c r="A161" s="297" t="s">
        <v>146</v>
      </c>
      <c r="B161" s="298" t="s">
        <v>34</v>
      </c>
      <c r="C161" s="298" t="s">
        <v>55</v>
      </c>
      <c r="D161" s="298" t="s">
        <v>142</v>
      </c>
      <c r="E161" s="298" t="s">
        <v>30</v>
      </c>
      <c r="F161" s="298" t="s">
        <v>53</v>
      </c>
      <c r="G161" s="298" t="s">
        <v>54</v>
      </c>
      <c r="H161" s="298" t="s">
        <v>55</v>
      </c>
      <c r="I161" s="298" t="s">
        <v>147</v>
      </c>
      <c r="J161" s="298" t="s">
        <v>30</v>
      </c>
      <c r="K161" s="298" t="s">
        <v>41</v>
      </c>
      <c r="L161" s="298" t="s">
        <v>148</v>
      </c>
      <c r="O161" s="279" t="s">
        <v>143</v>
      </c>
      <c r="P161" s="279" t="s">
        <v>145</v>
      </c>
      <c r="Q161" s="279" t="s">
        <v>149</v>
      </c>
    </row>
    <row r="162" customFormat="false" ht="8.25" hidden="false" customHeight="false" outlineLevel="0" collapsed="false">
      <c r="A162" s="282" t="s">
        <v>49</v>
      </c>
      <c r="B162" s="292" t="n">
        <v>354</v>
      </c>
      <c r="C162" s="292" t="n">
        <v>1600</v>
      </c>
      <c r="D162" s="300" t="n">
        <f aca="false">C162/B162</f>
        <v>4.51977401129944</v>
      </c>
      <c r="E162" s="292" t="n">
        <v>18</v>
      </c>
      <c r="F162" s="292" t="n">
        <v>84</v>
      </c>
      <c r="G162" s="292" t="n">
        <v>65</v>
      </c>
      <c r="H162" s="292" t="n">
        <v>564</v>
      </c>
      <c r="I162" s="300" t="n">
        <f aca="false">H162/G162</f>
        <v>8.67692307692308</v>
      </c>
      <c r="J162" s="292" t="n">
        <v>0</v>
      </c>
      <c r="K162" s="283" t="n">
        <f aca="false">(C162*0.1)+(E162*6)+(H162*0.1)+(J162*6)</f>
        <v>324.4</v>
      </c>
      <c r="L162" s="283" t="n">
        <f aca="false">(C162*0.1)+(E162*6)+(G162*1)+(H162*0.1)+(J162*6)</f>
        <v>389.4</v>
      </c>
      <c r="O162" s="299" t="n">
        <f aca="false">(B162+F162)/(B162+F162+B164+F164+B166+F166+B160+H160)</f>
        <v>0.281129653401797</v>
      </c>
      <c r="P162" s="280" t="n">
        <f aca="false">B162/(H160+B162+B164+B166)</f>
        <v>0.673003802281369</v>
      </c>
      <c r="Q162" s="280" t="n">
        <f aca="false">F162/(F162+F164+F166)</f>
        <v>0.165354330708661</v>
      </c>
    </row>
    <row r="163" customFormat="false" ht="8.25" hidden="false" customHeight="false" outlineLevel="0" collapsed="false">
      <c r="A163" s="297" t="s">
        <v>150</v>
      </c>
      <c r="B163" s="298" t="s">
        <v>34</v>
      </c>
      <c r="C163" s="298" t="s">
        <v>55</v>
      </c>
      <c r="D163" s="298" t="s">
        <v>142</v>
      </c>
      <c r="E163" s="298" t="s">
        <v>30</v>
      </c>
      <c r="F163" s="298" t="s">
        <v>53</v>
      </c>
      <c r="G163" s="298" t="s">
        <v>54</v>
      </c>
      <c r="H163" s="298" t="s">
        <v>55</v>
      </c>
      <c r="I163" s="298" t="s">
        <v>147</v>
      </c>
      <c r="J163" s="298" t="s">
        <v>30</v>
      </c>
      <c r="K163" s="298" t="s">
        <v>41</v>
      </c>
      <c r="L163" s="298" t="s">
        <v>148</v>
      </c>
      <c r="O163" s="279" t="s">
        <v>143</v>
      </c>
      <c r="P163" s="279" t="s">
        <v>145</v>
      </c>
      <c r="Q163" s="279" t="s">
        <v>149</v>
      </c>
    </row>
    <row r="164" customFormat="false" ht="8.25" hidden="false" customHeight="false" outlineLevel="0" collapsed="false">
      <c r="A164" s="282" t="s">
        <v>49</v>
      </c>
      <c r="B164" s="292" t="n">
        <v>6</v>
      </c>
      <c r="C164" s="292" t="n">
        <v>36</v>
      </c>
      <c r="D164" s="292" t="n">
        <f aca="false">C164/B164</f>
        <v>6</v>
      </c>
      <c r="E164" s="292" t="n">
        <v>0</v>
      </c>
      <c r="F164" s="292" t="n">
        <v>315</v>
      </c>
      <c r="G164" s="292" t="n">
        <v>220</v>
      </c>
      <c r="H164" s="292" t="n">
        <v>2601</v>
      </c>
      <c r="I164" s="300" t="n">
        <f aca="false">H164/G164</f>
        <v>11.8227272727273</v>
      </c>
      <c r="J164" s="292" t="n">
        <v>20</v>
      </c>
      <c r="K164" s="283" t="n">
        <f aca="false">(C164*0.1)+(E164*6)+(H164*0.1)+(J164*6)</f>
        <v>383.7</v>
      </c>
      <c r="L164" s="283" t="n">
        <f aca="false">(C164*0.1)+(E164*6)+(G164*1)+(H164*0.1)+(J164*6)</f>
        <v>603.7</v>
      </c>
      <c r="O164" s="299" t="n">
        <f aca="false">(B164+F164)/(B162+F162+B164+F164+B166+F166+B160+H160)</f>
        <v>0.206033376123235</v>
      </c>
      <c r="P164" s="280" t="n">
        <f aca="false">B164/(B162+H160+B164+B166)</f>
        <v>0.0114068441064639</v>
      </c>
      <c r="Q164" s="280" t="n">
        <f aca="false">F164/(F164+F162+F166)</f>
        <v>0.62007874015748</v>
      </c>
    </row>
    <row r="165" customFormat="false" ht="8.25" hidden="false" customHeight="false" outlineLevel="0" collapsed="false">
      <c r="A165" s="297" t="s">
        <v>151</v>
      </c>
      <c r="B165" s="298" t="s">
        <v>34</v>
      </c>
      <c r="C165" s="298" t="s">
        <v>55</v>
      </c>
      <c r="D165" s="298" t="s">
        <v>142</v>
      </c>
      <c r="E165" s="298" t="s">
        <v>30</v>
      </c>
      <c r="F165" s="298" t="s">
        <v>53</v>
      </c>
      <c r="G165" s="298" t="s">
        <v>54</v>
      </c>
      <c r="H165" s="298" t="s">
        <v>55</v>
      </c>
      <c r="I165" s="298" t="s">
        <v>147</v>
      </c>
      <c r="J165" s="298" t="s">
        <v>30</v>
      </c>
      <c r="K165" s="298" t="s">
        <v>41</v>
      </c>
      <c r="L165" s="298" t="s">
        <v>148</v>
      </c>
      <c r="O165" s="279" t="s">
        <v>143</v>
      </c>
      <c r="P165" s="279" t="s">
        <v>145</v>
      </c>
      <c r="Q165" s="279" t="s">
        <v>149</v>
      </c>
    </row>
    <row r="166" customFormat="false" ht="8.25" hidden="false" customHeight="false" outlineLevel="0" collapsed="false">
      <c r="A166" s="282" t="s">
        <v>49</v>
      </c>
      <c r="B166" s="292" t="n">
        <v>0</v>
      </c>
      <c r="C166" s="292" t="n">
        <v>0</v>
      </c>
      <c r="D166" s="292" t="e">
        <f aca="false">C166/B166</f>
        <v>#DIV/0!</v>
      </c>
      <c r="E166" s="292" t="n">
        <v>0</v>
      </c>
      <c r="F166" s="292" t="n">
        <v>109</v>
      </c>
      <c r="G166" s="292" t="n">
        <v>79</v>
      </c>
      <c r="H166" s="292" t="n">
        <v>766</v>
      </c>
      <c r="I166" s="300" t="n">
        <f aca="false">H166/G166</f>
        <v>9.69620253164557</v>
      </c>
      <c r="J166" s="292" t="n">
        <v>8</v>
      </c>
      <c r="K166" s="283" t="n">
        <f aca="false">(C166*0.1)+(E166*6)+(H166*0.1)+(J166*6)</f>
        <v>124.6</v>
      </c>
      <c r="L166" s="283" t="n">
        <f aca="false">(C166*0.1)+(E166*6)+(G166*1)+(H166*0.1)+(J166*6)</f>
        <v>203.6</v>
      </c>
      <c r="O166" s="299" t="n">
        <f aca="false">(B166+F166)/(B162+F162+B164+F164+B166+F166+B160+H160)</f>
        <v>0.0699614890885751</v>
      </c>
      <c r="P166" s="294" t="n">
        <f aca="false">B166/(B166+B164+B162+H160)</f>
        <v>0</v>
      </c>
      <c r="Q166" s="280" t="n">
        <f aca="false">F166/(F166+F164+F162)</f>
        <v>0.214566929133858</v>
      </c>
    </row>
    <row r="168" customFormat="false" ht="8.25" hidden="false" customHeight="false" outlineLevel="0" collapsed="false">
      <c r="A168" s="281" t="n">
        <v>2025</v>
      </c>
      <c r="P168" s="278" t="n">
        <v>2025</v>
      </c>
      <c r="S168" s="281" t="s">
        <v>138</v>
      </c>
    </row>
    <row r="169" customFormat="false" ht="8.25" hidden="false" customHeight="false" outlineLevel="0" collapsed="false">
      <c r="A169" s="297" t="s">
        <v>139</v>
      </c>
      <c r="B169" s="298" t="s">
        <v>140</v>
      </c>
      <c r="C169" s="298" t="s">
        <v>26</v>
      </c>
      <c r="D169" s="298" t="s">
        <v>27</v>
      </c>
      <c r="E169" s="298" t="s">
        <v>55</v>
      </c>
      <c r="F169" s="298" t="s">
        <v>30</v>
      </c>
      <c r="G169" s="298" t="s">
        <v>141</v>
      </c>
      <c r="H169" s="298" t="s">
        <v>34</v>
      </c>
      <c r="I169" s="298" t="s">
        <v>55</v>
      </c>
      <c r="J169" s="298" t="s">
        <v>142</v>
      </c>
      <c r="K169" s="298" t="s">
        <v>30</v>
      </c>
      <c r="L169" s="298" t="s">
        <v>41</v>
      </c>
      <c r="O169" s="298" t="s">
        <v>143</v>
      </c>
      <c r="P169" s="298" t="s">
        <v>144</v>
      </c>
      <c r="Q169" s="298" t="s">
        <v>145</v>
      </c>
      <c r="S169" s="279" t="s">
        <v>16</v>
      </c>
      <c r="T169" s="279" t="s">
        <v>17</v>
      </c>
    </row>
    <row r="170" customFormat="false" ht="8.25" hidden="false" customHeight="false" outlineLevel="0" collapsed="false">
      <c r="A170" s="282" t="s">
        <v>49</v>
      </c>
      <c r="B170" s="292" t="n">
        <v>469</v>
      </c>
      <c r="C170" s="292" t="n">
        <v>287</v>
      </c>
      <c r="D170" s="299" t="n">
        <f aca="false">C170/B170</f>
        <v>0.611940298507463</v>
      </c>
      <c r="E170" s="292" t="n">
        <v>3329</v>
      </c>
      <c r="F170" s="292" t="n">
        <v>19</v>
      </c>
      <c r="G170" s="292" t="n">
        <v>12</v>
      </c>
      <c r="H170" s="292" t="n">
        <v>120</v>
      </c>
      <c r="I170" s="292" t="n">
        <v>630</v>
      </c>
      <c r="J170" s="292" t="n">
        <f aca="false">I170/H170</f>
        <v>5.25</v>
      </c>
      <c r="K170" s="292" t="n">
        <v>4</v>
      </c>
      <c r="L170" s="283" t="n">
        <f aca="false">((E170*0.05)+(F170*4)+(G170*-1)+(I170*0.1)+(K170*6))</f>
        <v>317.45</v>
      </c>
      <c r="O170" s="299" t="n">
        <f aca="false">(B170+H170)/(B172+F172+B174+F174+B176+F176+B170+H170)</f>
        <v>0.422222222222222</v>
      </c>
      <c r="P170" s="280" t="n">
        <f aca="false">B170/(B170+F172+F174+F176)</f>
        <v>0.514818880351262</v>
      </c>
      <c r="Q170" s="280" t="n">
        <f aca="false">H170/(H170+B172+B174+B176)</f>
        <v>0.247933884297521</v>
      </c>
      <c r="S170" s="280" t="n">
        <f aca="false">(H170+B172+B174+B176)/(H170+B172+B174+B176+B170)</f>
        <v>0.507869884575026</v>
      </c>
      <c r="T170" s="280" t="n">
        <f aca="false">B170/(B170+H170+B172+B174+B176)</f>
        <v>0.492130115424974</v>
      </c>
    </row>
    <row r="171" customFormat="false" ht="8.25" hidden="false" customHeight="false" outlineLevel="0" collapsed="false">
      <c r="A171" s="297" t="s">
        <v>146</v>
      </c>
      <c r="B171" s="298" t="s">
        <v>34</v>
      </c>
      <c r="C171" s="298" t="s">
        <v>55</v>
      </c>
      <c r="D171" s="298" t="s">
        <v>142</v>
      </c>
      <c r="E171" s="298" t="s">
        <v>30</v>
      </c>
      <c r="F171" s="298" t="s">
        <v>53</v>
      </c>
      <c r="G171" s="298" t="s">
        <v>54</v>
      </c>
      <c r="H171" s="298" t="s">
        <v>55</v>
      </c>
      <c r="I171" s="298" t="s">
        <v>147</v>
      </c>
      <c r="J171" s="298" t="s">
        <v>30</v>
      </c>
      <c r="K171" s="298" t="s">
        <v>41</v>
      </c>
      <c r="L171" s="298" t="s">
        <v>148</v>
      </c>
      <c r="O171" s="279" t="s">
        <v>143</v>
      </c>
      <c r="P171" s="279" t="s">
        <v>145</v>
      </c>
      <c r="Q171" s="279" t="s">
        <v>149</v>
      </c>
    </row>
    <row r="172" customFormat="false" ht="8.25" hidden="false" customHeight="false" outlineLevel="0" collapsed="false">
      <c r="A172" s="282" t="s">
        <v>49</v>
      </c>
      <c r="B172" s="292" t="n">
        <v>345</v>
      </c>
      <c r="C172" s="292" t="n">
        <v>1569</v>
      </c>
      <c r="D172" s="300" t="n">
        <f aca="false">C172/B172</f>
        <v>4.54782608695652</v>
      </c>
      <c r="E172" s="292" t="n">
        <v>15</v>
      </c>
      <c r="F172" s="292" t="n">
        <v>55</v>
      </c>
      <c r="G172" s="292" t="n">
        <v>42</v>
      </c>
      <c r="H172" s="292" t="n">
        <v>332</v>
      </c>
      <c r="I172" s="300" t="n">
        <f aca="false">H172/G172</f>
        <v>7.90476190476191</v>
      </c>
      <c r="J172" s="292" t="n">
        <v>0</v>
      </c>
      <c r="K172" s="283" t="n">
        <f aca="false">(C172*0.1)+(E172*6)+(H172*0.1)+(J172*6)</f>
        <v>280.1</v>
      </c>
      <c r="L172" s="283" t="n">
        <f aca="false">(C172*0.1)+(E172*6)+(G172*1)+(H172*0.1)+(J172*6)</f>
        <v>322.1</v>
      </c>
      <c r="O172" s="299" t="n">
        <f aca="false">(B172+F172)/(B172+F172+B174+F174+B176+F176+B170+H170)</f>
        <v>0.28673835125448</v>
      </c>
      <c r="P172" s="280" t="n">
        <f aca="false">B172/(H170+B172+B174+B176)</f>
        <v>0.712809917355372</v>
      </c>
      <c r="Q172" s="280" t="n">
        <f aca="false">F172/(F172+F174+F176)</f>
        <v>0.124434389140272</v>
      </c>
    </row>
    <row r="173" customFormat="false" ht="8.25" hidden="false" customHeight="false" outlineLevel="0" collapsed="false">
      <c r="A173" s="297" t="s">
        <v>150</v>
      </c>
      <c r="B173" s="298" t="s">
        <v>34</v>
      </c>
      <c r="C173" s="298" t="s">
        <v>55</v>
      </c>
      <c r="D173" s="298" t="s">
        <v>142</v>
      </c>
      <c r="E173" s="298" t="s">
        <v>30</v>
      </c>
      <c r="F173" s="298" t="s">
        <v>53</v>
      </c>
      <c r="G173" s="298" t="s">
        <v>54</v>
      </c>
      <c r="H173" s="298" t="s">
        <v>55</v>
      </c>
      <c r="I173" s="298" t="s">
        <v>147</v>
      </c>
      <c r="J173" s="298" t="s">
        <v>30</v>
      </c>
      <c r="K173" s="298" t="s">
        <v>41</v>
      </c>
      <c r="L173" s="298" t="s">
        <v>148</v>
      </c>
      <c r="O173" s="279" t="s">
        <v>143</v>
      </c>
      <c r="P173" s="279" t="s">
        <v>145</v>
      </c>
      <c r="Q173" s="279" t="s">
        <v>149</v>
      </c>
    </row>
    <row r="174" customFormat="false" ht="8.25" hidden="false" customHeight="false" outlineLevel="0" collapsed="false">
      <c r="A174" s="282" t="s">
        <v>49</v>
      </c>
      <c r="B174" s="292" t="n">
        <v>19</v>
      </c>
      <c r="C174" s="292" t="n">
        <v>91</v>
      </c>
      <c r="D174" s="300" t="n">
        <f aca="false">C174/B174</f>
        <v>4.78947368421053</v>
      </c>
      <c r="E174" s="292" t="n">
        <v>1</v>
      </c>
      <c r="F174" s="292" t="n">
        <v>283</v>
      </c>
      <c r="G174" s="292" t="n">
        <v>171</v>
      </c>
      <c r="H174" s="292" t="n">
        <v>2258</v>
      </c>
      <c r="I174" s="300" t="n">
        <f aca="false">H174/G174</f>
        <v>13.2046783625731</v>
      </c>
      <c r="J174" s="292" t="n">
        <v>13</v>
      </c>
      <c r="K174" s="283" t="n">
        <f aca="false">(C174*0.1)+(E174*6)+(H174*0.1)+(J174*6)</f>
        <v>318.9</v>
      </c>
      <c r="L174" s="283" t="n">
        <f aca="false">(C174*0.1)+(E174*6)+(G174*1)+(H174*0.1)+(J174*6)</f>
        <v>489.9</v>
      </c>
      <c r="O174" s="299" t="n">
        <f aca="false">(B174+F174)/(B172+F172+B174+F174+B176+F176+B170+H170)</f>
        <v>0.216487455197133</v>
      </c>
      <c r="P174" s="280" t="n">
        <f aca="false">B174/(B172+H170+B174+B176)</f>
        <v>0.0392561983471074</v>
      </c>
      <c r="Q174" s="280" t="n">
        <f aca="false">F174/(F174+F172+F176)</f>
        <v>0.64027149321267</v>
      </c>
    </row>
    <row r="175" customFormat="false" ht="8.25" hidden="false" customHeight="false" outlineLevel="0" collapsed="false">
      <c r="A175" s="297" t="s">
        <v>151</v>
      </c>
      <c r="B175" s="298" t="s">
        <v>34</v>
      </c>
      <c r="C175" s="298" t="s">
        <v>55</v>
      </c>
      <c r="D175" s="298" t="s">
        <v>142</v>
      </c>
      <c r="E175" s="298" t="s">
        <v>30</v>
      </c>
      <c r="F175" s="298" t="s">
        <v>53</v>
      </c>
      <c r="G175" s="298" t="s">
        <v>54</v>
      </c>
      <c r="H175" s="298" t="s">
        <v>55</v>
      </c>
      <c r="I175" s="298" t="s">
        <v>147</v>
      </c>
      <c r="J175" s="298" t="s">
        <v>30</v>
      </c>
      <c r="K175" s="298" t="s">
        <v>41</v>
      </c>
      <c r="L175" s="298" t="s">
        <v>148</v>
      </c>
      <c r="O175" s="279" t="s">
        <v>143</v>
      </c>
      <c r="P175" s="279" t="s">
        <v>145</v>
      </c>
      <c r="Q175" s="279" t="s">
        <v>149</v>
      </c>
    </row>
    <row r="176" customFormat="false" ht="8.25" hidden="false" customHeight="false" outlineLevel="0" collapsed="false">
      <c r="A176" s="282" t="s">
        <v>49</v>
      </c>
      <c r="B176" s="292" t="n">
        <v>0</v>
      </c>
      <c r="C176" s="292" t="n">
        <v>0</v>
      </c>
      <c r="D176" s="292" t="e">
        <f aca="false">C176/B176</f>
        <v>#DIV/0!</v>
      </c>
      <c r="E176" s="292" t="n">
        <v>0</v>
      </c>
      <c r="F176" s="292" t="n">
        <v>104</v>
      </c>
      <c r="G176" s="292" t="n">
        <v>74</v>
      </c>
      <c r="H176" s="292" t="n">
        <v>739</v>
      </c>
      <c r="I176" s="300" t="n">
        <f aca="false">H176/G176</f>
        <v>9.98648648648649</v>
      </c>
      <c r="J176" s="292" t="n">
        <v>6</v>
      </c>
      <c r="K176" s="283" t="n">
        <f aca="false">(C176*0.1)+(E176*6)+(H176*0.1)+(J176*6)</f>
        <v>109.9</v>
      </c>
      <c r="L176" s="283" t="n">
        <f aca="false">(C176*0.1)+(E176*6)+(G176*1)+(H176*0.1)+(J176*6)</f>
        <v>183.9</v>
      </c>
      <c r="O176" s="299" t="n">
        <f aca="false">(B176+F176)/(B172+F172+B174+F174+B176+F176+B170+H170)</f>
        <v>0.0745519713261649</v>
      </c>
      <c r="P176" s="294" t="n">
        <f aca="false">B176/(B176+B174+B172+H170)</f>
        <v>0</v>
      </c>
      <c r="Q176" s="280" t="n">
        <f aca="false">F176/(F176+F174+F172)</f>
        <v>0.235294117647059</v>
      </c>
    </row>
  </sheetData>
  <mergeCells count="136">
    <mergeCell ref="A1:W1"/>
    <mergeCell ref="A3:W3"/>
    <mergeCell ref="AC3:AY3"/>
    <mergeCell ref="H5:J5"/>
    <mergeCell ref="M5:O5"/>
    <mergeCell ref="AJ5:AL5"/>
    <mergeCell ref="AO5:AQ5"/>
    <mergeCell ref="H6:J6"/>
    <mergeCell ref="AJ6:AL6"/>
    <mergeCell ref="H7:J7"/>
    <mergeCell ref="AJ7:AL7"/>
    <mergeCell ref="A10:W10"/>
    <mergeCell ref="AC10:AY10"/>
    <mergeCell ref="C12:I12"/>
    <mergeCell ref="N12:R12"/>
    <mergeCell ref="T12:V12"/>
    <mergeCell ref="X12:Y12"/>
    <mergeCell ref="AG12:AM12"/>
    <mergeCell ref="AP12:AT12"/>
    <mergeCell ref="AV12:AX12"/>
    <mergeCell ref="AZ12:BA12"/>
    <mergeCell ref="A20:G20"/>
    <mergeCell ref="H20:M20"/>
    <mergeCell ref="T20:V20"/>
    <mergeCell ref="X20:Y20"/>
    <mergeCell ref="AE20:AK20"/>
    <mergeCell ref="AL20:AQ20"/>
    <mergeCell ref="AV20:AX20"/>
    <mergeCell ref="AZ20:BA20"/>
    <mergeCell ref="A30:G30"/>
    <mergeCell ref="L30:P30"/>
    <mergeCell ref="T30:V30"/>
    <mergeCell ref="X30:Y30"/>
    <mergeCell ref="AE30:AK30"/>
    <mergeCell ref="AN30:AR30"/>
    <mergeCell ref="AV30:AX30"/>
    <mergeCell ref="AZ30:BA30"/>
    <mergeCell ref="A41:G41"/>
    <mergeCell ref="L41:P41"/>
    <mergeCell ref="T41:V41"/>
    <mergeCell ref="X41:Y41"/>
    <mergeCell ref="AE41:AK41"/>
    <mergeCell ref="AN41:AR41"/>
    <mergeCell ref="AV41:AX41"/>
    <mergeCell ref="AZ41:BA41"/>
    <mergeCell ref="A50:G50"/>
    <mergeCell ref="J50:N50"/>
    <mergeCell ref="R50:V50"/>
    <mergeCell ref="AC50:AI50"/>
    <mergeCell ref="AL50:AP50"/>
    <mergeCell ref="AT50:AX50"/>
    <mergeCell ref="J51:M51"/>
    <mergeCell ref="R51:U51"/>
    <mergeCell ref="AL51:AO51"/>
    <mergeCell ref="AT51:AW51"/>
    <mergeCell ref="J52:M52"/>
    <mergeCell ref="R52:U52"/>
    <mergeCell ref="AL52:AO52"/>
    <mergeCell ref="AT52:AW52"/>
    <mergeCell ref="J53:M53"/>
    <mergeCell ref="R53:U53"/>
    <mergeCell ref="AL53:AO53"/>
    <mergeCell ref="AT53:AW53"/>
    <mergeCell ref="J54:M54"/>
    <mergeCell ref="R54:U54"/>
    <mergeCell ref="AL54:AO54"/>
    <mergeCell ref="AT54:AW54"/>
    <mergeCell ref="J55:M55"/>
    <mergeCell ref="R55:U55"/>
    <mergeCell ref="AL55:AO55"/>
    <mergeCell ref="AT55:AW55"/>
    <mergeCell ref="J56:M56"/>
    <mergeCell ref="R56:U56"/>
    <mergeCell ref="AL56:AO56"/>
    <mergeCell ref="AT56:AW56"/>
    <mergeCell ref="J57:M57"/>
    <mergeCell ref="R57:U57"/>
    <mergeCell ref="AL57:AO57"/>
    <mergeCell ref="AT57:AW57"/>
    <mergeCell ref="J58:M58"/>
    <mergeCell ref="R58:U58"/>
    <mergeCell ref="AL58:AO58"/>
    <mergeCell ref="AT58:AW58"/>
    <mergeCell ref="J59:M59"/>
    <mergeCell ref="R59:U59"/>
    <mergeCell ref="AL59:AO59"/>
    <mergeCell ref="AT59:AW59"/>
    <mergeCell ref="A73:W73"/>
    <mergeCell ref="H75:J75"/>
    <mergeCell ref="M75:O75"/>
    <mergeCell ref="H76:J76"/>
    <mergeCell ref="H77:J77"/>
    <mergeCell ref="A80:W80"/>
    <mergeCell ref="C83:I83"/>
    <mergeCell ref="L83:P83"/>
    <mergeCell ref="R83:T83"/>
    <mergeCell ref="V83:W83"/>
    <mergeCell ref="A91:G91"/>
    <mergeCell ref="H91:M91"/>
    <mergeCell ref="R91:T91"/>
    <mergeCell ref="V91:W91"/>
    <mergeCell ref="A101:G101"/>
    <mergeCell ref="J101:N101"/>
    <mergeCell ref="R101:T101"/>
    <mergeCell ref="V101:W101"/>
    <mergeCell ref="A112:G112"/>
    <mergeCell ref="J112:N112"/>
    <mergeCell ref="R112:T112"/>
    <mergeCell ref="V112:W112"/>
    <mergeCell ref="A121:G121"/>
    <mergeCell ref="J121:N121"/>
    <mergeCell ref="R121:V121"/>
    <mergeCell ref="J122:M122"/>
    <mergeCell ref="R122:U122"/>
    <mergeCell ref="J123:M123"/>
    <mergeCell ref="R123:U123"/>
    <mergeCell ref="J124:M124"/>
    <mergeCell ref="R124:U124"/>
    <mergeCell ref="J125:M125"/>
    <mergeCell ref="R125:U125"/>
    <mergeCell ref="J126:M126"/>
    <mergeCell ref="R126:U126"/>
    <mergeCell ref="J127:M127"/>
    <mergeCell ref="R127:U127"/>
    <mergeCell ref="J128:M128"/>
    <mergeCell ref="R128:U128"/>
    <mergeCell ref="J129:M129"/>
    <mergeCell ref="R129:U129"/>
    <mergeCell ref="J130:M130"/>
    <mergeCell ref="R130:U130"/>
    <mergeCell ref="A141:W141"/>
    <mergeCell ref="H143:J143"/>
    <mergeCell ref="M143:O143"/>
    <mergeCell ref="H144:J144"/>
    <mergeCell ref="H145:J145"/>
    <mergeCell ref="H146:J146"/>
  </mergeCells>
  <hyperlinks>
    <hyperlink ref="H5" location="ARI!C9" display="RSP Projections: Year 1"/>
    <hyperlink ref="M5" location="ARI!AX11" display="Adjustable Projections: Year 1"/>
    <hyperlink ref="AJ5" location="ARI!C9" display="RSP Projections: Year 1"/>
    <hyperlink ref="AO5" location="ARI!AX11" display="Adjustable Projections: Year 1"/>
    <hyperlink ref="H6" location="ARI!A110" display="RSP Projections: Year 2"/>
    <hyperlink ref="M6" location="ARI!A170" display="Past Run/Pass Performances"/>
    <hyperlink ref="AJ6" location="ARI!A110" display="RSP Projections: Year 2"/>
    <hyperlink ref="H75" location="ARI!C9" display="RSP Projections: Year 1"/>
    <hyperlink ref="M75" location="ARI!AX11" display="Adjustable Projections: Year 1"/>
    <hyperlink ref="H76" location="ARI!A110" display="RSP Projections: Year 2"/>
    <hyperlink ref="M76" location="ARI!A170" display="Past Run/Pass Performances"/>
    <hyperlink ref="H143" location="ARI!C9" display="RSP Projections: Year 1"/>
    <hyperlink ref="M143" location="ARI!AX11" display="Adjustable Projections: Year 1"/>
    <hyperlink ref="H144" location="ARI!A90" display="RSP Projections: Year 2"/>
  </hyperlinks>
  <printOptions headings="false" gridLines="false" gridLinesSet="true" horizontalCentered="false" verticalCentered="false"/>
  <pageMargins left="0" right="0" top="0" bottom="0" header="0.511811023622047" footer="0.511811023622047"/>
  <pageSetup paperSize="1" scale="54"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0000"/>
    <pageSetUpPr fitToPage="false"/>
  </sheetPr>
  <dimension ref="A1:I574"/>
  <sheetViews>
    <sheetView showFormulas="false" showGridLines="true" showRowColHeaders="true" showZeros="true" rightToLeft="false" tabSelected="false" showOutlineSymbols="true" defaultGridColor="true" view="normal" topLeftCell="A1" colorId="64" zoomScale="176" zoomScaleNormal="176" zoomScalePageLayoutView="100" workbookViewId="0">
      <selection pane="topLeft" activeCell="A13" activeCellId="0" sqref="A13"/>
    </sheetView>
  </sheetViews>
  <sheetFormatPr defaultColWidth="8.453125" defaultRowHeight="15" customHeight="false" zeroHeight="false" outlineLevelRow="0" outlineLevelCol="0"/>
  <cols>
    <col collapsed="false" customWidth="true" hidden="false" outlineLevel="0" max="1" min="1" style="0" width="34.29"/>
    <col collapsed="false" customWidth="true" hidden="false" outlineLevel="0" max="2" min="2" style="448" width="9"/>
    <col collapsed="false" customWidth="true" hidden="false" outlineLevel="0" max="3" min="3" style="0" width="11.14"/>
    <col collapsed="false" customWidth="true" hidden="false" outlineLevel="0" max="4" min="4" style="0" width="10.85"/>
    <col collapsed="false" customWidth="true" hidden="false" outlineLevel="0" max="5" min="5" style="0" width="9.14"/>
  </cols>
  <sheetData>
    <row r="1" customFormat="false" ht="15" hidden="false" customHeight="false" outlineLevel="0" collapsed="false">
      <c r="A1" s="449" t="s">
        <v>2126</v>
      </c>
      <c r="B1" s="450" t="s">
        <v>23</v>
      </c>
      <c r="C1" s="449" t="s">
        <v>2126</v>
      </c>
      <c r="D1" s="449" t="s">
        <v>58</v>
      </c>
      <c r="E1" s="449" t="s">
        <v>59</v>
      </c>
    </row>
    <row r="2" customFormat="false" ht="15" hidden="false" customHeight="false" outlineLevel="0" collapsed="false">
      <c r="A2" s="0" t="str">
        <f aca="false">BALT!A14</f>
        <v>QB*Jackson, Lamar - BAL</v>
      </c>
      <c r="B2" s="448" t="n">
        <f aca="false">BALT!B14</f>
        <v>29</v>
      </c>
      <c r="C2" s="0" t="n">
        <f aca="false">BALT!X14</f>
        <v>472.35</v>
      </c>
      <c r="D2" s="0" t="n">
        <f aca="false">BALT!X14</f>
        <v>472.35</v>
      </c>
      <c r="E2" s="0" t="n">
        <f aca="false">BALT!X14</f>
        <v>472.35</v>
      </c>
    </row>
    <row r="3" customFormat="false" ht="15" hidden="false" customHeight="false" outlineLevel="0" collapsed="false">
      <c r="A3" s="0" t="str">
        <f aca="false">BUF!A14</f>
        <v>QB*Allen, Josh - BUF</v>
      </c>
      <c r="B3" s="448" t="n">
        <f aca="false">BUF!B14</f>
        <v>30</v>
      </c>
      <c r="C3" s="0" t="n">
        <f aca="false">BUF!X14</f>
        <v>428</v>
      </c>
      <c r="D3" s="0" t="n">
        <f aca="false">BUF!X14</f>
        <v>428</v>
      </c>
      <c r="E3" s="0" t="n">
        <f aca="false">BUF!X14</f>
        <v>428</v>
      </c>
    </row>
    <row r="4" customFormat="false" ht="15" hidden="false" customHeight="false" outlineLevel="0" collapsed="false">
      <c r="A4" s="0" t="str">
        <f aca="false">LAR!A14</f>
        <v>QB*Stafford, Matthew - LAR</v>
      </c>
      <c r="B4" s="448" t="n">
        <f aca="false">LAR!B14</f>
        <v>38</v>
      </c>
      <c r="C4" s="0" t="n">
        <f aca="false">LAR!X14</f>
        <v>407.3</v>
      </c>
      <c r="D4" s="0" t="n">
        <f aca="false">LAR!X14</f>
        <v>407.3</v>
      </c>
      <c r="E4" s="0" t="n">
        <f aca="false">LAR!X14</f>
        <v>407.3</v>
      </c>
    </row>
    <row r="5" customFormat="false" ht="15" hidden="false" customHeight="false" outlineLevel="0" collapsed="false">
      <c r="A5" s="0" t="str">
        <f aca="false">SF!A14</f>
        <v>QB*Purdy, Brock - SF</v>
      </c>
      <c r="B5" s="448" t="n">
        <f aca="false">SF!B14</f>
        <v>27</v>
      </c>
      <c r="C5" s="0" t="n">
        <f aca="false">SF!X14</f>
        <v>403.5</v>
      </c>
      <c r="D5" s="0" t="n">
        <f aca="false">SF!X14</f>
        <v>403.5</v>
      </c>
      <c r="E5" s="0" t="n">
        <f aca="false">SF!X14</f>
        <v>403.5</v>
      </c>
    </row>
    <row r="6" customFormat="false" ht="15" hidden="false" customHeight="false" outlineLevel="0" collapsed="false">
      <c r="A6" s="0" t="str">
        <f aca="false">NE!A14</f>
        <v>QB*Maye, Drake - NE</v>
      </c>
      <c r="B6" s="448" t="n">
        <f aca="false">NE!B14</f>
        <v>24</v>
      </c>
      <c r="C6" s="0" t="n">
        <f aca="false">NE!X14</f>
        <v>392.35</v>
      </c>
      <c r="D6" s="0" t="n">
        <f aca="false">NE!X14</f>
        <v>392.35</v>
      </c>
      <c r="E6" s="0" t="n">
        <f aca="false">NE!X14</f>
        <v>392.35</v>
      </c>
    </row>
    <row r="7" customFormat="false" ht="15" hidden="false" customHeight="false" outlineLevel="0" collapsed="false">
      <c r="A7" s="0" t="str">
        <f aca="false">CHI!A14</f>
        <v>QB*Williams, Caleb - CHI</v>
      </c>
      <c r="B7" s="448" t="n">
        <f aca="false">CHI!B14</f>
        <v>25</v>
      </c>
      <c r="C7" s="0" t="n">
        <f aca="false">CHI!X14</f>
        <v>391.9</v>
      </c>
      <c r="D7" s="0" t="n">
        <f aca="false">CHI!X14</f>
        <v>391.9</v>
      </c>
      <c r="E7" s="0" t="n">
        <f aca="false">CHI!X14</f>
        <v>391.9</v>
      </c>
    </row>
    <row r="8" customFormat="false" ht="15" hidden="false" customHeight="false" outlineLevel="0" collapsed="false">
      <c r="A8" s="0" t="str">
        <f aca="false">DAL!A14</f>
        <v>QB*Prescott, Dak - DAL</v>
      </c>
      <c r="B8" s="448" t="n">
        <f aca="false">DAL!B14</f>
        <v>33</v>
      </c>
      <c r="C8" s="0" t="n">
        <f aca="false">DAL!X14</f>
        <v>382.6</v>
      </c>
      <c r="D8" s="0" t="n">
        <f aca="false">DAL!X14</f>
        <v>382.6</v>
      </c>
      <c r="E8" s="0" t="n">
        <f aca="false">DAL!X14</f>
        <v>382.6</v>
      </c>
      <c r="I8" s="0" t="s">
        <v>233</v>
      </c>
    </row>
    <row r="9" customFormat="false" ht="15" hidden="false" customHeight="false" outlineLevel="0" collapsed="false">
      <c r="A9" s="0" t="str">
        <f aca="false">CIN!A14</f>
        <v>QB*Burrow, Joe - CIN</v>
      </c>
      <c r="B9" s="448" t="n">
        <f aca="false">CIN!B14</f>
        <v>30</v>
      </c>
      <c r="C9" s="0" t="n">
        <f aca="false">CIN!X14</f>
        <v>381.3</v>
      </c>
      <c r="D9" s="0" t="n">
        <f aca="false">CIN!X14</f>
        <v>381.3</v>
      </c>
      <c r="E9" s="0" t="n">
        <f aca="false">CIN!X14</f>
        <v>381.3</v>
      </c>
    </row>
    <row r="10" customFormat="false" ht="15" hidden="false" customHeight="false" outlineLevel="0" collapsed="false">
      <c r="A10" s="0" t="str">
        <f aca="false">LAC!A14</f>
        <v>QB*Herbert, Justin - LAC</v>
      </c>
      <c r="B10" s="448" t="n">
        <f aca="false">LAC!B14</f>
        <v>28</v>
      </c>
      <c r="C10" s="0" t="n">
        <f aca="false">LAC!X14</f>
        <v>380.8</v>
      </c>
      <c r="D10" s="0" t="n">
        <f aca="false">LAC!X14</f>
        <v>380.8</v>
      </c>
      <c r="E10" s="0" t="n">
        <f aca="false">LAC!X14</f>
        <v>380.8</v>
      </c>
    </row>
    <row r="11" customFormat="false" ht="15" hidden="false" customHeight="false" outlineLevel="0" collapsed="false">
      <c r="A11" s="0" t="str">
        <f aca="false">CIN!A32</f>
        <v>WR*Chase, JaMarr - CIN</v>
      </c>
      <c r="B11" s="448" t="n">
        <f aca="false">CIN!B32</f>
        <v>26</v>
      </c>
      <c r="C11" s="0" t="n">
        <f aca="false">CIN!X32</f>
        <v>255.7</v>
      </c>
      <c r="D11" s="0" t="n">
        <f aca="false">CIN!Y32</f>
        <v>380.7</v>
      </c>
      <c r="E11" s="0" t="n">
        <f aca="false">CIN!Z32</f>
        <v>318.2</v>
      </c>
    </row>
    <row r="12" customFormat="false" ht="15" hidden="false" customHeight="false" outlineLevel="0" collapsed="false">
      <c r="A12" s="0" t="str">
        <f aca="false">TB!A14</f>
        <v>QB*Mayfield, Baker - TB</v>
      </c>
      <c r="B12" s="448" t="n">
        <f aca="false">TB!B14</f>
        <v>31</v>
      </c>
      <c r="C12" s="0" t="n">
        <f aca="false">TB!X14</f>
        <v>378.5</v>
      </c>
      <c r="D12" s="0" t="n">
        <f aca="false">TB!X14</f>
        <v>378.5</v>
      </c>
      <c r="E12" s="0" t="n">
        <f aca="false">TB!X14</f>
        <v>378.5</v>
      </c>
    </row>
    <row r="13" customFormat="false" ht="15" hidden="false" customHeight="false" outlineLevel="0" collapsed="false">
      <c r="A13" s="0" t="str">
        <f aca="false">JAX!A14</f>
        <v>QB*Lawrence, Trevor - JAX</v>
      </c>
      <c r="B13" s="448" t="n">
        <f aca="false">JAX!B14</f>
        <v>27</v>
      </c>
      <c r="C13" s="0" t="n">
        <f aca="false">JAX!X14</f>
        <v>373.6</v>
      </c>
      <c r="D13" s="0" t="n">
        <f aca="false">JAX!X14</f>
        <v>373.6</v>
      </c>
      <c r="E13" s="0" t="n">
        <f aca="false">JAX!X14</f>
        <v>373.6</v>
      </c>
    </row>
    <row r="14" customFormat="false" ht="15" hidden="false" customHeight="false" outlineLevel="0" collapsed="false">
      <c r="A14" s="0" t="str">
        <f aca="false">DET!A22</f>
        <v>RB*Gibbs, Jahmyr - DET</v>
      </c>
      <c r="B14" s="448" t="n">
        <f aca="false">DET!B22</f>
        <v>24</v>
      </c>
      <c r="C14" s="0" t="n">
        <f aca="false">DET!X22</f>
        <v>301.7</v>
      </c>
      <c r="D14" s="0" t="n">
        <f aca="false">DET!Y22</f>
        <v>371.7</v>
      </c>
      <c r="E14" s="0" t="n">
        <f aca="false">DET!Z22</f>
        <v>336.7</v>
      </c>
    </row>
    <row r="15" customFormat="false" ht="15" hidden="false" customHeight="false" outlineLevel="0" collapsed="false">
      <c r="A15" s="0" t="str">
        <f aca="false">PHI!A14</f>
        <v>QB*Hurts, Jalen - PHI</v>
      </c>
      <c r="B15" s="448" t="n">
        <f aca="false">PHI!B14</f>
        <v>28</v>
      </c>
      <c r="C15" s="0" t="n">
        <f aca="false">PHI!X14</f>
        <v>368.75</v>
      </c>
      <c r="D15" s="0" t="n">
        <f aca="false">PHI!X14</f>
        <v>368.75</v>
      </c>
      <c r="E15" s="0" t="n">
        <f aca="false">PHI!X14</f>
        <v>368.75</v>
      </c>
    </row>
    <row r="16" customFormat="false" ht="15" hidden="false" customHeight="false" outlineLevel="0" collapsed="false">
      <c r="A16" s="0" t="str">
        <f aca="false">DET!A14</f>
        <v>QB*Goff, Jared - DET</v>
      </c>
      <c r="B16" s="448" t="n">
        <f aca="false">DET!B14</f>
        <v>32</v>
      </c>
      <c r="C16" s="0" t="n">
        <f aca="false">DET!X14</f>
        <v>366.2</v>
      </c>
      <c r="D16" s="0" t="n">
        <f aca="false">DET!X14</f>
        <v>366.2</v>
      </c>
      <c r="E16" s="0" t="n">
        <f aca="false">DET!X14</f>
        <v>366.2</v>
      </c>
    </row>
    <row r="17" customFormat="false" ht="15" hidden="false" customHeight="false" outlineLevel="0" collapsed="false">
      <c r="A17" s="0" t="str">
        <f aca="false">NYG!A15</f>
        <v>QB*Dart, Jaxson - NYG</v>
      </c>
      <c r="B17" s="448" t="n">
        <f aca="false">NYG!B15</f>
        <v>23</v>
      </c>
      <c r="C17" s="0" t="n">
        <f aca="false">NYG!X15</f>
        <v>365.4</v>
      </c>
      <c r="D17" s="0" t="n">
        <f aca="false">NYG!X15</f>
        <v>365.4</v>
      </c>
      <c r="E17" s="0" t="n">
        <f aca="false">NYG!X15</f>
        <v>365.4</v>
      </c>
    </row>
    <row r="18" customFormat="false" ht="15" hidden="false" customHeight="false" outlineLevel="0" collapsed="false">
      <c r="A18" s="0" t="str">
        <f aca="false">LAR!A32</f>
        <v>WR*Nacua, Puka - LAR</v>
      </c>
      <c r="B18" s="448" t="n">
        <f aca="false">LAR!B32</f>
        <v>26</v>
      </c>
      <c r="C18" s="0" t="n">
        <f aca="false">LAR!X32</f>
        <v>238.2</v>
      </c>
      <c r="D18" s="0" t="n">
        <f aca="false">LAR!Y32</f>
        <v>363.2</v>
      </c>
      <c r="E18" s="0" t="n">
        <f aca="false">LAR!Z32</f>
        <v>300.7</v>
      </c>
    </row>
    <row r="19" customFormat="false" ht="15" hidden="false" customHeight="false" outlineLevel="0" collapsed="false">
      <c r="A19" s="0" t="str">
        <f aca="false">ATL!A22</f>
        <v>RB*Robinson, Bijan - ATL</v>
      </c>
      <c r="B19" s="448" t="n">
        <f aca="false">ATL!B22</f>
        <v>26</v>
      </c>
      <c r="C19" s="0" t="n">
        <f aca="false">ATL!X22</f>
        <v>293.1</v>
      </c>
      <c r="D19" s="0" t="n">
        <f aca="false">ATL!Y22</f>
        <v>363.1</v>
      </c>
      <c r="E19" s="0" t="n">
        <f aca="false">ATL!Z22</f>
        <v>328.1</v>
      </c>
    </row>
    <row r="20" customFormat="false" ht="15" hidden="false" customHeight="false" outlineLevel="0" collapsed="false">
      <c r="A20" s="0" t="str">
        <f aca="false">MIN!A15</f>
        <v>QB*Murray, Kyler - MIN</v>
      </c>
      <c r="B20" s="448" t="n">
        <f aca="false">MIN!B15</f>
        <v>28</v>
      </c>
      <c r="C20" s="0" t="n">
        <f aca="false">MIN!X15</f>
        <v>362.9</v>
      </c>
      <c r="D20" s="0" t="n">
        <f aca="false">MIN!X15</f>
        <v>362.9</v>
      </c>
      <c r="E20" s="0" t="n">
        <f aca="false">MIN!X15</f>
        <v>362.9</v>
      </c>
    </row>
    <row r="21" customFormat="false" ht="15" hidden="false" customHeight="false" outlineLevel="0" collapsed="false">
      <c r="A21" s="0" t="str">
        <f aca="false">DEN!A14</f>
        <v>QB*Nix, Bo - DEN</v>
      </c>
      <c r="B21" s="448" t="n">
        <f aca="false">DEN!B14</f>
        <v>26</v>
      </c>
      <c r="C21" s="0" t="n">
        <f aca="false">DEN!X14</f>
        <v>362.3</v>
      </c>
      <c r="D21" s="0" t="n">
        <f aca="false">DEN!X14</f>
        <v>362.3</v>
      </c>
      <c r="E21" s="0" t="n">
        <f aca="false">DEN!X14</f>
        <v>362.3</v>
      </c>
    </row>
    <row r="22" customFormat="false" ht="15" hidden="false" customHeight="false" outlineLevel="0" collapsed="false">
      <c r="A22" s="0" t="str">
        <f aca="false">ARI!A14</f>
        <v>QB*Brissett, Jacoby - ARI</v>
      </c>
      <c r="B22" s="448" t="n">
        <f aca="false">ARI!B14</f>
        <v>33</v>
      </c>
      <c r="C22" s="0" t="n">
        <f aca="false">ARI!X14</f>
        <v>359.6</v>
      </c>
      <c r="D22" s="0" t="n">
        <f aca="false">ARI!X14</f>
        <v>359.6</v>
      </c>
      <c r="E22" s="0" t="n">
        <f aca="false">ARI!X14</f>
        <v>359.6</v>
      </c>
    </row>
    <row r="23" customFormat="false" ht="15" hidden="false" customHeight="false" outlineLevel="0" collapsed="false">
      <c r="A23" s="0" t="str">
        <f aca="false">WAS!A14</f>
        <v>QB*Daniels, Jayden - WAS</v>
      </c>
      <c r="B23" s="448" t="n">
        <f aca="false">WAS!B14</f>
        <v>26</v>
      </c>
      <c r="C23" s="0" t="n">
        <f aca="false">WAS!X14</f>
        <v>358.1</v>
      </c>
      <c r="D23" s="0" t="n">
        <f aca="false">WAS!X14</f>
        <v>358.1</v>
      </c>
      <c r="E23" s="0" t="n">
        <f aca="false">WAS!X14</f>
        <v>358.1</v>
      </c>
    </row>
    <row r="24" customFormat="false" ht="15" hidden="false" customHeight="false" outlineLevel="0" collapsed="false">
      <c r="A24" s="0" t="str">
        <f aca="false">SF!A22</f>
        <v>RB*McCaffrey, Christian - SF</v>
      </c>
      <c r="B24" s="448" t="n">
        <f aca="false">SF!B22</f>
        <v>30</v>
      </c>
      <c r="C24" s="0" t="n">
        <f aca="false">SF!X22</f>
        <v>271.4</v>
      </c>
      <c r="D24" s="0" t="n">
        <f aca="false">SF!Y22</f>
        <v>353.4</v>
      </c>
      <c r="E24" s="0" t="n">
        <f aca="false">SF!Z22</f>
        <v>312.4</v>
      </c>
    </row>
    <row r="25" customFormat="false" ht="15" hidden="false" customHeight="false" outlineLevel="0" collapsed="false">
      <c r="A25" s="0" t="str">
        <f aca="false">SEA!A14</f>
        <v>QB*Darnold, Sam - SEA</v>
      </c>
      <c r="B25" s="448" t="n">
        <f aca="false">SEA!B14</f>
        <v>29</v>
      </c>
      <c r="C25" s="0" t="n">
        <f aca="false">SEA!X14</f>
        <v>340.7</v>
      </c>
      <c r="D25" s="0" t="n">
        <f aca="false">SEA!X14</f>
        <v>340.7</v>
      </c>
      <c r="E25" s="0" t="n">
        <f aca="false">SEA!X14</f>
        <v>340.7</v>
      </c>
    </row>
    <row r="26" customFormat="false" ht="15" hidden="false" customHeight="false" outlineLevel="0" collapsed="false">
      <c r="A26" s="0" t="str">
        <f aca="false">MIA!A14</f>
        <v>QB*Willis, Malik - QB</v>
      </c>
      <c r="B26" s="448" t="n">
        <f aca="false">MIA!B14</f>
        <v>27</v>
      </c>
      <c r="C26" s="0" t="n">
        <f aca="false">MIA!X14</f>
        <v>337.4</v>
      </c>
      <c r="D26" s="0" t="n">
        <f aca="false">MIA!X14</f>
        <v>337.4</v>
      </c>
      <c r="E26" s="0" t="n">
        <f aca="false">MIA!X14</f>
        <v>337.4</v>
      </c>
    </row>
    <row r="27" customFormat="false" ht="15" hidden="false" customHeight="false" outlineLevel="0" collapsed="false">
      <c r="A27" s="0" t="str">
        <f aca="false">PIT!A14</f>
        <v>QB*Rodgers, Aaron - PIT</v>
      </c>
      <c r="B27" s="448" t="n">
        <f aca="false">PIT!B14</f>
        <v>42</v>
      </c>
      <c r="C27" s="0" t="n">
        <f aca="false">PIT!X14</f>
        <v>320.65</v>
      </c>
      <c r="D27" s="0" t="n">
        <f aca="false">PIT!X14</f>
        <v>320.65</v>
      </c>
      <c r="E27" s="0" t="n">
        <f aca="false">PIT!X14</f>
        <v>320.65</v>
      </c>
    </row>
    <row r="28" customFormat="false" ht="15" hidden="false" customHeight="false" outlineLevel="0" collapsed="false">
      <c r="A28" s="0" t="str">
        <f aca="false">HOU!A14</f>
        <v>QB*Stroud, C.J. - HOU</v>
      </c>
      <c r="B28" s="448" t="n">
        <f aca="false">HOU!B14</f>
        <v>25</v>
      </c>
      <c r="C28" s="0" t="n">
        <f aca="false">HOU!X14</f>
        <v>318.75</v>
      </c>
      <c r="D28" s="0" t="n">
        <f aca="false">HOU!X14</f>
        <v>318.75</v>
      </c>
      <c r="E28" s="0" t="n">
        <f aca="false">HOU!X14</f>
        <v>318.75</v>
      </c>
    </row>
    <row r="29" customFormat="false" ht="15" hidden="false" customHeight="false" outlineLevel="0" collapsed="false">
      <c r="A29" s="0" t="str">
        <f aca="false">LV!A24</f>
        <v>RB*Jeanty, Ashton - LV</v>
      </c>
      <c r="B29" s="448" t="n">
        <f aca="false">LV!B24</f>
        <v>23</v>
      </c>
      <c r="C29" s="0" t="n">
        <f aca="false">LV!X24</f>
        <v>253.9</v>
      </c>
      <c r="D29" s="0" t="n">
        <f aca="false">LV!Y24</f>
        <v>317.9</v>
      </c>
      <c r="E29" s="0" t="n">
        <f aca="false">LV!Z24</f>
        <v>285.9</v>
      </c>
    </row>
    <row r="30" customFormat="false" ht="15" hidden="false" customHeight="false" outlineLevel="0" collapsed="false">
      <c r="A30" s="0" t="str">
        <f aca="false">SEA!A32</f>
        <v>WR*Smith-Njigba, Jaxon - SEA</v>
      </c>
      <c r="B30" s="448" t="n">
        <f aca="false">SEA!B32</f>
        <v>24</v>
      </c>
      <c r="C30" s="0" t="n">
        <f aca="false">SEA!X32</f>
        <v>211.1</v>
      </c>
      <c r="D30" s="0" t="n">
        <f aca="false">SEA!Y32</f>
        <v>312.1</v>
      </c>
      <c r="E30" s="0" t="n">
        <f aca="false">SEA!Z32</f>
        <v>261.6</v>
      </c>
    </row>
    <row r="31" customFormat="false" ht="15" hidden="false" customHeight="false" outlineLevel="0" collapsed="false">
      <c r="A31" s="0" t="str">
        <f aca="false">KC!A14</f>
        <v>QB*Mahomes, Patrick - KC</v>
      </c>
      <c r="B31" s="448" t="n">
        <f aca="false">KC!B14</f>
        <v>31</v>
      </c>
      <c r="C31" s="0" t="n">
        <f aca="false">KC!X14</f>
        <v>309.85</v>
      </c>
      <c r="D31" s="0" t="n">
        <f aca="false">KC!X14</f>
        <v>309.85</v>
      </c>
      <c r="E31" s="0" t="n">
        <f aca="false">KC!X14</f>
        <v>309.85</v>
      </c>
    </row>
    <row r="32" customFormat="false" ht="15" hidden="false" customHeight="false" outlineLevel="0" collapsed="false">
      <c r="A32" s="0" t="str">
        <f aca="false">CAR!A14</f>
        <v>QB*Young, Bryce - CAR</v>
      </c>
      <c r="B32" s="448" t="n">
        <f aca="false">CAR!B14</f>
        <v>24</v>
      </c>
      <c r="C32" s="0" t="n">
        <f aca="false">CAR!X14</f>
        <v>309.45</v>
      </c>
      <c r="D32" s="0" t="n">
        <f aca="false">CAR!X14</f>
        <v>309.45</v>
      </c>
      <c r="E32" s="0" t="n">
        <f aca="false">CAR!X14</f>
        <v>309.45</v>
      </c>
    </row>
    <row r="33" customFormat="false" ht="15" hidden="false" customHeight="false" outlineLevel="0" collapsed="false">
      <c r="A33" s="0" t="str">
        <f aca="false">BALT!A22</f>
        <v>RB*Henry, Derrick - BAL</v>
      </c>
      <c r="B33" s="448" t="n">
        <f aca="false">BALT!B22</f>
        <v>32</v>
      </c>
      <c r="C33" s="0" t="n">
        <f aca="false">BALT!X22</f>
        <v>293.3</v>
      </c>
      <c r="D33" s="0" t="n">
        <f aca="false">BALT!Y22</f>
        <v>309.3</v>
      </c>
      <c r="E33" s="0" t="n">
        <f aca="false">BALT!Z22</f>
        <v>301.3</v>
      </c>
    </row>
    <row r="34" customFormat="false" ht="15" hidden="false" customHeight="false" outlineLevel="0" collapsed="false">
      <c r="A34" s="0" t="str">
        <f aca="false">TEN!A14</f>
        <v>QB*Ward, Cam - TEN</v>
      </c>
      <c r="B34" s="448" t="n">
        <f aca="false">TEN!B14</f>
        <v>24</v>
      </c>
      <c r="C34" s="0" t="n">
        <f aca="false">TEN!X14</f>
        <v>307</v>
      </c>
      <c r="D34" s="0" t="n">
        <f aca="false">TEN!X14</f>
        <v>307</v>
      </c>
      <c r="E34" s="0" t="n">
        <f aca="false">TEN!X14</f>
        <v>307</v>
      </c>
    </row>
    <row r="35" customFormat="false" ht="15" hidden="false" customHeight="false" outlineLevel="0" collapsed="false">
      <c r="A35" s="0" t="str">
        <f aca="false">MIN!A32</f>
        <v>WR*Jefferson, Justin - MIN</v>
      </c>
      <c r="B35" s="448" t="n">
        <f aca="false">MIN!B32</f>
        <v>27</v>
      </c>
      <c r="C35" s="0" t="n">
        <f aca="false">MIN!X32</f>
        <v>189.2</v>
      </c>
      <c r="D35" s="0" t="n">
        <f aca="false">MIN!Y32</f>
        <v>304.2</v>
      </c>
      <c r="E35" s="0" t="n">
        <f aca="false">MIN!Z32</f>
        <v>246.7</v>
      </c>
    </row>
    <row r="36" customFormat="false" ht="15" hidden="false" customHeight="false" outlineLevel="0" collapsed="false">
      <c r="A36" s="0" t="str">
        <f aca="false">DET!A32</f>
        <v>WR*St. Brown, Amon-Ra - DET</v>
      </c>
      <c r="B36" s="448" t="n">
        <f aca="false">DET!B32</f>
        <v>27</v>
      </c>
      <c r="C36" s="0" t="n">
        <f aca="false">DET!X32</f>
        <v>194.2</v>
      </c>
      <c r="D36" s="0" t="n">
        <f aca="false">DET!Y32</f>
        <v>304.2</v>
      </c>
      <c r="E36" s="0" t="n">
        <f aca="false">DET!Z32</f>
        <v>249.2</v>
      </c>
    </row>
    <row r="37" customFormat="false" ht="15" hidden="false" customHeight="false" outlineLevel="0" collapsed="false">
      <c r="A37" s="0" t="str">
        <f aca="false">NO!A16</f>
        <v>QB*Shough, Tyler - NO</v>
      </c>
      <c r="B37" s="448" t="n">
        <f aca="false">NO!B16</f>
        <v>27</v>
      </c>
      <c r="C37" s="0" t="n">
        <f aca="false">NO!X16</f>
        <v>303.55</v>
      </c>
      <c r="D37" s="0" t="n">
        <f aca="false">NO!X16</f>
        <v>303.55</v>
      </c>
      <c r="E37" s="0" t="n">
        <f aca="false">NO!X16</f>
        <v>303.55</v>
      </c>
    </row>
    <row r="38" customFormat="false" ht="15" hidden="false" customHeight="false" outlineLevel="0" collapsed="false">
      <c r="A38" s="0" t="str">
        <f aca="false">KC!A36</f>
        <v>WR*Rice, Rashee - KC</v>
      </c>
      <c r="B38" s="448" t="n">
        <f aca="false">KC!B36</f>
        <v>26</v>
      </c>
      <c r="C38" s="0" t="n">
        <f aca="false">KC!X36</f>
        <v>185.9</v>
      </c>
      <c r="D38" s="0" t="n">
        <f aca="false">KC!Y36</f>
        <v>301.9</v>
      </c>
      <c r="E38" s="0" t="n">
        <f aca="false">KC!Z36</f>
        <v>243.9</v>
      </c>
    </row>
    <row r="39" customFormat="false" ht="15" hidden="false" customHeight="false" outlineLevel="0" collapsed="false">
      <c r="A39" s="0" t="str">
        <f aca="false">LAC!A32</f>
        <v>WR*McConkey, Ladd - LAC</v>
      </c>
      <c r="B39" s="448" t="n">
        <f aca="false">LAC!B32</f>
        <v>25</v>
      </c>
      <c r="C39" s="0" t="n">
        <f aca="false">LAC!X32</f>
        <v>196.7</v>
      </c>
      <c r="D39" s="0" t="n">
        <f aca="false">LAC!Y32</f>
        <v>301.7</v>
      </c>
      <c r="E39" s="0" t="n">
        <f aca="false">LAC!Z32</f>
        <v>249.2</v>
      </c>
    </row>
    <row r="40" customFormat="false" ht="15" hidden="false" customHeight="false" outlineLevel="0" collapsed="false">
      <c r="A40" s="0" t="str">
        <f aca="false">BUF!A22</f>
        <v>RB*Cook, James - BUF</v>
      </c>
      <c r="B40" s="448" t="n">
        <f aca="false">BUF!B22</f>
        <v>27</v>
      </c>
      <c r="C40" s="0" t="n">
        <f aca="false">BUF!X22</f>
        <v>265.5</v>
      </c>
      <c r="D40" s="0" t="n">
        <f aca="false">BUF!Y22</f>
        <v>298.5</v>
      </c>
      <c r="E40" s="0" t="n">
        <f aca="false">BUF!Z22</f>
        <v>282</v>
      </c>
    </row>
    <row r="41" customFormat="false" ht="15" hidden="false" customHeight="false" outlineLevel="0" collapsed="false">
      <c r="A41" s="0" t="str">
        <f aca="false">GB!A14</f>
        <v>QB*Love, Jordan - GB</v>
      </c>
      <c r="B41" s="448" t="n">
        <f aca="false">GB!B14</f>
        <v>28</v>
      </c>
      <c r="C41" s="0" t="n">
        <f aca="false">GB!X14</f>
        <v>288.35</v>
      </c>
      <c r="D41" s="0" t="n">
        <f aca="false">GB!X14</f>
        <v>288.35</v>
      </c>
      <c r="E41" s="0" t="n">
        <f aca="false">GB!X14</f>
        <v>288.35</v>
      </c>
    </row>
    <row r="42" customFormat="false" ht="15" hidden="false" customHeight="false" outlineLevel="0" collapsed="false">
      <c r="A42" s="0" t="str">
        <f aca="false">ARI!A43</f>
        <v>TE*McBride, Trey - ARI</v>
      </c>
      <c r="B42" s="448" t="n">
        <f aca="false">ARI!B43</f>
        <v>26</v>
      </c>
      <c r="C42" s="0" t="n">
        <f aca="false">ARI!X43</f>
        <v>167.3</v>
      </c>
      <c r="D42" s="0" t="n">
        <f aca="false">ARI!Y43</f>
        <v>286.3</v>
      </c>
      <c r="E42" s="0" t="n">
        <f aca="false">ARI!Z43</f>
        <v>226.8</v>
      </c>
    </row>
    <row r="43" customFormat="false" ht="15" hidden="false" customHeight="false" outlineLevel="0" collapsed="false">
      <c r="A43" s="0" t="str">
        <f aca="false">ATL!A32</f>
        <v>WR*London, Drake - ATL</v>
      </c>
      <c r="B43" s="448" t="n">
        <f aca="false">ATL!B32</f>
        <v>24</v>
      </c>
      <c r="C43" s="0" t="n">
        <f aca="false">ATL!X32</f>
        <v>190</v>
      </c>
      <c r="D43" s="0" t="n">
        <f aca="false">ATL!Y32</f>
        <v>286</v>
      </c>
      <c r="E43" s="0" t="n">
        <f aca="false">ATL!Z32</f>
        <v>238</v>
      </c>
    </row>
    <row r="44" customFormat="false" ht="15" hidden="false" customHeight="false" outlineLevel="0" collapsed="false">
      <c r="A44" s="0" t="str">
        <f aca="false">CLE!A14</f>
        <v>QB*Watson, Deshaun - CLE</v>
      </c>
      <c r="B44" s="448" t="n">
        <f aca="false">CLE!B14</f>
        <v>30</v>
      </c>
      <c r="C44" s="0" t="n">
        <f aca="false">CLE!X14</f>
        <v>281.3</v>
      </c>
      <c r="D44" s="0" t="n">
        <f aca="false">CLE!X14</f>
        <v>281.3</v>
      </c>
      <c r="E44" s="0" t="n">
        <f aca="false">CLE!X14</f>
        <v>281.3</v>
      </c>
    </row>
    <row r="45" customFormat="false" ht="15" hidden="false" customHeight="false" outlineLevel="0" collapsed="false">
      <c r="A45" s="0" t="str">
        <f aca="false">NO!A32</f>
        <v>WR*Olave, Chris - NO</v>
      </c>
      <c r="B45" s="448" t="n">
        <f aca="false">NO!B32</f>
        <v>26</v>
      </c>
      <c r="C45" s="0" t="n">
        <f aca="false">NO!X32</f>
        <v>180.4</v>
      </c>
      <c r="D45" s="0" t="n">
        <f aca="false">NO!Y32</f>
        <v>279.4</v>
      </c>
      <c r="E45" s="0" t="n">
        <f aca="false">NO!Z32</f>
        <v>229.9</v>
      </c>
    </row>
    <row r="46" customFormat="false" ht="15" hidden="false" customHeight="false" outlineLevel="0" collapsed="false">
      <c r="A46" s="0" t="str">
        <f aca="false">NYJ!A14</f>
        <v>QB*Smith, Geno - NYJ</v>
      </c>
      <c r="B46" s="448" t="n">
        <f aca="false">NYJ!B14</f>
        <v>35</v>
      </c>
      <c r="C46" s="0" t="n">
        <f aca="false">NYJ!X14</f>
        <v>276.75</v>
      </c>
      <c r="D46" s="0" t="n">
        <f aca="false">NYJ!X14</f>
        <v>276.75</v>
      </c>
      <c r="E46" s="0" t="n">
        <f aca="false">NYJ!X14</f>
        <v>276.75</v>
      </c>
    </row>
    <row r="47" customFormat="false" ht="15" hidden="false" customHeight="false" outlineLevel="0" collapsed="false">
      <c r="A47" s="0" t="str">
        <f aca="false">IND!A22</f>
        <v>RB*Taylor, Jonathan - IND</v>
      </c>
      <c r="B47" s="448" t="n">
        <f aca="false">IND!B22</f>
        <v>27</v>
      </c>
      <c r="C47" s="0" t="n">
        <f aca="false">IND!X22</f>
        <v>242.7</v>
      </c>
      <c r="D47" s="0" t="n">
        <f aca="false">IND!Y22</f>
        <v>274.7</v>
      </c>
      <c r="E47" s="0" t="n">
        <f aca="false">IND!Z22</f>
        <v>258.7</v>
      </c>
    </row>
    <row r="48" customFormat="false" ht="15" hidden="false" customHeight="false" outlineLevel="0" collapsed="false">
      <c r="A48" s="0" t="str">
        <f aca="false">WAS!A26</f>
        <v>RB*White, Rachaad - WAS</v>
      </c>
      <c r="B48" s="448" t="n">
        <f aca="false">WAS!B26</f>
        <v>27</v>
      </c>
      <c r="C48" s="0" t="n">
        <f aca="false">WAS!X26</f>
        <v>209.2</v>
      </c>
      <c r="D48" s="0" t="n">
        <f aca="false">WAS!Y26</f>
        <v>274.2</v>
      </c>
      <c r="E48" s="0" t="n">
        <f aca="false">WAS!Z26</f>
        <v>241.7</v>
      </c>
    </row>
    <row r="49" customFormat="false" ht="15" hidden="false" customHeight="false" outlineLevel="0" collapsed="false">
      <c r="A49" s="0" t="str">
        <f aca="false">DAL!A32</f>
        <v>WR*Lamb, CeeDee - DAL</v>
      </c>
      <c r="B49" s="448" t="n">
        <f aca="false">DAL!B32</f>
        <v>26</v>
      </c>
      <c r="C49" s="0" t="n">
        <f aca="false">DAL!X32</f>
        <v>178.1</v>
      </c>
      <c r="D49" s="0" t="n">
        <f aca="false">DAL!Y32</f>
        <v>273.1</v>
      </c>
      <c r="E49" s="0" t="n">
        <f aca="false">DAL!Z32</f>
        <v>225.6</v>
      </c>
    </row>
    <row r="50" customFormat="false" ht="15" hidden="false" customHeight="false" outlineLevel="0" collapsed="false">
      <c r="A50" s="0" t="str">
        <f aca="false">CIN!A23</f>
        <v>RB*Brown, Chase - CIN</v>
      </c>
      <c r="B50" s="448" t="n">
        <f aca="false">CIN!B23</f>
        <v>26</v>
      </c>
      <c r="C50" s="0" t="n">
        <f aca="false">CIN!X23</f>
        <v>213.5</v>
      </c>
      <c r="D50" s="0" t="n">
        <f aca="false">CIN!Y23</f>
        <v>272.5</v>
      </c>
      <c r="E50" s="0" t="n">
        <f aca="false">CIN!Z23</f>
        <v>243</v>
      </c>
    </row>
    <row r="51" customFormat="false" ht="15" hidden="false" customHeight="false" outlineLevel="0" collapsed="false">
      <c r="A51" s="0" t="str">
        <f aca="false">ARI!A33</f>
        <v>WR*Wilson, Michael - ARI</v>
      </c>
      <c r="B51" s="448" t="n">
        <f aca="false">ARI!B33</f>
        <v>26</v>
      </c>
      <c r="C51" s="0" t="n">
        <f aca="false">ARI!X33</f>
        <v>175</v>
      </c>
      <c r="D51" s="0" t="n">
        <f aca="false">ARI!Y33</f>
        <v>268</v>
      </c>
      <c r="E51" s="0" t="n">
        <f aca="false">ARI!Z33</f>
        <v>221.5</v>
      </c>
    </row>
    <row r="52" customFormat="false" ht="15" hidden="false" customHeight="false" outlineLevel="0" collapsed="false">
      <c r="A52" s="0" t="str">
        <f aca="false">DAL!A33</f>
        <v>WR*Pickens, George - DAL</v>
      </c>
      <c r="B52" s="448" t="n">
        <f aca="false">DAL!B33</f>
        <v>25</v>
      </c>
      <c r="C52" s="0" t="n">
        <f aca="false">DAL!X33</f>
        <v>178.9</v>
      </c>
      <c r="D52" s="0" t="n">
        <f aca="false">DAL!Y33</f>
        <v>265.9</v>
      </c>
      <c r="E52" s="0" t="n">
        <f aca="false">DAL!Z33</f>
        <v>222.4</v>
      </c>
    </row>
    <row r="53" customFormat="false" ht="15" hidden="false" customHeight="false" outlineLevel="0" collapsed="false">
      <c r="A53" s="0" t="str">
        <f aca="false">TEN!A33</f>
        <v>WR*Tate, Carnell - TEN</v>
      </c>
      <c r="B53" s="448" t="n">
        <f aca="false">TEN!B33</f>
        <v>21</v>
      </c>
      <c r="C53" s="0" t="n">
        <f aca="false">TEN!X33</f>
        <v>178</v>
      </c>
      <c r="D53" s="0" t="n">
        <f aca="false">TEN!Y33</f>
        <v>263</v>
      </c>
      <c r="E53" s="0" t="n">
        <f aca="false">TEN!Z33</f>
        <v>220.5</v>
      </c>
    </row>
    <row r="54" customFormat="false" ht="15" hidden="false" customHeight="false" outlineLevel="0" collapsed="false">
      <c r="A54" s="0" t="str">
        <f aca="false">DET!A36</f>
        <v>WR*Williams, Jameson - DET</v>
      </c>
      <c r="B54" s="448" t="n">
        <f aca="false">DET!B36</f>
        <v>25</v>
      </c>
      <c r="C54" s="0" t="n">
        <f aca="false">DET!X36</f>
        <v>180.3</v>
      </c>
      <c r="D54" s="0" t="n">
        <f aca="false">DET!Y36</f>
        <v>260.3</v>
      </c>
      <c r="E54" s="0" t="n">
        <f aca="false">DET!Z36</f>
        <v>220.3</v>
      </c>
    </row>
    <row r="55" customFormat="false" ht="15" hidden="false" customHeight="false" outlineLevel="0" collapsed="false">
      <c r="A55" s="0" t="str">
        <f aca="false">GB!A22</f>
        <v>RB*Jacobs, Josh - GB</v>
      </c>
      <c r="B55" s="448" t="n">
        <f aca="false">GB!B22</f>
        <v>28</v>
      </c>
      <c r="C55" s="0" t="n">
        <f aca="false">GB!X22</f>
        <v>222</v>
      </c>
      <c r="D55" s="0" t="n">
        <f aca="false">GB!Y22</f>
        <v>258</v>
      </c>
      <c r="E55" s="0" t="n">
        <f aca="false">GB!Z22</f>
        <v>240</v>
      </c>
    </row>
    <row r="56" customFormat="false" ht="15" hidden="false" customHeight="false" outlineLevel="0" collapsed="false">
      <c r="A56" s="0" t="str">
        <f aca="false">LAR!A22</f>
        <v>RB*Williams, Kyren - LAR</v>
      </c>
      <c r="B56" s="448" t="n">
        <f aca="false">LAR!B22</f>
        <v>26</v>
      </c>
      <c r="C56" s="0" t="n">
        <f aca="false">LAR!X22</f>
        <v>213</v>
      </c>
      <c r="D56" s="0" t="n">
        <f aca="false">LAR!Y22</f>
        <v>246</v>
      </c>
      <c r="E56" s="0" t="n">
        <f aca="false">LAR!Z22</f>
        <v>229.5</v>
      </c>
    </row>
    <row r="57" customFormat="false" ht="15" hidden="false" customHeight="false" outlineLevel="0" collapsed="false">
      <c r="A57" s="0" t="str">
        <f aca="false">NYJ!A22</f>
        <v>RB*Hall, Breece - NYJ</v>
      </c>
      <c r="B57" s="448" t="n">
        <f aca="false">NYJ!B22</f>
        <v>25</v>
      </c>
      <c r="C57" s="0" t="n">
        <f aca="false">NYJ!X22</f>
        <v>199</v>
      </c>
      <c r="D57" s="0" t="n">
        <f aca="false">NYJ!Y22</f>
        <v>246</v>
      </c>
      <c r="E57" s="0" t="n">
        <f aca="false">NYJ!Z22</f>
        <v>222.5</v>
      </c>
    </row>
    <row r="58" customFormat="false" ht="15" hidden="false" customHeight="false" outlineLevel="0" collapsed="false">
      <c r="A58" s="0" t="str">
        <f aca="false">NYG!A25</f>
        <v>RB*Skattebo, Cam - NYG</v>
      </c>
      <c r="B58" s="448" t="n">
        <f aca="false">NYG!B25</f>
        <v>24</v>
      </c>
      <c r="C58" s="0" t="n">
        <f aca="false">NYG!X25</f>
        <v>231</v>
      </c>
      <c r="D58" s="0" t="n">
        <f aca="false">NYG!Y25</f>
        <v>246</v>
      </c>
      <c r="E58" s="0" t="n">
        <f aca="false">NYG!Z25</f>
        <v>238.5</v>
      </c>
    </row>
    <row r="59" customFormat="false" ht="15" hidden="false" customHeight="false" outlineLevel="0" collapsed="false">
      <c r="A59" s="0" t="str">
        <f aca="false">ARI!A24</f>
        <v>RB*Love, Jeremiyah - ARI</v>
      </c>
      <c r="B59" s="448" t="n">
        <f aca="false">ARI!B24</f>
        <v>21</v>
      </c>
      <c r="C59" s="0" t="n">
        <f aca="false">ARI!X24</f>
        <v>180.2</v>
      </c>
      <c r="D59" s="0" t="n">
        <f aca="false">ARI!Y24</f>
        <v>242.2</v>
      </c>
      <c r="E59" s="0" t="n">
        <f aca="false">ARI!Z24</f>
        <v>211.2</v>
      </c>
    </row>
    <row r="60" customFormat="false" ht="15" hidden="false" customHeight="false" outlineLevel="0" collapsed="false">
      <c r="A60" s="0" t="str">
        <f aca="false">PHI!A22</f>
        <v>RB*Barkley, Saquon - PHI</v>
      </c>
      <c r="B60" s="448" t="n">
        <f aca="false">PHI!B22</f>
        <v>29</v>
      </c>
      <c r="C60" s="0" t="n">
        <f aca="false">PHI!X22</f>
        <v>206.5</v>
      </c>
      <c r="D60" s="0" t="n">
        <f aca="false">PHI!Y22</f>
        <v>241.5</v>
      </c>
      <c r="E60" s="0" t="n">
        <f aca="false">PHI!Z22</f>
        <v>224</v>
      </c>
    </row>
    <row r="61" customFormat="false" ht="15" hidden="false" customHeight="false" outlineLevel="0" collapsed="false">
      <c r="A61" s="0" t="str">
        <f aca="false">NYJ!A32</f>
        <v>WR*Wilson, Garrett - NYJ</v>
      </c>
      <c r="B61" s="448" t="n">
        <f aca="false">NYJ!B32</f>
        <v>26</v>
      </c>
      <c r="C61" s="0" t="n">
        <f aca="false">NYJ!X32</f>
        <v>146.2</v>
      </c>
      <c r="D61" s="0" t="n">
        <f aca="false">NYJ!Y32</f>
        <v>241.2</v>
      </c>
      <c r="E61" s="0" t="n">
        <f aca="false">NYJ!Z32</f>
        <v>193.7</v>
      </c>
    </row>
    <row r="62" customFormat="false" ht="15" hidden="false" customHeight="false" outlineLevel="0" collapsed="false">
      <c r="A62" s="0" t="str">
        <f aca="false">CLE!A22</f>
        <v>RB*Judkins, Quinshon - CLE</v>
      </c>
      <c r="B62" s="448" t="n">
        <f aca="false">CLE!B22</f>
        <v>23</v>
      </c>
      <c r="C62" s="0" t="n">
        <f aca="false">CLE!X22</f>
        <v>201.1</v>
      </c>
      <c r="D62" s="0" t="n">
        <f aca="false">CLE!Y22</f>
        <v>240.1</v>
      </c>
      <c r="E62" s="0" t="n">
        <f aca="false">CLE!Z22</f>
        <v>220.6</v>
      </c>
    </row>
    <row r="63" customFormat="false" ht="15" hidden="false" customHeight="false" outlineLevel="0" collapsed="false">
      <c r="A63" s="0" t="str">
        <f aca="false">TB!A34</f>
        <v>WR*Egbuka, Emeka - TB</v>
      </c>
      <c r="B63" s="448" t="n">
        <f aca="false">TB!B34</f>
        <v>24</v>
      </c>
      <c r="C63" s="0" t="n">
        <f aca="false">TB!X34</f>
        <v>159.7</v>
      </c>
      <c r="D63" s="0" t="n">
        <f aca="false">TB!Y34</f>
        <v>239.7</v>
      </c>
      <c r="E63" s="0" t="n">
        <f aca="false">TB!Z34</f>
        <v>199.7</v>
      </c>
    </row>
    <row r="64" customFormat="false" ht="15" hidden="false" customHeight="false" outlineLevel="0" collapsed="false">
      <c r="A64" s="0" t="str">
        <f aca="false">BALT!A34</f>
        <v>WR*Flowers, Zay - BAL</v>
      </c>
      <c r="B64" s="448" t="n">
        <f aca="false">BALT!B34</f>
        <v>26</v>
      </c>
      <c r="C64" s="0" t="n">
        <f aca="false">BALT!X34</f>
        <v>158.1</v>
      </c>
      <c r="D64" s="0" t="n">
        <f aca="false">BALT!Y34</f>
        <v>235.1</v>
      </c>
      <c r="E64" s="0" t="n">
        <f aca="false">BALT!Z34</f>
        <v>196.6</v>
      </c>
    </row>
    <row r="65" customFormat="false" ht="15" hidden="false" customHeight="false" outlineLevel="0" collapsed="false">
      <c r="A65" s="0" t="str">
        <f aca="false">WAS!A32</f>
        <v>WR*McLaurin, Terry - WAS</v>
      </c>
      <c r="B65" s="448" t="n">
        <f aca="false">WAS!B32</f>
        <v>31</v>
      </c>
      <c r="C65" s="0" t="n">
        <f aca="false">WAS!X32</f>
        <v>158</v>
      </c>
      <c r="D65" s="0" t="n">
        <f aca="false">WAS!Y32</f>
        <v>235</v>
      </c>
      <c r="E65" s="0" t="n">
        <f aca="false">WAS!Z32</f>
        <v>196.5</v>
      </c>
    </row>
    <row r="66" customFormat="false" ht="15" hidden="false" customHeight="false" outlineLevel="0" collapsed="false">
      <c r="A66" s="0" t="str">
        <f aca="false">GB!A34</f>
        <v>WR*Reed, Jayden - GB</v>
      </c>
      <c r="B66" s="448" t="n">
        <f aca="false">GB!B34</f>
        <v>26</v>
      </c>
      <c r="C66" s="0" t="n">
        <f aca="false">GB!X34</f>
        <v>160.5</v>
      </c>
      <c r="D66" s="0" t="n">
        <f aca="false">GB!Y34</f>
        <v>234.5</v>
      </c>
      <c r="E66" s="0" t="n">
        <f aca="false">GB!Z34</f>
        <v>197.5</v>
      </c>
    </row>
    <row r="67" customFormat="false" ht="15" hidden="false" customHeight="false" outlineLevel="0" collapsed="false">
      <c r="A67" s="0" t="str">
        <f aca="false">NE!A34</f>
        <v>WR*Brown, A.J. - NE</v>
      </c>
      <c r="B67" s="448" t="n">
        <f aca="false">NE!B34</f>
        <v>28</v>
      </c>
      <c r="C67" s="0" t="n">
        <f aca="false">NE!X34</f>
        <v>154</v>
      </c>
      <c r="D67" s="0" t="n">
        <f aca="false">NE!Y34</f>
        <v>232</v>
      </c>
      <c r="E67" s="0" t="n">
        <f aca="false">NE!Z34</f>
        <v>193</v>
      </c>
    </row>
    <row r="68" customFormat="false" ht="15" hidden="false" customHeight="false" outlineLevel="0" collapsed="false">
      <c r="A68" s="0" t="str">
        <f aca="false">PHI!A33</f>
        <v>WR*Smith, DeVonta - PHI</v>
      </c>
      <c r="B68" s="448" t="n">
        <f aca="false">PHI!B33</f>
        <v>28</v>
      </c>
      <c r="C68" s="0" t="n">
        <f aca="false">PHI!X33</f>
        <v>153.6</v>
      </c>
      <c r="D68" s="0" t="n">
        <f aca="false">PHI!Y33</f>
        <v>231.6</v>
      </c>
      <c r="E68" s="0" t="n">
        <f aca="false">PHI!Z33</f>
        <v>192.6</v>
      </c>
    </row>
    <row r="69" customFormat="false" ht="15" hidden="false" customHeight="false" outlineLevel="0" collapsed="false">
      <c r="A69" s="0" t="str">
        <f aca="false">DAL!A22</f>
        <v>RB*Williams, Javonte - DAL</v>
      </c>
      <c r="B69" s="448" t="n">
        <f aca="false">DAL!B22</f>
        <v>26</v>
      </c>
      <c r="C69" s="0" t="n">
        <f aca="false">DAL!X22</f>
        <v>196.6</v>
      </c>
      <c r="D69" s="0" t="n">
        <f aca="false">DAL!Y22</f>
        <v>231.6</v>
      </c>
      <c r="E69" s="0" t="n">
        <f aca="false">DAL!Z22</f>
        <v>214.1</v>
      </c>
    </row>
    <row r="70" customFormat="false" ht="15" hidden="false" customHeight="false" outlineLevel="0" collapsed="false">
      <c r="A70" s="0" t="str">
        <f aca="false">TB!A23</f>
        <v>RB*Gainwell, Kenneth - TB</v>
      </c>
      <c r="B70" s="448" t="n">
        <f aca="false">TB!B23</f>
        <v>27</v>
      </c>
      <c r="C70" s="0" t="n">
        <f aca="false">TB!X23</f>
        <v>185.5</v>
      </c>
      <c r="D70" s="0" t="n">
        <f aca="false">TB!Y23</f>
        <v>230.5</v>
      </c>
      <c r="E70" s="0" t="n">
        <f aca="false">TB!Z23</f>
        <v>208</v>
      </c>
    </row>
    <row r="71" customFormat="false" ht="15" hidden="false" customHeight="false" outlineLevel="0" collapsed="false">
      <c r="A71" s="0" t="str">
        <f aca="false">CHI!A32</f>
        <v>WR*Burden, Luther - CHI</v>
      </c>
      <c r="B71" s="448" t="n">
        <f aca="false">CHI!B32</f>
        <v>22</v>
      </c>
      <c r="C71" s="0" t="n">
        <f aca="false">CHI!X32</f>
        <v>152.7</v>
      </c>
      <c r="D71" s="0" t="n">
        <f aca="false">CHI!Y32</f>
        <v>229.7</v>
      </c>
      <c r="E71" s="0" t="n">
        <f aca="false">CHI!Z32</f>
        <v>191.2</v>
      </c>
    </row>
    <row r="72" customFormat="false" ht="15" hidden="false" customHeight="false" outlineLevel="0" collapsed="false">
      <c r="A72" s="0" t="str">
        <f aca="false">CHI!A44</f>
        <v>TE*Loveland, Colston - CHI</v>
      </c>
      <c r="B72" s="448" t="n">
        <f aca="false">CHI!B44</f>
        <v>22</v>
      </c>
      <c r="C72" s="0" t="n">
        <f aca="false">CHI!X44</f>
        <v>152.5</v>
      </c>
      <c r="D72" s="0" t="n">
        <f aca="false">CHI!Y44</f>
        <v>229.5</v>
      </c>
      <c r="E72" s="0" t="n">
        <f aca="false">CHI!Z44</f>
        <v>191</v>
      </c>
    </row>
    <row r="73" customFormat="false" ht="15" hidden="false" customHeight="false" outlineLevel="0" collapsed="false">
      <c r="A73" s="0" t="str">
        <f aca="false">IND!A34</f>
        <v>WR*Pierce, Alec - IND</v>
      </c>
      <c r="B73" s="448" t="n">
        <f aca="false">IND!B34</f>
        <v>26</v>
      </c>
      <c r="C73" s="0" t="n">
        <f aca="false">IND!X34</f>
        <v>159</v>
      </c>
      <c r="D73" s="0" t="n">
        <f aca="false">IND!Y34</f>
        <v>229</v>
      </c>
      <c r="E73" s="0" t="n">
        <f aca="false">IND!Z34</f>
        <v>194</v>
      </c>
    </row>
    <row r="74" customFormat="false" ht="15" hidden="false" customHeight="false" outlineLevel="0" collapsed="false">
      <c r="A74" s="0" t="str">
        <f aca="false">ATL!A43</f>
        <v>TE*Pitts, Kyle - ATL</v>
      </c>
      <c r="B74" s="448" t="n">
        <f aca="false">ATL!B43</f>
        <v>25</v>
      </c>
      <c r="C74" s="0" t="n">
        <f aca="false">ATL!X43</f>
        <v>138.8</v>
      </c>
      <c r="D74" s="0" t="n">
        <f aca="false">ATL!Y43</f>
        <v>228.8</v>
      </c>
      <c r="E74" s="0" t="n">
        <f aca="false">ATL!Z43</f>
        <v>183.8</v>
      </c>
    </row>
    <row r="75" customFormat="false" ht="15" hidden="false" customHeight="false" outlineLevel="0" collapsed="false">
      <c r="A75" s="0" t="str">
        <f aca="false">LV!A43</f>
        <v>TE*Bowers, Brock - LV</v>
      </c>
      <c r="B75" s="448" t="n">
        <f aca="false">LV!B43</f>
        <v>24</v>
      </c>
      <c r="C75" s="0" t="n">
        <f aca="false">LV!X43</f>
        <v>139.2</v>
      </c>
      <c r="D75" s="0" t="n">
        <f aca="false">LV!Y43</f>
        <v>225.2</v>
      </c>
      <c r="E75" s="0" t="n">
        <f aca="false">LV!Z43</f>
        <v>182.2</v>
      </c>
    </row>
    <row r="76" customFormat="false" ht="15" hidden="false" customHeight="false" outlineLevel="0" collapsed="false">
      <c r="A76" s="0" t="str">
        <f aca="false">TB!A33</f>
        <v>WR*Godwin, Chris - TB</v>
      </c>
      <c r="B76" s="448" t="n">
        <f aca="false">TB!B33</f>
        <v>30</v>
      </c>
      <c r="C76" s="0" t="n">
        <f aca="false">TB!X33</f>
        <v>141.6</v>
      </c>
      <c r="D76" s="0" t="n">
        <f aca="false">TB!Y33</f>
        <v>224.6</v>
      </c>
      <c r="E76" s="0" t="n">
        <f aca="false">TB!Z33</f>
        <v>183.1</v>
      </c>
    </row>
    <row r="77" customFormat="false" ht="15" hidden="false" customHeight="false" outlineLevel="0" collapsed="false">
      <c r="A77" s="0" t="str">
        <f aca="false">CAR!A33</f>
        <v>WR*McMillan, Tetairoa - CAR</v>
      </c>
      <c r="B77" s="448" t="n">
        <f aca="false">CAR!B33</f>
        <v>23</v>
      </c>
      <c r="C77" s="0" t="n">
        <f aca="false">CAR!X33</f>
        <v>155</v>
      </c>
      <c r="D77" s="0" t="n">
        <f aca="false">CAR!Y33</f>
        <v>224</v>
      </c>
      <c r="E77" s="0" t="n">
        <f aca="false">CAR!Z33</f>
        <v>189.5</v>
      </c>
    </row>
    <row r="78" customFormat="false" ht="15" hidden="false" customHeight="false" outlineLevel="0" collapsed="false">
      <c r="A78" s="0" t="str">
        <f aca="false">LAR!A33</f>
        <v>WR*Adams, Davante - LAR</v>
      </c>
      <c r="B78" s="448" t="n">
        <f aca="false">LAR!B33</f>
        <v>34</v>
      </c>
      <c r="C78" s="0" t="n">
        <f aca="false">LAR!X33</f>
        <v>158.4</v>
      </c>
      <c r="D78" s="0" t="n">
        <f aca="false">LAR!Y33</f>
        <v>223.4</v>
      </c>
      <c r="E78" s="0" t="n">
        <f aca="false">LAR!Z33</f>
        <v>190.9</v>
      </c>
    </row>
    <row r="79" customFormat="false" ht="15" hidden="false" customHeight="false" outlineLevel="0" collapsed="false">
      <c r="A79" s="0" t="str">
        <f aca="false">LAC!A22</f>
        <v>RB*Hampton, Omarion - LAC</v>
      </c>
      <c r="B79" s="448" t="n">
        <f aca="false">LAC!B22</f>
        <v>23</v>
      </c>
      <c r="C79" s="0" t="n">
        <f aca="false">LAC!X22</f>
        <v>192.2</v>
      </c>
      <c r="D79" s="0" t="n">
        <f aca="false">LAC!Y22</f>
        <v>222.2</v>
      </c>
      <c r="E79" s="0" t="n">
        <f aca="false">LAC!Z22</f>
        <v>207.2</v>
      </c>
    </row>
    <row r="80" customFormat="false" ht="15" hidden="false" customHeight="false" outlineLevel="0" collapsed="false">
      <c r="A80" s="0" t="str">
        <f aca="false">PIT!A24</f>
        <v>RB*Dowdle, Rico - PIT</v>
      </c>
      <c r="B80" s="448" t="n">
        <f aca="false">PIT!B24</f>
        <v>27</v>
      </c>
      <c r="C80" s="0" t="n">
        <f aca="false">PIT!X24</f>
        <v>181.3</v>
      </c>
      <c r="D80" s="0" t="n">
        <f aca="false">PIT!Y24</f>
        <v>220.3</v>
      </c>
      <c r="E80" s="0" t="n">
        <f aca="false">PIT!Z24</f>
        <v>200.8</v>
      </c>
    </row>
    <row r="81" customFormat="false" ht="15" hidden="false" customHeight="false" outlineLevel="0" collapsed="false">
      <c r="A81" s="0" t="str">
        <f aca="false">MIA!A22</f>
        <v>RB*Achane, Devon - MIA</v>
      </c>
      <c r="B81" s="448" t="n">
        <f aca="false">MIA!B22</f>
        <v>25</v>
      </c>
      <c r="C81" s="0" t="n">
        <f aca="false">MIA!X22</f>
        <v>183</v>
      </c>
      <c r="D81" s="0" t="n">
        <f aca="false">MIA!Y22</f>
        <v>219</v>
      </c>
      <c r="E81" s="0" t="n">
        <f aca="false">MIA!Z22</f>
        <v>201</v>
      </c>
    </row>
    <row r="82" customFormat="false" ht="15" hidden="false" customHeight="false" outlineLevel="0" collapsed="false">
      <c r="A82" s="0" t="str">
        <f aca="false">CIN!A34</f>
        <v>WR*Higgins, Tee - CIN</v>
      </c>
      <c r="B82" s="448" t="n">
        <f aca="false">CIN!B34</f>
        <v>27</v>
      </c>
      <c r="C82" s="0" t="n">
        <f aca="false">CIN!X34</f>
        <v>142.5</v>
      </c>
      <c r="D82" s="0" t="n">
        <f aca="false">CIN!Y34</f>
        <v>217.5</v>
      </c>
      <c r="E82" s="0" t="n">
        <f aca="false">CIN!Z34</f>
        <v>180</v>
      </c>
    </row>
    <row r="83" customFormat="false" ht="15" hidden="false" customHeight="false" outlineLevel="0" collapsed="false">
      <c r="A83" s="0" t="str">
        <f aca="false">JAX!A33</f>
        <v>WR*Meyers, Jakobi - JAX</v>
      </c>
      <c r="B83" s="448" t="n">
        <f aca="false">JAX!B33</f>
        <v>29</v>
      </c>
      <c r="C83" s="0" t="n">
        <f aca="false">JAX!X33</f>
        <v>131.9</v>
      </c>
      <c r="D83" s="0" t="n">
        <f aca="false">JAX!Y33</f>
        <v>211.9</v>
      </c>
      <c r="E83" s="0" t="n">
        <f aca="false">JAX!Z33</f>
        <v>171.9</v>
      </c>
    </row>
    <row r="84" customFormat="false" ht="15" hidden="false" customHeight="false" outlineLevel="0" collapsed="false">
      <c r="A84" s="0" t="str">
        <f aca="false">JAX!A35</f>
        <v>WR*Washington, Parker - JAX</v>
      </c>
      <c r="B84" s="448" t="n">
        <f aca="false">JAX!B35</f>
        <v>24</v>
      </c>
      <c r="C84" s="0" t="n">
        <f aca="false">JAX!X35</f>
        <v>139.6</v>
      </c>
      <c r="D84" s="0" t="n">
        <f aca="false">JAX!Y35</f>
        <v>210.6</v>
      </c>
      <c r="E84" s="0" t="n">
        <f aca="false">JAX!Z35</f>
        <v>175.1</v>
      </c>
    </row>
    <row r="85" customFormat="false" ht="15" hidden="false" customHeight="false" outlineLevel="0" collapsed="false">
      <c r="A85" s="0" t="str">
        <f aca="false">CHI!A22</f>
        <v>RB*Swift, Dandre - CHI</v>
      </c>
      <c r="B85" s="448" t="n">
        <f aca="false">CHI!B22</f>
        <v>27</v>
      </c>
      <c r="C85" s="0" t="n">
        <f aca="false">CHI!X22</f>
        <v>178.5</v>
      </c>
      <c r="D85" s="0" t="n">
        <f aca="false">CHI!Y22</f>
        <v>209.5</v>
      </c>
      <c r="E85" s="0" t="n">
        <f aca="false">CHI!Z22</f>
        <v>194</v>
      </c>
    </row>
    <row r="86" customFormat="false" ht="15" hidden="false" customHeight="false" outlineLevel="0" collapsed="false">
      <c r="A86" s="0" t="str">
        <f aca="false">KC!A23</f>
        <v>RB*Walker, Kenneth - KC</v>
      </c>
      <c r="B86" s="448" t="n">
        <f aca="false">KC!B23</f>
        <v>25</v>
      </c>
      <c r="C86" s="0" t="n">
        <f aca="false">KC!X23</f>
        <v>178.3</v>
      </c>
      <c r="D86" s="0" t="n">
        <f aca="false">KC!Y23</f>
        <v>209.3</v>
      </c>
      <c r="E86" s="0" t="n">
        <f aca="false">KC!Z23</f>
        <v>193.8</v>
      </c>
    </row>
    <row r="87" customFormat="false" ht="15" hidden="false" customHeight="false" outlineLevel="0" collapsed="false">
      <c r="A87" s="0" t="str">
        <f aca="false">DEN!A32</f>
        <v>WR*Sutton, Courtland - DEN</v>
      </c>
      <c r="B87" s="448" t="n">
        <f aca="false">DEN!B32</f>
        <v>31</v>
      </c>
      <c r="C87" s="0" t="n">
        <f aca="false">DEN!X32</f>
        <v>139</v>
      </c>
      <c r="D87" s="0" t="n">
        <f aca="false">DEN!Y32</f>
        <v>209</v>
      </c>
      <c r="E87" s="0" t="n">
        <f aca="false">DEN!Z32</f>
        <v>174</v>
      </c>
    </row>
    <row r="88" customFormat="false" ht="15" hidden="false" customHeight="false" outlineLevel="0" collapsed="false">
      <c r="A88" s="0" t="str">
        <f aca="false">HOU!A33</f>
        <v>WR*Collins, Nico - HOU </v>
      </c>
      <c r="B88" s="448" t="n">
        <f aca="false">HOU!B33</f>
        <v>27</v>
      </c>
      <c r="C88" s="0" t="n">
        <f aca="false">HOU!X33</f>
        <v>142</v>
      </c>
      <c r="D88" s="0" t="n">
        <f aca="false">HOU!Y33</f>
        <v>205</v>
      </c>
      <c r="E88" s="0" t="n">
        <f aca="false">HOU!Z33</f>
        <v>173.5</v>
      </c>
    </row>
    <row r="89" customFormat="false" ht="15" hidden="false" customHeight="false" outlineLevel="0" collapsed="false">
      <c r="A89" s="0" t="str">
        <f aca="false">CHI!A34</f>
        <v>WR*Odunze, Rome - CHI</v>
      </c>
      <c r="B89" s="448" t="n">
        <f aca="false">CHI!B34</f>
        <v>24</v>
      </c>
      <c r="C89" s="0" t="n">
        <f aca="false">CHI!X34</f>
        <v>140.8</v>
      </c>
      <c r="D89" s="0" t="n">
        <f aca="false">CHI!Y34</f>
        <v>204.8</v>
      </c>
      <c r="E89" s="0" t="n">
        <f aca="false">CHI!Z34</f>
        <v>172.8</v>
      </c>
    </row>
    <row r="90" customFormat="false" ht="15" hidden="false" customHeight="false" outlineLevel="0" collapsed="false">
      <c r="A90" s="0" t="str">
        <f aca="false">NE!A22</f>
        <v>RB*Stevenson, Rhamondre - NE</v>
      </c>
      <c r="B90" s="448" t="n">
        <f aca="false">NE!B22</f>
        <v>28</v>
      </c>
      <c r="C90" s="0" t="n">
        <f aca="false">NE!X22</f>
        <v>165.6</v>
      </c>
      <c r="D90" s="0" t="n">
        <f aca="false">NE!Y22</f>
        <v>204.6</v>
      </c>
      <c r="E90" s="0" t="n">
        <f aca="false">NE!Z22</f>
        <v>185.1</v>
      </c>
    </row>
    <row r="91" customFormat="false" ht="15" hidden="false" customHeight="false" outlineLevel="0" collapsed="false">
      <c r="A91" s="0" t="str">
        <f aca="false">DEN!A34</f>
        <v>WR*Waddle, Jaylen - DEN</v>
      </c>
      <c r="B91" s="448" t="n">
        <f aca="false">DEN!B34</f>
        <v>27</v>
      </c>
      <c r="C91" s="0" t="n">
        <f aca="false">DEN!X34</f>
        <v>133.3</v>
      </c>
      <c r="D91" s="0" t="n">
        <f aca="false">DEN!Y34</f>
        <v>201.3</v>
      </c>
      <c r="E91" s="0" t="n">
        <f aca="false">DEN!Z34</f>
        <v>167.3</v>
      </c>
    </row>
    <row r="92" customFormat="false" ht="15" hidden="false" customHeight="false" outlineLevel="0" collapsed="false">
      <c r="A92" s="0" t="str">
        <f aca="false">BALT!A43</f>
        <v>TE*Andrews, Mark - BAL</v>
      </c>
      <c r="B92" s="448" t="n">
        <f aca="false">BALT!B43</f>
        <v>31</v>
      </c>
      <c r="C92" s="0" t="n">
        <f aca="false">BALT!X43</f>
        <v>134.4</v>
      </c>
      <c r="D92" s="0" t="n">
        <f aca="false">BALT!Y43</f>
        <v>199.4</v>
      </c>
      <c r="E92" s="0" t="n">
        <f aca="false">BALT!Z43</f>
        <v>166.9</v>
      </c>
    </row>
    <row r="93" customFormat="false" ht="15" hidden="false" customHeight="false" outlineLevel="0" collapsed="false">
      <c r="A93" s="0" t="str">
        <f aca="false">LAC!A34</f>
        <v>WR*Johnston, Quentin - LAC</v>
      </c>
      <c r="B93" s="448" t="n">
        <f aca="false">LAC!B34</f>
        <v>25</v>
      </c>
      <c r="C93" s="0" t="n">
        <f aca="false">LAC!X34</f>
        <v>139.9</v>
      </c>
      <c r="D93" s="0" t="n">
        <f aca="false">LAC!Y34</f>
        <v>197.9</v>
      </c>
      <c r="E93" s="0" t="n">
        <f aca="false">LAC!Z34</f>
        <v>168.9</v>
      </c>
    </row>
    <row r="94" customFormat="false" ht="15" hidden="false" customHeight="false" outlineLevel="0" collapsed="false">
      <c r="A94" s="0" t="str">
        <f aca="false">IND!A15</f>
        <v>QB*Jones, Daniel - IND</v>
      </c>
      <c r="B94" s="448" t="n">
        <f aca="false">IND!B15</f>
        <v>30</v>
      </c>
      <c r="C94" s="0" t="n">
        <f aca="false">IND!X15</f>
        <v>196.6</v>
      </c>
      <c r="D94" s="0" t="n">
        <f aca="false">IND!X15</f>
        <v>196.6</v>
      </c>
      <c r="E94" s="0" t="n">
        <f aca="false">IND!X15</f>
        <v>196.6</v>
      </c>
    </row>
    <row r="95" customFormat="false" ht="15" hidden="false" customHeight="false" outlineLevel="0" collapsed="false">
      <c r="A95" s="0" t="str">
        <f aca="false">PHI!A34</f>
        <v>WR*Lemon, Makai - PHI</v>
      </c>
      <c r="B95" s="448" t="n">
        <f aca="false">PHI!B34</f>
        <v>22</v>
      </c>
      <c r="C95" s="0" t="n">
        <f aca="false">PHI!X34</f>
        <v>128.4</v>
      </c>
      <c r="D95" s="0" t="n">
        <f aca="false">PHI!Y34</f>
        <v>195.4</v>
      </c>
      <c r="E95" s="0" t="n">
        <f aca="false">PHI!Z34</f>
        <v>161.9</v>
      </c>
    </row>
    <row r="96" customFormat="false" ht="15" hidden="false" customHeight="false" outlineLevel="0" collapsed="false">
      <c r="A96" s="0" t="str">
        <f aca="false">PIT!A23</f>
        <v>RB*Warren, Jaylen - PIT</v>
      </c>
      <c r="B96" s="448" t="n">
        <f aca="false">PIT!B23</f>
        <v>28</v>
      </c>
      <c r="C96" s="0" t="n">
        <f aca="false">PIT!X23</f>
        <v>154.1</v>
      </c>
      <c r="D96" s="0" t="n">
        <f aca="false">PIT!Y23</f>
        <v>193.1</v>
      </c>
      <c r="E96" s="0" t="n">
        <f aca="false">PIT!Z23</f>
        <v>173.6</v>
      </c>
    </row>
    <row r="97" customFormat="false" ht="15" hidden="false" customHeight="false" outlineLevel="0" collapsed="false">
      <c r="A97" s="0" t="str">
        <f aca="false">BUF!A34</f>
        <v>WR*Moore, DJ - BUF</v>
      </c>
      <c r="B97" s="448" t="n">
        <f aca="false">BUF!B34</f>
        <v>29</v>
      </c>
      <c r="C97" s="0" t="n">
        <f aca="false">BUF!X34</f>
        <v>122</v>
      </c>
      <c r="D97" s="0" t="n">
        <f aca="false">BUF!Y34</f>
        <v>193</v>
      </c>
      <c r="E97" s="0" t="n">
        <f aca="false">BUF!Z34</f>
        <v>157.5</v>
      </c>
    </row>
    <row r="98" customFormat="false" ht="15" hidden="false" customHeight="false" outlineLevel="0" collapsed="false">
      <c r="A98" s="0" t="str">
        <f aca="false">TEN!A22</f>
        <v>RB*Pollard, Tony - TEN</v>
      </c>
      <c r="B98" s="448" t="n">
        <f aca="false">TEN!B22</f>
        <v>29</v>
      </c>
      <c r="C98" s="0" t="n">
        <f aca="false">TEN!X22</f>
        <v>167.9</v>
      </c>
      <c r="D98" s="0" t="n">
        <f aca="false">TEN!Y22</f>
        <v>192.9</v>
      </c>
      <c r="E98" s="0" t="n">
        <f aca="false">TEN!Z22</f>
        <v>180.4</v>
      </c>
    </row>
    <row r="99" customFormat="false" ht="15" hidden="false" customHeight="false" outlineLevel="0" collapsed="false">
      <c r="A99" s="0" t="str">
        <f aca="false">KC!A43</f>
        <v>TE*Kelce, Travis - KC</v>
      </c>
      <c r="B99" s="448" t="n">
        <f aca="false">KC!B43</f>
        <v>36</v>
      </c>
      <c r="C99" s="0" t="n">
        <f aca="false">KC!X43</f>
        <v>115.5</v>
      </c>
      <c r="D99" s="0" t="n">
        <f aca="false">KC!Y43</f>
        <v>192.5</v>
      </c>
      <c r="E99" s="0" t="n">
        <f aca="false">KC!Z43</f>
        <v>154</v>
      </c>
    </row>
    <row r="100" customFormat="false" ht="15" hidden="false" customHeight="false" outlineLevel="0" collapsed="false">
      <c r="A100" s="0" t="str">
        <f aca="false">TEN!A34</f>
        <v>WR*Robinson, Wan'Dale - TEN</v>
      </c>
      <c r="B100" s="448" t="n">
        <f aca="false">TEN!B34</f>
        <v>25</v>
      </c>
      <c r="C100" s="0" t="n">
        <f aca="false">TEN!X34</f>
        <v>112</v>
      </c>
      <c r="D100" s="0" t="n">
        <f aca="false">TEN!Y34</f>
        <v>192</v>
      </c>
      <c r="E100" s="0" t="n">
        <f aca="false">TEN!Z34</f>
        <v>152</v>
      </c>
    </row>
    <row r="101" customFormat="false" ht="15" hidden="false" customHeight="false" outlineLevel="0" collapsed="false">
      <c r="A101" s="0" t="str">
        <f aca="false">CHI!A23</f>
        <v>RB*Monangai, Kyle - CHI</v>
      </c>
      <c r="B101" s="448" t="n">
        <f aca="false">CHI!B23</f>
        <v>24</v>
      </c>
      <c r="C101" s="0" t="n">
        <f aca="false">CHI!X23</f>
        <v>165.8</v>
      </c>
      <c r="D101" s="0" t="n">
        <f aca="false">CHI!Y23</f>
        <v>189.8</v>
      </c>
      <c r="E101" s="0" t="n">
        <f aca="false">CHI!Z23</f>
        <v>177.8</v>
      </c>
    </row>
    <row r="102" customFormat="false" ht="15" hidden="false" customHeight="false" outlineLevel="0" collapsed="false">
      <c r="A102" s="0" t="str">
        <f aca="false">PIT!A32</f>
        <v>WR*Metcalf, DK - PIT</v>
      </c>
      <c r="B102" s="448" t="n">
        <f aca="false">PIT!B32</f>
        <v>28</v>
      </c>
      <c r="C102" s="0" t="n">
        <f aca="false">PIT!X32</f>
        <v>129.1</v>
      </c>
      <c r="D102" s="0" t="n">
        <f aca="false">PIT!Y32</f>
        <v>189.1</v>
      </c>
      <c r="E102" s="0" t="n">
        <f aca="false">PIT!Z32</f>
        <v>159.1</v>
      </c>
    </row>
    <row r="103" customFormat="false" ht="15" hidden="false" customHeight="false" outlineLevel="0" collapsed="false">
      <c r="A103" s="0" t="str">
        <f aca="false">NE!A24</f>
        <v>RB*Henderson, TreVeyon - NE</v>
      </c>
      <c r="B103" s="448" t="n">
        <f aca="false">NE!B24</f>
        <v>24</v>
      </c>
      <c r="C103" s="0" t="n">
        <f aca="false">NE!X24</f>
        <v>159</v>
      </c>
      <c r="D103" s="0" t="n">
        <f aca="false">NE!Y24</f>
        <v>188</v>
      </c>
      <c r="E103" s="0" t="n">
        <f aca="false">NE!Z24</f>
        <v>173.5</v>
      </c>
    </row>
    <row r="104" customFormat="false" ht="15" hidden="false" customHeight="false" outlineLevel="0" collapsed="false">
      <c r="A104" s="0" t="str">
        <f aca="false">PIT!A33</f>
        <v>WR*Pittman, Michael - PIT</v>
      </c>
      <c r="B104" s="448" t="n">
        <f aca="false">PIT!B33</f>
        <v>28</v>
      </c>
      <c r="C104" s="0" t="n">
        <f aca="false">PIT!X33</f>
        <v>109.6</v>
      </c>
      <c r="D104" s="0" t="n">
        <f aca="false">PIT!Y33</f>
        <v>184.6</v>
      </c>
      <c r="E104" s="0" t="n">
        <f aca="false">PIT!Z33</f>
        <v>147.1</v>
      </c>
    </row>
    <row r="105" customFormat="false" ht="15" hidden="false" customHeight="false" outlineLevel="0" collapsed="false">
      <c r="A105" s="0" t="str">
        <f aca="false">NO!A25</f>
        <v>RB*Etienne, Travis - NO</v>
      </c>
      <c r="B105" s="448" t="n">
        <f aca="false">NO!B25</f>
        <v>27</v>
      </c>
      <c r="C105" s="0" t="n">
        <f aca="false">NO!X25</f>
        <v>147.1</v>
      </c>
      <c r="D105" s="0" t="n">
        <f aca="false">NO!Y25</f>
        <v>184.1</v>
      </c>
      <c r="E105" s="0" t="n">
        <f aca="false">NO!Z25</f>
        <v>165.6</v>
      </c>
    </row>
    <row r="106" customFormat="false" ht="15" hidden="false" customHeight="false" outlineLevel="0" collapsed="false">
      <c r="A106" s="0" t="str">
        <f aca="false">SF!A34</f>
        <v>WR*Pearsall, Ricky - SF</v>
      </c>
      <c r="B106" s="448" t="n">
        <f aca="false">SF!B34</f>
        <v>26</v>
      </c>
      <c r="C106" s="0" t="n">
        <f aca="false">SF!X34</f>
        <v>132.7</v>
      </c>
      <c r="D106" s="0" t="n">
        <f aca="false">SF!Y34</f>
        <v>183.7</v>
      </c>
      <c r="E106" s="0" t="n">
        <f aca="false">SF!Z34</f>
        <v>158.2</v>
      </c>
    </row>
    <row r="107" customFormat="false" ht="15" hidden="false" customHeight="false" outlineLevel="0" collapsed="false">
      <c r="A107" s="0" t="str">
        <f aca="false">HOU!A22</f>
        <v>RB*Montgomery, David - HOU</v>
      </c>
      <c r="B107" s="448" t="n">
        <f aca="false">HOU!B22</f>
        <v>28</v>
      </c>
      <c r="C107" s="0" t="n">
        <f aca="false">HOU!X22</f>
        <v>158.4</v>
      </c>
      <c r="D107" s="0" t="n">
        <f aca="false">HOU!Y22</f>
        <v>183.4</v>
      </c>
      <c r="E107" s="0" t="n">
        <f aca="false">HOU!Z22</f>
        <v>170.9</v>
      </c>
    </row>
    <row r="108" customFormat="false" ht="15" hidden="false" customHeight="false" outlineLevel="0" collapsed="false">
      <c r="A108" s="0" t="str">
        <f aca="false">MIA!A32</f>
        <v>WR*Washington, Malik - MIA</v>
      </c>
      <c r="B108" s="448" t="n">
        <f aca="false">MIA!B32</f>
        <v>25</v>
      </c>
      <c r="C108" s="0" t="n">
        <f aca="false">MIA!X32</f>
        <v>123.1</v>
      </c>
      <c r="D108" s="0" t="n">
        <f aca="false">MIA!Y32</f>
        <v>183.1</v>
      </c>
      <c r="E108" s="0" t="n">
        <f aca="false">MIA!Z32</f>
        <v>153.1</v>
      </c>
    </row>
    <row r="109" customFormat="false" ht="15" hidden="false" customHeight="false" outlineLevel="0" collapsed="false">
      <c r="A109" s="0" t="str">
        <f aca="false">DAL!A43</f>
        <v>TE*Ferguson, Jake - DAL</v>
      </c>
      <c r="B109" s="448" t="n">
        <f aca="false">DAL!B43</f>
        <v>26</v>
      </c>
      <c r="C109" s="0" t="n">
        <f aca="false">DAL!X43</f>
        <v>104</v>
      </c>
      <c r="D109" s="0" t="n">
        <f aca="false">DAL!Y43</f>
        <v>180</v>
      </c>
      <c r="E109" s="0" t="n">
        <f aca="false">DAL!Z43</f>
        <v>142</v>
      </c>
    </row>
    <row r="110" customFormat="false" ht="15" hidden="false" customHeight="false" outlineLevel="0" collapsed="false">
      <c r="A110" s="0" t="str">
        <f aca="false">GB!A35</f>
        <v>WR*Golden, Matthew - GB</v>
      </c>
      <c r="B110" s="448" t="n">
        <f aca="false">GB!B35</f>
        <v>23</v>
      </c>
      <c r="C110" s="0" t="n">
        <f aca="false">GB!X35</f>
        <v>113.7</v>
      </c>
      <c r="D110" s="0" t="n">
        <f aca="false">GB!Y35</f>
        <v>178.7</v>
      </c>
      <c r="E110" s="0" t="n">
        <f aca="false">GB!Z35</f>
        <v>146.2</v>
      </c>
    </row>
    <row r="111" customFormat="false" ht="15" hidden="false" customHeight="false" outlineLevel="0" collapsed="false">
      <c r="A111" s="0" t="str">
        <f aca="false">MIN!A33</f>
        <v>WR*Addison, Jordan - MIN</v>
      </c>
      <c r="B111" s="448" t="n">
        <f aca="false">MIN!B33</f>
        <v>24</v>
      </c>
      <c r="C111" s="0" t="n">
        <f aca="false">MIN!X33</f>
        <v>120.4</v>
      </c>
      <c r="D111" s="0" t="n">
        <f aca="false">MIN!Y33</f>
        <v>178.4</v>
      </c>
      <c r="E111" s="0" t="n">
        <f aca="false">MIN!Z33</f>
        <v>149.4</v>
      </c>
    </row>
    <row r="112" customFormat="false" ht="15" hidden="false" customHeight="false" outlineLevel="0" collapsed="false">
      <c r="A112" s="0" t="str">
        <f aca="false">ARI!A32</f>
        <v>WR*Harrison, Marvin - ARI</v>
      </c>
      <c r="B112" s="448" t="n">
        <f aca="false">ARI!B32</f>
        <v>24</v>
      </c>
      <c r="C112" s="0" t="n">
        <f aca="false">ARI!X32</f>
        <v>119.7</v>
      </c>
      <c r="D112" s="0" t="n">
        <f aca="false">ARI!Y32</f>
        <v>176.7</v>
      </c>
      <c r="E112" s="0" t="n">
        <f aca="false">ARI!Z32</f>
        <v>148.2</v>
      </c>
    </row>
    <row r="113" customFormat="false" ht="15" hidden="false" customHeight="false" outlineLevel="0" collapsed="false">
      <c r="A113" s="0" t="str">
        <f aca="false">SF!A37</f>
        <v>WR*Evans, Mike - SF</v>
      </c>
      <c r="B113" s="448" t="n">
        <f aca="false">SF!B37</f>
        <v>33</v>
      </c>
      <c r="C113" s="0" t="n">
        <f aca="false">SF!X37</f>
        <v>115</v>
      </c>
      <c r="D113" s="0" t="n">
        <f aca="false">SF!Y37</f>
        <v>176</v>
      </c>
      <c r="E113" s="0" t="n">
        <f aca="false">SF!Z37</f>
        <v>145.5</v>
      </c>
    </row>
    <row r="114" customFormat="false" ht="15" hidden="false" customHeight="false" outlineLevel="0" collapsed="false">
      <c r="A114" s="0" t="str">
        <f aca="false">LAC!A23</f>
        <v>RB*Mitchell, Keaton - LAC</v>
      </c>
      <c r="B114" s="448" t="n">
        <f aca="false">LAC!B23</f>
        <v>24</v>
      </c>
      <c r="C114" s="0" t="n">
        <f aca="false">LAC!X23</f>
        <v>145.5</v>
      </c>
      <c r="D114" s="0" t="n">
        <f aca="false">LAC!Y23</f>
        <v>174.5</v>
      </c>
      <c r="E114" s="0" t="n">
        <f aca="false">LAC!Z23</f>
        <v>160</v>
      </c>
    </row>
    <row r="115" customFormat="false" ht="15" hidden="false" customHeight="false" outlineLevel="0" collapsed="false">
      <c r="A115" s="0" t="str">
        <f aca="false">WAS!A24</f>
        <v>RB*Croskey-Merritt, Jacory - WAS</v>
      </c>
      <c r="B115" s="448" t="n">
        <f aca="false">WAS!B24</f>
        <v>25</v>
      </c>
      <c r="C115" s="0" t="n">
        <f aca="false">WAS!X24</f>
        <v>155.5</v>
      </c>
      <c r="D115" s="0" t="n">
        <f aca="false">WAS!Y24</f>
        <v>173.5</v>
      </c>
      <c r="E115" s="0" t="n">
        <f aca="false">WAS!Z24</f>
        <v>164.5</v>
      </c>
    </row>
    <row r="116" customFormat="false" ht="15" hidden="false" customHeight="false" outlineLevel="0" collapsed="false">
      <c r="A116" s="0" t="str">
        <f aca="false">WAS!A33</f>
        <v>WR*Williams, Antonio - WAS</v>
      </c>
      <c r="B116" s="448" t="n">
        <f aca="false">WAS!B33</f>
        <v>21</v>
      </c>
      <c r="C116" s="0" t="n">
        <f aca="false">WAS!X33</f>
        <v>104.4</v>
      </c>
      <c r="D116" s="0" t="n">
        <f aca="false">WAS!Y33</f>
        <v>173.4</v>
      </c>
      <c r="E116" s="0" t="n">
        <f aca="false">WAS!Z33</f>
        <v>138.9</v>
      </c>
    </row>
    <row r="117" customFormat="false" ht="15" hidden="false" customHeight="false" outlineLevel="0" collapsed="false">
      <c r="A117" s="0" t="str">
        <f aca="false">BUF!A33</f>
        <v>WR*Shakir, Khalil - BUF</v>
      </c>
      <c r="B117" s="448" t="n">
        <f aca="false">BUF!B33</f>
        <v>26</v>
      </c>
      <c r="C117" s="0" t="n">
        <f aca="false">BUF!X33</f>
        <v>99</v>
      </c>
      <c r="D117" s="0" t="n">
        <f aca="false">BUF!Y33</f>
        <v>173</v>
      </c>
      <c r="E117" s="0" t="n">
        <f aca="false">BUF!Z33</f>
        <v>136</v>
      </c>
    </row>
    <row r="118" customFormat="false" ht="15" hidden="false" customHeight="false" outlineLevel="0" collapsed="false">
      <c r="A118" s="0" t="str">
        <f aca="false">SEA!A22</f>
        <v>RB*Price, Jadarian - SEA</v>
      </c>
      <c r="B118" s="448" t="n">
        <f aca="false">SEA!B22</f>
        <v>22</v>
      </c>
      <c r="C118" s="0" t="n">
        <f aca="false">SEA!X22</f>
        <v>149.2</v>
      </c>
      <c r="D118" s="0" t="n">
        <f aca="false">SEA!Y22</f>
        <v>170.2</v>
      </c>
      <c r="E118" s="0" t="n">
        <f aca="false">SEA!Z22</f>
        <v>159.7</v>
      </c>
    </row>
    <row r="119" customFormat="false" ht="15" hidden="false" customHeight="false" outlineLevel="0" collapsed="false">
      <c r="A119" s="0" t="str">
        <f aca="false">BUF!A44</f>
        <v>TE*Kincaid, Dalton - BUF</v>
      </c>
      <c r="B119" s="448" t="n">
        <f aca="false">BUF!B44</f>
        <v>27</v>
      </c>
      <c r="C119" s="0" t="n">
        <f aca="false">BUF!X44</f>
        <v>110</v>
      </c>
      <c r="D119" s="0" t="n">
        <f aca="false">BUF!Y44</f>
        <v>168</v>
      </c>
      <c r="E119" s="0" t="n">
        <f aca="false">BUF!Z44</f>
        <v>139</v>
      </c>
    </row>
    <row r="120" customFormat="false" ht="15" hidden="false" customHeight="false" outlineLevel="0" collapsed="false">
      <c r="A120" s="0" t="str">
        <f aca="false">NO!A45</f>
        <v>TE*Johnson, Juwan - NO</v>
      </c>
      <c r="B120" s="448" t="n">
        <f aca="false">NO!B45</f>
        <v>29</v>
      </c>
      <c r="C120" s="0" t="n">
        <f aca="false">NO!X45</f>
        <v>92</v>
      </c>
      <c r="D120" s="0" t="n">
        <f aca="false">NO!Y45</f>
        <v>166</v>
      </c>
      <c r="E120" s="0" t="n">
        <f aca="false">NO!Z45</f>
        <v>129</v>
      </c>
    </row>
    <row r="121" customFormat="false" ht="15" hidden="false" customHeight="false" outlineLevel="0" collapsed="false">
      <c r="A121" s="0" t="str">
        <f aca="false">IND!A35</f>
        <v>WR*Downs, Josh - IND</v>
      </c>
      <c r="B121" s="448" t="n">
        <f aca="false">IND!B35</f>
        <v>25</v>
      </c>
      <c r="C121" s="0" t="n">
        <f aca="false">IND!X35</f>
        <v>101</v>
      </c>
      <c r="D121" s="0" t="n">
        <f aca="false">IND!Y35</f>
        <v>166</v>
      </c>
      <c r="E121" s="0" t="n">
        <f aca="false">IND!Z35</f>
        <v>133.5</v>
      </c>
    </row>
    <row r="122" customFormat="false" ht="15" hidden="false" customHeight="false" outlineLevel="0" collapsed="false">
      <c r="A122" s="0" t="str">
        <f aca="false">SEA!A24</f>
        <v>RB*Wilson, Emanuel - SEA</v>
      </c>
      <c r="B122" s="448" t="n">
        <f aca="false">SEA!B24</f>
        <v>27</v>
      </c>
      <c r="C122" s="0" t="n">
        <f aca="false">SEA!X24</f>
        <v>135</v>
      </c>
      <c r="D122" s="0" t="n">
        <f aca="false">SEA!Y24</f>
        <v>165</v>
      </c>
      <c r="E122" s="0" t="n">
        <f aca="false">SEA!Z24</f>
        <v>150</v>
      </c>
    </row>
    <row r="123" customFormat="false" ht="15" hidden="false" customHeight="false" outlineLevel="0" collapsed="false">
      <c r="A123" s="0" t="str">
        <f aca="false">CAR!A22</f>
        <v>RB*Brooks, Jonathon -  CAR</v>
      </c>
      <c r="B123" s="448" t="n">
        <f aca="false">CAR!B22</f>
        <v>22</v>
      </c>
      <c r="C123" s="0" t="n">
        <f aca="false">CAR!X22</f>
        <v>130.2</v>
      </c>
      <c r="D123" s="0" t="n">
        <f aca="false">CAR!Y22</f>
        <v>164.2</v>
      </c>
      <c r="E123" s="0" t="n">
        <f aca="false">CAR!Z22</f>
        <v>147.2</v>
      </c>
    </row>
    <row r="124" customFormat="false" ht="15" hidden="false" customHeight="false" outlineLevel="0" collapsed="false">
      <c r="A124" s="0" t="str">
        <f aca="false">KC!A32</f>
        <v>WR*Worthy, Xavier - KC</v>
      </c>
      <c r="B124" s="448" t="n">
        <f aca="false">KC!B32</f>
        <v>23</v>
      </c>
      <c r="C124" s="0" t="n">
        <f aca="false">KC!X32</f>
        <v>111.9</v>
      </c>
      <c r="D124" s="0" t="n">
        <f aca="false">KC!Y32</f>
        <v>163.9</v>
      </c>
      <c r="E124" s="0" t="n">
        <f aca="false">KC!Z32</f>
        <v>137.9</v>
      </c>
    </row>
    <row r="125" customFormat="false" ht="15" hidden="false" customHeight="false" outlineLevel="0" collapsed="false">
      <c r="A125" s="0" t="str">
        <f aca="false">CLE!A32</f>
        <v>WR*Concepcion, KC - CLE</v>
      </c>
      <c r="B125" s="448" t="n">
        <f aca="false">CLE!B32</f>
        <v>21</v>
      </c>
      <c r="C125" s="0" t="n">
        <f aca="false">CLE!X32</f>
        <v>105.6</v>
      </c>
      <c r="D125" s="0" t="n">
        <f aca="false">CLE!Y32</f>
        <v>163.6</v>
      </c>
      <c r="E125" s="0" t="n">
        <f aca="false">CLE!Z32</f>
        <v>134.6</v>
      </c>
    </row>
    <row r="126" customFormat="false" ht="15" hidden="false" customHeight="false" outlineLevel="0" collapsed="false">
      <c r="A126" s="0" t="str">
        <f aca="false">DEN!A22</f>
        <v>RB*Harvey, R.J. - DEN</v>
      </c>
      <c r="B126" s="448" t="n">
        <f aca="false">DEN!B22</f>
        <v>25</v>
      </c>
      <c r="C126" s="0" t="n">
        <f aca="false">DEN!X22</f>
        <v>115.2</v>
      </c>
      <c r="D126" s="0" t="n">
        <f aca="false">DEN!Y22</f>
        <v>163.2</v>
      </c>
      <c r="E126" s="0" t="n">
        <f aca="false">DEN!Z22</f>
        <v>139.2</v>
      </c>
    </row>
    <row r="127" customFormat="false" ht="15" hidden="false" customHeight="false" outlineLevel="0" collapsed="false">
      <c r="A127" s="0" t="str">
        <f aca="false">LV!A15</f>
        <v>QB*Mendoza, Fernando - LV</v>
      </c>
      <c r="B127" s="448" t="n">
        <f aca="false">LV!B15</f>
        <v>22</v>
      </c>
      <c r="C127" s="0" t="n">
        <f aca="false">LV!X15</f>
        <v>162.1</v>
      </c>
      <c r="D127" s="0" t="n">
        <f aca="false">LV!X15</f>
        <v>162.1</v>
      </c>
      <c r="E127" s="0" t="n">
        <f aca="false">LV!X15</f>
        <v>162.1</v>
      </c>
    </row>
    <row r="128" customFormat="false" ht="15" hidden="false" customHeight="false" outlineLevel="0" collapsed="false">
      <c r="A128" s="0" t="str">
        <f aca="false">HOU!A36</f>
        <v>WR*Noel, Jaylin - HOU</v>
      </c>
      <c r="B128" s="448" t="n">
        <f aca="false">HOU!B36</f>
        <v>24</v>
      </c>
      <c r="C128" s="0" t="n">
        <f aca="false">HOU!X36</f>
        <v>99.7</v>
      </c>
      <c r="D128" s="0" t="n">
        <f aca="false">HOU!Y36</f>
        <v>161.7</v>
      </c>
      <c r="E128" s="0" t="n">
        <f aca="false">HOU!Z36</f>
        <v>130.7</v>
      </c>
    </row>
    <row r="129" customFormat="false" ht="15" hidden="false" customHeight="false" outlineLevel="0" collapsed="false">
      <c r="A129" s="0" t="str">
        <f aca="false">NYG!A45</f>
        <v>TE*Likely, Isaiah - NYG</v>
      </c>
      <c r="B129" s="448" t="n">
        <f aca="false">NYG!B45</f>
        <v>26</v>
      </c>
      <c r="C129" s="0" t="n">
        <f aca="false">NYG!X45</f>
        <v>103.5</v>
      </c>
      <c r="D129" s="0" t="n">
        <f aca="false">NYG!Y45</f>
        <v>161.5</v>
      </c>
      <c r="E129" s="0" t="n">
        <f aca="false">NYG!Z45</f>
        <v>132.5</v>
      </c>
    </row>
    <row r="130" customFormat="false" ht="15" hidden="false" customHeight="false" outlineLevel="0" collapsed="false">
      <c r="A130" s="0" t="str">
        <f aca="false">JAX!A34</f>
        <v>WR*Thomas, Brian - JAX</v>
      </c>
      <c r="B130" s="448" t="n">
        <f aca="false">JAX!B34</f>
        <v>24</v>
      </c>
      <c r="C130" s="0" t="n">
        <f aca="false">JAX!X34</f>
        <v>107.2</v>
      </c>
      <c r="D130" s="0" t="n">
        <f aca="false">JAX!Y34</f>
        <v>161.2</v>
      </c>
      <c r="E130" s="0" t="n">
        <f aca="false">JAX!Z34</f>
        <v>134.2</v>
      </c>
    </row>
    <row r="131" customFormat="false" ht="15" hidden="false" customHeight="false" outlineLevel="0" collapsed="false">
      <c r="A131" s="0" t="str">
        <f aca="false">MIN!A43</f>
        <v>TE*Hockenson, T.J. - MIN</v>
      </c>
      <c r="B131" s="448" t="n">
        <f aca="false">MIN!B43</f>
        <v>29</v>
      </c>
      <c r="C131" s="0" t="n">
        <f aca="false">MIN!X43</f>
        <v>95.9</v>
      </c>
      <c r="D131" s="0" t="n">
        <f aca="false">MIN!Y43</f>
        <v>160.9</v>
      </c>
      <c r="E131" s="0" t="n">
        <f aca="false">MIN!Z43</f>
        <v>128.4</v>
      </c>
    </row>
    <row r="132" customFormat="false" ht="15" hidden="false" customHeight="false" outlineLevel="0" collapsed="false">
      <c r="A132" s="0" t="str">
        <f aca="false">HOU!A35</f>
        <v>WR*Higgins, Jayden - HOU</v>
      </c>
      <c r="B132" s="448" t="n">
        <f aca="false">HOU!B35</f>
        <v>24</v>
      </c>
      <c r="C132" s="0" t="n">
        <f aca="false">HOU!X35</f>
        <v>108.1</v>
      </c>
      <c r="D132" s="0" t="n">
        <f aca="false">HOU!Y35</f>
        <v>159.1</v>
      </c>
      <c r="E132" s="0" t="n">
        <f aca="false">HOU!Z35</f>
        <v>133.6</v>
      </c>
    </row>
    <row r="133" customFormat="false" ht="15" hidden="false" customHeight="false" outlineLevel="0" collapsed="false">
      <c r="A133" s="0" t="str">
        <f aca="false">ATL!A16</f>
        <v>QB*Penix, Michael - ATL</v>
      </c>
      <c r="B133" s="448" t="n">
        <f aca="false">ATL!B16</f>
        <v>26</v>
      </c>
      <c r="C133" s="0" t="n">
        <f aca="false">ATL!X16</f>
        <v>153.7</v>
      </c>
      <c r="D133" s="0" t="n">
        <f aca="false">ATL!X16</f>
        <v>153.7</v>
      </c>
      <c r="E133" s="0" t="n">
        <f aca="false">ATL!X16</f>
        <v>153.7</v>
      </c>
    </row>
    <row r="134" customFormat="false" ht="15" hidden="false" customHeight="false" outlineLevel="0" collapsed="false">
      <c r="A134" s="0" t="str">
        <f aca="false">JAX!A25</f>
        <v>RB*Tuten, Bhayshul - JAX</v>
      </c>
      <c r="B134" s="448" t="n">
        <f aca="false">JAX!B25</f>
        <v>24</v>
      </c>
      <c r="C134" s="0" t="n">
        <f aca="false">JAX!X25</f>
        <v>133.3</v>
      </c>
      <c r="D134" s="0" t="n">
        <f aca="false">JAX!Y25</f>
        <v>152.3</v>
      </c>
      <c r="E134" s="0" t="n">
        <f aca="false">JAX!Z25</f>
        <v>142.8</v>
      </c>
    </row>
    <row r="135" customFormat="false" ht="15" hidden="false" customHeight="false" outlineLevel="0" collapsed="false">
      <c r="A135" s="0" t="str">
        <f aca="false">LV!A35</f>
        <v>WR*Tucker, Tre - LV </v>
      </c>
      <c r="B135" s="448" t="n">
        <f aca="false">LV!B35</f>
        <v>25</v>
      </c>
      <c r="C135" s="0" t="n">
        <f aca="false">LV!X35</f>
        <v>102.2</v>
      </c>
      <c r="D135" s="0" t="n">
        <f aca="false">LV!Y35</f>
        <v>152.2</v>
      </c>
      <c r="E135" s="0" t="n">
        <f aca="false">LV!Z35</f>
        <v>127.2</v>
      </c>
    </row>
    <row r="136" customFormat="false" ht="15" hidden="false" customHeight="false" outlineLevel="0" collapsed="false">
      <c r="A136" s="0" t="str">
        <f aca="false">CAR!A36</f>
        <v>WR*Coker, Jalen - CAR</v>
      </c>
      <c r="B136" s="448" t="n">
        <f aca="false">CAR!B36</f>
        <v>27</v>
      </c>
      <c r="C136" s="0" t="n">
        <f aca="false">CAR!X36</f>
        <v>96</v>
      </c>
      <c r="D136" s="0" t="n">
        <f aca="false">CAR!Y36</f>
        <v>151</v>
      </c>
      <c r="E136" s="0" t="n">
        <f aca="false">CAR!Z36</f>
        <v>123.5</v>
      </c>
    </row>
    <row r="137" customFormat="false" ht="15" hidden="false" customHeight="false" outlineLevel="0" collapsed="false">
      <c r="A137" s="0" t="str">
        <f aca="false">PIT!A44</f>
        <v>TE*Freiermuth, Pat - PIT</v>
      </c>
      <c r="B137" s="448" t="n">
        <f aca="false">PIT!B44</f>
        <v>28</v>
      </c>
      <c r="C137" s="0" t="n">
        <f aca="false">PIT!X44</f>
        <v>99</v>
      </c>
      <c r="D137" s="0" t="n">
        <f aca="false">PIT!Y44</f>
        <v>150</v>
      </c>
      <c r="E137" s="0" t="n">
        <f aca="false">PIT!Z44</f>
        <v>124.5</v>
      </c>
    </row>
    <row r="138" customFormat="false" ht="15" hidden="false" customHeight="false" outlineLevel="0" collapsed="false">
      <c r="A138" s="0" t="str">
        <f aca="false">SF!A43</f>
        <v>TE*Kittle, George - SF</v>
      </c>
      <c r="B138" s="448" t="n">
        <f aca="false">SF!B43</f>
        <v>33</v>
      </c>
      <c r="C138" s="0" t="n">
        <f aca="false">SF!X43</f>
        <v>91.8</v>
      </c>
      <c r="D138" s="0" t="n">
        <f aca="false">SF!Y43</f>
        <v>149.8</v>
      </c>
      <c r="E138" s="0" t="n">
        <f aca="false">SF!Z43</f>
        <v>120.8</v>
      </c>
    </row>
    <row r="139" customFormat="false" ht="15" hidden="false" customHeight="false" outlineLevel="0" collapsed="false">
      <c r="A139" s="0" t="str">
        <f aca="false">NE!A32</f>
        <v>WR*Doubs, Romeo - NE</v>
      </c>
      <c r="B139" s="448" t="n">
        <f aca="false">NE!B32</f>
        <v>26</v>
      </c>
      <c r="C139" s="0" t="n">
        <f aca="false">NE!X32</f>
        <v>96.8</v>
      </c>
      <c r="D139" s="0" t="n">
        <f aca="false">NE!Y32</f>
        <v>147.8</v>
      </c>
      <c r="E139" s="0" t="n">
        <f aca="false">NE!Z32</f>
        <v>122.3</v>
      </c>
    </row>
    <row r="140" customFormat="false" ht="15" hidden="false" customHeight="false" outlineLevel="0" collapsed="false">
      <c r="A140" s="0" t="str">
        <f aca="false">IND!A45</f>
        <v>TE*Warren, Tyler - IND</v>
      </c>
      <c r="B140" s="448" t="n">
        <f aca="false">IND!B45</f>
        <v>26</v>
      </c>
      <c r="C140" s="0" t="n">
        <f aca="false">IND!X45</f>
        <v>85</v>
      </c>
      <c r="D140" s="0" t="n">
        <f aca="false">IND!Y45</f>
        <v>146</v>
      </c>
      <c r="E140" s="0" t="n">
        <f aca="false">IND!Z45</f>
        <v>115.5</v>
      </c>
    </row>
    <row r="141" customFormat="false" ht="15" hidden="false" customHeight="false" outlineLevel="0" collapsed="false">
      <c r="A141" s="0" t="str">
        <f aca="false">NE!A43</f>
        <v>TE*Henry, Hunter - NE</v>
      </c>
      <c r="B141" s="448" t="n">
        <f aca="false">NE!B43</f>
        <v>32</v>
      </c>
      <c r="C141" s="0" t="n">
        <f aca="false">NE!X43</f>
        <v>96</v>
      </c>
      <c r="D141" s="0" t="n">
        <f aca="false">NE!Y43</f>
        <v>146</v>
      </c>
      <c r="E141" s="0" t="n">
        <f aca="false">NE!Z43</f>
        <v>121</v>
      </c>
    </row>
    <row r="142" customFormat="false" ht="15" hidden="false" customHeight="false" outlineLevel="0" collapsed="false">
      <c r="A142" s="0" t="str">
        <f aca="false">GB!A44</f>
        <v>TE*Kraft, Tucker - GB</v>
      </c>
      <c r="B142" s="448" t="n">
        <f aca="false">GB!B44</f>
        <v>25</v>
      </c>
      <c r="C142" s="0" t="n">
        <f aca="false">GB!X44</f>
        <v>97.4</v>
      </c>
      <c r="D142" s="0" t="n">
        <f aca="false">GB!Y44</f>
        <v>145.4</v>
      </c>
      <c r="E142" s="0" t="n">
        <f aca="false">GB!Z44</f>
        <v>121.4</v>
      </c>
    </row>
    <row r="143" customFormat="false" ht="15" hidden="false" customHeight="false" outlineLevel="0" collapsed="false">
      <c r="A143" s="0" t="str">
        <f aca="false">DEN!A26</f>
        <v>RB*Dobbins, J.K. - DEN</v>
      </c>
      <c r="B143" s="448" t="n">
        <f aca="false">DEN!B26</f>
        <v>27</v>
      </c>
      <c r="C143" s="0" t="n">
        <f aca="false">DEN!X26</f>
        <v>129.4</v>
      </c>
      <c r="D143" s="0" t="n">
        <f aca="false">DEN!Y26</f>
        <v>145.4</v>
      </c>
      <c r="E143" s="0" t="n">
        <f aca="false">DEN!Z26</f>
        <v>137.4</v>
      </c>
    </row>
    <row r="144" customFormat="false" ht="15" hidden="false" customHeight="false" outlineLevel="0" collapsed="false">
      <c r="A144" s="0" t="str">
        <f aca="false">HOU!A23</f>
        <v>RB*Marks, Woody - HOU</v>
      </c>
      <c r="B144" s="448" t="n">
        <f aca="false">HOU!B23</f>
        <v>25</v>
      </c>
      <c r="C144" s="0" t="n">
        <f aca="false">HOU!X23</f>
        <v>115</v>
      </c>
      <c r="D144" s="0" t="n">
        <f aca="false">HOU!Y23</f>
        <v>145</v>
      </c>
      <c r="E144" s="0" t="n">
        <f aca="false">HOU!Z23</f>
        <v>130</v>
      </c>
    </row>
    <row r="145" customFormat="false" ht="15" hidden="false" customHeight="false" outlineLevel="0" collapsed="false">
      <c r="A145" s="0" t="str">
        <f aca="false">LAR!A23</f>
        <v>RB*Corum, Blake - LAR</v>
      </c>
      <c r="B145" s="448" t="n">
        <f aca="false">LAR!B23</f>
        <v>26</v>
      </c>
      <c r="C145" s="0" t="n">
        <f aca="false">LAR!X23</f>
        <v>128.6</v>
      </c>
      <c r="D145" s="0" t="n">
        <f aca="false">LAR!Y23</f>
        <v>140.6</v>
      </c>
      <c r="E145" s="0" t="n">
        <f aca="false">LAR!Z23</f>
        <v>134.6</v>
      </c>
    </row>
    <row r="146" customFormat="false" ht="15" hidden="false" customHeight="false" outlineLevel="0" collapsed="false">
      <c r="A146" s="0" t="str">
        <f aca="false">PIT!A34</f>
        <v>WR*Bernard, Germie - PIT</v>
      </c>
      <c r="B146" s="448" t="n">
        <f aca="false">PIT!B34</f>
        <v>22</v>
      </c>
      <c r="C146" s="0" t="n">
        <f aca="false">PIT!X34</f>
        <v>84.1</v>
      </c>
      <c r="D146" s="0" t="n">
        <f aca="false">PIT!Y34</f>
        <v>138.1</v>
      </c>
      <c r="E146" s="0" t="n">
        <f aca="false">PIT!Z34</f>
        <v>111.1</v>
      </c>
    </row>
    <row r="147" customFormat="false" ht="15" hidden="false" customHeight="false" outlineLevel="0" collapsed="false">
      <c r="A147" s="0" t="str">
        <f aca="false">GB!A23</f>
        <v>RB*Brooks, Chris - GB</v>
      </c>
      <c r="B147" s="448" t="n">
        <f aca="false">GB!B23</f>
        <v>26</v>
      </c>
      <c r="C147" s="0" t="n">
        <f aca="false">GB!X23</f>
        <v>109.8</v>
      </c>
      <c r="D147" s="0" t="n">
        <f aca="false">GB!Y23</f>
        <v>137.8</v>
      </c>
      <c r="E147" s="0" t="n">
        <f aca="false">GB!Z23</f>
        <v>123.8</v>
      </c>
    </row>
    <row r="148" customFormat="false" ht="15" hidden="false" customHeight="false" outlineLevel="0" collapsed="false">
      <c r="A148" s="0" t="str">
        <f aca="false">SEA!A33</f>
        <v>WR*Kupp, Cooper - SEA</v>
      </c>
      <c r="B148" s="448" t="n">
        <f aca="false">SEA!B33</f>
        <v>33</v>
      </c>
      <c r="C148" s="0" t="n">
        <f aca="false">SEA!X33</f>
        <v>87.3</v>
      </c>
      <c r="D148" s="0" t="n">
        <f aca="false">SEA!Y33</f>
        <v>137.3</v>
      </c>
      <c r="E148" s="0" t="n">
        <f aca="false">SEA!Z33</f>
        <v>112.3</v>
      </c>
    </row>
    <row r="149" customFormat="false" ht="15" hidden="false" customHeight="false" outlineLevel="0" collapsed="false">
      <c r="A149" s="0" t="str">
        <f aca="false">ATL!A14</f>
        <v>QB*Tagovailoa, Tua - ATL</v>
      </c>
      <c r="B149" s="448" t="n">
        <f aca="false">ATL!B14</f>
        <v>28</v>
      </c>
      <c r="C149" s="0" t="n">
        <f aca="false">ATL!X14</f>
        <v>134.5</v>
      </c>
      <c r="D149" s="0" t="n">
        <f aca="false">ATL!X14</f>
        <v>134.5</v>
      </c>
      <c r="E149" s="0" t="n">
        <f aca="false">ATL!X14</f>
        <v>134.5</v>
      </c>
    </row>
    <row r="150" customFormat="false" ht="15" hidden="false" customHeight="false" outlineLevel="0" collapsed="false">
      <c r="A150" s="0" t="str">
        <f aca="false">GB!A32</f>
        <v>WR* Watson, Christian - GB</v>
      </c>
      <c r="B150" s="448" t="n">
        <f aca="false">GB!B32</f>
        <v>27</v>
      </c>
      <c r="C150" s="0" t="n">
        <f aca="false">GB!X32</f>
        <v>101.4</v>
      </c>
      <c r="D150" s="0" t="n">
        <f aca="false">GB!Y32</f>
        <v>134.4</v>
      </c>
      <c r="E150" s="0" t="n">
        <f aca="false">GB!Z32</f>
        <v>117.9</v>
      </c>
    </row>
    <row r="151" customFormat="false" ht="15" hidden="false" customHeight="false" outlineLevel="0" collapsed="false">
      <c r="A151" s="0" t="str">
        <f aca="false">NYJ!A35</f>
        <v>WR*Cooper, Omar - NYJ</v>
      </c>
      <c r="B151" s="448" t="n">
        <f aca="false">NYJ!B35</f>
        <v>22</v>
      </c>
      <c r="C151" s="0" t="n">
        <f aca="false">NYJ!X35</f>
        <v>74.4</v>
      </c>
      <c r="D151" s="0" t="n">
        <f aca="false">NYJ!Y35</f>
        <v>134.4</v>
      </c>
      <c r="E151" s="0" t="n">
        <f aca="false">NYJ!Z35</f>
        <v>104.4</v>
      </c>
    </row>
    <row r="152" customFormat="false" ht="15" hidden="false" customHeight="false" outlineLevel="0" collapsed="false">
      <c r="A152" s="0" t="str">
        <f aca="false">BALT!A32</f>
        <v>WR*Bateman, Rashod - BAL </v>
      </c>
      <c r="B152" s="448" t="n">
        <f aca="false">BALT!B32</f>
        <v>27</v>
      </c>
      <c r="C152" s="0" t="n">
        <f aca="false">BALT!X32</f>
        <v>99.3</v>
      </c>
      <c r="D152" s="0" t="n">
        <f aca="false">BALT!Y32</f>
        <v>134.3</v>
      </c>
      <c r="E152" s="0" t="n">
        <f aca="false">BALT!Z32</f>
        <v>116.8</v>
      </c>
    </row>
    <row r="153" customFormat="false" ht="15" hidden="false" customHeight="false" outlineLevel="0" collapsed="false">
      <c r="A153" s="0" t="str">
        <f aca="false">MIN!A24</f>
        <v>RB*Mason, Jordan - MIN</v>
      </c>
      <c r="B153" s="448" t="n">
        <f aca="false">MIN!B24</f>
        <v>27</v>
      </c>
      <c r="C153" s="0" t="n">
        <f aca="false">MIN!X24</f>
        <v>116.8</v>
      </c>
      <c r="D153" s="0" t="n">
        <f aca="false">MIN!Y24</f>
        <v>133.8</v>
      </c>
      <c r="E153" s="0" t="n">
        <f aca="false">MIN!Z24</f>
        <v>125.3</v>
      </c>
    </row>
    <row r="154" customFormat="false" ht="15" hidden="false" customHeight="false" outlineLevel="0" collapsed="false">
      <c r="A154" s="0" t="str">
        <f aca="false">NYG!A37</f>
        <v>WR*Nabers, Malik - NYG</v>
      </c>
      <c r="B154" s="448" t="n">
        <f aca="false">NYG!B37</f>
        <v>23</v>
      </c>
      <c r="C154" s="0" t="n">
        <f aca="false">NYG!X37</f>
        <v>80</v>
      </c>
      <c r="D154" s="0" t="n">
        <f aca="false">NYG!Y37</f>
        <v>131</v>
      </c>
      <c r="E154" s="0" t="n">
        <f aca="false">NYG!Z37</f>
        <v>105.5</v>
      </c>
    </row>
    <row r="155" customFormat="false" ht="15" hidden="false" customHeight="false" outlineLevel="0" collapsed="false">
      <c r="A155" s="0" t="str">
        <f aca="false">LV!A34</f>
        <v>WR*Nailor, Jalen - LV</v>
      </c>
      <c r="B155" s="448" t="n">
        <f aca="false">LV!B34</f>
        <v>27</v>
      </c>
      <c r="C155" s="0" t="n">
        <f aca="false">LV!X34</f>
        <v>89</v>
      </c>
      <c r="D155" s="0" t="n">
        <f aca="false">LV!Y34</f>
        <v>131</v>
      </c>
      <c r="E155" s="0" t="n">
        <f aca="false">LV!Z34</f>
        <v>110</v>
      </c>
    </row>
    <row r="156" customFormat="false" ht="15" hidden="false" customHeight="false" outlineLevel="0" collapsed="false">
      <c r="A156" s="0" t="str">
        <f aca="false">JAX!A23</f>
        <v>RB*Rodriguez, Chris - Jax</v>
      </c>
      <c r="B156" s="448" t="n">
        <f aca="false">JAX!B23</f>
        <v>25</v>
      </c>
      <c r="C156" s="0" t="n">
        <f aca="false">JAX!X23</f>
        <v>118.1</v>
      </c>
      <c r="D156" s="0" t="n">
        <f aca="false">JAX!Y23</f>
        <v>130.1</v>
      </c>
      <c r="E156" s="0" t="n">
        <f aca="false">JAX!Z23</f>
        <v>124.1</v>
      </c>
    </row>
    <row r="157" customFormat="false" ht="15" hidden="false" customHeight="false" outlineLevel="0" collapsed="false">
      <c r="A157" s="0" t="str">
        <f aca="false">SEA!A34</f>
        <v>WR*Shaheed, Rashid - SEA</v>
      </c>
      <c r="B157" s="448" t="n">
        <f aca="false">SEA!B34</f>
        <v>27</v>
      </c>
      <c r="C157" s="0" t="n">
        <f aca="false">SEA!X34</f>
        <v>88.2</v>
      </c>
      <c r="D157" s="0" t="n">
        <f aca="false">SEA!Y34</f>
        <v>129.2</v>
      </c>
      <c r="E157" s="0" t="n">
        <f aca="false">SEA!Z34</f>
        <v>108.7</v>
      </c>
    </row>
    <row r="158" customFormat="false" ht="15" hidden="false" customHeight="false" outlineLevel="0" collapsed="false">
      <c r="A158" s="0" t="str">
        <f aca="false">IND!A14</f>
        <v>QB*Richardson, Anthony - IND</v>
      </c>
      <c r="B158" s="448" t="n">
        <f aca="false">IND!B14</f>
        <v>25</v>
      </c>
      <c r="C158" s="0" t="n">
        <f aca="false">IND!X14</f>
        <v>126.05</v>
      </c>
      <c r="D158" s="0" t="n">
        <f aca="false">IND!X14</f>
        <v>126.05</v>
      </c>
      <c r="E158" s="0" t="n">
        <f aca="false">IND!X14</f>
        <v>126.05</v>
      </c>
    </row>
    <row r="159" customFormat="false" ht="15" hidden="false" customHeight="false" outlineLevel="0" collapsed="false">
      <c r="A159" s="0" t="str">
        <f aca="false">PHI!A43</f>
        <v>TE*Goedert, Dallas - PHI</v>
      </c>
      <c r="B159" s="448" t="n">
        <f aca="false">PHI!B43</f>
        <v>31</v>
      </c>
      <c r="C159" s="0" t="n">
        <f aca="false">PHI!X43</f>
        <v>69.5</v>
      </c>
      <c r="D159" s="0" t="n">
        <f aca="false">PHI!Y43</f>
        <v>124.5</v>
      </c>
      <c r="E159" s="0" t="n">
        <f aca="false">PHI!Z43</f>
        <v>97</v>
      </c>
    </row>
    <row r="160" customFormat="false" ht="15" hidden="false" customHeight="false" outlineLevel="0" collapsed="false">
      <c r="A160" s="0" t="str">
        <f aca="false">DAL!A34</f>
        <v>WR*Flournoy, Ryan - DAL</v>
      </c>
      <c r="B160" s="448" t="n">
        <f aca="false">DAL!B34</f>
        <v>26</v>
      </c>
      <c r="C160" s="0" t="n">
        <f aca="false">DAL!X34</f>
        <v>79.5</v>
      </c>
      <c r="D160" s="0" t="n">
        <f aca="false">DAL!Y34</f>
        <v>124.5</v>
      </c>
      <c r="E160" s="0" t="n">
        <f aca="false">DAL!Z34</f>
        <v>102</v>
      </c>
    </row>
    <row r="161" customFormat="false" ht="15" hidden="false" customHeight="false" outlineLevel="0" collapsed="false">
      <c r="A161" s="0" t="str">
        <f aca="false">CAR!A32</f>
        <v>WR*Brazzell, Chris - CAR</v>
      </c>
      <c r="B161" s="448" t="n">
        <f aca="false">CAR!B32</f>
        <v>22</v>
      </c>
      <c r="C161" s="0" t="n">
        <f aca="false">CAR!X32</f>
        <v>85.2</v>
      </c>
      <c r="D161" s="0" t="n">
        <f aca="false">CAR!Y32</f>
        <v>123.2</v>
      </c>
      <c r="E161" s="0" t="n">
        <f aca="false">CAR!Z32</f>
        <v>104.2</v>
      </c>
    </row>
    <row r="162" customFormat="false" ht="15" hidden="false" customHeight="false" outlineLevel="0" collapsed="false">
      <c r="A162" s="0" t="str">
        <f aca="false">CAR!A23</f>
        <v>RB*Hubbard, Chuba - CAR</v>
      </c>
      <c r="B162" s="448" t="n">
        <f aca="false">CAR!B23</f>
        <v>27</v>
      </c>
      <c r="C162" s="0" t="n">
        <f aca="false">CAR!X23</f>
        <v>96.1</v>
      </c>
      <c r="D162" s="0" t="n">
        <f aca="false">CAR!Y23</f>
        <v>123.1</v>
      </c>
      <c r="E162" s="0" t="n">
        <f aca="false">CAR!Z23</f>
        <v>109.6</v>
      </c>
    </row>
    <row r="163" customFormat="false" ht="15" hidden="false" customHeight="false" outlineLevel="0" collapsed="false">
      <c r="A163" s="0" t="str">
        <f aca="false">HOU!A45</f>
        <v>TE*Schultz, Dalton - HOU</v>
      </c>
      <c r="B163" s="448" t="n">
        <f aca="false">HOU!B45</f>
        <v>30</v>
      </c>
      <c r="C163" s="0" t="n">
        <f aca="false">HOU!X45</f>
        <v>64</v>
      </c>
      <c r="D163" s="0" t="n">
        <f aca="false">HOU!Y45</f>
        <v>119</v>
      </c>
      <c r="E163" s="0" t="n">
        <f aca="false">HOU!Z45</f>
        <v>91.5</v>
      </c>
    </row>
    <row r="164" customFormat="false" ht="15" hidden="false" customHeight="false" outlineLevel="0" collapsed="false">
      <c r="A164" s="0" t="str">
        <f aca="false">MIN!A22</f>
        <v>RB*Jones, Aaron - MIN</v>
      </c>
      <c r="B164" s="448" t="n">
        <f aca="false">MIN!B22</f>
        <v>32</v>
      </c>
      <c r="C164" s="0" t="n">
        <f aca="false">MIN!X22</f>
        <v>89.6</v>
      </c>
      <c r="D164" s="0" t="n">
        <f aca="false">MIN!Y22</f>
        <v>118.6</v>
      </c>
      <c r="E164" s="0" t="n">
        <f aca="false">MIN!Z22</f>
        <v>104.1</v>
      </c>
    </row>
    <row r="165" customFormat="false" ht="15" hidden="false" customHeight="false" outlineLevel="0" collapsed="false">
      <c r="A165" s="0" t="str">
        <f aca="false">WAS!A44</f>
        <v>TE*Okonkwo, Chig - WAS</v>
      </c>
      <c r="B165" s="448" t="n">
        <f aca="false">WAS!B44</f>
        <v>26</v>
      </c>
      <c r="C165" s="0" t="n">
        <f aca="false">WAS!X44</f>
        <v>64.2</v>
      </c>
      <c r="D165" s="0" t="n">
        <f aca="false">WAS!Y44</f>
        <v>118.2</v>
      </c>
      <c r="E165" s="0" t="n">
        <f aca="false">WAS!Z44</f>
        <v>91.2</v>
      </c>
    </row>
    <row r="166" customFormat="false" ht="15" hidden="false" customHeight="false" outlineLevel="0" collapsed="false">
      <c r="A166" s="0" t="str">
        <f aca="false">SEA!A45</f>
        <v>TE*Barner, AJ - SEA</v>
      </c>
      <c r="B166" s="448" t="n">
        <f aca="false">SEA!B45</f>
        <v>24</v>
      </c>
      <c r="C166" s="0" t="n">
        <f aca="false">SEA!X45</f>
        <v>74</v>
      </c>
      <c r="D166" s="0" t="n">
        <f aca="false">SEA!Y45</f>
        <v>118</v>
      </c>
      <c r="E166" s="0" t="n">
        <f aca="false">SEA!Z45</f>
        <v>96</v>
      </c>
    </row>
    <row r="167" customFormat="false" ht="15" hidden="false" customHeight="false" outlineLevel="0" collapsed="false">
      <c r="A167" s="0" t="str">
        <f aca="false">LV!A14</f>
        <v>QB*Cousin, Kirk - LV</v>
      </c>
      <c r="B167" s="448" t="n">
        <f aca="false">LV!B14</f>
        <v>37</v>
      </c>
      <c r="C167" s="0" t="n">
        <f aca="false">LV!X14</f>
        <v>117.25</v>
      </c>
      <c r="D167" s="0" t="n">
        <f aca="false">LV!X14</f>
        <v>117.25</v>
      </c>
      <c r="E167" s="0" t="n">
        <f aca="false">LV!X14</f>
        <v>117.25</v>
      </c>
    </row>
    <row r="168" customFormat="false" ht="15" hidden="false" customHeight="false" outlineLevel="0" collapsed="false">
      <c r="A168" s="0" t="str">
        <f aca="false">KC!A33</f>
        <v>WR*Thornton, Tyquan - KC</v>
      </c>
      <c r="B168" s="448" t="n">
        <f aca="false">KC!B33</f>
        <v>25</v>
      </c>
      <c r="C168" s="0" t="n">
        <f aca="false">KC!X33</f>
        <v>84</v>
      </c>
      <c r="D168" s="0" t="n">
        <f aca="false">KC!Y33</f>
        <v>116</v>
      </c>
      <c r="E168" s="0" t="n">
        <f aca="false">KC!Z33</f>
        <v>100</v>
      </c>
    </row>
    <row r="169" customFormat="false" ht="15" hidden="false" customHeight="false" outlineLevel="0" collapsed="false">
      <c r="A169" s="0" t="str">
        <f aca="false">NYG!A36</f>
        <v>WR*Austin, Calvin - NYG</v>
      </c>
      <c r="B169" s="448" t="n">
        <f aca="false">NYG!B36</f>
        <v>27</v>
      </c>
      <c r="C169" s="0" t="n">
        <f aca="false">NYG!X36</f>
        <v>78.5</v>
      </c>
      <c r="D169" s="0" t="n">
        <f aca="false">NYG!Y36</f>
        <v>115.5</v>
      </c>
      <c r="E169" s="0" t="n">
        <f aca="false">NYG!Z36</f>
        <v>97</v>
      </c>
    </row>
    <row r="170" customFormat="false" ht="15" hidden="false" customHeight="false" outlineLevel="0" collapsed="false">
      <c r="A170" s="0" t="str">
        <f aca="false">DEN!A43</f>
        <v>TE*Engram, Evan - DEN</v>
      </c>
      <c r="B170" s="448" t="n">
        <f aca="false">DEN!B43</f>
        <v>32</v>
      </c>
      <c r="C170" s="0" t="n">
        <f aca="false">DEN!X43</f>
        <v>62.5</v>
      </c>
      <c r="D170" s="0" t="n">
        <f aca="false">DEN!Y43</f>
        <v>115.5</v>
      </c>
      <c r="E170" s="0" t="n">
        <f aca="false">DEN!Z43</f>
        <v>89</v>
      </c>
    </row>
    <row r="171" customFormat="false" ht="15" hidden="false" customHeight="false" outlineLevel="0" collapsed="false">
      <c r="A171" s="0" t="str">
        <f aca="false">CLE!A24</f>
        <v>RB*Sampson, Dylan - CLE</v>
      </c>
      <c r="B171" s="448" t="n">
        <f aca="false">CLE!B24</f>
        <v>22</v>
      </c>
      <c r="C171" s="0" t="n">
        <f aca="false">CLE!X24</f>
        <v>62.4</v>
      </c>
      <c r="D171" s="0" t="n">
        <f aca="false">CLE!Y24</f>
        <v>115.4</v>
      </c>
      <c r="E171" s="0" t="n">
        <f aca="false">CLE!Z24</f>
        <v>88.9</v>
      </c>
    </row>
    <row r="172" customFormat="false" ht="15" hidden="false" customHeight="false" outlineLevel="0" collapsed="false">
      <c r="A172" s="0" t="str">
        <f aca="false">NYJ!A43</f>
        <v>TE*Taylor, Mason - NYJ</v>
      </c>
      <c r="B172" s="448" t="n">
        <f aca="false">NYJ!B43</f>
        <v>22</v>
      </c>
      <c r="C172" s="0" t="n">
        <f aca="false">NYJ!X43</f>
        <v>69</v>
      </c>
      <c r="D172" s="0" t="n">
        <f aca="false">NYJ!Y43</f>
        <v>115</v>
      </c>
      <c r="E172" s="0" t="n">
        <f aca="false">NYJ!Z43</f>
        <v>92</v>
      </c>
    </row>
    <row r="173" customFormat="false" ht="15" hidden="false" customHeight="false" outlineLevel="0" collapsed="false">
      <c r="A173" s="0" t="str">
        <f aca="false">JAX!A32</f>
        <v>WR*Hunter, Travis - JAX</v>
      </c>
      <c r="B173" s="448" t="n">
        <f aca="false">JAX!B32</f>
        <v>23</v>
      </c>
      <c r="C173" s="0" t="n">
        <f aca="false">JAX!X32</f>
        <v>66.8</v>
      </c>
      <c r="D173" s="0" t="n">
        <f aca="false">JAX!Y32</f>
        <v>114.8</v>
      </c>
      <c r="E173" s="0" t="n">
        <f aca="false">JAX!Z32</f>
        <v>90.8</v>
      </c>
    </row>
    <row r="174" customFormat="false" ht="15" hidden="false" customHeight="false" outlineLevel="0" collapsed="false">
      <c r="A174" s="0" t="str">
        <f aca="false">LAC!A43</f>
        <v>TE*Njoku, David - LAC</v>
      </c>
      <c r="B174" s="448" t="n">
        <f aca="false">LAC!B43</f>
        <v>29</v>
      </c>
      <c r="C174" s="0" t="n">
        <f aca="false">LAC!X43</f>
        <v>68.5</v>
      </c>
      <c r="D174" s="0" t="n">
        <f aca="false">LAC!Y43</f>
        <v>114.5</v>
      </c>
      <c r="E174" s="0" t="n">
        <f aca="false">LAC!Z43</f>
        <v>91.5</v>
      </c>
    </row>
    <row r="175" customFormat="false" ht="15" hidden="false" customHeight="false" outlineLevel="0" collapsed="false">
      <c r="A175" s="0" t="str">
        <f aca="false">NYG!A44</f>
        <v>TE*Johnson, Theo - NYG</v>
      </c>
      <c r="B175" s="448" t="n">
        <f aca="false">NYG!B44</f>
        <v>25</v>
      </c>
      <c r="C175" s="0" t="n">
        <f aca="false">NYG!X44</f>
        <v>75.2</v>
      </c>
      <c r="D175" s="0" t="n">
        <f aca="false">NYG!Y44</f>
        <v>114.2</v>
      </c>
      <c r="E175" s="0" t="n">
        <f aca="false">NYG!Z44</f>
        <v>94.7</v>
      </c>
    </row>
    <row r="176" customFormat="false" ht="15" hidden="false" customHeight="false" outlineLevel="0" collapsed="false">
      <c r="A176" s="0" t="str">
        <f aca="false">NO!A22</f>
        <v>RB*Kamara, Alvin - NO</v>
      </c>
      <c r="B176" s="448" t="n">
        <f aca="false">NO!B22</f>
        <v>30</v>
      </c>
      <c r="C176" s="0" t="n">
        <f aca="false">NO!X22</f>
        <v>85.9</v>
      </c>
      <c r="D176" s="0" t="n">
        <f aca="false">NO!Y22</f>
        <v>112.9</v>
      </c>
      <c r="E176" s="0" t="n">
        <f aca="false">NO!Z22</f>
        <v>99.4</v>
      </c>
    </row>
    <row r="177" customFormat="false" ht="15" hidden="false" customHeight="false" outlineLevel="0" collapsed="false">
      <c r="A177" s="0" t="str">
        <f aca="false">CLE!A35</f>
        <v>WR*Jeudy, Jerry - CLE</v>
      </c>
      <c r="B177" s="448" t="n">
        <f aca="false">CLE!B35</f>
        <v>27</v>
      </c>
      <c r="C177" s="0" t="n">
        <f aca="false">CLE!X35</f>
        <v>73</v>
      </c>
      <c r="D177" s="0" t="n">
        <f aca="false">CLE!Y35</f>
        <v>112</v>
      </c>
      <c r="E177" s="0" t="n">
        <f aca="false">CLE!Z35</f>
        <v>92.5</v>
      </c>
    </row>
    <row r="178" customFormat="false" ht="15" hidden="false" customHeight="false" outlineLevel="0" collapsed="false">
      <c r="A178" s="0" t="str">
        <f aca="false">SF!A35</f>
        <v>WR*Kirk, Christian - SF</v>
      </c>
      <c r="B178" s="448" t="n">
        <f aca="false">SF!B35</f>
        <v>29</v>
      </c>
      <c r="C178" s="0" t="n">
        <f aca="false">SF!X35</f>
        <v>68.6</v>
      </c>
      <c r="D178" s="0" t="n">
        <f aca="false">SF!Y35</f>
        <v>111.6</v>
      </c>
      <c r="E178" s="0" t="n">
        <f aca="false">SF!Z35</f>
        <v>90.1</v>
      </c>
    </row>
    <row r="179" customFormat="false" ht="15" hidden="false" customHeight="false" outlineLevel="0" collapsed="false">
      <c r="A179" s="0" t="str">
        <f aca="false">TB!A24</f>
        <v>RB*Tucker, Sean - TB</v>
      </c>
      <c r="B179" s="448" t="n">
        <f aca="false">TB!B24</f>
        <v>25</v>
      </c>
      <c r="C179" s="0" t="n">
        <f aca="false">TB!X24</f>
        <v>102.1</v>
      </c>
      <c r="D179" s="0" t="n">
        <f aca="false">TB!Y24</f>
        <v>110.1</v>
      </c>
      <c r="E179" s="0" t="n">
        <f aca="false">TB!Z24</f>
        <v>106.1</v>
      </c>
    </row>
    <row r="180" customFormat="false" ht="15" hidden="false" customHeight="false" outlineLevel="0" collapsed="false">
      <c r="A180" s="0" t="str">
        <f aca="false">LAR!A44</f>
        <v>TE*Parkinson, Colby - LAR</v>
      </c>
      <c r="B180" s="448" t="n">
        <f aca="false">LAR!B44</f>
        <v>37</v>
      </c>
      <c r="C180" s="0" t="n">
        <f aca="false">LAR!X44</f>
        <v>71</v>
      </c>
      <c r="D180" s="0" t="n">
        <f aca="false">LAR!Y44</f>
        <v>108</v>
      </c>
      <c r="E180" s="0" t="n">
        <f aca="false">LAR!Z44</f>
        <v>89.5</v>
      </c>
    </row>
    <row r="181" customFormat="false" ht="15" hidden="false" customHeight="false" outlineLevel="0" collapsed="false">
      <c r="A181" s="0" t="str">
        <f aca="false">TB!A43</f>
        <v>TE*Otton, Cade - TB</v>
      </c>
      <c r="B181" s="448" t="n">
        <f aca="false">TB!B43</f>
        <v>27</v>
      </c>
      <c r="C181" s="0" t="n">
        <f aca="false">TB!X43</f>
        <v>61.7</v>
      </c>
      <c r="D181" s="0" t="n">
        <f aca="false">TB!Y43</f>
        <v>106.7</v>
      </c>
      <c r="E181" s="0" t="n">
        <f aca="false">TB!Z43</f>
        <v>84.2</v>
      </c>
    </row>
    <row r="182" customFormat="false" ht="15" hidden="false" customHeight="false" outlineLevel="0" collapsed="false">
      <c r="A182" s="0" t="str">
        <f aca="false">JAX!A45</f>
        <v>TE*Strange, Brenton - JAX</v>
      </c>
      <c r="B182" s="448" t="n">
        <f aca="false">JAX!B45</f>
        <v>26</v>
      </c>
      <c r="C182" s="0" t="n">
        <f aca="false">JAX!X45</f>
        <v>64.6</v>
      </c>
      <c r="D182" s="0" t="n">
        <f aca="false">JAX!Y45</f>
        <v>106.6</v>
      </c>
      <c r="E182" s="0" t="n">
        <f aca="false">JAX!Z45</f>
        <v>85.6</v>
      </c>
    </row>
    <row r="183" customFormat="false" ht="15" hidden="false" customHeight="false" outlineLevel="0" collapsed="false">
      <c r="A183" s="0" t="str">
        <f aca="false">CIN!A36</f>
        <v>WR*Iosivas, Andrei - CIN</v>
      </c>
      <c r="B183" s="448" t="n">
        <f aca="false">CIN!B36</f>
        <v>27</v>
      </c>
      <c r="C183" s="0" t="n">
        <f aca="false">CIN!X36</f>
        <v>71.4</v>
      </c>
      <c r="D183" s="0" t="n">
        <f aca="false">CIN!Y36</f>
        <v>106.4</v>
      </c>
      <c r="E183" s="0" t="n">
        <f aca="false">CIN!Z36</f>
        <v>88.9</v>
      </c>
    </row>
    <row r="184" customFormat="false" ht="15" hidden="false" customHeight="false" outlineLevel="0" collapsed="false">
      <c r="A184" s="0" t="str">
        <f aca="false">BALT!A33</f>
        <v>WR*Sarratt, Elijah - BAL</v>
      </c>
      <c r="B184" s="448" t="n">
        <f aca="false">BALT!B33</f>
        <v>23</v>
      </c>
      <c r="C184" s="0" t="n">
        <f aca="false">BALT!X33</f>
        <v>71</v>
      </c>
      <c r="D184" s="0" t="n">
        <f aca="false">BALT!Y33</f>
        <v>106</v>
      </c>
      <c r="E184" s="0" t="n">
        <f aca="false">BALT!Z33</f>
        <v>88.5</v>
      </c>
    </row>
    <row r="185" customFormat="false" ht="15" hidden="false" customHeight="false" outlineLevel="0" collapsed="false">
      <c r="A185" s="0" t="str">
        <f aca="false">TEN!A23</f>
        <v>RB*Spears, Tyjae - TEN</v>
      </c>
      <c r="B185" s="448" t="n">
        <f aca="false">TEN!B23</f>
        <v>26</v>
      </c>
      <c r="C185" s="0" t="n">
        <f aca="false">TEN!X23</f>
        <v>66.8</v>
      </c>
      <c r="D185" s="0" t="n">
        <f aca="false">TEN!Y23</f>
        <v>105.8</v>
      </c>
      <c r="E185" s="0" t="n">
        <f aca="false">TEN!Z23</f>
        <v>86.3</v>
      </c>
    </row>
    <row r="186" customFormat="false" ht="15" hidden="false" customHeight="false" outlineLevel="0" collapsed="false">
      <c r="A186" s="0" t="str">
        <f aca="false">ATL!A23</f>
        <v>RB*Robinson, Brian - ATL</v>
      </c>
      <c r="B186" s="448" t="n">
        <f aca="false">ATL!B23</f>
        <v>27</v>
      </c>
      <c r="C186" s="0" t="n">
        <f aca="false">ATL!X23</f>
        <v>87.5</v>
      </c>
      <c r="D186" s="0" t="n">
        <f aca="false">ATL!Y23</f>
        <v>104.5</v>
      </c>
      <c r="E186" s="0" t="n">
        <f aca="false">ATL!Z23</f>
        <v>96</v>
      </c>
    </row>
    <row r="187" customFormat="false" ht="15" hidden="false" customHeight="false" outlineLevel="0" collapsed="false">
      <c r="A187" s="0" t="str">
        <f aca="false">NE!A33</f>
        <v>WR*Williams, Kyle - NE</v>
      </c>
      <c r="B187" s="448" t="n">
        <f aca="false">NE!B33</f>
        <v>24</v>
      </c>
      <c r="C187" s="0" t="n">
        <f aca="false">NE!X33</f>
        <v>77.8</v>
      </c>
      <c r="D187" s="0" t="n">
        <f aca="false">NE!Y33</f>
        <v>102.8</v>
      </c>
      <c r="E187" s="0" t="n">
        <f aca="false">NE!Z33</f>
        <v>90.3</v>
      </c>
    </row>
    <row r="188" customFormat="false" ht="15" hidden="false" customHeight="false" outlineLevel="0" collapsed="false">
      <c r="A188" s="0" t="str">
        <f aca="false">DET!A43</f>
        <v>TE*LaPorta, Sam - DET</v>
      </c>
      <c r="B188" s="448" t="n">
        <f aca="false">DET!B43</f>
        <v>24</v>
      </c>
      <c r="C188" s="0" t="n">
        <f aca="false">DET!X43</f>
        <v>59.5</v>
      </c>
      <c r="D188" s="0" t="n">
        <f aca="false">DET!Y43</f>
        <v>101.5</v>
      </c>
      <c r="E188" s="0" t="n">
        <f aca="false">DET!Z43</f>
        <v>80.5</v>
      </c>
    </row>
    <row r="189" customFormat="false" ht="15" hidden="false" customHeight="false" outlineLevel="0" collapsed="false">
      <c r="A189" s="0" t="str">
        <f aca="false">TB!A22</f>
        <v>RB*Irving, Bucky - TB</v>
      </c>
      <c r="B189" s="448" t="n">
        <f aca="false">TB!B22</f>
        <v>24</v>
      </c>
      <c r="C189" s="0" t="n">
        <f aca="false">TB!X22</f>
        <v>76.5</v>
      </c>
      <c r="D189" s="0" t="n">
        <f aca="false">TB!Y22</f>
        <v>101.5</v>
      </c>
      <c r="E189" s="0" t="n">
        <f aca="false">TB!Z22</f>
        <v>89</v>
      </c>
    </row>
    <row r="190" customFormat="false" ht="15" hidden="false" customHeight="false" outlineLevel="0" collapsed="false">
      <c r="A190" s="0" t="str">
        <f aca="false">MIN!A34</f>
        <v>WR*Jennings, Jauan - MIN</v>
      </c>
      <c r="B190" s="448" t="n">
        <f aca="false">MIN!B34</f>
        <v>28</v>
      </c>
      <c r="C190" s="0" t="n">
        <f aca="false">MIN!X34</f>
        <v>59.3</v>
      </c>
      <c r="D190" s="0" t="n">
        <f aca="false">MIN!Y34</f>
        <v>101.3</v>
      </c>
      <c r="E190" s="0" t="n">
        <f aca="false">MIN!Z34</f>
        <v>80.3</v>
      </c>
    </row>
    <row r="191" customFormat="false" ht="15" hidden="false" customHeight="false" outlineLevel="0" collapsed="false">
      <c r="A191" s="0" t="str">
        <f aca="false">SF!A24</f>
        <v>RB*Black, Kaelon - SF</v>
      </c>
      <c r="B191" s="448" t="n">
        <f aca="false">SF!B24</f>
        <v>24</v>
      </c>
      <c r="C191" s="0" t="n">
        <f aca="false">SF!X24</f>
        <v>77.5</v>
      </c>
      <c r="D191" s="0" t="n">
        <f aca="false">SF!Y24</f>
        <v>100.5</v>
      </c>
      <c r="E191" s="0" t="n">
        <f aca="false">SF!Z24</f>
        <v>89</v>
      </c>
    </row>
    <row r="192" customFormat="false" ht="15" hidden="false" customHeight="false" outlineLevel="0" collapsed="false">
      <c r="A192" s="0" t="str">
        <f aca="false">TB!A32</f>
        <v>WR*Hurst, Ted - TB</v>
      </c>
      <c r="B192" s="448" t="n">
        <f aca="false">TB!B32</f>
        <v>21</v>
      </c>
      <c r="C192" s="0" t="n">
        <f aca="false">TB!X32</f>
        <v>65.5</v>
      </c>
      <c r="D192" s="0" t="n">
        <f aca="false">TB!Y32</f>
        <v>100.5</v>
      </c>
      <c r="E192" s="0" t="n">
        <f aca="false">TB!Z32</f>
        <v>83</v>
      </c>
    </row>
    <row r="193" customFormat="false" ht="15" hidden="false" customHeight="false" outlineLevel="0" collapsed="false">
      <c r="A193" s="0" t="str">
        <f aca="false">MIA!A33</f>
        <v>WR*Tolbert, Jalen - MIA</v>
      </c>
      <c r="B193" s="448" t="n">
        <f aca="false">MIA!B33</f>
        <v>27</v>
      </c>
      <c r="C193" s="0" t="n">
        <f aca="false">MIA!X33</f>
        <v>61.2</v>
      </c>
      <c r="D193" s="0" t="n">
        <f aca="false">MIA!Y33</f>
        <v>97.2</v>
      </c>
      <c r="E193" s="0" t="n">
        <f aca="false">MIA!Z33</f>
        <v>79.2</v>
      </c>
    </row>
    <row r="194" customFormat="false" ht="15" hidden="false" customHeight="false" outlineLevel="0" collapsed="false">
      <c r="A194" s="0" t="str">
        <f aca="false">DET!A33</f>
        <v>WR*TeSlaa, Isaac - DET</v>
      </c>
      <c r="B194" s="448" t="n">
        <f aca="false">DET!B33</f>
        <v>24</v>
      </c>
      <c r="C194" s="0" t="n">
        <f aca="false">DET!X33</f>
        <v>72</v>
      </c>
      <c r="D194" s="0" t="n">
        <f aca="false">DET!Y33</f>
        <v>96</v>
      </c>
      <c r="E194" s="0" t="n">
        <f aca="false">DET!Z33</f>
        <v>84</v>
      </c>
    </row>
    <row r="195" customFormat="false" ht="15" hidden="false" customHeight="false" outlineLevel="0" collapsed="false">
      <c r="A195" s="0" t="str">
        <f aca="false">DEN!A24</f>
        <v>RB*Coleman, Jonah - DEN</v>
      </c>
      <c r="B195" s="448" t="n">
        <f aca="false">DEN!B24</f>
        <v>22</v>
      </c>
      <c r="C195" s="0" t="n">
        <f aca="false">DEN!X24</f>
        <v>70</v>
      </c>
      <c r="D195" s="0" t="n">
        <f aca="false">DEN!Y24</f>
        <v>95</v>
      </c>
      <c r="E195" s="0" t="n">
        <f aca="false">DEN!Z24</f>
        <v>82.5</v>
      </c>
    </row>
    <row r="196" customFormat="false" ht="15" hidden="false" customHeight="false" outlineLevel="0" collapsed="false">
      <c r="A196" s="0" t="str">
        <f aca="false">NYG!A35</f>
        <v>WR*Mooney, Darnell - NYG</v>
      </c>
      <c r="B196" s="448" t="n">
        <f aca="false">NYG!B35</f>
        <v>28</v>
      </c>
      <c r="C196" s="0" t="n">
        <f aca="false">NYG!X35</f>
        <v>58.5</v>
      </c>
      <c r="D196" s="0" t="n">
        <f aca="false">NYG!Y35</f>
        <v>94.5</v>
      </c>
      <c r="E196" s="0" t="n">
        <f aca="false">NYG!Z35</f>
        <v>76.5</v>
      </c>
    </row>
    <row r="197" customFormat="false" ht="15" hidden="false" customHeight="false" outlineLevel="0" collapsed="false">
      <c r="A197" s="0" t="str">
        <f aca="false">PHI!A35</f>
        <v>WR*Wicks, Dontayvion - PHI</v>
      </c>
      <c r="B197" s="448" t="n">
        <f aca="false">PHI!B35</f>
        <v>24</v>
      </c>
      <c r="C197" s="0" t="n">
        <f aca="false">PHI!X35</f>
        <v>59.5</v>
      </c>
      <c r="D197" s="0" t="n">
        <f aca="false">PHI!Y35</f>
        <v>92.5</v>
      </c>
      <c r="E197" s="0" t="n">
        <f aca="false">PHI!Z35</f>
        <v>76</v>
      </c>
    </row>
    <row r="198" customFormat="false" ht="15" hidden="false" customHeight="false" outlineLevel="0" collapsed="false">
      <c r="A198" s="0" t="str">
        <f aca="false">CIN!A43</f>
        <v>TE*Gesicki, Mike - CIN</v>
      </c>
      <c r="B198" s="448" t="n">
        <f aca="false">CIN!B43</f>
        <v>31</v>
      </c>
      <c r="C198" s="0" t="n">
        <f aca="false">CIN!X43</f>
        <v>53.3</v>
      </c>
      <c r="D198" s="0" t="n">
        <f aca="false">CIN!Y43</f>
        <v>92.3</v>
      </c>
      <c r="E198" s="0" t="n">
        <f aca="false">CIN!Z43</f>
        <v>72.8</v>
      </c>
    </row>
    <row r="199" customFormat="false" ht="15" hidden="false" customHeight="false" outlineLevel="0" collapsed="false">
      <c r="A199" s="0" t="str">
        <f aca="false">IND!A32</f>
        <v>WR*Westbrook-Ikhine, Nick - IND</v>
      </c>
      <c r="B199" s="448" t="n">
        <f aca="false">IND!B32</f>
        <v>29</v>
      </c>
      <c r="C199" s="0" t="n">
        <f aca="false">IND!X32</f>
        <v>60.7</v>
      </c>
      <c r="D199" s="0" t="n">
        <f aca="false">IND!Y32</f>
        <v>91.7</v>
      </c>
      <c r="E199" s="0" t="n">
        <f aca="false">IND!Z32</f>
        <v>76.2</v>
      </c>
    </row>
    <row r="200" customFormat="false" ht="15" hidden="false" customHeight="false" outlineLevel="0" collapsed="false">
      <c r="A200" s="0" t="str">
        <f aca="false">BALT!A24</f>
        <v>RB*Hill, Justice - BAL</v>
      </c>
      <c r="B200" s="448" t="n">
        <f aca="false">BALT!B24</f>
        <v>29</v>
      </c>
      <c r="C200" s="0" t="n">
        <f aca="false">BALT!X24</f>
        <v>70.5</v>
      </c>
      <c r="D200" s="0" t="n">
        <f aca="false">BALT!Y24</f>
        <v>90.5</v>
      </c>
      <c r="E200" s="0" t="n">
        <f aca="false">BALT!Z24</f>
        <v>80.5</v>
      </c>
    </row>
    <row r="201" customFormat="false" ht="15" hidden="false" customHeight="false" outlineLevel="0" collapsed="false">
      <c r="A201" s="0" t="str">
        <f aca="false">SF!A23</f>
        <v>RB*James, Jordan - SF</v>
      </c>
      <c r="B201" s="448" t="n">
        <f aca="false">SF!B23</f>
        <v>22</v>
      </c>
      <c r="C201" s="0" t="n">
        <f aca="false">SF!X23</f>
        <v>64.5</v>
      </c>
      <c r="D201" s="0" t="n">
        <f aca="false">SF!Y23</f>
        <v>87.5</v>
      </c>
      <c r="E201" s="0" t="n">
        <f aca="false">SF!Z23</f>
        <v>76</v>
      </c>
    </row>
    <row r="202" customFormat="false" ht="15" hidden="false" customHeight="false" outlineLevel="0" collapsed="false">
      <c r="A202" s="0" t="str">
        <f aca="false">NYJ!A44</f>
        <v>TE*Sadiq, Kenyon - NYJ</v>
      </c>
      <c r="B202" s="448" t="n">
        <f aca="false">NYJ!B44</f>
        <v>21</v>
      </c>
      <c r="C202" s="0" t="n">
        <f aca="false">NYJ!X44</f>
        <v>54.2</v>
      </c>
      <c r="D202" s="0" t="n">
        <f aca="false">NYJ!Y44</f>
        <v>87.2</v>
      </c>
      <c r="E202" s="0" t="n">
        <f aca="false">NYJ!Z44</f>
        <v>70.7</v>
      </c>
    </row>
    <row r="203" customFormat="false" ht="15" hidden="false" customHeight="false" outlineLevel="0" collapsed="false">
      <c r="A203" s="0" t="str">
        <f aca="false">BUF!A32</f>
        <v>WR*Coleman, Keon - BUF</v>
      </c>
      <c r="B203" s="448" t="n">
        <f aca="false">BUF!B32</f>
        <v>23</v>
      </c>
      <c r="C203" s="0" t="n">
        <f aca="false">BUF!X32</f>
        <v>58.1</v>
      </c>
      <c r="D203" s="0" t="n">
        <f aca="false">BUF!Y32</f>
        <v>87.1</v>
      </c>
      <c r="E203" s="0" t="n">
        <f aca="false">BUF!Z32</f>
        <v>72.6</v>
      </c>
    </row>
    <row r="204" customFormat="false" ht="15" hidden="false" customHeight="false" outlineLevel="0" collapsed="false">
      <c r="A204" s="0" t="str">
        <f aca="false">CLE!A33</f>
        <v>WR*Boston, Denzel - CLE</v>
      </c>
      <c r="B204" s="448" t="n">
        <f aca="false">CLE!B33</f>
        <v>22</v>
      </c>
      <c r="C204" s="0" t="n">
        <f aca="false">CLE!X33</f>
        <v>55.8</v>
      </c>
      <c r="D204" s="0" t="n">
        <f aca="false">CLE!Y33</f>
        <v>85.8</v>
      </c>
      <c r="E204" s="0" t="n">
        <f aca="false">CLE!Z33</f>
        <v>70.8</v>
      </c>
    </row>
    <row r="205" customFormat="false" ht="15" hidden="false" customHeight="false" outlineLevel="0" collapsed="false">
      <c r="A205" s="0" t="str">
        <f aca="false">PIT!A43</f>
        <v>TE*Washington, Darnell - PIT</v>
      </c>
      <c r="B205" s="448" t="n">
        <f aca="false">PIT!B43</f>
        <v>25</v>
      </c>
      <c r="C205" s="0" t="n">
        <f aca="false">PIT!X43</f>
        <v>54.4</v>
      </c>
      <c r="D205" s="0" t="n">
        <f aca="false">PIT!Y43</f>
        <v>85.4</v>
      </c>
      <c r="E205" s="0" t="n">
        <f aca="false">PIT!Z43</f>
        <v>69.9</v>
      </c>
    </row>
    <row r="206" customFormat="false" ht="15" hidden="false" customHeight="false" outlineLevel="0" collapsed="false">
      <c r="A206" s="0" t="str">
        <f aca="false">GB!A36</f>
        <v>WR*Williams, Savion - GB</v>
      </c>
      <c r="B206" s="448" t="n">
        <f aca="false">GB!B36</f>
        <v>25</v>
      </c>
      <c r="C206" s="0" t="n">
        <f aca="false">GB!X36</f>
        <v>59</v>
      </c>
      <c r="D206" s="0" t="n">
        <f aca="false">GB!Y36</f>
        <v>85</v>
      </c>
      <c r="E206" s="0" t="n">
        <f aca="false">GB!Z36</f>
        <v>72</v>
      </c>
    </row>
    <row r="207" customFormat="false" ht="15" hidden="false" customHeight="false" outlineLevel="0" collapsed="false">
      <c r="A207" s="0" t="str">
        <f aca="false">DAL!A35</f>
        <v>WR* Turpin, Kavontae - DAL</v>
      </c>
      <c r="B207" s="448" t="n">
        <f aca="false">DAL!B35</f>
        <v>29</v>
      </c>
      <c r="C207" s="0" t="n">
        <f aca="false">DAL!X35</f>
        <v>57.3</v>
      </c>
      <c r="D207" s="0" t="n">
        <f aca="false">DAL!Y35</f>
        <v>84.3</v>
      </c>
      <c r="E207" s="0" t="n">
        <f aca="false">DAL!Z35</f>
        <v>70.8</v>
      </c>
    </row>
    <row r="208" customFormat="false" ht="15" hidden="false" customHeight="false" outlineLevel="0" collapsed="false">
      <c r="A208" s="0" t="str">
        <f aca="false">ARI!A25</f>
        <v>RB*Allgeier, Tyler - ARI</v>
      </c>
      <c r="B208" s="448" t="n">
        <f aca="false">ARI!B25</f>
        <v>26</v>
      </c>
      <c r="C208" s="0" t="n">
        <f aca="false">ARI!X25</f>
        <v>73</v>
      </c>
      <c r="D208" s="0" t="n">
        <f aca="false">ARI!Y25</f>
        <v>84</v>
      </c>
      <c r="E208" s="0" t="n">
        <f aca="false">ARI!Z25</f>
        <v>78.5</v>
      </c>
    </row>
    <row r="209" customFormat="false" ht="15" hidden="false" customHeight="false" outlineLevel="0" collapsed="false">
      <c r="A209" s="0" t="str">
        <f aca="false">NE!A35</f>
        <v>WR*Douglas, Demario - NE</v>
      </c>
      <c r="B209" s="448" t="n">
        <f aca="false">NE!B35</f>
        <v>24</v>
      </c>
      <c r="C209" s="0" t="n">
        <f aca="false">NE!X35</f>
        <v>49.4</v>
      </c>
      <c r="D209" s="0" t="n">
        <f aca="false">NE!Y35</f>
        <v>83.4</v>
      </c>
      <c r="E209" s="0" t="n">
        <f aca="false">NE!Z35</f>
        <v>66.4</v>
      </c>
    </row>
    <row r="210" customFormat="false" ht="15" hidden="false" customHeight="false" outlineLevel="0" collapsed="false">
      <c r="A210" s="0" t="str">
        <f aca="false">MIA!A34</f>
        <v>WR*Atwell, Tutu - MIA</v>
      </c>
      <c r="B210" s="448" t="n">
        <f aca="false">MIA!B34</f>
        <v>26</v>
      </c>
      <c r="C210" s="0" t="n">
        <f aca="false">MIA!X34</f>
        <v>54</v>
      </c>
      <c r="D210" s="0" t="n">
        <f aca="false">MIA!Y34</f>
        <v>83</v>
      </c>
      <c r="E210" s="0" t="n">
        <f aca="false">MIA!Z34</f>
        <v>68.5</v>
      </c>
    </row>
    <row r="211" customFormat="false" ht="15" hidden="false" customHeight="false" outlineLevel="0" collapsed="false">
      <c r="A211" s="0" t="str">
        <f aca="false">LAR!A45</f>
        <v>TE*Ferguson, Terrance - LAR</v>
      </c>
      <c r="B211" s="448" t="n">
        <f aca="false">LAR!B45</f>
        <v>34</v>
      </c>
      <c r="C211" s="0" t="n">
        <f aca="false">LAR!X45</f>
        <v>63</v>
      </c>
      <c r="D211" s="0" t="n">
        <f aca="false">LAR!Y45</f>
        <v>83</v>
      </c>
      <c r="E211" s="0" t="n">
        <f aca="false">LAR!Z45</f>
        <v>73</v>
      </c>
    </row>
    <row r="212" customFormat="false" ht="15" hidden="false" customHeight="false" outlineLevel="0" collapsed="false">
      <c r="A212" s="0" t="str">
        <f aca="false">BUF!A24</f>
        <v>RB*Johnson, Ty - BUF</v>
      </c>
      <c r="B212" s="448" t="n">
        <f aca="false">BUF!B24</f>
        <v>29</v>
      </c>
      <c r="C212" s="0" t="n">
        <f aca="false">BUF!X24</f>
        <v>60.5</v>
      </c>
      <c r="D212" s="0" t="n">
        <f aca="false">BUF!Y24</f>
        <v>82.5</v>
      </c>
      <c r="E212" s="0" t="n">
        <f aca="false">BUF!Z24</f>
        <v>71.5</v>
      </c>
    </row>
    <row r="213" customFormat="false" ht="15" hidden="false" customHeight="false" outlineLevel="0" collapsed="false">
      <c r="A213" s="0" t="str">
        <f aca="false">ARI!A34</f>
        <v>WR*Bourne, Kendrick - ARI</v>
      </c>
      <c r="B213" s="448" t="n">
        <f aca="false">ARI!B34</f>
        <v>30</v>
      </c>
      <c r="C213" s="0" t="n">
        <f aca="false">ARI!X34</f>
        <v>54</v>
      </c>
      <c r="D213" s="0" t="n">
        <f aca="false">ARI!Y34</f>
        <v>82</v>
      </c>
      <c r="E213" s="0" t="n">
        <f aca="false">ARI!Z34</f>
        <v>68</v>
      </c>
    </row>
    <row r="214" customFormat="false" ht="15" hidden="false" customHeight="false" outlineLevel="0" collapsed="false">
      <c r="A214" s="0" t="str">
        <f aca="false">LAC!A35</f>
        <v>WR*Harris, Tre - LAC</v>
      </c>
      <c r="B214" s="448" t="n">
        <f aca="false">LAC!B35</f>
        <v>24</v>
      </c>
      <c r="C214" s="0" t="n">
        <f aca="false">LAC!X35</f>
        <v>49.8</v>
      </c>
      <c r="D214" s="0" t="n">
        <f aca="false">LAC!Y35</f>
        <v>81.8</v>
      </c>
      <c r="E214" s="0" t="n">
        <f aca="false">LAC!Z35</f>
        <v>65.8</v>
      </c>
    </row>
    <row r="215" customFormat="false" ht="15" hidden="false" customHeight="false" outlineLevel="0" collapsed="false">
      <c r="A215" s="0" t="str">
        <f aca="false">CLE!A34</f>
        <v>WR*Bond, Isaiah - CLE</v>
      </c>
      <c r="B215" s="448" t="n">
        <f aca="false">CLE!B34</f>
        <v>22</v>
      </c>
      <c r="C215" s="0" t="n">
        <f aca="false">CLE!X34</f>
        <v>58.7</v>
      </c>
      <c r="D215" s="0" t="n">
        <f aca="false">CLE!Y34</f>
        <v>80.7</v>
      </c>
      <c r="E215" s="0" t="n">
        <f aca="false">CLE!Z34</f>
        <v>69.7</v>
      </c>
    </row>
    <row r="216" customFormat="false" ht="15" hidden="false" customHeight="false" outlineLevel="0" collapsed="false">
      <c r="A216" s="0" t="str">
        <f aca="false">NYG!A34</f>
        <v>WR*Slayton, Darius - NYG</v>
      </c>
      <c r="B216" s="448" t="n">
        <f aca="false">NYG!B34</f>
        <v>29</v>
      </c>
      <c r="C216" s="0" t="n">
        <f aca="false">NYG!X34</f>
        <v>48</v>
      </c>
      <c r="D216" s="0" t="n">
        <f aca="false">NYG!Y34</f>
        <v>80</v>
      </c>
      <c r="E216" s="0" t="n">
        <f aca="false">NYG!Z34</f>
        <v>64</v>
      </c>
    </row>
    <row r="217" customFormat="false" ht="15" hidden="false" customHeight="false" outlineLevel="0" collapsed="false">
      <c r="A217" s="0" t="str">
        <f aca="false">TEN!A44</f>
        <v>TE*Helm, Gunnar - TEN</v>
      </c>
      <c r="B217" s="448" t="n">
        <f aca="false">TEN!B44</f>
        <v>23</v>
      </c>
      <c r="C217" s="0" t="n">
        <f aca="false">TEN!X44</f>
        <v>48</v>
      </c>
      <c r="D217" s="0" t="n">
        <f aca="false">TEN!Y44</f>
        <v>80</v>
      </c>
      <c r="E217" s="0" t="n">
        <f aca="false">TEN!Z44</f>
        <v>64</v>
      </c>
    </row>
    <row r="218" customFormat="false" ht="15" hidden="false" customHeight="false" outlineLevel="0" collapsed="false">
      <c r="A218" s="0" t="str">
        <f aca="false">WAS!A35</f>
        <v>WR*McCaffrey, Luke - WAS</v>
      </c>
      <c r="B218" s="448" t="n">
        <f aca="false">WAS!B35</f>
        <v>25</v>
      </c>
      <c r="C218" s="0" t="n">
        <f aca="false">WAS!X35</f>
        <v>54.3</v>
      </c>
      <c r="D218" s="0" t="n">
        <f aca="false">WAS!Y35</f>
        <v>78.3</v>
      </c>
      <c r="E218" s="0" t="n">
        <f aca="false">WAS!Z35</f>
        <v>66.3</v>
      </c>
    </row>
    <row r="219" customFormat="false" ht="15" hidden="false" customHeight="false" outlineLevel="0" collapsed="false">
      <c r="A219" s="0" t="str">
        <f aca="false">NYJ!A34</f>
        <v>WR*Mitchell, Adonai - NYJ</v>
      </c>
      <c r="B219" s="448" t="n">
        <f aca="false">NYJ!B34</f>
        <v>23</v>
      </c>
      <c r="C219" s="0" t="n">
        <f aca="false">NYJ!X34</f>
        <v>52.1</v>
      </c>
      <c r="D219" s="0" t="n">
        <f aca="false">NYJ!Y34</f>
        <v>78.1</v>
      </c>
      <c r="E219" s="0" t="n">
        <f aca="false">NYJ!Z34</f>
        <v>65.1</v>
      </c>
    </row>
    <row r="220" customFormat="false" ht="15" hidden="false" customHeight="false" outlineLevel="0" collapsed="false">
      <c r="A220" s="0" t="str">
        <f aca="false">MIN!A23</f>
        <v>RB*Claiborne, Demond - MIN</v>
      </c>
      <c r="B220" s="448" t="n">
        <f aca="false">MIN!B23</f>
        <v>22</v>
      </c>
      <c r="C220" s="0" t="n">
        <f aca="false">MIN!X23</f>
        <v>65.1</v>
      </c>
      <c r="D220" s="0" t="n">
        <f aca="false">MIN!Y23</f>
        <v>78.1</v>
      </c>
      <c r="E220" s="0" t="n">
        <f aca="false">MIN!Z23</f>
        <v>71.6</v>
      </c>
    </row>
    <row r="221" customFormat="false" ht="15" hidden="false" customHeight="false" outlineLevel="0" collapsed="false">
      <c r="A221" s="0" t="str">
        <f aca="false">TEN!A32</f>
        <v>WR*Ridley, Calvin - TEN</v>
      </c>
      <c r="B221" s="448" t="n">
        <f aca="false">TEN!B32</f>
        <v>31</v>
      </c>
      <c r="C221" s="0" t="n">
        <f aca="false">TEN!X32</f>
        <v>50</v>
      </c>
      <c r="D221" s="0" t="n">
        <f aca="false">TEN!Y32</f>
        <v>78</v>
      </c>
      <c r="E221" s="0" t="n">
        <f aca="false">TEN!Z32</f>
        <v>64</v>
      </c>
    </row>
    <row r="222" customFormat="false" ht="15" hidden="false" customHeight="false" outlineLevel="0" collapsed="false">
      <c r="A222" s="0" t="str">
        <f aca="false">DEN!A33</f>
        <v>WR*Bryant, Pat - DEN</v>
      </c>
      <c r="B222" s="448" t="n">
        <f aca="false">DEN!B33</f>
        <v>23</v>
      </c>
      <c r="C222" s="0" t="n">
        <f aca="false">DEN!X33</f>
        <v>47.8</v>
      </c>
      <c r="D222" s="0" t="n">
        <f aca="false">DEN!Y33</f>
        <v>77.8</v>
      </c>
      <c r="E222" s="0" t="n">
        <f aca="false">DEN!Z33</f>
        <v>62.8</v>
      </c>
    </row>
    <row r="223" customFormat="false" ht="15" hidden="false" customHeight="false" outlineLevel="0" collapsed="false">
      <c r="A223" s="0" t="str">
        <f aca="false">TB!A35</f>
        <v>WR*McMillan, Jalen - TB</v>
      </c>
      <c r="B223" s="448" t="n">
        <f aca="false">TB!B35</f>
        <v>25</v>
      </c>
      <c r="C223" s="0" t="n">
        <f aca="false">TB!X35</f>
        <v>50.5</v>
      </c>
      <c r="D223" s="0" t="n">
        <f aca="false">TB!Y35</f>
        <v>77.5</v>
      </c>
      <c r="E223" s="0" t="n">
        <f aca="false">TB!Z35</f>
        <v>64</v>
      </c>
    </row>
    <row r="224" customFormat="false" ht="15" hidden="false" customHeight="false" outlineLevel="0" collapsed="false">
      <c r="A224" s="0" t="str">
        <f aca="false">LAR!A43</f>
        <v>TE*Higbee, Tyler - LAR</v>
      </c>
      <c r="B224" s="448" t="n">
        <f aca="false">LAR!B43</f>
        <v>33</v>
      </c>
      <c r="C224" s="0" t="n">
        <f aca="false">LAR!X43</f>
        <v>47.5</v>
      </c>
      <c r="D224" s="0" t="n">
        <f aca="false">LAR!Y43</f>
        <v>76.5</v>
      </c>
      <c r="E224" s="0" t="n">
        <f aca="false">LAR!Z43</f>
        <v>62</v>
      </c>
    </row>
    <row r="225" customFormat="false" ht="15" hidden="false" customHeight="false" outlineLevel="0" collapsed="false">
      <c r="A225" s="0" t="str">
        <f aca="false">SEA!A36</f>
        <v>WR*Horton, Tory - SEA</v>
      </c>
      <c r="B225" s="448" t="n">
        <f aca="false">SEA!B36</f>
        <v>24</v>
      </c>
      <c r="C225" s="0" t="n">
        <f aca="false">SEA!X36</f>
        <v>50.5</v>
      </c>
      <c r="D225" s="0" t="n">
        <f aca="false">SEA!Y36</f>
        <v>76.5</v>
      </c>
      <c r="E225" s="0" t="n">
        <f aca="false">SEA!Z36</f>
        <v>63.5</v>
      </c>
    </row>
    <row r="226" customFormat="false" ht="15" hidden="false" customHeight="false" outlineLevel="0" collapsed="false">
      <c r="A226" s="0" t="str">
        <f aca="false">NO!A33</f>
        <v>WR*Tyson, Jordyn - NO</v>
      </c>
      <c r="B226" s="448" t="n">
        <f aca="false">NO!B33</f>
        <v>21</v>
      </c>
      <c r="C226" s="0" t="n">
        <f aca="false">NO!X33</f>
        <v>47.2</v>
      </c>
      <c r="D226" s="0" t="n">
        <f aca="false">NO!Y33</f>
        <v>76.2</v>
      </c>
      <c r="E226" s="0" t="n">
        <f aca="false">NO!Z33</f>
        <v>61.7</v>
      </c>
    </row>
    <row r="227" customFormat="false" ht="15" hidden="false" customHeight="false" outlineLevel="0" collapsed="false">
      <c r="A227" s="0" t="str">
        <f aca="false">DET!A23</f>
        <v>RB*Pacheco, Isiah - DET</v>
      </c>
      <c r="B227" s="448" t="n">
        <f aca="false">DET!B23</f>
        <v>27</v>
      </c>
      <c r="C227" s="0" t="n">
        <f aca="false">DET!X23</f>
        <v>60.5</v>
      </c>
      <c r="D227" s="0" t="n">
        <f aca="false">DET!Y23</f>
        <v>75.5</v>
      </c>
      <c r="E227" s="0" t="n">
        <f aca="false">DET!Z23</f>
        <v>68</v>
      </c>
    </row>
    <row r="228" customFormat="false" ht="15" hidden="false" customHeight="false" outlineLevel="0" collapsed="false">
      <c r="A228" s="0" t="str">
        <f aca="false">BALT!A45</f>
        <v>TE*Hibner, Matthew - BAL</v>
      </c>
      <c r="B228" s="448" t="n">
        <f aca="false">BALT!B45</f>
        <v>24</v>
      </c>
      <c r="C228" s="0" t="n">
        <f aca="false">BALT!X45</f>
        <v>44</v>
      </c>
      <c r="D228" s="0" t="n">
        <f aca="false">BALT!Y45</f>
        <v>74</v>
      </c>
      <c r="E228" s="0" t="n">
        <f aca="false">BALT!Z45</f>
        <v>59</v>
      </c>
    </row>
    <row r="229" customFormat="false" ht="15" hidden="false" customHeight="false" outlineLevel="0" collapsed="false">
      <c r="A229" s="0" t="str">
        <f aca="false">LV!A22</f>
        <v>RB*Washington, Miike - LV</v>
      </c>
      <c r="B229" s="448" t="n">
        <f aca="false">LV!B22</f>
        <v>23</v>
      </c>
      <c r="C229" s="0" t="n">
        <f aca="false">LV!X22</f>
        <v>63.9</v>
      </c>
      <c r="D229" s="0" t="n">
        <f aca="false">LV!Y22</f>
        <v>72.9</v>
      </c>
      <c r="E229" s="0" t="n">
        <f aca="false">LV!Z22</f>
        <v>68.4</v>
      </c>
    </row>
    <row r="230" customFormat="false" ht="15" hidden="false" customHeight="false" outlineLevel="0" collapsed="false">
      <c r="A230" s="0" t="str">
        <f aca="false">CAR!A35</f>
        <v>WR*Horn, Jimmy - CAR</v>
      </c>
      <c r="B230" s="448" t="n">
        <f aca="false">CAR!B35</f>
        <v>23</v>
      </c>
      <c r="C230" s="0" t="n">
        <f aca="false">CAR!X35</f>
        <v>45.1</v>
      </c>
      <c r="D230" s="0" t="n">
        <f aca="false">CAR!Y35</f>
        <v>70.1</v>
      </c>
      <c r="E230" s="0" t="n">
        <f aca="false">CAR!Z35</f>
        <v>57.6</v>
      </c>
    </row>
    <row r="231" customFormat="false" ht="15" hidden="false" customHeight="false" outlineLevel="0" collapsed="false">
      <c r="A231" s="0" t="str">
        <f aca="false">CHI!A33</f>
        <v>WR*Raymond, Kalif - CHI</v>
      </c>
      <c r="B231" s="448" t="n">
        <f aca="false">CHI!B33</f>
        <v>31</v>
      </c>
      <c r="C231" s="0" t="n">
        <f aca="false">CHI!X33</f>
        <v>42.7</v>
      </c>
      <c r="D231" s="0" t="n">
        <f aca="false">CHI!Y33</f>
        <v>69.7</v>
      </c>
      <c r="E231" s="0" t="n">
        <f aca="false">CHI!Z33</f>
        <v>56.2</v>
      </c>
    </row>
    <row r="232" customFormat="false" ht="15" hidden="false" customHeight="false" outlineLevel="0" collapsed="false">
      <c r="A232" s="0" t="str">
        <f aca="false">DAL!A26</f>
        <v>RB*Davis, Malik - DAL</v>
      </c>
      <c r="B232" s="448" t="n">
        <f aca="false">DAL!B26</f>
        <v>27</v>
      </c>
      <c r="C232" s="0" t="n">
        <f aca="false">DAL!X26</f>
        <v>57.2</v>
      </c>
      <c r="D232" s="0" t="n">
        <f aca="false">DAL!Y26</f>
        <v>67.2</v>
      </c>
      <c r="E232" s="0" t="n">
        <f aca="false">DAL!Z26</f>
        <v>62.2</v>
      </c>
    </row>
    <row r="233" customFormat="false" ht="15" hidden="false" customHeight="false" outlineLevel="0" collapsed="false">
      <c r="A233" s="0" t="str">
        <f aca="false">LAC!A24</f>
        <v>RB*Vidal, Kimani - LAC</v>
      </c>
      <c r="B233" s="448" t="n">
        <f aca="false">LAC!B24</f>
        <v>25</v>
      </c>
      <c r="C233" s="0" t="n">
        <f aca="false">LAC!X24</f>
        <v>53.5</v>
      </c>
      <c r="D233" s="0" t="n">
        <f aca="false">LAC!Y24</f>
        <v>65.5</v>
      </c>
      <c r="E233" s="0" t="n">
        <f aca="false">LAC!Z24</f>
        <v>59.5</v>
      </c>
    </row>
    <row r="234" customFormat="false" ht="15" hidden="false" customHeight="false" outlineLevel="0" collapsed="false">
      <c r="A234" s="0" t="str">
        <f aca="false">LV!A32</f>
        <v>WR*Bech, Jack - LV</v>
      </c>
      <c r="B234" s="448" t="n">
        <f aca="false">LV!B32</f>
        <v>24</v>
      </c>
      <c r="C234" s="0" t="n">
        <f aca="false">LV!X32</f>
        <v>37.5</v>
      </c>
      <c r="D234" s="0" t="n">
        <f aca="false">LV!Y32</f>
        <v>64.5</v>
      </c>
      <c r="E234" s="0" t="n">
        <f aca="false">LV!Z32</f>
        <v>51</v>
      </c>
    </row>
    <row r="235" customFormat="false" ht="15" hidden="false" customHeight="false" outlineLevel="0" collapsed="false">
      <c r="A235" s="0" t="str">
        <f aca="false">TB!A36</f>
        <v>WR*Johnson, Tez - TB</v>
      </c>
      <c r="B235" s="448" t="n">
        <f aca="false">TB!B36</f>
        <v>24</v>
      </c>
      <c r="C235" s="0" t="n">
        <f aca="false">TB!X36</f>
        <v>42.4</v>
      </c>
      <c r="D235" s="0" t="n">
        <f aca="false">TB!Y36</f>
        <v>64.4</v>
      </c>
      <c r="E235" s="0" t="n">
        <f aca="false">TB!Z36</f>
        <v>53.4</v>
      </c>
    </row>
    <row r="236" customFormat="false" ht="15" hidden="false" customHeight="false" outlineLevel="0" collapsed="false">
      <c r="A236" s="0" t="str">
        <f aca="false">CIN!A46</f>
        <v>TE*All, Erick - CIN</v>
      </c>
      <c r="B236" s="448" t="n">
        <f aca="false">CIN!B46</f>
        <v>25</v>
      </c>
      <c r="C236" s="0" t="n">
        <f aca="false">CIN!X46</f>
        <v>37.5</v>
      </c>
      <c r="D236" s="0" t="n">
        <f aca="false">CIN!Y46</f>
        <v>63.5</v>
      </c>
      <c r="E236" s="0" t="n">
        <f aca="false">CIN!Z46</f>
        <v>50.5</v>
      </c>
    </row>
    <row r="237" customFormat="false" ht="15" hidden="false" customHeight="false" outlineLevel="0" collapsed="false">
      <c r="A237" s="0" t="str">
        <f aca="false">KC!A25</f>
        <v>RB*Demercado, Emari - KC</v>
      </c>
      <c r="B237" s="448" t="n">
        <f aca="false">KC!B25</f>
        <v>27</v>
      </c>
      <c r="C237" s="0" t="n">
        <f aca="false">KC!X25</f>
        <v>48.4</v>
      </c>
      <c r="D237" s="0" t="n">
        <f aca="false">KC!Y25</f>
        <v>62.4</v>
      </c>
      <c r="E237" s="0" t="n">
        <f aca="false">KC!Z25</f>
        <v>55.4</v>
      </c>
    </row>
    <row r="238" customFormat="false" ht="15" hidden="false" customHeight="false" outlineLevel="0" collapsed="false">
      <c r="A238" s="0" t="str">
        <f aca="false">SEA!A44</f>
        <v>TE*Arroyo, Elijah - SEA</v>
      </c>
      <c r="B238" s="448" t="n">
        <f aca="false">SEA!B44</f>
        <v>23</v>
      </c>
      <c r="C238" s="0" t="n">
        <f aca="false">SEA!X44</f>
        <v>41.1</v>
      </c>
      <c r="D238" s="0" t="n">
        <f aca="false">SEA!Y44</f>
        <v>62.1</v>
      </c>
      <c r="E238" s="0" t="n">
        <f aca="false">SEA!Z44</f>
        <v>51.6</v>
      </c>
    </row>
    <row r="239" customFormat="false" ht="15" hidden="false" customHeight="false" outlineLevel="0" collapsed="false">
      <c r="A239" s="0" t="str">
        <f aca="false">NYJ!A24</f>
        <v>RB*Davis, Isaiah - NYJ</v>
      </c>
      <c r="B239" s="448" t="n">
        <f aca="false">NYJ!B24</f>
        <v>24</v>
      </c>
      <c r="C239" s="0" t="n">
        <f aca="false">NYJ!X24</f>
        <v>46.1</v>
      </c>
      <c r="D239" s="0" t="n">
        <f aca="false">NYJ!Y24</f>
        <v>61.1</v>
      </c>
      <c r="E239" s="0" t="n">
        <f aca="false">NYJ!Z24</f>
        <v>53.6</v>
      </c>
    </row>
    <row r="240" customFormat="false" ht="15" hidden="false" customHeight="false" outlineLevel="0" collapsed="false">
      <c r="A240" s="0" t="str">
        <f aca="false">PHI!A46</f>
        <v>TE*Stowers, Eli - PHI</v>
      </c>
      <c r="B240" s="448" t="n">
        <f aca="false">PHI!B46</f>
        <v>23</v>
      </c>
      <c r="C240" s="0" t="n">
        <f aca="false">PHI!X46</f>
        <v>35.5</v>
      </c>
      <c r="D240" s="0" t="n">
        <f aca="false">PHI!Y46</f>
        <v>60.5</v>
      </c>
      <c r="E240" s="0" t="n">
        <f aca="false">PHI!Z46</f>
        <v>48</v>
      </c>
    </row>
    <row r="241" customFormat="false" ht="15" hidden="false" customHeight="false" outlineLevel="0" collapsed="false">
      <c r="A241" s="0" t="str">
        <f aca="false">NO!A34</f>
        <v>WR*Vele, Devaugh - NO</v>
      </c>
      <c r="B241" s="448" t="n">
        <f aca="false">NO!B34</f>
        <v>28</v>
      </c>
      <c r="C241" s="0" t="n">
        <f aca="false">NO!X34</f>
        <v>36</v>
      </c>
      <c r="D241" s="0" t="n">
        <f aca="false">NO!Y34</f>
        <v>60</v>
      </c>
      <c r="E241" s="0" t="n">
        <f aca="false">NO!Z34</f>
        <v>48</v>
      </c>
    </row>
    <row r="242" customFormat="false" ht="15" hidden="false" customHeight="false" outlineLevel="0" collapsed="false">
      <c r="A242" s="0" t="str">
        <f aca="false">DEN!A35</f>
        <v>WR*Franklin, Troy - DEN</v>
      </c>
      <c r="B242" s="448" t="n">
        <f aca="false">DEN!B35</f>
        <v>23</v>
      </c>
      <c r="C242" s="0" t="n">
        <f aca="false">DEN!X35</f>
        <v>37.6</v>
      </c>
      <c r="D242" s="0" t="n">
        <f aca="false">DEN!Y35</f>
        <v>59.6</v>
      </c>
      <c r="E242" s="0" t="n">
        <f aca="false">DEN!Z35</f>
        <v>48.6</v>
      </c>
    </row>
    <row r="243" customFormat="false" ht="15" hidden="false" customHeight="false" outlineLevel="0" collapsed="false">
      <c r="A243" s="0" t="str">
        <f aca="false">DET!A45</f>
        <v>TE* Conklin, Tyler - DET</v>
      </c>
      <c r="B243" s="448" t="n">
        <f aca="false">DET!B45</f>
        <v>31</v>
      </c>
      <c r="C243" s="0" t="n">
        <f aca="false">DET!X45</f>
        <v>34.5</v>
      </c>
      <c r="D243" s="0" t="n">
        <f aca="false">DET!Y45</f>
        <v>59.5</v>
      </c>
      <c r="E243" s="0" t="n">
        <f aca="false">DET!Z45</f>
        <v>47</v>
      </c>
    </row>
    <row r="244" customFormat="false" ht="15" hidden="false" customHeight="false" outlineLevel="0" collapsed="false">
      <c r="A244" s="0" t="str">
        <f aca="false">LV!A44</f>
        <v>TE*Mayer, Michael - LV</v>
      </c>
      <c r="B244" s="448" t="n">
        <f aca="false">LV!B44</f>
        <v>25</v>
      </c>
      <c r="C244" s="0" t="n">
        <f aca="false">LV!X44</f>
        <v>31.5</v>
      </c>
      <c r="D244" s="0" t="n">
        <f aca="false">LV!Y44</f>
        <v>58.5</v>
      </c>
      <c r="E244" s="0" t="n">
        <f aca="false">LV!Z44</f>
        <v>45</v>
      </c>
    </row>
    <row r="245" customFormat="false" ht="15" hidden="false" customHeight="false" outlineLevel="0" collapsed="false">
      <c r="A245" s="0" t="str">
        <f aca="false">HOU!A32</f>
        <v>WR*Dell, Tank - HOU</v>
      </c>
      <c r="B245" s="448" t="n">
        <f aca="false">HOU!B32</f>
        <v>26</v>
      </c>
      <c r="C245" s="0" t="n">
        <f aca="false">HOU!X32</f>
        <v>31.4</v>
      </c>
      <c r="D245" s="0" t="n">
        <f aca="false">HOU!Y32</f>
        <v>58.4</v>
      </c>
      <c r="E245" s="0" t="n">
        <f aca="false">HOU!Z32</f>
        <v>44.9</v>
      </c>
    </row>
    <row r="246" customFormat="false" ht="15" hidden="false" customHeight="false" outlineLevel="0" collapsed="false">
      <c r="A246" s="0" t="str">
        <f aca="false">CIN!A24</f>
        <v>RB*Brooks, Tahj - CIN</v>
      </c>
      <c r="B246" s="448" t="n">
        <f aca="false">CIN!B24</f>
        <v>24</v>
      </c>
      <c r="C246" s="0" t="n">
        <f aca="false">CIN!X24</f>
        <v>48</v>
      </c>
      <c r="D246" s="0" t="n">
        <f aca="false">CIN!Y24</f>
        <v>57</v>
      </c>
      <c r="E246" s="0" t="n">
        <f aca="false">CIN!Z24</f>
        <v>52.5</v>
      </c>
    </row>
    <row r="247" customFormat="false" ht="15" hidden="false" customHeight="false" outlineLevel="0" collapsed="false">
      <c r="A247" s="0" t="str">
        <f aca="false">LAR!A37</f>
        <v>WR*Smith, Xavier - LAR</v>
      </c>
      <c r="B247" s="448" t="n">
        <f aca="false">LAR!B37</f>
        <v>28</v>
      </c>
      <c r="C247" s="0" t="n">
        <f aca="false">LAR!X37</f>
        <v>38</v>
      </c>
      <c r="D247" s="0" t="n">
        <f aca="false">LAR!Y37</f>
        <v>57</v>
      </c>
      <c r="E247" s="0" t="n">
        <f aca="false">LAR!Z37</f>
        <v>47.5</v>
      </c>
    </row>
    <row r="248" customFormat="false" ht="17.25" hidden="false" customHeight="true" outlineLevel="0" collapsed="false">
      <c r="A248" s="0" t="str">
        <f aca="false">NE!A36</f>
        <v>WR*Hollins, Mack -  NE</v>
      </c>
      <c r="B248" s="448" t="n">
        <f aca="false">NE!B36</f>
        <v>32</v>
      </c>
      <c r="C248" s="0" t="n">
        <f aca="false">NE!X36</f>
        <v>33.6</v>
      </c>
      <c r="D248" s="0" t="n">
        <f aca="false">NE!Y36</f>
        <v>56.6</v>
      </c>
      <c r="E248" s="0" t="n">
        <f aca="false">NE!Z36</f>
        <v>45.1</v>
      </c>
    </row>
    <row r="249" customFormat="false" ht="15" hidden="false" customHeight="false" outlineLevel="0" collapsed="false">
      <c r="A249" s="0" t="str">
        <f aca="false">BALT!A36</f>
        <v>WR*Walker, Devontez - BAL</v>
      </c>
      <c r="B249" s="448" t="n">
        <f aca="false">BALT!B36</f>
        <v>25</v>
      </c>
      <c r="C249" s="0" t="n">
        <f aca="false">BALT!X36</f>
        <v>44.6</v>
      </c>
      <c r="D249" s="0" t="n">
        <f aca="false">BALT!Y36</f>
        <v>56.6</v>
      </c>
      <c r="E249" s="0" t="n">
        <f aca="false">BALT!Z36</f>
        <v>50.6</v>
      </c>
    </row>
    <row r="250" customFormat="false" ht="15" hidden="false" customHeight="false" outlineLevel="0" collapsed="false">
      <c r="A250" s="0" t="str">
        <f aca="false">ATL!A36</f>
        <v>WR*Jahan Dotson, ATL</v>
      </c>
      <c r="B250" s="448" t="n">
        <f aca="false">ATL!B36</f>
        <v>25</v>
      </c>
      <c r="C250" s="0" t="n">
        <f aca="false">ATL!X36</f>
        <v>33.2</v>
      </c>
      <c r="D250" s="0" t="n">
        <f aca="false">ATL!Y36</f>
        <v>56.2</v>
      </c>
      <c r="E250" s="0" t="n">
        <f aca="false">ATL!Z36</f>
        <v>44.7</v>
      </c>
    </row>
    <row r="251" customFormat="false" ht="15" hidden="false" customHeight="false" outlineLevel="0" collapsed="false">
      <c r="A251" s="0" t="str">
        <f aca="false">KC!A24</f>
        <v>RB*Johnson, Emmett - KC</v>
      </c>
      <c r="B251" s="448" t="n">
        <f aca="false">KC!B24</f>
        <v>22</v>
      </c>
      <c r="C251" s="0" t="n">
        <f aca="false">KC!X24</f>
        <v>49.1</v>
      </c>
      <c r="D251" s="0" t="n">
        <f aca="false">KC!Y24</f>
        <v>56.1</v>
      </c>
      <c r="E251" s="0" t="n">
        <f aca="false">KC!Z24</f>
        <v>52.6</v>
      </c>
    </row>
    <row r="252" customFormat="false" ht="15" hidden="false" customHeight="false" outlineLevel="0" collapsed="false">
      <c r="A252" s="0" t="str">
        <f aca="false">ATL!A33</f>
        <v>WR*Zaccheaus, Olamide - ATL</v>
      </c>
      <c r="B252" s="448" t="n">
        <f aca="false">ATL!B33</f>
        <v>28</v>
      </c>
      <c r="C252" s="0" t="n">
        <f aca="false">ATL!X33</f>
        <v>34.1</v>
      </c>
      <c r="D252" s="0" t="n">
        <f aca="false">ATL!Y33</f>
        <v>55.1</v>
      </c>
      <c r="E252" s="0" t="n">
        <f aca="false">ATL!Z33</f>
        <v>44.6</v>
      </c>
    </row>
    <row r="253" customFormat="false" ht="15" hidden="false" customHeight="false" outlineLevel="0" collapsed="false">
      <c r="A253" s="0" t="str">
        <f aca="false">TEN!A26</f>
        <v>RB*Singleton, Nicholas - TEN</v>
      </c>
      <c r="B253" s="448" t="n">
        <f aca="false">TEN!B26</f>
        <v>22</v>
      </c>
      <c r="C253" s="0" t="n">
        <f aca="false">TEN!X26</f>
        <v>43.7</v>
      </c>
      <c r="D253" s="0" t="n">
        <f aca="false">TEN!Y26</f>
        <v>54.7</v>
      </c>
      <c r="E253" s="0" t="n">
        <f aca="false">TEN!Z26</f>
        <v>49.2</v>
      </c>
    </row>
    <row r="254" customFormat="false" ht="15" hidden="false" customHeight="false" outlineLevel="0" collapsed="false">
      <c r="A254" s="0" t="str">
        <f aca="false">LAR!A34</f>
        <v>WR*Mumpfield, Konata - LAR</v>
      </c>
      <c r="B254" s="448" t="n">
        <f aca="false">LAR!B34</f>
        <v>24</v>
      </c>
      <c r="C254" s="0" t="n">
        <f aca="false">LAR!X34</f>
        <v>40.4</v>
      </c>
      <c r="D254" s="0" t="n">
        <f aca="false">LAR!Y34</f>
        <v>54.4</v>
      </c>
      <c r="E254" s="0" t="n">
        <f aca="false">LAR!Z34</f>
        <v>47.4</v>
      </c>
    </row>
    <row r="255" customFormat="false" ht="15" hidden="false" customHeight="false" outlineLevel="0" collapsed="false">
      <c r="A255" s="0" t="str">
        <f aca="false">BUF!A45</f>
        <v>TE*Hawes, Jackson - BUF</v>
      </c>
      <c r="B255" s="448" t="n">
        <f aca="false">BUF!B45</f>
        <v>26</v>
      </c>
      <c r="C255" s="0" t="n">
        <f aca="false">BUF!X45</f>
        <v>34.2</v>
      </c>
      <c r="D255" s="0" t="n">
        <f aca="false">BUF!Y45</f>
        <v>54.2</v>
      </c>
      <c r="E255" s="0" t="n">
        <f aca="false">BUF!Z45</f>
        <v>44.2</v>
      </c>
    </row>
    <row r="256" customFormat="false" ht="15" hidden="false" customHeight="false" outlineLevel="0" collapsed="false">
      <c r="A256" s="0" t="str">
        <f aca="false">PHI!A37</f>
        <v>WR*Brown, Hollywood - PHI</v>
      </c>
      <c r="B256" s="448" t="n">
        <f aca="false">PHI!B37</f>
        <v>29</v>
      </c>
      <c r="C256" s="0" t="n">
        <f aca="false">PHI!X37</f>
        <v>39</v>
      </c>
      <c r="D256" s="0" t="n">
        <f aca="false">PHI!Y37</f>
        <v>54</v>
      </c>
      <c r="E256" s="0" t="n">
        <f aca="false">PHI!Z37</f>
        <v>46.5</v>
      </c>
    </row>
    <row r="257" customFormat="false" ht="15" hidden="false" customHeight="false" outlineLevel="0" collapsed="false">
      <c r="A257" s="0" t="str">
        <f aca="false">BUF!A23</f>
        <v>RB*Davis, Ray - BUF</v>
      </c>
      <c r="B257" s="448" t="n">
        <f aca="false">BUF!B23</f>
        <v>27</v>
      </c>
      <c r="C257" s="0" t="n">
        <f aca="false">BUF!X23</f>
        <v>45.9</v>
      </c>
      <c r="D257" s="0" t="n">
        <f aca="false">BUF!Y23</f>
        <v>53.9</v>
      </c>
      <c r="E257" s="0" t="n">
        <f aca="false">BUF!Z23</f>
        <v>49.9</v>
      </c>
    </row>
    <row r="258" customFormat="false" ht="15" hidden="false" customHeight="false" outlineLevel="0" collapsed="false">
      <c r="A258" s="0" t="str">
        <f aca="false">CAR!A45</f>
        <v>TE*Tremble, Tommy - CAR</v>
      </c>
      <c r="B258" s="448" t="n">
        <f aca="false">CAR!B45</f>
        <v>26</v>
      </c>
      <c r="C258" s="0" t="n">
        <f aca="false">CAR!X45</f>
        <v>32.1</v>
      </c>
      <c r="D258" s="0" t="n">
        <f aca="false">CAR!Y45</f>
        <v>53.1</v>
      </c>
      <c r="E258" s="0" t="n">
        <f aca="false">CAR!Z45</f>
        <v>42.6</v>
      </c>
    </row>
    <row r="259" customFormat="false" ht="15" hidden="false" customHeight="false" outlineLevel="0" collapsed="false">
      <c r="A259" s="0" t="str">
        <f aca="false">LAC!A33</f>
        <v>WR*Thompson, Brenen - LAC</v>
      </c>
      <c r="B259" s="448" t="n">
        <f aca="false">LAC!B33</f>
        <v>22</v>
      </c>
      <c r="C259" s="0" t="n">
        <f aca="false">LAC!X33</f>
        <v>37.6</v>
      </c>
      <c r="D259" s="0" t="n">
        <f aca="false">LAC!Y33</f>
        <v>52.6</v>
      </c>
      <c r="E259" s="0" t="n">
        <f aca="false">LAC!Z33</f>
        <v>45.1</v>
      </c>
    </row>
    <row r="260" customFormat="false" ht="15" hidden="false" customHeight="false" outlineLevel="0" collapsed="false">
      <c r="A260" s="0" t="str">
        <f aca="false">CAR!A43</f>
        <v>TE*Sanders, JaTavion - CAR</v>
      </c>
      <c r="B260" s="448" t="n">
        <f aca="false">CAR!B43</f>
        <v>23</v>
      </c>
      <c r="C260" s="0" t="n">
        <f aca="false">CAR!X43</f>
        <v>27.1</v>
      </c>
      <c r="D260" s="0" t="n">
        <f aca="false">CAR!Y43</f>
        <v>50.1</v>
      </c>
      <c r="E260" s="0" t="n">
        <f aca="false">CAR!Z43</f>
        <v>38.6</v>
      </c>
    </row>
    <row r="261" customFormat="false" ht="15" hidden="false" customHeight="false" outlineLevel="0" collapsed="false">
      <c r="A261" s="0" t="str">
        <f aca="false">LAC!A46</f>
        <v>TE*Gadsden, Oronde - LAC</v>
      </c>
      <c r="B261" s="448" t="n">
        <f aca="false">LAC!B46</f>
        <v>23</v>
      </c>
      <c r="C261" s="0" t="n">
        <f aca="false">LAC!X46</f>
        <v>29</v>
      </c>
      <c r="D261" s="0" t="n">
        <f aca="false">LAC!Y46</f>
        <v>50</v>
      </c>
      <c r="E261" s="0" t="n">
        <f aca="false">LAC!Z46</f>
        <v>39.5</v>
      </c>
    </row>
    <row r="262" customFormat="false" ht="15" hidden="false" customHeight="false" outlineLevel="0" collapsed="false">
      <c r="A262" s="0" t="str">
        <f aca="false">NYG!A24</f>
        <v>RB*Tracy, Tyrone - NYG</v>
      </c>
      <c r="B262" s="448" t="n">
        <f aca="false">NYG!B24</f>
        <v>27</v>
      </c>
      <c r="C262" s="0" t="n">
        <f aca="false">NYG!X24</f>
        <v>44</v>
      </c>
      <c r="D262" s="0" t="n">
        <f aca="false">NYG!Y24</f>
        <v>49</v>
      </c>
      <c r="E262" s="0" t="n">
        <f aca="false">NYG!Z24</f>
        <v>46.5</v>
      </c>
    </row>
    <row r="263" customFormat="false" ht="15" hidden="false" customHeight="false" outlineLevel="0" collapsed="false">
      <c r="A263" s="0" t="str">
        <f aca="false">CHI!A45</f>
        <v>TE*Roush, Sam - CHI</v>
      </c>
      <c r="B263" s="448" t="n">
        <f aca="false">CHI!B45</f>
        <v>22</v>
      </c>
      <c r="C263" s="0" t="n">
        <f aca="false">CHI!X45</f>
        <v>28.6</v>
      </c>
      <c r="D263" s="0" t="n">
        <f aca="false">CHI!Y45</f>
        <v>48.6</v>
      </c>
      <c r="E263" s="0" t="n">
        <f aca="false">CHI!Z45</f>
        <v>38.6</v>
      </c>
    </row>
    <row r="264" customFormat="false" ht="15" hidden="false" customHeight="false" outlineLevel="0" collapsed="false">
      <c r="A264" s="0" t="str">
        <f aca="false">IND!A33</f>
        <v>WR*Burks, Deion - IND</v>
      </c>
      <c r="B264" s="448" t="n">
        <f aca="false">IND!B33</f>
        <v>23</v>
      </c>
      <c r="C264" s="0" t="n">
        <f aca="false">IND!X33</f>
        <v>30</v>
      </c>
      <c r="D264" s="0" t="n">
        <f aca="false">IND!Y33</f>
        <v>46</v>
      </c>
      <c r="E264" s="0" t="n">
        <f aca="false">IND!Z33</f>
        <v>38</v>
      </c>
    </row>
    <row r="265" customFormat="false" ht="15" hidden="false" customHeight="false" outlineLevel="0" collapsed="false">
      <c r="A265" s="0" t="str">
        <f aca="false">DEN!A37</f>
        <v>WR*Mims, Marvin - DEN</v>
      </c>
      <c r="B265" s="448" t="n">
        <f aca="false">DEN!B37</f>
        <v>24</v>
      </c>
      <c r="C265" s="0" t="n">
        <f aca="false">DEN!X37</f>
        <v>27.5</v>
      </c>
      <c r="D265" s="0" t="n">
        <f aca="false">DEN!Y37</f>
        <v>45.5</v>
      </c>
      <c r="E265" s="0" t="n">
        <f aca="false">DEN!Z37</f>
        <v>36.5</v>
      </c>
    </row>
    <row r="266" customFormat="false" ht="15" hidden="false" customHeight="false" outlineLevel="0" collapsed="false">
      <c r="A266" s="0" t="str">
        <f aca="false">PHI!A23</f>
        <v>RB*Bigsby, Tank - PHI</v>
      </c>
      <c r="B266" s="448" t="n">
        <f aca="false">PHI!B23</f>
        <v>24</v>
      </c>
      <c r="C266" s="0" t="n">
        <f aca="false">PHI!X23</f>
        <v>40.8</v>
      </c>
      <c r="D266" s="0" t="n">
        <f aca="false">PHI!Y23</f>
        <v>44.8</v>
      </c>
      <c r="E266" s="0" t="n">
        <f aca="false">PHI!Z23</f>
        <v>42.8</v>
      </c>
    </row>
    <row r="267" customFormat="false" ht="15" hidden="false" customHeight="false" outlineLevel="0" collapsed="false">
      <c r="A267" s="0" t="str">
        <f aca="false">MIA!A36</f>
        <v>WR*Coleman, Kevin - MIA</v>
      </c>
      <c r="B267" s="448" t="n">
        <f aca="false">MIA!B36</f>
        <v>22</v>
      </c>
      <c r="C267" s="0" t="n">
        <f aca="false">MIA!X36</f>
        <v>21</v>
      </c>
      <c r="D267" s="0" t="n">
        <f aca="false">MIA!Y36</f>
        <v>44</v>
      </c>
      <c r="E267" s="0" t="n">
        <f aca="false">MIA!Z36</f>
        <v>32.5</v>
      </c>
    </row>
    <row r="268" customFormat="false" ht="15" hidden="false" customHeight="false" outlineLevel="0" collapsed="false">
      <c r="A268" s="0" t="str">
        <f aca="false">ATL!A45</f>
        <v>TE*Hooper, Austin</v>
      </c>
      <c r="B268" s="448" t="n">
        <f aca="false">ATL!B45</f>
        <v>31</v>
      </c>
      <c r="C268" s="0" t="n">
        <f aca="false">ATL!X45</f>
        <v>24</v>
      </c>
      <c r="D268" s="0" t="n">
        <f aca="false">ATL!Y45</f>
        <v>44</v>
      </c>
      <c r="E268" s="0" t="n">
        <f aca="false">ATL!Z45</f>
        <v>34</v>
      </c>
    </row>
    <row r="269" customFormat="false" ht="15" hidden="false" customHeight="false" outlineLevel="0" collapsed="false">
      <c r="A269" s="0" t="str">
        <f aca="false">CIN!A25</f>
        <v>RB*Perine, Samaje - CIN</v>
      </c>
      <c r="B269" s="448" t="n">
        <f aca="false">CIN!B25</f>
        <v>31</v>
      </c>
      <c r="C269" s="0" t="n">
        <f aca="false">CIN!X25</f>
        <v>34.4</v>
      </c>
      <c r="D269" s="0" t="n">
        <f aca="false">CIN!Y25</f>
        <v>43.4</v>
      </c>
      <c r="E269" s="0" t="n">
        <f aca="false">CIN!Z25</f>
        <v>38.9</v>
      </c>
    </row>
    <row r="270" customFormat="false" ht="15" hidden="false" customHeight="false" outlineLevel="0" collapsed="false">
      <c r="A270" s="0" t="str">
        <f aca="false">DET!A34</f>
        <v>WR*Dortch, Greg - DET</v>
      </c>
      <c r="B270" s="448" t="n">
        <f aca="false">DET!B34</f>
        <v>28</v>
      </c>
      <c r="C270" s="0" t="n">
        <f aca="false">DET!X34</f>
        <v>26</v>
      </c>
      <c r="D270" s="0" t="n">
        <f aca="false">DET!Y34</f>
        <v>43</v>
      </c>
      <c r="E270" s="0" t="n">
        <f aca="false">DET!Z34</f>
        <v>34.5</v>
      </c>
    </row>
    <row r="271" customFormat="false" ht="15" hidden="false" customHeight="false" outlineLevel="0" collapsed="false">
      <c r="A271" s="0" t="str">
        <f aca="false">NYG!A33</f>
        <v>WR*Fields, Malachi - NYG</v>
      </c>
      <c r="B271" s="448" t="n">
        <f aca="false">NYG!B33</f>
        <v>22</v>
      </c>
      <c r="C271" s="0" t="n">
        <f aca="false">NYG!X33</f>
        <v>27</v>
      </c>
      <c r="D271" s="0" t="n">
        <f aca="false">NYG!Y33</f>
        <v>42</v>
      </c>
      <c r="E271" s="0" t="n">
        <f aca="false">NYG!Z33</f>
        <v>34.5</v>
      </c>
    </row>
    <row r="272" customFormat="false" ht="15" hidden="false" customHeight="false" outlineLevel="0" collapsed="false">
      <c r="A272" s="0" t="str">
        <f aca="false">HOU!A34</f>
        <v>WR*Hutchinson, Xavier - HOU</v>
      </c>
      <c r="B272" s="448" t="n">
        <f aca="false">HOU!B34</f>
        <v>26</v>
      </c>
      <c r="C272" s="0" t="n">
        <f aca="false">HOU!X34</f>
        <v>20.2</v>
      </c>
      <c r="D272" s="0" t="n">
        <f aca="false">HOU!Y34</f>
        <v>41.2</v>
      </c>
      <c r="E272" s="0" t="n">
        <f aca="false">HOU!Z34</f>
        <v>30.7</v>
      </c>
    </row>
    <row r="273" customFormat="false" ht="15" hidden="false" customHeight="false" outlineLevel="0" collapsed="false">
      <c r="A273" s="0" t="str">
        <f aca="false">CIN!A44</f>
        <v>TE*Hudson, Tanner - CIN</v>
      </c>
      <c r="B273" s="448" t="n">
        <f aca="false">CIN!B44</f>
        <v>32</v>
      </c>
      <c r="C273" s="0" t="n">
        <f aca="false">CIN!X44</f>
        <v>22.1</v>
      </c>
      <c r="D273" s="0" t="n">
        <f aca="false">CIN!Y44</f>
        <v>41.1</v>
      </c>
      <c r="E273" s="0" t="n">
        <f aca="false">CIN!Z44</f>
        <v>31.6</v>
      </c>
    </row>
    <row r="274" customFormat="false" ht="15" hidden="false" customHeight="false" outlineLevel="0" collapsed="false">
      <c r="A274" s="0" t="str">
        <f aca="false">BUF!A36</f>
        <v>WR*Bell, Skyler - BUF</v>
      </c>
      <c r="B274" s="448" t="n">
        <f aca="false">BUF!B36</f>
        <v>23</v>
      </c>
      <c r="C274" s="0" t="n">
        <f aca="false">BUF!X36</f>
        <v>30</v>
      </c>
      <c r="D274" s="0" t="n">
        <f aca="false">BUF!Y36</f>
        <v>41</v>
      </c>
      <c r="E274" s="0" t="n">
        <f aca="false">BUF!Z36</f>
        <v>35.5</v>
      </c>
    </row>
    <row r="275" customFormat="false" ht="15" hidden="false" customHeight="false" outlineLevel="0" collapsed="false">
      <c r="A275" s="0" t="str">
        <f aca="false">SF!A45</f>
        <v>TE*Tonges, Jake - SF</v>
      </c>
      <c r="B275" s="448" t="n">
        <f aca="false">SF!B45</f>
        <v>26</v>
      </c>
      <c r="C275" s="0" t="n">
        <f aca="false">SF!X45</f>
        <v>27</v>
      </c>
      <c r="D275" s="0" t="n">
        <f aca="false">SF!Y45</f>
        <v>41</v>
      </c>
      <c r="E275" s="0" t="n">
        <f aca="false">SF!Z45</f>
        <v>34</v>
      </c>
    </row>
    <row r="276" customFormat="false" ht="15" hidden="false" customHeight="false" outlineLevel="0" collapsed="false">
      <c r="A276" s="0" t="str">
        <f aca="false">CAR!A24</f>
        <v>RB*Etienne, Trevor - CAR</v>
      </c>
      <c r="B276" s="448" t="n">
        <f aca="false">CAR!B24</f>
        <v>21</v>
      </c>
      <c r="C276" s="0" t="n">
        <f aca="false">CAR!X24</f>
        <v>32.6</v>
      </c>
      <c r="D276" s="0" t="n">
        <f aca="false">CAR!Y24</f>
        <v>40.6</v>
      </c>
      <c r="E276" s="0" t="n">
        <f aca="false">CAR!Z24</f>
        <v>36.6</v>
      </c>
    </row>
    <row r="277" customFormat="false" ht="15" hidden="false" customHeight="false" outlineLevel="0" collapsed="false">
      <c r="A277" s="0" t="str">
        <f aca="false">LAR!A46</f>
        <v>TE*Klare, Max</v>
      </c>
      <c r="B277" s="448" t="n">
        <f aca="false">LAR!B46</f>
        <v>22</v>
      </c>
      <c r="C277" s="0" t="n">
        <f aca="false">LAR!X46</f>
        <v>29</v>
      </c>
      <c r="D277" s="0" t="n">
        <f aca="false">LAR!Y46</f>
        <v>40</v>
      </c>
      <c r="E277" s="0" t="n">
        <f aca="false">LAR!Z46</f>
        <v>34.5</v>
      </c>
    </row>
    <row r="278" customFormat="false" ht="15" hidden="false" customHeight="false" outlineLevel="0" collapsed="false">
      <c r="A278" s="0" t="str">
        <f aca="false">KC!A15</f>
        <v>QB*Fields, Justin - KC</v>
      </c>
      <c r="B278" s="448" t="n">
        <f aca="false">KC!B15</f>
        <v>27</v>
      </c>
      <c r="C278" s="0" t="n">
        <f aca="false">KC!X15</f>
        <v>39</v>
      </c>
      <c r="D278" s="0" t="n">
        <f aca="false">KC!X15</f>
        <v>39</v>
      </c>
      <c r="E278" s="0" t="n">
        <f aca="false">KC!X15</f>
        <v>39</v>
      </c>
    </row>
    <row r="279" customFormat="false" ht="15" hidden="false" customHeight="false" outlineLevel="0" collapsed="false">
      <c r="A279" s="0" t="str">
        <f aca="false">HOU!A44</f>
        <v>TE*Moreau, Foster - HOU</v>
      </c>
      <c r="B279" s="448" t="n">
        <f aca="false">HOU!B44</f>
        <v>29</v>
      </c>
      <c r="C279" s="0" t="n">
        <f aca="false">HOU!X44</f>
        <v>18.5</v>
      </c>
      <c r="D279" s="0" t="n">
        <f aca="false">HOU!Y44</f>
        <v>38.5</v>
      </c>
      <c r="E279" s="0" t="n">
        <f aca="false">HOU!Z44</f>
        <v>28.5</v>
      </c>
    </row>
    <row r="280" customFormat="false" ht="15" hidden="false" customHeight="false" outlineLevel="0" collapsed="false">
      <c r="A280" s="0" t="str">
        <f aca="false">MIA!A23</f>
        <v>RB*Wright, Jaylen - MIA</v>
      </c>
      <c r="B280" s="448" t="n">
        <f aca="false">MIA!B23</f>
        <v>23</v>
      </c>
      <c r="C280" s="0" t="n">
        <f aca="false">MIA!X23</f>
        <v>35.8</v>
      </c>
      <c r="D280" s="0" t="n">
        <f aca="false">MIA!Y23</f>
        <v>37.8</v>
      </c>
      <c r="E280" s="0" t="n">
        <f aca="false">MIA!Z23</f>
        <v>36.8</v>
      </c>
    </row>
    <row r="281" customFormat="false" ht="15" hidden="false" customHeight="false" outlineLevel="0" collapsed="false">
      <c r="A281" s="0" t="str">
        <f aca="false">KC!A34</f>
        <v>WR*Royals, Jalen - KC</v>
      </c>
      <c r="B281" s="448" t="n">
        <f aca="false">KC!B34</f>
        <v>23</v>
      </c>
      <c r="C281" s="0" t="n">
        <f aca="false">KC!X34</f>
        <v>22.5</v>
      </c>
      <c r="D281" s="0" t="n">
        <f aca="false">KC!Y34</f>
        <v>37.5</v>
      </c>
      <c r="E281" s="0" t="n">
        <f aca="false">KC!Z34</f>
        <v>30</v>
      </c>
    </row>
    <row r="282" customFormat="false" ht="15" hidden="false" customHeight="false" outlineLevel="0" collapsed="false">
      <c r="A282" s="0" t="str">
        <f aca="false">WAS!A25</f>
        <v>RB*McNichols, Jeremy - WAS</v>
      </c>
      <c r="B282" s="448" t="n">
        <f aca="false">WAS!B25</f>
        <v>30</v>
      </c>
      <c r="C282" s="0" t="n">
        <f aca="false">WAS!X25</f>
        <v>29.3</v>
      </c>
      <c r="D282" s="0" t="n">
        <f aca="false">WAS!Y25</f>
        <v>37.3</v>
      </c>
      <c r="E282" s="0" t="n">
        <f aca="false">WAS!Z25</f>
        <v>33.3</v>
      </c>
    </row>
    <row r="283" customFormat="false" ht="15" hidden="false" customHeight="false" outlineLevel="0" collapsed="false">
      <c r="A283" s="0" t="str">
        <f aca="false">ARI!A26</f>
        <v>RB*Knight, Bam - ARI</v>
      </c>
      <c r="B283" s="448" t="n">
        <f aca="false">ARI!B26</f>
        <v>25</v>
      </c>
      <c r="C283" s="0" t="n">
        <f aca="false">ARI!X26</f>
        <v>23.1</v>
      </c>
      <c r="D283" s="0" t="n">
        <f aca="false">ARI!Y26</f>
        <v>37.1</v>
      </c>
      <c r="E283" s="0" t="n">
        <f aca="false">ARI!Z26</f>
        <v>30.1</v>
      </c>
    </row>
    <row r="284" customFormat="false" ht="15" hidden="false" customHeight="false" outlineLevel="0" collapsed="false">
      <c r="A284" s="0" t="str">
        <f aca="false">KC!A44</f>
        <v>TE*Gray, Noah - KC</v>
      </c>
      <c r="B284" s="448" t="n">
        <f aca="false">KC!B44</f>
        <v>26</v>
      </c>
      <c r="C284" s="0" t="n">
        <f aca="false">KC!X44</f>
        <v>17</v>
      </c>
      <c r="D284" s="0" t="n">
        <f aca="false">KC!Y44</f>
        <v>37</v>
      </c>
      <c r="E284" s="0" t="n">
        <f aca="false">KC!Z44</f>
        <v>27</v>
      </c>
    </row>
    <row r="285" customFormat="false" ht="15" hidden="false" customHeight="false" outlineLevel="0" collapsed="false">
      <c r="A285" s="0" t="str">
        <f aca="false">LAR!A35</f>
        <v>WR*Whittington, Jordan - LAR</v>
      </c>
      <c r="B285" s="448" t="n">
        <f aca="false">LAR!B35</f>
        <v>26</v>
      </c>
      <c r="C285" s="0" t="n">
        <f aca="false">LAR!X35</f>
        <v>18.9</v>
      </c>
      <c r="D285" s="0" t="n">
        <f aca="false">LAR!Y35</f>
        <v>36.9</v>
      </c>
      <c r="E285" s="0" t="n">
        <f aca="false">LAR!Z35</f>
        <v>27.9</v>
      </c>
    </row>
    <row r="286" customFormat="false" ht="15" hidden="false" customHeight="false" outlineLevel="0" collapsed="false">
      <c r="A286" s="0" t="str">
        <f aca="false">NYJ!A23</f>
        <v>RB*Allen, Braelon - NYJ</v>
      </c>
      <c r="B286" s="448" t="n">
        <f aca="false">NYJ!B23</f>
        <v>22</v>
      </c>
      <c r="C286" s="0" t="n">
        <f aca="false">NYJ!X23</f>
        <v>32.7</v>
      </c>
      <c r="D286" s="0" t="n">
        <f aca="false">NYJ!Y23</f>
        <v>36.7</v>
      </c>
      <c r="E286" s="0" t="n">
        <f aca="false">NYJ!Z23</f>
        <v>34.7</v>
      </c>
    </row>
    <row r="287" customFormat="false" ht="15" hidden="false" customHeight="false" outlineLevel="0" collapsed="false">
      <c r="A287" s="0" t="str">
        <f aca="false">WAS!A36</f>
        <v>WR*Brown, Dyami - WAS</v>
      </c>
      <c r="B287" s="448" t="n">
        <f aca="false">WAS!B36</f>
        <v>26</v>
      </c>
      <c r="C287" s="0" t="n">
        <f aca="false">WAS!X36</f>
        <v>19.5</v>
      </c>
      <c r="D287" s="0" t="n">
        <f aca="false">WAS!Y36</f>
        <v>36.5</v>
      </c>
      <c r="E287" s="0" t="n">
        <f aca="false">WAS!Z36</f>
        <v>28</v>
      </c>
    </row>
    <row r="288" customFormat="false" ht="15" hidden="false" customHeight="false" outlineLevel="0" collapsed="false">
      <c r="A288" s="0" t="str">
        <f aca="false">MIA!A35</f>
        <v>WR*Bell, Chris - MIA</v>
      </c>
      <c r="B288" s="448" t="n">
        <f aca="false">MIA!B35</f>
        <v>21</v>
      </c>
      <c r="C288" s="0" t="n">
        <f aca="false">MIA!X35</f>
        <v>26.1</v>
      </c>
      <c r="D288" s="0" t="n">
        <f aca="false">MIA!Y35</f>
        <v>36.1</v>
      </c>
      <c r="E288" s="0" t="n">
        <f aca="false">MIA!Z35</f>
        <v>31.1</v>
      </c>
    </row>
    <row r="289" customFormat="false" ht="15" hidden="false" customHeight="false" outlineLevel="0" collapsed="false">
      <c r="A289" s="0" t="str">
        <f aca="false">BUF!A43</f>
        <v>TE*Knox, Dawson - BUF</v>
      </c>
      <c r="B289" s="448" t="n">
        <f aca="false">BUF!B43</f>
        <v>30</v>
      </c>
      <c r="C289" s="0" t="n">
        <f aca="false">BUF!X43</f>
        <v>22</v>
      </c>
      <c r="D289" s="0" t="n">
        <f aca="false">BUF!Y43</f>
        <v>36</v>
      </c>
      <c r="E289" s="0" t="n">
        <f aca="false">BUF!Z43</f>
        <v>29</v>
      </c>
    </row>
    <row r="290" customFormat="false" ht="15" hidden="false" customHeight="false" outlineLevel="0" collapsed="false">
      <c r="A290" s="0" t="str">
        <f aca="false">MIN!A36</f>
        <v>WR*Felton, Tai - MIN</v>
      </c>
      <c r="B290" s="448" t="n">
        <f aca="false">MIN!B36</f>
        <v>23</v>
      </c>
      <c r="C290" s="0" t="n">
        <f aca="false">MIN!X36</f>
        <v>18</v>
      </c>
      <c r="D290" s="0" t="n">
        <f aca="false">MIN!Y36</f>
        <v>36</v>
      </c>
      <c r="E290" s="0" t="n">
        <f aca="false">MIN!Z36</f>
        <v>27</v>
      </c>
    </row>
    <row r="291" customFormat="false" ht="15" hidden="false" customHeight="false" outlineLevel="0" collapsed="false">
      <c r="A291" s="0" t="str">
        <f aca="false">CHI!A35</f>
        <v>WR*Thomas, Zavion - CHI</v>
      </c>
      <c r="B291" s="448" t="n">
        <f aca="false">CHI!B35</f>
        <v>22</v>
      </c>
      <c r="C291" s="0" t="n">
        <f aca="false">CHI!X35</f>
        <v>23.8</v>
      </c>
      <c r="D291" s="0" t="n">
        <f aca="false">CHI!Y35</f>
        <v>35.8</v>
      </c>
      <c r="E291" s="0" t="n">
        <f aca="false">CHI!Z35</f>
        <v>29.8</v>
      </c>
    </row>
    <row r="292" customFormat="false" ht="15" hidden="false" customHeight="false" outlineLevel="0" collapsed="false">
      <c r="A292" s="0" t="str">
        <f aca="false">MIA!A25</f>
        <v>RB*Gordon, Ollie - MIA</v>
      </c>
      <c r="B292" s="448" t="n">
        <f aca="false">MIA!B25</f>
        <v>22</v>
      </c>
      <c r="C292" s="0" t="n">
        <f aca="false">MIA!X25</f>
        <v>31.6</v>
      </c>
      <c r="D292" s="0" t="n">
        <f aca="false">MIA!Y25</f>
        <v>35.6</v>
      </c>
      <c r="E292" s="0" t="n">
        <f aca="false">MIA!Z25</f>
        <v>33.6</v>
      </c>
    </row>
    <row r="293" customFormat="false" ht="15" hidden="false" customHeight="false" outlineLevel="0" collapsed="false">
      <c r="A293" s="0" t="str">
        <f aca="false">SF!A33</f>
        <v>WR*Stribling, De'Zhaun - SF</v>
      </c>
      <c r="B293" s="448" t="n">
        <f aca="false">SF!B33</f>
        <v>23</v>
      </c>
      <c r="C293" s="0" t="n">
        <f aca="false">SF!X33</f>
        <v>24.5</v>
      </c>
      <c r="D293" s="0" t="n">
        <f aca="false">SF!Y33</f>
        <v>35.5</v>
      </c>
      <c r="E293" s="0" t="n">
        <f aca="false">SF!Z33</f>
        <v>30</v>
      </c>
    </row>
    <row r="294" customFormat="false" ht="15" hidden="false" customHeight="false" outlineLevel="0" collapsed="false">
      <c r="A294" s="0" t="str">
        <f aca="false">JAX!A22</f>
        <v>RB*Abdullah, Ameer - JAX</v>
      </c>
      <c r="B294" s="448" t="n">
        <f aca="false">JAX!B22</f>
        <v>32</v>
      </c>
      <c r="C294" s="0" t="n">
        <f aca="false">JAX!X22</f>
        <v>22</v>
      </c>
      <c r="D294" s="0" t="n">
        <f aca="false">JAX!Y22</f>
        <v>35</v>
      </c>
      <c r="E294" s="0" t="n">
        <f aca="false">JAX!Z22</f>
        <v>28.5</v>
      </c>
    </row>
    <row r="295" customFormat="false" ht="15" hidden="false" customHeight="false" outlineLevel="0" collapsed="false">
      <c r="A295" s="0" t="str">
        <f aca="false">CAR!A44</f>
        <v>TE*Evans, Mitchell - CAR</v>
      </c>
      <c r="B295" s="448" t="n">
        <f aca="false">CAR!B44</f>
        <v>23</v>
      </c>
      <c r="C295" s="0" t="n">
        <f aca="false">CAR!X44</f>
        <v>16</v>
      </c>
      <c r="D295" s="0" t="n">
        <f aca="false">CAR!Y44</f>
        <v>34</v>
      </c>
      <c r="E295" s="0" t="n">
        <f aca="false">CAR!Z44</f>
        <v>25</v>
      </c>
    </row>
    <row r="296" customFormat="false" ht="15" hidden="false" customHeight="false" outlineLevel="0" collapsed="false">
      <c r="A296" s="0" t="str">
        <f aca="false">CLE!A45</f>
        <v>TE*Ryan, Carsen - CLE</v>
      </c>
      <c r="B296" s="448" t="n">
        <f aca="false">CLE!B45</f>
        <v>22</v>
      </c>
      <c r="C296" s="0" t="n">
        <f aca="false">CLE!X45</f>
        <v>16.8</v>
      </c>
      <c r="D296" s="0" t="n">
        <f aca="false">CLE!Y45</f>
        <v>33.8</v>
      </c>
      <c r="E296" s="0" t="n">
        <f aca="false">CLE!Z45</f>
        <v>25.3</v>
      </c>
    </row>
    <row r="297" customFormat="false" ht="15" hidden="false" customHeight="false" outlineLevel="0" collapsed="false">
      <c r="A297" s="0" t="str">
        <f aca="false">DEN!A46</f>
        <v>TE*Trautman, Adam - DEN</v>
      </c>
      <c r="B297" s="448" t="n">
        <f aca="false">DEN!B46</f>
        <v>29</v>
      </c>
      <c r="C297" s="0" t="n">
        <f aca="false">DEN!X46</f>
        <v>19.5</v>
      </c>
      <c r="D297" s="0" t="n">
        <f aca="false">DEN!Y46</f>
        <v>33.5</v>
      </c>
      <c r="E297" s="0" t="n">
        <f aca="false">DEN!Z46</f>
        <v>26.5</v>
      </c>
    </row>
    <row r="298" customFormat="false" ht="15" hidden="false" customHeight="false" outlineLevel="0" collapsed="false">
      <c r="A298" s="0" t="str">
        <f aca="false">SF!A32</f>
        <v>WR*Robinson, Demarcus - SF</v>
      </c>
      <c r="B298" s="448" t="n">
        <f aca="false">SF!B32</f>
        <v>32</v>
      </c>
      <c r="C298" s="0" t="n">
        <f aca="false">SF!X32</f>
        <v>23.5</v>
      </c>
      <c r="D298" s="0" t="n">
        <f aca="false">SF!Y32</f>
        <v>33.5</v>
      </c>
      <c r="E298" s="0" t="n">
        <f aca="false">SF!Z32</f>
        <v>28.5</v>
      </c>
    </row>
    <row r="299" customFormat="false" ht="15" hidden="false" customHeight="false" outlineLevel="0" collapsed="false">
      <c r="A299" s="0" t="str">
        <f aca="false">GB!A15</f>
        <v>QB*Taylor, Tyrod - GB</v>
      </c>
      <c r="B299" s="448" t="n">
        <f aca="false">GB!B15</f>
        <v>36</v>
      </c>
      <c r="C299" s="0" t="n">
        <f aca="false">GB!X15</f>
        <v>33.05</v>
      </c>
      <c r="D299" s="0" t="n">
        <f aca="false">GB!X15</f>
        <v>33.05</v>
      </c>
      <c r="E299" s="0" t="n">
        <f aca="false">GB!X15</f>
        <v>33.05</v>
      </c>
    </row>
    <row r="300" customFormat="false" ht="15" hidden="false" customHeight="false" outlineLevel="0" collapsed="false">
      <c r="A300" s="0" t="str">
        <f aca="false">IND!A44</f>
        <v>TE*Alie-Cox, Mo - IND</v>
      </c>
      <c r="B300" s="448" t="n">
        <f aca="false">IND!B44</f>
        <v>33</v>
      </c>
      <c r="C300" s="0" t="n">
        <f aca="false">IND!X44</f>
        <v>18</v>
      </c>
      <c r="D300" s="0" t="n">
        <f aca="false">IND!Y44</f>
        <v>32</v>
      </c>
      <c r="E300" s="0" t="n">
        <f aca="false">IND!Z44</f>
        <v>25</v>
      </c>
    </row>
    <row r="301" customFormat="false" ht="15" hidden="false" customHeight="false" outlineLevel="0" collapsed="false">
      <c r="A301" s="0" t="str">
        <f aca="false">CLE!A44</f>
        <v>TE*Royer, Joe - CLE</v>
      </c>
      <c r="B301" s="448" t="n">
        <f aca="false">CLE!B44</f>
        <v>24</v>
      </c>
      <c r="C301" s="0" t="n">
        <f aca="false">CLE!X44</f>
        <v>14.8</v>
      </c>
      <c r="D301" s="0" t="n">
        <f aca="false">CLE!Y44</f>
        <v>31.8</v>
      </c>
      <c r="E301" s="0" t="n">
        <f aca="false">CLE!Z44</f>
        <v>23.3</v>
      </c>
    </row>
    <row r="302" customFormat="false" ht="15" hidden="false" customHeight="false" outlineLevel="0" collapsed="false">
      <c r="A302" s="0" t="str">
        <f aca="false">NYG!A16</f>
        <v>QB*Winston, Jameis - NYG</v>
      </c>
      <c r="B302" s="448" t="n">
        <f aca="false">NYG!B16</f>
        <v>32</v>
      </c>
      <c r="C302" s="0" t="n">
        <f aca="false">NYG!X16</f>
        <v>31.45</v>
      </c>
      <c r="D302" s="0" t="n">
        <f aca="false">NYG!X16</f>
        <v>31.45</v>
      </c>
      <c r="E302" s="0" t="n">
        <f aca="false">NYG!X16</f>
        <v>31.45</v>
      </c>
    </row>
    <row r="303" customFormat="false" ht="15" hidden="false" customHeight="false" outlineLevel="0" collapsed="false">
      <c r="A303" s="0" t="str">
        <f aca="false">ATL!A35</f>
        <v>WR*Branch, Zachariah - ATL</v>
      </c>
      <c r="B303" s="448" t="n">
        <f aca="false">ATL!B35</f>
        <v>22</v>
      </c>
      <c r="C303" s="0" t="n">
        <f aca="false">ATL!X35</f>
        <v>21</v>
      </c>
      <c r="D303" s="0" t="n">
        <f aca="false">ATL!Y35</f>
        <v>31</v>
      </c>
      <c r="E303" s="0" t="n">
        <f aca="false">ATL!Z35</f>
        <v>26</v>
      </c>
    </row>
    <row r="304" customFormat="false" ht="15" hidden="false" customHeight="false" outlineLevel="0" collapsed="false">
      <c r="A304" s="0" t="str">
        <f aca="false">BALT!A35</f>
        <v>WR*Lane, Ja'Kobi - BAL</v>
      </c>
      <c r="B304" s="448" t="n">
        <f aca="false">BALT!B35</f>
        <v>21</v>
      </c>
      <c r="C304" s="0" t="n">
        <f aca="false">BALT!X35</f>
        <v>22.5</v>
      </c>
      <c r="D304" s="0" t="n">
        <f aca="false">BALT!Y35</f>
        <v>30.5</v>
      </c>
      <c r="E304" s="0" t="n">
        <f aca="false">BALT!Z35</f>
        <v>26.5</v>
      </c>
    </row>
    <row r="305" customFormat="false" ht="15" hidden="false" customHeight="false" outlineLevel="0" collapsed="false">
      <c r="A305" s="0" t="str">
        <f aca="false">CAR!A34</f>
        <v>WR*Legette, Xavier - CAR</v>
      </c>
      <c r="B305" s="448" t="n">
        <f aca="false">CAR!B34</f>
        <v>25</v>
      </c>
      <c r="C305" s="0" t="n">
        <f aca="false">CAR!X34</f>
        <v>15</v>
      </c>
      <c r="D305" s="0" t="n">
        <f aca="false">CAR!Y34</f>
        <v>30</v>
      </c>
      <c r="E305" s="0" t="n">
        <f aca="false">CAR!Z34</f>
        <v>22.5</v>
      </c>
    </row>
    <row r="306" customFormat="false" ht="15" hidden="false" customHeight="false" outlineLevel="0" collapsed="false">
      <c r="A306" s="0" t="str">
        <f aca="false">NO!A43</f>
        <v>TE*Fant, Noah - NO</v>
      </c>
      <c r="B306" s="448" t="n">
        <f aca="false">NO!B43</f>
        <v>28</v>
      </c>
      <c r="C306" s="0" t="n">
        <f aca="false">NO!X43</f>
        <v>16.5</v>
      </c>
      <c r="D306" s="0" t="n">
        <f aca="false">NO!Y43</f>
        <v>29.5</v>
      </c>
      <c r="E306" s="0" t="n">
        <f aca="false">NO!Z43</f>
        <v>23</v>
      </c>
    </row>
    <row r="307" customFormat="false" ht="15" hidden="false" customHeight="false" outlineLevel="0" collapsed="false">
      <c r="A307" s="0" t="str">
        <f aca="false">DAL!A23</f>
        <v>RB*Blue, Jaydon - DAL</v>
      </c>
      <c r="B307" s="448" t="n">
        <f aca="false">DAL!B23</f>
        <v>22</v>
      </c>
      <c r="C307" s="0" t="n">
        <f aca="false">DAL!X23</f>
        <v>24.2</v>
      </c>
      <c r="D307" s="0" t="n">
        <f aca="false">DAL!Y23</f>
        <v>29.2</v>
      </c>
      <c r="E307" s="0" t="n">
        <f aca="false">DAL!Z23</f>
        <v>26.7</v>
      </c>
    </row>
    <row r="308" customFormat="false" ht="15" hidden="false" customHeight="false" outlineLevel="0" collapsed="false">
      <c r="A308" s="0" t="str">
        <f aca="false">CLE!A37</f>
        <v>WR*Tillman, Cedric - CLE</v>
      </c>
      <c r="B308" s="448" t="n">
        <f aca="false">CLE!B37</f>
        <v>26</v>
      </c>
      <c r="C308" s="0" t="n">
        <f aca="false">CLE!X37</f>
        <v>17.8</v>
      </c>
      <c r="D308" s="0" t="n">
        <f aca="false">CLE!Y37</f>
        <v>28.8</v>
      </c>
      <c r="E308" s="0" t="n">
        <f aca="false">CLE!Z37</f>
        <v>23.3</v>
      </c>
    </row>
    <row r="309" customFormat="false" ht="15" hidden="false" customHeight="false" outlineLevel="0" collapsed="false">
      <c r="A309" s="0" t="str">
        <f aca="false">CHI!A43</f>
        <v>TE*Kmet, Cole - CHI</v>
      </c>
      <c r="B309" s="448" t="n">
        <f aca="false">CHI!B43</f>
        <v>27</v>
      </c>
      <c r="C309" s="0" t="n">
        <f aca="false">CHI!X43</f>
        <v>17</v>
      </c>
      <c r="D309" s="0" t="n">
        <f aca="false">CHI!Y43</f>
        <v>28</v>
      </c>
      <c r="E309" s="0" t="n">
        <f aca="false">CHI!Z43</f>
        <v>22.5</v>
      </c>
    </row>
    <row r="310" customFormat="false" ht="15" hidden="false" customHeight="false" outlineLevel="0" collapsed="false">
      <c r="A310" s="0" t="str">
        <f aca="false">TEN!A36</f>
        <v>WR*Dike, Chimere - TEN</v>
      </c>
      <c r="B310" s="448" t="n">
        <f aca="false">TEN!B36</f>
        <v>23</v>
      </c>
      <c r="C310" s="0" t="n">
        <f aca="false">TEN!X36</f>
        <v>15.6</v>
      </c>
      <c r="D310" s="0" t="n">
        <f aca="false">TEN!Y36</f>
        <v>27.6</v>
      </c>
      <c r="E310" s="0" t="n">
        <f aca="false">TEN!Z36</f>
        <v>21.6</v>
      </c>
    </row>
    <row r="311" customFormat="false" ht="15" hidden="false" customHeight="false" outlineLevel="0" collapsed="false">
      <c r="A311" s="0" t="str">
        <f aca="false">IND!A24</f>
        <v>RB*Bentley, Ulysses - IND</v>
      </c>
      <c r="B311" s="448" t="n">
        <f aca="false">IND!B24</f>
        <v>25</v>
      </c>
      <c r="C311" s="0" t="n">
        <f aca="false">IND!X24</f>
        <v>12.1</v>
      </c>
      <c r="D311" s="0" t="n">
        <f aca="false">IND!Y24</f>
        <v>27.1</v>
      </c>
      <c r="E311" s="0" t="n">
        <f aca="false">IND!Z24</f>
        <v>19.6</v>
      </c>
    </row>
    <row r="312" customFormat="false" ht="15" hidden="false" customHeight="false" outlineLevel="0" collapsed="false">
      <c r="A312" s="0" t="str">
        <f aca="false">TEN!A37</f>
        <v>WR*Ayomanor, Elic - TEN</v>
      </c>
      <c r="B312" s="448" t="n">
        <f aca="false">TEN!B37</f>
        <v>23</v>
      </c>
      <c r="C312" s="0" t="n">
        <f aca="false">TEN!X37</f>
        <v>17</v>
      </c>
      <c r="D312" s="0" t="n">
        <f aca="false">TEN!Y37</f>
        <v>27</v>
      </c>
      <c r="E312" s="0" t="n">
        <f aca="false">TEN!Z37</f>
        <v>22</v>
      </c>
    </row>
    <row r="313" customFormat="false" ht="15" hidden="false" customHeight="false" outlineLevel="0" collapsed="false">
      <c r="A313" s="0" t="str">
        <f aca="false">NYG!A22</f>
        <v>RB*Singletary, Devin - NYG</v>
      </c>
      <c r="B313" s="448" t="n">
        <f aca="false">NYG!B22</f>
        <v>29</v>
      </c>
      <c r="C313" s="0" t="n">
        <f aca="false">NYG!X22</f>
        <v>21.1</v>
      </c>
      <c r="D313" s="0" t="n">
        <f aca="false">NYG!Y22</f>
        <v>26.1</v>
      </c>
      <c r="E313" s="0" t="n">
        <f aca="false">NYG!Z22</f>
        <v>23.6</v>
      </c>
    </row>
    <row r="314" customFormat="false" ht="15" hidden="false" customHeight="false" outlineLevel="0" collapsed="false">
      <c r="A314" s="0" t="str">
        <f aca="false">NE!A44</f>
        <v>TE*Hill, Julian - NE</v>
      </c>
      <c r="B314" s="448" t="n">
        <f aca="false">NE!B44</f>
        <v>25</v>
      </c>
      <c r="C314" s="0" t="n">
        <f aca="false">NE!X44</f>
        <v>16</v>
      </c>
      <c r="D314" s="0" t="n">
        <f aca="false">NE!Y44</f>
        <v>26</v>
      </c>
      <c r="E314" s="0" t="n">
        <f aca="false">NE!Z44</f>
        <v>21</v>
      </c>
    </row>
    <row r="315" customFormat="false" ht="15" hidden="false" customHeight="false" outlineLevel="0" collapsed="false">
      <c r="A315" s="0" t="str">
        <f aca="false">NE!A37</f>
        <v>WR* Chism, Efton - NE</v>
      </c>
      <c r="B315" s="448" t="n">
        <f aca="false">NE!B37</f>
        <v>24</v>
      </c>
      <c r="C315" s="0" t="n">
        <f aca="false">NE!X37</f>
        <v>14</v>
      </c>
      <c r="D315" s="0" t="n">
        <f aca="false">NE!Y37</f>
        <v>26</v>
      </c>
      <c r="E315" s="0" t="n">
        <f aca="false">NE!Z37</f>
        <v>20</v>
      </c>
    </row>
    <row r="316" customFormat="false" ht="15" hidden="false" customHeight="false" outlineLevel="0" collapsed="false">
      <c r="A316" s="0" t="str">
        <f aca="false">PHI!A32</f>
        <v>WR*Moore, Elijah - PHI</v>
      </c>
      <c r="B316" s="448" t="n">
        <f aca="false">PHI!B32</f>
        <v>26</v>
      </c>
      <c r="C316" s="0" t="n">
        <f aca="false">PHI!X32</f>
        <v>18.8</v>
      </c>
      <c r="D316" s="0" t="n">
        <f aca="false">PHI!Y32</f>
        <v>25.8</v>
      </c>
      <c r="E316" s="0" t="n">
        <f aca="false">PHI!Z32</f>
        <v>22.3</v>
      </c>
    </row>
    <row r="317" customFormat="false" ht="15" hidden="false" customHeight="false" outlineLevel="0" collapsed="false">
      <c r="A317" s="0" t="str">
        <f aca="false">PIT!A22</f>
        <v>RB*Johnson, Kaleb - PIT</v>
      </c>
      <c r="B317" s="448" t="n">
        <f aca="false">PIT!B22</f>
        <v>24</v>
      </c>
      <c r="C317" s="0" t="n">
        <f aca="false">PIT!X22</f>
        <v>22.8</v>
      </c>
      <c r="D317" s="0" t="n">
        <f aca="false">PIT!Y22</f>
        <v>25.8</v>
      </c>
      <c r="E317" s="0" t="n">
        <f aca="false">PIT!Z22</f>
        <v>24.3</v>
      </c>
    </row>
    <row r="318" customFormat="false" ht="15" hidden="false" customHeight="false" outlineLevel="0" collapsed="false">
      <c r="A318" s="0" t="str">
        <f aca="false">CIN!A33</f>
        <v>WR*Young, Colbie - CIN</v>
      </c>
      <c r="B318" s="448" t="n">
        <f aca="false">CIN!B33</f>
        <v>23</v>
      </c>
      <c r="C318" s="0" t="n">
        <f aca="false">CIN!X33</f>
        <v>6.3</v>
      </c>
      <c r="D318" s="0" t="n">
        <f aca="false">CIN!Y33</f>
        <v>25.3</v>
      </c>
      <c r="E318" s="0" t="n">
        <f aca="false">CIN!Z33</f>
        <v>15.8</v>
      </c>
    </row>
    <row r="319" customFormat="false" ht="15" hidden="false" customHeight="false" outlineLevel="0" collapsed="false">
      <c r="A319" s="0" t="str">
        <f aca="false">NE!A23</f>
        <v>RB*Montgomery, Myles - NE</v>
      </c>
      <c r="B319" s="448" t="n">
        <f aca="false">NE!B23</f>
        <v>23</v>
      </c>
      <c r="C319" s="0" t="n">
        <f aca="false">NE!X23</f>
        <v>23.3</v>
      </c>
      <c r="D319" s="0" t="n">
        <f aca="false">NE!Y23</f>
        <v>25.3</v>
      </c>
      <c r="E319" s="0" t="n">
        <f aca="false">NE!Z23</f>
        <v>24.3</v>
      </c>
    </row>
    <row r="320" customFormat="false" ht="15" hidden="false" customHeight="false" outlineLevel="0" collapsed="false">
      <c r="A320" s="0" t="str">
        <f aca="false">NYG!A32</f>
        <v>WR*Beckham, Odell - NYG</v>
      </c>
      <c r="B320" s="448" t="n">
        <f aca="false">NYG!B32</f>
        <v>33</v>
      </c>
      <c r="C320" s="0" t="n">
        <f aca="false">NYG!X32</f>
        <v>11.8</v>
      </c>
      <c r="D320" s="0" t="n">
        <f aca="false">NYG!Y32</f>
        <v>24.8</v>
      </c>
      <c r="E320" s="0" t="n">
        <f aca="false">NYG!Z32</f>
        <v>18.3</v>
      </c>
    </row>
    <row r="321" customFormat="false" ht="15" hidden="false" customHeight="false" outlineLevel="0" collapsed="false">
      <c r="A321" s="0" t="str">
        <f aca="false">CIN!A45</f>
        <v>TE* Sample, Drew - CIN</v>
      </c>
      <c r="B321" s="448" t="n">
        <f aca="false">CIN!B45</f>
        <v>30</v>
      </c>
      <c r="C321" s="0" t="n">
        <f aca="false">CIN!X45</f>
        <v>12.7</v>
      </c>
      <c r="D321" s="0" t="n">
        <f aca="false">CIN!Y45</f>
        <v>24.7</v>
      </c>
      <c r="E321" s="0" t="n">
        <f aca="false">CIN!Z45</f>
        <v>18.7</v>
      </c>
    </row>
    <row r="322" customFormat="false" ht="15" hidden="false" customHeight="false" outlineLevel="0" collapsed="false">
      <c r="A322" s="0" t="str">
        <f aca="false">TEN!A43</f>
        <v>TE*Bellinger, Daniel -TE</v>
      </c>
      <c r="B322" s="448" t="n">
        <f aca="false">TEN!B43</f>
        <v>25</v>
      </c>
      <c r="C322" s="0" t="n">
        <f aca="false">TEN!X43</f>
        <v>11.5</v>
      </c>
      <c r="D322" s="0" t="n">
        <f aca="false">TEN!Y43</f>
        <v>24.5</v>
      </c>
      <c r="E322" s="0" t="n">
        <f aca="false">TEN!Z43</f>
        <v>18</v>
      </c>
    </row>
    <row r="323" customFormat="false" ht="15" hidden="false" customHeight="false" outlineLevel="0" collapsed="false">
      <c r="A323" s="0" t="str">
        <f aca="false">NO!A44</f>
        <v>TE*Delp, Oscar - NO</v>
      </c>
      <c r="B323" s="448" t="n">
        <f aca="false">NO!B44</f>
        <v>22</v>
      </c>
      <c r="C323" s="0" t="n">
        <f aca="false">NO!X44</f>
        <v>10.1</v>
      </c>
      <c r="D323" s="0" t="n">
        <f aca="false">NO!Y44</f>
        <v>24.1</v>
      </c>
      <c r="E323" s="0" t="n">
        <f aca="false">NO!Z44</f>
        <v>17.1</v>
      </c>
    </row>
    <row r="324" customFormat="false" ht="15" hidden="false" customHeight="false" outlineLevel="0" collapsed="false">
      <c r="A324" s="0" t="str">
        <f aca="false">PHI!A16</f>
        <v>QB*Dalton, Andy - PHI</v>
      </c>
      <c r="B324" s="448" t="n">
        <f aca="false">PHI!B16</f>
        <v>38</v>
      </c>
      <c r="C324" s="0" t="n">
        <f aca="false">PHI!X16</f>
        <v>24.05</v>
      </c>
      <c r="D324" s="0" t="n">
        <f aca="false">PHI!X16</f>
        <v>24.05</v>
      </c>
      <c r="E324" s="0" t="n">
        <f aca="false">PHI!X16</f>
        <v>24.05</v>
      </c>
    </row>
    <row r="325" customFormat="false" ht="15" hidden="false" customHeight="false" outlineLevel="0" collapsed="false">
      <c r="A325" s="0" t="str">
        <f aca="false">JAX!A43</f>
        <v>TE*Boerkircher, Nate - JAX</v>
      </c>
      <c r="B325" s="448" t="n">
        <f aca="false">JAX!B43</f>
        <v>24</v>
      </c>
      <c r="C325" s="0" t="n">
        <f aca="false">JAX!X43</f>
        <v>14</v>
      </c>
      <c r="D325" s="0" t="n">
        <f aca="false">JAX!Y43</f>
        <v>24</v>
      </c>
      <c r="E325" s="0" t="n">
        <f aca="false">JAX!Z43</f>
        <v>19</v>
      </c>
    </row>
    <row r="326" customFormat="false" ht="15" hidden="false" customHeight="false" outlineLevel="0" collapsed="false">
      <c r="A326" s="0" t="str">
        <f aca="false">MIA!A24</f>
        <v>RB*Edwards, Donovan - MIA</v>
      </c>
      <c r="B326" s="448" t="n">
        <f aca="false">MIA!B24</f>
        <v>23</v>
      </c>
      <c r="C326" s="0" t="n">
        <f aca="false">MIA!X24</f>
        <v>19.6</v>
      </c>
      <c r="D326" s="0" t="n">
        <f aca="false">MIA!Y24</f>
        <v>23.6</v>
      </c>
      <c r="E326" s="0" t="n">
        <f aca="false">MIA!Z24</f>
        <v>21.6</v>
      </c>
    </row>
    <row r="327" customFormat="false" ht="15" hidden="false" customHeight="false" outlineLevel="0" collapsed="false">
      <c r="A327" s="0" t="str">
        <f aca="false">NO!A35</f>
        <v>WR*Lance, Bryce - NO</v>
      </c>
      <c r="B327" s="448" t="n">
        <f aca="false">NO!B35</f>
        <v>23</v>
      </c>
      <c r="C327" s="0" t="n">
        <f aca="false">NO!X35</f>
        <v>14.4</v>
      </c>
      <c r="D327" s="0" t="n">
        <f aca="false">NO!Y35</f>
        <v>23.4</v>
      </c>
      <c r="E327" s="0" t="n">
        <f aca="false">NO!Z35</f>
        <v>18.9</v>
      </c>
    </row>
    <row r="328" customFormat="false" ht="15" hidden="false" customHeight="false" outlineLevel="0" collapsed="false">
      <c r="A328" s="0" t="str">
        <f aca="false">MIN!A44</f>
        <v>TE*Oliver, Josh - MIN</v>
      </c>
      <c r="B328" s="448" t="n">
        <f aca="false">MIN!B44</f>
        <v>29</v>
      </c>
      <c r="C328" s="0" t="n">
        <f aca="false">MIN!X44</f>
        <v>10.8</v>
      </c>
      <c r="D328" s="0" t="n">
        <f aca="false">MIN!Y44</f>
        <v>22.8</v>
      </c>
      <c r="E328" s="0" t="n">
        <f aca="false">MIN!Z44</f>
        <v>16.8</v>
      </c>
    </row>
    <row r="329" customFormat="false" ht="15" hidden="false" customHeight="false" outlineLevel="0" collapsed="false">
      <c r="A329" s="0" t="str">
        <f aca="false">DET!A24</f>
        <v>RB* Saylors, Jacob - DET</v>
      </c>
      <c r="B329" s="448" t="n">
        <f aca="false">DET!B24</f>
        <v>25</v>
      </c>
      <c r="C329" s="0" t="n">
        <f aca="false">DET!X24</f>
        <v>22</v>
      </c>
      <c r="D329" s="0" t="n">
        <f aca="false">DET!Y24</f>
        <v>22</v>
      </c>
      <c r="E329" s="0" t="n">
        <f aca="false">DET!Z24</f>
        <v>22</v>
      </c>
    </row>
    <row r="330" customFormat="false" ht="15" hidden="false" customHeight="false" outlineLevel="0" collapsed="false">
      <c r="A330" s="0" t="str">
        <f aca="false">DET!A44</f>
        <v>TE*Wright, Brock - DET</v>
      </c>
      <c r="B330" s="448" t="n">
        <f aca="false">DET!B44</f>
        <v>27</v>
      </c>
      <c r="C330" s="0" t="n">
        <f aca="false">DET!X44</f>
        <v>13</v>
      </c>
      <c r="D330" s="0" t="n">
        <f aca="false">DET!Y44</f>
        <v>22</v>
      </c>
      <c r="E330" s="0" t="n">
        <f aca="false">DET!Z44</f>
        <v>17.5</v>
      </c>
    </row>
    <row r="331" customFormat="false" ht="15" hidden="false" customHeight="false" outlineLevel="0" collapsed="false">
      <c r="A331" s="0" t="str">
        <f aca="false">DAL!A36</f>
        <v>WR*Valdes-Scantilng, Marqeuz - DAL</v>
      </c>
      <c r="B331" s="448" t="n">
        <f aca="false">DAL!B36</f>
        <v>31</v>
      </c>
      <c r="C331" s="0" t="n">
        <f aca="false">DAL!X36</f>
        <v>15.8</v>
      </c>
      <c r="D331" s="0" t="n">
        <f aca="false">DAL!Y36</f>
        <v>21.8</v>
      </c>
      <c r="E331" s="0" t="n">
        <f aca="false">DAL!Z36</f>
        <v>18.8</v>
      </c>
    </row>
    <row r="332" customFormat="false" ht="15" hidden="false" customHeight="false" outlineLevel="0" collapsed="false">
      <c r="A332" s="0" t="str">
        <f aca="false">WAS!A34</f>
        <v>WR*Burks, Treylon - WAS</v>
      </c>
      <c r="B332" s="448" t="n">
        <f aca="false">WAS!B34</f>
        <v>26</v>
      </c>
      <c r="C332" s="0" t="n">
        <f aca="false">WAS!X34</f>
        <v>12.3</v>
      </c>
      <c r="D332" s="0" t="n">
        <f aca="false">WAS!Y34</f>
        <v>21.3</v>
      </c>
      <c r="E332" s="0" t="n">
        <f aca="false">WAS!Z34</f>
        <v>16.8</v>
      </c>
    </row>
    <row r="333" customFormat="false" ht="15" hidden="false" customHeight="false" outlineLevel="0" collapsed="false">
      <c r="A333" s="0" t="str">
        <f aca="false">KC!A22</f>
        <v>RB*Smith, Brashard - KC</v>
      </c>
      <c r="B333" s="448" t="n">
        <f aca="false">KC!B22</f>
        <v>23</v>
      </c>
      <c r="C333" s="0" t="n">
        <f aca="false">KC!X22</f>
        <v>18.1</v>
      </c>
      <c r="D333" s="0" t="n">
        <f aca="false">KC!Y22</f>
        <v>21.1</v>
      </c>
      <c r="E333" s="0" t="n">
        <f aca="false">KC!Z22</f>
        <v>19.6</v>
      </c>
    </row>
    <row r="334" customFormat="false" ht="15" hidden="false" customHeight="false" outlineLevel="0" collapsed="false">
      <c r="A334" s="0" t="str">
        <f aca="false">LAC!A37</f>
        <v>WR*Lambert-Smith, KeAndre</v>
      </c>
      <c r="B334" s="448" t="n">
        <f aca="false">LAC!B37</f>
        <v>23</v>
      </c>
      <c r="C334" s="0" t="n">
        <f aca="false">LAC!X37</f>
        <v>13</v>
      </c>
      <c r="D334" s="0" t="n">
        <f aca="false">LAC!Y37</f>
        <v>20</v>
      </c>
      <c r="E334" s="0" t="n">
        <f aca="false">LAC!Z37</f>
        <v>16.5</v>
      </c>
    </row>
    <row r="335" customFormat="false" ht="15" hidden="false" customHeight="false" outlineLevel="0" collapsed="false">
      <c r="A335" s="0" t="str">
        <f aca="false">ATL!A24</f>
        <v>RB*Goodson, Tyler - ATL</v>
      </c>
      <c r="B335" s="448" t="n">
        <f aca="false">ATL!B24</f>
        <v>25</v>
      </c>
      <c r="C335" s="0" t="n">
        <f aca="false">ATL!X24</f>
        <v>14.7</v>
      </c>
      <c r="D335" s="0" t="n">
        <f aca="false">ATL!Y24</f>
        <v>19.7</v>
      </c>
      <c r="E335" s="0" t="n">
        <f aca="false">ATL!Z24</f>
        <v>17.2</v>
      </c>
    </row>
    <row r="336" customFormat="false" ht="15" hidden="false" customHeight="false" outlineLevel="0" collapsed="false">
      <c r="A336" s="0" t="str">
        <f aca="false">DAL!A25</f>
        <v>RB*Mafah, Phil - DAL</v>
      </c>
      <c r="B336" s="448" t="n">
        <f aca="false">DAL!B25</f>
        <v>24</v>
      </c>
      <c r="C336" s="0" t="n">
        <f aca="false">DAL!X25</f>
        <v>11.6</v>
      </c>
      <c r="D336" s="0" t="n">
        <f aca="false">DAL!Y25</f>
        <v>19.6</v>
      </c>
      <c r="E336" s="0" t="n">
        <f aca="false">DAL!Z25</f>
        <v>15.6</v>
      </c>
    </row>
    <row r="337" customFormat="false" ht="15" hidden="false" customHeight="false" outlineLevel="0" collapsed="false">
      <c r="A337" s="0" t="str">
        <f aca="false">NYG!A43</f>
        <v>TE*Fidone, Thomas - NYG</v>
      </c>
      <c r="B337" s="448" t="n">
        <f aca="false">NYG!B43</f>
        <v>23</v>
      </c>
      <c r="C337" s="0" t="n">
        <f aca="false">NYG!X43</f>
        <v>12.3</v>
      </c>
      <c r="D337" s="0" t="n">
        <f aca="false">NYG!Y43</f>
        <v>19.3</v>
      </c>
      <c r="E337" s="0" t="n">
        <f aca="false">NYG!Z43</f>
        <v>15.8</v>
      </c>
    </row>
    <row r="338" customFormat="false" ht="15" hidden="false" customHeight="false" outlineLevel="0" collapsed="false">
      <c r="A338" s="0" t="str">
        <f aca="false">IND!A23</f>
        <v>RB*McGowan, Seth - IND</v>
      </c>
      <c r="B338" s="448" t="n">
        <f aca="false">IND!B23</f>
        <v>24</v>
      </c>
      <c r="C338" s="0" t="n">
        <f aca="false">IND!X23</f>
        <v>18</v>
      </c>
      <c r="D338" s="0" t="n">
        <f aca="false">IND!Y23</f>
        <v>19</v>
      </c>
      <c r="E338" s="0" t="n">
        <f aca="false">IND!Z23</f>
        <v>18.5</v>
      </c>
    </row>
    <row r="339" customFormat="false" ht="15" hidden="false" customHeight="false" outlineLevel="0" collapsed="false">
      <c r="A339" s="0" t="str">
        <f aca="false">JAX!A44</f>
        <v>TE*Long, Hunter - JAX</v>
      </c>
      <c r="B339" s="448" t="n">
        <f aca="false">JAX!B44</f>
        <v>28</v>
      </c>
      <c r="C339" s="0" t="n">
        <f aca="false">JAX!X44</f>
        <v>7.9</v>
      </c>
      <c r="D339" s="0" t="n">
        <f aca="false">JAX!Y44</f>
        <v>18.9</v>
      </c>
      <c r="E339" s="0" t="n">
        <f aca="false">JAX!Z44</f>
        <v>13.4</v>
      </c>
    </row>
    <row r="340" customFormat="false" ht="15" hidden="false" customHeight="false" outlineLevel="0" collapsed="false">
      <c r="A340" s="0" t="str">
        <f aca="false">ARI!A35</f>
        <v>WR*Duvernay, Devin - ARI</v>
      </c>
      <c r="B340" s="448" t="n">
        <f aca="false">ARI!B35</f>
        <v>28</v>
      </c>
      <c r="C340" s="0" t="n">
        <f aca="false">ARI!X35</f>
        <v>13.8</v>
      </c>
      <c r="D340" s="0" t="n">
        <f aca="false">ARI!Y35</f>
        <v>18.8</v>
      </c>
      <c r="E340" s="0" t="n">
        <f aca="false">ARI!Z35</f>
        <v>16.3</v>
      </c>
    </row>
    <row r="341" customFormat="false" ht="15" hidden="false" customHeight="false" outlineLevel="0" collapsed="false">
      <c r="A341" s="0" t="str">
        <f aca="false">DEN!A23</f>
        <v>RB*McLaughlin, Jaleel - DEN</v>
      </c>
      <c r="B341" s="448" t="n">
        <f aca="false">DEN!B23</f>
        <v>25</v>
      </c>
      <c r="C341" s="0" t="n">
        <f aca="false">DEN!X23</f>
        <v>14.8</v>
      </c>
      <c r="D341" s="0" t="n">
        <f aca="false">DEN!Y23</f>
        <v>18.8</v>
      </c>
      <c r="E341" s="0" t="n">
        <f aca="false">DEN!Z23</f>
        <v>16.8</v>
      </c>
    </row>
    <row r="342" customFormat="false" ht="15" hidden="false" customHeight="false" outlineLevel="0" collapsed="false">
      <c r="A342" s="0" t="str">
        <f aca="false">DET!A26</f>
        <v>RB*Vaki, Sione - DET</v>
      </c>
      <c r="B342" s="448" t="n">
        <f aca="false">DET!B26</f>
        <v>25</v>
      </c>
      <c r="C342" s="0" t="n">
        <f aca="false">DET!X26</f>
        <v>18.8</v>
      </c>
      <c r="D342" s="0" t="n">
        <f aca="false">DET!Y26</f>
        <v>18.8</v>
      </c>
      <c r="E342" s="0" t="n">
        <f aca="false">DET!Z26</f>
        <v>18.8</v>
      </c>
    </row>
    <row r="343" customFormat="false" ht="15" hidden="false" customHeight="false" outlineLevel="0" collapsed="false">
      <c r="A343" s="0" t="str">
        <f aca="false">LAC!A44</f>
        <v>TE*Kolar, Charlie - LAC</v>
      </c>
      <c r="B343" s="448" t="n">
        <f aca="false">LAC!B44</f>
        <v>27</v>
      </c>
      <c r="C343" s="0" t="n">
        <f aca="false">LAC!X44</f>
        <v>9.5</v>
      </c>
      <c r="D343" s="0" t="n">
        <f aca="false">LAC!Y44</f>
        <v>18.5</v>
      </c>
      <c r="E343" s="0" t="n">
        <f aca="false">LAC!Z44</f>
        <v>14</v>
      </c>
    </row>
    <row r="344" customFormat="false" ht="15" hidden="false" customHeight="false" outlineLevel="0" collapsed="false">
      <c r="A344" s="0" t="str">
        <f aca="false">MIA!A44</f>
        <v>TE*Kacmarek, Will - MIA</v>
      </c>
      <c r="B344" s="448" t="n">
        <f aca="false">MIA!B44</f>
        <v>23</v>
      </c>
      <c r="C344" s="0" t="n">
        <f aca="false">MIA!X44</f>
        <v>9</v>
      </c>
      <c r="D344" s="0" t="n">
        <f aca="false">MIA!Y44</f>
        <v>18</v>
      </c>
      <c r="E344" s="0" t="n">
        <f aca="false">MIA!Z44</f>
        <v>13.5</v>
      </c>
    </row>
    <row r="345" customFormat="false" ht="15" hidden="false" customHeight="false" outlineLevel="0" collapsed="false">
      <c r="A345" s="0" t="str">
        <f aca="false">DAL!A24</f>
        <v>RB*Abanikanda, Israel - DAL</v>
      </c>
      <c r="B345" s="448" t="n">
        <f aca="false">DAL!B24</f>
        <v>23</v>
      </c>
      <c r="C345" s="0" t="n">
        <f aca="false">DAL!X24</f>
        <v>15.5</v>
      </c>
      <c r="D345" s="0" t="n">
        <f aca="false">DAL!Y24</f>
        <v>17.5</v>
      </c>
      <c r="E345" s="0" t="n">
        <f aca="false">DAL!Z24</f>
        <v>16.5</v>
      </c>
    </row>
    <row r="346" customFormat="false" ht="15" hidden="false" customHeight="false" outlineLevel="0" collapsed="false">
      <c r="A346" s="0" t="str">
        <f aca="false">BALT!A46</f>
        <v>TE*Cuevas, Josh - BAL</v>
      </c>
      <c r="B346" s="448" t="n">
        <f aca="false">BALT!B46</f>
        <v>22</v>
      </c>
      <c r="C346" s="0" t="n">
        <f aca="false">BALT!X46</f>
        <v>8.2</v>
      </c>
      <c r="D346" s="0" t="n">
        <f aca="false">BALT!Y46</f>
        <v>17.2</v>
      </c>
      <c r="E346" s="0" t="n">
        <f aca="false">BALT!Z46</f>
        <v>12.7</v>
      </c>
    </row>
    <row r="347" customFormat="false" ht="15" hidden="false" customHeight="false" outlineLevel="0" collapsed="false">
      <c r="A347" s="0" t="str">
        <f aca="false">IND!A36</f>
        <v>WR*Dulin, Ashton - IND</v>
      </c>
      <c r="B347" s="448" t="n">
        <f aca="false">IND!B36</f>
        <v>29</v>
      </c>
      <c r="C347" s="0" t="n">
        <f aca="false">IND!X36</f>
        <v>14.1</v>
      </c>
      <c r="D347" s="0" t="n">
        <f aca="false">IND!Y36</f>
        <v>17.1</v>
      </c>
      <c r="E347" s="0" t="n">
        <f aca="false">IND!Z36</f>
        <v>15.6</v>
      </c>
    </row>
    <row r="348" customFormat="false" ht="15" hidden="false" customHeight="false" outlineLevel="0" collapsed="false">
      <c r="A348" s="0" t="str">
        <f aca="false">HOU!A46</f>
        <v>TE*Stover, Cade - HOU</v>
      </c>
      <c r="B348" s="448" t="n">
        <f aca="false">HOU!B46</f>
        <v>26</v>
      </c>
      <c r="C348" s="0" t="n">
        <f aca="false">HOU!X46</f>
        <v>7</v>
      </c>
      <c r="D348" s="0" t="n">
        <f aca="false">HOU!Y46</f>
        <v>17</v>
      </c>
      <c r="E348" s="0" t="n">
        <f aca="false">HOU!Z46</f>
        <v>12</v>
      </c>
    </row>
    <row r="349" customFormat="false" ht="15" hidden="false" customHeight="false" outlineLevel="0" collapsed="false">
      <c r="A349" s="0" t="str">
        <f aca="false">NO!A37</f>
        <v>WR*Brown, Barion - NO</v>
      </c>
      <c r="B349" s="448" t="n">
        <f aca="false">NO!B37</f>
        <v>22</v>
      </c>
      <c r="C349" s="0" t="n">
        <f aca="false">NO!X37</f>
        <v>8.9</v>
      </c>
      <c r="D349" s="0" t="n">
        <f aca="false">NO!Y37</f>
        <v>16.9</v>
      </c>
      <c r="E349" s="0" t="n">
        <f aca="false">NO!Z37</f>
        <v>12.9</v>
      </c>
    </row>
    <row r="350" customFormat="false" ht="15" hidden="false" customHeight="false" outlineLevel="0" collapsed="false">
      <c r="A350" s="0" t="str">
        <f aca="false">BALT!A23</f>
        <v>RB*Ali, Rasheen - BAL</v>
      </c>
      <c r="B350" s="448" t="n">
        <f aca="false">BALT!B23</f>
        <v>25</v>
      </c>
      <c r="C350" s="0" t="n">
        <f aca="false">BALT!X23</f>
        <v>8.8</v>
      </c>
      <c r="D350" s="0" t="n">
        <f aca="false">BALT!Y23</f>
        <v>16.8</v>
      </c>
      <c r="E350" s="0" t="n">
        <f aca="false">BALT!Z23</f>
        <v>12.8</v>
      </c>
    </row>
    <row r="351" customFormat="false" ht="15" hidden="false" customHeight="false" outlineLevel="0" collapsed="false">
      <c r="A351" s="0" t="str">
        <f aca="false">TEN!A35</f>
        <v>WR*Osborn, K.J. -TEN</v>
      </c>
      <c r="B351" s="448" t="n">
        <f aca="false">TEN!B35</f>
        <v>28</v>
      </c>
      <c r="C351" s="0" t="n">
        <f aca="false">TEN!X35</f>
        <v>10.8</v>
      </c>
      <c r="D351" s="0" t="n">
        <f aca="false">TEN!Y35</f>
        <v>16.8</v>
      </c>
      <c r="E351" s="0" t="n">
        <f aca="false">TEN!Z35</f>
        <v>13.8</v>
      </c>
    </row>
    <row r="352" customFormat="false" ht="15" hidden="false" customHeight="false" outlineLevel="0" collapsed="false">
      <c r="A352" s="0" t="str">
        <f aca="false">WAS!A45</f>
        <v>TE*Bates, John - WAS</v>
      </c>
      <c r="B352" s="448" t="n">
        <f aca="false">WAS!B45</f>
        <v>28</v>
      </c>
      <c r="C352" s="0" t="n">
        <f aca="false">WAS!X45</f>
        <v>8</v>
      </c>
      <c r="D352" s="0" t="n">
        <f aca="false">WAS!Y45</f>
        <v>16</v>
      </c>
      <c r="E352" s="0" t="n">
        <f aca="false">WAS!Z45</f>
        <v>12</v>
      </c>
    </row>
    <row r="353" customFormat="false" ht="15" hidden="false" customHeight="false" outlineLevel="0" collapsed="false">
      <c r="A353" s="0" t="str">
        <f aca="false">ARI!A45</f>
        <v>TE*Reiman, Tip - ARI</v>
      </c>
      <c r="B353" s="448" t="n">
        <f aca="false">ARI!B45</f>
        <v>25</v>
      </c>
      <c r="C353" s="0" t="n">
        <f aca="false">ARI!X45</f>
        <v>9.9</v>
      </c>
      <c r="D353" s="0" t="n">
        <f aca="false">ARI!Y45</f>
        <v>15.9</v>
      </c>
      <c r="E353" s="0" t="n">
        <f aca="false">ARI!Z45</f>
        <v>12.9</v>
      </c>
    </row>
    <row r="354" customFormat="false" ht="15" hidden="false" customHeight="false" outlineLevel="0" collapsed="false">
      <c r="A354" s="0" t="str">
        <f aca="false">ARI!A44</f>
        <v>TE*Higgins, Elijah - ARI</v>
      </c>
      <c r="B354" s="448" t="n">
        <f aca="false">ARI!B44</f>
        <v>26</v>
      </c>
      <c r="C354" s="0" t="n">
        <f aca="false">ARI!X44</f>
        <v>7.2</v>
      </c>
      <c r="D354" s="0" t="n">
        <f aca="false">ARI!Y44</f>
        <v>15.2</v>
      </c>
      <c r="E354" s="0" t="n">
        <f aca="false">ARI!Z44</f>
        <v>11.2</v>
      </c>
    </row>
    <row r="355" customFormat="false" ht="15" hidden="false" customHeight="false" outlineLevel="0" collapsed="false">
      <c r="A355" s="0" t="str">
        <f aca="false">LAC!A16</f>
        <v>QB*Lance, Trey - LAC</v>
      </c>
      <c r="B355" s="448" t="n">
        <f aca="false">LAC!B16</f>
        <v>26</v>
      </c>
      <c r="C355" s="0" t="n">
        <f aca="false">LAC!X16</f>
        <v>15</v>
      </c>
      <c r="D355" s="0" t="n">
        <f aca="false">LAC!X16</f>
        <v>15</v>
      </c>
      <c r="E355" s="0" t="n">
        <f aca="false">LAC!X16</f>
        <v>15</v>
      </c>
    </row>
    <row r="356" customFormat="false" ht="15" hidden="false" customHeight="false" outlineLevel="0" collapsed="false">
      <c r="A356" s="0" t="str">
        <f aca="false">GB!A43</f>
        <v>TE*Musgrave, Luke - GB</v>
      </c>
      <c r="B356" s="448" t="n">
        <f aca="false">GB!B43</f>
        <v>25</v>
      </c>
      <c r="C356" s="0" t="n">
        <f aca="false">GB!X43</f>
        <v>7</v>
      </c>
      <c r="D356" s="0" t="n">
        <f aca="false">GB!Y43</f>
        <v>15</v>
      </c>
      <c r="E356" s="0" t="n">
        <f aca="false">GB!Z43</f>
        <v>11</v>
      </c>
    </row>
    <row r="357" customFormat="false" ht="15" hidden="false" customHeight="false" outlineLevel="0" collapsed="false">
      <c r="A357" s="0" t="str">
        <f aca="false">BUF!A15</f>
        <v>QB*Allen, Kyle - BUF</v>
      </c>
      <c r="B357" s="448" t="n">
        <f aca="false">BUF!B15</f>
        <v>30</v>
      </c>
      <c r="C357" s="0" t="n">
        <f aca="false">BUF!X15</f>
        <v>14.6</v>
      </c>
      <c r="D357" s="0" t="n">
        <f aca="false">BUF!X15</f>
        <v>14.6</v>
      </c>
      <c r="E357" s="0" t="n">
        <f aca="false">BUF!X15</f>
        <v>14.6</v>
      </c>
    </row>
    <row r="358" customFormat="false" ht="15" hidden="false" customHeight="false" outlineLevel="0" collapsed="false">
      <c r="A358" s="0" t="str">
        <f aca="false">BUF!A37</f>
        <v>WR*Shavers, Tyrell - BUF</v>
      </c>
      <c r="B358" s="448" t="n">
        <f aca="false">BUF!B37</f>
        <v>28</v>
      </c>
      <c r="C358" s="0" t="n">
        <f aca="false">BUF!X37</f>
        <v>8.5</v>
      </c>
      <c r="D358" s="0" t="n">
        <f aca="false">BUF!Y37</f>
        <v>14.5</v>
      </c>
      <c r="E358" s="0" t="n">
        <f aca="false">BUF!Z37</f>
        <v>11.5</v>
      </c>
    </row>
    <row r="359" customFormat="false" ht="15" hidden="false" customHeight="false" outlineLevel="0" collapsed="false">
      <c r="A359" s="0" t="str">
        <f aca="false">SEA!A35</f>
        <v>WR*Henderson, Emmanuel - SEA</v>
      </c>
      <c r="B359" s="448" t="n">
        <f aca="false">SEA!B35</f>
        <v>22</v>
      </c>
      <c r="C359" s="0" t="n">
        <f aca="false">SEA!X35</f>
        <v>11.4</v>
      </c>
      <c r="D359" s="0" t="n">
        <f aca="false">SEA!Y35</f>
        <v>14.4</v>
      </c>
      <c r="E359" s="0" t="n">
        <f aca="false">SEA!Z35</f>
        <v>12.9</v>
      </c>
    </row>
    <row r="360" customFormat="false" ht="15" hidden="false" customHeight="false" outlineLevel="0" collapsed="false">
      <c r="A360" s="0" t="str">
        <f aca="false">NYJ!A45</f>
        <v>TE*Ruckert, Jeremy - NYJ</v>
      </c>
      <c r="B360" s="448" t="n">
        <f aca="false">NYJ!B45</f>
        <v>26</v>
      </c>
      <c r="C360" s="0" t="n">
        <f aca="false">NYJ!X45</f>
        <v>6.1</v>
      </c>
      <c r="D360" s="0" t="n">
        <f aca="false">NYJ!Y45</f>
        <v>14.1</v>
      </c>
      <c r="E360" s="0" t="n">
        <f aca="false">NYJ!Z45</f>
        <v>10.1</v>
      </c>
    </row>
    <row r="361" customFormat="false" ht="15" hidden="false" customHeight="false" outlineLevel="0" collapsed="false">
      <c r="A361" s="0" t="str">
        <f aca="false">TEN!A45</f>
        <v>TE*Granson, Kyle - TE</v>
      </c>
      <c r="B361" s="448" t="n">
        <f aca="false">TEN!B45</f>
        <v>28</v>
      </c>
      <c r="C361" s="0" t="n">
        <f aca="false">TEN!X45</f>
        <v>10</v>
      </c>
      <c r="D361" s="0" t="n">
        <f aca="false">TEN!Y45</f>
        <v>14</v>
      </c>
      <c r="E361" s="0" t="n">
        <f aca="false">TEN!Z45</f>
        <v>12</v>
      </c>
    </row>
    <row r="362" customFormat="false" ht="15" hidden="false" customHeight="false" outlineLevel="0" collapsed="false">
      <c r="A362" s="0" t="str">
        <f aca="false">HOU!A24</f>
        <v>RB*Jordan, Jawhar - HOU</v>
      </c>
      <c r="B362" s="448" t="n">
        <f aca="false">HOU!B24</f>
        <v>26</v>
      </c>
      <c r="C362" s="0" t="n">
        <f aca="false">HOU!X24</f>
        <v>10.9</v>
      </c>
      <c r="D362" s="0" t="n">
        <f aca="false">HOU!Y24</f>
        <v>13.9</v>
      </c>
      <c r="E362" s="0" t="n">
        <f aca="false">HOU!Z24</f>
        <v>12.4</v>
      </c>
    </row>
    <row r="363" customFormat="false" ht="15" hidden="false" customHeight="false" outlineLevel="0" collapsed="false">
      <c r="A363" s="0" t="str">
        <f aca="false">MIN!A25</f>
        <v>RB*Scott, Zavier - MIN</v>
      </c>
      <c r="B363" s="448" t="n">
        <f aca="false">MIN!B25</f>
        <v>26</v>
      </c>
      <c r="C363" s="0" t="n">
        <f aca="false">MIN!X25</f>
        <v>6.8</v>
      </c>
      <c r="D363" s="0" t="n">
        <f aca="false">MIN!Y25</f>
        <v>13.8</v>
      </c>
      <c r="E363" s="0" t="n">
        <f aca="false">MIN!Z25</f>
        <v>10.3</v>
      </c>
    </row>
    <row r="364" customFormat="false" ht="15" hidden="false" customHeight="false" outlineLevel="0" collapsed="false">
      <c r="A364" s="0" t="str">
        <f aca="false">CLE!A36</f>
        <v>WR*Thrash, Jamari - CLE</v>
      </c>
      <c r="B364" s="448" t="n">
        <f aca="false">CLE!B36</f>
        <v>25</v>
      </c>
      <c r="C364" s="0" t="n">
        <f aca="false">CLE!X36</f>
        <v>6.8</v>
      </c>
      <c r="D364" s="0" t="n">
        <f aca="false">CLE!Y36</f>
        <v>13.8</v>
      </c>
      <c r="E364" s="0" t="n">
        <f aca="false">CLE!Z36</f>
        <v>10.3</v>
      </c>
    </row>
    <row r="365" customFormat="false" ht="15" hidden="false" customHeight="false" outlineLevel="0" collapsed="false">
      <c r="A365" s="0" t="str">
        <f aca="false">WAS!A37</f>
        <v>WR*Lane, Jaylin - WAS</v>
      </c>
      <c r="B365" s="448" t="n">
        <f aca="false">WAS!B37</f>
        <v>24</v>
      </c>
      <c r="C365" s="0" t="n">
        <f aca="false">WAS!X37</f>
        <v>7.6</v>
      </c>
      <c r="D365" s="0" t="n">
        <f aca="false">WAS!Y37</f>
        <v>13.6</v>
      </c>
      <c r="E365" s="0" t="n">
        <f aca="false">WAS!Z37</f>
        <v>10.6</v>
      </c>
    </row>
    <row r="366" customFormat="false" ht="15" hidden="false" customHeight="false" outlineLevel="0" collapsed="false">
      <c r="A366" s="0" t="str">
        <f aca="false">NO!A36</f>
        <v>WR*Means, Bub - NO</v>
      </c>
      <c r="B366" s="448" t="n">
        <f aca="false">NO!B36</f>
        <v>25</v>
      </c>
      <c r="C366" s="0" t="n">
        <f aca="false">NO!X36</f>
        <v>7.5</v>
      </c>
      <c r="D366" s="0" t="n">
        <f aca="false">NO!Y36</f>
        <v>13.5</v>
      </c>
      <c r="E366" s="0" t="n">
        <f aca="false">NO!Z36</f>
        <v>10.5</v>
      </c>
    </row>
    <row r="367" customFormat="false" ht="15" hidden="false" customHeight="false" outlineLevel="0" collapsed="false">
      <c r="A367" s="0" t="str">
        <f aca="false">NE!A45</f>
        <v>TE*Raridon, Eli - NE</v>
      </c>
      <c r="B367" s="448" t="n">
        <f aca="false">NE!B45</f>
        <v>22</v>
      </c>
      <c r="C367" s="0" t="n">
        <f aca="false">NE!X45</f>
        <v>7.2</v>
      </c>
      <c r="D367" s="0" t="n">
        <f aca="false">NE!Y45</f>
        <v>13.2</v>
      </c>
      <c r="E367" s="0" t="n">
        <f aca="false">NE!Z45</f>
        <v>10.2</v>
      </c>
    </row>
    <row r="368" customFormat="false" ht="15" hidden="false" customHeight="false" outlineLevel="0" collapsed="false">
      <c r="A368" s="0" t="str">
        <f aca="false">BUF!A35</f>
        <v>WR*Palmer, Joshua - BUF</v>
      </c>
      <c r="B368" s="448" t="n">
        <f aca="false">BUF!B35</f>
        <v>27</v>
      </c>
      <c r="C368" s="0" t="n">
        <f aca="false">BUF!X35</f>
        <v>7.1</v>
      </c>
      <c r="D368" s="0" t="n">
        <f aca="false">BUF!Y35</f>
        <v>13.1</v>
      </c>
      <c r="E368" s="0" t="n">
        <f aca="false">BUF!Z35</f>
        <v>10.1</v>
      </c>
    </row>
    <row r="369" customFormat="false" ht="15" hidden="false" customHeight="false" outlineLevel="0" collapsed="false">
      <c r="A369" s="0" t="str">
        <f aca="false">IND!A43</f>
        <v>TE*Ogletree, Drew - IND</v>
      </c>
      <c r="B369" s="448" t="n">
        <f aca="false">IND!B43</f>
        <v>27</v>
      </c>
      <c r="C369" s="0" t="n">
        <f aca="false">IND!X43</f>
        <v>8.8</v>
      </c>
      <c r="D369" s="0" t="n">
        <f aca="false">IND!Y43</f>
        <v>12.8</v>
      </c>
      <c r="E369" s="0" t="n">
        <f aca="false">IND!Z43</f>
        <v>10.8</v>
      </c>
    </row>
    <row r="370" customFormat="false" ht="15" hidden="false" customHeight="false" outlineLevel="0" collapsed="false">
      <c r="A370" s="0" t="str">
        <f aca="false">LV!A33</f>
        <v>WR*Thornton, Dont'e - LV</v>
      </c>
      <c r="B370" s="448" t="n">
        <f aca="false">LV!B33</f>
        <v>24</v>
      </c>
      <c r="C370" s="0" t="n">
        <f aca="false">LV!X33</f>
        <v>6.5</v>
      </c>
      <c r="D370" s="0" t="n">
        <f aca="false">LV!Y33</f>
        <v>11.5</v>
      </c>
      <c r="E370" s="0" t="n">
        <f aca="false">LV!Z33</f>
        <v>9</v>
      </c>
    </row>
    <row r="371" customFormat="false" ht="15" hidden="false" customHeight="false" outlineLevel="0" collapsed="false">
      <c r="A371" s="0" t="str">
        <f aca="false">CLE!A46</f>
        <v>TE*Whiteheart, Blake - CLE</v>
      </c>
      <c r="B371" s="448" t="n">
        <f aca="false">CLE!B46</f>
        <v>26</v>
      </c>
      <c r="C371" s="0" t="n">
        <f aca="false">CLE!X46</f>
        <v>7.4</v>
      </c>
      <c r="D371" s="0" t="n">
        <f aca="false">CLE!Y46</f>
        <v>11.4</v>
      </c>
      <c r="E371" s="0" t="n">
        <f aca="false">CLE!Z46</f>
        <v>9.4</v>
      </c>
    </row>
    <row r="372" customFormat="false" ht="15" hidden="false" customHeight="false" outlineLevel="0" collapsed="false">
      <c r="A372" s="0" t="str">
        <f aca="false">BALT!A44</f>
        <v>TE*Ricard, Patrick - BAL</v>
      </c>
      <c r="B372" s="448" t="n">
        <f aca="false">BALT!B44</f>
        <v>32</v>
      </c>
      <c r="C372" s="0" t="n">
        <f aca="false">BALT!X44</f>
        <v>8.2</v>
      </c>
      <c r="D372" s="0" t="n">
        <f aca="false">BALT!Y44</f>
        <v>11.2</v>
      </c>
      <c r="E372" s="0" t="n">
        <f aca="false">BALT!Z44</f>
        <v>9.7</v>
      </c>
    </row>
    <row r="373" customFormat="false" ht="15" hidden="false" customHeight="false" outlineLevel="0" collapsed="false">
      <c r="A373" s="0" t="str">
        <f aca="false">ATL!A44</f>
        <v>TE*Woerner, Charlie - ATL</v>
      </c>
      <c r="B373" s="448" t="n">
        <f aca="false">ATL!B44</f>
        <v>28</v>
      </c>
      <c r="C373" s="0" t="n">
        <f aca="false">ATL!X44</f>
        <v>4.2</v>
      </c>
      <c r="D373" s="0" t="n">
        <f aca="false">ATL!Y44</f>
        <v>11.2</v>
      </c>
      <c r="E373" s="0" t="n">
        <f aca="false">ATL!Z44</f>
        <v>7.7</v>
      </c>
    </row>
    <row r="374" customFormat="false" ht="15" hidden="false" customHeight="false" outlineLevel="0" collapsed="false">
      <c r="A374" s="0" t="str">
        <f aca="false">PHI!A24</f>
        <v>RB*Shipley, Will - PHI</v>
      </c>
      <c r="B374" s="448" t="n">
        <f aca="false">PHI!B24</f>
        <v>23</v>
      </c>
      <c r="C374" s="0" t="n">
        <f aca="false">PHI!X24</f>
        <v>7</v>
      </c>
      <c r="D374" s="0" t="n">
        <f aca="false">PHI!Y24</f>
        <v>11</v>
      </c>
      <c r="E374" s="0" t="n">
        <f aca="false">PHI!Z24</f>
        <v>9</v>
      </c>
    </row>
    <row r="375" customFormat="false" ht="15" hidden="false" customHeight="false" outlineLevel="0" collapsed="false">
      <c r="A375" s="0" t="str">
        <f aca="false">PIT!A46</f>
        <v>TE*Bell, Jaheim - PIT</v>
      </c>
      <c r="B375" s="448" t="n">
        <f aca="false">PIT!B46</f>
        <v>24</v>
      </c>
      <c r="C375" s="0" t="n">
        <f aca="false">PIT!X46</f>
        <v>8</v>
      </c>
      <c r="D375" s="0" t="n">
        <f aca="false">PIT!Y46</f>
        <v>11</v>
      </c>
      <c r="E375" s="0" t="n">
        <f aca="false">PIT!Z46</f>
        <v>9.5</v>
      </c>
    </row>
    <row r="376" customFormat="false" ht="15" hidden="false" customHeight="false" outlineLevel="0" collapsed="false">
      <c r="A376" s="0" t="str">
        <f aca="false">NO!A23</f>
        <v>RB*Miller, Kendre - NO</v>
      </c>
      <c r="B376" s="448" t="n">
        <f aca="false">NO!B23</f>
        <v>24</v>
      </c>
      <c r="C376" s="0" t="n">
        <f aca="false">NO!X23</f>
        <v>10.5</v>
      </c>
      <c r="D376" s="0" t="n">
        <f aca="false">NO!Y23</f>
        <v>10.5</v>
      </c>
      <c r="E376" s="0" t="n">
        <f aca="false">NO!Z23</f>
        <v>10.5</v>
      </c>
    </row>
    <row r="377" customFormat="false" ht="15" hidden="false" customHeight="false" outlineLevel="0" collapsed="false">
      <c r="A377" s="0" t="str">
        <f aca="false">NYJ!A33</f>
        <v>WR*Patrick, Tim - NYJ</v>
      </c>
      <c r="B377" s="448" t="n">
        <f aca="false">NYJ!B33</f>
        <v>32</v>
      </c>
      <c r="C377" s="0" t="n">
        <f aca="false">NYJ!X33</f>
        <v>5.5</v>
      </c>
      <c r="D377" s="0" t="n">
        <f aca="false">NYJ!Y33</f>
        <v>10.5</v>
      </c>
      <c r="E377" s="0" t="n">
        <f aca="false">NYJ!Z33</f>
        <v>8</v>
      </c>
    </row>
    <row r="378" customFormat="false" ht="15" hidden="false" customHeight="false" outlineLevel="0" collapsed="false">
      <c r="A378" s="0" t="str">
        <f aca="false">TEN!A25</f>
        <v>RB*Carter, Michael - TE</v>
      </c>
      <c r="B378" s="448" t="n">
        <f aca="false">TEN!B25</f>
        <v>27</v>
      </c>
      <c r="C378" s="0" t="n">
        <f aca="false">TEN!X25</f>
        <v>5.4</v>
      </c>
      <c r="D378" s="0" t="n">
        <f aca="false">TEN!Y25</f>
        <v>10.4</v>
      </c>
      <c r="E378" s="0" t="n">
        <f aca="false">TEN!Z25</f>
        <v>7.9</v>
      </c>
    </row>
    <row r="379" customFormat="false" ht="15" hidden="false" customHeight="false" outlineLevel="0" collapsed="false">
      <c r="A379" s="0" t="str">
        <f aca="false">PHI!A25</f>
        <v>RB*Pierce, Dameon - PHI</v>
      </c>
      <c r="B379" s="448" t="n">
        <f aca="false">PHI!B25</f>
        <v>26</v>
      </c>
      <c r="C379" s="0" t="n">
        <f aca="false">PHI!X25</f>
        <v>5</v>
      </c>
      <c r="D379" s="0" t="n">
        <f aca="false">PHI!Y25</f>
        <v>10</v>
      </c>
      <c r="E379" s="0" t="n">
        <f aca="false">PHI!Z25</f>
        <v>7.5</v>
      </c>
    </row>
    <row r="380" customFormat="false" ht="15" hidden="false" customHeight="false" outlineLevel="0" collapsed="false">
      <c r="A380" s="0" t="str">
        <f aca="false">MIA!A45</f>
        <v>TE*Traore, Seydou - MIA</v>
      </c>
      <c r="B380" s="448" t="n">
        <f aca="false">MIA!B45</f>
        <v>23</v>
      </c>
      <c r="C380" s="0" t="n">
        <f aca="false">MIA!X45</f>
        <v>3.9</v>
      </c>
      <c r="D380" s="0" t="n">
        <f aca="false">MIA!Y45</f>
        <v>9.9</v>
      </c>
      <c r="E380" s="0" t="n">
        <f aca="false">MIA!Z45</f>
        <v>6.9</v>
      </c>
    </row>
    <row r="381" customFormat="false" ht="15" hidden="false" customHeight="false" outlineLevel="0" collapsed="false">
      <c r="A381" s="0" t="str">
        <f aca="false">LV!A45</f>
        <v>TE*Thomas, Ian - LV</v>
      </c>
      <c r="B381" s="448" t="n">
        <f aca="false">LV!B45</f>
        <v>30</v>
      </c>
      <c r="C381" s="0" t="n">
        <f aca="false">LV!X45</f>
        <v>3.9</v>
      </c>
      <c r="D381" s="0" t="n">
        <f aca="false">LV!Y45</f>
        <v>9.9</v>
      </c>
      <c r="E381" s="0" t="n">
        <f aca="false">LV!Z45</f>
        <v>6.9</v>
      </c>
    </row>
    <row r="382" customFormat="false" ht="15" hidden="false" customHeight="false" outlineLevel="0" collapsed="false">
      <c r="A382" s="0" t="str">
        <f aca="false">SEA!A23</f>
        <v>RB*Charbonnet, Zach - SEA</v>
      </c>
      <c r="B382" s="448" t="n">
        <f aca="false">SEA!B23</f>
        <v>25</v>
      </c>
      <c r="C382" s="0" t="n">
        <f aca="false">SEA!X23</f>
        <v>9.7</v>
      </c>
      <c r="D382" s="0" t="n">
        <f aca="false">SEA!Y23</f>
        <v>9.7</v>
      </c>
      <c r="E382" s="0" t="n">
        <f aca="false">SEA!Z23</f>
        <v>9.7</v>
      </c>
    </row>
    <row r="383" customFormat="false" ht="15" hidden="false" customHeight="false" outlineLevel="0" collapsed="false">
      <c r="A383" s="0" t="str">
        <f aca="false">NYJ!A36</f>
        <v>WR*Williams, Isaiah - NYJ</v>
      </c>
      <c r="B383" s="448" t="n">
        <f aca="false">NYJ!B36</f>
        <v>25</v>
      </c>
      <c r="C383" s="0" t="n">
        <f aca="false">NYJ!X36</f>
        <v>4.5</v>
      </c>
      <c r="D383" s="0" t="n">
        <f aca="false">NYJ!Y36</f>
        <v>9.5</v>
      </c>
      <c r="E383" s="0" t="n">
        <f aca="false">NYJ!Z36</f>
        <v>7</v>
      </c>
    </row>
    <row r="384" customFormat="false" ht="15" hidden="false" customHeight="false" outlineLevel="0" collapsed="false">
      <c r="A384" s="0" t="str">
        <f aca="false">PIT!A35</f>
        <v>WR*Wilson, Roman - PIT</v>
      </c>
      <c r="B384" s="448" t="n">
        <f aca="false">PIT!B35</f>
        <v>25</v>
      </c>
      <c r="C384" s="0" t="n">
        <f aca="false">PIT!X35</f>
        <v>5.4</v>
      </c>
      <c r="D384" s="0" t="n">
        <f aca="false">PIT!Y35</f>
        <v>9.4</v>
      </c>
      <c r="E384" s="0" t="n">
        <f aca="false">PIT!Z35</f>
        <v>7.4</v>
      </c>
    </row>
    <row r="385" customFormat="false" ht="15" hidden="false" customHeight="false" outlineLevel="0" collapsed="false">
      <c r="A385" s="0" t="str">
        <f aca="false">BALT!A25</f>
        <v>RB*Randall, Adam - BAL</v>
      </c>
      <c r="B385" s="448" t="n">
        <f aca="false">BALT!B25</f>
        <v>21</v>
      </c>
      <c r="C385" s="0" t="n">
        <f aca="false">BALT!X25</f>
        <v>5.2</v>
      </c>
      <c r="D385" s="0" t="n">
        <f aca="false">BALT!Y25</f>
        <v>9.2</v>
      </c>
      <c r="E385" s="0" t="n">
        <f aca="false">BALT!Z25</f>
        <v>7.2</v>
      </c>
    </row>
    <row r="386" customFormat="false" ht="15" hidden="false" customHeight="false" outlineLevel="0" collapsed="false">
      <c r="A386" s="0" t="str">
        <f aca="false">PIT!A37</f>
        <v>WR*Skowronek, Ben - PIT</v>
      </c>
      <c r="B386" s="448" t="n">
        <f aca="false">PIT!B37</f>
        <v>29</v>
      </c>
      <c r="C386" s="0" t="n">
        <f aca="false">PIT!X37</f>
        <v>6</v>
      </c>
      <c r="D386" s="0" t="n">
        <f aca="false">PIT!Y37</f>
        <v>9</v>
      </c>
      <c r="E386" s="0" t="n">
        <f aca="false">PIT!Z37</f>
        <v>7.5</v>
      </c>
    </row>
    <row r="387" customFormat="false" ht="15" hidden="false" customHeight="false" outlineLevel="0" collapsed="false">
      <c r="A387" s="0" t="str">
        <f aca="false">TB!A44</f>
        <v>TE*Durham, Payne - TB</v>
      </c>
      <c r="B387" s="448" t="n">
        <f aca="false">TB!B44</f>
        <v>26</v>
      </c>
      <c r="C387" s="0" t="n">
        <f aca="false">TB!X44</f>
        <v>7</v>
      </c>
      <c r="D387" s="0" t="n">
        <f aca="false">TB!Y44</f>
        <v>9</v>
      </c>
      <c r="E387" s="0" t="n">
        <f aca="false">TB!Z44</f>
        <v>8</v>
      </c>
    </row>
    <row r="388" customFormat="false" ht="15" hidden="false" customHeight="false" outlineLevel="0" collapsed="false">
      <c r="A388" s="0" t="str">
        <f aca="false">PIT!A16</f>
        <v>QB*Howard, Will - PIT</v>
      </c>
      <c r="B388" s="448" t="n">
        <f aca="false">PIT!B16</f>
        <v>25</v>
      </c>
      <c r="C388" s="0" t="n">
        <f aca="false">PIT!X16</f>
        <v>8.9</v>
      </c>
      <c r="D388" s="0" t="n">
        <f aca="false">PIT!X16</f>
        <v>8.9</v>
      </c>
      <c r="E388" s="0" t="n">
        <f aca="false">PIT!X16</f>
        <v>8.9</v>
      </c>
    </row>
    <row r="389" customFormat="false" ht="15" hidden="false" customHeight="false" outlineLevel="0" collapsed="false">
      <c r="A389" s="0" t="str">
        <f aca="false">DEN!A25</f>
        <v>RB*Badie, Tyler - DEN</v>
      </c>
      <c r="B389" s="448" t="n">
        <f aca="false">DEN!B25</f>
        <v>26</v>
      </c>
      <c r="C389" s="0" t="n">
        <f aca="false">DEN!X25</f>
        <v>4.3</v>
      </c>
      <c r="D389" s="0" t="n">
        <f aca="false">DEN!Y25</f>
        <v>8.3</v>
      </c>
      <c r="E389" s="0" t="n">
        <f aca="false">DEN!Z25</f>
        <v>6.3</v>
      </c>
    </row>
    <row r="390" customFormat="false" ht="15" hidden="false" customHeight="false" outlineLevel="0" collapsed="false">
      <c r="A390" s="0" t="str">
        <f aca="false">NYJ!A37</f>
        <v>WR*Smith, Arian - NYJ</v>
      </c>
      <c r="B390" s="448" t="n">
        <f aca="false">NYJ!B37</f>
        <v>25</v>
      </c>
      <c r="C390" s="0" t="n">
        <f aca="false">NYJ!X37</f>
        <v>5</v>
      </c>
      <c r="D390" s="0" t="n">
        <f aca="false">NYJ!Y37</f>
        <v>8</v>
      </c>
      <c r="E390" s="0" t="n">
        <f aca="false">NYJ!Z37</f>
        <v>6.5</v>
      </c>
    </row>
    <row r="391" customFormat="false" ht="15" hidden="false" customHeight="false" outlineLevel="0" collapsed="false">
      <c r="A391" s="0" t="str">
        <f aca="false">LV!A25</f>
        <v>RB*Hemby, Roman - LV</v>
      </c>
      <c r="B391" s="448" t="n">
        <f aca="false">LV!B25</f>
        <v>23</v>
      </c>
      <c r="C391" s="0" t="n">
        <f aca="false">LV!X25</f>
        <v>6.9</v>
      </c>
      <c r="D391" s="0" t="n">
        <f aca="false">LV!Y25</f>
        <v>7.9</v>
      </c>
      <c r="E391" s="0" t="n">
        <f aca="false">LV!Z25</f>
        <v>7.4</v>
      </c>
    </row>
    <row r="392" customFormat="false" ht="15" hidden="false" customHeight="false" outlineLevel="0" collapsed="false">
      <c r="A392" s="0" t="str">
        <f aca="false">ATL!A34</f>
        <v>WR*Washington, Casey - ATL</v>
      </c>
      <c r="B392" s="448" t="n">
        <f aca="false">ATL!B34</f>
        <v>25</v>
      </c>
      <c r="C392" s="0" t="n">
        <f aca="false">ATL!X34</f>
        <v>4.7</v>
      </c>
      <c r="D392" s="0" t="n">
        <f aca="false">ATL!Y34</f>
        <v>7.7</v>
      </c>
      <c r="E392" s="0" t="n">
        <f aca="false">ATL!Z34</f>
        <v>6.2</v>
      </c>
    </row>
    <row r="393" customFormat="false" ht="15" hidden="false" customHeight="false" outlineLevel="0" collapsed="false">
      <c r="A393" s="0" t="str">
        <f aca="false">CLE!A25</f>
        <v>RB*Harden, TJ - CLE</v>
      </c>
      <c r="B393" s="448" t="n">
        <f aca="false">CLE!B25</f>
        <v>22</v>
      </c>
      <c r="C393" s="0" t="n">
        <f aca="false">CLE!X25</f>
        <v>3.3</v>
      </c>
      <c r="D393" s="0" t="n">
        <f aca="false">CLE!Y25</f>
        <v>7.3</v>
      </c>
      <c r="E393" s="0" t="n">
        <f aca="false">CLE!Z25</f>
        <v>5.3</v>
      </c>
    </row>
    <row r="394" customFormat="false" ht="15" hidden="false" customHeight="false" outlineLevel="0" collapsed="false">
      <c r="A394" s="0" t="str">
        <f aca="false">CLE!A23</f>
        <v>RB*Booth, Davon - CLE</v>
      </c>
      <c r="B394" s="448" t="n">
        <f aca="false">CLE!B23</f>
        <v>24</v>
      </c>
      <c r="C394" s="0" t="n">
        <f aca="false">CLE!X23</f>
        <v>3.9</v>
      </c>
      <c r="D394" s="0" t="n">
        <f aca="false">CLE!Y23</f>
        <v>6.9</v>
      </c>
      <c r="E394" s="0" t="n">
        <f aca="false">CLE!Z23</f>
        <v>5.4</v>
      </c>
    </row>
    <row r="395" customFormat="false" ht="15" hidden="false" customHeight="false" outlineLevel="0" collapsed="false">
      <c r="A395" s="0" t="str">
        <f aca="false">KC!A35</f>
        <v>WR*Allen, Cryus - KC</v>
      </c>
      <c r="B395" s="448" t="n">
        <f aca="false">KC!B35</f>
        <v>23</v>
      </c>
      <c r="C395" s="0" t="n">
        <f aca="false">KC!X35</f>
        <v>3.8</v>
      </c>
      <c r="D395" s="0" t="n">
        <f aca="false">KC!Y35</f>
        <v>6.8</v>
      </c>
      <c r="E395" s="0" t="n">
        <f aca="false">KC!Z35</f>
        <v>5.3</v>
      </c>
    </row>
    <row r="396" customFormat="false" ht="15" hidden="false" customHeight="false" outlineLevel="0" collapsed="false">
      <c r="A396" s="0" t="str">
        <f aca="false">MIA!A37</f>
        <v>WR*Douglas, Caleb - MIA</v>
      </c>
      <c r="B396" s="448" t="n">
        <f aca="false">MIA!B37</f>
        <v>22</v>
      </c>
      <c r="C396" s="0" t="n">
        <f aca="false">MIA!X37</f>
        <v>3.5</v>
      </c>
      <c r="D396" s="0" t="n">
        <f aca="false">MIA!Y37</f>
        <v>6.5</v>
      </c>
      <c r="E396" s="0" t="n">
        <f aca="false">MIA!Z37</f>
        <v>5</v>
      </c>
    </row>
    <row r="397" customFormat="false" ht="15" hidden="false" customHeight="false" outlineLevel="0" collapsed="false">
      <c r="A397" s="0" t="str">
        <f aca="false">NO!A24</f>
        <v>RB*Neal, Devin - NO</v>
      </c>
      <c r="B397" s="448" t="n">
        <f aca="false">NO!B24</f>
        <v>23</v>
      </c>
      <c r="C397" s="0" t="n">
        <f aca="false">NO!X24</f>
        <v>6.3</v>
      </c>
      <c r="D397" s="0" t="n">
        <f aca="false">NO!Y24</f>
        <v>6.3</v>
      </c>
      <c r="E397" s="0" t="n">
        <f aca="false">NO!Z24</f>
        <v>6.3</v>
      </c>
    </row>
    <row r="398" customFormat="false" ht="15" hidden="false" customHeight="false" outlineLevel="0" collapsed="false">
      <c r="A398" s="0" t="str">
        <f aca="false">CHI!A36</f>
        <v>WR*Walker, Jahdae - CHI</v>
      </c>
      <c r="B398" s="448" t="n">
        <f aca="false">CHI!B36</f>
        <v>23</v>
      </c>
      <c r="C398" s="0" t="n">
        <f aca="false">CHI!X36</f>
        <v>3.3</v>
      </c>
      <c r="D398" s="0" t="n">
        <f aca="false">CHI!Y36</f>
        <v>6.3</v>
      </c>
      <c r="E398" s="0" t="n">
        <f aca="false">CHI!Z36</f>
        <v>4.8</v>
      </c>
    </row>
    <row r="399" customFormat="false" ht="15" hidden="false" customHeight="false" outlineLevel="0" collapsed="false">
      <c r="A399" s="0" t="str">
        <f aca="false">WAS!A23</f>
        <v>RB*Ford, Jerome - WAS</v>
      </c>
      <c r="B399" s="448" t="n">
        <f aca="false">WAS!B23</f>
        <v>26</v>
      </c>
      <c r="C399" s="0" t="n">
        <f aca="false">WAS!X23</f>
        <v>3.3</v>
      </c>
      <c r="D399" s="0" t="n">
        <f aca="false">WAS!Y23</f>
        <v>6.3</v>
      </c>
      <c r="E399" s="0" t="n">
        <f aca="false">WAS!Z23</f>
        <v>4.8</v>
      </c>
    </row>
    <row r="400" customFormat="false" ht="15" hidden="false" customHeight="false" outlineLevel="0" collapsed="false">
      <c r="A400" s="0" t="str">
        <f aca="false">CIN!A35</f>
        <v>WR*Tinsley - Mitchell - CIN</v>
      </c>
      <c r="B400" s="448" t="n">
        <f aca="false">CIN!B35</f>
        <v>26</v>
      </c>
      <c r="C400" s="0" t="n">
        <f aca="false">CIN!X35</f>
        <v>4.3</v>
      </c>
      <c r="D400" s="0" t="n">
        <f aca="false">CIN!Y35</f>
        <v>6.3</v>
      </c>
      <c r="E400" s="0" t="n">
        <f aca="false">CIN!Z35</f>
        <v>5.3</v>
      </c>
    </row>
    <row r="401" customFormat="false" ht="15" hidden="false" customHeight="false" outlineLevel="0" collapsed="false">
      <c r="A401" s="0" t="str">
        <f aca="false">WAS!A22</f>
        <v>RB*Allen, Kaytron - WAS</v>
      </c>
      <c r="B401" s="448" t="n">
        <f aca="false">WAS!B22</f>
        <v>23</v>
      </c>
      <c r="C401" s="0" t="n">
        <f aca="false">WAS!X22</f>
        <v>5.1</v>
      </c>
      <c r="D401" s="0" t="n">
        <f aca="false">WAS!Y22</f>
        <v>6.1</v>
      </c>
      <c r="E401" s="0" t="n">
        <f aca="false">WAS!Z22</f>
        <v>5.6</v>
      </c>
    </row>
    <row r="402" customFormat="false" ht="15" hidden="false" customHeight="false" outlineLevel="0" collapsed="false">
      <c r="A402" s="0" t="str">
        <f aca="false">HOU!A37</f>
        <v>WR*Watson, Justin - HOU</v>
      </c>
      <c r="B402" s="448" t="n">
        <f aca="false">HOU!B37</f>
        <v>30</v>
      </c>
      <c r="C402" s="0" t="n">
        <f aca="false">HOU!X37</f>
        <v>3</v>
      </c>
      <c r="D402" s="0" t="n">
        <f aca="false">HOU!Y37</f>
        <v>6</v>
      </c>
      <c r="E402" s="0" t="n">
        <f aca="false">HOU!Z37</f>
        <v>4.5</v>
      </c>
    </row>
    <row r="403" customFormat="false" ht="15" hidden="false" customHeight="false" outlineLevel="0" collapsed="false">
      <c r="A403" s="0" t="str">
        <f aca="false">CHI!A46</f>
        <v>TE*Carlson, Stephen - CHI</v>
      </c>
      <c r="B403" s="448" t="n">
        <f aca="false">CHI!B46</f>
        <v>29</v>
      </c>
      <c r="C403" s="0" t="n">
        <f aca="false">CHI!X46</f>
        <v>6</v>
      </c>
      <c r="D403" s="0" t="n">
        <f aca="false">CHI!Y46</f>
        <v>6</v>
      </c>
      <c r="E403" s="0" t="n">
        <f aca="false">CHI!Z46</f>
        <v>6</v>
      </c>
    </row>
    <row r="404" customFormat="false" ht="15" hidden="false" customHeight="false" outlineLevel="0" collapsed="false">
      <c r="A404" s="0" t="str">
        <f aca="false">ATL!A37</f>
        <v>WR*Anthony, Vinny - ATL</v>
      </c>
      <c r="B404" s="448" t="n">
        <f aca="false">ATL!B37</f>
        <v>22</v>
      </c>
      <c r="C404" s="0" t="n">
        <f aca="false">ATL!X37</f>
        <v>2.9</v>
      </c>
      <c r="D404" s="0" t="n">
        <f aca="false">ATL!Y37</f>
        <v>5.9</v>
      </c>
      <c r="E404" s="0" t="n">
        <f aca="false">ATL!Z37</f>
        <v>4.4</v>
      </c>
    </row>
    <row r="405" customFormat="false" ht="15" hidden="false" customHeight="false" outlineLevel="0" collapsed="false">
      <c r="A405" s="0" t="str">
        <f aca="false">NE!A25</f>
        <v>RB*Larison, Lan - NE</v>
      </c>
      <c r="B405" s="448" t="n">
        <f aca="false">NE!B25</f>
        <v>23</v>
      </c>
      <c r="C405" s="0" t="n">
        <f aca="false">NE!X25</f>
        <v>4.7</v>
      </c>
      <c r="D405" s="0" t="n">
        <f aca="false">NE!Y25</f>
        <v>5.7</v>
      </c>
      <c r="E405" s="0" t="n">
        <f aca="false">NE!Z25</f>
        <v>5.2</v>
      </c>
    </row>
    <row r="406" customFormat="false" ht="15" hidden="false" customHeight="false" outlineLevel="0" collapsed="false">
      <c r="A406" s="0" t="str">
        <f aca="false">CHI!A37</f>
        <v>WR*Miller, Scotty - CHI</v>
      </c>
      <c r="B406" s="448" t="n">
        <f aca="false">CHI!B37</f>
        <v>28</v>
      </c>
      <c r="C406" s="0" t="n">
        <f aca="false">CHI!X37</f>
        <v>2.2</v>
      </c>
      <c r="D406" s="0" t="n">
        <f aca="false">CHI!Y37</f>
        <v>5.2</v>
      </c>
      <c r="E406" s="0" t="n">
        <f aca="false">CHI!Z37</f>
        <v>3.7</v>
      </c>
    </row>
    <row r="407" customFormat="false" ht="15" hidden="false" customHeight="false" outlineLevel="0" collapsed="false">
      <c r="A407" s="0" t="str">
        <f aca="false">MIN!A45</f>
        <v>TE*Bartholomew, Gavin - MIN</v>
      </c>
      <c r="B407" s="448" t="n">
        <f aca="false">MIN!B45</f>
        <v>23</v>
      </c>
      <c r="C407" s="0" t="n">
        <f aca="false">MIN!X45</f>
        <v>2.1</v>
      </c>
      <c r="D407" s="0" t="n">
        <f aca="false">MIN!Y45</f>
        <v>5.1</v>
      </c>
      <c r="E407" s="0" t="n">
        <f aca="false">MIN!Z45</f>
        <v>3.6</v>
      </c>
    </row>
    <row r="408" customFormat="false" ht="15" hidden="false" customHeight="false" outlineLevel="0" collapsed="false">
      <c r="A408" s="0" t="str">
        <f aca="false">LAC!A36</f>
        <v>WR*Davis, Derius - LAC</v>
      </c>
      <c r="B408" s="448" t="n">
        <f aca="false">LAC!B36</f>
        <v>26</v>
      </c>
      <c r="C408" s="0" t="n">
        <f aca="false">LAC!X36</f>
        <v>2.1</v>
      </c>
      <c r="D408" s="0" t="n">
        <f aca="false">LAC!Y36</f>
        <v>5.1</v>
      </c>
      <c r="E408" s="0" t="n">
        <f aca="false">LAC!Z36</f>
        <v>3.6</v>
      </c>
    </row>
    <row r="409" customFormat="false" ht="15" hidden="false" customHeight="false" outlineLevel="0" collapsed="false">
      <c r="A409" s="0" t="str">
        <f aca="false">PHI!A44</f>
        <v>TE*Calcaterra, Grant - PHI</v>
      </c>
      <c r="B409" s="448" t="n">
        <f aca="false">PHI!B44</f>
        <v>28</v>
      </c>
      <c r="C409" s="0" t="n">
        <f aca="false">PHI!X44</f>
        <v>2.1</v>
      </c>
      <c r="D409" s="0" t="n">
        <f aca="false">PHI!Y44</f>
        <v>5.1</v>
      </c>
      <c r="E409" s="0" t="n">
        <f aca="false">PHI!Z44</f>
        <v>3.6</v>
      </c>
    </row>
    <row r="410" customFormat="false" ht="15" hidden="false" customHeight="false" outlineLevel="0" collapsed="false">
      <c r="A410" s="0" t="str">
        <f aca="false">IND!A25</f>
        <v>RB*Giddens, DJ - IND</v>
      </c>
      <c r="B410" s="448" t="n">
        <f aca="false">IND!B25</f>
        <v>23</v>
      </c>
      <c r="C410" s="0" t="n">
        <f aca="false">IND!X25</f>
        <v>1.5</v>
      </c>
      <c r="D410" s="0" t="n">
        <f aca="false">IND!Y25</f>
        <v>4.5</v>
      </c>
      <c r="E410" s="0" t="n">
        <f aca="false">IND!Z25</f>
        <v>3</v>
      </c>
    </row>
    <row r="411" customFormat="false" ht="15" hidden="false" customHeight="false" outlineLevel="0" collapsed="false">
      <c r="A411" s="0" t="str">
        <f aca="false">CLE!A26</f>
        <v>RB*Sanders, Raheim - CLE</v>
      </c>
      <c r="B411" s="448" t="n">
        <f aca="false">CLE!B26</f>
        <v>23</v>
      </c>
      <c r="C411" s="0" t="n">
        <f aca="false">CLE!X26</f>
        <v>2.5</v>
      </c>
      <c r="D411" s="0" t="n">
        <f aca="false">CLE!Y26</f>
        <v>4.5</v>
      </c>
      <c r="E411" s="0" t="n">
        <f aca="false">CLE!Z26</f>
        <v>3.5</v>
      </c>
    </row>
    <row r="412" customFormat="false" ht="15" hidden="false" customHeight="false" outlineLevel="0" collapsed="false">
      <c r="A412" s="0" t="str">
        <f aca="false">SF!A36</f>
        <v>WR*Watkins, Jordan - SF</v>
      </c>
      <c r="B412" s="448" t="n">
        <f aca="false">SF!B36</f>
        <v>24</v>
      </c>
      <c r="C412" s="0" t="n">
        <f aca="false">SF!X36</f>
        <v>2.5</v>
      </c>
      <c r="D412" s="0" t="n">
        <f aca="false">SF!Y36</f>
        <v>4.5</v>
      </c>
      <c r="E412" s="0" t="n">
        <f aca="false">SF!Z36</f>
        <v>3.5</v>
      </c>
    </row>
    <row r="413" customFormat="false" ht="15" hidden="false" customHeight="false" outlineLevel="0" collapsed="false">
      <c r="A413" s="0" t="str">
        <f aca="false">IND!A37</f>
        <v>WR*Gould, Anthony - IND</v>
      </c>
      <c r="B413" s="448" t="n">
        <f aca="false">IND!B37</f>
        <v>25</v>
      </c>
      <c r="C413" s="0" t="n">
        <f aca="false">IND!X37</f>
        <v>1.2</v>
      </c>
      <c r="D413" s="0" t="n">
        <f aca="false">IND!Y37</f>
        <v>4.2</v>
      </c>
      <c r="E413" s="0" t="n">
        <f aca="false">IND!Z37</f>
        <v>2.7</v>
      </c>
    </row>
    <row r="414" customFormat="false" ht="15" hidden="false" customHeight="false" outlineLevel="0" collapsed="false">
      <c r="A414" s="0" t="str">
        <f aca="false">LAR!A26</f>
        <v>RB*Rivers, Ronnie - LAR</v>
      </c>
      <c r="B414" s="448" t="n">
        <f aca="false">LAR!B26</f>
        <v>27</v>
      </c>
      <c r="C414" s="0" t="n">
        <f aca="false">LAR!X26</f>
        <v>4</v>
      </c>
      <c r="D414" s="0" t="n">
        <f aca="false">LAR!Y26</f>
        <v>4</v>
      </c>
      <c r="E414" s="0" t="n">
        <f aca="false">LAR!Z26</f>
        <v>4</v>
      </c>
    </row>
    <row r="415" customFormat="false" ht="15" hidden="false" customHeight="false" outlineLevel="0" collapsed="false">
      <c r="A415" s="0" t="str">
        <f aca="false">DAL!A45</f>
        <v>TE*Spann-Ford, Brevyn - DAL</v>
      </c>
      <c r="B415" s="448" t="n">
        <f aca="false">DAL!B45</f>
        <v>23</v>
      </c>
      <c r="C415" s="0" t="n">
        <f aca="false">DAL!X45</f>
        <v>2</v>
      </c>
      <c r="D415" s="0" t="n">
        <f aca="false">DAL!Y45</f>
        <v>4</v>
      </c>
      <c r="E415" s="0" t="n">
        <f aca="false">DAL!Z45</f>
        <v>3</v>
      </c>
    </row>
    <row r="416" customFormat="false" ht="15" hidden="false" customHeight="false" outlineLevel="0" collapsed="false">
      <c r="A416" s="0" t="str">
        <f aca="false">SEA!A37</f>
        <v>WR*Bobo, Jake - SEA</v>
      </c>
      <c r="B416" s="448" t="n">
        <f aca="false">SEA!B37</f>
        <v>28</v>
      </c>
      <c r="C416" s="0" t="n">
        <f aca="false">SEA!X37</f>
        <v>2</v>
      </c>
      <c r="D416" s="0" t="n">
        <f aca="false">SEA!Y37</f>
        <v>4</v>
      </c>
      <c r="E416" s="0" t="n">
        <f aca="false">SEA!Z37</f>
        <v>3</v>
      </c>
    </row>
    <row r="417" customFormat="false" ht="15" hidden="false" customHeight="false" outlineLevel="0" collapsed="false">
      <c r="A417" s="0" t="str">
        <f aca="false">DEN!A44</f>
        <v>TE*Krull, Lucas - DEN</v>
      </c>
      <c r="B417" s="448" t="n">
        <f aca="false">DEN!B44</f>
        <v>28</v>
      </c>
      <c r="C417" s="0" t="n">
        <f aca="false">DEN!X44</f>
        <v>1.5</v>
      </c>
      <c r="D417" s="0" t="n">
        <f aca="false">DEN!Y44</f>
        <v>3.5</v>
      </c>
      <c r="E417" s="0" t="n">
        <f aca="false">DEN!Z44</f>
        <v>2.5</v>
      </c>
    </row>
    <row r="418" customFormat="false" ht="15" hidden="false" customHeight="false" outlineLevel="0" collapsed="false">
      <c r="A418" s="0" t="str">
        <f aca="false">JAX!A26</f>
        <v>RB*Taylor, J'Mari - JAX</v>
      </c>
      <c r="B418" s="448" t="n">
        <f aca="false">JAX!B26</f>
        <v>24</v>
      </c>
      <c r="C418" s="0" t="n">
        <f aca="false">JAX!X26</f>
        <v>3.2</v>
      </c>
      <c r="D418" s="0" t="n">
        <f aca="false">JAX!Y26</f>
        <v>3.2</v>
      </c>
      <c r="E418" s="0" t="n">
        <f aca="false">JAX!Z26</f>
        <v>3.2</v>
      </c>
    </row>
    <row r="419" customFormat="false" ht="15" hidden="false" customHeight="false" outlineLevel="0" collapsed="false">
      <c r="A419" s="0" t="str">
        <f aca="false">LV!A23</f>
        <v>RB*Laube, Dylan - LV</v>
      </c>
      <c r="B419" s="448" t="n">
        <f aca="false">LV!B23</f>
        <v>27</v>
      </c>
      <c r="C419" s="0" t="n">
        <f aca="false">LV!X23</f>
        <v>2.1</v>
      </c>
      <c r="D419" s="0" t="n">
        <f aca="false">LV!Y23</f>
        <v>3.1</v>
      </c>
      <c r="E419" s="0" t="n">
        <f aca="false">LV!Z23</f>
        <v>2.6</v>
      </c>
    </row>
    <row r="420" customFormat="false" ht="15" hidden="false" customHeight="false" outlineLevel="0" collapsed="false">
      <c r="A420" s="0" t="str">
        <f aca="false">CAR!A25</f>
        <v>RB*Dillon, AJ - CAR</v>
      </c>
      <c r="B420" s="448" t="n">
        <f aca="false">CAR!B25</f>
        <v>28</v>
      </c>
      <c r="C420" s="0" t="n">
        <f aca="false">CAR!X25</f>
        <v>3</v>
      </c>
      <c r="D420" s="0" t="n">
        <f aca="false">CAR!Y25</f>
        <v>3</v>
      </c>
      <c r="E420" s="0" t="n">
        <f aca="false">CAR!Z25</f>
        <v>3</v>
      </c>
    </row>
    <row r="421" customFormat="false" ht="15" hidden="false" customHeight="false" outlineLevel="0" collapsed="false">
      <c r="A421" s="0" t="str">
        <f aca="false">NO!A26</f>
        <v>RB*Estime, Audric - NO</v>
      </c>
      <c r="B421" s="448" t="n">
        <f aca="false">NO!B26</f>
        <v>22</v>
      </c>
      <c r="C421" s="0" t="n">
        <f aca="false">NO!X26</f>
        <v>2.7</v>
      </c>
      <c r="D421" s="0" t="n">
        <f aca="false">NO!Y26</f>
        <v>2.7</v>
      </c>
      <c r="E421" s="0" t="n">
        <f aca="false">NO!Z26</f>
        <v>2.7</v>
      </c>
    </row>
    <row r="422" customFormat="false" ht="15" hidden="false" customHeight="false" outlineLevel="0" collapsed="false">
      <c r="A422" s="0" t="str">
        <f aca="false">IND!A46</f>
        <v>TE*Mallory, Will - IND</v>
      </c>
      <c r="B422" s="448" t="n">
        <f aca="false">IND!B46</f>
        <v>27</v>
      </c>
      <c r="C422" s="0" t="n">
        <f aca="false">IND!X46</f>
        <v>1.5</v>
      </c>
      <c r="D422" s="0" t="n">
        <f aca="false">IND!Y46</f>
        <v>2.5</v>
      </c>
      <c r="E422" s="0" t="n">
        <f aca="false">IND!Z46</f>
        <v>2</v>
      </c>
    </row>
    <row r="423" customFormat="false" ht="15" hidden="false" customHeight="false" outlineLevel="0" collapsed="false">
      <c r="A423" s="0" t="str">
        <f aca="false">CHI!A24</f>
        <v>RB*Johnson, Roschon - CHI</v>
      </c>
      <c r="B423" s="448" t="n">
        <f aca="false">CHI!B24</f>
        <v>25</v>
      </c>
      <c r="C423" s="0" t="n">
        <f aca="false">CHI!X24</f>
        <v>2.3</v>
      </c>
      <c r="D423" s="0" t="n">
        <f aca="false">CHI!Y24</f>
        <v>2.3</v>
      </c>
      <c r="E423" s="0" t="n">
        <f aca="false">CHI!Z24</f>
        <v>2.3</v>
      </c>
    </row>
    <row r="424" customFormat="false" ht="15" hidden="false" customHeight="false" outlineLevel="0" collapsed="false">
      <c r="A424" s="0" t="str">
        <f aca="false">CAR!A37</f>
        <v>WR*Moore, David - CAR</v>
      </c>
      <c r="B424" s="448" t="n">
        <f aca="false">CAR!B37</f>
        <v>31</v>
      </c>
      <c r="C424" s="0" t="n">
        <f aca="false">CAR!X37</f>
        <v>1.2</v>
      </c>
      <c r="D424" s="0" t="n">
        <f aca="false">CAR!Y37</f>
        <v>2.2</v>
      </c>
      <c r="E424" s="0" t="n">
        <f aca="false">CAR!Z37</f>
        <v>1.7</v>
      </c>
    </row>
    <row r="425" customFormat="false" ht="15" hidden="false" customHeight="false" outlineLevel="0" collapsed="false">
      <c r="A425" s="0" t="str">
        <f aca="false">DAL!A44</f>
        <v>TE*Schoonmaker, Luke - DAL</v>
      </c>
      <c r="B425" s="448" t="n">
        <f aca="false">DAL!B44</f>
        <v>27</v>
      </c>
      <c r="C425" s="0" t="n">
        <f aca="false">DAL!X44</f>
        <v>1</v>
      </c>
      <c r="D425" s="0" t="n">
        <f aca="false">DAL!Y44</f>
        <v>2</v>
      </c>
      <c r="E425" s="0" t="n">
        <f aca="false">DAL!Z44</f>
        <v>1.5</v>
      </c>
    </row>
    <row r="426" customFormat="false" ht="15" hidden="false" customHeight="false" outlineLevel="0" collapsed="false">
      <c r="A426" s="0" t="str">
        <f aca="false">HOU!A25</f>
        <v>RB*Brooks, British - HOU</v>
      </c>
      <c r="B426" s="448" t="n">
        <f aca="false">HOU!B25</f>
        <v>26</v>
      </c>
      <c r="C426" s="0" t="n">
        <f aca="false">HOU!X25</f>
        <v>1.9</v>
      </c>
      <c r="D426" s="0" t="n">
        <f aca="false">HOU!Y25</f>
        <v>1.9</v>
      </c>
      <c r="E426" s="0" t="n">
        <f aca="false">HOU!Z25</f>
        <v>1.9</v>
      </c>
    </row>
    <row r="427" customFormat="false" ht="15" hidden="false" customHeight="false" outlineLevel="0" collapsed="false">
      <c r="A427" s="0" t="str">
        <f aca="false">LV!A36</f>
        <v>WR*Benson, Malik - LV</v>
      </c>
      <c r="B427" s="448" t="n">
        <f aca="false">LV!B36</f>
        <v>23</v>
      </c>
      <c r="C427" s="0" t="n">
        <f aca="false">LV!X36</f>
        <v>0.9</v>
      </c>
      <c r="D427" s="0" t="n">
        <f aca="false">LV!Y36</f>
        <v>1.9</v>
      </c>
      <c r="E427" s="0" t="n">
        <f aca="false">LV!Z36</f>
        <v>1.4</v>
      </c>
    </row>
    <row r="428" customFormat="false" ht="15" hidden="false" customHeight="false" outlineLevel="0" collapsed="false">
      <c r="A428" s="0" t="str">
        <f aca="false">KC!A45</f>
        <v>TE*Wiley, Jared - KC</v>
      </c>
      <c r="B428" s="448" t="n">
        <f aca="false">KC!B45</f>
        <v>25</v>
      </c>
      <c r="C428" s="0" t="n">
        <f aca="false">KC!X45</f>
        <v>0.8</v>
      </c>
      <c r="D428" s="0" t="n">
        <f aca="false">KC!Y45</f>
        <v>1.8</v>
      </c>
      <c r="E428" s="0" t="n">
        <f aca="false">KC!Z45</f>
        <v>1.3</v>
      </c>
    </row>
    <row r="429" customFormat="false" ht="15" hidden="false" customHeight="false" outlineLevel="0" collapsed="false">
      <c r="A429" s="0" t="str">
        <f aca="false">CAR!A46</f>
        <v>TE*Mitchell,  James - CAR</v>
      </c>
      <c r="B429" s="448" t="n">
        <f aca="false">CAR!B46</f>
        <v>26</v>
      </c>
      <c r="C429" s="0" t="n">
        <f aca="false">CAR!X46</f>
        <v>0.8</v>
      </c>
      <c r="D429" s="0" t="n">
        <f aca="false">CAR!Y46</f>
        <v>1.8</v>
      </c>
      <c r="E429" s="0" t="n">
        <f aca="false">CAR!Z46</f>
        <v>1.3</v>
      </c>
    </row>
    <row r="430" customFormat="false" ht="15" hidden="false" customHeight="false" outlineLevel="0" collapsed="false">
      <c r="A430" s="0" t="str">
        <f aca="false">NYG!A46</f>
        <v>TE*Manhertz, Chris - NYG</v>
      </c>
      <c r="B430" s="448" t="n">
        <f aca="false">NYG!B46</f>
        <v>34</v>
      </c>
      <c r="C430" s="0" t="n">
        <f aca="false">NYG!X46</f>
        <v>0.7</v>
      </c>
      <c r="D430" s="0" t="n">
        <f aca="false">NYG!Y46</f>
        <v>1.7</v>
      </c>
      <c r="E430" s="0" t="n">
        <f aca="false">NYG!Z46</f>
        <v>1.2</v>
      </c>
    </row>
    <row r="431" customFormat="false" ht="15" hidden="false" customHeight="false" outlineLevel="0" collapsed="false">
      <c r="A431" s="0" t="str">
        <f aca="false">CIN!A37</f>
        <v>WR*Jones, Charlie - CIN</v>
      </c>
      <c r="B431" s="448" t="n">
        <f aca="false">CIN!B37</f>
        <v>28</v>
      </c>
      <c r="C431" s="0" t="n">
        <f aca="false">CIN!X37</f>
        <v>0.6</v>
      </c>
      <c r="D431" s="0" t="n">
        <f aca="false">CIN!Y37</f>
        <v>1.6</v>
      </c>
      <c r="E431" s="0" t="n">
        <f aca="false">CIN!Z37</f>
        <v>1.1</v>
      </c>
    </row>
    <row r="432" customFormat="false" ht="15" hidden="false" customHeight="false" outlineLevel="0" collapsed="false">
      <c r="A432" s="0" t="str">
        <f aca="false">TEN!A24</f>
        <v>RB*Chestnut, Julius - TEN</v>
      </c>
      <c r="B432" s="448" t="n">
        <f aca="false">TEN!B24</f>
        <v>25</v>
      </c>
      <c r="C432" s="0" t="n">
        <f aca="false">TEN!X24</f>
        <v>1</v>
      </c>
      <c r="D432" s="0" t="n">
        <f aca="false">TEN!Y24</f>
        <v>1</v>
      </c>
      <c r="E432" s="0" t="n">
        <f aca="false">TEN!Z24</f>
        <v>1</v>
      </c>
    </row>
    <row r="433" customFormat="false" ht="15" hidden="false" customHeight="false" outlineLevel="0" collapsed="false">
      <c r="A433" s="0" t="str">
        <f aca="false">CHI!A26</f>
        <v>RB*Bennett, Coleman - CHI</v>
      </c>
      <c r="B433" s="448" t="n">
        <f aca="false">CHI!B26</f>
        <v>23</v>
      </c>
      <c r="C433" s="0" t="n">
        <f aca="false">CHI!X26</f>
        <v>0.3</v>
      </c>
      <c r="D433" s="0" t="n">
        <f aca="false">CHI!Y26</f>
        <v>0.3</v>
      </c>
      <c r="E433" s="0" t="n">
        <f aca="false">CHI!Z26</f>
        <v>0.3</v>
      </c>
    </row>
    <row r="434" customFormat="false" ht="15" hidden="false" customHeight="false" outlineLevel="0" collapsed="false">
      <c r="A434" s="0" t="str">
        <f aca="false">SF!A26</f>
        <v>RB*Juszczyk, Kyle - SF</v>
      </c>
      <c r="B434" s="448" t="n">
        <f aca="false">SF!B26</f>
        <v>35</v>
      </c>
      <c r="C434" s="0" t="n">
        <f aca="false">SF!X26</f>
        <v>0</v>
      </c>
      <c r="D434" s="0" t="n">
        <f aca="false">SF!Y26</f>
        <v>0</v>
      </c>
      <c r="E434" s="0" t="n">
        <f aca="false">SF!Z26</f>
        <v>0</v>
      </c>
    </row>
    <row r="435" customFormat="false" ht="15" hidden="false" customHeight="false" outlineLevel="0" collapsed="false">
      <c r="A435" s="0" t="n">
        <f aca="false">NYG!A14</f>
        <v>0</v>
      </c>
      <c r="B435" s="448" t="n">
        <f aca="false">NYG!B14</f>
        <v>0</v>
      </c>
      <c r="C435" s="0" t="n">
        <f aca="false">NYG!X14</f>
        <v>0</v>
      </c>
      <c r="D435" s="0" t="n">
        <f aca="false">NYG!X14</f>
        <v>0</v>
      </c>
      <c r="E435" s="0" t="n">
        <f aca="false">NYG!X14</f>
        <v>0</v>
      </c>
    </row>
    <row r="436" customFormat="false" ht="15" hidden="false" customHeight="false" outlineLevel="0" collapsed="false">
      <c r="A436" s="0" t="str">
        <f aca="false">MIN!A14</f>
        <v>QB*McCarthy, J.J. - MIN</v>
      </c>
      <c r="B436" s="448" t="n">
        <f aca="false">MIN!B14</f>
        <v>23</v>
      </c>
      <c r="C436" s="0" t="n">
        <f aca="false">MIN!X14</f>
        <v>0</v>
      </c>
      <c r="D436" s="0" t="n">
        <f aca="false">MIN!X14</f>
        <v>0</v>
      </c>
      <c r="E436" s="0" t="n">
        <f aca="false">MIN!X14</f>
        <v>0</v>
      </c>
    </row>
    <row r="437" customFormat="false" ht="15" hidden="false" customHeight="false" outlineLevel="0" collapsed="false">
      <c r="A437" s="0" t="str">
        <f aca="false">ARI!A22</f>
        <v>RB*Conner, James - ARI</v>
      </c>
      <c r="B437" s="448" t="n">
        <f aca="false">ARI!B22</f>
        <v>31</v>
      </c>
      <c r="C437" s="0" t="n">
        <f aca="false">ARI!X22</f>
        <v>0</v>
      </c>
      <c r="D437" s="0" t="n">
        <f aca="false">ARI!Y22</f>
        <v>0</v>
      </c>
      <c r="E437" s="0" t="n">
        <f aca="false">ARI!Z22</f>
        <v>0</v>
      </c>
    </row>
    <row r="438" customFormat="false" ht="15" hidden="false" customHeight="false" outlineLevel="0" collapsed="false">
      <c r="A438" s="0" t="str">
        <f aca="false">GB!A33</f>
        <v>WR*Melton, Bo - GB</v>
      </c>
      <c r="B438" s="448" t="n">
        <f aca="false">GB!B33</f>
        <v>27</v>
      </c>
      <c r="C438" s="0" t="n">
        <f aca="false">GB!X33</f>
        <v>0</v>
      </c>
      <c r="D438" s="0" t="n">
        <f aca="false">GB!Y33</f>
        <v>0</v>
      </c>
      <c r="E438" s="0" t="n">
        <f aca="false">GB!Z33</f>
        <v>0</v>
      </c>
    </row>
    <row r="439" customFormat="false" ht="15" hidden="false" customHeight="false" outlineLevel="0" collapsed="false">
      <c r="A439" s="0" t="n">
        <f aca="false">DEN!A36</f>
        <v>0</v>
      </c>
      <c r="B439" s="448" t="n">
        <f aca="false">DEN!B36</f>
        <v>0</v>
      </c>
      <c r="C439" s="0" t="n">
        <f aca="false">DEN!X36</f>
        <v>0</v>
      </c>
      <c r="D439" s="0" t="n">
        <f aca="false">DEN!Y36</f>
        <v>0</v>
      </c>
      <c r="E439" s="0" t="n">
        <f aca="false">DEN!Z36</f>
        <v>0</v>
      </c>
    </row>
    <row r="440" customFormat="false" ht="15" hidden="false" customHeight="false" outlineLevel="0" collapsed="false">
      <c r="A440" s="0" t="n">
        <f aca="false">LV!A26</f>
        <v>0</v>
      </c>
      <c r="B440" s="448" t="n">
        <f aca="false">LV!B26</f>
        <v>0</v>
      </c>
      <c r="C440" s="0" t="n">
        <f aca="false">LV!X26</f>
        <v>0</v>
      </c>
      <c r="D440" s="0" t="n">
        <f aca="false">LV!Y26</f>
        <v>0</v>
      </c>
      <c r="E440" s="0" t="n">
        <f aca="false">LV!Z26</f>
        <v>0</v>
      </c>
    </row>
    <row r="441" customFormat="false" ht="15" hidden="false" customHeight="false" outlineLevel="0" collapsed="false">
      <c r="A441" s="0" t="str">
        <f aca="false">SEA!A43</f>
        <v>TE*Bryant, Harrison - SEA</v>
      </c>
      <c r="B441" s="448" t="n">
        <f aca="false">SEA!B43</f>
        <v>28</v>
      </c>
      <c r="C441" s="0" t="n">
        <f aca="false">SEA!X43</f>
        <v>0</v>
      </c>
      <c r="D441" s="0" t="n">
        <f aca="false">SEA!Y43</f>
        <v>0</v>
      </c>
      <c r="E441" s="0" t="n">
        <f aca="false">SEA!Z43</f>
        <v>0</v>
      </c>
    </row>
    <row r="442" customFormat="false" ht="15" hidden="false" customHeight="false" outlineLevel="0" collapsed="false">
      <c r="A442" s="0" t="str">
        <f aca="false">ARI!A23</f>
        <v>RB*Benson, Trey - ARI</v>
      </c>
      <c r="B442" s="448" t="n">
        <f aca="false">ARI!B23</f>
        <v>24</v>
      </c>
      <c r="C442" s="0" t="n">
        <f aca="false">ARI!X23</f>
        <v>0</v>
      </c>
      <c r="D442" s="0" t="n">
        <f aca="false">ARI!Y23</f>
        <v>0</v>
      </c>
      <c r="E442" s="0" t="n">
        <f aca="false">ARI!Z23</f>
        <v>0</v>
      </c>
    </row>
    <row r="443" customFormat="false" ht="15" hidden="false" customHeight="false" outlineLevel="0" collapsed="false">
      <c r="A443" s="0" t="str">
        <f aca="false">DET!A35</f>
        <v>WR*Law, Kendrick - DET</v>
      </c>
      <c r="B443" s="448" t="n">
        <f aca="false">DET!B35</f>
        <v>21</v>
      </c>
      <c r="C443" s="0" t="n">
        <f aca="false">DET!X35</f>
        <v>0</v>
      </c>
      <c r="D443" s="0" t="n">
        <f aca="false">DET!Y35</f>
        <v>0</v>
      </c>
      <c r="E443" s="0" t="n">
        <f aca="false">DET!Z35</f>
        <v>0</v>
      </c>
    </row>
    <row r="444" customFormat="false" ht="15" hidden="false" customHeight="false" outlineLevel="0" collapsed="false">
      <c r="A444" s="0" t="str">
        <f aca="false">NO!A14</f>
        <v>QB*Rattler, Spencer - NO</v>
      </c>
      <c r="B444" s="448" t="n">
        <f aca="false">NO!B14</f>
        <v>26</v>
      </c>
      <c r="C444" s="0" t="n">
        <f aca="false">NO!X14</f>
        <v>0</v>
      </c>
      <c r="D444" s="0" t="n">
        <f aca="false">NO!X14</f>
        <v>0</v>
      </c>
      <c r="E444" s="0" t="n">
        <f aca="false">NO!X14</f>
        <v>0</v>
      </c>
    </row>
    <row r="445" customFormat="false" ht="15" hidden="false" customHeight="false" outlineLevel="0" collapsed="false">
      <c r="A445" s="0" t="str">
        <f aca="false">GB!A24</f>
        <v>RB*Lloyd, Marshawn - GB</v>
      </c>
      <c r="B445" s="448" t="n">
        <f aca="false">GB!B24</f>
        <v>25</v>
      </c>
      <c r="C445" s="0" t="n">
        <f aca="false">GB!X24</f>
        <v>0</v>
      </c>
      <c r="D445" s="0" t="n">
        <f aca="false">GB!Y24</f>
        <v>0</v>
      </c>
      <c r="E445" s="0" t="n">
        <f aca="false">GB!Z24</f>
        <v>0</v>
      </c>
    </row>
    <row r="446" customFormat="false" ht="15" hidden="false" customHeight="false" outlineLevel="0" collapsed="false">
      <c r="A446" s="0" t="str">
        <f aca="false">GB!A37</f>
        <v>WR*Moore, Skyy  - GB</v>
      </c>
      <c r="B446" s="448" t="n">
        <f aca="false">GB!B37</f>
        <v>25</v>
      </c>
      <c r="C446" s="0" t="n">
        <f aca="false">GB!X37</f>
        <v>0</v>
      </c>
      <c r="D446" s="0" t="n">
        <f aca="false">GB!Y37</f>
        <v>0</v>
      </c>
      <c r="E446" s="0" t="n">
        <f aca="false">GB!Z37</f>
        <v>0</v>
      </c>
    </row>
    <row r="447" customFormat="false" ht="15" hidden="false" customHeight="false" outlineLevel="0" collapsed="false">
      <c r="A447" s="0" t="str">
        <f aca="false">CLE!A15</f>
        <v>QB*Green, Taylen - CL</v>
      </c>
      <c r="B447" s="448" t="n">
        <f aca="false">CLE!B15</f>
        <v>23</v>
      </c>
      <c r="C447" s="0" t="n">
        <f aca="false">CLE!X15</f>
        <v>0</v>
      </c>
      <c r="D447" s="0" t="n">
        <f aca="false">CLE!X15</f>
        <v>0</v>
      </c>
      <c r="E447" s="0" t="n">
        <f aca="false">CLE!X15</f>
        <v>0</v>
      </c>
    </row>
    <row r="448" customFormat="false" ht="15" hidden="false" customHeight="false" outlineLevel="0" collapsed="false">
      <c r="A448" s="0" t="n">
        <f aca="false">PIT!A25</f>
        <v>0</v>
      </c>
      <c r="B448" s="448" t="n">
        <f aca="false">PIT!B25</f>
        <v>0</v>
      </c>
      <c r="C448" s="0" t="n">
        <f aca="false">PIT!X25</f>
        <v>0</v>
      </c>
      <c r="D448" s="0" t="n">
        <f aca="false">PIT!Y25</f>
        <v>0</v>
      </c>
      <c r="E448" s="0" t="n">
        <f aca="false">PIT!Z25</f>
        <v>0</v>
      </c>
    </row>
    <row r="449" customFormat="false" ht="15" hidden="false" customHeight="false" outlineLevel="0" collapsed="false">
      <c r="A449" s="0" t="n">
        <f aca="false">KC!A37</f>
        <v>0</v>
      </c>
      <c r="B449" s="448" t="n">
        <f aca="false">KC!B37</f>
        <v>0</v>
      </c>
      <c r="C449" s="0" t="n">
        <f aca="false">KC!X37</f>
        <v>0</v>
      </c>
      <c r="D449" s="0" t="n">
        <f aca="false">KC!Y37</f>
        <v>0</v>
      </c>
      <c r="E449" s="0" t="n">
        <f aca="false">KC!Z37</f>
        <v>0</v>
      </c>
    </row>
    <row r="450" customFormat="false" ht="15" hidden="false" customHeight="false" outlineLevel="0" collapsed="false">
      <c r="A450" s="0" t="str">
        <f aca="false">MIN!A35</f>
        <v>WR*Jones, Jeshaun - MIN</v>
      </c>
      <c r="B450" s="448" t="n">
        <f aca="false">MIN!B35</f>
        <v>26</v>
      </c>
      <c r="C450" s="0" t="n">
        <f aca="false">MIN!X35</f>
        <v>0</v>
      </c>
      <c r="D450" s="0" t="n">
        <f aca="false">MIN!Y35</f>
        <v>0</v>
      </c>
      <c r="E450" s="0" t="n">
        <f aca="false">MIN!Z35</f>
        <v>0</v>
      </c>
    </row>
    <row r="451" customFormat="false" ht="15" hidden="false" customHeight="false" outlineLevel="0" collapsed="false">
      <c r="A451" s="0" t="str">
        <f aca="false">GB!A25</f>
        <v>RB*Martinez, Damien - GB</v>
      </c>
      <c r="B451" s="448" t="n">
        <f aca="false">GB!B25</f>
        <v>22</v>
      </c>
      <c r="C451" s="0" t="n">
        <f aca="false">GB!X25</f>
        <v>0</v>
      </c>
      <c r="D451" s="0" t="n">
        <f aca="false">GB!Y25</f>
        <v>0</v>
      </c>
      <c r="E451" s="0" t="n">
        <f aca="false">GB!Z25</f>
        <v>0</v>
      </c>
    </row>
    <row r="452" customFormat="false" ht="15" hidden="false" customHeight="false" outlineLevel="0" collapsed="false">
      <c r="A452" s="0" t="str">
        <f aca="false">WAS!A43</f>
        <v>TE*Sinnott, Ben - WAS</v>
      </c>
      <c r="B452" s="448" t="n">
        <f aca="false">WAS!B43</f>
        <v>24</v>
      </c>
      <c r="C452" s="0" t="n">
        <f aca="false">WAS!X43</f>
        <v>0</v>
      </c>
      <c r="D452" s="0" t="n">
        <f aca="false">WAS!Y43</f>
        <v>0</v>
      </c>
      <c r="E452" s="0" t="n">
        <f aca="false">WAS!Z43</f>
        <v>0</v>
      </c>
    </row>
    <row r="453" customFormat="false" ht="15" hidden="false" customHeight="false" outlineLevel="0" collapsed="false">
      <c r="A453" s="0" t="n">
        <f aca="false">JAX!A16</f>
        <v>0</v>
      </c>
      <c r="B453" s="448" t="n">
        <f aca="false">JAX!B16</f>
        <v>0</v>
      </c>
      <c r="C453" s="0" t="n">
        <f aca="false">JAX!X16</f>
        <v>0</v>
      </c>
      <c r="D453" s="0" t="n">
        <f aca="false">JAX!X16</f>
        <v>0</v>
      </c>
      <c r="E453" s="0" t="n">
        <f aca="false">JAX!X16</f>
        <v>0</v>
      </c>
    </row>
    <row r="454" customFormat="false" ht="15" hidden="false" customHeight="false" outlineLevel="0" collapsed="false">
      <c r="A454" s="0" t="str">
        <f aca="false">SEA!A15</f>
        <v>QB*Milroe, Jalen - SEA</v>
      </c>
      <c r="B454" s="448" t="n">
        <f aca="false">SEA!B15</f>
        <v>24</v>
      </c>
      <c r="C454" s="0" t="n">
        <f aca="false">SEA!X15</f>
        <v>0</v>
      </c>
      <c r="D454" s="0" t="n">
        <f aca="false">SEA!X15</f>
        <v>0</v>
      </c>
      <c r="E454" s="0" t="n">
        <f aca="false">SEA!X15</f>
        <v>0</v>
      </c>
    </row>
    <row r="455" customFormat="false" ht="15" hidden="false" customHeight="false" outlineLevel="0" collapsed="false">
      <c r="A455" s="0" t="str">
        <f aca="false">CIN!A22</f>
        <v>RB*Haynes, Jamal - CHI</v>
      </c>
      <c r="B455" s="448" t="n">
        <f aca="false">CIN!B22</f>
        <v>23</v>
      </c>
      <c r="C455" s="0" t="n">
        <f aca="false">CIN!X22</f>
        <v>0</v>
      </c>
      <c r="D455" s="0" t="n">
        <f aca="false">CIN!Y22</f>
        <v>0</v>
      </c>
      <c r="E455" s="0" t="n">
        <f aca="false">CIN!Z22</f>
        <v>0</v>
      </c>
    </row>
    <row r="456" customFormat="false" ht="15" hidden="false" customHeight="false" outlineLevel="0" collapsed="false">
      <c r="A456" s="0" t="str">
        <f aca="false">LAR!A24</f>
        <v>RB*Hunter, Jarquez - LAR</v>
      </c>
      <c r="B456" s="448" t="n">
        <f aca="false">LAR!B24</f>
        <v>24</v>
      </c>
      <c r="C456" s="0" t="n">
        <f aca="false">LAR!X24</f>
        <v>0</v>
      </c>
      <c r="D456" s="0" t="n">
        <f aca="false">LAR!Y24</f>
        <v>0</v>
      </c>
      <c r="E456" s="0" t="n">
        <f aca="false">LAR!Z24</f>
        <v>0</v>
      </c>
    </row>
    <row r="457" customFormat="false" ht="15" hidden="false" customHeight="false" outlineLevel="0" collapsed="false">
      <c r="A457" s="0" t="str">
        <f aca="false">DAL!A37</f>
        <v>WRJ*Johnson, Tyler - DAL</v>
      </c>
      <c r="B457" s="448" t="n">
        <f aca="false">DAL!B37</f>
        <v>27</v>
      </c>
      <c r="C457" s="0" t="n">
        <f aca="false">DAL!X37</f>
        <v>0</v>
      </c>
      <c r="D457" s="0" t="n">
        <f aca="false">DAL!Y37</f>
        <v>0</v>
      </c>
      <c r="E457" s="0" t="n">
        <f aca="false">DAL!Z37</f>
        <v>0</v>
      </c>
    </row>
    <row r="458" customFormat="false" ht="15" hidden="false" customHeight="false" outlineLevel="0" collapsed="false">
      <c r="A458" s="0" t="str">
        <f aca="false">CAR!A16</f>
        <v>QB*Grier, Will - CAR</v>
      </c>
      <c r="B458" s="448" t="n">
        <f aca="false">CAR!B16</f>
        <v>31</v>
      </c>
      <c r="C458" s="0" t="n">
        <f aca="false">CAR!X16</f>
        <v>0</v>
      </c>
      <c r="D458" s="0" t="n">
        <f aca="false">CAR!X16</f>
        <v>0</v>
      </c>
      <c r="E458" s="0" t="n">
        <f aca="false">CAR!X16</f>
        <v>0</v>
      </c>
    </row>
    <row r="459" customFormat="false" ht="15" hidden="false" customHeight="false" outlineLevel="0" collapsed="false">
      <c r="A459" s="0" t="str">
        <f aca="false">PHI!A36</f>
        <v>WR*Wilson, Johnny - PHI</v>
      </c>
      <c r="B459" s="448" t="n">
        <f aca="false">PHI!B36</f>
        <v>25</v>
      </c>
      <c r="C459" s="0" t="n">
        <f aca="false">PHI!X36</f>
        <v>0</v>
      </c>
      <c r="D459" s="0" t="n">
        <f aca="false">PHI!Y36</f>
        <v>0</v>
      </c>
      <c r="E459" s="0" t="n">
        <f aca="false">PHI!Z36</f>
        <v>0</v>
      </c>
    </row>
    <row r="460" customFormat="false" ht="15" hidden="false" customHeight="false" outlineLevel="0" collapsed="false">
      <c r="A460" s="0" t="str">
        <f aca="false">MIA!A46</f>
        <v>TE*Sims, Ben - MIA</v>
      </c>
      <c r="B460" s="448" t="n">
        <f aca="false">MIA!B46</f>
        <v>26</v>
      </c>
      <c r="C460" s="0" t="n">
        <f aca="false">MIA!X46</f>
        <v>0</v>
      </c>
      <c r="D460" s="0" t="n">
        <f aca="false">MIA!Y46</f>
        <v>0</v>
      </c>
      <c r="E460" s="0" t="n">
        <f aca="false">MIA!Z46</f>
        <v>0</v>
      </c>
    </row>
    <row r="461" customFormat="false" ht="15" hidden="false" customHeight="false" outlineLevel="0" collapsed="false">
      <c r="A461" s="0" t="str">
        <f aca="false">ARI!A16</f>
        <v>QB*Beck, Carson - ARI</v>
      </c>
      <c r="B461" s="448" t="n">
        <f aca="false">ARI!B16</f>
        <v>24</v>
      </c>
      <c r="C461" s="0" t="n">
        <f aca="false">ARI!X16</f>
        <v>0</v>
      </c>
      <c r="D461" s="0" t="n">
        <f aca="false">ARI!X16</f>
        <v>0</v>
      </c>
      <c r="E461" s="0" t="n">
        <f aca="false">ARI!X16</f>
        <v>0</v>
      </c>
    </row>
    <row r="462" customFormat="false" ht="15" hidden="false" customHeight="false" outlineLevel="0" collapsed="false">
      <c r="A462" s="0" t="str">
        <f aca="false">DAL!A15</f>
        <v>QB*Milton, Joe - DAL</v>
      </c>
      <c r="B462" s="448" t="n">
        <f aca="false">DAL!B15</f>
        <v>26</v>
      </c>
      <c r="C462" s="0" t="n">
        <f aca="false">DAL!X15</f>
        <v>0</v>
      </c>
      <c r="D462" s="0" t="n">
        <f aca="false">DAL!X15</f>
        <v>0</v>
      </c>
      <c r="E462" s="0" t="n">
        <f aca="false">DAL!X15</f>
        <v>0</v>
      </c>
    </row>
    <row r="463" customFormat="false" ht="15" hidden="false" customHeight="false" outlineLevel="0" collapsed="false">
      <c r="A463" s="0" t="n">
        <f aca="false">NYJ!A16</f>
        <v>0</v>
      </c>
      <c r="B463" s="448" t="n">
        <f aca="false">NYJ!B16</f>
        <v>0</v>
      </c>
      <c r="C463" s="0" t="n">
        <f aca="false">NYJ!X16</f>
        <v>0</v>
      </c>
      <c r="D463" s="0" t="n">
        <f aca="false">NYJ!X16</f>
        <v>0</v>
      </c>
      <c r="E463" s="0" t="n">
        <f aca="false">NYJ!X16</f>
        <v>0</v>
      </c>
    </row>
    <row r="464" customFormat="false" ht="15" hidden="false" customHeight="false" outlineLevel="0" collapsed="false">
      <c r="A464" s="0" t="n">
        <f aca="false">LAC!A26</f>
        <v>0</v>
      </c>
      <c r="B464" s="448" t="n">
        <f aca="false">LAC!B26</f>
        <v>0</v>
      </c>
      <c r="C464" s="0" t="n">
        <f aca="false">LAC!X26</f>
        <v>0</v>
      </c>
      <c r="D464" s="0" t="n">
        <f aca="false">LAC!Y26</f>
        <v>0</v>
      </c>
      <c r="E464" s="0" t="n">
        <f aca="false">LAC!Z26</f>
        <v>0</v>
      </c>
    </row>
    <row r="465" customFormat="false" ht="15" hidden="false" customHeight="false" outlineLevel="0" collapsed="false">
      <c r="A465" s="0" t="str">
        <f aca="false">NYJ!A15</f>
        <v>QB*Klubnik, Cade - NYJ</v>
      </c>
      <c r="B465" s="448" t="n">
        <f aca="false">NYJ!B15</f>
        <v>22</v>
      </c>
      <c r="C465" s="0" t="n">
        <f aca="false">NYJ!X15</f>
        <v>0</v>
      </c>
      <c r="D465" s="0" t="n">
        <f aca="false">NYJ!X15</f>
        <v>0</v>
      </c>
      <c r="E465" s="0" t="n">
        <f aca="false">NYJ!X15</f>
        <v>0</v>
      </c>
    </row>
    <row r="466" customFormat="false" ht="15" hidden="false" customHeight="false" outlineLevel="0" collapsed="false">
      <c r="A466" s="0" t="n">
        <f aca="false">TB!A37</f>
        <v>0</v>
      </c>
      <c r="B466" s="448" t="n">
        <f aca="false">TB!B37</f>
        <v>0</v>
      </c>
      <c r="C466" s="0" t="n">
        <f aca="false">TB!X37</f>
        <v>0</v>
      </c>
      <c r="D466" s="0" t="n">
        <f aca="false">TB!Y37</f>
        <v>0</v>
      </c>
      <c r="E466" s="0" t="n">
        <f aca="false">TB!Z37</f>
        <v>0</v>
      </c>
    </row>
    <row r="467" customFormat="false" ht="15" hidden="false" customHeight="false" outlineLevel="0" collapsed="false">
      <c r="A467" s="0" t="str">
        <f aca="false">PIT!A45</f>
        <v>TE*McGree, Lake - PIT</v>
      </c>
      <c r="B467" s="448" t="n">
        <f aca="false">PIT!B45</f>
        <v>23</v>
      </c>
      <c r="C467" s="0" t="n">
        <f aca="false">PIT!X45</f>
        <v>0</v>
      </c>
      <c r="D467" s="0" t="n">
        <f aca="false">PIT!Y45</f>
        <v>0</v>
      </c>
      <c r="E467" s="0" t="n">
        <f aca="false">PIT!Z45</f>
        <v>0</v>
      </c>
    </row>
    <row r="468" customFormat="false" ht="15" hidden="false" customHeight="false" outlineLevel="0" collapsed="false">
      <c r="A468" s="0" t="str">
        <f aca="false">ARI!A36</f>
        <v>WR*Weaver, Xavier - ARI</v>
      </c>
      <c r="B468" s="448" t="n">
        <f aca="false">ARI!B36</f>
        <v>23</v>
      </c>
      <c r="C468" s="0" t="n">
        <f aca="false">ARI!X36</f>
        <v>0</v>
      </c>
      <c r="D468" s="0" t="n">
        <f aca="false">ARI!Y36</f>
        <v>0</v>
      </c>
      <c r="E468" s="0" t="n">
        <f aca="false">ARI!Z36</f>
        <v>0</v>
      </c>
    </row>
    <row r="469" customFormat="false" ht="15" hidden="false" customHeight="false" outlineLevel="0" collapsed="false">
      <c r="A469" s="0" t="str">
        <f aca="false">JAX!A37</f>
        <v>WR*Trammell, Austin - JAX</v>
      </c>
      <c r="B469" s="448" t="n">
        <f aca="false">JAX!B37</f>
        <v>28</v>
      </c>
      <c r="C469" s="0" t="n">
        <f aca="false">JAX!X37</f>
        <v>0</v>
      </c>
      <c r="D469" s="0" t="n">
        <f aca="false">JAX!Y37</f>
        <v>0</v>
      </c>
      <c r="E469" s="0" t="n">
        <f aca="false">JAX!Z37</f>
        <v>0</v>
      </c>
    </row>
    <row r="470" customFormat="false" ht="15" hidden="false" customHeight="false" outlineLevel="0" collapsed="false">
      <c r="A470" s="0" t="str">
        <f aca="false">SEA!A25</f>
        <v>RB*McIntosh, Kenny - SEA</v>
      </c>
      <c r="B470" s="448" t="n">
        <f aca="false">SEA!B25</f>
        <v>26</v>
      </c>
      <c r="C470" s="0" t="n">
        <f aca="false">SEA!X25</f>
        <v>0</v>
      </c>
      <c r="D470" s="0" t="n">
        <f aca="false">SEA!Y25</f>
        <v>0</v>
      </c>
      <c r="E470" s="0" t="n">
        <f aca="false">SEA!Z25</f>
        <v>0</v>
      </c>
    </row>
    <row r="471" customFormat="false" ht="15" hidden="false" customHeight="false" outlineLevel="0" collapsed="false">
      <c r="A471" s="0" t="str">
        <f aca="false">JAX!A36</f>
        <v>WR*Cameron, Josh - JAX</v>
      </c>
      <c r="B471" s="448" t="n">
        <f aca="false">JAX!B36</f>
        <v>23</v>
      </c>
      <c r="C471" s="0" t="n">
        <f aca="false">JAX!X36</f>
        <v>0</v>
      </c>
      <c r="D471" s="0" t="n">
        <f aca="false">JAX!Y36</f>
        <v>0</v>
      </c>
      <c r="E471" s="0" t="n">
        <f aca="false">JAX!Z36</f>
        <v>0</v>
      </c>
    </row>
    <row r="472" customFormat="false" ht="15" hidden="false" customHeight="false" outlineLevel="0" collapsed="false">
      <c r="A472" s="0" t="str">
        <f aca="false">TB!A45</f>
        <v>TE*Kieft, Ko - TB</v>
      </c>
      <c r="B472" s="448" t="n">
        <f aca="false">TB!B45</f>
        <v>28</v>
      </c>
      <c r="C472" s="0" t="n">
        <f aca="false">TB!X45</f>
        <v>0</v>
      </c>
      <c r="D472" s="0" t="n">
        <f aca="false">TB!Y45</f>
        <v>0</v>
      </c>
      <c r="E472" s="0" t="n">
        <f aca="false">TB!Z45</f>
        <v>0</v>
      </c>
    </row>
    <row r="473" customFormat="false" ht="15" hidden="false" customHeight="false" outlineLevel="0" collapsed="false">
      <c r="A473" s="0" t="str">
        <f aca="false">PIT!A26</f>
        <v>RB*Homer, Travis - PIT</v>
      </c>
      <c r="B473" s="448" t="n">
        <f aca="false">PIT!B26</f>
        <v>27</v>
      </c>
      <c r="C473" s="0" t="n">
        <f aca="false">PIT!X26</f>
        <v>0</v>
      </c>
      <c r="D473" s="0" t="n">
        <f aca="false">PIT!Y26</f>
        <v>0</v>
      </c>
      <c r="E473" s="0" t="n">
        <f aca="false">PIT!Z26</f>
        <v>0</v>
      </c>
    </row>
    <row r="474" customFormat="false" ht="15" hidden="false" customHeight="false" outlineLevel="0" collapsed="false">
      <c r="A474" s="0" t="str">
        <f aca="false">PIT!A36</f>
        <v>WR*Heidenreich, El - PIT</v>
      </c>
      <c r="B474" s="448" t="n">
        <f aca="false">PIT!B36</f>
        <v>22</v>
      </c>
      <c r="C474" s="0" t="n">
        <f aca="false">PIT!X36</f>
        <v>0</v>
      </c>
      <c r="D474" s="0" t="n">
        <f aca="false">PIT!Y36</f>
        <v>0</v>
      </c>
      <c r="E474" s="0" t="n">
        <f aca="false">PIT!Z36</f>
        <v>0</v>
      </c>
    </row>
    <row r="475" customFormat="false" ht="15" hidden="false" customHeight="false" outlineLevel="0" collapsed="false">
      <c r="A475" s="0" t="str">
        <f aca="false">NYG!A23</f>
        <v>RB*Gray, Eric - NYG</v>
      </c>
      <c r="B475" s="448" t="n">
        <f aca="false">NYG!B23</f>
        <v>27</v>
      </c>
      <c r="C475" s="0" t="n">
        <f aca="false">NYG!X23</f>
        <v>0</v>
      </c>
      <c r="D475" s="0" t="n">
        <f aca="false">NYG!Y23</f>
        <v>0</v>
      </c>
      <c r="E475" s="0" t="n">
        <f aca="false">NYG!Z23</f>
        <v>0</v>
      </c>
    </row>
    <row r="476" customFormat="false" ht="15" hidden="false" customHeight="false" outlineLevel="0" collapsed="false">
      <c r="A476" s="0" t="str">
        <f aca="false">SF!A25</f>
        <v>RB*Taylor, Patrick - SF</v>
      </c>
      <c r="B476" s="448" t="n">
        <f aca="false">SF!B25</f>
        <v>28</v>
      </c>
      <c r="C476" s="0" t="n">
        <f aca="false">SF!X25</f>
        <v>0</v>
      </c>
      <c r="D476" s="0" t="n">
        <f aca="false">SF!Y25</f>
        <v>0</v>
      </c>
      <c r="E476" s="0" t="n">
        <f aca="false">SF!Z25</f>
        <v>0</v>
      </c>
    </row>
    <row r="477" customFormat="false" ht="15" hidden="false" customHeight="false" outlineLevel="0" collapsed="false">
      <c r="A477" s="0" t="n">
        <f aca="false">NO!A15</f>
        <v>0</v>
      </c>
      <c r="B477" s="448" t="n">
        <f aca="false">NO!B15</f>
        <v>0</v>
      </c>
      <c r="C477" s="0" t="n">
        <f aca="false">NO!X15</f>
        <v>0</v>
      </c>
      <c r="D477" s="0" t="n">
        <f aca="false">NO!X15</f>
        <v>0</v>
      </c>
      <c r="E477" s="0" t="n">
        <f aca="false">NO!X15</f>
        <v>0</v>
      </c>
    </row>
    <row r="478" customFormat="false" ht="15" hidden="false" customHeight="false" outlineLevel="0" collapsed="false">
      <c r="A478" s="0" t="n">
        <f aca="false">IND!A26</f>
        <v>0</v>
      </c>
      <c r="B478" s="448" t="n">
        <f aca="false">IND!B26</f>
        <v>0</v>
      </c>
      <c r="C478" s="0" t="n">
        <f aca="false">IND!X26</f>
        <v>0</v>
      </c>
      <c r="D478" s="0" t="n">
        <f aca="false">IND!Y26</f>
        <v>0</v>
      </c>
      <c r="E478" s="0" t="n">
        <f aca="false">IND!Z26</f>
        <v>0</v>
      </c>
    </row>
    <row r="479" customFormat="false" ht="15" hidden="false" customHeight="false" outlineLevel="0" collapsed="false">
      <c r="A479" s="0" t="n">
        <f aca="false">LAC!A45</f>
        <v>0</v>
      </c>
      <c r="B479" s="448" t="n">
        <f aca="false">LAC!B45</f>
        <v>0</v>
      </c>
      <c r="C479" s="0" t="n">
        <f aca="false">LAC!X45</f>
        <v>0</v>
      </c>
      <c r="D479" s="0" t="n">
        <f aca="false">LAC!Y45</f>
        <v>0</v>
      </c>
      <c r="E479" s="0" t="n">
        <f aca="false">LAC!Z45</f>
        <v>0</v>
      </c>
    </row>
    <row r="480" customFormat="false" ht="15" hidden="false" customHeight="false" outlineLevel="0" collapsed="false">
      <c r="A480" s="0" t="str">
        <f aca="false">HOU!A43</f>
        <v>TE*Klein, Marlin - HOU</v>
      </c>
      <c r="B480" s="448" t="n">
        <f aca="false">HOU!B43</f>
        <v>23</v>
      </c>
      <c r="C480" s="0" t="n">
        <f aca="false">HOU!X43</f>
        <v>0</v>
      </c>
      <c r="D480" s="0" t="n">
        <f aca="false">HOU!Y43</f>
        <v>0</v>
      </c>
      <c r="E480" s="0" t="n">
        <f aca="false">HOU!Z43</f>
        <v>0</v>
      </c>
    </row>
    <row r="481" customFormat="false" ht="15" hidden="false" customHeight="false" outlineLevel="0" collapsed="false">
      <c r="A481" s="0" t="str">
        <f aca="false">PHI!A45</f>
        <v>TE*Mundt, Johnny - PHI</v>
      </c>
      <c r="B481" s="448" t="n">
        <f aca="false">PHI!B45</f>
        <v>31</v>
      </c>
      <c r="C481" s="0" t="n">
        <f aca="false">PHI!X45</f>
        <v>0</v>
      </c>
      <c r="D481" s="0" t="n">
        <f aca="false">PHI!Y45</f>
        <v>0</v>
      </c>
      <c r="E481" s="0" t="n">
        <f aca="false">PHI!Z45</f>
        <v>0</v>
      </c>
    </row>
    <row r="482" customFormat="false" ht="15" hidden="false" customHeight="false" outlineLevel="0" collapsed="false">
      <c r="A482" s="0" t="str">
        <f aca="false">SF!A44</f>
        <v>TE*Farrell, Luke - SF</v>
      </c>
      <c r="B482" s="448" t="n">
        <f aca="false">SF!B44</f>
        <v>29</v>
      </c>
      <c r="C482" s="0" t="n">
        <f aca="false">SF!X44</f>
        <v>0</v>
      </c>
      <c r="D482" s="0" t="n">
        <f aca="false">SF!Y44</f>
        <v>0</v>
      </c>
      <c r="E482" s="0" t="n">
        <f aca="false">SF!Z44</f>
        <v>0</v>
      </c>
    </row>
    <row r="483" customFormat="false" ht="15" hidden="false" customHeight="false" outlineLevel="0" collapsed="false">
      <c r="A483" s="0" t="n">
        <f aca="false">LAC!A25</f>
        <v>0</v>
      </c>
      <c r="B483" s="448" t="n">
        <f aca="false">LAC!B25</f>
        <v>0</v>
      </c>
      <c r="C483" s="0" t="n">
        <f aca="false">LAC!X25</f>
        <v>0</v>
      </c>
      <c r="D483" s="0" t="n">
        <f aca="false">LAC!Y25</f>
        <v>0</v>
      </c>
      <c r="E483" s="0" t="n">
        <f aca="false">LAC!Z25</f>
        <v>0</v>
      </c>
    </row>
    <row r="484" customFormat="false" ht="15" hidden="false" customHeight="false" outlineLevel="0" collapsed="false">
      <c r="A484" s="0" t="str">
        <f aca="false">DET!A16</f>
        <v>QB*Altmyer, Luke - DET</v>
      </c>
      <c r="B484" s="448" t="n">
        <f aca="false">DET!B16</f>
        <v>23</v>
      </c>
      <c r="C484" s="0" t="n">
        <f aca="false">DET!X16</f>
        <v>0</v>
      </c>
      <c r="D484" s="0" t="n">
        <f aca="false">DET!X16</f>
        <v>0</v>
      </c>
      <c r="E484" s="0" t="n">
        <f aca="false">DET!X16</f>
        <v>0</v>
      </c>
    </row>
    <row r="485" customFormat="false" ht="15" hidden="false" customHeight="false" outlineLevel="0" collapsed="false">
      <c r="A485" s="0" t="str">
        <f aca="false">GB!A45</f>
        <v>TE*Whyle, Josh - GB</v>
      </c>
      <c r="B485" s="448" t="n">
        <f aca="false">GB!B45</f>
        <v>26</v>
      </c>
      <c r="C485" s="0" t="n">
        <f aca="false">GB!X45</f>
        <v>0</v>
      </c>
      <c r="D485" s="0" t="n">
        <f aca="false">GB!Y45</f>
        <v>0</v>
      </c>
      <c r="E485" s="0" t="n">
        <f aca="false">GB!Z45</f>
        <v>0</v>
      </c>
    </row>
    <row r="486" customFormat="false" ht="15" hidden="false" customHeight="false" outlineLevel="0" collapsed="false">
      <c r="A486" s="0" t="str">
        <f aca="false">KC!A46</f>
        <v>TE*Briningstool, Jake - KC</v>
      </c>
      <c r="B486" s="448" t="n">
        <f aca="false">KC!B46</f>
        <v>23</v>
      </c>
      <c r="C486" s="0" t="n">
        <f aca="false">KC!X46</f>
        <v>0</v>
      </c>
      <c r="D486" s="0" t="n">
        <f aca="false">KC!Y46</f>
        <v>0</v>
      </c>
      <c r="E486" s="0" t="n">
        <f aca="false">KC!Z46</f>
        <v>0</v>
      </c>
    </row>
    <row r="487" customFormat="false" ht="15" hidden="false" customHeight="false" outlineLevel="0" collapsed="false">
      <c r="A487" s="0" t="str">
        <f aca="false">CLE!A43</f>
        <v>TE*Fannin, Harold - CLE</v>
      </c>
      <c r="B487" s="448" t="n">
        <f aca="false">CLE!B43</f>
        <v>22</v>
      </c>
      <c r="C487" s="0" t="n">
        <f aca="false">CLE!X43</f>
        <v>114</v>
      </c>
      <c r="D487" s="0" t="n">
        <f aca="false">ARI!Y153</f>
        <v>0</v>
      </c>
      <c r="E487" s="0" t="n">
        <f aca="false">ARI!Z153</f>
        <v>0</v>
      </c>
    </row>
    <row r="488" customFormat="false" ht="15" hidden="false" customHeight="false" outlineLevel="0" collapsed="false">
      <c r="A488" s="0" t="n">
        <f aca="false">HOU!A26</f>
        <v>0</v>
      </c>
      <c r="B488" s="448" t="n">
        <f aca="false">HOU!B26</f>
        <v>0</v>
      </c>
      <c r="C488" s="0" t="n">
        <f aca="false">HOU!X26</f>
        <v>0</v>
      </c>
      <c r="D488" s="0" t="n">
        <f aca="false">ARI!Y236</f>
        <v>0</v>
      </c>
      <c r="E488" s="0" t="n">
        <f aca="false">ARI!Z236</f>
        <v>0</v>
      </c>
    </row>
    <row r="489" customFormat="false" ht="15" hidden="false" customHeight="false" outlineLevel="0" collapsed="false">
      <c r="A489" s="0" t="str">
        <f aca="false">LAR!A36</f>
        <v>WR*Daniels, CJ - LAR</v>
      </c>
      <c r="B489" s="448" t="n">
        <f aca="false">LAR!B36</f>
        <v>24</v>
      </c>
      <c r="C489" s="0" t="n">
        <f aca="false">LAR!X36</f>
        <v>8.8</v>
      </c>
      <c r="D489" s="0" t="n">
        <f aca="false">ARI!Y349</f>
        <v>0</v>
      </c>
      <c r="E489" s="0" t="n">
        <f aca="false">ARI!Z349</f>
        <v>0</v>
      </c>
    </row>
    <row r="490" customFormat="false" ht="15" hidden="false" customHeight="false" outlineLevel="0" collapsed="false">
      <c r="A490" s="0" t="str">
        <f aca="false">JAX!A24</f>
        <v>RB*Allen, LeQuint - JAX</v>
      </c>
      <c r="B490" s="448" t="n">
        <f aca="false">JAX!B24</f>
        <v>22</v>
      </c>
      <c r="C490" s="0" t="n">
        <f aca="false">JAX!X24</f>
        <v>21.9</v>
      </c>
      <c r="D490" s="0" t="n">
        <f aca="false">ARI!Y270</f>
        <v>0</v>
      </c>
      <c r="E490" s="0" t="n">
        <f aca="false">ARI!Z270</f>
        <v>0</v>
      </c>
    </row>
    <row r="491" customFormat="false" ht="15" hidden="false" customHeight="false" outlineLevel="0" collapsed="false">
      <c r="A491" s="0" t="str">
        <f aca="false">SEA!A26</f>
        <v>RB*Holani, George - SEA</v>
      </c>
      <c r="B491" s="448" t="n">
        <f aca="false">SEA!B26</f>
        <v>26</v>
      </c>
      <c r="C491" s="0" t="n">
        <f aca="false">SEA!X26</f>
        <v>22.5</v>
      </c>
      <c r="D491" s="0" t="n">
        <f aca="false">ARI!Y522</f>
        <v>0</v>
      </c>
      <c r="E491" s="0" t="n">
        <f aca="false">ARI!Z522</f>
        <v>0</v>
      </c>
    </row>
    <row r="492" customFormat="false" ht="15" hidden="false" customHeight="false" outlineLevel="0" collapsed="false">
      <c r="A492" s="0" t="str">
        <f aca="false">KC!A26</f>
        <v>RB*Ott, Jadyn - KC</v>
      </c>
      <c r="B492" s="448" t="n">
        <f aca="false">KC!B26</f>
        <v>23</v>
      </c>
      <c r="C492" s="0" t="n">
        <f aca="false">KC!X26</f>
        <v>0</v>
      </c>
      <c r="D492" s="0" t="n">
        <f aca="false">ARI!Y290</f>
        <v>0</v>
      </c>
      <c r="E492" s="0" t="n">
        <f aca="false">ARI!Z290</f>
        <v>0</v>
      </c>
    </row>
    <row r="493" customFormat="false" ht="15" hidden="false" customHeight="false" outlineLevel="0" collapsed="false">
      <c r="A493" s="0" t="str">
        <f aca="false">LV!A37</f>
        <v>WR*Young, Dareke - LV</v>
      </c>
      <c r="B493" s="448" t="n">
        <f aca="false">LV!B37</f>
        <v>27</v>
      </c>
      <c r="C493" s="0" t="n">
        <f aca="false">LV!X37</f>
        <v>1.9</v>
      </c>
      <c r="D493" s="0" t="n">
        <f aca="false">ARI!Y314</f>
        <v>0</v>
      </c>
      <c r="E493" s="0" t="n">
        <f aca="false">ARI!Z314</f>
        <v>0</v>
      </c>
    </row>
    <row r="494" customFormat="false" ht="15" hidden="false" customHeight="false" outlineLevel="0" collapsed="false">
      <c r="A494" s="0" t="str">
        <f aca="false">SEA!A46</f>
        <v>TE*Saubert, Eric - SEA</v>
      </c>
      <c r="B494" s="448" t="n">
        <f aca="false">SEA!B46</f>
        <v>32</v>
      </c>
      <c r="C494" s="0" t="n">
        <f aca="false">SEA!X46</f>
        <v>0</v>
      </c>
      <c r="D494" s="0" t="n">
        <f aca="false">ARI!Y532</f>
        <v>0</v>
      </c>
      <c r="E494" s="0" t="n">
        <f aca="false">ARI!Z532</f>
        <v>0</v>
      </c>
    </row>
    <row r="495" customFormat="false" ht="15" hidden="false" customHeight="false" outlineLevel="0" collapsed="false">
      <c r="A495" s="0" t="str">
        <f aca="false">DEN!A45</f>
        <v>TE*Joly, Justin - DEN</v>
      </c>
      <c r="B495" s="448" t="n">
        <f aca="false">DEN!B45</f>
        <v>21</v>
      </c>
      <c r="C495" s="0" t="n">
        <f aca="false">DEN!X45</f>
        <v>12.4</v>
      </c>
      <c r="D495" s="0" t="n">
        <f aca="false">ARI!Y191</f>
        <v>0</v>
      </c>
      <c r="E495" s="0" t="n">
        <f aca="false">ARI!Z191</f>
        <v>0</v>
      </c>
    </row>
    <row r="496" customFormat="false" ht="15" hidden="false" customHeight="false" outlineLevel="0" collapsed="false">
      <c r="A496" s="0" t="str">
        <f aca="false">MIA!A43</f>
        <v>TE*Dulcich, Greg - MIA</v>
      </c>
      <c r="B496" s="448" t="n">
        <f aca="false">MIA!B43</f>
        <v>26</v>
      </c>
      <c r="C496" s="0" t="n">
        <f aca="false">MIA!X43</f>
        <v>59.5</v>
      </c>
      <c r="D496" s="0" t="n">
        <f aca="false">ARI!Y369</f>
        <v>0</v>
      </c>
      <c r="E496" s="0" t="n">
        <f aca="false">ARI!Z369</f>
        <v>0</v>
      </c>
    </row>
    <row r="497" customFormat="false" ht="15" hidden="false" customHeight="false" outlineLevel="0" collapsed="false">
      <c r="A497" s="0" t="n">
        <f aca="false">LAR!A25</f>
        <v>0</v>
      </c>
      <c r="B497" s="448" t="n">
        <f aca="false">LAR!B25</f>
        <v>0</v>
      </c>
      <c r="C497" s="0" t="n">
        <f aca="false">LAR!X25</f>
        <v>0</v>
      </c>
      <c r="D497" s="0" t="n">
        <f aca="false">LAR!Y25</f>
        <v>0</v>
      </c>
      <c r="E497" s="0" t="n">
        <f aca="false">LAR!Z25</f>
        <v>0</v>
      </c>
    </row>
    <row r="498" customFormat="false" ht="15" hidden="false" customHeight="false" outlineLevel="0" collapsed="false">
      <c r="A498" s="0" t="n">
        <f aca="false">NE!A16</f>
        <v>0</v>
      </c>
      <c r="B498" s="448" t="n">
        <f aca="false">NE!B16</f>
        <v>0</v>
      </c>
      <c r="C498" s="0" t="n">
        <f aca="false">NE!X16</f>
        <v>0</v>
      </c>
      <c r="D498" s="0" t="n">
        <f aca="false">NE!X16</f>
        <v>0</v>
      </c>
      <c r="E498" s="0" t="n">
        <f aca="false">NE!X16</f>
        <v>0</v>
      </c>
    </row>
    <row r="499" customFormat="false" ht="15" hidden="false" customHeight="false" outlineLevel="0" collapsed="false">
      <c r="A499" s="0" t="str">
        <f aca="false">TEN!A16</f>
        <v>QB*Levis, Will - TEN</v>
      </c>
      <c r="B499" s="448" t="n">
        <f aca="false">TEN!B16</f>
        <v>27</v>
      </c>
      <c r="C499" s="0" t="n">
        <f aca="false">TEN!X16</f>
        <v>0</v>
      </c>
      <c r="D499" s="0" t="n">
        <f aca="false">TEN!X16</f>
        <v>0</v>
      </c>
      <c r="E499" s="0" t="n">
        <f aca="false">TEN!X16</f>
        <v>0</v>
      </c>
    </row>
    <row r="500" customFormat="false" ht="15" hidden="false" customHeight="false" outlineLevel="0" collapsed="false">
      <c r="A500" s="0" t="n">
        <f aca="false">TB!A25</f>
        <v>0</v>
      </c>
      <c r="B500" s="448" t="n">
        <f aca="false">TB!B25</f>
        <v>0</v>
      </c>
      <c r="C500" s="0" t="n">
        <f aca="false">TB!X25</f>
        <v>0</v>
      </c>
      <c r="D500" s="0" t="n">
        <f aca="false">TB!Y25</f>
        <v>0</v>
      </c>
      <c r="E500" s="0" t="n">
        <f aca="false">TB!Z25</f>
        <v>0</v>
      </c>
    </row>
    <row r="501" customFormat="false" ht="15" hidden="false" customHeight="false" outlineLevel="0" collapsed="false">
      <c r="A501" s="0" t="str">
        <f aca="false">WAS!A46</f>
        <v>TE*Yankoff, Colson - WAS</v>
      </c>
      <c r="B501" s="448" t="n">
        <f aca="false">WAS!B46</f>
        <v>26</v>
      </c>
      <c r="C501" s="0" t="n">
        <f aca="false">WAS!X46</f>
        <v>0</v>
      </c>
      <c r="D501" s="0" t="n">
        <f aca="false">WAS!Y46</f>
        <v>0</v>
      </c>
      <c r="E501" s="0" t="n">
        <f aca="false">WAS!Z46</f>
        <v>0</v>
      </c>
    </row>
    <row r="502" customFormat="false" ht="15" hidden="false" customHeight="false" outlineLevel="0" collapsed="false">
      <c r="A502" s="0" t="str">
        <f aca="false">PIT!A15</f>
        <v>QB*Rudolph, Mason - PIT</v>
      </c>
      <c r="B502" s="448" t="n">
        <f aca="false">PIT!B15</f>
        <v>31</v>
      </c>
      <c r="C502" s="0" t="n">
        <f aca="false">PIT!X15</f>
        <v>0</v>
      </c>
      <c r="D502" s="0" t="n">
        <f aca="false">PIT!X15</f>
        <v>0</v>
      </c>
      <c r="E502" s="0" t="n">
        <f aca="false">PIT!X15</f>
        <v>0</v>
      </c>
    </row>
    <row r="503" customFormat="false" ht="15" hidden="false" customHeight="false" outlineLevel="0" collapsed="false">
      <c r="A503" s="0" t="str">
        <f aca="false">LV!A16</f>
        <v>QB*O'Connell, Aidan - LV</v>
      </c>
      <c r="B503" s="448" t="n">
        <f aca="false">LV!B16</f>
        <v>28</v>
      </c>
      <c r="C503" s="0" t="n">
        <f aca="false">LV!X16</f>
        <v>0</v>
      </c>
      <c r="D503" s="0" t="n">
        <f aca="false">LV!X16</f>
        <v>0</v>
      </c>
      <c r="E503" s="0" t="n">
        <f aca="false">LV!X16</f>
        <v>0</v>
      </c>
    </row>
    <row r="504" customFormat="false" ht="15" hidden="false" customHeight="false" outlineLevel="0" collapsed="false">
      <c r="A504" s="0" t="str">
        <f aca="false">NE!A15</f>
        <v>QB*DeVito, Tommy - NE</v>
      </c>
      <c r="B504" s="448" t="n">
        <f aca="false">NE!B15</f>
        <v>27</v>
      </c>
      <c r="C504" s="0" t="n">
        <f aca="false">NE!X15</f>
        <v>0</v>
      </c>
      <c r="D504" s="0" t="n">
        <f aca="false">NE!X15</f>
        <v>0</v>
      </c>
      <c r="E504" s="0" t="n">
        <f aca="false">NE!X15</f>
        <v>0</v>
      </c>
    </row>
    <row r="505" customFormat="false" ht="15" hidden="false" customHeight="false" outlineLevel="0" collapsed="false">
      <c r="A505" s="0" t="str">
        <f aca="false">WAS!A15</f>
        <v>QB*Mariota, Marcus - WAS</v>
      </c>
      <c r="B505" s="448" t="n">
        <f aca="false">WAS!B15</f>
        <v>33</v>
      </c>
      <c r="C505" s="0" t="n">
        <f aca="false">WAS!X15</f>
        <v>0</v>
      </c>
      <c r="D505" s="0" t="n">
        <f aca="false">WAS!X15</f>
        <v>0</v>
      </c>
      <c r="E505" s="0" t="n">
        <f aca="false">WAS!X15</f>
        <v>0</v>
      </c>
    </row>
    <row r="506" customFormat="false" ht="15" hidden="false" customHeight="false" outlineLevel="0" collapsed="false">
      <c r="A506" s="0" t="n">
        <f aca="false">MIA!A26</f>
        <v>0</v>
      </c>
      <c r="B506" s="448" t="n">
        <f aca="false">MIA!B26</f>
        <v>0</v>
      </c>
      <c r="C506" s="0" t="n">
        <f aca="false">MIA!X26</f>
        <v>0</v>
      </c>
      <c r="D506" s="0" t="n">
        <f aca="false">MIA!Y26</f>
        <v>0</v>
      </c>
      <c r="E506" s="0" t="n">
        <f aca="false">MIA!Z26</f>
        <v>0</v>
      </c>
    </row>
    <row r="507" customFormat="false" ht="15" hidden="false" customHeight="false" outlineLevel="0" collapsed="false">
      <c r="A507" s="0" t="n">
        <f aca="false">TB!A46</f>
        <v>0</v>
      </c>
      <c r="B507" s="448" t="n">
        <f aca="false">TB!B46</f>
        <v>0</v>
      </c>
      <c r="C507" s="0" t="n">
        <f aca="false">TB!X46</f>
        <v>0</v>
      </c>
      <c r="D507" s="0" t="n">
        <f aca="false">TB!Y46</f>
        <v>0</v>
      </c>
      <c r="E507" s="0" t="n">
        <f aca="false">TB!Z46</f>
        <v>0</v>
      </c>
    </row>
    <row r="508" customFormat="false" ht="15" hidden="false" customHeight="false" outlineLevel="0" collapsed="false">
      <c r="A508" s="0" t="n">
        <f aca="false">MIA!A16</f>
        <v>0</v>
      </c>
      <c r="B508" s="448" t="n">
        <f aca="false">MIA!B16</f>
        <v>0</v>
      </c>
      <c r="C508" s="0" t="n">
        <f aca="false">MIA!X16</f>
        <v>0</v>
      </c>
      <c r="D508" s="0" t="n">
        <f aca="false">MIA!X16</f>
        <v>0</v>
      </c>
      <c r="E508" s="0" t="n">
        <f aca="false">MIA!X16</f>
        <v>0</v>
      </c>
    </row>
    <row r="509" customFormat="false" ht="15" hidden="false" customHeight="false" outlineLevel="0" collapsed="false">
      <c r="A509" s="0" t="str">
        <f aca="false">PHI!A15</f>
        <v>QB*McKee, Tanner - PHI</v>
      </c>
      <c r="B509" s="448" t="n">
        <f aca="false">PHI!B15</f>
        <v>26</v>
      </c>
      <c r="C509" s="0" t="n">
        <f aca="false">PHI!X15</f>
        <v>0</v>
      </c>
      <c r="D509" s="0" t="n">
        <f aca="false">PHI!X15</f>
        <v>0</v>
      </c>
      <c r="E509" s="0" t="n">
        <f aca="false">PHI!X15</f>
        <v>0</v>
      </c>
    </row>
    <row r="510" customFormat="false" ht="15" hidden="false" customHeight="false" outlineLevel="0" collapsed="false">
      <c r="A510" s="0" t="str">
        <f aca="false">SF!A16</f>
        <v>QB*Rourke, Kurtis - SF</v>
      </c>
      <c r="B510" s="448" t="n">
        <f aca="false">SF!B16</f>
        <v>25</v>
      </c>
      <c r="C510" s="0" t="n">
        <f aca="false">SF!X16</f>
        <v>0</v>
      </c>
      <c r="D510" s="0" t="n">
        <f aca="false">SF!X16</f>
        <v>0</v>
      </c>
      <c r="E510" s="0" t="n">
        <f aca="false">SF!X16</f>
        <v>0</v>
      </c>
    </row>
    <row r="511" customFormat="false" ht="15" hidden="false" customHeight="false" outlineLevel="0" collapsed="false">
      <c r="A511" s="0" t="str">
        <f aca="false">MIN!A16</f>
        <v>WR*Wentz, Carson - MIN</v>
      </c>
      <c r="B511" s="448" t="n">
        <f aca="false">MIN!B16</f>
        <v>33</v>
      </c>
      <c r="C511" s="0" t="n">
        <f aca="false">MIN!X16</f>
        <v>0</v>
      </c>
      <c r="D511" s="0" t="n">
        <f aca="false">MIN!X16</f>
        <v>0</v>
      </c>
      <c r="E511" s="0" t="n">
        <f aca="false">MIN!X16</f>
        <v>0</v>
      </c>
    </row>
    <row r="512" customFormat="false" ht="15" hidden="false" customHeight="false" outlineLevel="0" collapsed="false">
      <c r="A512" s="0" t="str">
        <f aca="false">MIA!A15</f>
        <v>QB*Ewers, Quinn - MIA</v>
      </c>
      <c r="B512" s="448" t="n">
        <f aca="false">MIA!B15</f>
        <v>23</v>
      </c>
      <c r="C512" s="0" t="n">
        <f aca="false">MIA!X15</f>
        <v>0</v>
      </c>
      <c r="D512" s="0" t="n">
        <f aca="false">MIA!X15</f>
        <v>0</v>
      </c>
      <c r="E512" s="0" t="n">
        <f aca="false">MIA!X15</f>
        <v>0</v>
      </c>
    </row>
    <row r="513" customFormat="false" ht="15" hidden="false" customHeight="false" outlineLevel="0" collapsed="false">
      <c r="A513" s="0" t="n">
        <f aca="false">LV!A46</f>
        <v>0</v>
      </c>
      <c r="B513" s="448" t="n">
        <f aca="false">LV!B46</f>
        <v>0</v>
      </c>
      <c r="C513" s="0" t="n">
        <f aca="false">LV!X46</f>
        <v>0</v>
      </c>
      <c r="D513" s="0" t="n">
        <f aca="false">LV!Y46</f>
        <v>0</v>
      </c>
      <c r="E513" s="0" t="n">
        <f aca="false">LV!Z46</f>
        <v>0</v>
      </c>
    </row>
    <row r="514" customFormat="false" ht="15" hidden="false" customHeight="false" outlineLevel="0" collapsed="false">
      <c r="A514" s="0" t="n">
        <f aca="false">LAC!A15</f>
        <v>0</v>
      </c>
      <c r="B514" s="448" t="n">
        <f aca="false">LAC!B15</f>
        <v>0</v>
      </c>
      <c r="C514" s="0" t="n">
        <f aca="false">LAC!X15</f>
        <v>0</v>
      </c>
      <c r="D514" s="0" t="n">
        <f aca="false">LAC!X15</f>
        <v>0</v>
      </c>
      <c r="E514" s="0" t="n">
        <f aca="false">LAC!X15</f>
        <v>0</v>
      </c>
    </row>
    <row r="515" customFormat="false" ht="15" hidden="false" customHeight="false" outlineLevel="0" collapsed="false">
      <c r="A515" s="0" t="str">
        <f aca="false">BALT!A37</f>
        <v>WR*Guillory, Xavier - BAL</v>
      </c>
      <c r="B515" s="448" t="n">
        <f aca="false">BALT!B37</f>
        <v>24</v>
      </c>
      <c r="C515" s="0" t="n">
        <f aca="false">BALT!X37</f>
        <v>0</v>
      </c>
      <c r="D515" s="0" t="n">
        <f aca="false">BALT!Y37</f>
        <v>0</v>
      </c>
      <c r="E515" s="0" t="n">
        <f aca="false">BALT!Z37</f>
        <v>0</v>
      </c>
    </row>
    <row r="516" customFormat="false" ht="15" hidden="false" customHeight="false" outlineLevel="0" collapsed="false">
      <c r="A516" s="0" t="str">
        <f aca="false">DEN!A15</f>
        <v>QB*Stidham, Jarrett - DEN</v>
      </c>
      <c r="B516" s="448" t="n">
        <f aca="false">DEN!B15</f>
        <v>30</v>
      </c>
      <c r="C516" s="0" t="n">
        <f aca="false">DEN!X15</f>
        <v>0</v>
      </c>
      <c r="D516" s="0" t="n">
        <f aca="false">DEN!X15</f>
        <v>0</v>
      </c>
      <c r="E516" s="0" t="n">
        <f aca="false">DEN!X15</f>
        <v>0</v>
      </c>
    </row>
    <row r="517" customFormat="false" ht="15" hidden="false" customHeight="false" outlineLevel="0" collapsed="false">
      <c r="A517" s="0" t="n">
        <f aca="false">ATL!A25</f>
        <v>0</v>
      </c>
      <c r="B517" s="448" t="n">
        <f aca="false">ATL!B25</f>
        <v>0</v>
      </c>
      <c r="C517" s="0" t="n">
        <f aca="false">ATL!X25</f>
        <v>0</v>
      </c>
      <c r="D517" s="0" t="n">
        <f aca="false">ATL!Y25</f>
        <v>0</v>
      </c>
      <c r="E517" s="0" t="n">
        <f aca="false">ATL!Z25</f>
        <v>0</v>
      </c>
    </row>
    <row r="518" customFormat="false" ht="15" hidden="false" customHeight="false" outlineLevel="0" collapsed="false">
      <c r="A518" s="0" t="str">
        <f aca="false">ARI!A37</f>
        <v>WR*Virgil, Reggie - ARI</v>
      </c>
      <c r="B518" s="448" t="n">
        <f aca="false">ARI!B37</f>
        <v>22</v>
      </c>
      <c r="C518" s="0" t="n">
        <f aca="false">ARI!X37</f>
        <v>0</v>
      </c>
      <c r="D518" s="0" t="n">
        <f aca="false">ARI!Y37</f>
        <v>0</v>
      </c>
      <c r="E518" s="0" t="n">
        <f aca="false">ARI!Z37</f>
        <v>0</v>
      </c>
    </row>
    <row r="519" customFormat="false" ht="15" hidden="false" customHeight="false" outlineLevel="0" collapsed="false">
      <c r="A519" s="0" t="str">
        <f aca="false">NYJ!A25</f>
        <v>RB*Nwangwu, Kene - NYJ</v>
      </c>
      <c r="B519" s="448" t="n">
        <f aca="false">NYJ!B25</f>
        <v>28</v>
      </c>
      <c r="C519" s="0" t="n">
        <f aca="false">NYJ!X25</f>
        <v>0</v>
      </c>
      <c r="D519" s="0" t="n">
        <f aca="false">NYJ!Y25</f>
        <v>0</v>
      </c>
      <c r="E519" s="0" t="n">
        <f aca="false">NYJ!Z25</f>
        <v>0</v>
      </c>
    </row>
    <row r="520" customFormat="false" ht="15" hidden="false" customHeight="false" outlineLevel="0" collapsed="false">
      <c r="A520" s="0" t="n">
        <f aca="false">NYJ!A26</f>
        <v>0</v>
      </c>
      <c r="B520" s="448" t="n">
        <f aca="false">NYJ!B26</f>
        <v>0</v>
      </c>
      <c r="C520" s="0" t="n">
        <f aca="false">NYJ!X26</f>
        <v>0</v>
      </c>
      <c r="D520" s="0" t="n">
        <f aca="false">NYJ!Y26</f>
        <v>0</v>
      </c>
      <c r="E520" s="0" t="n">
        <f aca="false">NYJ!Z26</f>
        <v>0</v>
      </c>
    </row>
    <row r="521" customFormat="false" ht="15" hidden="false" customHeight="false" outlineLevel="0" collapsed="false">
      <c r="A521" s="0" t="str">
        <f aca="false">DET!A37</f>
        <v>WR*Lovett, Dominic - DET</v>
      </c>
      <c r="B521" s="448" t="n">
        <f aca="false">DET!B37</f>
        <v>24</v>
      </c>
      <c r="C521" s="0" t="n">
        <f aca="false">DET!X37</f>
        <v>0</v>
      </c>
      <c r="D521" s="0" t="n">
        <f aca="false">DET!Y37</f>
        <v>0</v>
      </c>
      <c r="E521" s="0" t="n">
        <f aca="false">DET!Z37</f>
        <v>0</v>
      </c>
    </row>
    <row r="522" customFormat="false" ht="15" hidden="false" customHeight="false" outlineLevel="0" collapsed="false">
      <c r="A522" s="0" t="str">
        <f aca="false">DAL!A16</f>
        <v>QB*Howell, Sam - DAL</v>
      </c>
      <c r="B522" s="448" t="n">
        <f aca="false">DAL!B16</f>
        <v>25</v>
      </c>
      <c r="C522" s="0" t="n">
        <f aca="false">DAL!X16</f>
        <v>0</v>
      </c>
      <c r="D522" s="0" t="n">
        <f aca="false">DAL!X16</f>
        <v>0</v>
      </c>
      <c r="E522" s="0" t="n">
        <f aca="false">DAL!X16</f>
        <v>0</v>
      </c>
    </row>
    <row r="523" customFormat="false" ht="15" hidden="false" customHeight="false" outlineLevel="0" collapsed="false">
      <c r="A523" s="0" t="str">
        <f aca="false">KC!A16</f>
        <v>QB*Nussmeier, Garrett - KC</v>
      </c>
      <c r="B523" s="448" t="n">
        <f aca="false">KC!B16</f>
        <v>24</v>
      </c>
      <c r="C523" s="0" t="n">
        <f aca="false">KC!X16</f>
        <v>0</v>
      </c>
      <c r="D523" s="0" t="n">
        <f aca="false">KC!X16</f>
        <v>0</v>
      </c>
      <c r="E523" s="0" t="n">
        <f aca="false">KC!X16</f>
        <v>0</v>
      </c>
    </row>
    <row r="524" customFormat="false" ht="15" hidden="false" customHeight="false" outlineLevel="0" collapsed="false">
      <c r="A524" s="0" t="str">
        <f aca="false">ATL!A15</f>
        <v>QB*Siemian, Trevor - ATL</v>
      </c>
      <c r="B524" s="448" t="n">
        <f aca="false">ATL!B15</f>
        <v>34</v>
      </c>
      <c r="C524" s="0" t="n">
        <f aca="false">ATL!X15</f>
        <v>0</v>
      </c>
      <c r="D524" s="0" t="n">
        <f aca="false">ATL!X15</f>
        <v>0</v>
      </c>
      <c r="E524" s="0" t="n">
        <f aca="false">ATL!X15</f>
        <v>0</v>
      </c>
    </row>
    <row r="525" customFormat="false" ht="15" hidden="false" customHeight="false" outlineLevel="0" collapsed="false">
      <c r="A525" s="0" t="n">
        <f aca="false">CAR!A26</f>
        <v>0</v>
      </c>
      <c r="B525" s="448" t="n">
        <f aca="false">CAR!B26</f>
        <v>0</v>
      </c>
      <c r="C525" s="0" t="n">
        <f aca="false">CAR!X26</f>
        <v>0</v>
      </c>
      <c r="D525" s="0" t="n">
        <f aca="false">CAR!Y26</f>
        <v>0</v>
      </c>
      <c r="E525" s="0" t="n">
        <f aca="false">CAR!Z26</f>
        <v>0</v>
      </c>
    </row>
    <row r="526" customFormat="false" ht="15" hidden="false" customHeight="false" outlineLevel="0" collapsed="false">
      <c r="A526" s="0" t="n">
        <f aca="false">ATL!A26</f>
        <v>0</v>
      </c>
      <c r="B526" s="448" t="n">
        <f aca="false">ATL!B26</f>
        <v>0</v>
      </c>
      <c r="C526" s="0" t="n">
        <f aca="false">ATL!X26</f>
        <v>0</v>
      </c>
      <c r="D526" s="0" t="n">
        <f aca="false">ATL!Y26</f>
        <v>0</v>
      </c>
      <c r="E526" s="0" t="n">
        <f aca="false">ATL!Z26</f>
        <v>0</v>
      </c>
    </row>
    <row r="527" customFormat="false" ht="15" hidden="false" customHeight="false" outlineLevel="0" collapsed="false">
      <c r="A527" s="0" t="n">
        <f aca="false">DET!A25</f>
        <v>0</v>
      </c>
      <c r="B527" s="448" t="n">
        <f aca="false">DET!B25</f>
        <v>0</v>
      </c>
      <c r="C527" s="0" t="n">
        <f aca="false">DET!X25</f>
        <v>0</v>
      </c>
      <c r="D527" s="0" t="n">
        <f aca="false">DET!Y25</f>
        <v>0</v>
      </c>
      <c r="E527" s="0" t="n">
        <f aca="false">DET!Z25</f>
        <v>0</v>
      </c>
    </row>
    <row r="528" customFormat="false" ht="15" hidden="false" customHeight="false" outlineLevel="0" collapsed="false">
      <c r="A528" s="0" t="n">
        <f aca="false">ATL!A46</f>
        <v>0</v>
      </c>
      <c r="B528" s="448" t="n">
        <f aca="false">ATL!B46</f>
        <v>0</v>
      </c>
      <c r="C528" s="0" t="n">
        <f aca="false">ATL!X46</f>
        <v>0</v>
      </c>
      <c r="D528" s="0" t="n">
        <f aca="false">ATL!Y46</f>
        <v>0</v>
      </c>
      <c r="E528" s="0" t="n">
        <f aca="false">ATL!Z46</f>
        <v>0</v>
      </c>
    </row>
    <row r="529" customFormat="false" ht="15" hidden="false" customHeight="false" outlineLevel="0" collapsed="false">
      <c r="A529" s="0" t="n">
        <f aca="false">DET!A46</f>
        <v>0</v>
      </c>
      <c r="B529" s="448" t="n">
        <f aca="false">DET!B46</f>
        <v>0</v>
      </c>
      <c r="C529" s="0" t="n">
        <f aca="false">DET!X46</f>
        <v>0</v>
      </c>
      <c r="D529" s="0" t="n">
        <f aca="false">DET!Y46</f>
        <v>0</v>
      </c>
      <c r="E529" s="0" t="n">
        <f aca="false">DET!Z46</f>
        <v>0</v>
      </c>
    </row>
    <row r="530" customFormat="false" ht="15" hidden="false" customHeight="false" outlineLevel="0" collapsed="false">
      <c r="A530" s="0" t="str">
        <f aca="false">SF!A46</f>
        <v>TE*Willis, Brayden - SF</v>
      </c>
      <c r="B530" s="448" t="n">
        <f aca="false">SF!B46</f>
        <v>27</v>
      </c>
      <c r="C530" s="0" t="n">
        <f aca="false">SF!X46</f>
        <v>0</v>
      </c>
      <c r="D530" s="0" t="n">
        <f aca="false">SF!Y46</f>
        <v>0</v>
      </c>
      <c r="E530" s="0" t="n">
        <f aca="false">SF!Z46</f>
        <v>0</v>
      </c>
    </row>
    <row r="531" customFormat="false" ht="15" hidden="false" customHeight="false" outlineLevel="0" collapsed="false">
      <c r="A531" s="0" t="str">
        <f aca="false">ARI!A46</f>
        <v>TE*Quitoriano, Teegan - ARI</v>
      </c>
      <c r="B531" s="448" t="n">
        <f aca="false">ARI!B46</f>
        <v>26</v>
      </c>
      <c r="C531" s="0" t="n">
        <f aca="false">ARI!X46</f>
        <v>0</v>
      </c>
      <c r="D531" s="0" t="n">
        <f aca="false">ARI!Y46</f>
        <v>0</v>
      </c>
      <c r="E531" s="0" t="n">
        <f aca="false">ARI!Z46</f>
        <v>0</v>
      </c>
    </row>
    <row r="532" customFormat="false" ht="15" hidden="false" customHeight="false" outlineLevel="0" collapsed="false">
      <c r="A532" s="0" t="n">
        <f aca="false">BALT!A26</f>
        <v>0</v>
      </c>
      <c r="B532" s="448" t="n">
        <f aca="false">BALT!B26</f>
        <v>0</v>
      </c>
      <c r="C532" s="0" t="n">
        <f aca="false">BALT!X26</f>
        <v>0</v>
      </c>
      <c r="D532" s="0" t="n">
        <f aca="false">BALT!Y26</f>
        <v>0</v>
      </c>
      <c r="E532" s="0" t="n">
        <f aca="false">BALT!Z26</f>
        <v>0</v>
      </c>
    </row>
    <row r="533" customFormat="false" ht="15" hidden="false" customHeight="false" outlineLevel="0" collapsed="false">
      <c r="A533" s="0" t="str">
        <f aca="false">NO!A46</f>
        <v>TE*Matavao, Moliki - NO</v>
      </c>
      <c r="B533" s="448" t="n">
        <f aca="false">NO!B46</f>
        <v>23</v>
      </c>
      <c r="C533" s="0" t="n">
        <f aca="false">NO!X46</f>
        <v>0</v>
      </c>
      <c r="D533" s="0" t="n">
        <f aca="false">NO!Y46</f>
        <v>0</v>
      </c>
      <c r="E533" s="0" t="n">
        <f aca="false">NO!Z46</f>
        <v>0</v>
      </c>
    </row>
    <row r="534" customFormat="false" ht="15" hidden="false" customHeight="false" outlineLevel="0" collapsed="false">
      <c r="A534" s="0" t="str">
        <f aca="false">BUF!A25</f>
        <v>RB*Reid, Desmond - BUF</v>
      </c>
      <c r="B534" s="448" t="n">
        <f aca="false">BUF!B25</f>
        <v>21</v>
      </c>
      <c r="C534" s="0" t="n">
        <f aca="false">BUF!X25</f>
        <v>23.5</v>
      </c>
      <c r="D534" s="0" t="n">
        <f aca="false">ARI!Y56</f>
        <v>0</v>
      </c>
      <c r="E534" s="0" t="n">
        <f aca="false">ARI!Z56</f>
        <v>0</v>
      </c>
    </row>
    <row r="535" customFormat="false" ht="15" hidden="false" customHeight="false" outlineLevel="0" collapsed="false">
      <c r="A535" s="0" t="n">
        <f aca="false">BUF!A26</f>
        <v>0</v>
      </c>
      <c r="B535" s="448" t="n">
        <f aca="false">BUF!B26</f>
        <v>0</v>
      </c>
      <c r="C535" s="0" t="n">
        <f aca="false">BUF!X26</f>
        <v>0</v>
      </c>
      <c r="D535" s="0" t="n">
        <f aca="false">ARI!Y57</f>
        <v>0</v>
      </c>
      <c r="E535" s="0" t="n">
        <f aca="false">ARI!Z57</f>
        <v>0</v>
      </c>
    </row>
    <row r="536" customFormat="false" ht="15" hidden="false" customHeight="false" outlineLevel="0" collapsed="false">
      <c r="A536" s="0" t="n">
        <f aca="false">BUF!A46</f>
        <v>0</v>
      </c>
      <c r="B536" s="448" t="n">
        <f aca="false">BUF!B46</f>
        <v>0</v>
      </c>
      <c r="C536" s="0" t="n">
        <f aca="false">BUF!X46</f>
        <v>0</v>
      </c>
      <c r="D536" s="0" t="n">
        <f aca="false">ARI!Y67</f>
        <v>0</v>
      </c>
      <c r="E536" s="0" t="n">
        <f aca="false">ARI!Z67</f>
        <v>0</v>
      </c>
    </row>
    <row r="537" customFormat="false" ht="15" hidden="false" customHeight="false" outlineLevel="0" collapsed="false">
      <c r="A537" s="0" t="str">
        <f aca="false">CHI!A25</f>
        <v>RB*Brown, Brittain, CHI</v>
      </c>
      <c r="B537" s="448" t="n">
        <f aca="false">CHI!B25</f>
        <v>28</v>
      </c>
      <c r="C537" s="0" t="n">
        <f aca="false">CHI!X25</f>
        <v>1.2</v>
      </c>
      <c r="D537" s="0" t="n">
        <f aca="false">ARI!Y110</f>
        <v>0</v>
      </c>
      <c r="E537" s="0" t="n">
        <f aca="false">ARI!Z110</f>
        <v>0</v>
      </c>
    </row>
    <row r="538" customFormat="false" ht="15" hidden="false" customHeight="false" outlineLevel="0" collapsed="false">
      <c r="A538" s="0" t="str">
        <f aca="false">CIN!A26</f>
        <v>RB*Brightwell, Gary - CIN</v>
      </c>
      <c r="B538" s="448" t="n">
        <f aca="false">CIN!B26</f>
        <v>27</v>
      </c>
      <c r="C538" s="0" t="n">
        <f aca="false">CIN!X26</f>
        <v>0</v>
      </c>
      <c r="D538" s="0" t="n">
        <f aca="false">ARI!Y129</f>
        <v>0</v>
      </c>
      <c r="E538" s="0" t="n">
        <f aca="false">ARI!Z129</f>
        <v>0</v>
      </c>
    </row>
    <row r="539" customFormat="false" ht="15" hidden="false" customHeight="false" outlineLevel="0" collapsed="false">
      <c r="A539" s="0" t="str">
        <f aca="false">DAL!A46</f>
        <v>TE*Trigg, Michael - DAL</v>
      </c>
      <c r="B539" s="448" t="n">
        <f aca="false">DAL!B46</f>
        <v>23</v>
      </c>
      <c r="C539" s="0" t="n">
        <f aca="false">DAL!X46</f>
        <v>19.5</v>
      </c>
      <c r="D539" s="0" t="n">
        <f aca="false">ARI!Y174</f>
        <v>0</v>
      </c>
      <c r="E539" s="0" t="n">
        <f aca="false">ARI!Z174</f>
        <v>0</v>
      </c>
    </row>
    <row r="540" customFormat="false" ht="15" hidden="false" customHeight="false" outlineLevel="0" collapsed="false">
      <c r="A540" s="0" t="n">
        <f aca="false">GB!A26</f>
        <v>0</v>
      </c>
      <c r="B540" s="448" t="n">
        <f aca="false">GB!B26</f>
        <v>0</v>
      </c>
      <c r="C540" s="0" t="n">
        <f aca="false">GB!X26</f>
        <v>0</v>
      </c>
      <c r="D540" s="0" t="n">
        <f aca="false">ARI!Y218</f>
        <v>0</v>
      </c>
      <c r="E540" s="0" t="n">
        <f aca="false">ARI!Z218</f>
        <v>0</v>
      </c>
    </row>
    <row r="541" customFormat="false" ht="15" hidden="false" customHeight="false" outlineLevel="0" collapsed="false">
      <c r="A541" s="0" t="n">
        <f aca="false">GB!A46</f>
        <v>0</v>
      </c>
      <c r="B541" s="448" t="n">
        <f aca="false">GB!B46</f>
        <v>0</v>
      </c>
      <c r="C541" s="0" t="n">
        <f aca="false">GB!X46</f>
        <v>0</v>
      </c>
      <c r="D541" s="0" t="n">
        <f aca="false">ARI!Y228</f>
        <v>0</v>
      </c>
      <c r="E541" s="0" t="n">
        <f aca="false">ARI!Z228</f>
        <v>0</v>
      </c>
    </row>
    <row r="542" customFormat="false" ht="15" hidden="false" customHeight="false" outlineLevel="0" collapsed="false">
      <c r="A542" s="0" t="str">
        <f aca="false">JAX!A46</f>
        <v>TE*Koziol, Tanner - JAX</v>
      </c>
      <c r="B542" s="448" t="n">
        <f aca="false">JAX!B46</f>
        <v>23</v>
      </c>
      <c r="C542" s="0" t="n">
        <f aca="false">JAX!X46</f>
        <v>9</v>
      </c>
      <c r="D542" s="0" t="n">
        <f aca="false">ARI!Y282</f>
        <v>0</v>
      </c>
      <c r="E542" s="0" t="n">
        <f aca="false">ARI!Z282</f>
        <v>0</v>
      </c>
    </row>
    <row r="543" customFormat="false" ht="15" hidden="false" customHeight="false" outlineLevel="0" collapsed="false">
      <c r="A543" s="0" t="str">
        <f aca="false">MIN!A37</f>
        <v>WR*Price, Myles - MIN</v>
      </c>
      <c r="B543" s="448" t="n">
        <f aca="false">MIN!B37</f>
        <v>24</v>
      </c>
      <c r="C543" s="0" t="n">
        <f aca="false">MIN!X37</f>
        <v>0</v>
      </c>
      <c r="D543" s="0" t="n">
        <f aca="false">ARI!Y385</f>
        <v>0</v>
      </c>
      <c r="E543" s="0" t="n">
        <f aca="false">ARI!Z385</f>
        <v>0</v>
      </c>
    </row>
    <row r="544" customFormat="false" ht="15" hidden="false" customHeight="false" outlineLevel="0" collapsed="false">
      <c r="A544" s="0" t="str">
        <f aca="false">NE!A26</f>
        <v>RB*Miller, Jam - NE</v>
      </c>
      <c r="B544" s="448" t="n">
        <f aca="false">NE!B26</f>
        <v>22</v>
      </c>
      <c r="C544" s="0" t="n">
        <f aca="false">NE!X26</f>
        <v>2</v>
      </c>
      <c r="D544" s="0" t="n">
        <f aca="false">ARI!Y396</f>
        <v>0</v>
      </c>
      <c r="E544" s="0" t="n">
        <f aca="false">ARI!Z396</f>
        <v>0</v>
      </c>
    </row>
    <row r="545" customFormat="false" ht="15" hidden="false" customHeight="false" outlineLevel="0" collapsed="false">
      <c r="A545" s="0" t="str">
        <f aca="false">NE!A46</f>
        <v>TE*Dippre, CJ - NE</v>
      </c>
      <c r="B545" s="448" t="n">
        <f aca="false">NE!B46</f>
        <v>24</v>
      </c>
      <c r="C545" s="0" t="n">
        <f aca="false">NE!X46</f>
        <v>0.7</v>
      </c>
      <c r="D545" s="0" t="n">
        <f aca="false">ARI!Y406</f>
        <v>0</v>
      </c>
      <c r="E545" s="0" t="n">
        <f aca="false">ARI!Z406</f>
        <v>0</v>
      </c>
    </row>
    <row r="546" customFormat="false" ht="15" hidden="false" customHeight="false" outlineLevel="0" collapsed="false">
      <c r="A546" s="0" t="n">
        <f aca="false">NYG!A26</f>
        <v>0</v>
      </c>
      <c r="B546" s="448" t="n">
        <f aca="false">NYG!B26</f>
        <v>0</v>
      </c>
      <c r="C546" s="0" t="n">
        <f aca="false">NYG!X26</f>
        <v>0</v>
      </c>
      <c r="D546" s="0" t="n">
        <f aca="false">ARI!Y432</f>
        <v>0</v>
      </c>
      <c r="E546" s="0" t="n">
        <f aca="false">ARI!Z432</f>
        <v>0</v>
      </c>
    </row>
    <row r="547" customFormat="false" ht="15" hidden="false" customHeight="false" outlineLevel="0" collapsed="false">
      <c r="A547" s="0" t="n">
        <f aca="false">PHI!A26</f>
        <v>0</v>
      </c>
      <c r="B547" s="448" t="n">
        <f aca="false">PHI!B26</f>
        <v>0</v>
      </c>
      <c r="C547" s="0" t="n">
        <f aca="false">PHI!X26</f>
        <v>0</v>
      </c>
      <c r="D547" s="0" t="n">
        <f aca="false">ARI!Y468</f>
        <v>0</v>
      </c>
      <c r="E547" s="0" t="n">
        <f aca="false">ARI!Z468</f>
        <v>0</v>
      </c>
    </row>
    <row r="548" customFormat="false" ht="15" hidden="false" customHeight="false" outlineLevel="0" collapsed="false">
      <c r="A548" s="0" t="n">
        <f aca="false">TB!A26</f>
        <v>0</v>
      </c>
      <c r="B548" s="448" t="n">
        <f aca="false">TB!B26</f>
        <v>0</v>
      </c>
      <c r="C548" s="0" t="n">
        <f aca="false">TB!X26</f>
        <v>0</v>
      </c>
      <c r="D548" s="0" t="n">
        <f aca="false">ARI!Y540</f>
        <v>0</v>
      </c>
      <c r="E548" s="0" t="n">
        <f aca="false">ARI!Z540</f>
        <v>0</v>
      </c>
    </row>
    <row r="549" customFormat="false" ht="15" hidden="false" customHeight="false" outlineLevel="0" collapsed="false">
      <c r="A549" s="0" t="str">
        <f aca="false">TEN!A46</f>
        <v>TE*Martin-Robinson, David - TEN</v>
      </c>
      <c r="B549" s="448" t="n">
        <f aca="false">TEN!B46</f>
        <v>26</v>
      </c>
      <c r="C549" s="0" t="n">
        <f aca="false">TEN!X46</f>
        <v>0</v>
      </c>
      <c r="D549" s="0" t="n">
        <f aca="false">ARI!Y568</f>
        <v>0</v>
      </c>
      <c r="E549" s="0" t="n">
        <f aca="false">ARI!Z568</f>
        <v>0</v>
      </c>
    </row>
    <row r="550" customFormat="false" ht="15" hidden="false" customHeight="false" outlineLevel="0" collapsed="false">
      <c r="A550" s="0" t="str">
        <f aca="false">NYJ!A46</f>
        <v>TE*Woods, Jelani - NYJ</v>
      </c>
      <c r="B550" s="448" t="n">
        <f aca="false">NYJ!B46</f>
        <v>27</v>
      </c>
      <c r="C550" s="0" t="n">
        <f aca="false">NYJ!X46</f>
        <v>0</v>
      </c>
      <c r="D550" s="0" t="n">
        <f aca="false">NYJ!Y46</f>
        <v>0</v>
      </c>
      <c r="E550" s="0" t="n">
        <f aca="false">NYJ!Z46</f>
        <v>0</v>
      </c>
    </row>
    <row r="551" customFormat="false" ht="15" hidden="false" customHeight="false" outlineLevel="0" collapsed="false">
      <c r="A551" s="0" t="str">
        <f aca="false">CAR!A15</f>
        <v>QB*Pickett, Kenny - CAR</v>
      </c>
      <c r="B551" s="448" t="n">
        <f aca="false">CAR!B15</f>
        <v>27</v>
      </c>
      <c r="C551" s="0" t="n">
        <f aca="false">CAR!X15</f>
        <v>0</v>
      </c>
      <c r="D551" s="0" t="n">
        <f aca="false">CAR!X15</f>
        <v>0</v>
      </c>
      <c r="E551" s="0" t="n">
        <f aca="false">CAR!X15</f>
        <v>0</v>
      </c>
    </row>
    <row r="552" customFormat="false" ht="15" hidden="false" customHeight="false" outlineLevel="0" collapsed="false">
      <c r="A552" s="0" t="str">
        <f aca="false">CIN!A16</f>
        <v>QB, Johnson, Josh - CIN</v>
      </c>
      <c r="B552" s="448" t="n">
        <f aca="false">CIN!B16</f>
        <v>40</v>
      </c>
      <c r="C552" s="0" t="n">
        <f aca="false">CIN!X16</f>
        <v>0</v>
      </c>
      <c r="D552" s="0" t="n">
        <f aca="false">CIN!X16</f>
        <v>0</v>
      </c>
      <c r="E552" s="0" t="n">
        <f aca="false">CIN!X16</f>
        <v>0</v>
      </c>
    </row>
    <row r="553" customFormat="false" ht="15" hidden="false" customHeight="false" outlineLevel="0" collapsed="false">
      <c r="A553" s="0" t="str">
        <f aca="false">DET!A15</f>
        <v>QB*Bridgewater, Teddy - DET</v>
      </c>
      <c r="B553" s="448" t="n">
        <f aca="false">DET!B15</f>
        <v>33</v>
      </c>
      <c r="C553" s="0" t="n">
        <f aca="false">DET!X15</f>
        <v>0</v>
      </c>
      <c r="D553" s="0" t="n">
        <f aca="false">DET!X15</f>
        <v>0</v>
      </c>
      <c r="E553" s="0" t="n">
        <f aca="false">DET!X15</f>
        <v>0</v>
      </c>
    </row>
    <row r="554" customFormat="false" ht="15" hidden="false" customHeight="false" outlineLevel="0" collapsed="false">
      <c r="A554" s="0" t="str">
        <f aca="false">IND!A16</f>
        <v>RB*Leonard, Riley - IND</v>
      </c>
      <c r="B554" s="448" t="n">
        <f aca="false">IND!B16</f>
        <v>23</v>
      </c>
      <c r="C554" s="0" t="n">
        <f aca="false">IND!X16</f>
        <v>0</v>
      </c>
      <c r="D554" s="0" t="n">
        <f aca="false">IND!X16</f>
        <v>0</v>
      </c>
      <c r="E554" s="0" t="n">
        <f aca="false">IND!X16</f>
        <v>0</v>
      </c>
    </row>
    <row r="555" customFormat="false" ht="15" hidden="false" customHeight="false" outlineLevel="0" collapsed="false">
      <c r="A555" s="0" t="n">
        <f aca="false">TB!A16</f>
        <v>0</v>
      </c>
      <c r="B555" s="448" t="n">
        <f aca="false">TB!B16</f>
        <v>0</v>
      </c>
      <c r="C555" s="0" t="n">
        <f aca="false">TB!X16</f>
        <v>0</v>
      </c>
      <c r="D555" s="0" t="n">
        <f aca="false">TB!X16</f>
        <v>0</v>
      </c>
      <c r="E555" s="0" t="n">
        <f aca="false">TB!X16</f>
        <v>0</v>
      </c>
    </row>
    <row r="556" customFormat="false" ht="15" hidden="false" customHeight="false" outlineLevel="0" collapsed="false">
      <c r="A556" s="0" t="n">
        <f aca="false">WAS!A16</f>
        <v>0</v>
      </c>
      <c r="B556" s="448" t="n">
        <f aca="false">WAS!B16</f>
        <v>0</v>
      </c>
      <c r="C556" s="0" t="n">
        <f aca="false">WAS!X16</f>
        <v>0</v>
      </c>
      <c r="D556" s="0" t="n">
        <f aca="false">WAS!X16</f>
        <v>0</v>
      </c>
      <c r="E556" s="0" t="n">
        <f aca="false">WAS!X16</f>
        <v>0</v>
      </c>
    </row>
    <row r="557" customFormat="false" ht="15" hidden="false" customHeight="false" outlineLevel="0" collapsed="false">
      <c r="A557" s="0" t="str">
        <f aca="false">JAX!A15</f>
        <v>QB*Mullens, Nick - JAX</v>
      </c>
      <c r="B557" s="448" t="n">
        <f aca="false">JAX!B15</f>
        <v>31</v>
      </c>
      <c r="C557" s="0" t="n">
        <f aca="false">JAX!X15</f>
        <v>0</v>
      </c>
      <c r="D557" s="0" t="n">
        <f aca="false">JAX!X15</f>
        <v>0</v>
      </c>
      <c r="E557" s="0" t="n">
        <f aca="false">JAX!X15</f>
        <v>0</v>
      </c>
    </row>
    <row r="558" customFormat="false" ht="15" hidden="false" customHeight="false" outlineLevel="0" collapsed="false">
      <c r="A558" s="0" t="str">
        <f aca="false">LAR!A15</f>
        <v>QB*Bennett, Stetson - LAR</v>
      </c>
      <c r="B558" s="448" t="n">
        <f aca="false">LAR!B15</f>
        <v>29</v>
      </c>
      <c r="C558" s="0" t="n">
        <f aca="false">LAR!X15</f>
        <v>0</v>
      </c>
      <c r="D558" s="0" t="n">
        <f aca="false">LAR!X15</f>
        <v>0</v>
      </c>
      <c r="E558" s="0" t="n">
        <f aca="false">LAR!X15</f>
        <v>0</v>
      </c>
    </row>
    <row r="559" customFormat="false" ht="15" hidden="false" customHeight="false" outlineLevel="0" collapsed="false">
      <c r="A559" s="0" t="str">
        <f aca="false">CIN!A15</f>
        <v>QB*Flacco, Joe - CIN</v>
      </c>
      <c r="B559" s="448" t="n">
        <f aca="false">CIN!B15</f>
        <v>41</v>
      </c>
      <c r="C559" s="0" t="n">
        <f aca="false">CIN!X15</f>
        <v>0</v>
      </c>
      <c r="D559" s="0" t="n">
        <f aca="false">CIN!X15</f>
        <v>0</v>
      </c>
      <c r="E559" s="0" t="n">
        <f aca="false">CIN!X15</f>
        <v>0</v>
      </c>
    </row>
    <row r="560" customFormat="false" ht="15" hidden="false" customHeight="false" outlineLevel="0" collapsed="false">
      <c r="A560" s="0" t="str">
        <f aca="false">BUF!A16</f>
        <v>QB*Buechele, Shane - BUF</v>
      </c>
      <c r="B560" s="448" t="n">
        <f aca="false">BUF!B16</f>
        <v>28</v>
      </c>
      <c r="C560" s="0" t="n">
        <f aca="false">BUF!X16</f>
        <v>0</v>
      </c>
      <c r="D560" s="0" t="n">
        <f aca="false">BUF!X16</f>
        <v>0</v>
      </c>
      <c r="E560" s="0" t="n">
        <f aca="false">BUF!X16</f>
        <v>0</v>
      </c>
    </row>
    <row r="561" customFormat="false" ht="15" hidden="false" customHeight="false" outlineLevel="0" collapsed="false">
      <c r="A561" s="0" t="str">
        <f aca="false">GB!A16</f>
        <v>QB*McCord, Kyle - GB</v>
      </c>
      <c r="B561" s="448" t="n">
        <f aca="false">GB!B16</f>
        <v>23</v>
      </c>
      <c r="C561" s="0" t="n">
        <f aca="false">GB!X16</f>
        <v>0</v>
      </c>
      <c r="D561" s="0" t="n">
        <f aca="false">GB!X16</f>
        <v>0</v>
      </c>
      <c r="E561" s="0" t="n">
        <f aca="false">GB!X16</f>
        <v>0</v>
      </c>
    </row>
    <row r="562" customFormat="false" ht="15" hidden="false" customHeight="false" outlineLevel="0" collapsed="false">
      <c r="A562" s="0" t="str">
        <f aca="false">SF!A15</f>
        <v>QB*Jones, Mac - SF</v>
      </c>
      <c r="B562" s="448" t="n">
        <f aca="false">SF!B15</f>
        <v>28</v>
      </c>
      <c r="C562" s="0" t="n">
        <f aca="false">SF!X15</f>
        <v>0</v>
      </c>
      <c r="D562" s="0" t="n">
        <f aca="false">SF!X15</f>
        <v>0</v>
      </c>
      <c r="E562" s="0" t="n">
        <f aca="false">SF!X15</f>
        <v>0</v>
      </c>
    </row>
    <row r="563" customFormat="false" ht="15" hidden="false" customHeight="false" outlineLevel="0" collapsed="false">
      <c r="A563" s="0" t="str">
        <f aca="false">LAR!A16</f>
        <v>QB*Simpson, Ty - LAR</v>
      </c>
      <c r="B563" s="448" t="n">
        <f aca="false">LAR!B16</f>
        <v>23</v>
      </c>
      <c r="C563" s="0" t="n">
        <f aca="false">LAR!X16</f>
        <v>0</v>
      </c>
      <c r="D563" s="0" t="n">
        <f aca="false">LAR!X16</f>
        <v>0</v>
      </c>
      <c r="E563" s="0" t="n">
        <f aca="false">LAR!X16</f>
        <v>0</v>
      </c>
    </row>
    <row r="564" customFormat="false" ht="15" hidden="false" customHeight="false" outlineLevel="0" collapsed="false">
      <c r="A564" s="0" t="str">
        <f aca="false">BALT!A16</f>
        <v>QB*Pavia, Diego - BAL</v>
      </c>
      <c r="B564" s="448" t="n">
        <f aca="false">BALT!B16</f>
        <v>24</v>
      </c>
      <c r="C564" s="0" t="n">
        <f aca="false">BALT!X16</f>
        <v>0</v>
      </c>
      <c r="D564" s="0" t="n">
        <f aca="false">BALT!X16</f>
        <v>0</v>
      </c>
      <c r="E564" s="0" t="n">
        <f aca="false">BALT!X16</f>
        <v>0</v>
      </c>
    </row>
    <row r="565" customFormat="false" ht="15" hidden="false" customHeight="false" outlineLevel="0" collapsed="false">
      <c r="A565" s="0" t="n">
        <f aca="false">HOU!A16</f>
        <v>0</v>
      </c>
      <c r="B565" s="448" t="n">
        <f aca="false">HOU!B16</f>
        <v>0</v>
      </c>
      <c r="C565" s="0" t="n">
        <f aca="false">HOU!X16</f>
        <v>0</v>
      </c>
      <c r="D565" s="0" t="n">
        <f aca="false">HOU!X16</f>
        <v>0</v>
      </c>
      <c r="E565" s="0" t="n">
        <f aca="false">HOU!X16</f>
        <v>0</v>
      </c>
    </row>
    <row r="566" customFormat="false" ht="15" hidden="false" customHeight="false" outlineLevel="0" collapsed="false">
      <c r="A566" s="0" t="str">
        <f aca="false">BALT!A15</f>
        <v>QB*Huntley, Tyler-BAL</v>
      </c>
      <c r="B566" s="448" t="n">
        <f aca="false">BALT!B15</f>
        <v>28</v>
      </c>
      <c r="C566" s="0" t="n">
        <f aca="false">BALT!X15</f>
        <v>0</v>
      </c>
      <c r="D566" s="0" t="n">
        <f aca="false">BALT!X15</f>
        <v>0</v>
      </c>
      <c r="E566" s="0" t="n">
        <f aca="false">BALT!X15</f>
        <v>0</v>
      </c>
    </row>
    <row r="567" customFormat="false" ht="15" hidden="false" customHeight="false" outlineLevel="0" collapsed="false">
      <c r="A567" s="0" t="str">
        <f aca="false">HOU!A15</f>
        <v>QB*Mills, Davis - HOU</v>
      </c>
      <c r="B567" s="448" t="n">
        <f aca="false">HOU!B15</f>
        <v>28</v>
      </c>
      <c r="C567" s="0" t="n">
        <f aca="false">HOU!X15</f>
        <v>0</v>
      </c>
      <c r="D567" s="0" t="n">
        <f aca="false">HOU!X15</f>
        <v>0</v>
      </c>
      <c r="E567" s="0" t="n">
        <f aca="false">HOU!X15</f>
        <v>0</v>
      </c>
    </row>
    <row r="568" customFormat="false" ht="15" hidden="false" customHeight="false" outlineLevel="0" collapsed="false">
      <c r="A568" s="0" t="str">
        <f aca="false">CHI!A16</f>
        <v>QB*Keenum, Case - CHI</v>
      </c>
      <c r="B568" s="448" t="n">
        <f aca="false">CHI!B16</f>
        <v>38</v>
      </c>
      <c r="C568" s="0" t="n">
        <f aca="false">CHI!X16</f>
        <v>0</v>
      </c>
      <c r="D568" s="0" t="n">
        <f aca="false">CHI!X16</f>
        <v>0</v>
      </c>
      <c r="E568" s="0" t="n">
        <f aca="false">CHI!X16</f>
        <v>0</v>
      </c>
    </row>
    <row r="569" customFormat="false" ht="15" hidden="false" customHeight="false" outlineLevel="0" collapsed="false">
      <c r="A569" s="0" t="str">
        <f aca="false">TB!A15</f>
        <v>QB*Browning, Jake - TB</v>
      </c>
      <c r="B569" s="448" t="n">
        <f aca="false">TB!B15</f>
        <v>30</v>
      </c>
      <c r="C569" s="0" t="n">
        <f aca="false">TB!X15</f>
        <v>0</v>
      </c>
      <c r="D569" s="0" t="n">
        <f aca="false">TB!X15</f>
        <v>0</v>
      </c>
      <c r="E569" s="0" t="n">
        <f aca="false">TB!X15</f>
        <v>0</v>
      </c>
    </row>
    <row r="570" customFormat="false" ht="15" hidden="false" customHeight="false" outlineLevel="0" collapsed="false">
      <c r="A570" s="0" t="str">
        <f aca="false">SEA!A16</f>
        <v>QB*Lock, Drew - SEA</v>
      </c>
      <c r="B570" s="448" t="n">
        <f aca="false">SEA!B16</f>
        <v>30</v>
      </c>
      <c r="C570" s="0" t="n">
        <f aca="false">SEA!X16</f>
        <v>0</v>
      </c>
      <c r="D570" s="0" t="n">
        <f aca="false">SEA!X16</f>
        <v>0</v>
      </c>
      <c r="E570" s="0" t="n">
        <f aca="false">SEA!X16</f>
        <v>0</v>
      </c>
    </row>
    <row r="571" customFormat="false" ht="15" hidden="false" customHeight="false" outlineLevel="0" collapsed="false">
      <c r="A571" s="0" t="str">
        <f aca="false">TEN!A15</f>
        <v>QB*Trubisky, Mitchell - TEN</v>
      </c>
      <c r="B571" s="448" t="n">
        <f aca="false">TEN!B15</f>
        <v>31</v>
      </c>
      <c r="C571" s="0" t="n">
        <f aca="false">TEN!X15</f>
        <v>0</v>
      </c>
      <c r="D571" s="0" t="n">
        <f aca="false">TEN!X15</f>
        <v>0</v>
      </c>
      <c r="E571" s="0" t="n">
        <f aca="false">TEN!X15</f>
        <v>0</v>
      </c>
    </row>
    <row r="572" customFormat="false" ht="15" hidden="false" customHeight="false" outlineLevel="0" collapsed="false">
      <c r="A572" s="0" t="str">
        <f aca="false">DEN!A16</f>
        <v>QB*Ehlinger, Sam - DEN</v>
      </c>
      <c r="B572" s="448" t="n">
        <f aca="false">DEN!B16</f>
        <v>28</v>
      </c>
      <c r="C572" s="0" t="n">
        <f aca="false">DEN!X16</f>
        <v>0</v>
      </c>
      <c r="D572" s="0" t="n">
        <f aca="false">DEN!X16</f>
        <v>0</v>
      </c>
      <c r="E572" s="0" t="n">
        <f aca="false">DEN!X16</f>
        <v>0</v>
      </c>
    </row>
    <row r="573" customFormat="false" ht="15" hidden="false" customHeight="false" outlineLevel="0" collapsed="false">
      <c r="A573" s="0" t="str">
        <f aca="false">CHI!A15</f>
        <v>QB*Bagent, Tyson - CHI</v>
      </c>
      <c r="B573" s="448" t="n">
        <f aca="false">CHI!B15</f>
        <v>27</v>
      </c>
      <c r="C573" s="0" t="n">
        <f aca="false">CHI!X15</f>
        <v>0</v>
      </c>
      <c r="D573" s="0" t="n">
        <f aca="false">CHI!X15</f>
        <v>0</v>
      </c>
      <c r="E573" s="0" t="n">
        <f aca="false">CHI!X15</f>
        <v>0</v>
      </c>
    </row>
    <row r="574" customFormat="false" ht="15" hidden="false" customHeight="false" outlineLevel="0" collapsed="false">
      <c r="A574" s="0" t="str">
        <f aca="false">ARI!A15</f>
        <v>QB*Minshew, Gardner - ARI</v>
      </c>
      <c r="B574" s="448" t="n">
        <f aca="false">ARI!B15</f>
        <v>30</v>
      </c>
      <c r="C574" s="0" t="n">
        <f aca="false">ARI!X15</f>
        <v>0</v>
      </c>
      <c r="D574" s="0" t="n">
        <f aca="false">ARI!X15</f>
        <v>0</v>
      </c>
      <c r="E574" s="0" t="n">
        <f aca="false">ARI!X15</f>
        <v>0</v>
      </c>
    </row>
  </sheetData>
  <autoFilter ref="A1:E574">
    <sortState ref="A2:E574">
      <sortCondition ref="A2:A574" descending="1"/>
    </sortState>
  </autoFilter>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75"/>
  <sheetViews>
    <sheetView showFormulas="false" showGridLines="true" showRowColHeaders="true" showZeros="true" rightToLeft="false" tabSelected="false" showOutlineSymbols="true" defaultGridColor="true" view="normal" topLeftCell="A1" colorId="64" zoomScale="130" zoomScaleNormal="130" zoomScalePageLayoutView="100" workbookViewId="0">
      <selection pane="topLeft" activeCell="J17" activeCellId="0" sqref="J17"/>
    </sheetView>
  </sheetViews>
  <sheetFormatPr defaultColWidth="8.453125" defaultRowHeight="15" customHeight="false" zeroHeight="false" outlineLevelRow="0" outlineLevelCol="0"/>
  <cols>
    <col collapsed="false" customWidth="true" hidden="false" outlineLevel="0" max="1" min="1" style="448" width="4"/>
    <col collapsed="false" customWidth="true" hidden="false" outlineLevel="0" max="2" min="2" style="0" width="24.86"/>
    <col collapsed="false" customWidth="true" hidden="false" outlineLevel="0" max="4" min="4" style="0" width="3.29"/>
    <col collapsed="false" customWidth="true" hidden="false" outlineLevel="0" max="5" min="5" style="0" width="6"/>
    <col collapsed="false" customWidth="true" hidden="false" outlineLevel="0" max="7" min="7" style="448" width="9.14"/>
    <col collapsed="false" customWidth="true" hidden="false" outlineLevel="0" max="8" min="8" style="448" width="4"/>
    <col collapsed="false" customWidth="true" hidden="false" outlineLevel="0" max="9" min="9" style="0" width="22.42"/>
    <col collapsed="false" customWidth="true" hidden="false" outlineLevel="0" max="11" min="11" style="0" width="3.29"/>
  </cols>
  <sheetData>
    <row r="1" s="448" customFormat="true" ht="15" hidden="false" customHeight="false" outlineLevel="0" collapsed="false">
      <c r="E1" s="448" t="s">
        <v>2127</v>
      </c>
      <c r="G1" s="451"/>
      <c r="L1" s="448" t="s">
        <v>148</v>
      </c>
    </row>
    <row r="2" customFormat="false" ht="15" hidden="false" customHeight="false" outlineLevel="0" collapsed="false">
      <c r="A2" s="448" t="s">
        <v>22</v>
      </c>
      <c r="B2" s="0" t="s">
        <v>2128</v>
      </c>
      <c r="C2" s="0" t="s">
        <v>2129</v>
      </c>
      <c r="D2" s="448" t="n">
        <v>28</v>
      </c>
      <c r="E2" s="448" t="n">
        <v>472.35</v>
      </c>
      <c r="H2" s="448" t="s">
        <v>22</v>
      </c>
      <c r="I2" s="0" t="s">
        <v>2128</v>
      </c>
      <c r="J2" s="0" t="s">
        <v>2129</v>
      </c>
      <c r="K2" s="448" t="n">
        <v>28</v>
      </c>
      <c r="L2" s="448" t="n">
        <v>472.35</v>
      </c>
    </row>
    <row r="3" customFormat="false" ht="15" hidden="false" customHeight="false" outlineLevel="0" collapsed="false">
      <c r="A3" s="448" t="s">
        <v>22</v>
      </c>
      <c r="B3" s="0" t="s">
        <v>2130</v>
      </c>
      <c r="C3" s="0" t="s">
        <v>2131</v>
      </c>
      <c r="D3" s="0" t="n">
        <v>29</v>
      </c>
      <c r="E3" s="0" t="n">
        <v>443.3</v>
      </c>
      <c r="H3" s="448" t="s">
        <v>22</v>
      </c>
      <c r="I3" s="0" t="s">
        <v>2130</v>
      </c>
      <c r="J3" s="0" t="s">
        <v>2131</v>
      </c>
      <c r="K3" s="0" t="n">
        <v>29</v>
      </c>
      <c r="L3" s="0" t="n">
        <v>443.3</v>
      </c>
    </row>
    <row r="4" customFormat="false" ht="15" hidden="false" customHeight="false" outlineLevel="0" collapsed="false">
      <c r="A4" s="448" t="s">
        <v>22</v>
      </c>
      <c r="B4" s="0" t="s">
        <v>2132</v>
      </c>
      <c r="C4" s="0" t="s">
        <v>2133</v>
      </c>
      <c r="D4" s="0" t="n">
        <v>29</v>
      </c>
      <c r="E4" s="0" t="n">
        <v>438.8</v>
      </c>
      <c r="H4" s="448" t="s">
        <v>22</v>
      </c>
      <c r="I4" s="0" t="s">
        <v>2132</v>
      </c>
      <c r="J4" s="0" t="s">
        <v>2133</v>
      </c>
      <c r="K4" s="0" t="n">
        <v>29</v>
      </c>
      <c r="L4" s="0" t="n">
        <v>438.8</v>
      </c>
    </row>
    <row r="5" customFormat="false" ht="15" hidden="false" customHeight="false" outlineLevel="0" collapsed="false">
      <c r="A5" s="448" t="s">
        <v>22</v>
      </c>
      <c r="B5" s="0" t="s">
        <v>2134</v>
      </c>
      <c r="C5" s="0" t="s">
        <v>2135</v>
      </c>
      <c r="D5" s="0" t="n">
        <v>25</v>
      </c>
      <c r="E5" s="0" t="n">
        <v>434.15</v>
      </c>
      <c r="H5" s="448" t="s">
        <v>22</v>
      </c>
      <c r="I5" s="0" t="s">
        <v>2134</v>
      </c>
      <c r="J5" s="0" t="s">
        <v>2135</v>
      </c>
      <c r="K5" s="0" t="n">
        <v>25</v>
      </c>
      <c r="L5" s="0" t="n">
        <v>434.15</v>
      </c>
    </row>
    <row r="6" customFormat="false" ht="15" hidden="false" customHeight="false" outlineLevel="0" collapsed="false">
      <c r="A6" s="448" t="s">
        <v>22</v>
      </c>
      <c r="B6" s="0" t="s">
        <v>2136</v>
      </c>
      <c r="C6" s="0" t="s">
        <v>2137</v>
      </c>
      <c r="D6" s="0" t="n">
        <v>27</v>
      </c>
      <c r="E6" s="0" t="n">
        <v>428.5</v>
      </c>
      <c r="H6" s="448" t="s">
        <v>22</v>
      </c>
      <c r="I6" s="0" t="s">
        <v>2136</v>
      </c>
      <c r="J6" s="0" t="s">
        <v>2137</v>
      </c>
      <c r="K6" s="0" t="n">
        <v>27</v>
      </c>
      <c r="L6" s="0" t="n">
        <v>428.5</v>
      </c>
    </row>
    <row r="7" customFormat="false" ht="15" hidden="false" customHeight="false" outlineLevel="0" collapsed="false">
      <c r="A7" s="448" t="s">
        <v>22</v>
      </c>
      <c r="B7" s="0" t="s">
        <v>2138</v>
      </c>
      <c r="C7" s="0" t="s">
        <v>2139</v>
      </c>
      <c r="D7" s="0" t="n">
        <v>30</v>
      </c>
      <c r="E7" s="0" t="n">
        <v>387.65</v>
      </c>
      <c r="H7" s="448" t="s">
        <v>22</v>
      </c>
      <c r="I7" s="0" t="s">
        <v>2138</v>
      </c>
      <c r="J7" s="0" t="s">
        <v>2139</v>
      </c>
      <c r="K7" s="0" t="n">
        <v>30</v>
      </c>
      <c r="L7" s="0" t="n">
        <v>387.65</v>
      </c>
    </row>
    <row r="8" customFormat="false" ht="15" hidden="false" customHeight="false" outlineLevel="0" collapsed="false">
      <c r="A8" s="448" t="s">
        <v>22</v>
      </c>
      <c r="B8" s="0" t="s">
        <v>2140</v>
      </c>
      <c r="C8" s="0" t="s">
        <v>2141</v>
      </c>
      <c r="D8" s="0" t="n">
        <v>25</v>
      </c>
      <c r="E8" s="0" t="n">
        <v>385.1</v>
      </c>
      <c r="H8" s="448" t="s">
        <v>122</v>
      </c>
      <c r="I8" s="0" t="s">
        <v>2142</v>
      </c>
      <c r="J8" s="0" t="s">
        <v>2133</v>
      </c>
      <c r="K8" s="0" t="n">
        <v>25</v>
      </c>
      <c r="L8" s="0" t="n">
        <v>386.6</v>
      </c>
    </row>
    <row r="9" customFormat="false" ht="15" hidden="false" customHeight="false" outlineLevel="0" collapsed="false">
      <c r="A9" s="448" t="s">
        <v>22</v>
      </c>
      <c r="B9" s="0" t="s">
        <v>2143</v>
      </c>
      <c r="C9" s="0" t="s">
        <v>2144</v>
      </c>
      <c r="D9" s="0" t="n">
        <v>30</v>
      </c>
      <c r="E9" s="0" t="n">
        <v>383.15</v>
      </c>
      <c r="H9" s="448" t="s">
        <v>22</v>
      </c>
      <c r="I9" s="0" t="s">
        <v>2140</v>
      </c>
      <c r="J9" s="0" t="s">
        <v>2141</v>
      </c>
      <c r="K9" s="0" t="n">
        <v>25</v>
      </c>
      <c r="L9" s="0" t="n">
        <v>385.1</v>
      </c>
    </row>
    <row r="10" customFormat="false" ht="15" hidden="false" customHeight="false" outlineLevel="0" collapsed="false">
      <c r="A10" s="448" t="s">
        <v>22</v>
      </c>
      <c r="B10" s="0" t="s">
        <v>2145</v>
      </c>
      <c r="C10" s="0" t="s">
        <v>2146</v>
      </c>
      <c r="D10" s="0" t="n">
        <v>32</v>
      </c>
      <c r="E10" s="0" t="n">
        <v>371.35</v>
      </c>
      <c r="H10" s="448" t="s">
        <v>22</v>
      </c>
      <c r="I10" s="0" t="s">
        <v>2143</v>
      </c>
      <c r="J10" s="0" t="s">
        <v>2144</v>
      </c>
      <c r="K10" s="0" t="n">
        <v>30</v>
      </c>
      <c r="L10" s="0" t="n">
        <v>383.15</v>
      </c>
    </row>
    <row r="11" customFormat="false" ht="15" hidden="false" customHeight="false" outlineLevel="0" collapsed="false">
      <c r="A11" s="448" t="s">
        <v>22</v>
      </c>
      <c r="B11" s="0" t="s">
        <v>2147</v>
      </c>
      <c r="C11" s="0" t="s">
        <v>2148</v>
      </c>
      <c r="D11" s="0" t="n">
        <v>26</v>
      </c>
      <c r="E11" s="0" t="n">
        <v>370.4</v>
      </c>
      <c r="H11" s="448" t="s">
        <v>22</v>
      </c>
      <c r="I11" s="0" t="s">
        <v>2145</v>
      </c>
      <c r="J11" s="0" t="s">
        <v>2146</v>
      </c>
      <c r="K11" s="0" t="n">
        <v>32</v>
      </c>
      <c r="L11" s="0" t="n">
        <v>371.35</v>
      </c>
    </row>
    <row r="12" customFormat="false" ht="15" hidden="false" customHeight="false" outlineLevel="0" collapsed="false">
      <c r="A12" s="448" t="s">
        <v>22</v>
      </c>
      <c r="B12" s="0" t="s">
        <v>2149</v>
      </c>
      <c r="C12" s="0" t="s">
        <v>2150</v>
      </c>
      <c r="D12" s="0" t="n">
        <v>31</v>
      </c>
      <c r="E12" s="0" t="n">
        <v>361.45</v>
      </c>
      <c r="H12" s="448" t="s">
        <v>22</v>
      </c>
      <c r="I12" s="0" t="s">
        <v>2147</v>
      </c>
      <c r="J12" s="0" t="s">
        <v>2148</v>
      </c>
      <c r="K12" s="0" t="n">
        <v>26</v>
      </c>
      <c r="L12" s="0" t="n">
        <v>370.4</v>
      </c>
    </row>
    <row r="13" customFormat="false" ht="15" hidden="false" customHeight="false" outlineLevel="0" collapsed="false">
      <c r="A13" s="448" t="s">
        <v>22</v>
      </c>
      <c r="B13" s="0" t="s">
        <v>2151</v>
      </c>
      <c r="C13" s="0" t="s">
        <v>2152</v>
      </c>
      <c r="D13" s="0" t="n">
        <v>27</v>
      </c>
      <c r="E13" s="0" t="n">
        <v>354.3</v>
      </c>
      <c r="H13" s="448" t="s">
        <v>22</v>
      </c>
      <c r="I13" s="0" t="s">
        <v>2149</v>
      </c>
      <c r="J13" s="0" t="s">
        <v>2150</v>
      </c>
      <c r="K13" s="0" t="n">
        <v>31</v>
      </c>
      <c r="L13" s="0" t="n">
        <v>361.45</v>
      </c>
    </row>
    <row r="14" customFormat="false" ht="15" hidden="false" customHeight="false" outlineLevel="0" collapsed="false">
      <c r="A14" s="448" t="s">
        <v>22</v>
      </c>
      <c r="B14" s="0" t="s">
        <v>2153</v>
      </c>
      <c r="C14" s="0" t="s">
        <v>2154</v>
      </c>
      <c r="D14" s="0" t="n">
        <v>24</v>
      </c>
      <c r="E14" s="0" t="n">
        <v>351.5</v>
      </c>
      <c r="H14" s="448" t="s">
        <v>122</v>
      </c>
      <c r="I14" s="0" t="s">
        <v>2155</v>
      </c>
      <c r="J14" s="0" t="s">
        <v>2146</v>
      </c>
      <c r="K14" s="0" t="n">
        <v>25</v>
      </c>
      <c r="L14" s="0" t="n">
        <v>356.2</v>
      </c>
    </row>
    <row r="15" customFormat="false" ht="15" hidden="false" customHeight="false" outlineLevel="0" collapsed="false">
      <c r="A15" s="448" t="s">
        <v>22</v>
      </c>
      <c r="B15" s="0" t="s">
        <v>2156</v>
      </c>
      <c r="C15" s="0" t="s">
        <v>2157</v>
      </c>
      <c r="D15" s="0" t="n">
        <v>24</v>
      </c>
      <c r="E15" s="0" t="n">
        <v>350.5</v>
      </c>
      <c r="H15" s="448" t="s">
        <v>51</v>
      </c>
      <c r="I15" s="0" t="s">
        <v>2158</v>
      </c>
      <c r="J15" s="0" t="s">
        <v>2148</v>
      </c>
      <c r="K15" s="0" t="n">
        <v>29</v>
      </c>
      <c r="L15" s="0" t="n">
        <v>355.2</v>
      </c>
    </row>
    <row r="16" customFormat="false" ht="15" hidden="false" customHeight="false" outlineLevel="0" collapsed="false">
      <c r="A16" s="448" t="s">
        <v>22</v>
      </c>
      <c r="B16" s="0" t="s">
        <v>2159</v>
      </c>
      <c r="C16" s="0" t="s">
        <v>2160</v>
      </c>
      <c r="D16" s="0" t="n">
        <v>37</v>
      </c>
      <c r="E16" s="0" t="n">
        <v>349</v>
      </c>
      <c r="H16" s="448" t="s">
        <v>22</v>
      </c>
      <c r="I16" s="0" t="s">
        <v>2151</v>
      </c>
      <c r="J16" s="0" t="s">
        <v>2152</v>
      </c>
      <c r="K16" s="0" t="n">
        <v>27</v>
      </c>
      <c r="L16" s="0" t="n">
        <v>354.3</v>
      </c>
    </row>
    <row r="17" customFormat="false" ht="15" hidden="false" customHeight="false" outlineLevel="0" collapsed="false">
      <c r="A17" s="448" t="s">
        <v>22</v>
      </c>
      <c r="B17" s="0" t="s">
        <v>2161</v>
      </c>
      <c r="C17" s="0" t="s">
        <v>2162</v>
      </c>
      <c r="D17" s="0" t="n">
        <v>28</v>
      </c>
      <c r="E17" s="0" t="n">
        <v>344.75</v>
      </c>
      <c r="H17" s="448" t="s">
        <v>22</v>
      </c>
      <c r="I17" s="0" t="s">
        <v>2153</v>
      </c>
      <c r="J17" s="0" t="s">
        <v>2154</v>
      </c>
      <c r="K17" s="0" t="n">
        <v>24</v>
      </c>
      <c r="L17" s="0" t="n">
        <v>351.5</v>
      </c>
    </row>
    <row r="18" customFormat="false" ht="15" hidden="false" customHeight="false" outlineLevel="0" collapsed="false">
      <c r="A18" s="448" t="s">
        <v>22</v>
      </c>
      <c r="B18" s="0" t="s">
        <v>2163</v>
      </c>
      <c r="C18" s="0" t="s">
        <v>2164</v>
      </c>
      <c r="D18" s="0" t="n">
        <v>26</v>
      </c>
      <c r="E18" s="0" t="n">
        <v>336.1</v>
      </c>
      <c r="H18" s="448" t="s">
        <v>22</v>
      </c>
      <c r="I18" s="0" t="s">
        <v>2156</v>
      </c>
      <c r="J18" s="0" t="s">
        <v>2157</v>
      </c>
      <c r="K18" s="0" t="n">
        <v>24</v>
      </c>
      <c r="L18" s="0" t="n">
        <v>350.5</v>
      </c>
    </row>
    <row r="19" customFormat="false" ht="15" hidden="false" customHeight="false" outlineLevel="0" collapsed="false">
      <c r="A19" s="448" t="s">
        <v>22</v>
      </c>
      <c r="B19" s="0" t="s">
        <v>2165</v>
      </c>
      <c r="C19" s="0" t="s">
        <v>2166</v>
      </c>
      <c r="D19" s="0" t="n">
        <v>27</v>
      </c>
      <c r="E19" s="0" t="n">
        <v>332.8</v>
      </c>
      <c r="H19" s="448" t="s">
        <v>22</v>
      </c>
      <c r="I19" s="0" t="s">
        <v>2159</v>
      </c>
      <c r="J19" s="0" t="s">
        <v>2160</v>
      </c>
      <c r="K19" s="0" t="n">
        <v>37</v>
      </c>
      <c r="L19" s="0" t="n">
        <v>349</v>
      </c>
    </row>
    <row r="20" customFormat="false" ht="15" hidden="false" customHeight="false" outlineLevel="0" collapsed="false">
      <c r="A20" s="448" t="s">
        <v>22</v>
      </c>
      <c r="B20" s="0" t="s">
        <v>2167</v>
      </c>
      <c r="C20" s="0" t="s">
        <v>2168</v>
      </c>
      <c r="D20" s="0" t="n">
        <v>24</v>
      </c>
      <c r="E20" s="0" t="n">
        <v>330.1</v>
      </c>
      <c r="H20" s="448" t="s">
        <v>122</v>
      </c>
      <c r="I20" s="0" t="s">
        <v>2169</v>
      </c>
      <c r="J20" s="0" t="s">
        <v>2160</v>
      </c>
      <c r="K20" s="0" t="n">
        <v>22</v>
      </c>
      <c r="L20" s="0" t="n">
        <v>344.9</v>
      </c>
    </row>
    <row r="21" customFormat="false" ht="15" hidden="false" customHeight="false" outlineLevel="0" collapsed="false">
      <c r="A21" s="448" t="s">
        <v>22</v>
      </c>
      <c r="B21" s="0" t="s">
        <v>2170</v>
      </c>
      <c r="C21" s="0" t="s">
        <v>2171</v>
      </c>
      <c r="D21" s="0" t="n">
        <v>23</v>
      </c>
      <c r="E21" s="0" t="n">
        <v>324.2</v>
      </c>
      <c r="H21" s="448" t="s">
        <v>22</v>
      </c>
      <c r="I21" s="0" t="s">
        <v>2161</v>
      </c>
      <c r="J21" s="0" t="s">
        <v>2162</v>
      </c>
      <c r="K21" s="0" t="n">
        <v>28</v>
      </c>
      <c r="L21" s="0" t="n">
        <v>344.75</v>
      </c>
    </row>
    <row r="22" customFormat="false" ht="15" hidden="false" customHeight="false" outlineLevel="0" collapsed="false">
      <c r="A22" s="448" t="s">
        <v>22</v>
      </c>
      <c r="B22" s="0" t="s">
        <v>2172</v>
      </c>
      <c r="C22" s="0" t="s">
        <v>2173</v>
      </c>
      <c r="D22" s="0" t="n">
        <v>41</v>
      </c>
      <c r="E22" s="0" t="n">
        <v>321.25</v>
      </c>
      <c r="H22" s="448" t="s">
        <v>22</v>
      </c>
      <c r="I22" s="0" t="s">
        <v>2163</v>
      </c>
      <c r="J22" s="0" t="s">
        <v>2164</v>
      </c>
      <c r="K22" s="0" t="n">
        <v>26</v>
      </c>
      <c r="L22" s="0" t="n">
        <v>336.1</v>
      </c>
    </row>
    <row r="23" customFormat="false" ht="15" hidden="false" customHeight="false" outlineLevel="0" collapsed="false">
      <c r="A23" s="448" t="s">
        <v>22</v>
      </c>
      <c r="B23" s="0" t="s">
        <v>2174</v>
      </c>
      <c r="C23" s="0" t="s">
        <v>2175</v>
      </c>
      <c r="D23" s="0" t="n">
        <v>37</v>
      </c>
      <c r="E23" s="0" t="n">
        <v>320.2</v>
      </c>
      <c r="H23" s="448" t="s">
        <v>22</v>
      </c>
      <c r="I23" s="0" t="s">
        <v>2165</v>
      </c>
      <c r="J23" s="0" t="s">
        <v>2166</v>
      </c>
      <c r="K23" s="0" t="n">
        <v>27</v>
      </c>
      <c r="L23" s="0" t="n">
        <v>332.8</v>
      </c>
    </row>
    <row r="24" customFormat="false" ht="15" hidden="false" customHeight="false" outlineLevel="0" collapsed="false">
      <c r="A24" s="448" t="s">
        <v>22</v>
      </c>
      <c r="B24" s="0" t="s">
        <v>2176</v>
      </c>
      <c r="C24" s="0" t="s">
        <v>2177</v>
      </c>
      <c r="D24" s="0" t="n">
        <v>26</v>
      </c>
      <c r="E24" s="0" t="n">
        <v>320.15</v>
      </c>
      <c r="H24" s="448" t="s">
        <v>22</v>
      </c>
      <c r="I24" s="0" t="s">
        <v>2167</v>
      </c>
      <c r="J24" s="0" t="s">
        <v>2168</v>
      </c>
      <c r="K24" s="0" t="n">
        <v>24</v>
      </c>
      <c r="L24" s="0" t="n">
        <v>330.1</v>
      </c>
    </row>
    <row r="25" customFormat="false" ht="15" hidden="false" customHeight="false" outlineLevel="0" collapsed="false">
      <c r="A25" s="448" t="s">
        <v>22</v>
      </c>
      <c r="B25" s="0" t="s">
        <v>2178</v>
      </c>
      <c r="C25" s="0" t="s">
        <v>2179</v>
      </c>
      <c r="D25" s="0" t="n">
        <v>28</v>
      </c>
      <c r="E25" s="0" t="n">
        <v>319.5</v>
      </c>
      <c r="H25" s="448" t="s">
        <v>51</v>
      </c>
      <c r="I25" s="0" t="s">
        <v>2180</v>
      </c>
      <c r="J25" s="0" t="s">
        <v>2129</v>
      </c>
      <c r="K25" s="0" t="n">
        <v>31</v>
      </c>
      <c r="L25" s="0" t="n">
        <v>325.1</v>
      </c>
    </row>
    <row r="26" customFormat="false" ht="15" hidden="false" customHeight="false" outlineLevel="0" collapsed="false">
      <c r="A26" s="448" t="s">
        <v>22</v>
      </c>
      <c r="B26" s="0" t="s">
        <v>2181</v>
      </c>
      <c r="C26" s="0" t="s">
        <v>2182</v>
      </c>
      <c r="D26" s="0" t="n">
        <v>27</v>
      </c>
      <c r="E26" s="0" t="n">
        <v>319.45</v>
      </c>
      <c r="H26" s="448" t="s">
        <v>22</v>
      </c>
      <c r="I26" s="0" t="s">
        <v>2170</v>
      </c>
      <c r="J26" s="0" t="s">
        <v>2171</v>
      </c>
      <c r="K26" s="0" t="n">
        <v>23</v>
      </c>
      <c r="L26" s="0" t="n">
        <v>324.2</v>
      </c>
    </row>
    <row r="27" customFormat="false" ht="15" hidden="false" customHeight="false" outlineLevel="0" collapsed="false">
      <c r="A27" s="448" t="s">
        <v>51</v>
      </c>
      <c r="B27" s="0" t="s">
        <v>2180</v>
      </c>
      <c r="C27" s="0" t="s">
        <v>2129</v>
      </c>
      <c r="D27" s="0" t="n">
        <v>31</v>
      </c>
      <c r="E27" s="0" t="n">
        <v>309.1</v>
      </c>
      <c r="H27" s="448" t="s">
        <v>22</v>
      </c>
      <c r="I27" s="0" t="s">
        <v>2172</v>
      </c>
      <c r="J27" s="0" t="s">
        <v>2173</v>
      </c>
      <c r="K27" s="0" t="n">
        <v>41</v>
      </c>
      <c r="L27" s="0" t="n">
        <v>321.25</v>
      </c>
    </row>
    <row r="28" customFormat="false" ht="15" hidden="false" customHeight="false" outlineLevel="0" collapsed="false">
      <c r="A28" s="448" t="s">
        <v>22</v>
      </c>
      <c r="B28" s="0" t="s">
        <v>2183</v>
      </c>
      <c r="C28" s="0" t="s">
        <v>2184</v>
      </c>
      <c r="D28" s="0" t="n">
        <v>23</v>
      </c>
      <c r="E28" s="0" t="n">
        <v>303.7</v>
      </c>
      <c r="H28" s="448" t="s">
        <v>51</v>
      </c>
      <c r="I28" s="0" t="s">
        <v>2185</v>
      </c>
      <c r="J28" s="0" t="s">
        <v>2186</v>
      </c>
      <c r="K28" s="0" t="n">
        <v>23</v>
      </c>
      <c r="L28" s="0" t="n">
        <v>320.9</v>
      </c>
    </row>
    <row r="29" customFormat="false" ht="15" hidden="false" customHeight="false" outlineLevel="0" collapsed="false">
      <c r="A29" s="448" t="s">
        <v>22</v>
      </c>
      <c r="B29" s="0" t="s">
        <v>2187</v>
      </c>
      <c r="C29" s="0" t="s">
        <v>2186</v>
      </c>
      <c r="D29" s="0" t="n">
        <v>25</v>
      </c>
      <c r="E29" s="0" t="n">
        <v>300.85</v>
      </c>
      <c r="H29" s="448" t="s">
        <v>22</v>
      </c>
      <c r="I29" s="0" t="s">
        <v>2174</v>
      </c>
      <c r="J29" s="0" t="s">
        <v>2175</v>
      </c>
      <c r="K29" s="0" t="n">
        <v>37</v>
      </c>
      <c r="L29" s="0" t="n">
        <v>320.2</v>
      </c>
    </row>
    <row r="30" customFormat="false" ht="15" hidden="false" customHeight="false" outlineLevel="0" collapsed="false">
      <c r="A30" s="448" t="s">
        <v>22</v>
      </c>
      <c r="B30" s="0" t="s">
        <v>2188</v>
      </c>
      <c r="C30" s="0" t="s">
        <v>2189</v>
      </c>
      <c r="D30" s="0" t="n">
        <v>35</v>
      </c>
      <c r="E30" s="0" t="n">
        <v>299.7</v>
      </c>
      <c r="H30" s="448" t="s">
        <v>22</v>
      </c>
      <c r="I30" s="0" t="s">
        <v>2176</v>
      </c>
      <c r="J30" s="0" t="s">
        <v>2177</v>
      </c>
      <c r="K30" s="0" t="n">
        <v>26</v>
      </c>
      <c r="L30" s="0" t="n">
        <v>320.15</v>
      </c>
    </row>
    <row r="31" customFormat="false" ht="15" hidden="false" customHeight="false" outlineLevel="0" collapsed="false">
      <c r="A31" s="448" t="s">
        <v>22</v>
      </c>
      <c r="B31" s="0" t="s">
        <v>2190</v>
      </c>
      <c r="C31" s="0" t="s">
        <v>2191</v>
      </c>
      <c r="D31" s="0" t="n">
        <v>22</v>
      </c>
      <c r="E31" s="0" t="n">
        <v>287.85</v>
      </c>
      <c r="H31" s="448" t="s">
        <v>22</v>
      </c>
      <c r="I31" s="0" t="s">
        <v>2178</v>
      </c>
      <c r="J31" s="0" t="s">
        <v>2179</v>
      </c>
      <c r="K31" s="0" t="n">
        <v>28</v>
      </c>
      <c r="L31" s="0" t="n">
        <v>319.5</v>
      </c>
    </row>
    <row r="32" customFormat="false" ht="15" hidden="false" customHeight="false" outlineLevel="0" collapsed="false">
      <c r="A32" s="448" t="s">
        <v>51</v>
      </c>
      <c r="B32" s="0" t="s">
        <v>2158</v>
      </c>
      <c r="C32" s="0" t="s">
        <v>2148</v>
      </c>
      <c r="D32" s="0" t="n">
        <v>29</v>
      </c>
      <c r="E32" s="0" t="n">
        <v>286.2</v>
      </c>
      <c r="H32" s="448" t="s">
        <v>22</v>
      </c>
      <c r="I32" s="0" t="s">
        <v>2181</v>
      </c>
      <c r="J32" s="0" t="s">
        <v>2182</v>
      </c>
      <c r="K32" s="0" t="n">
        <v>27</v>
      </c>
      <c r="L32" s="0" t="n">
        <v>319.45</v>
      </c>
    </row>
    <row r="33" customFormat="false" ht="15" hidden="false" customHeight="false" outlineLevel="0" collapsed="false">
      <c r="A33" s="448" t="s">
        <v>51</v>
      </c>
      <c r="B33" s="0" t="s">
        <v>2192</v>
      </c>
      <c r="C33" s="0" t="s">
        <v>2166</v>
      </c>
      <c r="D33" s="0" t="n">
        <v>27</v>
      </c>
      <c r="E33" s="0" t="n">
        <v>270.2</v>
      </c>
      <c r="H33" s="448" t="s">
        <v>51</v>
      </c>
      <c r="I33" s="0" t="s">
        <v>2192</v>
      </c>
      <c r="J33" s="0" t="s">
        <v>2166</v>
      </c>
      <c r="K33" s="0" t="n">
        <v>27</v>
      </c>
      <c r="L33" s="0" t="n">
        <v>313.2</v>
      </c>
    </row>
    <row r="34" customFormat="false" ht="15" hidden="false" customHeight="false" outlineLevel="0" collapsed="false">
      <c r="A34" s="448" t="s">
        <v>51</v>
      </c>
      <c r="B34" s="0" t="s">
        <v>2193</v>
      </c>
      <c r="C34" s="0" t="s">
        <v>2137</v>
      </c>
      <c r="D34" s="0" t="n">
        <v>28</v>
      </c>
      <c r="E34" s="0" t="n">
        <v>270</v>
      </c>
      <c r="H34" s="448" t="s">
        <v>51</v>
      </c>
      <c r="I34" s="0" t="s">
        <v>2194</v>
      </c>
      <c r="J34" s="0" t="s">
        <v>2152</v>
      </c>
      <c r="K34" s="0" t="n">
        <v>24</v>
      </c>
      <c r="L34" s="0" t="n">
        <v>313.2</v>
      </c>
    </row>
    <row r="35" customFormat="false" ht="15" hidden="false" customHeight="false" outlineLevel="0" collapsed="false">
      <c r="A35" s="448" t="s">
        <v>122</v>
      </c>
      <c r="B35" s="0" t="s">
        <v>2142</v>
      </c>
      <c r="C35" s="0" t="s">
        <v>2133</v>
      </c>
      <c r="D35" s="0" t="n">
        <v>25</v>
      </c>
      <c r="E35" s="0" t="n">
        <v>266.6</v>
      </c>
      <c r="H35" s="448" t="s">
        <v>122</v>
      </c>
      <c r="I35" s="0" t="s">
        <v>2195</v>
      </c>
      <c r="J35" s="0" t="s">
        <v>2152</v>
      </c>
      <c r="K35" s="0" t="n">
        <v>31</v>
      </c>
      <c r="L35" s="0" t="n">
        <v>311.8</v>
      </c>
    </row>
    <row r="36" customFormat="false" ht="15" hidden="false" customHeight="false" outlineLevel="0" collapsed="false">
      <c r="A36" s="448" t="s">
        <v>51</v>
      </c>
      <c r="B36" s="0" t="s">
        <v>2185</v>
      </c>
      <c r="C36" s="0" t="s">
        <v>2186</v>
      </c>
      <c r="D36" s="0" t="n">
        <v>23</v>
      </c>
      <c r="E36" s="0" t="n">
        <v>259.9</v>
      </c>
      <c r="H36" s="448" t="s">
        <v>122</v>
      </c>
      <c r="I36" s="0" t="s">
        <v>2196</v>
      </c>
      <c r="J36" s="0" t="s">
        <v>2191</v>
      </c>
      <c r="K36" s="0" t="n">
        <v>26</v>
      </c>
      <c r="L36" s="0" t="n">
        <v>307.1</v>
      </c>
    </row>
    <row r="37" customFormat="false" ht="15" hidden="false" customHeight="false" outlineLevel="0" collapsed="false">
      <c r="A37" s="448" t="s">
        <v>22</v>
      </c>
      <c r="B37" s="0" t="s">
        <v>2197</v>
      </c>
      <c r="C37" s="0" t="s">
        <v>2198</v>
      </c>
      <c r="D37" s="0" t="n">
        <v>24</v>
      </c>
      <c r="E37" s="0" t="n">
        <v>250.35</v>
      </c>
      <c r="H37" s="448" t="s">
        <v>122</v>
      </c>
      <c r="I37" s="0" t="s">
        <v>2199</v>
      </c>
      <c r="J37" s="0" t="s">
        <v>2175</v>
      </c>
      <c r="K37" s="0" t="n">
        <v>33</v>
      </c>
      <c r="L37" s="0" t="n">
        <v>304.4</v>
      </c>
    </row>
    <row r="38" customFormat="false" ht="15" hidden="false" customHeight="false" outlineLevel="0" collapsed="false">
      <c r="A38" s="448" t="s">
        <v>51</v>
      </c>
      <c r="B38" s="0" t="s">
        <v>2194</v>
      </c>
      <c r="C38" s="0" t="s">
        <v>2152</v>
      </c>
      <c r="D38" s="0" t="n">
        <v>24</v>
      </c>
      <c r="E38" s="0" t="n">
        <v>241.2</v>
      </c>
      <c r="H38" s="448" t="s">
        <v>22</v>
      </c>
      <c r="I38" s="0" t="s">
        <v>2183</v>
      </c>
      <c r="J38" s="0" t="s">
        <v>2184</v>
      </c>
      <c r="K38" s="0" t="n">
        <v>23</v>
      </c>
      <c r="L38" s="0" t="n">
        <v>303.7</v>
      </c>
    </row>
    <row r="39" customFormat="false" ht="15" hidden="false" customHeight="false" outlineLevel="0" collapsed="false">
      <c r="A39" s="448" t="s">
        <v>122</v>
      </c>
      <c r="B39" s="0" t="s">
        <v>2169</v>
      </c>
      <c r="C39" s="0" t="s">
        <v>2160</v>
      </c>
      <c r="D39" s="0" t="n">
        <v>22</v>
      </c>
      <c r="E39" s="0" t="n">
        <v>239.9</v>
      </c>
      <c r="H39" s="448" t="s">
        <v>22</v>
      </c>
      <c r="I39" s="0" t="s">
        <v>2187</v>
      </c>
      <c r="J39" s="0" t="s">
        <v>2186</v>
      </c>
      <c r="K39" s="0" t="n">
        <v>25</v>
      </c>
      <c r="L39" s="0" t="n">
        <v>300.85</v>
      </c>
    </row>
    <row r="40" customFormat="false" ht="15" hidden="false" customHeight="false" outlineLevel="0" collapsed="false">
      <c r="A40" s="448" t="s">
        <v>51</v>
      </c>
      <c r="B40" s="0" t="s">
        <v>2200</v>
      </c>
      <c r="C40" s="0" t="s">
        <v>2175</v>
      </c>
      <c r="D40" s="0" t="n">
        <v>25</v>
      </c>
      <c r="E40" s="0" t="n">
        <v>235.9</v>
      </c>
      <c r="H40" s="448" t="s">
        <v>122</v>
      </c>
      <c r="I40" s="0" t="s">
        <v>2201</v>
      </c>
      <c r="J40" s="0" t="s">
        <v>2202</v>
      </c>
      <c r="K40" s="0" t="n">
        <v>26</v>
      </c>
      <c r="L40" s="0" t="n">
        <v>300.6</v>
      </c>
    </row>
    <row r="41" customFormat="false" ht="15" hidden="false" customHeight="false" outlineLevel="0" collapsed="false">
      <c r="A41" s="448" t="s">
        <v>51</v>
      </c>
      <c r="B41" s="0" t="s">
        <v>2203</v>
      </c>
      <c r="C41" s="0" t="s">
        <v>2150</v>
      </c>
      <c r="D41" s="0" t="n">
        <v>23</v>
      </c>
      <c r="E41" s="0" t="n">
        <v>235.6</v>
      </c>
      <c r="H41" s="448" t="s">
        <v>51</v>
      </c>
      <c r="I41" s="0" t="s">
        <v>2193</v>
      </c>
      <c r="J41" s="0" t="s">
        <v>2137</v>
      </c>
      <c r="K41" s="0" t="n">
        <v>28</v>
      </c>
      <c r="L41" s="0" t="n">
        <v>300</v>
      </c>
    </row>
    <row r="42" customFormat="false" ht="15" hidden="false" customHeight="false" outlineLevel="0" collapsed="false">
      <c r="A42" s="448" t="s">
        <v>122</v>
      </c>
      <c r="B42" s="0" t="s">
        <v>2155</v>
      </c>
      <c r="C42" s="0" t="s">
        <v>2146</v>
      </c>
      <c r="D42" s="0" t="n">
        <v>25</v>
      </c>
      <c r="E42" s="0" t="n">
        <v>231.2</v>
      </c>
      <c r="H42" s="448" t="s">
        <v>22</v>
      </c>
      <c r="I42" s="0" t="s">
        <v>2188</v>
      </c>
      <c r="J42" s="0" t="s">
        <v>2189</v>
      </c>
      <c r="K42" s="0" t="n">
        <v>35</v>
      </c>
      <c r="L42" s="0" t="n">
        <v>299.7</v>
      </c>
    </row>
    <row r="43" customFormat="false" ht="15" hidden="false" customHeight="false" outlineLevel="0" collapsed="false">
      <c r="A43" s="448" t="s">
        <v>51</v>
      </c>
      <c r="B43" s="0" t="s">
        <v>2204</v>
      </c>
      <c r="C43" s="0" t="s">
        <v>2198</v>
      </c>
      <c r="D43" s="0" t="n">
        <v>26</v>
      </c>
      <c r="E43" s="0" t="n">
        <v>231.1</v>
      </c>
      <c r="H43" s="448" t="s">
        <v>122</v>
      </c>
      <c r="I43" s="0" t="s">
        <v>2205</v>
      </c>
      <c r="J43" s="0" t="s">
        <v>2206</v>
      </c>
      <c r="K43" s="0" t="n">
        <v>26</v>
      </c>
      <c r="L43" s="0" t="n">
        <v>298.5</v>
      </c>
    </row>
    <row r="44" customFormat="false" ht="15" hidden="false" customHeight="false" outlineLevel="0" collapsed="false">
      <c r="A44" s="448" t="s">
        <v>22</v>
      </c>
      <c r="B44" s="0" t="s">
        <v>2207</v>
      </c>
      <c r="C44" s="0" t="s">
        <v>2208</v>
      </c>
      <c r="D44" s="0" t="n">
        <v>26</v>
      </c>
      <c r="E44" s="0" t="n">
        <v>227.35</v>
      </c>
      <c r="H44" s="448" t="s">
        <v>22</v>
      </c>
      <c r="I44" s="0" t="s">
        <v>2190</v>
      </c>
      <c r="J44" s="0" t="s">
        <v>2191</v>
      </c>
      <c r="K44" s="0" t="n">
        <v>22</v>
      </c>
      <c r="L44" s="0" t="n">
        <v>287.85</v>
      </c>
    </row>
    <row r="45" customFormat="false" ht="15" hidden="false" customHeight="false" outlineLevel="0" collapsed="false">
      <c r="A45" s="448" t="s">
        <v>51</v>
      </c>
      <c r="B45" s="0" t="s">
        <v>2209</v>
      </c>
      <c r="C45" s="0" t="s">
        <v>2131</v>
      </c>
      <c r="D45" s="0" t="n">
        <v>26</v>
      </c>
      <c r="E45" s="0" t="n">
        <v>225.2</v>
      </c>
      <c r="H45" s="448" t="s">
        <v>51</v>
      </c>
      <c r="I45" s="0" t="s">
        <v>2203</v>
      </c>
      <c r="J45" s="0" t="s">
        <v>2150</v>
      </c>
      <c r="K45" s="0" t="n">
        <v>23</v>
      </c>
      <c r="L45" s="0" t="n">
        <v>287.6</v>
      </c>
    </row>
    <row r="46" customFormat="false" ht="15" hidden="false" customHeight="false" outlineLevel="0" collapsed="false">
      <c r="A46" s="448" t="s">
        <v>51</v>
      </c>
      <c r="B46" s="0" t="s">
        <v>2210</v>
      </c>
      <c r="C46" s="0" t="s">
        <v>2168</v>
      </c>
      <c r="D46" s="0" t="n">
        <v>29</v>
      </c>
      <c r="E46" s="0" t="n">
        <v>222.8</v>
      </c>
      <c r="H46" s="448" t="s">
        <v>122</v>
      </c>
      <c r="I46" s="0" t="s">
        <v>2211</v>
      </c>
      <c r="J46" s="0" t="s">
        <v>2175</v>
      </c>
      <c r="K46" s="0" t="n">
        <v>25</v>
      </c>
      <c r="L46" s="0" t="n">
        <v>277.9</v>
      </c>
    </row>
    <row r="47" customFormat="false" ht="15" hidden="false" customHeight="false" outlineLevel="0" collapsed="false">
      <c r="A47" s="448" t="s">
        <v>51</v>
      </c>
      <c r="B47" s="0" t="s">
        <v>2212</v>
      </c>
      <c r="C47" s="0" t="s">
        <v>2191</v>
      </c>
      <c r="D47" s="0" t="n">
        <v>31</v>
      </c>
      <c r="E47" s="0" t="n">
        <v>218.4</v>
      </c>
      <c r="H47" s="448" t="s">
        <v>122</v>
      </c>
      <c r="I47" s="0" t="s">
        <v>2213</v>
      </c>
      <c r="J47" s="0" t="s">
        <v>2139</v>
      </c>
      <c r="K47" s="0" t="n">
        <v>29</v>
      </c>
      <c r="L47" s="0" t="n">
        <v>277.7</v>
      </c>
    </row>
    <row r="48" customFormat="false" ht="15" hidden="false" customHeight="false" outlineLevel="0" collapsed="false">
      <c r="A48" s="448" t="s">
        <v>51</v>
      </c>
      <c r="B48" s="0" t="s">
        <v>2214</v>
      </c>
      <c r="C48" s="0" t="s">
        <v>2179</v>
      </c>
      <c r="D48" s="0" t="n">
        <v>25</v>
      </c>
      <c r="E48" s="0" t="n">
        <v>216.5</v>
      </c>
      <c r="H48" s="448" t="s">
        <v>130</v>
      </c>
      <c r="I48" s="0" t="s">
        <v>2215</v>
      </c>
      <c r="J48" s="0" t="s">
        <v>2189</v>
      </c>
      <c r="K48" s="0" t="n">
        <v>23</v>
      </c>
      <c r="L48" s="0" t="n">
        <v>276.6</v>
      </c>
    </row>
    <row r="49" customFormat="false" ht="15" hidden="false" customHeight="false" outlineLevel="0" collapsed="false">
      <c r="A49" s="448" t="s">
        <v>51</v>
      </c>
      <c r="B49" s="0" t="s">
        <v>2216</v>
      </c>
      <c r="C49" s="0" t="s">
        <v>2189</v>
      </c>
      <c r="D49" s="0" t="n">
        <v>22</v>
      </c>
      <c r="E49" s="0" t="n">
        <v>206.9</v>
      </c>
      <c r="H49" s="448" t="s">
        <v>122</v>
      </c>
      <c r="I49" s="0" t="s">
        <v>2217</v>
      </c>
      <c r="J49" s="0" t="s">
        <v>2182</v>
      </c>
      <c r="K49" s="0" t="n">
        <v>24</v>
      </c>
      <c r="L49" s="0" t="n">
        <v>272.4</v>
      </c>
    </row>
    <row r="50" customFormat="false" ht="15" hidden="false" customHeight="false" outlineLevel="0" collapsed="false">
      <c r="A50" s="448" t="s">
        <v>122</v>
      </c>
      <c r="B50" s="0" t="s">
        <v>2195</v>
      </c>
      <c r="C50" s="0" t="s">
        <v>2152</v>
      </c>
      <c r="D50" s="0" t="n">
        <v>31</v>
      </c>
      <c r="E50" s="0" t="n">
        <v>205.8</v>
      </c>
      <c r="H50" s="448" t="s">
        <v>51</v>
      </c>
      <c r="I50" s="0" t="s">
        <v>2200</v>
      </c>
      <c r="J50" s="0" t="s">
        <v>2175</v>
      </c>
      <c r="K50" s="0" t="n">
        <v>25</v>
      </c>
      <c r="L50" s="0" t="n">
        <v>271.9</v>
      </c>
    </row>
    <row r="51" customFormat="false" ht="15" hidden="false" customHeight="false" outlineLevel="0" collapsed="false">
      <c r="A51" s="448" t="s">
        <v>122</v>
      </c>
      <c r="B51" s="0" t="s">
        <v>2205</v>
      </c>
      <c r="C51" s="0" t="s">
        <v>2206</v>
      </c>
      <c r="D51" s="0" t="n">
        <v>26</v>
      </c>
      <c r="E51" s="0" t="n">
        <v>202.5</v>
      </c>
      <c r="H51" s="448" t="s">
        <v>122</v>
      </c>
      <c r="I51" s="0" t="s">
        <v>2218</v>
      </c>
      <c r="J51" s="0" t="s">
        <v>2137</v>
      </c>
      <c r="K51" s="0" t="n">
        <v>28</v>
      </c>
      <c r="L51" s="0" t="n">
        <v>271</v>
      </c>
    </row>
    <row r="52" customFormat="false" ht="15" hidden="false" customHeight="false" outlineLevel="0" collapsed="false">
      <c r="A52" s="448" t="s">
        <v>122</v>
      </c>
      <c r="B52" s="0" t="s">
        <v>2199</v>
      </c>
      <c r="C52" s="0" t="s">
        <v>2175</v>
      </c>
      <c r="D52" s="0" t="n">
        <v>33</v>
      </c>
      <c r="E52" s="0" t="n">
        <v>201.4</v>
      </c>
      <c r="H52" s="448" t="s">
        <v>51</v>
      </c>
      <c r="I52" s="0" t="s">
        <v>2212</v>
      </c>
      <c r="J52" s="0" t="s">
        <v>2191</v>
      </c>
      <c r="K52" s="0" t="n">
        <v>31</v>
      </c>
      <c r="L52" s="0" t="n">
        <v>270.4</v>
      </c>
    </row>
    <row r="53" customFormat="false" ht="15" hidden="false" customHeight="false" outlineLevel="0" collapsed="false">
      <c r="A53" s="448" t="s">
        <v>122</v>
      </c>
      <c r="B53" s="0" t="s">
        <v>2196</v>
      </c>
      <c r="C53" s="0" t="s">
        <v>2191</v>
      </c>
      <c r="D53" s="0" t="n">
        <v>26</v>
      </c>
      <c r="E53" s="0" t="n">
        <v>198.1</v>
      </c>
      <c r="H53" s="448" t="s">
        <v>122</v>
      </c>
      <c r="I53" s="0" t="s">
        <v>2219</v>
      </c>
      <c r="J53" s="0" t="s">
        <v>2144</v>
      </c>
      <c r="K53" s="0" t="n">
        <v>22</v>
      </c>
      <c r="L53" s="0" t="n">
        <v>264.7</v>
      </c>
    </row>
    <row r="54" customFormat="false" ht="15" hidden="false" customHeight="false" outlineLevel="0" collapsed="false">
      <c r="A54" s="448" t="s">
        <v>51</v>
      </c>
      <c r="B54" s="0" t="s">
        <v>2220</v>
      </c>
      <c r="C54" s="0" t="s">
        <v>2139</v>
      </c>
      <c r="D54" s="0" t="n">
        <v>23</v>
      </c>
      <c r="E54" s="0" t="n">
        <v>197.5</v>
      </c>
      <c r="H54" s="448" t="s">
        <v>51</v>
      </c>
      <c r="I54" s="0" t="s">
        <v>2209</v>
      </c>
      <c r="J54" s="0" t="s">
        <v>2131</v>
      </c>
      <c r="K54" s="0" t="n">
        <v>26</v>
      </c>
      <c r="L54" s="0" t="n">
        <v>263.2</v>
      </c>
    </row>
    <row r="55" customFormat="false" ht="15" hidden="false" customHeight="false" outlineLevel="0" collapsed="false">
      <c r="A55" s="448" t="s">
        <v>51</v>
      </c>
      <c r="B55" s="0" t="s">
        <v>2221</v>
      </c>
      <c r="C55" s="0" t="s">
        <v>2222</v>
      </c>
      <c r="D55" s="0" t="n">
        <v>22</v>
      </c>
      <c r="E55" s="0" t="n">
        <v>196.3</v>
      </c>
      <c r="H55" s="448" t="s">
        <v>122</v>
      </c>
      <c r="I55" s="0" t="s">
        <v>2223</v>
      </c>
      <c r="J55" s="0" t="s">
        <v>2186</v>
      </c>
      <c r="K55" s="0" t="n">
        <v>23</v>
      </c>
      <c r="L55" s="0" t="n">
        <v>263</v>
      </c>
    </row>
    <row r="56" customFormat="false" ht="15" hidden="false" customHeight="false" outlineLevel="0" collapsed="false">
      <c r="A56" s="448" t="s">
        <v>122</v>
      </c>
      <c r="B56" s="0" t="s">
        <v>2219</v>
      </c>
      <c r="C56" s="0" t="s">
        <v>2144</v>
      </c>
      <c r="D56" s="0" t="n">
        <v>22</v>
      </c>
      <c r="E56" s="0" t="n">
        <v>190.7</v>
      </c>
      <c r="H56" s="448" t="s">
        <v>122</v>
      </c>
      <c r="I56" s="0" t="s">
        <v>2224</v>
      </c>
      <c r="J56" s="0" t="s">
        <v>2139</v>
      </c>
      <c r="K56" s="0" t="n">
        <v>32</v>
      </c>
      <c r="L56" s="0" t="n">
        <v>261.6</v>
      </c>
    </row>
    <row r="57" customFormat="false" ht="15" hidden="false" customHeight="false" outlineLevel="0" collapsed="false">
      <c r="A57" s="448" t="s">
        <v>122</v>
      </c>
      <c r="B57" s="0" t="s">
        <v>2225</v>
      </c>
      <c r="C57" s="0" t="s">
        <v>2202</v>
      </c>
      <c r="D57" s="0" t="n">
        <v>26</v>
      </c>
      <c r="E57" s="0" t="n">
        <v>189.6</v>
      </c>
      <c r="H57" s="448" t="s">
        <v>51</v>
      </c>
      <c r="I57" s="0" t="s">
        <v>2204</v>
      </c>
      <c r="J57" s="0" t="s">
        <v>2198</v>
      </c>
      <c r="K57" s="0" t="n">
        <v>26</v>
      </c>
      <c r="L57" s="0" t="n">
        <v>261.1</v>
      </c>
    </row>
    <row r="58" customFormat="false" ht="15" hidden="false" customHeight="false" outlineLevel="0" collapsed="false">
      <c r="A58" s="448" t="s">
        <v>122</v>
      </c>
      <c r="B58" s="0" t="s">
        <v>2218</v>
      </c>
      <c r="C58" s="0" t="s">
        <v>2137</v>
      </c>
      <c r="D58" s="0" t="n">
        <v>28</v>
      </c>
      <c r="E58" s="0" t="n">
        <v>188</v>
      </c>
      <c r="H58" s="448" t="s">
        <v>122</v>
      </c>
      <c r="I58" s="0" t="s">
        <v>2226</v>
      </c>
      <c r="J58" s="0" t="s">
        <v>2227</v>
      </c>
      <c r="K58" s="0" t="n">
        <v>23</v>
      </c>
      <c r="L58" s="0" t="n">
        <v>260.5</v>
      </c>
    </row>
    <row r="59" customFormat="false" ht="15" hidden="false" customHeight="false" outlineLevel="0" collapsed="false">
      <c r="A59" s="448" t="s">
        <v>51</v>
      </c>
      <c r="B59" s="0" t="s">
        <v>2228</v>
      </c>
      <c r="C59" s="0" t="s">
        <v>2157</v>
      </c>
      <c r="D59" s="0" t="n">
        <v>26</v>
      </c>
      <c r="E59" s="0" t="n">
        <v>188</v>
      </c>
      <c r="H59" s="448" t="s">
        <v>122</v>
      </c>
      <c r="I59" s="0" t="s">
        <v>2229</v>
      </c>
      <c r="J59" s="0" t="s">
        <v>2164</v>
      </c>
      <c r="K59" s="0" t="n">
        <v>23</v>
      </c>
      <c r="L59" s="0" t="n">
        <v>258.6</v>
      </c>
    </row>
    <row r="60" customFormat="false" ht="15" hidden="false" customHeight="false" outlineLevel="0" collapsed="false">
      <c r="A60" s="448" t="s">
        <v>51</v>
      </c>
      <c r="B60" s="0" t="s">
        <v>2230</v>
      </c>
      <c r="C60" s="0" t="s">
        <v>2150</v>
      </c>
      <c r="D60" s="0" t="n">
        <v>28</v>
      </c>
      <c r="E60" s="0" t="n">
        <v>184.9</v>
      </c>
      <c r="H60" s="448" t="s">
        <v>122</v>
      </c>
      <c r="I60" s="0" t="s">
        <v>2231</v>
      </c>
      <c r="J60" s="0" t="s">
        <v>2135</v>
      </c>
      <c r="K60" s="0" t="n">
        <v>30</v>
      </c>
      <c r="L60" s="0" t="n">
        <v>253.6</v>
      </c>
    </row>
    <row r="61" customFormat="false" ht="15" hidden="false" customHeight="false" outlineLevel="0" collapsed="false">
      <c r="A61" s="448" t="s">
        <v>51</v>
      </c>
      <c r="B61" s="0" t="s">
        <v>2232</v>
      </c>
      <c r="C61" s="0" t="s">
        <v>2208</v>
      </c>
      <c r="D61" s="0" t="n">
        <v>30</v>
      </c>
      <c r="E61" s="0" t="n">
        <v>184.2</v>
      </c>
      <c r="H61" s="448" t="s">
        <v>51</v>
      </c>
      <c r="I61" s="0" t="s">
        <v>2232</v>
      </c>
      <c r="J61" s="0" t="s">
        <v>2208</v>
      </c>
      <c r="K61" s="0" t="n">
        <v>30</v>
      </c>
      <c r="L61" s="0" t="n">
        <v>251.2</v>
      </c>
    </row>
    <row r="62" customFormat="false" ht="15" hidden="false" customHeight="false" outlineLevel="0" collapsed="false">
      <c r="A62" s="448" t="s">
        <v>122</v>
      </c>
      <c r="B62" s="0" t="s">
        <v>2224</v>
      </c>
      <c r="C62" s="0" t="s">
        <v>2139</v>
      </c>
      <c r="D62" s="0" t="n">
        <v>32</v>
      </c>
      <c r="E62" s="0" t="n">
        <v>182.6</v>
      </c>
      <c r="H62" s="448" t="s">
        <v>22</v>
      </c>
      <c r="I62" s="0" t="s">
        <v>2197</v>
      </c>
      <c r="J62" s="0" t="s">
        <v>2198</v>
      </c>
      <c r="K62" s="0" t="n">
        <v>24</v>
      </c>
      <c r="L62" s="0" t="n">
        <v>250.35</v>
      </c>
    </row>
    <row r="63" customFormat="false" ht="15" hidden="false" customHeight="false" outlineLevel="0" collapsed="false">
      <c r="A63" s="448" t="s">
        <v>122</v>
      </c>
      <c r="B63" s="0" t="s">
        <v>2213</v>
      </c>
      <c r="C63" s="0" t="s">
        <v>2139</v>
      </c>
      <c r="D63" s="0" t="n">
        <v>29</v>
      </c>
      <c r="E63" s="0" t="n">
        <v>180.7</v>
      </c>
      <c r="H63" s="448" t="s">
        <v>51</v>
      </c>
      <c r="I63" s="0" t="s">
        <v>2214</v>
      </c>
      <c r="J63" s="0" t="s">
        <v>2179</v>
      </c>
      <c r="K63" s="0" t="n">
        <v>25</v>
      </c>
      <c r="L63" s="0" t="n">
        <v>247.5</v>
      </c>
    </row>
    <row r="64" customFormat="false" ht="15" hidden="false" customHeight="false" outlineLevel="0" collapsed="false">
      <c r="A64" s="448" t="s">
        <v>122</v>
      </c>
      <c r="B64" s="0" t="s">
        <v>2217</v>
      </c>
      <c r="C64" s="0" t="s">
        <v>2182</v>
      </c>
      <c r="D64" s="0" t="n">
        <v>24</v>
      </c>
      <c r="E64" s="0" t="n">
        <v>178.4</v>
      </c>
      <c r="H64" s="448" t="s">
        <v>51</v>
      </c>
      <c r="I64" s="0" t="s">
        <v>2220</v>
      </c>
      <c r="J64" s="0" t="s">
        <v>2139</v>
      </c>
      <c r="K64" s="0" t="n">
        <v>23</v>
      </c>
      <c r="L64" s="0" t="n">
        <v>242.5</v>
      </c>
    </row>
    <row r="65" customFormat="false" ht="15" hidden="false" customHeight="false" outlineLevel="0" collapsed="false">
      <c r="A65" s="448" t="s">
        <v>51</v>
      </c>
      <c r="B65" s="0" t="s">
        <v>2233</v>
      </c>
      <c r="C65" s="0" t="s">
        <v>2162</v>
      </c>
      <c r="D65" s="0" t="n">
        <v>30</v>
      </c>
      <c r="E65" s="0" t="n">
        <v>178</v>
      </c>
      <c r="H65" s="448" t="s">
        <v>130</v>
      </c>
      <c r="I65" s="0" t="s">
        <v>2234</v>
      </c>
      <c r="J65" s="0" t="s">
        <v>2144</v>
      </c>
      <c r="K65" s="0" t="n">
        <v>35</v>
      </c>
      <c r="L65" s="0" t="n">
        <v>239.7</v>
      </c>
    </row>
    <row r="66" customFormat="false" ht="15" hidden="false" customHeight="false" outlineLevel="0" collapsed="false">
      <c r="A66" s="448" t="s">
        <v>122</v>
      </c>
      <c r="B66" s="0" t="s">
        <v>2229</v>
      </c>
      <c r="C66" s="0" t="s">
        <v>2164</v>
      </c>
      <c r="D66" s="0" t="n">
        <v>23</v>
      </c>
      <c r="E66" s="0" t="n">
        <v>177.6</v>
      </c>
      <c r="H66" s="448" t="s">
        <v>51</v>
      </c>
      <c r="I66" s="0" t="s">
        <v>2216</v>
      </c>
      <c r="J66" s="0" t="s">
        <v>2189</v>
      </c>
      <c r="K66" s="0" t="n">
        <v>22</v>
      </c>
      <c r="L66" s="0" t="n">
        <v>235.9</v>
      </c>
    </row>
    <row r="67" customFormat="false" ht="15" hidden="false" customHeight="false" outlineLevel="0" collapsed="false">
      <c r="A67" s="448" t="s">
        <v>122</v>
      </c>
      <c r="B67" s="0" t="s">
        <v>2231</v>
      </c>
      <c r="C67" s="0" t="s">
        <v>2135</v>
      </c>
      <c r="D67" s="0" t="n">
        <v>30</v>
      </c>
      <c r="E67" s="0" t="n">
        <v>177.6</v>
      </c>
      <c r="H67" s="448" t="s">
        <v>122</v>
      </c>
      <c r="I67" s="0" t="s">
        <v>2235</v>
      </c>
      <c r="J67" s="0" t="s">
        <v>2141</v>
      </c>
      <c r="K67" s="0" t="n">
        <v>30</v>
      </c>
      <c r="L67" s="0" t="n">
        <v>231.5</v>
      </c>
    </row>
    <row r="68" customFormat="false" ht="15" hidden="false" customHeight="false" outlineLevel="0" collapsed="false">
      <c r="A68" s="448" t="s">
        <v>122</v>
      </c>
      <c r="B68" s="0" t="s">
        <v>2211</v>
      </c>
      <c r="C68" s="0" t="s">
        <v>2175</v>
      </c>
      <c r="D68" s="0" t="n">
        <v>25</v>
      </c>
      <c r="E68" s="0" t="n">
        <v>176.9</v>
      </c>
      <c r="H68" s="448" t="s">
        <v>122</v>
      </c>
      <c r="I68" s="0" t="s">
        <v>2236</v>
      </c>
      <c r="J68" s="0" t="s">
        <v>2137</v>
      </c>
      <c r="K68" s="0" t="n">
        <v>27</v>
      </c>
      <c r="L68" s="0" t="n">
        <v>229.3</v>
      </c>
    </row>
    <row r="69" customFormat="false" ht="15" hidden="false" customHeight="false" outlineLevel="0" collapsed="false">
      <c r="A69" s="448" t="s">
        <v>122</v>
      </c>
      <c r="B69" s="0" t="s">
        <v>2223</v>
      </c>
      <c r="C69" s="0" t="s">
        <v>2186</v>
      </c>
      <c r="D69" s="0" t="n">
        <v>23</v>
      </c>
      <c r="E69" s="0" t="n">
        <v>172</v>
      </c>
      <c r="H69" s="448" t="s">
        <v>122</v>
      </c>
      <c r="I69" s="0" t="s">
        <v>2237</v>
      </c>
      <c r="J69" s="0" t="s">
        <v>2154</v>
      </c>
      <c r="K69" s="0" t="n">
        <v>21</v>
      </c>
      <c r="L69" s="0" t="n">
        <v>228.5</v>
      </c>
    </row>
    <row r="70" customFormat="false" ht="15" hidden="false" customHeight="false" outlineLevel="0" collapsed="false">
      <c r="A70" s="448" t="s">
        <v>51</v>
      </c>
      <c r="B70" s="0" t="s">
        <v>2238</v>
      </c>
      <c r="C70" s="0" t="s">
        <v>2141</v>
      </c>
      <c r="D70" s="0" t="n">
        <v>24</v>
      </c>
      <c r="E70" s="0" t="n">
        <v>170.2</v>
      </c>
      <c r="H70" s="448" t="s">
        <v>51</v>
      </c>
      <c r="I70" s="0" t="s">
        <v>2238</v>
      </c>
      <c r="J70" s="0" t="s">
        <v>2141</v>
      </c>
      <c r="K70" s="0" t="n">
        <v>24</v>
      </c>
      <c r="L70" s="0" t="n">
        <v>228.2</v>
      </c>
    </row>
    <row r="71" customFormat="false" ht="15" hidden="false" customHeight="false" outlineLevel="0" collapsed="false">
      <c r="A71" s="448" t="s">
        <v>51</v>
      </c>
      <c r="B71" s="0" t="s">
        <v>2239</v>
      </c>
      <c r="C71" s="0" t="s">
        <v>2173</v>
      </c>
      <c r="D71" s="0" t="n">
        <v>22</v>
      </c>
      <c r="E71" s="0" t="n">
        <v>168.8</v>
      </c>
      <c r="H71" s="448" t="s">
        <v>130</v>
      </c>
      <c r="I71" s="0" t="s">
        <v>2240</v>
      </c>
      <c r="J71" s="0" t="s">
        <v>2162</v>
      </c>
      <c r="K71" s="0" t="n">
        <v>25</v>
      </c>
      <c r="L71" s="0" t="n">
        <v>228</v>
      </c>
    </row>
    <row r="72" customFormat="false" ht="15" hidden="false" customHeight="false" outlineLevel="0" collapsed="false">
      <c r="A72" s="448" t="s">
        <v>51</v>
      </c>
      <c r="B72" s="0" t="s">
        <v>2241</v>
      </c>
      <c r="C72" s="0" t="s">
        <v>2160</v>
      </c>
      <c r="D72" s="0" t="n">
        <v>23</v>
      </c>
      <c r="E72" s="0" t="n">
        <v>168.6</v>
      </c>
      <c r="H72" s="448" t="s">
        <v>22</v>
      </c>
      <c r="I72" s="0" t="s">
        <v>2207</v>
      </c>
      <c r="J72" s="0" t="s">
        <v>2208</v>
      </c>
      <c r="K72" s="0" t="n">
        <v>26</v>
      </c>
      <c r="L72" s="0" t="n">
        <v>227.35</v>
      </c>
    </row>
    <row r="73" customFormat="false" ht="15" hidden="false" customHeight="false" outlineLevel="0" collapsed="false">
      <c r="A73" s="448" t="s">
        <v>130</v>
      </c>
      <c r="B73" s="0" t="s">
        <v>2215</v>
      </c>
      <c r="C73" s="0" t="s">
        <v>2189</v>
      </c>
      <c r="D73" s="0" t="n">
        <v>23</v>
      </c>
      <c r="E73" s="0" t="n">
        <v>167.6</v>
      </c>
      <c r="H73" s="448" t="s">
        <v>122</v>
      </c>
      <c r="I73" s="0" t="s">
        <v>2242</v>
      </c>
      <c r="J73" s="0" t="s">
        <v>2162</v>
      </c>
      <c r="K73" s="0" t="n">
        <v>23</v>
      </c>
      <c r="L73" s="0" t="n">
        <v>226.4</v>
      </c>
    </row>
    <row r="74" customFormat="false" ht="15" hidden="false" customHeight="false" outlineLevel="0" collapsed="false">
      <c r="A74" s="448" t="s">
        <v>51</v>
      </c>
      <c r="B74" s="0" t="s">
        <v>2243</v>
      </c>
      <c r="C74" s="0" t="s">
        <v>2177</v>
      </c>
      <c r="D74" s="0" t="n">
        <v>24</v>
      </c>
      <c r="E74" s="0" t="n">
        <v>167.6</v>
      </c>
      <c r="H74" s="448" t="s">
        <v>122</v>
      </c>
      <c r="I74" s="0" t="s">
        <v>2244</v>
      </c>
      <c r="J74" s="0" t="s">
        <v>2222</v>
      </c>
      <c r="K74" s="0" t="n">
        <v>26</v>
      </c>
      <c r="L74" s="0" t="n">
        <v>226</v>
      </c>
    </row>
    <row r="75" customFormat="false" ht="15" hidden="false" customHeight="false" outlineLevel="0" collapsed="false">
      <c r="A75" s="448" t="s">
        <v>51</v>
      </c>
      <c r="B75" s="0" t="s">
        <v>2245</v>
      </c>
      <c r="C75" s="0" t="s">
        <v>2133</v>
      </c>
      <c r="D75" s="0" t="n">
        <v>25</v>
      </c>
      <c r="E75" s="0" t="n">
        <v>166.8</v>
      </c>
      <c r="H75" s="448" t="s">
        <v>122</v>
      </c>
      <c r="I75" s="0" t="s">
        <v>2246</v>
      </c>
      <c r="J75" s="0" t="s">
        <v>2154</v>
      </c>
      <c r="K75" s="0" t="n">
        <v>28</v>
      </c>
      <c r="L75" s="0" t="n">
        <v>224.7</v>
      </c>
    </row>
    <row r="76" customFormat="false" ht="15" hidden="false" customHeight="false" outlineLevel="0" collapsed="false">
      <c r="A76" s="448" t="s">
        <v>22</v>
      </c>
      <c r="B76" s="0" t="s">
        <v>2247</v>
      </c>
      <c r="C76" s="0" t="s">
        <v>2222</v>
      </c>
      <c r="D76" s="0" t="n">
        <v>40</v>
      </c>
      <c r="E76" s="0" t="n">
        <v>164.6</v>
      </c>
      <c r="H76" s="448" t="s">
        <v>122</v>
      </c>
      <c r="I76" s="0" t="s">
        <v>2248</v>
      </c>
      <c r="J76" s="0" t="s">
        <v>2173</v>
      </c>
      <c r="K76" s="0" t="n">
        <v>27</v>
      </c>
      <c r="L76" s="0" t="n">
        <v>221</v>
      </c>
    </row>
    <row r="77" customFormat="false" ht="15" hidden="false" customHeight="false" outlineLevel="0" collapsed="false">
      <c r="A77" s="448" t="s">
        <v>122</v>
      </c>
      <c r="B77" s="0" t="s">
        <v>2226</v>
      </c>
      <c r="C77" s="0" t="s">
        <v>2227</v>
      </c>
      <c r="D77" s="0" t="n">
        <v>23</v>
      </c>
      <c r="E77" s="0" t="n">
        <v>160.5</v>
      </c>
      <c r="H77" s="448" t="s">
        <v>51</v>
      </c>
      <c r="I77" s="0" t="s">
        <v>2245</v>
      </c>
      <c r="J77" s="0" t="s">
        <v>2133</v>
      </c>
      <c r="K77" s="0" t="n">
        <v>25</v>
      </c>
      <c r="L77" s="0" t="n">
        <v>220.8</v>
      </c>
    </row>
    <row r="78" customFormat="false" ht="15" hidden="false" customHeight="false" outlineLevel="0" collapsed="false">
      <c r="A78" s="448" t="s">
        <v>122</v>
      </c>
      <c r="B78" s="0" t="s">
        <v>2235</v>
      </c>
      <c r="C78" s="0" t="s">
        <v>2141</v>
      </c>
      <c r="D78" s="0" t="n">
        <v>30</v>
      </c>
      <c r="E78" s="0" t="n">
        <v>159.5</v>
      </c>
      <c r="H78" s="448" t="s">
        <v>130</v>
      </c>
      <c r="I78" s="0" t="s">
        <v>2249</v>
      </c>
      <c r="J78" s="0" t="s">
        <v>2148</v>
      </c>
      <c r="K78" s="0" t="n">
        <v>32</v>
      </c>
      <c r="L78" s="0" t="n">
        <v>220.8</v>
      </c>
    </row>
    <row r="79" customFormat="false" ht="15" hidden="false" customHeight="false" outlineLevel="0" collapsed="false">
      <c r="A79" s="448" t="s">
        <v>122</v>
      </c>
      <c r="B79" s="0" t="s">
        <v>2244</v>
      </c>
      <c r="C79" s="0" t="s">
        <v>2222</v>
      </c>
      <c r="D79" s="0" t="n">
        <v>26</v>
      </c>
      <c r="E79" s="0" t="n">
        <v>158</v>
      </c>
      <c r="H79" s="448" t="s">
        <v>51</v>
      </c>
      <c r="I79" s="0" t="s">
        <v>2233</v>
      </c>
      <c r="J79" s="0" t="s">
        <v>2162</v>
      </c>
      <c r="K79" s="0" t="n">
        <v>30</v>
      </c>
      <c r="L79" s="0" t="n">
        <v>220</v>
      </c>
    </row>
    <row r="80" customFormat="false" ht="15" hidden="false" customHeight="false" outlineLevel="0" collapsed="false">
      <c r="A80" s="448" t="s">
        <v>51</v>
      </c>
      <c r="B80" s="0" t="s">
        <v>2250</v>
      </c>
      <c r="C80" s="0" t="s">
        <v>2144</v>
      </c>
      <c r="D80" s="0" t="n">
        <v>26</v>
      </c>
      <c r="E80" s="0" t="n">
        <v>154.7</v>
      </c>
      <c r="H80" s="448" t="s">
        <v>122</v>
      </c>
      <c r="I80" s="0" t="s">
        <v>2251</v>
      </c>
      <c r="J80" s="0" t="s">
        <v>2148</v>
      </c>
      <c r="K80" s="0" t="n">
        <v>28</v>
      </c>
      <c r="L80" s="0" t="n">
        <v>217.5</v>
      </c>
    </row>
    <row r="81" customFormat="false" ht="15" hidden="false" customHeight="false" outlineLevel="0" collapsed="false">
      <c r="A81" s="448" t="s">
        <v>51</v>
      </c>
      <c r="B81" s="0" t="s">
        <v>2252</v>
      </c>
      <c r="C81" s="0" t="s">
        <v>2154</v>
      </c>
      <c r="D81" s="0" t="n">
        <v>26</v>
      </c>
      <c r="E81" s="0" t="n">
        <v>152.6</v>
      </c>
      <c r="H81" s="448" t="s">
        <v>51</v>
      </c>
      <c r="I81" s="0" t="s">
        <v>2221</v>
      </c>
      <c r="J81" s="0" t="s">
        <v>2222</v>
      </c>
      <c r="K81" s="0" t="n">
        <v>22</v>
      </c>
      <c r="L81" s="0" t="n">
        <v>216.3</v>
      </c>
    </row>
    <row r="82" customFormat="false" ht="15" hidden="false" customHeight="false" outlineLevel="0" collapsed="false">
      <c r="A82" s="448" t="s">
        <v>122</v>
      </c>
      <c r="B82" s="0" t="s">
        <v>2237</v>
      </c>
      <c r="C82" s="0" t="s">
        <v>2154</v>
      </c>
      <c r="D82" s="0" t="n">
        <v>21</v>
      </c>
      <c r="E82" s="0" t="n">
        <v>151.5</v>
      </c>
      <c r="H82" s="448" t="s">
        <v>51</v>
      </c>
      <c r="I82" s="0" t="s">
        <v>2228</v>
      </c>
      <c r="J82" s="0" t="s">
        <v>2157</v>
      </c>
      <c r="K82" s="0" t="n">
        <v>26</v>
      </c>
      <c r="L82" s="0" t="n">
        <v>216</v>
      </c>
    </row>
    <row r="83" customFormat="false" ht="15" hidden="false" customHeight="false" outlineLevel="0" collapsed="false">
      <c r="A83" s="448" t="s">
        <v>122</v>
      </c>
      <c r="B83" s="0" t="s">
        <v>2242</v>
      </c>
      <c r="C83" s="0" t="s">
        <v>2162</v>
      </c>
      <c r="D83" s="0" t="n">
        <v>23</v>
      </c>
      <c r="E83" s="0" t="n">
        <v>151.4</v>
      </c>
      <c r="H83" s="448" t="s">
        <v>122</v>
      </c>
      <c r="I83" s="0" t="s">
        <v>2253</v>
      </c>
      <c r="J83" s="0" t="s">
        <v>2189</v>
      </c>
      <c r="K83" s="0" t="n">
        <v>28</v>
      </c>
      <c r="L83" s="0" t="n">
        <v>214.3</v>
      </c>
    </row>
    <row r="84" customFormat="false" ht="15" hidden="false" customHeight="false" outlineLevel="0" collapsed="false">
      <c r="A84" s="448" t="s">
        <v>122</v>
      </c>
      <c r="B84" s="0" t="s">
        <v>2246</v>
      </c>
      <c r="C84" s="0" t="s">
        <v>2154</v>
      </c>
      <c r="D84" s="0" t="n">
        <v>28</v>
      </c>
      <c r="E84" s="0" t="n">
        <v>150.7</v>
      </c>
      <c r="H84" s="448" t="s">
        <v>122</v>
      </c>
      <c r="I84" s="0" t="s">
        <v>2254</v>
      </c>
      <c r="J84" s="0" t="s">
        <v>2177</v>
      </c>
      <c r="K84" s="0" t="n">
        <v>25</v>
      </c>
      <c r="L84" s="0" t="n">
        <v>214.2</v>
      </c>
    </row>
    <row r="85" customFormat="false" ht="15" hidden="false" customHeight="false" outlineLevel="0" collapsed="false">
      <c r="A85" s="448" t="s">
        <v>51</v>
      </c>
      <c r="B85" s="0" t="s">
        <v>2255</v>
      </c>
      <c r="C85" s="0" t="s">
        <v>2182</v>
      </c>
      <c r="D85" s="0" t="n">
        <v>27</v>
      </c>
      <c r="E85" s="0" t="n">
        <v>149</v>
      </c>
      <c r="H85" s="448" t="s">
        <v>122</v>
      </c>
      <c r="I85" s="0" t="s">
        <v>2256</v>
      </c>
      <c r="J85" s="0" t="s">
        <v>2184</v>
      </c>
      <c r="K85" s="0" t="n">
        <v>30</v>
      </c>
      <c r="L85" s="0" t="n">
        <v>214</v>
      </c>
    </row>
    <row r="86" customFormat="false" ht="15" hidden="false" customHeight="false" outlineLevel="0" collapsed="false">
      <c r="A86" s="448" t="s">
        <v>130</v>
      </c>
      <c r="B86" s="0" t="s">
        <v>2249</v>
      </c>
      <c r="C86" s="0" t="s">
        <v>2148</v>
      </c>
      <c r="D86" s="0" t="n">
        <v>32</v>
      </c>
      <c r="E86" s="0" t="n">
        <v>148.8</v>
      </c>
      <c r="H86" s="448" t="s">
        <v>51</v>
      </c>
      <c r="I86" s="0" t="s">
        <v>2230</v>
      </c>
      <c r="J86" s="0" t="s">
        <v>2150</v>
      </c>
      <c r="K86" s="0" t="n">
        <v>28</v>
      </c>
      <c r="L86" s="0" t="n">
        <v>210.9</v>
      </c>
    </row>
    <row r="87" customFormat="false" ht="15" hidden="false" customHeight="false" outlineLevel="0" collapsed="false">
      <c r="A87" s="448" t="s">
        <v>122</v>
      </c>
      <c r="B87" s="0" t="s">
        <v>2248</v>
      </c>
      <c r="C87" s="0" t="s">
        <v>2173</v>
      </c>
      <c r="D87" s="0" t="n">
        <v>27</v>
      </c>
      <c r="E87" s="0" t="n">
        <v>147</v>
      </c>
      <c r="H87" s="448" t="s">
        <v>122</v>
      </c>
      <c r="I87" s="0" t="s">
        <v>2257</v>
      </c>
      <c r="J87" s="0" t="s">
        <v>2131</v>
      </c>
      <c r="K87" s="0" t="n">
        <v>25</v>
      </c>
      <c r="L87" s="0" t="n">
        <v>210.6</v>
      </c>
    </row>
    <row r="88" customFormat="false" ht="15" hidden="false" customHeight="false" outlineLevel="0" collapsed="false">
      <c r="A88" s="448" t="s">
        <v>51</v>
      </c>
      <c r="B88" s="0" t="s">
        <v>2258</v>
      </c>
      <c r="C88" s="0" t="s">
        <v>2135</v>
      </c>
      <c r="D88" s="0" t="n">
        <v>26</v>
      </c>
      <c r="E88" s="0" t="n">
        <v>146.2</v>
      </c>
      <c r="H88" s="448" t="s">
        <v>122</v>
      </c>
      <c r="I88" s="0" t="s">
        <v>2259</v>
      </c>
      <c r="J88" s="0" t="s">
        <v>2133</v>
      </c>
      <c r="K88" s="0" t="n">
        <v>26</v>
      </c>
      <c r="L88" s="0" t="n">
        <v>210</v>
      </c>
    </row>
    <row r="89" customFormat="false" ht="15" hidden="false" customHeight="false" outlineLevel="0" collapsed="false">
      <c r="A89" s="448" t="s">
        <v>122</v>
      </c>
      <c r="B89" s="0" t="s">
        <v>2256</v>
      </c>
      <c r="C89" s="0" t="s">
        <v>2184</v>
      </c>
      <c r="D89" s="0" t="n">
        <v>30</v>
      </c>
      <c r="E89" s="0" t="n">
        <v>146</v>
      </c>
      <c r="H89" s="448" t="s">
        <v>122</v>
      </c>
      <c r="I89" s="0" t="s">
        <v>2260</v>
      </c>
      <c r="J89" s="0" t="s">
        <v>2198</v>
      </c>
      <c r="K89" s="0" t="n">
        <v>24</v>
      </c>
      <c r="L89" s="0" t="n">
        <v>207.8</v>
      </c>
    </row>
    <row r="90" customFormat="false" ht="15" hidden="false" customHeight="false" outlineLevel="0" collapsed="false">
      <c r="A90" s="448" t="s">
        <v>130</v>
      </c>
      <c r="B90" s="0" t="s">
        <v>2234</v>
      </c>
      <c r="C90" s="0" t="s">
        <v>2144</v>
      </c>
      <c r="D90" s="0" t="n">
        <v>35</v>
      </c>
      <c r="E90" s="0" t="n">
        <v>145.7</v>
      </c>
      <c r="H90" s="448" t="s">
        <v>122</v>
      </c>
      <c r="I90" s="0" t="s">
        <v>2261</v>
      </c>
      <c r="J90" s="0" t="s">
        <v>2152</v>
      </c>
      <c r="K90" s="0" t="n">
        <v>27</v>
      </c>
      <c r="L90" s="0" t="n">
        <v>206.8</v>
      </c>
    </row>
    <row r="91" customFormat="false" ht="15" hidden="false" customHeight="false" outlineLevel="0" collapsed="false">
      <c r="A91" s="448" t="s">
        <v>122</v>
      </c>
      <c r="B91" s="0" t="s">
        <v>2236</v>
      </c>
      <c r="C91" s="0" t="s">
        <v>2137</v>
      </c>
      <c r="D91" s="0" t="n">
        <v>27</v>
      </c>
      <c r="E91" s="0" t="n">
        <v>145.3</v>
      </c>
      <c r="H91" s="448" t="s">
        <v>122</v>
      </c>
      <c r="I91" s="0" t="s">
        <v>2262</v>
      </c>
      <c r="J91" s="0" t="s">
        <v>2208</v>
      </c>
      <c r="K91" s="0" t="n">
        <v>25</v>
      </c>
      <c r="L91" s="0" t="n">
        <v>206.6</v>
      </c>
    </row>
    <row r="92" customFormat="false" ht="15" hidden="false" customHeight="false" outlineLevel="0" collapsed="false">
      <c r="A92" s="448" t="s">
        <v>122</v>
      </c>
      <c r="B92" s="0" t="s">
        <v>2263</v>
      </c>
      <c r="C92" s="0" t="s">
        <v>2135</v>
      </c>
      <c r="D92" s="0" t="n">
        <v>29</v>
      </c>
      <c r="E92" s="0" t="n">
        <v>144.9</v>
      </c>
      <c r="H92" s="448" t="s">
        <v>130</v>
      </c>
      <c r="I92" s="0" t="s">
        <v>2264</v>
      </c>
      <c r="J92" s="0" t="s">
        <v>2222</v>
      </c>
      <c r="K92" s="0" t="n">
        <v>29</v>
      </c>
      <c r="L92" s="0" t="n">
        <v>206.4</v>
      </c>
    </row>
    <row r="93" customFormat="false" ht="15" hidden="false" customHeight="false" outlineLevel="0" collapsed="false">
      <c r="A93" s="448" t="s">
        <v>122</v>
      </c>
      <c r="B93" s="0" t="s">
        <v>2265</v>
      </c>
      <c r="C93" s="0" t="s">
        <v>2166</v>
      </c>
      <c r="D93" s="0" t="n">
        <v>25</v>
      </c>
      <c r="E93" s="0" t="n">
        <v>144.6</v>
      </c>
      <c r="H93" s="448" t="s">
        <v>122</v>
      </c>
      <c r="I93" s="0" t="s">
        <v>2265</v>
      </c>
      <c r="J93" s="0" t="s">
        <v>2166</v>
      </c>
      <c r="K93" s="0" t="n">
        <v>25</v>
      </c>
      <c r="L93" s="0" t="n">
        <v>204.6</v>
      </c>
    </row>
    <row r="94" customFormat="false" ht="15" hidden="false" customHeight="false" outlineLevel="0" collapsed="false">
      <c r="A94" s="448" t="s">
        <v>51</v>
      </c>
      <c r="B94" s="0" t="s">
        <v>2266</v>
      </c>
      <c r="C94" s="0" t="s">
        <v>2171</v>
      </c>
      <c r="D94" s="0" t="n">
        <v>27</v>
      </c>
      <c r="E94" s="0" t="n">
        <v>143.9</v>
      </c>
      <c r="H94" s="448" t="s">
        <v>122</v>
      </c>
      <c r="I94" s="0" t="s">
        <v>2267</v>
      </c>
      <c r="J94" s="0" t="s">
        <v>2186</v>
      </c>
      <c r="K94" s="0" t="n">
        <v>27</v>
      </c>
      <c r="L94" s="0" t="n">
        <v>203</v>
      </c>
    </row>
    <row r="95" customFormat="false" ht="15" hidden="false" customHeight="false" outlineLevel="0" collapsed="false">
      <c r="A95" s="448" t="s">
        <v>122</v>
      </c>
      <c r="B95" s="0" t="s">
        <v>2268</v>
      </c>
      <c r="C95" s="0" t="s">
        <v>2150</v>
      </c>
      <c r="D95" s="0" t="n">
        <v>24</v>
      </c>
      <c r="E95" s="0" t="n">
        <v>142.7</v>
      </c>
      <c r="H95" s="448" t="s">
        <v>122</v>
      </c>
      <c r="I95" s="0" t="s">
        <v>2263</v>
      </c>
      <c r="J95" s="0" t="s">
        <v>2135</v>
      </c>
      <c r="K95" s="0" t="n">
        <v>29</v>
      </c>
      <c r="L95" s="0" t="n">
        <v>201.9</v>
      </c>
    </row>
    <row r="96" customFormat="false" ht="15" hidden="false" customHeight="false" outlineLevel="0" collapsed="false">
      <c r="A96" s="448" t="s">
        <v>122</v>
      </c>
      <c r="B96" s="0" t="s">
        <v>2251</v>
      </c>
      <c r="C96" s="0" t="s">
        <v>2148</v>
      </c>
      <c r="D96" s="0" t="n">
        <v>28</v>
      </c>
      <c r="E96" s="0" t="n">
        <v>142.5</v>
      </c>
      <c r="H96" s="448" t="s">
        <v>130</v>
      </c>
      <c r="I96" s="0" t="s">
        <v>2269</v>
      </c>
      <c r="J96" s="0" t="s">
        <v>2150</v>
      </c>
      <c r="K96" s="0" t="n">
        <v>23</v>
      </c>
      <c r="L96" s="0" t="n">
        <v>201.7</v>
      </c>
    </row>
    <row r="97" customFormat="false" ht="15" hidden="false" customHeight="false" outlineLevel="0" collapsed="false">
      <c r="A97" s="448" t="s">
        <v>51</v>
      </c>
      <c r="B97" s="0" t="s">
        <v>2270</v>
      </c>
      <c r="C97" s="0" t="s">
        <v>2154</v>
      </c>
      <c r="D97" s="0" t="n">
        <v>23</v>
      </c>
      <c r="E97" s="0" t="n">
        <v>142.5</v>
      </c>
      <c r="H97" s="448" t="s">
        <v>122</v>
      </c>
      <c r="I97" s="0" t="s">
        <v>2271</v>
      </c>
      <c r="J97" s="0" t="s">
        <v>2129</v>
      </c>
      <c r="K97" s="0" t="n">
        <v>25</v>
      </c>
      <c r="L97" s="0" t="n">
        <v>199.7</v>
      </c>
    </row>
    <row r="98" customFormat="false" ht="15" hidden="false" customHeight="false" outlineLevel="0" collapsed="false">
      <c r="A98" s="448" t="s">
        <v>122</v>
      </c>
      <c r="B98" s="0" t="s">
        <v>2254</v>
      </c>
      <c r="C98" s="0" t="s">
        <v>2177</v>
      </c>
      <c r="D98" s="0" t="n">
        <v>25</v>
      </c>
      <c r="E98" s="0" t="n">
        <v>137.2</v>
      </c>
      <c r="H98" s="448" t="s">
        <v>51</v>
      </c>
      <c r="I98" s="0" t="s">
        <v>2252</v>
      </c>
      <c r="J98" s="0" t="s">
        <v>2154</v>
      </c>
      <c r="K98" s="0" t="n">
        <v>26</v>
      </c>
      <c r="L98" s="0" t="n">
        <v>199.6</v>
      </c>
    </row>
    <row r="99" customFormat="false" ht="15" hidden="false" customHeight="false" outlineLevel="0" collapsed="false">
      <c r="A99" s="448" t="s">
        <v>122</v>
      </c>
      <c r="B99" s="0" t="s">
        <v>2267</v>
      </c>
      <c r="C99" s="0" t="s">
        <v>2186</v>
      </c>
      <c r="D99" s="0" t="n">
        <v>27</v>
      </c>
      <c r="E99" s="0" t="n">
        <v>137</v>
      </c>
      <c r="H99" s="448" t="s">
        <v>122</v>
      </c>
      <c r="I99" s="0" t="s">
        <v>2272</v>
      </c>
      <c r="J99" s="0" t="s">
        <v>2191</v>
      </c>
      <c r="K99" s="0" t="n">
        <v>23</v>
      </c>
      <c r="L99" s="0" t="n">
        <v>198.1</v>
      </c>
    </row>
    <row r="100" customFormat="false" ht="15" hidden="false" customHeight="false" outlineLevel="0" collapsed="false">
      <c r="A100" s="448" t="s">
        <v>51</v>
      </c>
      <c r="B100" s="0" t="s">
        <v>2273</v>
      </c>
      <c r="C100" s="0" t="s">
        <v>2184</v>
      </c>
      <c r="D100" s="0" t="n">
        <v>28</v>
      </c>
      <c r="E100" s="0" t="n">
        <v>135.9</v>
      </c>
      <c r="H100" s="448" t="s">
        <v>51</v>
      </c>
      <c r="I100" s="0" t="s">
        <v>2243</v>
      </c>
      <c r="J100" s="0" t="s">
        <v>2177</v>
      </c>
      <c r="K100" s="0" t="n">
        <v>24</v>
      </c>
      <c r="L100" s="0" t="n">
        <v>197.6</v>
      </c>
    </row>
    <row r="101" customFormat="false" ht="15" hidden="false" customHeight="false" outlineLevel="0" collapsed="false">
      <c r="A101" s="448" t="s">
        <v>122</v>
      </c>
      <c r="B101" s="0" t="s">
        <v>2271</v>
      </c>
      <c r="C101" s="0" t="s">
        <v>2129</v>
      </c>
      <c r="D101" s="0" t="n">
        <v>25</v>
      </c>
      <c r="E101" s="0" t="n">
        <v>134.7</v>
      </c>
      <c r="H101" s="448" t="s">
        <v>51</v>
      </c>
      <c r="I101" s="0" t="s">
        <v>2241</v>
      </c>
      <c r="J101" s="0" t="s">
        <v>2160</v>
      </c>
      <c r="K101" s="0" t="n">
        <v>23</v>
      </c>
      <c r="L101" s="0" t="n">
        <v>196.6</v>
      </c>
    </row>
    <row r="102" customFormat="false" ht="15" hidden="false" customHeight="false" outlineLevel="0" collapsed="false">
      <c r="A102" s="448" t="s">
        <v>122</v>
      </c>
      <c r="B102" s="0" t="s">
        <v>2253</v>
      </c>
      <c r="C102" s="0" t="s">
        <v>2189</v>
      </c>
      <c r="D102" s="0" t="n">
        <v>28</v>
      </c>
      <c r="E102" s="0" t="n">
        <v>134.3</v>
      </c>
      <c r="H102" s="448" t="s">
        <v>51</v>
      </c>
      <c r="I102" s="0" t="s">
        <v>2250</v>
      </c>
      <c r="J102" s="0" t="s">
        <v>2144</v>
      </c>
      <c r="K102" s="0" t="n">
        <v>26</v>
      </c>
      <c r="L102" s="0" t="n">
        <v>195.7</v>
      </c>
    </row>
    <row r="103" customFormat="false" ht="15" hidden="false" customHeight="false" outlineLevel="0" collapsed="false">
      <c r="A103" s="448" t="s">
        <v>122</v>
      </c>
      <c r="B103" s="0" t="s">
        <v>2274</v>
      </c>
      <c r="C103" s="0" t="s">
        <v>2146</v>
      </c>
      <c r="D103" s="0" t="n">
        <v>31</v>
      </c>
      <c r="E103" s="0" t="n">
        <v>134.2</v>
      </c>
      <c r="H103" s="448" t="s">
        <v>122</v>
      </c>
      <c r="I103" s="0" t="s">
        <v>2275</v>
      </c>
      <c r="J103" s="0" t="s">
        <v>2160</v>
      </c>
      <c r="K103" s="0" t="n">
        <v>24</v>
      </c>
      <c r="L103" s="0" t="n">
        <v>195.3</v>
      </c>
    </row>
    <row r="104" customFormat="false" ht="15" hidden="false" customHeight="false" outlineLevel="0" collapsed="false">
      <c r="A104" s="448" t="s">
        <v>122</v>
      </c>
      <c r="B104" s="0" t="s">
        <v>2272</v>
      </c>
      <c r="C104" s="0" t="s">
        <v>2191</v>
      </c>
      <c r="D104" s="0" t="n">
        <v>23</v>
      </c>
      <c r="E104" s="0" t="n">
        <v>134.1</v>
      </c>
      <c r="H104" s="448" t="s">
        <v>122</v>
      </c>
      <c r="I104" s="0" t="s">
        <v>2274</v>
      </c>
      <c r="J104" s="0" t="s">
        <v>2146</v>
      </c>
      <c r="K104" s="0" t="n">
        <v>31</v>
      </c>
      <c r="L104" s="0" t="n">
        <v>195.2</v>
      </c>
    </row>
    <row r="105" customFormat="false" ht="15" hidden="false" customHeight="false" outlineLevel="0" collapsed="false">
      <c r="A105" s="448" t="s">
        <v>122</v>
      </c>
      <c r="B105" s="0" t="s">
        <v>2259</v>
      </c>
      <c r="C105" s="0" t="s">
        <v>2133</v>
      </c>
      <c r="D105" s="0" t="n">
        <v>26</v>
      </c>
      <c r="E105" s="0" t="n">
        <v>134</v>
      </c>
      <c r="H105" s="448" t="s">
        <v>122</v>
      </c>
      <c r="I105" s="0" t="s">
        <v>2268</v>
      </c>
      <c r="J105" s="0" t="s">
        <v>2150</v>
      </c>
      <c r="K105" s="0" t="n">
        <v>24</v>
      </c>
      <c r="L105" s="0" t="n">
        <v>193.7</v>
      </c>
    </row>
    <row r="106" customFormat="false" ht="15" hidden="false" customHeight="false" outlineLevel="0" collapsed="false">
      <c r="A106" s="448" t="s">
        <v>51</v>
      </c>
      <c r="B106" s="0" t="s">
        <v>2276</v>
      </c>
      <c r="C106" s="0" t="s">
        <v>2171</v>
      </c>
      <c r="D106" s="0" t="n">
        <v>23</v>
      </c>
      <c r="E106" s="0" t="n">
        <v>133.9</v>
      </c>
      <c r="H106" s="448" t="s">
        <v>122</v>
      </c>
      <c r="I106" s="0" t="s">
        <v>2277</v>
      </c>
      <c r="J106" s="0" t="s">
        <v>2179</v>
      </c>
      <c r="K106" s="0" t="n">
        <v>32</v>
      </c>
      <c r="L106" s="0" t="n">
        <v>192</v>
      </c>
    </row>
    <row r="107" customFormat="false" ht="15" hidden="false" customHeight="false" outlineLevel="0" collapsed="false">
      <c r="A107" s="448" t="s">
        <v>122</v>
      </c>
      <c r="B107" s="0" t="s">
        <v>2261</v>
      </c>
      <c r="C107" s="0" t="s">
        <v>2152</v>
      </c>
      <c r="D107" s="0" t="n">
        <v>27</v>
      </c>
      <c r="E107" s="0" t="n">
        <v>131.8</v>
      </c>
      <c r="H107" s="448" t="s">
        <v>51</v>
      </c>
      <c r="I107" s="0" t="s">
        <v>2239</v>
      </c>
      <c r="J107" s="0" t="s">
        <v>2173</v>
      </c>
      <c r="K107" s="0" t="n">
        <v>22</v>
      </c>
      <c r="L107" s="0" t="n">
        <v>188.8</v>
      </c>
    </row>
    <row r="108" customFormat="false" ht="15" hidden="false" customHeight="false" outlineLevel="0" collapsed="false">
      <c r="A108" s="448" t="s">
        <v>51</v>
      </c>
      <c r="B108" s="0" t="s">
        <v>2278</v>
      </c>
      <c r="C108" s="0" t="s">
        <v>2131</v>
      </c>
      <c r="D108" s="0" t="n">
        <v>26</v>
      </c>
      <c r="E108" s="0" t="n">
        <v>131.1</v>
      </c>
      <c r="H108" s="448" t="s">
        <v>122</v>
      </c>
      <c r="I108" s="0" t="s">
        <v>2279</v>
      </c>
      <c r="J108" s="0" t="s">
        <v>2164</v>
      </c>
      <c r="K108" s="0" t="n">
        <v>22</v>
      </c>
      <c r="L108" s="0" t="n">
        <v>186.6</v>
      </c>
    </row>
    <row r="109" customFormat="false" ht="15" hidden="false" customHeight="false" outlineLevel="0" collapsed="false">
      <c r="A109" s="448" t="s">
        <v>130</v>
      </c>
      <c r="B109" s="0" t="s">
        <v>2269</v>
      </c>
      <c r="C109" s="0" t="s">
        <v>2150</v>
      </c>
      <c r="D109" s="0" t="n">
        <v>23</v>
      </c>
      <c r="E109" s="0" t="n">
        <v>128.7</v>
      </c>
      <c r="H109" s="448" t="s">
        <v>51</v>
      </c>
      <c r="I109" s="0" t="s">
        <v>2255</v>
      </c>
      <c r="J109" s="0" t="s">
        <v>2182</v>
      </c>
      <c r="K109" s="0" t="n">
        <v>27</v>
      </c>
      <c r="L109" s="0" t="n">
        <v>185</v>
      </c>
    </row>
    <row r="110" customFormat="false" ht="15" hidden="false" customHeight="false" outlineLevel="0" collapsed="false">
      <c r="A110" s="448" t="s">
        <v>122</v>
      </c>
      <c r="B110" s="0" t="s">
        <v>2260</v>
      </c>
      <c r="C110" s="0" t="s">
        <v>2198</v>
      </c>
      <c r="D110" s="0" t="n">
        <v>24</v>
      </c>
      <c r="E110" s="0" t="n">
        <v>127.8</v>
      </c>
      <c r="H110" s="448" t="s">
        <v>130</v>
      </c>
      <c r="I110" s="0" t="s">
        <v>2280</v>
      </c>
      <c r="J110" s="0" t="s">
        <v>2191</v>
      </c>
      <c r="K110" s="0" t="n">
        <v>28</v>
      </c>
      <c r="L110" s="0" t="n">
        <v>182.9</v>
      </c>
    </row>
    <row r="111" customFormat="false" ht="15" hidden="false" customHeight="false" outlineLevel="0" collapsed="false">
      <c r="A111" s="448" t="s">
        <v>122</v>
      </c>
      <c r="B111" s="0" t="s">
        <v>2262</v>
      </c>
      <c r="C111" s="0" t="s">
        <v>2208</v>
      </c>
      <c r="D111" s="0" t="n">
        <v>25</v>
      </c>
      <c r="E111" s="0" t="n">
        <v>126.6</v>
      </c>
      <c r="H111" s="448" t="s">
        <v>51</v>
      </c>
      <c r="I111" s="0" t="s">
        <v>2266</v>
      </c>
      <c r="J111" s="0" t="s">
        <v>2171</v>
      </c>
      <c r="K111" s="0" t="n">
        <v>27</v>
      </c>
      <c r="L111" s="0" t="n">
        <v>181.9</v>
      </c>
    </row>
    <row r="112" customFormat="false" ht="15" hidden="false" customHeight="false" outlineLevel="0" collapsed="false">
      <c r="A112" s="448" t="s">
        <v>122</v>
      </c>
      <c r="B112" s="0" t="s">
        <v>2281</v>
      </c>
      <c r="C112" s="0" t="s">
        <v>2129</v>
      </c>
      <c r="D112" s="0" t="n">
        <v>33</v>
      </c>
      <c r="E112" s="0" t="n">
        <v>125.7</v>
      </c>
      <c r="H112" s="448" t="s">
        <v>122</v>
      </c>
      <c r="I112" s="0" t="s">
        <v>2281</v>
      </c>
      <c r="J112" s="0" t="s">
        <v>2129</v>
      </c>
      <c r="K112" s="0" t="n">
        <v>33</v>
      </c>
      <c r="L112" s="0" t="n">
        <v>181.7</v>
      </c>
    </row>
    <row r="113" customFormat="false" ht="15" hidden="false" customHeight="false" outlineLevel="0" collapsed="false">
      <c r="A113" s="448" t="s">
        <v>51</v>
      </c>
      <c r="B113" s="0" t="s">
        <v>2282</v>
      </c>
      <c r="C113" s="0" t="s">
        <v>2184</v>
      </c>
      <c r="D113" s="0" t="n">
        <v>25</v>
      </c>
      <c r="E113" s="0" t="n">
        <v>125.3</v>
      </c>
      <c r="H113" s="448" t="s">
        <v>51</v>
      </c>
      <c r="I113" s="0" t="s">
        <v>2273</v>
      </c>
      <c r="J113" s="0" t="s">
        <v>2184</v>
      </c>
      <c r="K113" s="0" t="n">
        <v>28</v>
      </c>
      <c r="L113" s="0" t="n">
        <v>174.9</v>
      </c>
    </row>
    <row r="114" customFormat="false" ht="15" hidden="false" customHeight="false" outlineLevel="0" collapsed="false">
      <c r="A114" s="448" t="s">
        <v>130</v>
      </c>
      <c r="B114" s="0" t="s">
        <v>2240</v>
      </c>
      <c r="C114" s="0" t="s">
        <v>2162</v>
      </c>
      <c r="D114" s="0" t="n">
        <v>25</v>
      </c>
      <c r="E114" s="0" t="n">
        <v>125</v>
      </c>
      <c r="H114" s="448" t="s">
        <v>51</v>
      </c>
      <c r="I114" s="0" t="s">
        <v>2258</v>
      </c>
      <c r="J114" s="0" t="s">
        <v>2135</v>
      </c>
      <c r="K114" s="0" t="n">
        <v>26</v>
      </c>
      <c r="L114" s="0" t="n">
        <v>174.2</v>
      </c>
    </row>
    <row r="115" customFormat="false" ht="15" hidden="false" customHeight="false" outlineLevel="0" collapsed="false">
      <c r="A115" s="448" t="s">
        <v>122</v>
      </c>
      <c r="B115" s="0" t="s">
        <v>2257</v>
      </c>
      <c r="C115" s="0" t="s">
        <v>2131</v>
      </c>
      <c r="D115" s="0" t="n">
        <v>25</v>
      </c>
      <c r="E115" s="0" t="n">
        <v>124.6</v>
      </c>
      <c r="H115" s="448" t="s">
        <v>130</v>
      </c>
      <c r="I115" s="0" t="s">
        <v>2283</v>
      </c>
      <c r="J115" s="0" t="s">
        <v>2173</v>
      </c>
      <c r="K115" s="0" t="n">
        <v>27</v>
      </c>
      <c r="L115" s="0" t="n">
        <v>174</v>
      </c>
    </row>
    <row r="116" customFormat="false" ht="15" hidden="false" customHeight="false" outlineLevel="0" collapsed="false">
      <c r="A116" s="448" t="s">
        <v>122</v>
      </c>
      <c r="B116" s="0" t="s">
        <v>2279</v>
      </c>
      <c r="C116" s="0" t="s">
        <v>2164</v>
      </c>
      <c r="D116" s="0" t="n">
        <v>22</v>
      </c>
      <c r="E116" s="0" t="n">
        <v>122.6</v>
      </c>
      <c r="H116" s="448" t="s">
        <v>122</v>
      </c>
      <c r="I116" s="0" t="s">
        <v>2284</v>
      </c>
      <c r="J116" s="0" t="s">
        <v>2206</v>
      </c>
      <c r="K116" s="0" t="n">
        <v>29</v>
      </c>
      <c r="L116" s="0" t="n">
        <v>172.7</v>
      </c>
    </row>
    <row r="117" customFormat="false" ht="15" hidden="false" customHeight="false" outlineLevel="0" collapsed="false">
      <c r="A117" s="448" t="s">
        <v>51</v>
      </c>
      <c r="B117" s="0" t="s">
        <v>2285</v>
      </c>
      <c r="C117" s="0" t="s">
        <v>2164</v>
      </c>
      <c r="D117" s="0" t="n">
        <v>26</v>
      </c>
      <c r="E117" s="0" t="n">
        <v>122.4</v>
      </c>
      <c r="H117" s="448" t="s">
        <v>122</v>
      </c>
      <c r="I117" s="0" t="s">
        <v>2286</v>
      </c>
      <c r="J117" s="0" t="s">
        <v>2131</v>
      </c>
      <c r="K117" s="0" t="n">
        <v>22</v>
      </c>
      <c r="L117" s="0" t="n">
        <v>170.8</v>
      </c>
    </row>
    <row r="118" customFormat="false" ht="15" hidden="false" customHeight="false" outlineLevel="0" collapsed="false">
      <c r="A118" s="448" t="s">
        <v>122</v>
      </c>
      <c r="B118" s="0" t="s">
        <v>2287</v>
      </c>
      <c r="C118" s="0" t="s">
        <v>2288</v>
      </c>
      <c r="D118" s="0" t="n">
        <v>26</v>
      </c>
      <c r="E118" s="0" t="n">
        <v>122</v>
      </c>
      <c r="H118" s="448" t="s">
        <v>122</v>
      </c>
      <c r="I118" s="0" t="s">
        <v>2287</v>
      </c>
      <c r="J118" s="0" t="s">
        <v>2288</v>
      </c>
      <c r="K118" s="0" t="n">
        <v>26</v>
      </c>
      <c r="L118" s="0" t="n">
        <v>170</v>
      </c>
    </row>
    <row r="119" customFormat="false" ht="15" hidden="false" customHeight="false" outlineLevel="0" collapsed="false">
      <c r="A119" s="448" t="s">
        <v>122</v>
      </c>
      <c r="B119" s="0" t="s">
        <v>2286</v>
      </c>
      <c r="C119" s="0" t="s">
        <v>2131</v>
      </c>
      <c r="D119" s="0" t="n">
        <v>22</v>
      </c>
      <c r="E119" s="0" t="n">
        <v>120.8</v>
      </c>
      <c r="H119" s="448" t="s">
        <v>130</v>
      </c>
      <c r="I119" s="0" t="s">
        <v>2289</v>
      </c>
      <c r="J119" s="0" t="s">
        <v>2129</v>
      </c>
      <c r="K119" s="0" t="n">
        <v>30</v>
      </c>
      <c r="L119" s="0" t="n">
        <v>170</v>
      </c>
    </row>
    <row r="120" customFormat="false" ht="15" hidden="false" customHeight="false" outlineLevel="0" collapsed="false">
      <c r="A120" s="448" t="s">
        <v>51</v>
      </c>
      <c r="B120" s="0" t="s">
        <v>2290</v>
      </c>
      <c r="C120" s="0" t="s">
        <v>2157</v>
      </c>
      <c r="D120" s="0" t="n">
        <v>27</v>
      </c>
      <c r="E120" s="0" t="n">
        <v>119.8</v>
      </c>
      <c r="H120" s="448" t="s">
        <v>51</v>
      </c>
      <c r="I120" s="0" t="s">
        <v>2276</v>
      </c>
      <c r="J120" s="0" t="s">
        <v>2171</v>
      </c>
      <c r="K120" s="0" t="n">
        <v>23</v>
      </c>
      <c r="L120" s="0" t="n">
        <v>168.9</v>
      </c>
    </row>
    <row r="121" customFormat="false" ht="15" hidden="false" customHeight="false" outlineLevel="0" collapsed="false">
      <c r="A121" s="448" t="s">
        <v>51</v>
      </c>
      <c r="B121" s="0" t="s">
        <v>2291</v>
      </c>
      <c r="C121" s="0" t="s">
        <v>2182</v>
      </c>
      <c r="D121" s="0" t="n">
        <v>22</v>
      </c>
      <c r="E121" s="0" t="n">
        <v>116.7</v>
      </c>
      <c r="H121" s="448" t="s">
        <v>22</v>
      </c>
      <c r="I121" s="0" t="s">
        <v>2247</v>
      </c>
      <c r="J121" s="0" t="s">
        <v>2222</v>
      </c>
      <c r="K121" s="0" t="n">
        <v>40</v>
      </c>
      <c r="L121" s="0" t="n">
        <v>164.6</v>
      </c>
    </row>
    <row r="122" customFormat="false" ht="15" hidden="false" customHeight="false" outlineLevel="0" collapsed="false">
      <c r="A122" s="448" t="s">
        <v>51</v>
      </c>
      <c r="B122" s="0" t="s">
        <v>2292</v>
      </c>
      <c r="C122" s="0" t="s">
        <v>2135</v>
      </c>
      <c r="D122" s="0" t="n">
        <v>30</v>
      </c>
      <c r="E122" s="0" t="n">
        <v>116.5</v>
      </c>
      <c r="H122" s="448" t="s">
        <v>122</v>
      </c>
      <c r="I122" s="0" t="s">
        <v>2293</v>
      </c>
      <c r="J122" s="0" t="s">
        <v>2173</v>
      </c>
      <c r="K122" s="0" t="n">
        <v>26</v>
      </c>
      <c r="L122" s="0" t="n">
        <v>163.4</v>
      </c>
    </row>
    <row r="123" customFormat="false" ht="15" hidden="false" customHeight="false" outlineLevel="0" collapsed="false">
      <c r="A123" s="448" t="s">
        <v>130</v>
      </c>
      <c r="B123" s="0" t="s">
        <v>2283</v>
      </c>
      <c r="C123" s="0" t="s">
        <v>2173</v>
      </c>
      <c r="D123" s="0" t="n">
        <v>27</v>
      </c>
      <c r="E123" s="0" t="n">
        <v>116</v>
      </c>
      <c r="H123" s="448" t="s">
        <v>122</v>
      </c>
      <c r="I123" s="0" t="s">
        <v>2294</v>
      </c>
      <c r="J123" s="0" t="s">
        <v>2154</v>
      </c>
      <c r="K123" s="0" t="n">
        <v>23</v>
      </c>
      <c r="L123" s="0" t="n">
        <v>162.2</v>
      </c>
    </row>
    <row r="124" customFormat="false" ht="15" hidden="false" customHeight="false" outlineLevel="0" collapsed="false">
      <c r="A124" s="448" t="s">
        <v>130</v>
      </c>
      <c r="B124" s="0" t="s">
        <v>2264</v>
      </c>
      <c r="C124" s="0" t="s">
        <v>2222</v>
      </c>
      <c r="D124" s="0" t="n">
        <v>29</v>
      </c>
      <c r="E124" s="0" t="n">
        <v>115.4</v>
      </c>
      <c r="H124" s="448" t="s">
        <v>51</v>
      </c>
      <c r="I124" s="0" t="s">
        <v>2290</v>
      </c>
      <c r="J124" s="0" t="s">
        <v>2157</v>
      </c>
      <c r="K124" s="0" t="n">
        <v>27</v>
      </c>
      <c r="L124" s="0" t="n">
        <v>160.8</v>
      </c>
    </row>
    <row r="125" customFormat="false" ht="15" hidden="false" customHeight="false" outlineLevel="0" collapsed="false">
      <c r="A125" s="448" t="s">
        <v>122</v>
      </c>
      <c r="B125" s="0" t="s">
        <v>2293</v>
      </c>
      <c r="C125" s="0" t="s">
        <v>2173</v>
      </c>
      <c r="D125" s="0" t="n">
        <v>26</v>
      </c>
      <c r="E125" s="0" t="n">
        <v>115.4</v>
      </c>
      <c r="H125" s="448" t="s">
        <v>130</v>
      </c>
      <c r="I125" s="0" t="s">
        <v>2295</v>
      </c>
      <c r="J125" s="0" t="s">
        <v>2154</v>
      </c>
      <c r="K125" s="0" t="n">
        <v>21</v>
      </c>
      <c r="L125" s="0" t="n">
        <v>160</v>
      </c>
    </row>
    <row r="126" customFormat="false" ht="15" hidden="false" customHeight="false" outlineLevel="0" collapsed="false">
      <c r="A126" s="448" t="s">
        <v>122</v>
      </c>
      <c r="B126" s="0" t="s">
        <v>2277</v>
      </c>
      <c r="C126" s="0" t="s">
        <v>2179</v>
      </c>
      <c r="D126" s="0" t="n">
        <v>32</v>
      </c>
      <c r="E126" s="0" t="n">
        <v>115</v>
      </c>
      <c r="H126" s="448" t="s">
        <v>51</v>
      </c>
      <c r="I126" s="0" t="s">
        <v>2282</v>
      </c>
      <c r="J126" s="0" t="s">
        <v>2184</v>
      </c>
      <c r="K126" s="0" t="n">
        <v>25</v>
      </c>
      <c r="L126" s="0" t="n">
        <v>159.3</v>
      </c>
    </row>
    <row r="127" customFormat="false" ht="15" hidden="false" customHeight="false" outlineLevel="0" collapsed="false">
      <c r="A127" s="448" t="s">
        <v>130</v>
      </c>
      <c r="B127" s="0" t="s">
        <v>2280</v>
      </c>
      <c r="C127" s="0" t="s">
        <v>2191</v>
      </c>
      <c r="D127" s="0" t="n">
        <v>28</v>
      </c>
      <c r="E127" s="0" t="n">
        <v>114.9</v>
      </c>
      <c r="H127" s="448" t="s">
        <v>51</v>
      </c>
      <c r="I127" s="0" t="s">
        <v>2292</v>
      </c>
      <c r="J127" s="0" t="s">
        <v>2135</v>
      </c>
      <c r="K127" s="0" t="n">
        <v>30</v>
      </c>
      <c r="L127" s="0" t="n">
        <v>157.5</v>
      </c>
    </row>
    <row r="128" customFormat="false" ht="15" hidden="false" customHeight="false" outlineLevel="0" collapsed="false">
      <c r="A128" s="448" t="s">
        <v>22</v>
      </c>
      <c r="B128" s="0" t="s">
        <v>2296</v>
      </c>
      <c r="C128" s="0" t="s">
        <v>2198</v>
      </c>
      <c r="D128" s="0" t="n">
        <v>29</v>
      </c>
      <c r="E128" s="0" t="n">
        <v>113.4</v>
      </c>
      <c r="H128" s="448" t="s">
        <v>130</v>
      </c>
      <c r="I128" s="0" t="s">
        <v>2297</v>
      </c>
      <c r="J128" s="0" t="s">
        <v>2146</v>
      </c>
      <c r="K128" s="0" t="n">
        <v>25</v>
      </c>
      <c r="L128" s="0" t="n">
        <v>157.3</v>
      </c>
    </row>
    <row r="129" customFormat="false" ht="15" hidden="false" customHeight="false" outlineLevel="0" collapsed="false">
      <c r="A129" s="448" t="s">
        <v>130</v>
      </c>
      <c r="B129" s="0" t="s">
        <v>2289</v>
      </c>
      <c r="C129" s="0" t="s">
        <v>2129</v>
      </c>
      <c r="D129" s="0" t="n">
        <v>30</v>
      </c>
      <c r="E129" s="0" t="n">
        <v>113</v>
      </c>
      <c r="H129" s="448" t="s">
        <v>122</v>
      </c>
      <c r="I129" s="0" t="s">
        <v>2298</v>
      </c>
      <c r="J129" s="0" t="s">
        <v>2166</v>
      </c>
      <c r="K129" s="0" t="n">
        <v>25</v>
      </c>
      <c r="L129" s="0" t="n">
        <v>155.8</v>
      </c>
    </row>
    <row r="130" customFormat="false" ht="15" hidden="false" customHeight="false" outlineLevel="0" collapsed="false">
      <c r="A130" s="448" t="s">
        <v>51</v>
      </c>
      <c r="B130" s="0" t="s">
        <v>2299</v>
      </c>
      <c r="C130" s="0" t="s">
        <v>2146</v>
      </c>
      <c r="D130" s="0" t="n">
        <v>25</v>
      </c>
      <c r="E130" s="0" t="n">
        <v>112.2</v>
      </c>
      <c r="H130" s="448" t="s">
        <v>122</v>
      </c>
      <c r="I130" s="0" t="s">
        <v>2300</v>
      </c>
      <c r="J130" s="0" t="s">
        <v>2164</v>
      </c>
      <c r="K130" s="0" t="n">
        <v>23</v>
      </c>
      <c r="L130" s="0" t="n">
        <v>155.8</v>
      </c>
    </row>
    <row r="131" customFormat="false" ht="15" hidden="false" customHeight="false" outlineLevel="0" collapsed="false">
      <c r="A131" s="448" t="s">
        <v>122</v>
      </c>
      <c r="B131" s="0" t="s">
        <v>2294</v>
      </c>
      <c r="C131" s="0" t="s">
        <v>2154</v>
      </c>
      <c r="D131" s="0" t="n">
        <v>23</v>
      </c>
      <c r="E131" s="0" t="n">
        <v>111.2</v>
      </c>
      <c r="H131" s="448" t="s">
        <v>122</v>
      </c>
      <c r="I131" s="0" t="s">
        <v>2301</v>
      </c>
      <c r="J131" s="0" t="s">
        <v>2171</v>
      </c>
      <c r="K131" s="0" t="n">
        <v>32</v>
      </c>
      <c r="L131" s="0" t="n">
        <v>155.2</v>
      </c>
    </row>
    <row r="132" customFormat="false" ht="15" hidden="false" customHeight="false" outlineLevel="0" collapsed="false">
      <c r="A132" s="448" t="s">
        <v>22</v>
      </c>
      <c r="B132" s="0" t="s">
        <v>2302</v>
      </c>
      <c r="C132" s="0" t="s">
        <v>2191</v>
      </c>
      <c r="D132" s="0" t="n">
        <v>25</v>
      </c>
      <c r="E132" s="0" t="n">
        <v>110</v>
      </c>
      <c r="H132" s="448" t="s">
        <v>122</v>
      </c>
      <c r="I132" s="0" t="s">
        <v>2303</v>
      </c>
      <c r="J132" s="0" t="s">
        <v>2157</v>
      </c>
      <c r="K132" s="0" t="n">
        <v>35</v>
      </c>
      <c r="L132" s="0" t="n">
        <v>152.6</v>
      </c>
    </row>
    <row r="133" customFormat="false" ht="15" hidden="false" customHeight="false" outlineLevel="0" collapsed="false">
      <c r="A133" s="448" t="s">
        <v>122</v>
      </c>
      <c r="B133" s="0" t="s">
        <v>2284</v>
      </c>
      <c r="C133" s="0" t="s">
        <v>2206</v>
      </c>
      <c r="D133" s="0" t="n">
        <v>29</v>
      </c>
      <c r="E133" s="0" t="n">
        <v>108.7</v>
      </c>
      <c r="H133" s="448" t="s">
        <v>51</v>
      </c>
      <c r="I133" s="0" t="s">
        <v>2270</v>
      </c>
      <c r="J133" s="0" t="s">
        <v>2154</v>
      </c>
      <c r="K133" s="0" t="n">
        <v>23</v>
      </c>
      <c r="L133" s="0" t="n">
        <v>152.5</v>
      </c>
    </row>
    <row r="134" customFormat="false" ht="15" hidden="false" customHeight="false" outlineLevel="0" collapsed="false">
      <c r="A134" s="448" t="s">
        <v>51</v>
      </c>
      <c r="B134" s="0" t="s">
        <v>2304</v>
      </c>
      <c r="C134" s="0" t="s">
        <v>2189</v>
      </c>
      <c r="D134" s="0" t="n">
        <v>33</v>
      </c>
      <c r="E134" s="0" t="n">
        <v>108</v>
      </c>
      <c r="H134" s="448" t="s">
        <v>51</v>
      </c>
      <c r="I134" s="0" t="s">
        <v>2299</v>
      </c>
      <c r="J134" s="0" t="s">
        <v>2146</v>
      </c>
      <c r="K134" s="0" t="n">
        <v>25</v>
      </c>
      <c r="L134" s="0" t="n">
        <v>152.2</v>
      </c>
    </row>
    <row r="135" customFormat="false" ht="15" hidden="false" customHeight="false" outlineLevel="0" collapsed="false">
      <c r="A135" s="448" t="s">
        <v>130</v>
      </c>
      <c r="B135" s="0" t="s">
        <v>2305</v>
      </c>
      <c r="C135" s="0" t="s">
        <v>2208</v>
      </c>
      <c r="D135" s="0" t="n">
        <v>35</v>
      </c>
      <c r="E135" s="0" t="n">
        <v>105.7</v>
      </c>
      <c r="H135" s="448" t="s">
        <v>51</v>
      </c>
      <c r="I135" s="0" t="s">
        <v>2278</v>
      </c>
      <c r="J135" s="0" t="s">
        <v>2131</v>
      </c>
      <c r="K135" s="0" t="n">
        <v>26</v>
      </c>
      <c r="L135" s="0" t="n">
        <v>150.1</v>
      </c>
    </row>
    <row r="136" customFormat="false" ht="15" hidden="false" customHeight="false" outlineLevel="0" collapsed="false">
      <c r="A136" s="448" t="s">
        <v>122</v>
      </c>
      <c r="B136" s="0" t="s">
        <v>2298</v>
      </c>
      <c r="C136" s="0" t="s">
        <v>2166</v>
      </c>
      <c r="D136" s="0" t="n">
        <v>25</v>
      </c>
      <c r="E136" s="0" t="n">
        <v>103.8</v>
      </c>
      <c r="H136" s="448" t="s">
        <v>122</v>
      </c>
      <c r="I136" s="0" t="s">
        <v>2306</v>
      </c>
      <c r="J136" s="0" t="s">
        <v>2141</v>
      </c>
      <c r="K136" s="0" t="n">
        <v>28</v>
      </c>
      <c r="L136" s="0" t="n">
        <v>149</v>
      </c>
    </row>
    <row r="137" customFormat="false" ht="15" hidden="false" customHeight="false" outlineLevel="0" collapsed="false">
      <c r="A137" s="448" t="s">
        <v>22</v>
      </c>
      <c r="B137" s="0" t="s">
        <v>2307</v>
      </c>
      <c r="C137" s="0" t="s">
        <v>2222</v>
      </c>
      <c r="D137" s="0" t="n">
        <v>27</v>
      </c>
      <c r="E137" s="0" t="n">
        <v>102.65</v>
      </c>
      <c r="H137" s="448" t="s">
        <v>130</v>
      </c>
      <c r="I137" s="0" t="s">
        <v>2308</v>
      </c>
      <c r="J137" s="0" t="s">
        <v>2164</v>
      </c>
      <c r="K137" s="0" t="n">
        <v>25</v>
      </c>
      <c r="L137" s="0" t="n">
        <v>147.9</v>
      </c>
    </row>
    <row r="138" customFormat="false" ht="15" hidden="false" customHeight="false" outlineLevel="0" collapsed="false">
      <c r="A138" s="448" t="s">
        <v>51</v>
      </c>
      <c r="B138" s="0" t="s">
        <v>2309</v>
      </c>
      <c r="C138" s="0" t="s">
        <v>2139</v>
      </c>
      <c r="D138" s="0" t="n">
        <v>26</v>
      </c>
      <c r="E138" s="0" t="n">
        <v>102.5</v>
      </c>
      <c r="H138" s="448" t="s">
        <v>51</v>
      </c>
      <c r="I138" s="0" t="s">
        <v>2310</v>
      </c>
      <c r="J138" s="0" t="s">
        <v>2311</v>
      </c>
      <c r="K138" s="0" t="n">
        <v>30</v>
      </c>
      <c r="L138" s="0" t="n">
        <v>146</v>
      </c>
    </row>
    <row r="139" customFormat="false" ht="15" hidden="false" customHeight="false" outlineLevel="0" collapsed="false">
      <c r="A139" s="448" t="s">
        <v>122</v>
      </c>
      <c r="B139" s="0" t="s">
        <v>2275</v>
      </c>
      <c r="C139" s="0" t="s">
        <v>2160</v>
      </c>
      <c r="D139" s="0" t="n">
        <v>24</v>
      </c>
      <c r="E139" s="0" t="n">
        <v>102.3</v>
      </c>
      <c r="H139" s="448" t="s">
        <v>122</v>
      </c>
      <c r="I139" s="0" t="s">
        <v>2312</v>
      </c>
      <c r="J139" s="0" t="s">
        <v>2208</v>
      </c>
      <c r="K139" s="0" t="n">
        <v>32</v>
      </c>
      <c r="L139" s="0" t="n">
        <v>145.2</v>
      </c>
    </row>
    <row r="140" customFormat="false" ht="15" hidden="false" customHeight="false" outlineLevel="0" collapsed="false">
      <c r="A140" s="448" t="s">
        <v>51</v>
      </c>
      <c r="B140" s="0" t="s">
        <v>2313</v>
      </c>
      <c r="C140" s="0" t="s">
        <v>2173</v>
      </c>
      <c r="D140" s="0" t="n">
        <v>27</v>
      </c>
      <c r="E140" s="0" t="n">
        <v>101.3</v>
      </c>
      <c r="H140" s="448" t="s">
        <v>122</v>
      </c>
      <c r="I140" s="0" t="s">
        <v>2314</v>
      </c>
      <c r="J140" s="0" t="s">
        <v>2198</v>
      </c>
      <c r="K140" s="0" t="n">
        <v>28</v>
      </c>
      <c r="L140" s="0" t="n">
        <v>144</v>
      </c>
    </row>
    <row r="141" customFormat="false" ht="15" hidden="false" customHeight="false" outlineLevel="0" collapsed="false">
      <c r="A141" s="448" t="s">
        <v>51</v>
      </c>
      <c r="B141" s="0" t="s">
        <v>2315</v>
      </c>
      <c r="C141" s="0" t="s">
        <v>2139</v>
      </c>
      <c r="D141" s="0" t="n">
        <v>24</v>
      </c>
      <c r="E141" s="0" t="n">
        <v>99</v>
      </c>
      <c r="H141" s="448" t="s">
        <v>130</v>
      </c>
      <c r="I141" s="0" t="s">
        <v>2316</v>
      </c>
      <c r="J141" s="0" t="s">
        <v>2186</v>
      </c>
      <c r="K141" s="0" t="n">
        <v>24</v>
      </c>
      <c r="L141" s="0" t="n">
        <v>143.9</v>
      </c>
    </row>
    <row r="142" customFormat="false" ht="15" hidden="false" customHeight="false" outlineLevel="0" collapsed="false">
      <c r="A142" s="448" t="s">
        <v>51</v>
      </c>
      <c r="B142" s="0" t="s">
        <v>2317</v>
      </c>
      <c r="C142" s="0" t="s">
        <v>2152</v>
      </c>
      <c r="D142" s="0" t="n">
        <v>22</v>
      </c>
      <c r="E142" s="0" t="n">
        <v>96.4</v>
      </c>
      <c r="H142" s="448" t="s">
        <v>51</v>
      </c>
      <c r="I142" s="0" t="s">
        <v>2285</v>
      </c>
      <c r="J142" s="0" t="s">
        <v>2164</v>
      </c>
      <c r="K142" s="0" t="n">
        <v>26</v>
      </c>
      <c r="L142" s="0" t="n">
        <v>143.4</v>
      </c>
    </row>
    <row r="143" customFormat="false" ht="15" hidden="false" customHeight="false" outlineLevel="0" collapsed="false">
      <c r="A143" s="448" t="s">
        <v>130</v>
      </c>
      <c r="B143" s="0" t="s">
        <v>2295</v>
      </c>
      <c r="C143" s="0" t="s">
        <v>2154</v>
      </c>
      <c r="D143" s="0" t="n">
        <v>21</v>
      </c>
      <c r="E143" s="0" t="n">
        <v>96</v>
      </c>
      <c r="H143" s="448" t="s">
        <v>122</v>
      </c>
      <c r="I143" s="0" t="s">
        <v>2318</v>
      </c>
      <c r="J143" s="0" t="s">
        <v>2162</v>
      </c>
      <c r="K143" s="0" t="n">
        <v>25</v>
      </c>
      <c r="L143" s="0" t="n">
        <v>142.6</v>
      </c>
    </row>
    <row r="144" customFormat="false" ht="15" hidden="false" customHeight="false" outlineLevel="0" collapsed="false">
      <c r="A144" s="448" t="s">
        <v>122</v>
      </c>
      <c r="B144" s="0" t="s">
        <v>2301</v>
      </c>
      <c r="C144" s="0" t="s">
        <v>2171</v>
      </c>
      <c r="D144" s="0" t="n">
        <v>32</v>
      </c>
      <c r="E144" s="0" t="n">
        <v>95.2</v>
      </c>
      <c r="H144" s="448" t="s">
        <v>130</v>
      </c>
      <c r="I144" s="0" t="s">
        <v>2319</v>
      </c>
      <c r="J144" s="0" t="s">
        <v>2131</v>
      </c>
      <c r="K144" s="0" t="n">
        <v>26</v>
      </c>
      <c r="L144" s="0" t="n">
        <v>141.2</v>
      </c>
    </row>
    <row r="145" customFormat="false" ht="15" hidden="false" customHeight="false" outlineLevel="0" collapsed="false">
      <c r="A145" s="448" t="s">
        <v>51</v>
      </c>
      <c r="B145" s="0" t="s">
        <v>2320</v>
      </c>
      <c r="C145" s="0" t="s">
        <v>2144</v>
      </c>
      <c r="D145" s="0" t="n">
        <v>30</v>
      </c>
      <c r="E145" s="0" t="n">
        <v>95</v>
      </c>
      <c r="H145" s="448" t="s">
        <v>122</v>
      </c>
      <c r="I145" s="0" t="s">
        <v>2321</v>
      </c>
      <c r="J145" s="0" t="s">
        <v>2166</v>
      </c>
      <c r="K145" s="0" t="n">
        <v>26</v>
      </c>
      <c r="L145" s="0" t="n">
        <v>141</v>
      </c>
    </row>
    <row r="146" customFormat="false" ht="15" hidden="false" customHeight="false" outlineLevel="0" collapsed="false">
      <c r="A146" s="448" t="s">
        <v>122</v>
      </c>
      <c r="B146" s="0" t="s">
        <v>2322</v>
      </c>
      <c r="C146" s="0" t="s">
        <v>2141</v>
      </c>
      <c r="D146" s="0" t="n">
        <v>23</v>
      </c>
      <c r="E146" s="0" t="n">
        <v>94.8</v>
      </c>
      <c r="H146" s="448" t="s">
        <v>130</v>
      </c>
      <c r="I146" s="0" t="s">
        <v>2323</v>
      </c>
      <c r="J146" s="0" t="s">
        <v>2135</v>
      </c>
      <c r="K146" s="0" t="n">
        <v>35</v>
      </c>
      <c r="L146" s="0" t="n">
        <v>139.5</v>
      </c>
    </row>
    <row r="147" customFormat="false" ht="15" hidden="false" customHeight="false" outlineLevel="0" collapsed="false">
      <c r="A147" s="448" t="s">
        <v>122</v>
      </c>
      <c r="B147" s="0" t="s">
        <v>2303</v>
      </c>
      <c r="C147" s="0" t="s">
        <v>2157</v>
      </c>
      <c r="D147" s="0" t="n">
        <v>35</v>
      </c>
      <c r="E147" s="0" t="n">
        <v>94.6</v>
      </c>
      <c r="H147" s="448" t="s">
        <v>51</v>
      </c>
      <c r="I147" s="0" t="s">
        <v>2210</v>
      </c>
      <c r="J147" s="0" t="s">
        <v>2168</v>
      </c>
      <c r="K147" s="0" t="n">
        <v>29</v>
      </c>
      <c r="L147" s="0" t="n">
        <v>138</v>
      </c>
    </row>
    <row r="148" customFormat="false" ht="15" hidden="false" customHeight="false" outlineLevel="0" collapsed="false">
      <c r="A148" s="448" t="s">
        <v>122</v>
      </c>
      <c r="B148" s="0" t="s">
        <v>2321</v>
      </c>
      <c r="C148" s="0" t="s">
        <v>2166</v>
      </c>
      <c r="D148" s="0" t="n">
        <v>26</v>
      </c>
      <c r="E148" s="0" t="n">
        <v>94</v>
      </c>
      <c r="H148" s="448" t="s">
        <v>122</v>
      </c>
      <c r="I148" s="0" t="s">
        <v>2324</v>
      </c>
      <c r="J148" s="0" t="s">
        <v>2325</v>
      </c>
      <c r="K148" s="0" t="n">
        <v>28</v>
      </c>
      <c r="L148" s="0" t="n">
        <v>137.8</v>
      </c>
    </row>
    <row r="149" customFormat="false" ht="15" hidden="false" customHeight="false" outlineLevel="0" collapsed="false">
      <c r="A149" s="448" t="s">
        <v>51</v>
      </c>
      <c r="B149" s="0" t="s">
        <v>2326</v>
      </c>
      <c r="C149" s="0" t="s">
        <v>2186</v>
      </c>
      <c r="D149" s="0" t="n">
        <v>25</v>
      </c>
      <c r="E149" s="0" t="n">
        <v>93.2</v>
      </c>
      <c r="H149" s="448" t="s">
        <v>122</v>
      </c>
      <c r="I149" s="0" t="s">
        <v>2322</v>
      </c>
      <c r="J149" s="0" t="s">
        <v>2141</v>
      </c>
      <c r="K149" s="0" t="n">
        <v>23</v>
      </c>
      <c r="L149" s="0" t="n">
        <v>135.8</v>
      </c>
    </row>
    <row r="150" customFormat="false" ht="15" hidden="false" customHeight="false" outlineLevel="0" collapsed="false">
      <c r="A150" s="448" t="s">
        <v>122</v>
      </c>
      <c r="B150" s="0" t="s">
        <v>2306</v>
      </c>
      <c r="C150" s="0" t="s">
        <v>2141</v>
      </c>
      <c r="D150" s="0" t="n">
        <v>28</v>
      </c>
      <c r="E150" s="0" t="n">
        <v>93</v>
      </c>
      <c r="H150" s="448" t="s">
        <v>122</v>
      </c>
      <c r="I150" s="0" t="s">
        <v>2327</v>
      </c>
      <c r="J150" s="0" t="s">
        <v>2160</v>
      </c>
      <c r="K150" s="0" t="n">
        <v>28</v>
      </c>
      <c r="L150" s="0" t="n">
        <v>135.6</v>
      </c>
    </row>
    <row r="151" customFormat="false" ht="15" hidden="false" customHeight="false" outlineLevel="0" collapsed="false">
      <c r="A151" s="448" t="s">
        <v>130</v>
      </c>
      <c r="B151" s="0" t="s">
        <v>2316</v>
      </c>
      <c r="C151" s="0" t="s">
        <v>2186</v>
      </c>
      <c r="D151" s="0" t="n">
        <v>24</v>
      </c>
      <c r="E151" s="0" t="n">
        <v>92.9</v>
      </c>
      <c r="H151" s="448" t="s">
        <v>130</v>
      </c>
      <c r="I151" s="0" t="s">
        <v>2328</v>
      </c>
      <c r="J151" s="0" t="s">
        <v>2182</v>
      </c>
      <c r="K151" s="0" t="n">
        <v>30</v>
      </c>
      <c r="L151" s="0" t="n">
        <v>135.4</v>
      </c>
    </row>
    <row r="152" customFormat="false" ht="15" hidden="false" customHeight="false" outlineLevel="0" collapsed="false">
      <c r="A152" s="448" t="s">
        <v>130</v>
      </c>
      <c r="B152" s="0" t="s">
        <v>2297</v>
      </c>
      <c r="C152" s="0" t="s">
        <v>2146</v>
      </c>
      <c r="D152" s="0" t="n">
        <v>25</v>
      </c>
      <c r="E152" s="0" t="n">
        <v>92.3</v>
      </c>
      <c r="H152" s="448" t="s">
        <v>51</v>
      </c>
      <c r="I152" s="0" t="s">
        <v>2313</v>
      </c>
      <c r="J152" s="0" t="s">
        <v>2173</v>
      </c>
      <c r="K152" s="0" t="n">
        <v>27</v>
      </c>
      <c r="L152" s="0" t="n">
        <v>135.3</v>
      </c>
    </row>
    <row r="153" customFormat="false" ht="15" hidden="false" customHeight="false" outlineLevel="0" collapsed="false">
      <c r="A153" s="448" t="s">
        <v>122</v>
      </c>
      <c r="B153" s="0" t="s">
        <v>2329</v>
      </c>
      <c r="C153" s="0" t="s">
        <v>2133</v>
      </c>
      <c r="D153" s="0" t="n">
        <v>26</v>
      </c>
      <c r="E153" s="0" t="n">
        <v>91.8</v>
      </c>
      <c r="H153" s="448" t="s">
        <v>122</v>
      </c>
      <c r="I153" s="0" t="s">
        <v>2330</v>
      </c>
      <c r="J153" s="0" t="s">
        <v>2157</v>
      </c>
      <c r="K153" s="0" t="n">
        <v>22</v>
      </c>
      <c r="L153" s="0" t="n">
        <v>134</v>
      </c>
    </row>
    <row r="154" customFormat="false" ht="15" hidden="false" customHeight="false" outlineLevel="0" collapsed="false">
      <c r="A154" s="448" t="s">
        <v>122</v>
      </c>
      <c r="B154" s="0" t="s">
        <v>2312</v>
      </c>
      <c r="C154" s="0" t="s">
        <v>2208</v>
      </c>
      <c r="D154" s="0" t="n">
        <v>32</v>
      </c>
      <c r="E154" s="0" t="n">
        <v>91.2</v>
      </c>
      <c r="H154" s="448" t="s">
        <v>122</v>
      </c>
      <c r="I154" s="0" t="s">
        <v>2329</v>
      </c>
      <c r="J154" s="0" t="s">
        <v>2133</v>
      </c>
      <c r="K154" s="0" t="n">
        <v>26</v>
      </c>
      <c r="L154" s="0" t="n">
        <v>133.8</v>
      </c>
    </row>
    <row r="155" customFormat="false" ht="15" hidden="false" customHeight="false" outlineLevel="0" collapsed="false">
      <c r="A155" s="448" t="s">
        <v>122</v>
      </c>
      <c r="B155" s="0" t="s">
        <v>2331</v>
      </c>
      <c r="C155" s="0" t="s">
        <v>2148</v>
      </c>
      <c r="D155" s="0" t="n">
        <v>25</v>
      </c>
      <c r="E155" s="0" t="n">
        <v>91.1</v>
      </c>
      <c r="H155" s="448" t="s">
        <v>51</v>
      </c>
      <c r="I155" s="0" t="s">
        <v>2309</v>
      </c>
      <c r="J155" s="0" t="s">
        <v>2139</v>
      </c>
      <c r="K155" s="0" t="n">
        <v>26</v>
      </c>
      <c r="L155" s="0" t="n">
        <v>133.5</v>
      </c>
    </row>
    <row r="156" customFormat="false" ht="15" hidden="false" customHeight="false" outlineLevel="0" collapsed="false">
      <c r="A156" s="448" t="s">
        <v>122</v>
      </c>
      <c r="B156" s="0" t="s">
        <v>2300</v>
      </c>
      <c r="C156" s="0" t="s">
        <v>2164</v>
      </c>
      <c r="D156" s="0" t="n">
        <v>23</v>
      </c>
      <c r="E156" s="0" t="n">
        <v>90.8</v>
      </c>
      <c r="H156" s="448" t="s">
        <v>51</v>
      </c>
      <c r="I156" s="0" t="s">
        <v>2304</v>
      </c>
      <c r="J156" s="0" t="s">
        <v>2189</v>
      </c>
      <c r="K156" s="0" t="n">
        <v>33</v>
      </c>
      <c r="L156" s="0" t="n">
        <v>132</v>
      </c>
    </row>
    <row r="157" customFormat="false" ht="15" hidden="false" customHeight="false" outlineLevel="0" collapsed="false">
      <c r="A157" s="448" t="s">
        <v>122</v>
      </c>
      <c r="B157" s="0" t="s">
        <v>2318</v>
      </c>
      <c r="C157" s="0" t="s">
        <v>2162</v>
      </c>
      <c r="D157" s="0" t="n">
        <v>25</v>
      </c>
      <c r="E157" s="0" t="n">
        <v>90.6</v>
      </c>
      <c r="H157" s="448" t="s">
        <v>122</v>
      </c>
      <c r="I157" s="0" t="s">
        <v>2332</v>
      </c>
      <c r="J157" s="0" t="s">
        <v>2144</v>
      </c>
      <c r="K157" s="0" t="n">
        <v>25</v>
      </c>
      <c r="L157" s="0" t="n">
        <v>131.3</v>
      </c>
    </row>
    <row r="158" customFormat="false" ht="15" hidden="false" customHeight="false" outlineLevel="0" collapsed="false">
      <c r="A158" s="448" t="s">
        <v>51</v>
      </c>
      <c r="B158" s="0" t="s">
        <v>2333</v>
      </c>
      <c r="C158" s="0" t="s">
        <v>2141</v>
      </c>
      <c r="D158" s="0" t="n">
        <v>22</v>
      </c>
      <c r="E158" s="0" t="n">
        <v>90</v>
      </c>
      <c r="H158" s="448" t="s">
        <v>130</v>
      </c>
      <c r="I158" s="0" t="s">
        <v>2334</v>
      </c>
      <c r="J158" s="0" t="s">
        <v>2133</v>
      </c>
      <c r="K158" s="0" t="n">
        <v>30</v>
      </c>
      <c r="L158" s="0" t="n">
        <v>129.4</v>
      </c>
    </row>
    <row r="159" customFormat="false" ht="15" hidden="false" customHeight="false" outlineLevel="0" collapsed="false">
      <c r="A159" s="448" t="s">
        <v>122</v>
      </c>
      <c r="B159" s="0" t="s">
        <v>2335</v>
      </c>
      <c r="C159" s="0" t="s">
        <v>2198</v>
      </c>
      <c r="D159" s="0" t="n">
        <v>25</v>
      </c>
      <c r="E159" s="0" t="n">
        <v>88.9</v>
      </c>
      <c r="H159" s="448" t="s">
        <v>130</v>
      </c>
      <c r="I159" s="0" t="s">
        <v>2336</v>
      </c>
      <c r="J159" s="0" t="s">
        <v>2152</v>
      </c>
      <c r="K159" s="0" t="n">
        <v>30</v>
      </c>
      <c r="L159" s="0" t="n">
        <v>128.8</v>
      </c>
    </row>
    <row r="160" customFormat="false" ht="15" hidden="false" customHeight="false" outlineLevel="0" collapsed="false">
      <c r="A160" s="448" t="s">
        <v>122</v>
      </c>
      <c r="B160" s="0" t="s">
        <v>2327</v>
      </c>
      <c r="C160" s="0" t="s">
        <v>2160</v>
      </c>
      <c r="D160" s="0" t="n">
        <v>28</v>
      </c>
      <c r="E160" s="0" t="n">
        <v>88.6</v>
      </c>
      <c r="H160" s="448" t="s">
        <v>122</v>
      </c>
      <c r="I160" s="0" t="s">
        <v>2331</v>
      </c>
      <c r="J160" s="0" t="s">
        <v>2148</v>
      </c>
      <c r="K160" s="0" t="n">
        <v>25</v>
      </c>
      <c r="L160" s="0" t="n">
        <v>128.1</v>
      </c>
    </row>
    <row r="161" customFormat="false" ht="15" hidden="false" customHeight="false" outlineLevel="0" collapsed="false">
      <c r="A161" s="448" t="s">
        <v>122</v>
      </c>
      <c r="B161" s="0" t="s">
        <v>2337</v>
      </c>
      <c r="C161" s="0" t="s">
        <v>2175</v>
      </c>
      <c r="D161" s="0" t="n">
        <v>26</v>
      </c>
      <c r="E161" s="0" t="n">
        <v>85.1</v>
      </c>
      <c r="H161" s="448" t="s">
        <v>122</v>
      </c>
      <c r="I161" s="0" t="s">
        <v>2337</v>
      </c>
      <c r="J161" s="0" t="s">
        <v>2175</v>
      </c>
      <c r="K161" s="0" t="n">
        <v>26</v>
      </c>
      <c r="L161" s="0" t="n">
        <v>127.1</v>
      </c>
    </row>
    <row r="162" customFormat="false" ht="15" hidden="false" customHeight="false" outlineLevel="0" collapsed="false">
      <c r="A162" s="448" t="s">
        <v>51</v>
      </c>
      <c r="B162" s="0" t="s">
        <v>2338</v>
      </c>
      <c r="C162" s="0" t="s">
        <v>2146</v>
      </c>
      <c r="D162" s="0" t="n">
        <v>21</v>
      </c>
      <c r="E162" s="0" t="n">
        <v>84.8</v>
      </c>
      <c r="H162" s="448" t="s">
        <v>130</v>
      </c>
      <c r="I162" s="0" t="s">
        <v>2305</v>
      </c>
      <c r="J162" s="0" t="s">
        <v>2208</v>
      </c>
      <c r="K162" s="0" t="n">
        <v>35</v>
      </c>
      <c r="L162" s="0" t="n">
        <v>126.7</v>
      </c>
    </row>
    <row r="163" customFormat="false" ht="15" hidden="false" customHeight="false" outlineLevel="0" collapsed="false">
      <c r="A163" s="448" t="s">
        <v>130</v>
      </c>
      <c r="B163" s="0" t="s">
        <v>2323</v>
      </c>
      <c r="C163" s="0" t="s">
        <v>2135</v>
      </c>
      <c r="D163" s="0" t="n">
        <v>35</v>
      </c>
      <c r="E163" s="0" t="n">
        <v>84.5</v>
      </c>
      <c r="H163" s="448" t="s">
        <v>122</v>
      </c>
      <c r="I163" s="0" t="s">
        <v>2335</v>
      </c>
      <c r="J163" s="0" t="s">
        <v>2198</v>
      </c>
      <c r="K163" s="0" t="n">
        <v>25</v>
      </c>
      <c r="L163" s="0" t="n">
        <v>123.9</v>
      </c>
    </row>
    <row r="164" customFormat="false" ht="15" hidden="false" customHeight="false" outlineLevel="0" collapsed="false">
      <c r="A164" s="448" t="s">
        <v>51</v>
      </c>
      <c r="B164" s="0" t="s">
        <v>2339</v>
      </c>
      <c r="C164" s="0" t="s">
        <v>2191</v>
      </c>
      <c r="D164" s="0" t="n">
        <v>26</v>
      </c>
      <c r="E164" s="0" t="n">
        <v>84.3</v>
      </c>
      <c r="H164" s="448" t="s">
        <v>130</v>
      </c>
      <c r="I164" s="0" t="s">
        <v>2340</v>
      </c>
      <c r="J164" s="0" t="s">
        <v>2166</v>
      </c>
      <c r="K164" s="0" t="n">
        <v>24</v>
      </c>
      <c r="L164" s="0" t="n">
        <v>123.1</v>
      </c>
    </row>
    <row r="165" customFormat="false" ht="15" hidden="false" customHeight="false" outlineLevel="0" collapsed="false">
      <c r="A165" s="448" t="s">
        <v>122</v>
      </c>
      <c r="B165" s="0" t="s">
        <v>2314</v>
      </c>
      <c r="C165" s="0" t="s">
        <v>2198</v>
      </c>
      <c r="D165" s="0" t="n">
        <v>28</v>
      </c>
      <c r="E165" s="0" t="n">
        <v>84</v>
      </c>
      <c r="H165" s="448" t="s">
        <v>51</v>
      </c>
      <c r="I165" s="0" t="s">
        <v>2291</v>
      </c>
      <c r="J165" s="0" t="s">
        <v>2182</v>
      </c>
      <c r="K165" s="0" t="n">
        <v>22</v>
      </c>
      <c r="L165" s="0" t="n">
        <v>122.7</v>
      </c>
    </row>
    <row r="166" customFormat="false" ht="15" hidden="false" customHeight="false" outlineLevel="0" collapsed="false">
      <c r="A166" s="448" t="s">
        <v>122</v>
      </c>
      <c r="B166" s="0" t="s">
        <v>2330</v>
      </c>
      <c r="C166" s="0" t="s">
        <v>2157</v>
      </c>
      <c r="D166" s="0" t="n">
        <v>22</v>
      </c>
      <c r="E166" s="0" t="n">
        <v>84</v>
      </c>
      <c r="H166" s="448" t="s">
        <v>122</v>
      </c>
      <c r="I166" s="0" t="s">
        <v>2341</v>
      </c>
      <c r="J166" s="0" t="s">
        <v>2182</v>
      </c>
      <c r="K166" s="0" t="n">
        <v>31</v>
      </c>
      <c r="L166" s="0" t="n">
        <v>122.7</v>
      </c>
    </row>
    <row r="167" customFormat="false" ht="15" hidden="false" customHeight="false" outlineLevel="0" collapsed="false">
      <c r="A167" s="448" t="s">
        <v>130</v>
      </c>
      <c r="B167" s="0" t="s">
        <v>2308</v>
      </c>
      <c r="C167" s="0" t="s">
        <v>2164</v>
      </c>
      <c r="D167" s="0" t="n">
        <v>25</v>
      </c>
      <c r="E167" s="0" t="n">
        <v>83.9</v>
      </c>
      <c r="H167" s="448" t="s">
        <v>51</v>
      </c>
      <c r="I167" s="0" t="s">
        <v>2315</v>
      </c>
      <c r="J167" s="0" t="s">
        <v>2139</v>
      </c>
      <c r="K167" s="0" t="n">
        <v>24</v>
      </c>
      <c r="L167" s="0" t="n">
        <v>122</v>
      </c>
    </row>
    <row r="168" customFormat="false" ht="15" hidden="false" customHeight="false" outlineLevel="0" collapsed="false">
      <c r="A168" s="448" t="s">
        <v>130</v>
      </c>
      <c r="B168" s="0" t="s">
        <v>2319</v>
      </c>
      <c r="C168" s="0" t="s">
        <v>2131</v>
      </c>
      <c r="D168" s="0" t="n">
        <v>26</v>
      </c>
      <c r="E168" s="0" t="n">
        <v>83.2</v>
      </c>
      <c r="H168" s="448" t="s">
        <v>130</v>
      </c>
      <c r="I168" s="0" t="s">
        <v>2342</v>
      </c>
      <c r="J168" s="0" t="s">
        <v>2177</v>
      </c>
      <c r="K168" s="0" t="n">
        <v>21</v>
      </c>
      <c r="L168" s="0" t="n">
        <v>121</v>
      </c>
    </row>
    <row r="169" customFormat="false" ht="15" hidden="false" customHeight="false" outlineLevel="0" collapsed="false">
      <c r="A169" s="448" t="s">
        <v>130</v>
      </c>
      <c r="B169" s="0" t="s">
        <v>2340</v>
      </c>
      <c r="C169" s="0" t="s">
        <v>2166</v>
      </c>
      <c r="D169" s="0" t="n">
        <v>24</v>
      </c>
      <c r="E169" s="0" t="n">
        <v>83.1</v>
      </c>
      <c r="H169" s="448" t="s">
        <v>130</v>
      </c>
      <c r="I169" s="0" t="s">
        <v>2343</v>
      </c>
      <c r="J169" s="0" t="s">
        <v>2137</v>
      </c>
      <c r="K169" s="0" t="n">
        <v>30</v>
      </c>
      <c r="L169" s="0" t="n">
        <v>120.5</v>
      </c>
    </row>
    <row r="170" customFormat="false" ht="15" hidden="false" customHeight="false" outlineLevel="0" collapsed="false">
      <c r="A170" s="448" t="s">
        <v>122</v>
      </c>
      <c r="B170" s="0" t="s">
        <v>2341</v>
      </c>
      <c r="C170" s="0" t="s">
        <v>2182</v>
      </c>
      <c r="D170" s="0" t="n">
        <v>31</v>
      </c>
      <c r="E170" s="0" t="n">
        <v>81.7</v>
      </c>
      <c r="H170" s="448" t="s">
        <v>130</v>
      </c>
      <c r="I170" s="0" t="s">
        <v>2344</v>
      </c>
      <c r="J170" s="0" t="s">
        <v>2179</v>
      </c>
      <c r="K170" s="0" t="n">
        <v>28</v>
      </c>
      <c r="L170" s="0" t="n">
        <v>119.5</v>
      </c>
    </row>
    <row r="171" customFormat="false" ht="15" hidden="false" customHeight="false" outlineLevel="0" collapsed="false">
      <c r="A171" s="448" t="s">
        <v>122</v>
      </c>
      <c r="B171" s="0" t="s">
        <v>2324</v>
      </c>
      <c r="C171" s="0" t="s">
        <v>2345</v>
      </c>
      <c r="D171" s="0" t="n">
        <v>28</v>
      </c>
      <c r="E171" s="0" t="n">
        <v>80.8</v>
      </c>
      <c r="H171" s="448" t="s">
        <v>122</v>
      </c>
      <c r="I171" s="0" t="s">
        <v>2346</v>
      </c>
      <c r="J171" s="0" t="s">
        <v>2157</v>
      </c>
      <c r="K171" s="0" t="n">
        <v>26</v>
      </c>
      <c r="L171" s="0" t="n">
        <v>119</v>
      </c>
    </row>
    <row r="172" customFormat="false" ht="15" hidden="false" customHeight="false" outlineLevel="0" collapsed="false">
      <c r="A172" s="448" t="s">
        <v>130</v>
      </c>
      <c r="B172" s="0" t="s">
        <v>2347</v>
      </c>
      <c r="C172" s="0" t="s">
        <v>2198</v>
      </c>
      <c r="D172" s="0" t="n">
        <v>23</v>
      </c>
      <c r="E172" s="0" t="n">
        <v>79.9</v>
      </c>
      <c r="H172" s="448" t="s">
        <v>122</v>
      </c>
      <c r="I172" s="0" t="s">
        <v>2348</v>
      </c>
      <c r="J172" s="0" t="s">
        <v>2222</v>
      </c>
      <c r="K172" s="0" t="n">
        <v>25</v>
      </c>
      <c r="L172" s="0" t="n">
        <v>118.5</v>
      </c>
    </row>
    <row r="173" customFormat="false" ht="15" hidden="false" customHeight="false" outlineLevel="0" collapsed="false">
      <c r="A173" s="448" t="s">
        <v>51</v>
      </c>
      <c r="B173" s="0" t="s">
        <v>2349</v>
      </c>
      <c r="C173" s="0" t="s">
        <v>2133</v>
      </c>
      <c r="D173" s="0" t="n">
        <v>23</v>
      </c>
      <c r="E173" s="0" t="n">
        <v>78.5</v>
      </c>
      <c r="H173" s="448" t="s">
        <v>130</v>
      </c>
      <c r="I173" s="0" t="s">
        <v>2350</v>
      </c>
      <c r="J173" s="0" t="s">
        <v>2184</v>
      </c>
      <c r="K173" s="0" t="n">
        <v>25</v>
      </c>
      <c r="L173" s="0" t="n">
        <v>115.4</v>
      </c>
    </row>
    <row r="174" customFormat="false" ht="15" hidden="false" customHeight="false" outlineLevel="0" collapsed="false">
      <c r="A174" s="448" t="s">
        <v>122</v>
      </c>
      <c r="B174" s="0" t="s">
        <v>2351</v>
      </c>
      <c r="C174" s="0" t="s">
        <v>2227</v>
      </c>
      <c r="D174" s="0" t="n">
        <v>31</v>
      </c>
      <c r="E174" s="0" t="n">
        <v>77.7</v>
      </c>
      <c r="H174" s="448" t="s">
        <v>130</v>
      </c>
      <c r="I174" s="0" t="s">
        <v>2347</v>
      </c>
      <c r="J174" s="0" t="s">
        <v>2198</v>
      </c>
      <c r="K174" s="0" t="n">
        <v>23</v>
      </c>
      <c r="L174" s="0" t="n">
        <v>114.9</v>
      </c>
    </row>
    <row r="175" customFormat="false" ht="15" hidden="false" customHeight="false" outlineLevel="0" collapsed="false">
      <c r="A175" s="448" t="s">
        <v>122</v>
      </c>
      <c r="B175" s="0" t="s">
        <v>2348</v>
      </c>
      <c r="C175" s="0" t="s">
        <v>2222</v>
      </c>
      <c r="D175" s="0" t="n">
        <v>25</v>
      </c>
      <c r="E175" s="0" t="n">
        <v>77.5</v>
      </c>
      <c r="H175" s="448" t="s">
        <v>122</v>
      </c>
      <c r="I175" s="0" t="s">
        <v>2352</v>
      </c>
      <c r="J175" s="0" t="s">
        <v>2184</v>
      </c>
      <c r="K175" s="0" t="n">
        <v>27</v>
      </c>
      <c r="L175" s="0" t="n">
        <v>114.6</v>
      </c>
    </row>
    <row r="176" customFormat="false" ht="15" hidden="false" customHeight="false" outlineLevel="0" collapsed="false">
      <c r="A176" s="448" t="s">
        <v>130</v>
      </c>
      <c r="B176" s="0" t="s">
        <v>2328</v>
      </c>
      <c r="C176" s="0" t="s">
        <v>2182</v>
      </c>
      <c r="D176" s="0" t="n">
        <v>30</v>
      </c>
      <c r="E176" s="0" t="n">
        <v>77.4</v>
      </c>
      <c r="H176" s="448" t="s">
        <v>122</v>
      </c>
      <c r="I176" s="0" t="s">
        <v>2353</v>
      </c>
      <c r="J176" s="0" t="s">
        <v>2354</v>
      </c>
      <c r="K176" s="0" t="n">
        <v>24</v>
      </c>
      <c r="L176" s="0" t="n">
        <v>113.8</v>
      </c>
    </row>
    <row r="177" customFormat="false" ht="15" hidden="false" customHeight="false" outlineLevel="0" collapsed="false">
      <c r="A177" s="448" t="s">
        <v>122</v>
      </c>
      <c r="B177" s="0" t="s">
        <v>2346</v>
      </c>
      <c r="C177" s="0" t="s">
        <v>2157</v>
      </c>
      <c r="D177" s="0" t="n">
        <v>26</v>
      </c>
      <c r="E177" s="0" t="n">
        <v>77</v>
      </c>
      <c r="H177" s="448" t="s">
        <v>22</v>
      </c>
      <c r="I177" s="0" t="s">
        <v>2296</v>
      </c>
      <c r="J177" s="0" t="s">
        <v>2198</v>
      </c>
      <c r="K177" s="0" t="n">
        <v>29</v>
      </c>
      <c r="L177" s="0" t="n">
        <v>113.4</v>
      </c>
    </row>
    <row r="178" customFormat="false" ht="15" hidden="false" customHeight="false" outlineLevel="0" collapsed="false">
      <c r="A178" s="448" t="s">
        <v>51</v>
      </c>
      <c r="B178" s="0" t="s">
        <v>2355</v>
      </c>
      <c r="C178" s="0" t="s">
        <v>2177</v>
      </c>
      <c r="D178" s="0" t="n">
        <v>21</v>
      </c>
      <c r="E178" s="0" t="n">
        <v>77</v>
      </c>
      <c r="H178" s="448" t="s">
        <v>51</v>
      </c>
      <c r="I178" s="0" t="s">
        <v>2320</v>
      </c>
      <c r="J178" s="0" t="s">
        <v>2144</v>
      </c>
      <c r="K178" s="0" t="n">
        <v>30</v>
      </c>
      <c r="L178" s="0" t="n">
        <v>113</v>
      </c>
    </row>
    <row r="179" customFormat="false" ht="15" hidden="false" customHeight="false" outlineLevel="0" collapsed="false">
      <c r="A179" s="448" t="s">
        <v>130</v>
      </c>
      <c r="B179" s="0" t="s">
        <v>2336</v>
      </c>
      <c r="C179" s="0" t="s">
        <v>2152</v>
      </c>
      <c r="D179" s="0" t="n">
        <v>30</v>
      </c>
      <c r="E179" s="0" t="n">
        <v>76.8</v>
      </c>
      <c r="H179" s="448" t="s">
        <v>130</v>
      </c>
      <c r="I179" s="0" t="s">
        <v>2356</v>
      </c>
      <c r="J179" s="0" t="s">
        <v>2129</v>
      </c>
      <c r="K179" s="0" t="n">
        <v>25</v>
      </c>
      <c r="L179" s="0" t="n">
        <v>112.1</v>
      </c>
    </row>
    <row r="180" customFormat="false" ht="15" hidden="false" customHeight="false" outlineLevel="0" collapsed="false">
      <c r="A180" s="448" t="s">
        <v>130</v>
      </c>
      <c r="B180" s="0" t="s">
        <v>2344</v>
      </c>
      <c r="C180" s="0" t="s">
        <v>2179</v>
      </c>
      <c r="D180" s="0" t="n">
        <v>28</v>
      </c>
      <c r="E180" s="0" t="n">
        <v>75.5</v>
      </c>
      <c r="H180" s="448" t="s">
        <v>130</v>
      </c>
      <c r="I180" s="0" t="s">
        <v>2357</v>
      </c>
      <c r="J180" s="0" t="s">
        <v>2171</v>
      </c>
      <c r="K180" s="0" t="n">
        <v>31</v>
      </c>
      <c r="L180" s="0" t="n">
        <v>111</v>
      </c>
    </row>
    <row r="181" customFormat="false" ht="15" hidden="false" customHeight="false" outlineLevel="0" collapsed="false">
      <c r="A181" s="448" t="s">
        <v>130</v>
      </c>
      <c r="B181" s="0" t="s">
        <v>2334</v>
      </c>
      <c r="C181" s="0" t="s">
        <v>2133</v>
      </c>
      <c r="D181" s="0" t="n">
        <v>30</v>
      </c>
      <c r="E181" s="0" t="n">
        <v>75.4</v>
      </c>
      <c r="H181" s="448" t="s">
        <v>22</v>
      </c>
      <c r="I181" s="0" t="s">
        <v>2302</v>
      </c>
      <c r="J181" s="0" t="s">
        <v>2191</v>
      </c>
      <c r="K181" s="0" t="n">
        <v>25</v>
      </c>
      <c r="L181" s="0" t="n">
        <v>110</v>
      </c>
    </row>
    <row r="182" customFormat="false" ht="15" hidden="false" customHeight="false" outlineLevel="0" collapsed="false">
      <c r="A182" s="448" t="s">
        <v>130</v>
      </c>
      <c r="B182" s="0" t="s">
        <v>2342</v>
      </c>
      <c r="C182" s="0" t="s">
        <v>2177</v>
      </c>
      <c r="D182" s="0" t="n">
        <v>21</v>
      </c>
      <c r="E182" s="0" t="n">
        <v>75</v>
      </c>
      <c r="H182" s="448" t="s">
        <v>51</v>
      </c>
      <c r="I182" s="0" t="s">
        <v>2338</v>
      </c>
      <c r="J182" s="0" t="s">
        <v>2146</v>
      </c>
      <c r="K182" s="0" t="n">
        <v>21</v>
      </c>
      <c r="L182" s="0" t="n">
        <v>109.8</v>
      </c>
    </row>
    <row r="183" customFormat="false" ht="15" hidden="false" customHeight="false" outlineLevel="0" collapsed="false">
      <c r="A183" s="448" t="s">
        <v>122</v>
      </c>
      <c r="B183" s="0" t="s">
        <v>2352</v>
      </c>
      <c r="C183" s="0" t="s">
        <v>2184</v>
      </c>
      <c r="D183" s="0" t="n">
        <v>27</v>
      </c>
      <c r="E183" s="0" t="n">
        <v>74.6</v>
      </c>
      <c r="H183" s="448" t="s">
        <v>122</v>
      </c>
      <c r="I183" s="0" t="s">
        <v>2358</v>
      </c>
      <c r="J183" s="0" t="s">
        <v>2146</v>
      </c>
      <c r="K183" s="0" t="n">
        <v>25</v>
      </c>
      <c r="L183" s="0" t="n">
        <v>109.8</v>
      </c>
    </row>
    <row r="184" customFormat="false" ht="15" hidden="false" customHeight="false" outlineLevel="0" collapsed="false">
      <c r="A184" s="448" t="s">
        <v>122</v>
      </c>
      <c r="B184" s="0" t="s">
        <v>2358</v>
      </c>
      <c r="C184" s="0" t="s">
        <v>2146</v>
      </c>
      <c r="D184" s="0" t="n">
        <v>25</v>
      </c>
      <c r="E184" s="0" t="n">
        <v>73.8</v>
      </c>
      <c r="H184" s="448" t="s">
        <v>122</v>
      </c>
      <c r="I184" s="0" t="s">
        <v>2359</v>
      </c>
      <c r="J184" s="0" t="s">
        <v>2131</v>
      </c>
      <c r="K184" s="0" t="n">
        <v>26</v>
      </c>
      <c r="L184" s="0" t="n">
        <v>109.6</v>
      </c>
    </row>
    <row r="185" customFormat="false" ht="15" hidden="false" customHeight="false" outlineLevel="0" collapsed="false">
      <c r="A185" s="448" t="s">
        <v>122</v>
      </c>
      <c r="B185" s="0" t="s">
        <v>2332</v>
      </c>
      <c r="C185" s="0" t="s">
        <v>2144</v>
      </c>
      <c r="D185" s="0" t="n">
        <v>25</v>
      </c>
      <c r="E185" s="0" t="n">
        <v>73.3</v>
      </c>
      <c r="H185" s="448" t="s">
        <v>130</v>
      </c>
      <c r="I185" s="0" t="s">
        <v>2360</v>
      </c>
      <c r="J185" s="0" t="s">
        <v>2168</v>
      </c>
      <c r="K185" s="0" t="n">
        <v>29</v>
      </c>
      <c r="L185" s="0" t="n">
        <v>108.4</v>
      </c>
    </row>
    <row r="186" customFormat="false" ht="15" hidden="false" customHeight="false" outlineLevel="0" collapsed="false">
      <c r="A186" s="448" t="s">
        <v>51</v>
      </c>
      <c r="B186" s="0" t="s">
        <v>2361</v>
      </c>
      <c r="C186" s="0" t="s">
        <v>2164</v>
      </c>
      <c r="D186" s="0" t="n">
        <v>23</v>
      </c>
      <c r="E186" s="0" t="n">
        <v>73</v>
      </c>
      <c r="H186" s="448" t="s">
        <v>122</v>
      </c>
      <c r="I186" s="0" t="s">
        <v>2362</v>
      </c>
      <c r="J186" s="0" t="s">
        <v>2227</v>
      </c>
      <c r="K186" s="0" t="n">
        <v>31</v>
      </c>
      <c r="L186" s="0" t="n">
        <v>107.7</v>
      </c>
    </row>
    <row r="187" customFormat="false" ht="15" hidden="false" customHeight="false" outlineLevel="0" collapsed="false">
      <c r="A187" s="448" t="s">
        <v>122</v>
      </c>
      <c r="B187" s="0" t="s">
        <v>2353</v>
      </c>
      <c r="C187" s="0" t="s">
        <v>2354</v>
      </c>
      <c r="D187" s="0" t="n">
        <v>24</v>
      </c>
      <c r="E187" s="0" t="n">
        <v>71.8</v>
      </c>
      <c r="H187" s="448" t="s">
        <v>130</v>
      </c>
      <c r="I187" s="0" t="s">
        <v>2363</v>
      </c>
      <c r="J187" s="0" t="s">
        <v>2144</v>
      </c>
      <c r="K187" s="0" t="n">
        <v>25</v>
      </c>
      <c r="L187" s="0" t="n">
        <v>107.5</v>
      </c>
    </row>
    <row r="188" customFormat="false" ht="15" hidden="false" customHeight="false" outlineLevel="0" collapsed="false">
      <c r="A188" s="448" t="s">
        <v>130</v>
      </c>
      <c r="B188" s="0" t="s">
        <v>2356</v>
      </c>
      <c r="C188" s="0" t="s">
        <v>2129</v>
      </c>
      <c r="D188" s="0" t="n">
        <v>25</v>
      </c>
      <c r="E188" s="0" t="n">
        <v>71.1</v>
      </c>
      <c r="H188" s="448" t="s">
        <v>130</v>
      </c>
      <c r="I188" s="0" t="s">
        <v>2364</v>
      </c>
      <c r="J188" s="0" t="s">
        <v>2139</v>
      </c>
      <c r="K188" s="0" t="n">
        <v>26</v>
      </c>
      <c r="L188" s="0" t="n">
        <v>107.5</v>
      </c>
    </row>
    <row r="189" customFormat="false" ht="15" hidden="false" customHeight="false" outlineLevel="0" collapsed="false">
      <c r="A189" s="448" t="s">
        <v>130</v>
      </c>
      <c r="B189" s="0" t="s">
        <v>2343</v>
      </c>
      <c r="C189" s="0" t="s">
        <v>2137</v>
      </c>
      <c r="D189" s="0" t="n">
        <v>30</v>
      </c>
      <c r="E189" s="0" t="n">
        <v>70.5</v>
      </c>
      <c r="H189" s="448" t="s">
        <v>130</v>
      </c>
      <c r="I189" s="0" t="s">
        <v>2365</v>
      </c>
      <c r="J189" s="0" t="s">
        <v>2141</v>
      </c>
      <c r="K189" s="0" t="n">
        <v>31</v>
      </c>
      <c r="L189" s="0" t="n">
        <v>107.2</v>
      </c>
    </row>
    <row r="190" customFormat="false" ht="15" hidden="false" customHeight="false" outlineLevel="0" collapsed="false">
      <c r="A190" s="448" t="s">
        <v>130</v>
      </c>
      <c r="B190" s="0" t="s">
        <v>2366</v>
      </c>
      <c r="C190" s="0" t="s">
        <v>2222</v>
      </c>
      <c r="D190" s="0" t="n">
        <v>21</v>
      </c>
      <c r="E190" s="0" t="n">
        <v>70.5</v>
      </c>
      <c r="H190" s="448" t="s">
        <v>51</v>
      </c>
      <c r="I190" s="0" t="s">
        <v>2317</v>
      </c>
      <c r="J190" s="0" t="s">
        <v>2152</v>
      </c>
      <c r="K190" s="0" t="n">
        <v>22</v>
      </c>
      <c r="L190" s="0" t="n">
        <v>105.4</v>
      </c>
    </row>
    <row r="191" customFormat="false" ht="15" hidden="false" customHeight="false" outlineLevel="0" collapsed="false">
      <c r="A191" s="448" t="s">
        <v>51</v>
      </c>
      <c r="B191" s="0" t="s">
        <v>2367</v>
      </c>
      <c r="C191" s="0" t="s">
        <v>2160</v>
      </c>
      <c r="D191" s="0" t="n">
        <v>26</v>
      </c>
      <c r="E191" s="0" t="n">
        <v>70.1</v>
      </c>
      <c r="H191" s="448" t="s">
        <v>51</v>
      </c>
      <c r="I191" s="0" t="s">
        <v>2326</v>
      </c>
      <c r="J191" s="0" t="s">
        <v>2186</v>
      </c>
      <c r="K191" s="0" t="n">
        <v>25</v>
      </c>
      <c r="L191" s="0" t="n">
        <v>105.2</v>
      </c>
    </row>
    <row r="192" customFormat="false" ht="15" hidden="false" customHeight="false" outlineLevel="0" collapsed="false">
      <c r="A192" s="448" t="s">
        <v>51</v>
      </c>
      <c r="B192" s="0" t="s">
        <v>2368</v>
      </c>
      <c r="C192" s="0" t="s">
        <v>2131</v>
      </c>
      <c r="D192" s="0" t="n">
        <v>28</v>
      </c>
      <c r="E192" s="0" t="n">
        <v>69.4</v>
      </c>
      <c r="H192" s="448" t="s">
        <v>22</v>
      </c>
      <c r="I192" s="0" t="s">
        <v>2307</v>
      </c>
      <c r="J192" s="0" t="s">
        <v>2222</v>
      </c>
      <c r="K192" s="0" t="n">
        <v>27</v>
      </c>
      <c r="L192" s="0" t="n">
        <v>102.65</v>
      </c>
    </row>
    <row r="193" customFormat="false" ht="15" hidden="false" customHeight="false" outlineLevel="0" collapsed="false">
      <c r="A193" s="448" t="s">
        <v>122</v>
      </c>
      <c r="B193" s="0" t="s">
        <v>2359</v>
      </c>
      <c r="C193" s="0" t="s">
        <v>2131</v>
      </c>
      <c r="D193" s="0" t="n">
        <v>26</v>
      </c>
      <c r="E193" s="0" t="n">
        <v>68.6</v>
      </c>
      <c r="H193" s="448" t="s">
        <v>51</v>
      </c>
      <c r="I193" s="0" t="s">
        <v>2333</v>
      </c>
      <c r="J193" s="0" t="s">
        <v>2141</v>
      </c>
      <c r="K193" s="0" t="n">
        <v>22</v>
      </c>
      <c r="L193" s="0" t="n">
        <v>102</v>
      </c>
    </row>
    <row r="194" customFormat="false" ht="15" hidden="false" customHeight="false" outlineLevel="0" collapsed="false">
      <c r="A194" s="448" t="s">
        <v>122</v>
      </c>
      <c r="B194" s="0" t="s">
        <v>2369</v>
      </c>
      <c r="C194" s="0" t="s">
        <v>2208</v>
      </c>
      <c r="D194" s="0" t="n">
        <v>27</v>
      </c>
      <c r="E194" s="0" t="n">
        <v>68.5</v>
      </c>
      <c r="H194" s="448" t="s">
        <v>130</v>
      </c>
      <c r="I194" s="0" t="s">
        <v>2370</v>
      </c>
      <c r="J194" s="0" t="s">
        <v>2157</v>
      </c>
      <c r="K194" s="0" t="n">
        <v>22</v>
      </c>
      <c r="L194" s="0" t="n">
        <v>99</v>
      </c>
    </row>
    <row r="195" customFormat="false" ht="15" hidden="false" customHeight="false" outlineLevel="0" collapsed="false">
      <c r="A195" s="448" t="s">
        <v>51</v>
      </c>
      <c r="B195" s="0" t="s">
        <v>2371</v>
      </c>
      <c r="C195" s="0" t="s">
        <v>2222</v>
      </c>
      <c r="D195" s="0" t="n">
        <v>26</v>
      </c>
      <c r="E195" s="0" t="n">
        <v>68.5</v>
      </c>
      <c r="H195" s="448" t="s">
        <v>51</v>
      </c>
      <c r="I195" s="0" t="s">
        <v>2349</v>
      </c>
      <c r="J195" s="0" t="s">
        <v>2133</v>
      </c>
      <c r="K195" s="0" t="n">
        <v>23</v>
      </c>
      <c r="L195" s="0" t="n">
        <v>98.5</v>
      </c>
    </row>
    <row r="196" customFormat="false" ht="15" hidden="false" customHeight="false" outlineLevel="0" collapsed="false">
      <c r="A196" s="448" t="s">
        <v>130</v>
      </c>
      <c r="B196" s="0" t="s">
        <v>2365</v>
      </c>
      <c r="C196" s="0" t="s">
        <v>2141</v>
      </c>
      <c r="D196" s="0" t="n">
        <v>31</v>
      </c>
      <c r="E196" s="0" t="n">
        <v>68.2</v>
      </c>
      <c r="H196" s="448" t="s">
        <v>51</v>
      </c>
      <c r="I196" s="0" t="s">
        <v>2367</v>
      </c>
      <c r="J196" s="0" t="s">
        <v>2160</v>
      </c>
      <c r="K196" s="0" t="n">
        <v>26</v>
      </c>
      <c r="L196" s="0" t="n">
        <v>98.1</v>
      </c>
    </row>
    <row r="197" customFormat="false" ht="15" hidden="false" customHeight="false" outlineLevel="0" collapsed="false">
      <c r="A197" s="448" t="s">
        <v>130</v>
      </c>
      <c r="B197" s="0" t="s">
        <v>2363</v>
      </c>
      <c r="C197" s="0" t="s">
        <v>2144</v>
      </c>
      <c r="D197" s="0" t="n">
        <v>25</v>
      </c>
      <c r="E197" s="0" t="n">
        <v>67.5</v>
      </c>
      <c r="H197" s="448" t="s">
        <v>122</v>
      </c>
      <c r="I197" s="0" t="s">
        <v>2372</v>
      </c>
      <c r="J197" s="0" t="s">
        <v>2173</v>
      </c>
      <c r="K197" s="0" t="n">
        <v>24</v>
      </c>
      <c r="L197" s="0" t="n">
        <v>97.7</v>
      </c>
    </row>
    <row r="198" customFormat="false" ht="15" hidden="false" customHeight="false" outlineLevel="0" collapsed="false">
      <c r="A198" s="448" t="s">
        <v>51</v>
      </c>
      <c r="B198" s="0" t="s">
        <v>2373</v>
      </c>
      <c r="C198" s="0" t="s">
        <v>2129</v>
      </c>
      <c r="D198" s="0" t="n">
        <v>28</v>
      </c>
      <c r="E198" s="0" t="n">
        <v>65</v>
      </c>
      <c r="H198" s="448" t="s">
        <v>130</v>
      </c>
      <c r="I198" s="0" t="s">
        <v>2374</v>
      </c>
      <c r="J198" s="0" t="s">
        <v>2171</v>
      </c>
      <c r="K198" s="0" t="n">
        <v>31</v>
      </c>
      <c r="L198" s="0" t="n">
        <v>96.8</v>
      </c>
    </row>
    <row r="199" customFormat="false" ht="15" hidden="false" customHeight="false" outlineLevel="0" collapsed="false">
      <c r="A199" s="448" t="s">
        <v>122</v>
      </c>
      <c r="B199" s="0" t="s">
        <v>2372</v>
      </c>
      <c r="C199" s="0" t="s">
        <v>2173</v>
      </c>
      <c r="D199" s="0" t="n">
        <v>24</v>
      </c>
      <c r="E199" s="0" t="n">
        <v>64.7</v>
      </c>
      <c r="H199" s="448" t="s">
        <v>122</v>
      </c>
      <c r="I199" s="0" t="s">
        <v>2375</v>
      </c>
      <c r="J199" s="0" t="s">
        <v>2146</v>
      </c>
      <c r="K199" s="0" t="n">
        <v>28</v>
      </c>
      <c r="L199" s="0" t="n">
        <v>96.3</v>
      </c>
    </row>
    <row r="200" customFormat="false" ht="15" hidden="false" customHeight="false" outlineLevel="0" collapsed="false">
      <c r="A200" s="448" t="s">
        <v>122</v>
      </c>
      <c r="B200" s="0" t="s">
        <v>2375</v>
      </c>
      <c r="C200" s="0" t="s">
        <v>2146</v>
      </c>
      <c r="D200" s="0" t="n">
        <v>28</v>
      </c>
      <c r="E200" s="0" t="n">
        <v>64.3</v>
      </c>
      <c r="H200" s="448" t="s">
        <v>122</v>
      </c>
      <c r="I200" s="0" t="s">
        <v>2376</v>
      </c>
      <c r="J200" s="0" t="s">
        <v>2133</v>
      </c>
      <c r="K200" s="0" t="n">
        <v>24</v>
      </c>
      <c r="L200" s="0" t="n">
        <v>94.8</v>
      </c>
    </row>
    <row r="201" customFormat="false" ht="15" hidden="false" customHeight="false" outlineLevel="0" collapsed="false">
      <c r="A201" s="448" t="s">
        <v>122</v>
      </c>
      <c r="B201" s="0" t="s">
        <v>2377</v>
      </c>
      <c r="C201" s="0" t="s">
        <v>2191</v>
      </c>
      <c r="D201" s="0" t="n">
        <v>26</v>
      </c>
      <c r="E201" s="0" t="n">
        <v>64.3</v>
      </c>
      <c r="H201" s="448" t="s">
        <v>122</v>
      </c>
      <c r="I201" s="0" t="s">
        <v>2369</v>
      </c>
      <c r="J201" s="0" t="s">
        <v>2208</v>
      </c>
      <c r="K201" s="0" t="n">
        <v>27</v>
      </c>
      <c r="L201" s="0" t="n">
        <v>94.5</v>
      </c>
    </row>
    <row r="202" customFormat="false" ht="15" hidden="false" customHeight="false" outlineLevel="0" collapsed="false">
      <c r="A202" s="448" t="s">
        <v>122</v>
      </c>
      <c r="B202" s="0" t="s">
        <v>2378</v>
      </c>
      <c r="C202" s="0" t="s">
        <v>2144</v>
      </c>
      <c r="D202" s="0" t="n">
        <v>22</v>
      </c>
      <c r="E202" s="0" t="n">
        <v>63.8</v>
      </c>
      <c r="H202" s="448" t="s">
        <v>51</v>
      </c>
      <c r="I202" s="0" t="s">
        <v>2339</v>
      </c>
      <c r="J202" s="0" t="s">
        <v>2191</v>
      </c>
      <c r="K202" s="0" t="n">
        <v>26</v>
      </c>
      <c r="L202" s="0" t="n">
        <v>94.3</v>
      </c>
    </row>
    <row r="203" customFormat="false" ht="15" hidden="false" customHeight="false" outlineLevel="0" collapsed="false">
      <c r="A203" s="448" t="s">
        <v>51</v>
      </c>
      <c r="B203" s="0" t="s">
        <v>2379</v>
      </c>
      <c r="C203" s="0" t="s">
        <v>2222</v>
      </c>
      <c r="D203" s="0" t="n">
        <v>21</v>
      </c>
      <c r="E203" s="0" t="n">
        <v>62.6</v>
      </c>
      <c r="H203" s="448" t="s">
        <v>122</v>
      </c>
      <c r="I203" s="0" t="s">
        <v>2378</v>
      </c>
      <c r="J203" s="0" t="s">
        <v>2144</v>
      </c>
      <c r="K203" s="0" t="n">
        <v>22</v>
      </c>
      <c r="L203" s="0" t="n">
        <v>93.8</v>
      </c>
    </row>
    <row r="204" customFormat="false" ht="15" hidden="false" customHeight="false" outlineLevel="0" collapsed="false">
      <c r="A204" s="448" t="s">
        <v>130</v>
      </c>
      <c r="B204" s="0" t="s">
        <v>2364</v>
      </c>
      <c r="C204" s="0" t="s">
        <v>2139</v>
      </c>
      <c r="D204" s="0" t="n">
        <v>26</v>
      </c>
      <c r="E204" s="0" t="n">
        <v>62.5</v>
      </c>
      <c r="H204" s="448" t="s">
        <v>51</v>
      </c>
      <c r="I204" s="0" t="s">
        <v>2371</v>
      </c>
      <c r="J204" s="0" t="s">
        <v>2222</v>
      </c>
      <c r="K204" s="0" t="n">
        <v>26</v>
      </c>
      <c r="L204" s="0" t="n">
        <v>93.5</v>
      </c>
    </row>
    <row r="205" customFormat="false" ht="15" hidden="false" customHeight="false" outlineLevel="0" collapsed="false">
      <c r="A205" s="448" t="s">
        <v>51</v>
      </c>
      <c r="B205" s="0" t="s">
        <v>2380</v>
      </c>
      <c r="C205" s="0" t="s">
        <v>2162</v>
      </c>
      <c r="D205" s="0" t="n">
        <v>23</v>
      </c>
      <c r="E205" s="0" t="n">
        <v>62.5</v>
      </c>
      <c r="H205" s="448" t="s">
        <v>122</v>
      </c>
      <c r="I205" s="0" t="s">
        <v>2381</v>
      </c>
      <c r="J205" s="0" t="s">
        <v>2168</v>
      </c>
      <c r="K205" s="0" t="n">
        <v>23</v>
      </c>
      <c r="L205" s="0" t="n">
        <v>91.5</v>
      </c>
    </row>
    <row r="206" customFormat="false" ht="15" hidden="false" customHeight="false" outlineLevel="0" collapsed="false">
      <c r="A206" s="448" t="s">
        <v>130</v>
      </c>
      <c r="B206" s="0" t="s">
        <v>2350</v>
      </c>
      <c r="C206" s="0" t="s">
        <v>2184</v>
      </c>
      <c r="D206" s="0" t="n">
        <v>25</v>
      </c>
      <c r="E206" s="0" t="n">
        <v>62.4</v>
      </c>
      <c r="H206" s="448" t="s">
        <v>51</v>
      </c>
      <c r="I206" s="0" t="s">
        <v>2368</v>
      </c>
      <c r="J206" s="0" t="s">
        <v>2131</v>
      </c>
      <c r="K206" s="0" t="n">
        <v>28</v>
      </c>
      <c r="L206" s="0" t="n">
        <v>91.4</v>
      </c>
    </row>
    <row r="207" customFormat="false" ht="15" hidden="false" customHeight="false" outlineLevel="0" collapsed="false">
      <c r="A207" s="448" t="s">
        <v>130</v>
      </c>
      <c r="B207" s="0" t="s">
        <v>2357</v>
      </c>
      <c r="C207" s="0" t="s">
        <v>2171</v>
      </c>
      <c r="D207" s="0" t="n">
        <v>31</v>
      </c>
      <c r="E207" s="0" t="n">
        <v>62</v>
      </c>
      <c r="H207" s="448" t="s">
        <v>122</v>
      </c>
      <c r="I207" s="0" t="s">
        <v>2382</v>
      </c>
      <c r="J207" s="0" t="s">
        <v>2139</v>
      </c>
      <c r="K207" s="0" t="n">
        <v>23</v>
      </c>
      <c r="L207" s="0" t="n">
        <v>90.2</v>
      </c>
    </row>
    <row r="208" customFormat="false" ht="15" hidden="false" customHeight="false" outlineLevel="0" collapsed="false">
      <c r="A208" s="448" t="s">
        <v>51</v>
      </c>
      <c r="B208" s="0" t="s">
        <v>2383</v>
      </c>
      <c r="C208" s="0" t="s">
        <v>2152</v>
      </c>
      <c r="D208" s="0" t="n">
        <v>27</v>
      </c>
      <c r="E208" s="0" t="n">
        <v>61.3</v>
      </c>
      <c r="H208" s="448" t="s">
        <v>122</v>
      </c>
      <c r="I208" s="0" t="s">
        <v>2384</v>
      </c>
      <c r="J208" s="0" t="s">
        <v>2157</v>
      </c>
      <c r="K208" s="0" t="n">
        <v>30</v>
      </c>
      <c r="L208" s="0" t="n">
        <v>89</v>
      </c>
    </row>
    <row r="209" customFormat="false" ht="15" hidden="false" customHeight="false" outlineLevel="0" collapsed="false">
      <c r="A209" s="448" t="s">
        <v>122</v>
      </c>
      <c r="B209" s="0" t="s">
        <v>2385</v>
      </c>
      <c r="C209" s="0" t="s">
        <v>2166</v>
      </c>
      <c r="D209" s="0" t="n">
        <v>27</v>
      </c>
      <c r="E209" s="0" t="n">
        <v>61.1</v>
      </c>
      <c r="H209" s="448" t="s">
        <v>122</v>
      </c>
      <c r="I209" s="0" t="s">
        <v>2386</v>
      </c>
      <c r="J209" s="0" t="s">
        <v>2150</v>
      </c>
      <c r="K209" s="0" t="n">
        <v>32</v>
      </c>
      <c r="L209" s="0" t="n">
        <v>88.9</v>
      </c>
    </row>
    <row r="210" customFormat="false" ht="15" hidden="false" customHeight="false" outlineLevel="0" collapsed="false">
      <c r="A210" s="448" t="s">
        <v>51</v>
      </c>
      <c r="B210" s="0" t="s">
        <v>2387</v>
      </c>
      <c r="C210" s="0" t="s">
        <v>2175</v>
      </c>
      <c r="D210" s="0" t="n">
        <v>25</v>
      </c>
      <c r="E210" s="0" t="n">
        <v>60.8</v>
      </c>
      <c r="H210" s="448" t="s">
        <v>122</v>
      </c>
      <c r="I210" s="0" t="s">
        <v>2388</v>
      </c>
      <c r="J210" s="0" t="s">
        <v>2389</v>
      </c>
      <c r="K210" s="0" t="n">
        <v>28</v>
      </c>
      <c r="L210" s="0" t="n">
        <v>88.1</v>
      </c>
    </row>
    <row r="211" customFormat="false" ht="15" hidden="false" customHeight="false" outlineLevel="0" collapsed="false">
      <c r="A211" s="448" t="s">
        <v>122</v>
      </c>
      <c r="B211" s="0" t="s">
        <v>2376</v>
      </c>
      <c r="C211" s="0" t="s">
        <v>2133</v>
      </c>
      <c r="D211" s="0" t="n">
        <v>24</v>
      </c>
      <c r="E211" s="0" t="n">
        <v>59.8</v>
      </c>
      <c r="H211" s="448" t="s">
        <v>122</v>
      </c>
      <c r="I211" s="0" t="s">
        <v>2390</v>
      </c>
      <c r="J211" s="0" t="s">
        <v>2189</v>
      </c>
      <c r="K211" s="0" t="n">
        <v>23</v>
      </c>
      <c r="L211" s="0" t="n">
        <v>88.1</v>
      </c>
    </row>
    <row r="212" customFormat="false" ht="15" hidden="false" customHeight="false" outlineLevel="0" collapsed="false">
      <c r="A212" s="448" t="s">
        <v>130</v>
      </c>
      <c r="B212" s="0" t="s">
        <v>2360</v>
      </c>
      <c r="C212" s="0" t="s">
        <v>2168</v>
      </c>
      <c r="D212" s="0" t="n">
        <v>29</v>
      </c>
      <c r="E212" s="0" t="n">
        <v>59.4</v>
      </c>
      <c r="H212" s="448" t="s">
        <v>51</v>
      </c>
      <c r="I212" s="0" t="s">
        <v>2355</v>
      </c>
      <c r="J212" s="0" t="s">
        <v>2177</v>
      </c>
      <c r="K212" s="0" t="n">
        <v>21</v>
      </c>
      <c r="L212" s="0" t="n">
        <v>88</v>
      </c>
    </row>
    <row r="213" customFormat="false" ht="15" hidden="false" customHeight="false" outlineLevel="0" collapsed="false">
      <c r="A213" s="448" t="s">
        <v>122</v>
      </c>
      <c r="B213" s="0" t="s">
        <v>2391</v>
      </c>
      <c r="C213" s="0" t="s">
        <v>2171</v>
      </c>
      <c r="D213" s="0" t="n">
        <v>23</v>
      </c>
      <c r="E213" s="0" t="n">
        <v>59.3</v>
      </c>
      <c r="H213" s="448" t="s">
        <v>130</v>
      </c>
      <c r="I213" s="0" t="s">
        <v>2392</v>
      </c>
      <c r="J213" s="0" t="s">
        <v>2160</v>
      </c>
      <c r="K213" s="0" t="n">
        <v>0</v>
      </c>
      <c r="L213" s="0" t="n">
        <v>88</v>
      </c>
    </row>
    <row r="214" customFormat="false" ht="15" hidden="false" customHeight="false" outlineLevel="0" collapsed="false">
      <c r="A214" s="448" t="s">
        <v>130</v>
      </c>
      <c r="B214" s="0" t="s">
        <v>2370</v>
      </c>
      <c r="C214" s="0" t="s">
        <v>2157</v>
      </c>
      <c r="D214" s="0" t="n">
        <v>22</v>
      </c>
      <c r="E214" s="0" t="n">
        <v>59</v>
      </c>
      <c r="H214" s="448" t="s">
        <v>122</v>
      </c>
      <c r="I214" s="0" t="s">
        <v>2393</v>
      </c>
      <c r="J214" s="0" t="s">
        <v>2164</v>
      </c>
      <c r="K214" s="0" t="n">
        <v>26</v>
      </c>
      <c r="L214" s="0" t="n">
        <v>87</v>
      </c>
    </row>
    <row r="215" customFormat="false" ht="15" hidden="false" customHeight="false" outlineLevel="0" collapsed="false">
      <c r="A215" s="448" t="s">
        <v>122</v>
      </c>
      <c r="B215" s="0" t="s">
        <v>2388</v>
      </c>
      <c r="C215" s="0" t="s">
        <v>2389</v>
      </c>
      <c r="D215" s="0" t="n">
        <v>28</v>
      </c>
      <c r="E215" s="0" t="n">
        <v>58.1</v>
      </c>
      <c r="H215" s="448" t="s">
        <v>122</v>
      </c>
      <c r="I215" s="0" t="s">
        <v>2394</v>
      </c>
      <c r="J215" s="0" t="s">
        <v>2141</v>
      </c>
      <c r="K215" s="0" t="n">
        <v>22</v>
      </c>
      <c r="L215" s="0" t="n">
        <v>86.5</v>
      </c>
    </row>
    <row r="216" customFormat="false" ht="15" hidden="false" customHeight="false" outlineLevel="0" collapsed="false">
      <c r="A216" s="448" t="s">
        <v>130</v>
      </c>
      <c r="B216" s="0" t="s">
        <v>2374</v>
      </c>
      <c r="C216" s="0" t="s">
        <v>2171</v>
      </c>
      <c r="D216" s="0" t="n">
        <v>31</v>
      </c>
      <c r="E216" s="0" t="n">
        <v>57.8</v>
      </c>
      <c r="H216" s="448" t="s">
        <v>51</v>
      </c>
      <c r="I216" s="0" t="s">
        <v>2373</v>
      </c>
      <c r="J216" s="0" t="s">
        <v>2129</v>
      </c>
      <c r="K216" s="0" t="n">
        <v>28</v>
      </c>
      <c r="L216" s="0" t="n">
        <v>85</v>
      </c>
    </row>
    <row r="217" customFormat="false" ht="15" hidden="false" customHeight="false" outlineLevel="0" collapsed="false">
      <c r="A217" s="448" t="s">
        <v>22</v>
      </c>
      <c r="B217" s="0" t="s">
        <v>2395</v>
      </c>
      <c r="C217" s="0" t="s">
        <v>2208</v>
      </c>
      <c r="D217" s="0" t="n">
        <v>25</v>
      </c>
      <c r="E217" s="0" t="n">
        <v>57.7</v>
      </c>
      <c r="H217" s="448" t="s">
        <v>122</v>
      </c>
      <c r="I217" s="0" t="s">
        <v>2391</v>
      </c>
      <c r="J217" s="0" t="s">
        <v>2171</v>
      </c>
      <c r="K217" s="0" t="n">
        <v>23</v>
      </c>
      <c r="L217" s="0" t="n">
        <v>84.3</v>
      </c>
    </row>
    <row r="218" customFormat="false" ht="15" hidden="false" customHeight="false" outlineLevel="0" collapsed="false">
      <c r="A218" s="448" t="s">
        <v>122</v>
      </c>
      <c r="B218" s="0" t="s">
        <v>2381</v>
      </c>
      <c r="C218" s="0" t="s">
        <v>2168</v>
      </c>
      <c r="D218" s="0" t="n">
        <v>23</v>
      </c>
      <c r="E218" s="0" t="n">
        <v>56.5</v>
      </c>
      <c r="H218" s="448" t="s">
        <v>122</v>
      </c>
      <c r="I218" s="0" t="s">
        <v>2377</v>
      </c>
      <c r="J218" s="0" t="s">
        <v>2191</v>
      </c>
      <c r="K218" s="0" t="n">
        <v>26</v>
      </c>
      <c r="L218" s="0" t="n">
        <v>84.3</v>
      </c>
    </row>
    <row r="219" customFormat="false" ht="15" hidden="false" customHeight="false" outlineLevel="0" collapsed="false">
      <c r="A219" s="448" t="s">
        <v>51</v>
      </c>
      <c r="B219" s="0" t="s">
        <v>2396</v>
      </c>
      <c r="C219" s="0" t="s">
        <v>2148</v>
      </c>
      <c r="D219" s="0" t="n">
        <v>25</v>
      </c>
      <c r="E219" s="0" t="n">
        <v>56.4</v>
      </c>
      <c r="H219" s="448" t="s">
        <v>130</v>
      </c>
      <c r="I219" s="0" t="s">
        <v>2397</v>
      </c>
      <c r="J219" s="0" t="s">
        <v>2208</v>
      </c>
      <c r="K219" s="0" t="n">
        <v>29</v>
      </c>
      <c r="L219" s="0" t="n">
        <v>83</v>
      </c>
    </row>
    <row r="220" customFormat="false" ht="15" hidden="false" customHeight="false" outlineLevel="0" collapsed="false">
      <c r="A220" s="448" t="s">
        <v>122</v>
      </c>
      <c r="B220" s="0" t="s">
        <v>2382</v>
      </c>
      <c r="C220" s="0" t="s">
        <v>2139</v>
      </c>
      <c r="D220" s="0" t="n">
        <v>23</v>
      </c>
      <c r="E220" s="0" t="n">
        <v>55.2</v>
      </c>
      <c r="H220" s="448" t="s">
        <v>122</v>
      </c>
      <c r="I220" s="0" t="s">
        <v>2398</v>
      </c>
      <c r="J220" s="0" t="s">
        <v>2182</v>
      </c>
      <c r="K220" s="0" t="n">
        <v>24</v>
      </c>
      <c r="L220" s="0" t="n">
        <v>82.4</v>
      </c>
    </row>
    <row r="221" customFormat="false" ht="15" hidden="false" customHeight="false" outlineLevel="0" collapsed="false">
      <c r="A221" s="448" t="s">
        <v>122</v>
      </c>
      <c r="B221" s="0" t="s">
        <v>2390</v>
      </c>
      <c r="C221" s="0" t="s">
        <v>2189</v>
      </c>
      <c r="D221" s="0" t="n">
        <v>23</v>
      </c>
      <c r="E221" s="0" t="n">
        <v>55.1</v>
      </c>
      <c r="H221" s="448" t="s">
        <v>51</v>
      </c>
      <c r="I221" s="0" t="s">
        <v>2361</v>
      </c>
      <c r="J221" s="0" t="s">
        <v>2164</v>
      </c>
      <c r="K221" s="0" t="n">
        <v>23</v>
      </c>
      <c r="L221" s="0" t="n">
        <v>82</v>
      </c>
    </row>
    <row r="222" customFormat="false" ht="15" hidden="false" customHeight="false" outlineLevel="0" collapsed="false">
      <c r="A222" s="448" t="s">
        <v>122</v>
      </c>
      <c r="B222" s="0" t="s">
        <v>2393</v>
      </c>
      <c r="C222" s="0" t="s">
        <v>2164</v>
      </c>
      <c r="D222" s="0" t="n">
        <v>26</v>
      </c>
      <c r="E222" s="0" t="n">
        <v>54</v>
      </c>
      <c r="H222" s="448" t="s">
        <v>122</v>
      </c>
      <c r="I222" s="0" t="s">
        <v>2385</v>
      </c>
      <c r="J222" s="0" t="s">
        <v>2166</v>
      </c>
      <c r="K222" s="0" t="n">
        <v>27</v>
      </c>
      <c r="L222" s="0" t="n">
        <v>80.1</v>
      </c>
    </row>
    <row r="223" customFormat="false" ht="15" hidden="false" customHeight="false" outlineLevel="0" collapsed="false">
      <c r="A223" s="448" t="s">
        <v>122</v>
      </c>
      <c r="B223" s="0" t="s">
        <v>2386</v>
      </c>
      <c r="C223" s="0" t="s">
        <v>2150</v>
      </c>
      <c r="D223" s="0" t="n">
        <v>32</v>
      </c>
      <c r="E223" s="0" t="n">
        <v>53.9</v>
      </c>
      <c r="H223" s="448" t="s">
        <v>122</v>
      </c>
      <c r="I223" s="0" t="s">
        <v>2399</v>
      </c>
      <c r="J223" s="0" t="s">
        <v>2135</v>
      </c>
      <c r="K223" s="0" t="n">
        <v>29</v>
      </c>
      <c r="L223" s="0" t="n">
        <v>79.5</v>
      </c>
    </row>
    <row r="224" customFormat="false" ht="15" hidden="false" customHeight="false" outlineLevel="0" collapsed="false">
      <c r="A224" s="448" t="s">
        <v>51</v>
      </c>
      <c r="B224" s="0" t="s">
        <v>2400</v>
      </c>
      <c r="C224" s="0" t="s">
        <v>2166</v>
      </c>
      <c r="D224" s="0" t="n">
        <v>24</v>
      </c>
      <c r="E224" s="0" t="n">
        <v>53.9</v>
      </c>
      <c r="H224" s="448" t="s">
        <v>122</v>
      </c>
      <c r="I224" s="0" t="s">
        <v>2401</v>
      </c>
      <c r="J224" s="0" t="s">
        <v>2148</v>
      </c>
      <c r="K224" s="0" t="n">
        <v>27</v>
      </c>
      <c r="L224" s="0" t="n">
        <v>78.6</v>
      </c>
    </row>
    <row r="225" customFormat="false" ht="15" hidden="false" customHeight="false" outlineLevel="0" collapsed="false">
      <c r="A225" s="448" t="s">
        <v>122</v>
      </c>
      <c r="B225" s="0" t="s">
        <v>2402</v>
      </c>
      <c r="C225" s="0" t="s">
        <v>2177</v>
      </c>
      <c r="D225" s="0" t="n">
        <v>30</v>
      </c>
      <c r="E225" s="0" t="n">
        <v>52.5</v>
      </c>
      <c r="H225" s="448" t="s">
        <v>130</v>
      </c>
      <c r="I225" s="0" t="s">
        <v>2403</v>
      </c>
      <c r="J225" s="0" t="s">
        <v>2184</v>
      </c>
      <c r="K225" s="0" t="n">
        <v>25</v>
      </c>
      <c r="L225" s="0" t="n">
        <v>78.6</v>
      </c>
    </row>
    <row r="226" customFormat="false" ht="15" hidden="false" customHeight="false" outlineLevel="0" collapsed="false">
      <c r="A226" s="448" t="s">
        <v>130</v>
      </c>
      <c r="B226" s="0" t="s">
        <v>2392</v>
      </c>
      <c r="C226" s="0" t="s">
        <v>2160</v>
      </c>
      <c r="D226" s="0" t="n">
        <v>0</v>
      </c>
      <c r="E226" s="0" t="n">
        <v>52</v>
      </c>
      <c r="H226" s="448" t="s">
        <v>130</v>
      </c>
      <c r="I226" s="0" t="s">
        <v>2404</v>
      </c>
      <c r="J226" s="0" t="s">
        <v>2175</v>
      </c>
      <c r="K226" s="0" t="n">
        <v>32</v>
      </c>
      <c r="L226" s="0" t="n">
        <v>78.4</v>
      </c>
    </row>
    <row r="227" customFormat="false" ht="15" hidden="false" customHeight="false" outlineLevel="0" collapsed="false">
      <c r="A227" s="448" t="s">
        <v>130</v>
      </c>
      <c r="B227" s="0" t="s">
        <v>2397</v>
      </c>
      <c r="C227" s="0" t="s">
        <v>2208</v>
      </c>
      <c r="D227" s="0" t="n">
        <v>29</v>
      </c>
      <c r="E227" s="0" t="n">
        <v>52</v>
      </c>
      <c r="H227" s="448" t="s">
        <v>51</v>
      </c>
      <c r="I227" s="0" t="s">
        <v>2387</v>
      </c>
      <c r="J227" s="0" t="s">
        <v>2175</v>
      </c>
      <c r="K227" s="0" t="n">
        <v>25</v>
      </c>
      <c r="L227" s="0" t="n">
        <v>77.8</v>
      </c>
    </row>
    <row r="228" customFormat="false" ht="15" hidden="false" customHeight="false" outlineLevel="0" collapsed="false">
      <c r="A228" s="448" t="s">
        <v>122</v>
      </c>
      <c r="B228" s="0" t="s">
        <v>2394</v>
      </c>
      <c r="C228" s="0" t="s">
        <v>2141</v>
      </c>
      <c r="D228" s="0" t="n">
        <v>22</v>
      </c>
      <c r="E228" s="0" t="n">
        <v>51.5</v>
      </c>
      <c r="H228" s="448" t="s">
        <v>130</v>
      </c>
      <c r="I228" s="0" t="s">
        <v>2405</v>
      </c>
      <c r="J228" s="0" t="s">
        <v>2179</v>
      </c>
      <c r="K228" s="0" t="n">
        <v>22</v>
      </c>
      <c r="L228" s="0" t="n">
        <v>77.1</v>
      </c>
    </row>
    <row r="229" customFormat="false" ht="15" hidden="false" customHeight="false" outlineLevel="0" collapsed="false">
      <c r="A229" s="448" t="s">
        <v>122</v>
      </c>
      <c r="B229" s="0" t="s">
        <v>2398</v>
      </c>
      <c r="C229" s="0" t="s">
        <v>2182</v>
      </c>
      <c r="D229" s="0" t="n">
        <v>24</v>
      </c>
      <c r="E229" s="0" t="n">
        <v>51.4</v>
      </c>
      <c r="H229" s="448" t="s">
        <v>122</v>
      </c>
      <c r="I229" s="0" t="s">
        <v>2406</v>
      </c>
      <c r="J229" s="0" t="s">
        <v>2162</v>
      </c>
      <c r="K229" s="0" t="n">
        <v>27</v>
      </c>
      <c r="L229" s="0" t="n">
        <v>76.4</v>
      </c>
    </row>
    <row r="230" customFormat="false" ht="15" hidden="false" customHeight="false" outlineLevel="0" collapsed="false">
      <c r="A230" s="448" t="s">
        <v>51</v>
      </c>
      <c r="B230" s="0" t="s">
        <v>2407</v>
      </c>
      <c r="C230" s="0" t="s">
        <v>2408</v>
      </c>
      <c r="D230" s="0" t="n">
        <v>24</v>
      </c>
      <c r="E230" s="0" t="n">
        <v>51</v>
      </c>
      <c r="H230" s="448" t="s">
        <v>122</v>
      </c>
      <c r="I230" s="0" t="s">
        <v>2409</v>
      </c>
      <c r="J230" s="0" t="s">
        <v>2141</v>
      </c>
      <c r="K230" s="0" t="n">
        <v>22</v>
      </c>
      <c r="L230" s="0" t="n">
        <v>75.7</v>
      </c>
    </row>
    <row r="231" customFormat="false" ht="15" hidden="false" customHeight="false" outlineLevel="0" collapsed="false">
      <c r="A231" s="448" t="s">
        <v>51</v>
      </c>
      <c r="B231" s="0" t="s">
        <v>2410</v>
      </c>
      <c r="C231" s="0" t="s">
        <v>2208</v>
      </c>
      <c r="D231" s="0" t="n">
        <v>22</v>
      </c>
      <c r="E231" s="0" t="n">
        <v>50.9</v>
      </c>
      <c r="H231" s="448" t="s">
        <v>122</v>
      </c>
      <c r="I231" s="0" t="s">
        <v>2402</v>
      </c>
      <c r="J231" s="0" t="s">
        <v>2177</v>
      </c>
      <c r="K231" s="0" t="n">
        <v>30</v>
      </c>
      <c r="L231" s="0" t="n">
        <v>75.5</v>
      </c>
    </row>
    <row r="232" customFormat="false" ht="15" hidden="false" customHeight="false" outlineLevel="0" collapsed="false">
      <c r="A232" s="448" t="s">
        <v>122</v>
      </c>
      <c r="B232" s="0" t="s">
        <v>2411</v>
      </c>
      <c r="C232" s="0" t="s">
        <v>2412</v>
      </c>
      <c r="D232" s="0" t="n">
        <v>27</v>
      </c>
      <c r="E232" s="0" t="n">
        <v>50.7</v>
      </c>
      <c r="H232" s="448" t="s">
        <v>122</v>
      </c>
      <c r="I232" s="0" t="s">
        <v>2411</v>
      </c>
      <c r="J232" s="0" t="s">
        <v>2412</v>
      </c>
      <c r="K232" s="0" t="n">
        <v>27</v>
      </c>
      <c r="L232" s="0" t="n">
        <v>74.7</v>
      </c>
    </row>
    <row r="233" customFormat="false" ht="15" hidden="false" customHeight="false" outlineLevel="0" collapsed="false">
      <c r="A233" s="448" t="s">
        <v>122</v>
      </c>
      <c r="B233" s="0" t="s">
        <v>2401</v>
      </c>
      <c r="C233" s="0" t="s">
        <v>2148</v>
      </c>
      <c r="D233" s="0" t="n">
        <v>27</v>
      </c>
      <c r="E233" s="0" t="n">
        <v>50.6</v>
      </c>
      <c r="H233" s="448" t="s">
        <v>130</v>
      </c>
      <c r="I233" s="0" t="s">
        <v>2413</v>
      </c>
      <c r="J233" s="0" t="s">
        <v>2182</v>
      </c>
      <c r="K233" s="0" t="n">
        <v>28</v>
      </c>
      <c r="L233" s="0" t="n">
        <v>74.7</v>
      </c>
    </row>
    <row r="234" customFormat="false" ht="15" hidden="false" customHeight="false" outlineLevel="0" collapsed="false">
      <c r="A234" s="448" t="s">
        <v>130</v>
      </c>
      <c r="B234" s="0" t="s">
        <v>2403</v>
      </c>
      <c r="C234" s="0" t="s">
        <v>2184</v>
      </c>
      <c r="D234" s="0" t="n">
        <v>25</v>
      </c>
      <c r="E234" s="0" t="n">
        <v>50.6</v>
      </c>
      <c r="H234" s="448" t="s">
        <v>122</v>
      </c>
      <c r="I234" s="0" t="s">
        <v>2414</v>
      </c>
      <c r="J234" s="0" t="s">
        <v>2198</v>
      </c>
      <c r="K234" s="0" t="n">
        <v>23</v>
      </c>
      <c r="L234" s="0" t="n">
        <v>74.5</v>
      </c>
    </row>
    <row r="235" customFormat="false" ht="15" hidden="false" customHeight="false" outlineLevel="0" collapsed="false">
      <c r="A235" s="448" t="s">
        <v>122</v>
      </c>
      <c r="B235" s="0" t="s">
        <v>2399</v>
      </c>
      <c r="C235" s="0" t="s">
        <v>2135</v>
      </c>
      <c r="D235" s="0" t="n">
        <v>29</v>
      </c>
      <c r="E235" s="0" t="n">
        <v>49.5</v>
      </c>
      <c r="H235" s="448" t="s">
        <v>51</v>
      </c>
      <c r="I235" s="0" t="s">
        <v>2383</v>
      </c>
      <c r="J235" s="0" t="s">
        <v>2152</v>
      </c>
      <c r="K235" s="0" t="n">
        <v>27</v>
      </c>
      <c r="L235" s="0" t="n">
        <v>74.3</v>
      </c>
    </row>
    <row r="236" customFormat="false" ht="15" hidden="false" customHeight="false" outlineLevel="0" collapsed="false">
      <c r="A236" s="448" t="s">
        <v>122</v>
      </c>
      <c r="B236" s="0" t="s">
        <v>2414</v>
      </c>
      <c r="C236" s="0" t="s">
        <v>2198</v>
      </c>
      <c r="D236" s="0" t="n">
        <v>23</v>
      </c>
      <c r="E236" s="0" t="n">
        <v>49.5</v>
      </c>
      <c r="H236" s="448" t="s">
        <v>51</v>
      </c>
      <c r="I236" s="0" t="s">
        <v>2379</v>
      </c>
      <c r="J236" s="0" t="s">
        <v>2222</v>
      </c>
      <c r="K236" s="0" t="n">
        <v>21</v>
      </c>
      <c r="L236" s="0" t="n">
        <v>73.6</v>
      </c>
    </row>
    <row r="237" customFormat="false" ht="15" hidden="false" customHeight="false" outlineLevel="0" collapsed="false">
      <c r="A237" s="448" t="s">
        <v>51</v>
      </c>
      <c r="B237" s="0" t="s">
        <v>2415</v>
      </c>
      <c r="C237" s="0" t="s">
        <v>2179</v>
      </c>
      <c r="D237" s="0" t="n">
        <v>24</v>
      </c>
      <c r="E237" s="0" t="n">
        <v>49.5</v>
      </c>
      <c r="H237" s="448" t="s">
        <v>122</v>
      </c>
      <c r="I237" s="0" t="s">
        <v>2416</v>
      </c>
      <c r="J237" s="0" t="s">
        <v>2157</v>
      </c>
      <c r="K237" s="0" t="n">
        <v>24</v>
      </c>
      <c r="L237" s="0" t="n">
        <v>73.1</v>
      </c>
    </row>
    <row r="238" customFormat="false" ht="15" hidden="false" customHeight="false" outlineLevel="0" collapsed="false">
      <c r="A238" s="448" t="s">
        <v>122</v>
      </c>
      <c r="B238" s="0" t="s">
        <v>2384</v>
      </c>
      <c r="C238" s="0" t="s">
        <v>2157</v>
      </c>
      <c r="D238" s="0" t="n">
        <v>30</v>
      </c>
      <c r="E238" s="0" t="n">
        <v>49</v>
      </c>
      <c r="H238" s="448" t="s">
        <v>122</v>
      </c>
      <c r="I238" s="0" t="s">
        <v>2417</v>
      </c>
      <c r="J238" s="0" t="s">
        <v>2168</v>
      </c>
      <c r="K238" s="0" t="n">
        <v>23</v>
      </c>
      <c r="L238" s="0" t="n">
        <v>72.7</v>
      </c>
    </row>
    <row r="239" customFormat="false" ht="15" hidden="false" customHeight="false" outlineLevel="0" collapsed="false">
      <c r="A239" s="448" t="s">
        <v>130</v>
      </c>
      <c r="B239" s="0" t="s">
        <v>2405</v>
      </c>
      <c r="C239" s="0" t="s">
        <v>2179</v>
      </c>
      <c r="D239" s="0" t="n">
        <v>22</v>
      </c>
      <c r="E239" s="0" t="n">
        <v>47.1</v>
      </c>
      <c r="H239" s="448" t="s">
        <v>51</v>
      </c>
      <c r="I239" s="0" t="s">
        <v>2380</v>
      </c>
      <c r="J239" s="0" t="s">
        <v>2162</v>
      </c>
      <c r="K239" s="0" t="n">
        <v>23</v>
      </c>
      <c r="L239" s="0" t="n">
        <v>71.5</v>
      </c>
    </row>
    <row r="240" customFormat="false" ht="15" hidden="false" customHeight="false" outlineLevel="0" collapsed="false">
      <c r="A240" s="448" t="s">
        <v>122</v>
      </c>
      <c r="B240" s="0" t="s">
        <v>2418</v>
      </c>
      <c r="C240" s="0" t="s">
        <v>2150</v>
      </c>
      <c r="D240" s="0" t="n">
        <v>30</v>
      </c>
      <c r="E240" s="0" t="n">
        <v>46.9</v>
      </c>
      <c r="H240" s="448" t="s">
        <v>122</v>
      </c>
      <c r="I240" s="0" t="s">
        <v>2419</v>
      </c>
      <c r="J240" s="0" t="s">
        <v>2171</v>
      </c>
      <c r="K240" s="0" t="n">
        <v>30</v>
      </c>
      <c r="L240" s="0" t="n">
        <v>71.4</v>
      </c>
    </row>
    <row r="241" customFormat="false" ht="15" hidden="false" customHeight="false" outlineLevel="0" collapsed="false">
      <c r="A241" s="448" t="s">
        <v>130</v>
      </c>
      <c r="B241" s="0" t="s">
        <v>2404</v>
      </c>
      <c r="C241" s="0" t="s">
        <v>2175</v>
      </c>
      <c r="D241" s="0" t="n">
        <v>32</v>
      </c>
      <c r="E241" s="0" t="n">
        <v>45.4</v>
      </c>
      <c r="H241" s="448" t="s">
        <v>122</v>
      </c>
      <c r="I241" s="0" t="s">
        <v>2418</v>
      </c>
      <c r="J241" s="0" t="s">
        <v>2150</v>
      </c>
      <c r="K241" s="0" t="n">
        <v>30</v>
      </c>
      <c r="L241" s="0" t="n">
        <v>70.9</v>
      </c>
    </row>
    <row r="242" customFormat="false" ht="15" hidden="false" customHeight="false" outlineLevel="0" collapsed="false">
      <c r="A242" s="448" t="s">
        <v>122</v>
      </c>
      <c r="B242" s="0" t="s">
        <v>2416</v>
      </c>
      <c r="C242" s="0" t="s">
        <v>2157</v>
      </c>
      <c r="D242" s="0" t="n">
        <v>24</v>
      </c>
      <c r="E242" s="0" t="n">
        <v>45.1</v>
      </c>
      <c r="H242" s="448" t="s">
        <v>122</v>
      </c>
      <c r="I242" s="0" t="s">
        <v>2420</v>
      </c>
      <c r="J242" s="0" t="s">
        <v>2184</v>
      </c>
      <c r="K242" s="0" t="n">
        <v>22</v>
      </c>
      <c r="L242" s="0" t="n">
        <v>68.7</v>
      </c>
    </row>
    <row r="243" customFormat="false" ht="15" hidden="false" customHeight="false" outlineLevel="0" collapsed="false">
      <c r="A243" s="448" t="s">
        <v>122</v>
      </c>
      <c r="B243" s="0" t="s">
        <v>2421</v>
      </c>
      <c r="C243" s="0" t="s">
        <v>2144</v>
      </c>
      <c r="D243" s="0" t="n">
        <v>28</v>
      </c>
      <c r="E243" s="0" t="n">
        <v>44.9</v>
      </c>
      <c r="H243" s="448" t="s">
        <v>122</v>
      </c>
      <c r="I243" s="0" t="s">
        <v>2422</v>
      </c>
      <c r="J243" s="0" t="s">
        <v>2173</v>
      </c>
      <c r="K243" s="0" t="n">
        <v>33</v>
      </c>
      <c r="L243" s="0" t="n">
        <v>68.5</v>
      </c>
    </row>
    <row r="244" customFormat="false" ht="15" hidden="false" customHeight="false" outlineLevel="0" collapsed="false">
      <c r="A244" s="448" t="s">
        <v>122</v>
      </c>
      <c r="B244" s="0" t="s">
        <v>2409</v>
      </c>
      <c r="C244" s="0" t="s">
        <v>2141</v>
      </c>
      <c r="D244" s="0" t="n">
        <v>22</v>
      </c>
      <c r="E244" s="0" t="n">
        <v>44.7</v>
      </c>
      <c r="H244" s="448" t="s">
        <v>51</v>
      </c>
      <c r="I244" s="0" t="s">
        <v>2410</v>
      </c>
      <c r="J244" s="0" t="s">
        <v>2208</v>
      </c>
      <c r="K244" s="0" t="n">
        <v>22</v>
      </c>
      <c r="L244" s="0" t="n">
        <v>66.9</v>
      </c>
    </row>
    <row r="245" customFormat="false" ht="15" hidden="false" customHeight="false" outlineLevel="0" collapsed="false">
      <c r="A245" s="448" t="s">
        <v>122</v>
      </c>
      <c r="B245" s="0" t="s">
        <v>2406</v>
      </c>
      <c r="C245" s="0" t="s">
        <v>2162</v>
      </c>
      <c r="D245" s="0" t="n">
        <v>27</v>
      </c>
      <c r="E245" s="0" t="n">
        <v>44.4</v>
      </c>
      <c r="H245" s="448" t="s">
        <v>122</v>
      </c>
      <c r="I245" s="0" t="s">
        <v>2421</v>
      </c>
      <c r="J245" s="0" t="s">
        <v>2144</v>
      </c>
      <c r="K245" s="0" t="n">
        <v>28</v>
      </c>
      <c r="L245" s="0" t="n">
        <v>66.9</v>
      </c>
    </row>
    <row r="246" customFormat="false" ht="15" hidden="false" customHeight="false" outlineLevel="0" collapsed="false">
      <c r="A246" s="448" t="s">
        <v>130</v>
      </c>
      <c r="B246" s="0" t="s">
        <v>2413</v>
      </c>
      <c r="C246" s="0" t="s">
        <v>2182</v>
      </c>
      <c r="D246" s="0" t="n">
        <v>28</v>
      </c>
      <c r="E246" s="0" t="n">
        <v>43.7</v>
      </c>
      <c r="H246" s="448" t="s">
        <v>122</v>
      </c>
      <c r="I246" s="0" t="s">
        <v>2423</v>
      </c>
      <c r="J246" s="0" t="s">
        <v>2135</v>
      </c>
      <c r="K246" s="0" t="n">
        <v>24</v>
      </c>
      <c r="L246" s="0" t="n">
        <v>66.4</v>
      </c>
    </row>
    <row r="247" customFormat="false" ht="15" hidden="false" customHeight="false" outlineLevel="0" collapsed="false">
      <c r="A247" s="448" t="s">
        <v>122</v>
      </c>
      <c r="B247" s="0" t="s">
        <v>2417</v>
      </c>
      <c r="C247" s="0" t="s">
        <v>2168</v>
      </c>
      <c r="D247" s="0" t="n">
        <v>23</v>
      </c>
      <c r="E247" s="0" t="n">
        <v>43.7</v>
      </c>
      <c r="H247" s="448" t="s">
        <v>51</v>
      </c>
      <c r="I247" s="0" t="s">
        <v>2415</v>
      </c>
      <c r="J247" s="0" t="s">
        <v>2179</v>
      </c>
      <c r="K247" s="0" t="n">
        <v>24</v>
      </c>
      <c r="L247" s="0" t="n">
        <v>63.5</v>
      </c>
    </row>
    <row r="248" customFormat="false" ht="15" hidden="false" customHeight="false" outlineLevel="0" collapsed="false">
      <c r="A248" s="448" t="s">
        <v>122</v>
      </c>
      <c r="B248" s="0" t="s">
        <v>2420</v>
      </c>
      <c r="C248" s="0" t="s">
        <v>2184</v>
      </c>
      <c r="D248" s="0" t="n">
        <v>22</v>
      </c>
      <c r="E248" s="0" t="n">
        <v>41.7</v>
      </c>
      <c r="H248" s="448" t="s">
        <v>122</v>
      </c>
      <c r="I248" s="0" t="s">
        <v>2424</v>
      </c>
      <c r="J248" s="0" t="s">
        <v>2171</v>
      </c>
      <c r="K248" s="0" t="n">
        <v>23</v>
      </c>
      <c r="L248" s="0" t="n">
        <v>63.1</v>
      </c>
    </row>
    <row r="249" customFormat="false" ht="15" hidden="false" customHeight="false" outlineLevel="0" collapsed="false">
      <c r="A249" s="448" t="s">
        <v>122</v>
      </c>
      <c r="B249" s="0" t="s">
        <v>2422</v>
      </c>
      <c r="C249" s="0" t="s">
        <v>2173</v>
      </c>
      <c r="D249" s="0" t="n">
        <v>33</v>
      </c>
      <c r="E249" s="0" t="n">
        <v>41.5</v>
      </c>
      <c r="H249" s="448" t="s">
        <v>130</v>
      </c>
      <c r="I249" s="0" t="s">
        <v>2425</v>
      </c>
      <c r="J249" s="0" t="s">
        <v>2154</v>
      </c>
      <c r="K249" s="0" t="n">
        <v>26</v>
      </c>
      <c r="L249" s="0" t="n">
        <v>62</v>
      </c>
    </row>
    <row r="250" customFormat="false" ht="15" hidden="false" customHeight="false" outlineLevel="0" collapsed="false">
      <c r="A250" s="448" t="s">
        <v>122</v>
      </c>
      <c r="B250" s="0" t="s">
        <v>2426</v>
      </c>
      <c r="C250" s="0" t="s">
        <v>2177</v>
      </c>
      <c r="D250" s="0" t="n">
        <v>30</v>
      </c>
      <c r="E250" s="0" t="n">
        <v>40.8</v>
      </c>
      <c r="H250" s="448" t="s">
        <v>130</v>
      </c>
      <c r="I250" s="0" t="s">
        <v>2427</v>
      </c>
      <c r="J250" s="0" t="s">
        <v>2146</v>
      </c>
      <c r="K250" s="0" t="n">
        <v>26</v>
      </c>
      <c r="L250" s="0" t="n">
        <v>61.5</v>
      </c>
    </row>
    <row r="251" customFormat="false" ht="15" hidden="false" customHeight="false" outlineLevel="0" collapsed="false">
      <c r="A251" s="448" t="s">
        <v>130</v>
      </c>
      <c r="B251" s="0" t="s">
        <v>2428</v>
      </c>
      <c r="C251" s="0" t="s">
        <v>2191</v>
      </c>
      <c r="D251" s="0" t="n">
        <v>28</v>
      </c>
      <c r="E251" s="0" t="n">
        <v>40.6</v>
      </c>
      <c r="H251" s="448" t="s">
        <v>51</v>
      </c>
      <c r="I251" s="0" t="s">
        <v>2400</v>
      </c>
      <c r="J251" s="0" t="s">
        <v>2166</v>
      </c>
      <c r="K251" s="0" t="n">
        <v>24</v>
      </c>
      <c r="L251" s="0" t="n">
        <v>60.9</v>
      </c>
    </row>
    <row r="252" customFormat="false" ht="15" hidden="false" customHeight="false" outlineLevel="0" collapsed="false">
      <c r="A252" s="448" t="s">
        <v>122</v>
      </c>
      <c r="B252" s="0" t="s">
        <v>2419</v>
      </c>
      <c r="C252" s="0" t="s">
        <v>2171</v>
      </c>
      <c r="D252" s="0" t="n">
        <v>30</v>
      </c>
      <c r="E252" s="0" t="n">
        <v>40.4</v>
      </c>
      <c r="H252" s="448" t="s">
        <v>122</v>
      </c>
      <c r="I252" s="0" t="s">
        <v>2429</v>
      </c>
      <c r="J252" s="0" t="s">
        <v>2171</v>
      </c>
      <c r="K252" s="0" t="n">
        <v>25</v>
      </c>
      <c r="L252" s="0" t="n">
        <v>60.8</v>
      </c>
    </row>
    <row r="253" customFormat="false" ht="15" hidden="false" customHeight="false" outlineLevel="0" collapsed="false">
      <c r="A253" s="448" t="s">
        <v>122</v>
      </c>
      <c r="B253" s="0" t="s">
        <v>2430</v>
      </c>
      <c r="C253" s="0" t="s">
        <v>2148</v>
      </c>
      <c r="D253" s="0" t="n">
        <v>31</v>
      </c>
      <c r="E253" s="0" t="n">
        <v>40.2</v>
      </c>
      <c r="H253" s="448" t="s">
        <v>130</v>
      </c>
      <c r="I253" s="0" t="s">
        <v>2428</v>
      </c>
      <c r="J253" s="0" t="s">
        <v>2191</v>
      </c>
      <c r="K253" s="0" t="n">
        <v>28</v>
      </c>
      <c r="L253" s="0" t="n">
        <v>60.6</v>
      </c>
    </row>
    <row r="254" customFormat="false" ht="15" hidden="false" customHeight="false" outlineLevel="0" collapsed="false">
      <c r="A254" s="448" t="s">
        <v>122</v>
      </c>
      <c r="B254" s="0" t="s">
        <v>2431</v>
      </c>
      <c r="C254" s="0" t="s">
        <v>2166</v>
      </c>
      <c r="D254" s="0" t="n">
        <v>24</v>
      </c>
      <c r="E254" s="0" t="n">
        <v>39.7</v>
      </c>
      <c r="H254" s="448" t="s">
        <v>51</v>
      </c>
      <c r="I254" s="0" t="s">
        <v>2407</v>
      </c>
      <c r="J254" s="0" t="s">
        <v>2408</v>
      </c>
      <c r="K254" s="0" t="n">
        <v>24</v>
      </c>
      <c r="L254" s="0" t="n">
        <v>60</v>
      </c>
    </row>
    <row r="255" customFormat="false" ht="15" hidden="false" customHeight="false" outlineLevel="0" collapsed="false">
      <c r="A255" s="448" t="s">
        <v>51</v>
      </c>
      <c r="B255" s="0" t="s">
        <v>2432</v>
      </c>
      <c r="C255" s="0" t="s">
        <v>2137</v>
      </c>
      <c r="D255" s="0" t="n">
        <v>23</v>
      </c>
      <c r="E255" s="0" t="n">
        <v>39.2</v>
      </c>
      <c r="H255" s="448" t="s">
        <v>51</v>
      </c>
      <c r="I255" s="0" t="s">
        <v>2396</v>
      </c>
      <c r="J255" s="0" t="s">
        <v>2148</v>
      </c>
      <c r="K255" s="0" t="n">
        <v>25</v>
      </c>
      <c r="L255" s="0" t="n">
        <v>59.4</v>
      </c>
    </row>
    <row r="256" customFormat="false" ht="15" hidden="false" customHeight="false" outlineLevel="0" collapsed="false">
      <c r="A256" s="448" t="s">
        <v>122</v>
      </c>
      <c r="B256" s="0" t="s">
        <v>2424</v>
      </c>
      <c r="C256" s="0" t="s">
        <v>2171</v>
      </c>
      <c r="D256" s="0" t="n">
        <v>23</v>
      </c>
      <c r="E256" s="0" t="n">
        <v>39.1</v>
      </c>
      <c r="H256" s="448" t="s">
        <v>122</v>
      </c>
      <c r="I256" s="0" t="s">
        <v>2431</v>
      </c>
      <c r="J256" s="0" t="s">
        <v>2166</v>
      </c>
      <c r="K256" s="0" t="n">
        <v>24</v>
      </c>
      <c r="L256" s="0" t="n">
        <v>58.7</v>
      </c>
    </row>
    <row r="257" customFormat="false" ht="15" hidden="false" customHeight="false" outlineLevel="0" collapsed="false">
      <c r="A257" s="448" t="s">
        <v>122</v>
      </c>
      <c r="B257" s="0" t="s">
        <v>2423</v>
      </c>
      <c r="C257" s="0" t="s">
        <v>2135</v>
      </c>
      <c r="D257" s="0" t="n">
        <v>24</v>
      </c>
      <c r="E257" s="0" t="n">
        <v>38.4</v>
      </c>
      <c r="H257" s="448" t="s">
        <v>122</v>
      </c>
      <c r="I257" s="0" t="s">
        <v>2433</v>
      </c>
      <c r="J257" s="0" t="s">
        <v>2139</v>
      </c>
      <c r="K257" s="0" t="n">
        <v>24</v>
      </c>
      <c r="L257" s="0" t="n">
        <v>58.7</v>
      </c>
    </row>
    <row r="258" customFormat="false" ht="15" hidden="false" customHeight="false" outlineLevel="0" collapsed="false">
      <c r="A258" s="448" t="s">
        <v>51</v>
      </c>
      <c r="B258" s="0" t="s">
        <v>2434</v>
      </c>
      <c r="C258" s="0" t="s">
        <v>2198</v>
      </c>
      <c r="D258" s="0" t="n">
        <v>22</v>
      </c>
      <c r="E258" s="0" t="n">
        <v>38.4</v>
      </c>
      <c r="H258" s="448" t="s">
        <v>122</v>
      </c>
      <c r="I258" s="0" t="s">
        <v>2426</v>
      </c>
      <c r="J258" s="0" t="s">
        <v>2177</v>
      </c>
      <c r="K258" s="0" t="n">
        <v>30</v>
      </c>
      <c r="L258" s="0" t="n">
        <v>57.8</v>
      </c>
    </row>
    <row r="259" customFormat="false" ht="15" hidden="false" customHeight="false" outlineLevel="0" collapsed="false">
      <c r="A259" s="448" t="s">
        <v>51</v>
      </c>
      <c r="B259" s="0" t="s">
        <v>2435</v>
      </c>
      <c r="C259" s="0" t="s">
        <v>2162</v>
      </c>
      <c r="D259" s="0" t="n">
        <v>26</v>
      </c>
      <c r="E259" s="0" t="n">
        <v>38.2</v>
      </c>
      <c r="H259" s="448" t="s">
        <v>122</v>
      </c>
      <c r="I259" s="0" t="s">
        <v>2436</v>
      </c>
      <c r="J259" s="0" t="s">
        <v>2389</v>
      </c>
      <c r="K259" s="0" t="n">
        <v>25</v>
      </c>
      <c r="L259" s="0" t="n">
        <v>57.8</v>
      </c>
    </row>
    <row r="260" customFormat="false" ht="15" hidden="false" customHeight="false" outlineLevel="0" collapsed="false">
      <c r="A260" s="448" t="s">
        <v>122</v>
      </c>
      <c r="B260" s="0" t="s">
        <v>2433</v>
      </c>
      <c r="C260" s="0" t="s">
        <v>2139</v>
      </c>
      <c r="D260" s="0" t="n">
        <v>24</v>
      </c>
      <c r="E260" s="0" t="n">
        <v>37.7</v>
      </c>
      <c r="H260" s="448" t="s">
        <v>22</v>
      </c>
      <c r="I260" s="0" t="s">
        <v>2395</v>
      </c>
      <c r="J260" s="0" t="s">
        <v>2208</v>
      </c>
      <c r="K260" s="0" t="n">
        <v>25</v>
      </c>
      <c r="L260" s="0" t="n">
        <v>57.7</v>
      </c>
    </row>
    <row r="261" customFormat="false" ht="15" hidden="false" customHeight="false" outlineLevel="0" collapsed="false">
      <c r="A261" s="448" t="s">
        <v>51</v>
      </c>
      <c r="B261" s="0" t="s">
        <v>2437</v>
      </c>
      <c r="C261" s="0" t="s">
        <v>2198</v>
      </c>
      <c r="D261" s="0" t="n">
        <v>27</v>
      </c>
      <c r="E261" s="0" t="n">
        <v>37.7</v>
      </c>
      <c r="H261" s="448" t="s">
        <v>130</v>
      </c>
      <c r="I261" s="0" t="s">
        <v>2438</v>
      </c>
      <c r="J261" s="0" t="s">
        <v>2208</v>
      </c>
      <c r="K261" s="0" t="n">
        <v>28</v>
      </c>
      <c r="L261" s="0" t="n">
        <v>56.8</v>
      </c>
    </row>
    <row r="262" customFormat="false" ht="15" hidden="false" customHeight="false" outlineLevel="0" collapsed="false">
      <c r="A262" s="448" t="s">
        <v>122</v>
      </c>
      <c r="B262" s="0" t="s">
        <v>2439</v>
      </c>
      <c r="C262" s="0" t="s">
        <v>2137</v>
      </c>
      <c r="D262" s="0" t="n">
        <v>24</v>
      </c>
      <c r="E262" s="0" t="n">
        <v>37</v>
      </c>
      <c r="H262" s="448" t="s">
        <v>122</v>
      </c>
      <c r="I262" s="0" t="s">
        <v>2430</v>
      </c>
      <c r="J262" s="0" t="s">
        <v>2148</v>
      </c>
      <c r="K262" s="0" t="n">
        <v>31</v>
      </c>
      <c r="L262" s="0" t="n">
        <v>56.2</v>
      </c>
    </row>
    <row r="263" customFormat="false" ht="15" hidden="false" customHeight="false" outlineLevel="0" collapsed="false">
      <c r="A263" s="448" t="s">
        <v>51</v>
      </c>
      <c r="B263" s="0" t="s">
        <v>2440</v>
      </c>
      <c r="C263" s="0" t="s">
        <v>2184</v>
      </c>
      <c r="D263" s="0" t="n">
        <v>24</v>
      </c>
      <c r="E263" s="0" t="n">
        <v>36.7</v>
      </c>
      <c r="H263" s="448" t="s">
        <v>122</v>
      </c>
      <c r="I263" s="0" t="s">
        <v>2441</v>
      </c>
      <c r="J263" s="0" t="s">
        <v>2131</v>
      </c>
      <c r="K263" s="0" t="n">
        <v>29</v>
      </c>
      <c r="L263" s="0" t="n">
        <v>55.5</v>
      </c>
    </row>
    <row r="264" customFormat="false" ht="15" hidden="false" customHeight="false" outlineLevel="0" collapsed="false">
      <c r="A264" s="448" t="s">
        <v>130</v>
      </c>
      <c r="B264" s="0" t="s">
        <v>2427</v>
      </c>
      <c r="C264" s="0" t="s">
        <v>2146</v>
      </c>
      <c r="D264" s="0" t="n">
        <v>26</v>
      </c>
      <c r="E264" s="0" t="n">
        <v>36.5</v>
      </c>
      <c r="H264" s="448" t="s">
        <v>130</v>
      </c>
      <c r="I264" s="0" t="s">
        <v>2442</v>
      </c>
      <c r="J264" s="0" t="s">
        <v>2166</v>
      </c>
      <c r="K264" s="0" t="n">
        <v>24</v>
      </c>
      <c r="L264" s="0" t="n">
        <v>55.2</v>
      </c>
    </row>
    <row r="265" customFormat="false" ht="15" hidden="false" customHeight="false" outlineLevel="0" collapsed="false">
      <c r="A265" s="448" t="s">
        <v>130</v>
      </c>
      <c r="B265" s="0" t="s">
        <v>2442</v>
      </c>
      <c r="C265" s="0" t="s">
        <v>2166</v>
      </c>
      <c r="D265" s="0" t="n">
        <v>24</v>
      </c>
      <c r="E265" s="0" t="n">
        <v>35.2</v>
      </c>
      <c r="H265" s="448" t="s">
        <v>51</v>
      </c>
      <c r="I265" s="0" t="s">
        <v>2432</v>
      </c>
      <c r="J265" s="0" t="s">
        <v>2137</v>
      </c>
      <c r="K265" s="0" t="n">
        <v>23</v>
      </c>
      <c r="L265" s="0" t="n">
        <v>53.2</v>
      </c>
    </row>
    <row r="266" customFormat="false" ht="15" hidden="false" customHeight="false" outlineLevel="0" collapsed="false">
      <c r="A266" s="448" t="s">
        <v>130</v>
      </c>
      <c r="B266" s="0" t="s">
        <v>2425</v>
      </c>
      <c r="C266" s="0" t="s">
        <v>2154</v>
      </c>
      <c r="D266" s="0" t="n">
        <v>26</v>
      </c>
      <c r="E266" s="0" t="n">
        <v>35</v>
      </c>
      <c r="H266" s="448" t="s">
        <v>51</v>
      </c>
      <c r="I266" s="0" t="s">
        <v>2434</v>
      </c>
      <c r="J266" s="0" t="s">
        <v>2198</v>
      </c>
      <c r="K266" s="0" t="n">
        <v>22</v>
      </c>
      <c r="L266" s="0" t="n">
        <v>52.4</v>
      </c>
    </row>
    <row r="267" customFormat="false" ht="15" hidden="false" customHeight="false" outlineLevel="0" collapsed="false">
      <c r="A267" s="448" t="s">
        <v>51</v>
      </c>
      <c r="B267" s="0" t="s">
        <v>2443</v>
      </c>
      <c r="C267" s="0" t="s">
        <v>2173</v>
      </c>
      <c r="D267" s="0" t="n">
        <v>26</v>
      </c>
      <c r="E267" s="0" t="n">
        <v>34.6</v>
      </c>
      <c r="H267" s="448" t="s">
        <v>122</v>
      </c>
      <c r="I267" s="0" t="s">
        <v>2439</v>
      </c>
      <c r="J267" s="0" t="s">
        <v>2137</v>
      </c>
      <c r="K267" s="0" t="n">
        <v>24</v>
      </c>
      <c r="L267" s="0" t="n">
        <v>51</v>
      </c>
    </row>
    <row r="268" customFormat="false" ht="15" hidden="false" customHeight="false" outlineLevel="0" collapsed="false">
      <c r="A268" s="448" t="s">
        <v>51</v>
      </c>
      <c r="B268" s="0" t="s">
        <v>2444</v>
      </c>
      <c r="C268" s="0" t="s">
        <v>2137</v>
      </c>
      <c r="D268" s="0" t="n">
        <v>27</v>
      </c>
      <c r="E268" s="0" t="n">
        <v>34.6</v>
      </c>
      <c r="H268" s="448" t="s">
        <v>130</v>
      </c>
      <c r="I268" s="0" t="s">
        <v>2445</v>
      </c>
      <c r="J268" s="0" t="s">
        <v>2189</v>
      </c>
      <c r="K268" s="0" t="n">
        <v>24</v>
      </c>
      <c r="L268" s="0" t="n">
        <v>50.9</v>
      </c>
    </row>
    <row r="269" customFormat="false" ht="15" hidden="false" customHeight="false" outlineLevel="0" collapsed="false">
      <c r="A269" s="448" t="s">
        <v>51</v>
      </c>
      <c r="B269" s="0" t="s">
        <v>2446</v>
      </c>
      <c r="C269" s="0" t="s">
        <v>2160</v>
      </c>
      <c r="D269" s="0" t="n">
        <v>28</v>
      </c>
      <c r="E269" s="0" t="n">
        <v>34.5</v>
      </c>
      <c r="H269" s="448" t="s">
        <v>130</v>
      </c>
      <c r="I269" s="0" t="s">
        <v>2447</v>
      </c>
      <c r="J269" s="0" t="s">
        <v>2131</v>
      </c>
      <c r="K269" s="0" t="n">
        <v>29</v>
      </c>
      <c r="L269" s="0" t="n">
        <v>50.3</v>
      </c>
    </row>
    <row r="270" customFormat="false" ht="15" hidden="false" customHeight="false" outlineLevel="0" collapsed="false">
      <c r="A270" s="448" t="s">
        <v>130</v>
      </c>
      <c r="B270" s="0" t="s">
        <v>2447</v>
      </c>
      <c r="C270" s="0" t="s">
        <v>2131</v>
      </c>
      <c r="D270" s="0" t="n">
        <v>29</v>
      </c>
      <c r="E270" s="0" t="n">
        <v>34.3</v>
      </c>
      <c r="H270" s="448" t="s">
        <v>51</v>
      </c>
      <c r="I270" s="0" t="s">
        <v>2443</v>
      </c>
      <c r="J270" s="0" t="s">
        <v>2173</v>
      </c>
      <c r="K270" s="0" t="n">
        <v>26</v>
      </c>
      <c r="L270" s="0" t="n">
        <v>49.6</v>
      </c>
    </row>
    <row r="271" customFormat="false" ht="15" hidden="false" customHeight="false" outlineLevel="0" collapsed="false">
      <c r="A271" s="448" t="s">
        <v>51</v>
      </c>
      <c r="B271" s="0" t="s">
        <v>2448</v>
      </c>
      <c r="C271" s="0" t="s">
        <v>2168</v>
      </c>
      <c r="D271" s="0" t="n">
        <v>25</v>
      </c>
      <c r="E271" s="0" t="n">
        <v>34.2</v>
      </c>
      <c r="H271" s="448" t="s">
        <v>51</v>
      </c>
      <c r="I271" s="0" t="s">
        <v>2435</v>
      </c>
      <c r="J271" s="0" t="s">
        <v>2162</v>
      </c>
      <c r="K271" s="0" t="n">
        <v>26</v>
      </c>
      <c r="L271" s="0" t="n">
        <v>49.2</v>
      </c>
    </row>
    <row r="272" customFormat="false" ht="15" hidden="false" customHeight="false" outlineLevel="0" collapsed="false">
      <c r="A272" s="448" t="s">
        <v>122</v>
      </c>
      <c r="B272" s="0" t="s">
        <v>2429</v>
      </c>
      <c r="C272" s="0" t="s">
        <v>2171</v>
      </c>
      <c r="D272" s="0" t="n">
        <v>25</v>
      </c>
      <c r="E272" s="0" t="n">
        <v>33.8</v>
      </c>
      <c r="H272" s="448" t="s">
        <v>122</v>
      </c>
      <c r="I272" s="0" t="s">
        <v>2449</v>
      </c>
      <c r="J272" s="0" t="s">
        <v>2208</v>
      </c>
      <c r="K272" s="0" t="n">
        <v>24</v>
      </c>
      <c r="L272" s="0" t="n">
        <v>49.1</v>
      </c>
    </row>
    <row r="273" customFormat="false" ht="15" hidden="false" customHeight="false" outlineLevel="0" collapsed="false">
      <c r="A273" s="448" t="s">
        <v>130</v>
      </c>
      <c r="B273" s="0" t="s">
        <v>2438</v>
      </c>
      <c r="C273" s="0" t="s">
        <v>2208</v>
      </c>
      <c r="D273" s="0" t="n">
        <v>28</v>
      </c>
      <c r="E273" s="0" t="n">
        <v>33.8</v>
      </c>
      <c r="H273" s="448" t="s">
        <v>122</v>
      </c>
      <c r="I273" s="0" t="s">
        <v>2450</v>
      </c>
      <c r="J273" s="0" t="s">
        <v>2451</v>
      </c>
      <c r="K273" s="0" t="n">
        <v>26</v>
      </c>
      <c r="L273" s="0" t="n">
        <v>47.2</v>
      </c>
    </row>
    <row r="274" customFormat="false" ht="15" hidden="false" customHeight="false" outlineLevel="0" collapsed="false">
      <c r="A274" s="448" t="s">
        <v>51</v>
      </c>
      <c r="B274" s="0" t="s">
        <v>2452</v>
      </c>
      <c r="C274" s="0" t="s">
        <v>2148</v>
      </c>
      <c r="D274" s="0" t="n">
        <v>21</v>
      </c>
      <c r="E274" s="0" t="n">
        <v>32.8</v>
      </c>
      <c r="H274" s="448" t="s">
        <v>51</v>
      </c>
      <c r="I274" s="0" t="s">
        <v>2446</v>
      </c>
      <c r="J274" s="0" t="s">
        <v>2160</v>
      </c>
      <c r="K274" s="0" t="n">
        <v>28</v>
      </c>
      <c r="L274" s="0" t="n">
        <v>46.5</v>
      </c>
    </row>
    <row r="275" customFormat="false" ht="15" hidden="false" customHeight="false" outlineLevel="0" collapsed="false">
      <c r="A275" s="448" t="s">
        <v>122</v>
      </c>
      <c r="B275" s="0" t="s">
        <v>2449</v>
      </c>
      <c r="C275" s="0" t="s">
        <v>2208</v>
      </c>
      <c r="D275" s="0" t="n">
        <v>24</v>
      </c>
      <c r="E275" s="0" t="n">
        <v>32.1</v>
      </c>
      <c r="H275" s="448" t="s">
        <v>130</v>
      </c>
      <c r="I275" s="0" t="s">
        <v>2453</v>
      </c>
      <c r="J275" s="0" t="s">
        <v>2179</v>
      </c>
      <c r="K275" s="0" t="n">
        <v>23</v>
      </c>
      <c r="L275" s="0" t="n">
        <v>46.3</v>
      </c>
    </row>
    <row r="276" customFormat="false" ht="15" hidden="false" customHeight="false" outlineLevel="0" collapsed="false">
      <c r="A276" s="448" t="s">
        <v>130</v>
      </c>
      <c r="B276" s="0" t="s">
        <v>2445</v>
      </c>
      <c r="C276" s="0" t="s">
        <v>2189</v>
      </c>
      <c r="D276" s="0" t="n">
        <v>24</v>
      </c>
      <c r="E276" s="0" t="n">
        <v>30.9</v>
      </c>
      <c r="H276" s="448" t="s">
        <v>51</v>
      </c>
      <c r="I276" s="0" t="s">
        <v>2437</v>
      </c>
      <c r="J276" s="0" t="s">
        <v>2198</v>
      </c>
      <c r="K276" s="0" t="n">
        <v>27</v>
      </c>
      <c r="L276" s="0" t="n">
        <v>45.7</v>
      </c>
    </row>
    <row r="277" customFormat="false" ht="15" hidden="false" customHeight="false" outlineLevel="0" collapsed="false">
      <c r="A277" s="448" t="s">
        <v>122</v>
      </c>
      <c r="B277" s="0" t="s">
        <v>2436</v>
      </c>
      <c r="D277" s="0" t="n">
        <v>25</v>
      </c>
      <c r="E277" s="0" t="n">
        <v>30.8</v>
      </c>
      <c r="H277" s="448" t="s">
        <v>130</v>
      </c>
      <c r="I277" s="0" t="s">
        <v>2454</v>
      </c>
      <c r="J277" s="0" t="s">
        <v>2175</v>
      </c>
      <c r="K277" s="0" t="n">
        <v>22</v>
      </c>
      <c r="L277" s="0" t="n">
        <v>44.6</v>
      </c>
    </row>
    <row r="278" customFormat="false" ht="15" hidden="false" customHeight="false" outlineLevel="0" collapsed="false">
      <c r="A278" s="448" t="s">
        <v>51</v>
      </c>
      <c r="B278" s="0" t="s">
        <v>2455</v>
      </c>
      <c r="C278" s="0" t="s">
        <v>2141</v>
      </c>
      <c r="D278" s="0" t="n">
        <v>24</v>
      </c>
      <c r="E278" s="0" t="n">
        <v>30.7</v>
      </c>
      <c r="H278" s="448" t="s">
        <v>130</v>
      </c>
      <c r="I278" s="0" t="s">
        <v>2456</v>
      </c>
      <c r="J278" s="0" t="s">
        <v>2168</v>
      </c>
      <c r="K278" s="0" t="n">
        <v>25</v>
      </c>
      <c r="L278" s="0" t="n">
        <v>43.6</v>
      </c>
    </row>
    <row r="279" customFormat="false" ht="15" hidden="false" customHeight="false" outlineLevel="0" collapsed="false">
      <c r="A279" s="448" t="s">
        <v>22</v>
      </c>
      <c r="B279" s="0" t="s">
        <v>2457</v>
      </c>
      <c r="C279" s="0" t="s">
        <v>2166</v>
      </c>
      <c r="D279" s="0" t="n">
        <v>26</v>
      </c>
      <c r="E279" s="0" t="n">
        <v>30.3</v>
      </c>
      <c r="H279" s="448" t="s">
        <v>130</v>
      </c>
      <c r="I279" s="0" t="s">
        <v>2458</v>
      </c>
      <c r="J279" s="0" t="s">
        <v>2173</v>
      </c>
      <c r="K279" s="0" t="n">
        <v>24</v>
      </c>
      <c r="L279" s="0" t="n">
        <v>42</v>
      </c>
    </row>
    <row r="280" customFormat="false" ht="15" hidden="false" customHeight="false" outlineLevel="0" collapsed="false">
      <c r="A280" s="448" t="s">
        <v>122</v>
      </c>
      <c r="B280" s="0" t="s">
        <v>2459</v>
      </c>
      <c r="C280" s="0" t="s">
        <v>2451</v>
      </c>
      <c r="D280" s="0" t="n">
        <v>26</v>
      </c>
      <c r="E280" s="0" t="n">
        <v>30.2</v>
      </c>
      <c r="H280" s="448" t="s">
        <v>122</v>
      </c>
      <c r="I280" s="0" t="s">
        <v>2460</v>
      </c>
      <c r="J280" s="0" t="s">
        <v>2182</v>
      </c>
      <c r="K280" s="0" t="n">
        <v>23</v>
      </c>
      <c r="L280" s="0" t="n">
        <v>41.2</v>
      </c>
    </row>
    <row r="281" customFormat="false" ht="15" hidden="false" customHeight="false" outlineLevel="0" collapsed="false">
      <c r="A281" s="448" t="s">
        <v>51</v>
      </c>
      <c r="B281" s="0" t="s">
        <v>2461</v>
      </c>
      <c r="C281" s="0" t="s">
        <v>2166</v>
      </c>
      <c r="D281" s="0" t="n">
        <v>25</v>
      </c>
      <c r="E281" s="0" t="n">
        <v>29.7</v>
      </c>
      <c r="H281" s="448" t="s">
        <v>122</v>
      </c>
      <c r="I281" s="0" t="s">
        <v>2462</v>
      </c>
      <c r="J281" s="0" t="s">
        <v>2171</v>
      </c>
      <c r="K281" s="0" t="n">
        <v>32</v>
      </c>
      <c r="L281" s="0" t="n">
        <v>41.1</v>
      </c>
    </row>
    <row r="282" customFormat="false" ht="15" hidden="false" customHeight="false" outlineLevel="0" collapsed="false">
      <c r="A282" s="448" t="s">
        <v>122</v>
      </c>
      <c r="B282" s="0" t="s">
        <v>2441</v>
      </c>
      <c r="C282" s="0" t="s">
        <v>2131</v>
      </c>
      <c r="D282" s="0" t="n">
        <v>29</v>
      </c>
      <c r="E282" s="0" t="n">
        <v>29.5</v>
      </c>
      <c r="H282" s="448" t="s">
        <v>122</v>
      </c>
      <c r="I282" s="0" t="s">
        <v>2463</v>
      </c>
      <c r="J282" s="0" t="s">
        <v>2148</v>
      </c>
      <c r="K282" s="0" t="n">
        <v>24</v>
      </c>
      <c r="L282" s="0" t="n">
        <v>41</v>
      </c>
    </row>
    <row r="283" customFormat="false" ht="15" hidden="false" customHeight="false" outlineLevel="0" collapsed="false">
      <c r="A283" s="448" t="s">
        <v>51</v>
      </c>
      <c r="B283" s="0" t="s">
        <v>2464</v>
      </c>
      <c r="C283" s="0" t="s">
        <v>2146</v>
      </c>
      <c r="D283" s="0" t="n">
        <v>28</v>
      </c>
      <c r="E283" s="0" t="n">
        <v>28.7</v>
      </c>
      <c r="H283" s="448" t="s">
        <v>122</v>
      </c>
      <c r="I283" s="0" t="s">
        <v>2465</v>
      </c>
      <c r="J283" s="0" t="s">
        <v>2189</v>
      </c>
      <c r="K283" s="0" t="n">
        <v>23</v>
      </c>
      <c r="L283" s="0" t="n">
        <v>40.9</v>
      </c>
    </row>
    <row r="284" customFormat="false" ht="15" hidden="false" customHeight="false" outlineLevel="0" collapsed="false">
      <c r="A284" s="448" t="s">
        <v>51</v>
      </c>
      <c r="B284" s="0" t="s">
        <v>2466</v>
      </c>
      <c r="C284" s="0" t="s">
        <v>2162</v>
      </c>
      <c r="D284" s="0" t="n">
        <v>27</v>
      </c>
      <c r="E284" s="0" t="n">
        <v>27.4</v>
      </c>
      <c r="H284" s="448" t="s">
        <v>51</v>
      </c>
      <c r="I284" s="0" t="s">
        <v>2440</v>
      </c>
      <c r="J284" s="0" t="s">
        <v>2184</v>
      </c>
      <c r="K284" s="0" t="n">
        <v>24</v>
      </c>
      <c r="L284" s="0" t="n">
        <v>40.7</v>
      </c>
    </row>
    <row r="285" customFormat="false" ht="15" hidden="false" customHeight="false" outlineLevel="0" collapsed="false">
      <c r="A285" s="448" t="s">
        <v>122</v>
      </c>
      <c r="B285" s="0" t="s">
        <v>2460</v>
      </c>
      <c r="C285" s="0" t="s">
        <v>2182</v>
      </c>
      <c r="D285" s="0" t="n">
        <v>23</v>
      </c>
      <c r="E285" s="0" t="n">
        <v>27.2</v>
      </c>
      <c r="H285" s="448" t="s">
        <v>130</v>
      </c>
      <c r="I285" s="0" t="s">
        <v>2467</v>
      </c>
      <c r="J285" s="0" t="s">
        <v>2191</v>
      </c>
      <c r="K285" s="0" t="n">
        <v>22</v>
      </c>
      <c r="L285" s="0" t="n">
        <v>40.6</v>
      </c>
    </row>
    <row r="286" customFormat="false" ht="15" hidden="false" customHeight="false" outlineLevel="0" collapsed="false">
      <c r="A286" s="448" t="s">
        <v>51</v>
      </c>
      <c r="B286" s="0" t="s">
        <v>2468</v>
      </c>
      <c r="C286" s="0" t="s">
        <v>2168</v>
      </c>
      <c r="D286" s="0" t="n">
        <v>25</v>
      </c>
      <c r="E286" s="0" t="n">
        <v>27.2</v>
      </c>
      <c r="H286" s="448" t="s">
        <v>122</v>
      </c>
      <c r="I286" s="0" t="s">
        <v>2469</v>
      </c>
      <c r="J286" s="0" t="s">
        <v>2191</v>
      </c>
      <c r="K286" s="0" t="n">
        <v>25</v>
      </c>
      <c r="L286" s="0" t="n">
        <v>40.3</v>
      </c>
    </row>
    <row r="287" customFormat="false" ht="15" hidden="false" customHeight="false" outlineLevel="0" collapsed="false">
      <c r="A287" s="448" t="s">
        <v>122</v>
      </c>
      <c r="B287" s="0" t="s">
        <v>2465</v>
      </c>
      <c r="C287" s="0" t="s">
        <v>2189</v>
      </c>
      <c r="D287" s="0" t="n">
        <v>23</v>
      </c>
      <c r="E287" s="0" t="n">
        <v>26.9</v>
      </c>
      <c r="H287" s="448" t="s">
        <v>51</v>
      </c>
      <c r="I287" s="0" t="s">
        <v>2444</v>
      </c>
      <c r="J287" s="0" t="s">
        <v>2137</v>
      </c>
      <c r="K287" s="0" t="n">
        <v>27</v>
      </c>
      <c r="L287" s="0" t="n">
        <v>39.6</v>
      </c>
    </row>
    <row r="288" customFormat="false" ht="15" hidden="false" customHeight="false" outlineLevel="0" collapsed="false">
      <c r="A288" s="448" t="s">
        <v>130</v>
      </c>
      <c r="B288" s="0" t="s">
        <v>2454</v>
      </c>
      <c r="C288" s="0" t="s">
        <v>2175</v>
      </c>
      <c r="D288" s="0" t="n">
        <v>22</v>
      </c>
      <c r="E288" s="0" t="n">
        <v>26.6</v>
      </c>
      <c r="H288" s="448" t="s">
        <v>51</v>
      </c>
      <c r="I288" s="0" t="s">
        <v>2452</v>
      </c>
      <c r="J288" s="0" t="s">
        <v>2148</v>
      </c>
      <c r="K288" s="0" t="n">
        <v>21</v>
      </c>
      <c r="L288" s="0" t="n">
        <v>38.8</v>
      </c>
    </row>
    <row r="289" customFormat="false" ht="15" hidden="false" customHeight="false" outlineLevel="0" collapsed="false">
      <c r="A289" s="448" t="s">
        <v>51</v>
      </c>
      <c r="B289" s="0" t="s">
        <v>2470</v>
      </c>
      <c r="C289" s="0" t="s">
        <v>2144</v>
      </c>
      <c r="D289" s="0" t="n">
        <v>22</v>
      </c>
      <c r="E289" s="0" t="n">
        <v>26.6</v>
      </c>
      <c r="H289" s="448" t="s">
        <v>51</v>
      </c>
      <c r="I289" s="0" t="s">
        <v>2471</v>
      </c>
      <c r="J289" s="0" t="s">
        <v>2133</v>
      </c>
      <c r="K289" s="0" t="n">
        <v>30</v>
      </c>
      <c r="L289" s="0" t="n">
        <v>38.6</v>
      </c>
    </row>
    <row r="290" customFormat="false" ht="15" hidden="false" customHeight="false" outlineLevel="0" collapsed="false">
      <c r="A290" s="448" t="s">
        <v>51</v>
      </c>
      <c r="B290" s="0" t="s">
        <v>2472</v>
      </c>
      <c r="C290" s="0" t="s">
        <v>2150</v>
      </c>
      <c r="D290" s="0" t="n">
        <v>29</v>
      </c>
      <c r="E290" s="0" t="n">
        <v>26.3</v>
      </c>
      <c r="H290" s="448" t="s">
        <v>122</v>
      </c>
      <c r="I290" s="0" t="s">
        <v>2473</v>
      </c>
      <c r="J290" s="0" t="s">
        <v>2184</v>
      </c>
      <c r="K290" s="0" t="n">
        <v>33</v>
      </c>
      <c r="L290" s="0" t="n">
        <v>38.5</v>
      </c>
    </row>
    <row r="291" customFormat="false" ht="15" hidden="false" customHeight="false" outlineLevel="0" collapsed="false">
      <c r="A291" s="448" t="s">
        <v>51</v>
      </c>
      <c r="B291" s="0" t="s">
        <v>2474</v>
      </c>
      <c r="C291" s="0" t="s">
        <v>2189</v>
      </c>
      <c r="D291" s="0" t="n">
        <v>25</v>
      </c>
      <c r="E291" s="0" t="n">
        <v>25.9</v>
      </c>
      <c r="H291" s="448" t="s">
        <v>51</v>
      </c>
      <c r="I291" s="0" t="s">
        <v>2466</v>
      </c>
      <c r="J291" s="0" t="s">
        <v>2162</v>
      </c>
      <c r="K291" s="0" t="n">
        <v>27</v>
      </c>
      <c r="L291" s="0" t="n">
        <v>38.4</v>
      </c>
    </row>
    <row r="292" customFormat="false" ht="15" hidden="false" customHeight="false" outlineLevel="0" collapsed="false">
      <c r="A292" s="448" t="s">
        <v>130</v>
      </c>
      <c r="B292" s="0" t="s">
        <v>2453</v>
      </c>
      <c r="C292" s="0" t="s">
        <v>2179</v>
      </c>
      <c r="D292" s="0" t="n">
        <v>23</v>
      </c>
      <c r="E292" s="0" t="n">
        <v>25.3</v>
      </c>
      <c r="H292" s="448" t="s">
        <v>122</v>
      </c>
      <c r="I292" s="0" t="s">
        <v>2475</v>
      </c>
      <c r="J292" s="0" t="s">
        <v>2131</v>
      </c>
      <c r="K292" s="0" t="n">
        <v>26</v>
      </c>
      <c r="L292" s="0" t="n">
        <v>37.4</v>
      </c>
    </row>
    <row r="293" customFormat="false" ht="15" hidden="false" customHeight="false" outlineLevel="0" collapsed="false">
      <c r="A293" s="448" t="s">
        <v>122</v>
      </c>
      <c r="B293" s="0" t="s">
        <v>2462</v>
      </c>
      <c r="C293" s="0" t="s">
        <v>2171</v>
      </c>
      <c r="D293" s="0" t="n">
        <v>32</v>
      </c>
      <c r="E293" s="0" t="n">
        <v>25.1</v>
      </c>
      <c r="H293" s="448" t="s">
        <v>51</v>
      </c>
      <c r="I293" s="0" t="s">
        <v>2476</v>
      </c>
      <c r="J293" s="0" t="s">
        <v>2148</v>
      </c>
      <c r="K293" s="0" t="n">
        <v>34</v>
      </c>
      <c r="L293" s="0" t="n">
        <v>36.9</v>
      </c>
    </row>
    <row r="294" customFormat="false" ht="15" hidden="false" customHeight="false" outlineLevel="0" collapsed="false">
      <c r="A294" s="448" t="s">
        <v>122</v>
      </c>
      <c r="B294" s="0" t="s">
        <v>2463</v>
      </c>
      <c r="C294" s="0" t="s">
        <v>2148</v>
      </c>
      <c r="D294" s="0" t="n">
        <v>24</v>
      </c>
      <c r="E294" s="0" t="n">
        <v>25</v>
      </c>
      <c r="H294" s="448" t="s">
        <v>51</v>
      </c>
      <c r="I294" s="0" t="s">
        <v>2461</v>
      </c>
      <c r="J294" s="0" t="s">
        <v>2166</v>
      </c>
      <c r="K294" s="0" t="n">
        <v>25</v>
      </c>
      <c r="L294" s="0" t="n">
        <v>36.7</v>
      </c>
    </row>
    <row r="295" customFormat="false" ht="15" hidden="false" customHeight="false" outlineLevel="0" collapsed="false">
      <c r="A295" s="448" t="s">
        <v>51</v>
      </c>
      <c r="B295" s="0" t="s">
        <v>2476</v>
      </c>
      <c r="C295" s="0" t="s">
        <v>2148</v>
      </c>
      <c r="D295" s="0" t="n">
        <v>34</v>
      </c>
      <c r="E295" s="0" t="n">
        <v>24.9</v>
      </c>
      <c r="H295" s="448" t="s">
        <v>122</v>
      </c>
      <c r="I295" s="0" t="s">
        <v>2477</v>
      </c>
      <c r="J295" s="0" t="s">
        <v>2175</v>
      </c>
      <c r="K295" s="0" t="n">
        <v>25</v>
      </c>
      <c r="L295" s="0" t="n">
        <v>35.2</v>
      </c>
    </row>
    <row r="296" customFormat="false" ht="15" hidden="false" customHeight="false" outlineLevel="0" collapsed="false">
      <c r="A296" s="448" t="s">
        <v>51</v>
      </c>
      <c r="B296" s="0" t="s">
        <v>2471</v>
      </c>
      <c r="C296" s="0" t="s">
        <v>2133</v>
      </c>
      <c r="D296" s="0" t="n">
        <v>30</v>
      </c>
      <c r="E296" s="0" t="n">
        <v>24.6</v>
      </c>
      <c r="H296" s="448" t="s">
        <v>51</v>
      </c>
      <c r="I296" s="0" t="s">
        <v>2464</v>
      </c>
      <c r="J296" s="0" t="s">
        <v>2146</v>
      </c>
      <c r="K296" s="0" t="n">
        <v>28</v>
      </c>
      <c r="L296" s="0" t="n">
        <v>34.7</v>
      </c>
    </row>
    <row r="297" customFormat="false" ht="15" hidden="false" customHeight="false" outlineLevel="0" collapsed="false">
      <c r="A297" s="448" t="s">
        <v>51</v>
      </c>
      <c r="B297" s="0" t="s">
        <v>2478</v>
      </c>
      <c r="C297" s="0" t="s">
        <v>2208</v>
      </c>
      <c r="D297" s="0" t="n">
        <v>23</v>
      </c>
      <c r="E297" s="0" t="n">
        <v>24.4</v>
      </c>
      <c r="H297" s="448" t="s">
        <v>122</v>
      </c>
      <c r="I297" s="0" t="s">
        <v>2479</v>
      </c>
      <c r="J297" s="0" t="s">
        <v>2135</v>
      </c>
      <c r="K297" s="0" t="n">
        <v>29</v>
      </c>
      <c r="L297" s="0" t="n">
        <v>34.6</v>
      </c>
    </row>
    <row r="298" customFormat="false" ht="15" hidden="false" customHeight="false" outlineLevel="0" collapsed="false">
      <c r="A298" s="448" t="s">
        <v>122</v>
      </c>
      <c r="B298" s="0" t="s">
        <v>2469</v>
      </c>
      <c r="C298" s="0" t="s">
        <v>2191</v>
      </c>
      <c r="D298" s="0" t="n">
        <v>25</v>
      </c>
      <c r="E298" s="0" t="n">
        <v>24.3</v>
      </c>
      <c r="H298" s="448" t="s">
        <v>130</v>
      </c>
      <c r="I298" s="0" t="s">
        <v>2480</v>
      </c>
      <c r="J298" s="0" t="s">
        <v>2184</v>
      </c>
      <c r="K298" s="0" t="n">
        <v>31</v>
      </c>
      <c r="L298" s="0" t="n">
        <v>33.6</v>
      </c>
    </row>
    <row r="299" customFormat="false" ht="15" hidden="false" customHeight="false" outlineLevel="0" collapsed="false">
      <c r="A299" s="448" t="s">
        <v>130</v>
      </c>
      <c r="B299" s="0" t="s">
        <v>2458</v>
      </c>
      <c r="C299" s="0" t="s">
        <v>2173</v>
      </c>
      <c r="D299" s="0" t="n">
        <v>24</v>
      </c>
      <c r="E299" s="0" t="n">
        <v>24</v>
      </c>
      <c r="H299" s="448" t="s">
        <v>122</v>
      </c>
      <c r="I299" s="0" t="s">
        <v>2481</v>
      </c>
      <c r="J299" s="0" t="s">
        <v>2179</v>
      </c>
      <c r="K299" s="0" t="n">
        <v>27</v>
      </c>
      <c r="L299" s="0" t="n">
        <v>33.5</v>
      </c>
    </row>
    <row r="300" customFormat="false" ht="15" hidden="false" customHeight="false" outlineLevel="0" collapsed="false">
      <c r="A300" s="448" t="s">
        <v>51</v>
      </c>
      <c r="B300" s="0" t="s">
        <v>2482</v>
      </c>
      <c r="C300" s="0" t="s">
        <v>2141</v>
      </c>
      <c r="D300" s="0" t="n">
        <v>26</v>
      </c>
      <c r="E300" s="0" t="n">
        <v>23.8</v>
      </c>
      <c r="H300" s="448" t="s">
        <v>130</v>
      </c>
      <c r="I300" s="0" t="s">
        <v>2483</v>
      </c>
      <c r="J300" s="0" t="s">
        <v>2162</v>
      </c>
      <c r="K300" s="0" t="n">
        <v>25</v>
      </c>
      <c r="L300" s="0" t="n">
        <v>33.5</v>
      </c>
    </row>
    <row r="301" customFormat="false" ht="15" hidden="false" customHeight="false" outlineLevel="0" collapsed="false">
      <c r="A301" s="448" t="s">
        <v>130</v>
      </c>
      <c r="B301" s="0" t="s">
        <v>2456</v>
      </c>
      <c r="C301" s="0" t="s">
        <v>2168</v>
      </c>
      <c r="D301" s="0" t="n">
        <v>25</v>
      </c>
      <c r="E301" s="0" t="n">
        <v>23.6</v>
      </c>
      <c r="H301" s="448" t="s">
        <v>51</v>
      </c>
      <c r="I301" s="0" t="s">
        <v>2474</v>
      </c>
      <c r="J301" s="0" t="s">
        <v>2189</v>
      </c>
      <c r="K301" s="0" t="n">
        <v>25</v>
      </c>
      <c r="L301" s="0" t="n">
        <v>32.9</v>
      </c>
    </row>
    <row r="302" customFormat="false" ht="15" hidden="false" customHeight="false" outlineLevel="0" collapsed="false">
      <c r="A302" s="448" t="s">
        <v>122</v>
      </c>
      <c r="B302" s="0" t="s">
        <v>2473</v>
      </c>
      <c r="C302" s="0" t="s">
        <v>2184</v>
      </c>
      <c r="D302" s="0" t="n">
        <v>33</v>
      </c>
      <c r="E302" s="0" t="n">
        <v>23.5</v>
      </c>
      <c r="H302" s="448" t="s">
        <v>51</v>
      </c>
      <c r="I302" s="0" t="s">
        <v>2482</v>
      </c>
      <c r="J302" s="0" t="s">
        <v>2141</v>
      </c>
      <c r="K302" s="0" t="n">
        <v>26</v>
      </c>
      <c r="L302" s="0" t="n">
        <v>32.8</v>
      </c>
    </row>
    <row r="303" customFormat="false" ht="15" hidden="false" customHeight="false" outlineLevel="0" collapsed="false">
      <c r="A303" s="448" t="s">
        <v>51</v>
      </c>
      <c r="B303" s="0" t="s">
        <v>2484</v>
      </c>
      <c r="C303" s="0" t="s">
        <v>2129</v>
      </c>
      <c r="D303" s="0" t="n">
        <v>23</v>
      </c>
      <c r="E303" s="0" t="n">
        <v>22.1</v>
      </c>
      <c r="H303" s="448" t="s">
        <v>51</v>
      </c>
      <c r="I303" s="0" t="s">
        <v>2455</v>
      </c>
      <c r="J303" s="0" t="s">
        <v>2141</v>
      </c>
      <c r="K303" s="0" t="n">
        <v>24</v>
      </c>
      <c r="L303" s="0" t="n">
        <v>32.7</v>
      </c>
    </row>
    <row r="304" customFormat="false" ht="15" hidden="false" customHeight="false" outlineLevel="0" collapsed="false">
      <c r="A304" s="448" t="s">
        <v>130</v>
      </c>
      <c r="B304" s="0" t="s">
        <v>2467</v>
      </c>
      <c r="C304" s="0" t="s">
        <v>2191</v>
      </c>
      <c r="D304" s="0" t="n">
        <v>22</v>
      </c>
      <c r="E304" s="0" t="n">
        <v>21.6</v>
      </c>
      <c r="H304" s="448" t="s">
        <v>122</v>
      </c>
      <c r="I304" s="0" t="s">
        <v>2485</v>
      </c>
      <c r="J304" s="0" t="s">
        <v>2184</v>
      </c>
      <c r="K304" s="0" t="n">
        <v>30</v>
      </c>
      <c r="L304" s="0" t="n">
        <v>32.3</v>
      </c>
    </row>
    <row r="305" customFormat="false" ht="15" hidden="false" customHeight="false" outlineLevel="0" collapsed="false">
      <c r="A305" s="448" t="s">
        <v>51</v>
      </c>
      <c r="B305" s="0" t="s">
        <v>2486</v>
      </c>
      <c r="C305" s="0" t="s">
        <v>2166</v>
      </c>
      <c r="D305" s="0" t="n">
        <v>26</v>
      </c>
      <c r="E305" s="0" t="n">
        <v>21.4</v>
      </c>
      <c r="H305" s="448" t="s">
        <v>122</v>
      </c>
      <c r="I305" s="0" t="s">
        <v>2487</v>
      </c>
      <c r="J305" s="0" t="s">
        <v>2157</v>
      </c>
      <c r="K305" s="0" t="n">
        <v>30</v>
      </c>
      <c r="L305" s="0" t="n">
        <v>32.1</v>
      </c>
    </row>
    <row r="306" customFormat="false" ht="15" hidden="false" customHeight="false" outlineLevel="0" collapsed="false">
      <c r="A306" s="448" t="s">
        <v>122</v>
      </c>
      <c r="B306" s="0" t="s">
        <v>2488</v>
      </c>
      <c r="C306" s="0" t="s">
        <v>2182</v>
      </c>
      <c r="D306" s="0" t="n">
        <v>25</v>
      </c>
      <c r="E306" s="0" t="n">
        <v>21.4</v>
      </c>
      <c r="H306" s="448" t="s">
        <v>130</v>
      </c>
      <c r="I306" s="0" t="s">
        <v>2489</v>
      </c>
      <c r="J306" s="0" t="s">
        <v>2157</v>
      </c>
      <c r="K306" s="0" t="n">
        <v>25</v>
      </c>
      <c r="L306" s="0" t="n">
        <v>32</v>
      </c>
    </row>
    <row r="307" customFormat="false" ht="15" hidden="false" customHeight="false" outlineLevel="0" collapsed="false">
      <c r="A307" s="448" t="s">
        <v>122</v>
      </c>
      <c r="B307" s="0" t="s">
        <v>2490</v>
      </c>
      <c r="C307" s="0" t="s">
        <v>2154</v>
      </c>
      <c r="D307" s="0" t="n">
        <v>28</v>
      </c>
      <c r="E307" s="0" t="n">
        <v>21.3</v>
      </c>
      <c r="H307" s="448" t="s">
        <v>122</v>
      </c>
      <c r="I307" s="0" t="s">
        <v>2491</v>
      </c>
      <c r="J307" s="0" t="s">
        <v>2222</v>
      </c>
      <c r="K307" s="0" t="n">
        <v>33</v>
      </c>
      <c r="L307" s="0" t="n">
        <v>31.5</v>
      </c>
    </row>
    <row r="308" customFormat="false" ht="15" hidden="false" customHeight="false" outlineLevel="0" collapsed="false">
      <c r="A308" s="448" t="s">
        <v>51</v>
      </c>
      <c r="B308" s="0" t="s">
        <v>2492</v>
      </c>
      <c r="C308" s="0" t="s">
        <v>2154</v>
      </c>
      <c r="D308" s="0" t="n">
        <v>24</v>
      </c>
      <c r="E308" s="0" t="n">
        <v>21.2</v>
      </c>
      <c r="H308" s="448" t="s">
        <v>122</v>
      </c>
      <c r="I308" s="0" t="s">
        <v>2493</v>
      </c>
      <c r="J308" s="0" t="s">
        <v>2162</v>
      </c>
      <c r="K308" s="0" t="n">
        <v>30</v>
      </c>
      <c r="L308" s="0" t="n">
        <v>31.1</v>
      </c>
    </row>
    <row r="309" customFormat="false" ht="15" hidden="false" customHeight="false" outlineLevel="0" collapsed="false">
      <c r="A309" s="448" t="s">
        <v>122</v>
      </c>
      <c r="B309" s="0" t="s">
        <v>2494</v>
      </c>
      <c r="C309" s="0" t="s">
        <v>2137</v>
      </c>
      <c r="D309" s="0" t="n">
        <v>25</v>
      </c>
      <c r="E309" s="0" t="n">
        <v>20.8</v>
      </c>
      <c r="H309" s="448" t="s">
        <v>51</v>
      </c>
      <c r="I309" s="0" t="s">
        <v>2470</v>
      </c>
      <c r="J309" s="0" t="s">
        <v>2144</v>
      </c>
      <c r="K309" s="0" t="n">
        <v>22</v>
      </c>
      <c r="L309" s="0" t="n">
        <v>30.6</v>
      </c>
    </row>
    <row r="310" customFormat="false" ht="15" hidden="false" customHeight="false" outlineLevel="0" collapsed="false">
      <c r="A310" s="448" t="s">
        <v>122</v>
      </c>
      <c r="B310" s="0" t="s">
        <v>2475</v>
      </c>
      <c r="C310" s="0" t="s">
        <v>2131</v>
      </c>
      <c r="D310" s="0" t="n">
        <v>26</v>
      </c>
      <c r="E310" s="0" t="n">
        <v>20.4</v>
      </c>
      <c r="H310" s="448" t="s">
        <v>22</v>
      </c>
      <c r="I310" s="0" t="s">
        <v>2457</v>
      </c>
      <c r="J310" s="0" t="s">
        <v>2166</v>
      </c>
      <c r="K310" s="0" t="n">
        <v>26</v>
      </c>
      <c r="L310" s="0" t="n">
        <v>30.3</v>
      </c>
    </row>
    <row r="311" customFormat="false" ht="15" hidden="false" customHeight="false" outlineLevel="0" collapsed="false">
      <c r="A311" s="448" t="s">
        <v>122</v>
      </c>
      <c r="B311" s="0" t="s">
        <v>2477</v>
      </c>
      <c r="C311" s="0" t="s">
        <v>2175</v>
      </c>
      <c r="D311" s="0" t="n">
        <v>25</v>
      </c>
      <c r="E311" s="0" t="n">
        <v>20.2</v>
      </c>
      <c r="H311" s="448" t="s">
        <v>51</v>
      </c>
      <c r="I311" s="0" t="s">
        <v>2472</v>
      </c>
      <c r="J311" s="0" t="s">
        <v>2150</v>
      </c>
      <c r="K311" s="0" t="n">
        <v>29</v>
      </c>
      <c r="L311" s="0" t="n">
        <v>30.3</v>
      </c>
    </row>
    <row r="312" customFormat="false" ht="15" hidden="false" customHeight="false" outlineLevel="0" collapsed="false">
      <c r="A312" s="448" t="s">
        <v>122</v>
      </c>
      <c r="B312" s="0" t="s">
        <v>2487</v>
      </c>
      <c r="C312" s="0" t="s">
        <v>2157</v>
      </c>
      <c r="D312" s="0" t="n">
        <v>30</v>
      </c>
      <c r="E312" s="0" t="n">
        <v>20.1</v>
      </c>
      <c r="H312" s="448" t="s">
        <v>130</v>
      </c>
      <c r="I312" s="0" t="s">
        <v>2495</v>
      </c>
      <c r="J312" s="0" t="s">
        <v>2164</v>
      </c>
      <c r="K312" s="0" t="n">
        <v>31</v>
      </c>
      <c r="L312" s="0" t="n">
        <v>29.2</v>
      </c>
    </row>
    <row r="313" customFormat="false" ht="15" hidden="false" customHeight="false" outlineLevel="0" collapsed="false">
      <c r="A313" s="448" t="s">
        <v>51</v>
      </c>
      <c r="B313" s="0" t="s">
        <v>2496</v>
      </c>
      <c r="C313" s="0" t="s">
        <v>2177</v>
      </c>
      <c r="D313" s="0" t="n">
        <v>23</v>
      </c>
      <c r="E313" s="0" t="n">
        <v>20</v>
      </c>
      <c r="H313" s="448" t="s">
        <v>51</v>
      </c>
      <c r="I313" s="0" t="s">
        <v>2468</v>
      </c>
      <c r="J313" s="0" t="s">
        <v>2168</v>
      </c>
      <c r="K313" s="0" t="n">
        <v>25</v>
      </c>
      <c r="L313" s="0" t="n">
        <v>29.2</v>
      </c>
    </row>
    <row r="314" customFormat="false" ht="15" hidden="false" customHeight="false" outlineLevel="0" collapsed="false">
      <c r="A314" s="448" t="n">
        <v>0</v>
      </c>
      <c r="D314" s="0" t="n">
        <v>0</v>
      </c>
      <c r="E314" s="0" t="n">
        <v>19.85</v>
      </c>
      <c r="H314" s="448" t="s">
        <v>130</v>
      </c>
      <c r="I314" s="0" t="s">
        <v>2497</v>
      </c>
      <c r="J314" s="0" t="s">
        <v>2150</v>
      </c>
      <c r="K314" s="0" t="n">
        <v>26</v>
      </c>
      <c r="L314" s="0" t="n">
        <v>28.6</v>
      </c>
    </row>
    <row r="315" customFormat="false" ht="15" hidden="false" customHeight="false" outlineLevel="0" collapsed="false">
      <c r="A315" s="448" t="s">
        <v>122</v>
      </c>
      <c r="B315" s="0" t="s">
        <v>2479</v>
      </c>
      <c r="C315" s="0" t="s">
        <v>2135</v>
      </c>
      <c r="D315" s="0" t="n">
        <v>29</v>
      </c>
      <c r="E315" s="0" t="n">
        <v>19.6</v>
      </c>
      <c r="H315" s="448" t="s">
        <v>51</v>
      </c>
      <c r="I315" s="0" t="s">
        <v>2486</v>
      </c>
      <c r="J315" s="0" t="s">
        <v>2166</v>
      </c>
      <c r="K315" s="0" t="n">
        <v>26</v>
      </c>
      <c r="L315" s="0" t="n">
        <v>28.4</v>
      </c>
    </row>
    <row r="316" customFormat="false" ht="15" hidden="false" customHeight="false" outlineLevel="0" collapsed="false">
      <c r="A316" s="448" t="s">
        <v>130</v>
      </c>
      <c r="B316" s="0" t="s">
        <v>2480</v>
      </c>
      <c r="C316" s="0" t="s">
        <v>2184</v>
      </c>
      <c r="D316" s="0" t="n">
        <v>31</v>
      </c>
      <c r="E316" s="0" t="n">
        <v>19.6</v>
      </c>
      <c r="H316" s="448" t="s">
        <v>122</v>
      </c>
      <c r="I316" s="0" t="s">
        <v>2498</v>
      </c>
      <c r="J316" s="0" t="s">
        <v>2150</v>
      </c>
      <c r="K316" s="0" t="n">
        <v>23</v>
      </c>
      <c r="L316" s="0" t="n">
        <v>27.8</v>
      </c>
    </row>
    <row r="317" customFormat="false" ht="15" hidden="false" customHeight="false" outlineLevel="0" collapsed="false">
      <c r="A317" s="448" t="s">
        <v>122</v>
      </c>
      <c r="B317" s="0" t="s">
        <v>2491</v>
      </c>
      <c r="C317" s="0" t="s">
        <v>2222</v>
      </c>
      <c r="D317" s="0" t="n">
        <v>33</v>
      </c>
      <c r="E317" s="0" t="n">
        <v>19.5</v>
      </c>
      <c r="H317" s="448" t="s">
        <v>122</v>
      </c>
      <c r="I317" s="0" t="s">
        <v>2494</v>
      </c>
      <c r="J317" s="0" t="s">
        <v>2137</v>
      </c>
      <c r="K317" s="0" t="n">
        <v>25</v>
      </c>
      <c r="L317" s="0" t="n">
        <v>26.8</v>
      </c>
    </row>
    <row r="318" customFormat="false" ht="15" hidden="false" customHeight="false" outlineLevel="0" collapsed="false">
      <c r="A318" s="448" t="s">
        <v>122</v>
      </c>
      <c r="B318" s="0" t="s">
        <v>2481</v>
      </c>
      <c r="C318" s="0" t="s">
        <v>2179</v>
      </c>
      <c r="D318" s="0" t="n">
        <v>27</v>
      </c>
      <c r="E318" s="0" t="n">
        <v>19.5</v>
      </c>
      <c r="H318" s="448" t="s">
        <v>130</v>
      </c>
      <c r="I318" s="0" t="s">
        <v>2499</v>
      </c>
      <c r="J318" s="0" t="s">
        <v>2135</v>
      </c>
      <c r="K318" s="0" t="n">
        <v>23</v>
      </c>
      <c r="L318" s="0" t="n">
        <v>26.8</v>
      </c>
    </row>
    <row r="319" customFormat="false" ht="15" hidden="false" customHeight="false" outlineLevel="0" collapsed="false">
      <c r="A319" s="448" t="s">
        <v>122</v>
      </c>
      <c r="B319" s="0" t="s">
        <v>2485</v>
      </c>
      <c r="C319" s="0" t="s">
        <v>2184</v>
      </c>
      <c r="D319" s="0" t="n">
        <v>30</v>
      </c>
      <c r="E319" s="0" t="n">
        <v>19.3</v>
      </c>
      <c r="H319" s="448" t="s">
        <v>51</v>
      </c>
      <c r="I319" s="0" t="s">
        <v>2478</v>
      </c>
      <c r="J319" s="0" t="s">
        <v>2208</v>
      </c>
      <c r="K319" s="0" t="n">
        <v>23</v>
      </c>
      <c r="L319" s="0" t="n">
        <v>26.4</v>
      </c>
    </row>
    <row r="320" customFormat="false" ht="15" hidden="false" customHeight="false" outlineLevel="0" collapsed="false">
      <c r="A320" s="448" t="s">
        <v>130</v>
      </c>
      <c r="B320" s="0" t="s">
        <v>2489</v>
      </c>
      <c r="C320" s="0" t="s">
        <v>2157</v>
      </c>
      <c r="D320" s="0" t="n">
        <v>25</v>
      </c>
      <c r="E320" s="0" t="n">
        <v>19</v>
      </c>
      <c r="H320" s="448" t="s">
        <v>122</v>
      </c>
      <c r="I320" s="0" t="s">
        <v>2488</v>
      </c>
      <c r="J320" s="0" t="s">
        <v>2182</v>
      </c>
      <c r="K320" s="0" t="n">
        <v>25</v>
      </c>
      <c r="L320" s="0" t="n">
        <v>26.4</v>
      </c>
    </row>
    <row r="321" customFormat="false" ht="15" hidden="false" customHeight="false" outlineLevel="0" collapsed="false">
      <c r="A321" s="448" t="s">
        <v>130</v>
      </c>
      <c r="B321" s="0" t="s">
        <v>2499</v>
      </c>
      <c r="C321" s="0" t="s">
        <v>2135</v>
      </c>
      <c r="D321" s="0" t="n">
        <v>23</v>
      </c>
      <c r="E321" s="0" t="n">
        <v>18.8</v>
      </c>
      <c r="H321" s="448" t="s">
        <v>122</v>
      </c>
      <c r="I321" s="0" t="s">
        <v>2490</v>
      </c>
      <c r="J321" s="0" t="s">
        <v>2154</v>
      </c>
      <c r="K321" s="0" t="n">
        <v>28</v>
      </c>
      <c r="L321" s="0" t="n">
        <v>26.3</v>
      </c>
    </row>
    <row r="322" customFormat="false" ht="15" hidden="false" customHeight="false" outlineLevel="0" collapsed="false">
      <c r="A322" s="448" t="s">
        <v>51</v>
      </c>
      <c r="B322" s="0" t="s">
        <v>2500</v>
      </c>
      <c r="C322" s="0" t="s">
        <v>2171</v>
      </c>
      <c r="D322" s="0" t="n">
        <v>27</v>
      </c>
      <c r="E322" s="0" t="n">
        <v>18.8</v>
      </c>
      <c r="H322" s="448" t="s">
        <v>122</v>
      </c>
      <c r="I322" s="0" t="s">
        <v>2501</v>
      </c>
      <c r="J322" s="0" t="s">
        <v>2154</v>
      </c>
      <c r="K322" s="0" t="n">
        <v>28</v>
      </c>
      <c r="L322" s="0" t="n">
        <v>25.9</v>
      </c>
    </row>
    <row r="323" customFormat="false" ht="15" hidden="false" customHeight="false" outlineLevel="0" collapsed="false">
      <c r="A323" s="448" t="s">
        <v>51</v>
      </c>
      <c r="B323" s="0" t="s">
        <v>2502</v>
      </c>
      <c r="C323" s="0" t="s">
        <v>2179</v>
      </c>
      <c r="D323" s="0" t="n">
        <v>21</v>
      </c>
      <c r="E323" s="0" t="n">
        <v>18.8</v>
      </c>
      <c r="H323" s="448" t="s">
        <v>130</v>
      </c>
      <c r="I323" s="0" t="s">
        <v>2503</v>
      </c>
      <c r="J323" s="0" t="s">
        <v>2177</v>
      </c>
      <c r="K323" s="0" t="n">
        <v>25</v>
      </c>
      <c r="L323" s="0" t="n">
        <v>25.8</v>
      </c>
    </row>
    <row r="324" customFormat="false" ht="15" hidden="false" customHeight="false" outlineLevel="0" collapsed="false">
      <c r="A324" s="448" t="s">
        <v>51</v>
      </c>
      <c r="B324" s="0" t="s">
        <v>2504</v>
      </c>
      <c r="C324" s="0" t="s">
        <v>2135</v>
      </c>
      <c r="D324" s="0" t="n">
        <v>29</v>
      </c>
      <c r="E324" s="0" t="n">
        <v>18</v>
      </c>
      <c r="H324" s="448" t="s">
        <v>51</v>
      </c>
      <c r="I324" s="0" t="s">
        <v>2492</v>
      </c>
      <c r="J324" s="0" t="s">
        <v>2154</v>
      </c>
      <c r="K324" s="0" t="n">
        <v>24</v>
      </c>
      <c r="L324" s="0" t="n">
        <v>25.2</v>
      </c>
    </row>
    <row r="325" customFormat="false" ht="15" hidden="false" customHeight="false" outlineLevel="0" collapsed="false">
      <c r="A325" s="448" t="s">
        <v>22</v>
      </c>
      <c r="B325" s="0" t="s">
        <v>2505</v>
      </c>
      <c r="C325" s="0" t="s">
        <v>2179</v>
      </c>
      <c r="D325" s="0" t="n">
        <v>23</v>
      </c>
      <c r="E325" s="0" t="n">
        <v>18</v>
      </c>
      <c r="H325" s="448" t="s">
        <v>51</v>
      </c>
      <c r="I325" s="0" t="s">
        <v>2484</v>
      </c>
      <c r="J325" s="0" t="s">
        <v>2129</v>
      </c>
      <c r="K325" s="0" t="n">
        <v>23</v>
      </c>
      <c r="L325" s="0" t="n">
        <v>25.1</v>
      </c>
    </row>
    <row r="326" customFormat="false" ht="15" hidden="false" customHeight="false" outlineLevel="0" collapsed="false">
      <c r="A326" s="448" t="s">
        <v>51</v>
      </c>
      <c r="B326" s="0" t="s">
        <v>2506</v>
      </c>
      <c r="C326" s="0" t="s">
        <v>2173</v>
      </c>
      <c r="D326" s="0" t="n">
        <v>34</v>
      </c>
      <c r="E326" s="0" t="n">
        <v>17.7</v>
      </c>
      <c r="H326" s="448" t="s">
        <v>130</v>
      </c>
      <c r="I326" s="0" t="s">
        <v>2507</v>
      </c>
      <c r="J326" s="0" t="s">
        <v>2133</v>
      </c>
      <c r="K326" s="0" t="n">
        <v>31</v>
      </c>
      <c r="L326" s="0" t="n">
        <v>24</v>
      </c>
    </row>
    <row r="327" customFormat="false" ht="15" hidden="false" customHeight="false" outlineLevel="0" collapsed="false">
      <c r="A327" s="448" t="s">
        <v>122</v>
      </c>
      <c r="B327" s="0" t="s">
        <v>2501</v>
      </c>
      <c r="C327" s="0" t="s">
        <v>2154</v>
      </c>
      <c r="D327" s="0" t="n">
        <v>28</v>
      </c>
      <c r="E327" s="0" t="n">
        <v>16.9</v>
      </c>
      <c r="H327" s="448" t="s">
        <v>51</v>
      </c>
      <c r="I327" s="0" t="s">
        <v>2500</v>
      </c>
      <c r="J327" s="0" t="s">
        <v>2171</v>
      </c>
      <c r="K327" s="0" t="n">
        <v>27</v>
      </c>
      <c r="L327" s="0" t="n">
        <v>23.8</v>
      </c>
    </row>
    <row r="328" customFormat="false" ht="15" hidden="false" customHeight="false" outlineLevel="0" collapsed="false">
      <c r="A328" s="448" t="s">
        <v>51</v>
      </c>
      <c r="B328" s="0" t="s">
        <v>2508</v>
      </c>
      <c r="C328" s="0" t="s">
        <v>2157</v>
      </c>
      <c r="D328" s="0" t="n">
        <v>27</v>
      </c>
      <c r="E328" s="0" t="n">
        <v>16.8</v>
      </c>
      <c r="H328" s="448" t="s">
        <v>51</v>
      </c>
      <c r="I328" s="0" t="s">
        <v>2502</v>
      </c>
      <c r="J328" s="0" t="s">
        <v>2179</v>
      </c>
      <c r="K328" s="0" t="n">
        <v>21</v>
      </c>
      <c r="L328" s="0" t="n">
        <v>23.8</v>
      </c>
    </row>
    <row r="329" customFormat="false" ht="15" hidden="false" customHeight="false" outlineLevel="0" collapsed="false">
      <c r="A329" s="448" t="s">
        <v>130</v>
      </c>
      <c r="B329" s="0" t="s">
        <v>2495</v>
      </c>
      <c r="C329" s="0" t="s">
        <v>2164</v>
      </c>
      <c r="D329" s="0" t="n">
        <v>31</v>
      </c>
      <c r="E329" s="0" t="n">
        <v>16.2</v>
      </c>
      <c r="H329" s="448" t="s">
        <v>130</v>
      </c>
      <c r="I329" s="0" t="s">
        <v>2509</v>
      </c>
      <c r="J329" s="0" t="s">
        <v>2137</v>
      </c>
      <c r="K329" s="0" t="n">
        <v>27</v>
      </c>
      <c r="L329" s="0" t="n">
        <v>23.6</v>
      </c>
    </row>
    <row r="330" customFormat="false" ht="15" hidden="false" customHeight="false" outlineLevel="0" collapsed="false">
      <c r="A330" s="448" t="s">
        <v>122</v>
      </c>
      <c r="B330" s="0" t="s">
        <v>2493</v>
      </c>
      <c r="C330" s="0" t="s">
        <v>2162</v>
      </c>
      <c r="D330" s="0" t="n">
        <v>30</v>
      </c>
      <c r="E330" s="0" t="n">
        <v>16.1</v>
      </c>
      <c r="H330" s="448" t="s">
        <v>130</v>
      </c>
      <c r="I330" s="0" t="s">
        <v>2510</v>
      </c>
      <c r="J330" s="0" t="s">
        <v>2152</v>
      </c>
      <c r="K330" s="0" t="n">
        <v>31</v>
      </c>
      <c r="L330" s="0" t="n">
        <v>23.5</v>
      </c>
    </row>
    <row r="331" customFormat="false" ht="15" hidden="false" customHeight="false" outlineLevel="0" collapsed="false">
      <c r="A331" s="448" t="s">
        <v>122</v>
      </c>
      <c r="B331" s="0" t="s">
        <v>2498</v>
      </c>
      <c r="C331" s="0" t="s">
        <v>2150</v>
      </c>
      <c r="D331" s="0" t="n">
        <v>23</v>
      </c>
      <c r="E331" s="0" t="n">
        <v>15.8</v>
      </c>
      <c r="H331" s="448" t="s">
        <v>122</v>
      </c>
      <c r="I331" s="0" t="s">
        <v>2511</v>
      </c>
      <c r="J331" s="0" t="s">
        <v>2179</v>
      </c>
      <c r="K331" s="0" t="n">
        <v>27</v>
      </c>
      <c r="L331" s="0" t="n">
        <v>22.6</v>
      </c>
    </row>
    <row r="332" customFormat="false" ht="15" hidden="false" customHeight="false" outlineLevel="0" collapsed="false">
      <c r="A332" s="448" t="s">
        <v>51</v>
      </c>
      <c r="B332" s="0" t="s">
        <v>2512</v>
      </c>
      <c r="C332" s="0" t="s">
        <v>2144</v>
      </c>
      <c r="D332" s="0" t="n">
        <v>27</v>
      </c>
      <c r="E332" s="0" t="n">
        <v>15.8</v>
      </c>
      <c r="H332" s="448" t="s">
        <v>51</v>
      </c>
      <c r="I332" s="0" t="s">
        <v>2496</v>
      </c>
      <c r="J332" s="0" t="s">
        <v>2177</v>
      </c>
      <c r="K332" s="0" t="n">
        <v>23</v>
      </c>
      <c r="L332" s="0" t="n">
        <v>22</v>
      </c>
    </row>
    <row r="333" customFormat="false" ht="15" hidden="false" customHeight="false" outlineLevel="0" collapsed="false">
      <c r="A333" s="448" t="s">
        <v>130</v>
      </c>
      <c r="B333" s="0" t="s">
        <v>2497</v>
      </c>
      <c r="C333" s="0" t="s">
        <v>2150</v>
      </c>
      <c r="D333" s="0" t="n">
        <v>26</v>
      </c>
      <c r="E333" s="0" t="n">
        <v>15.6</v>
      </c>
      <c r="H333" s="448" t="s">
        <v>130</v>
      </c>
      <c r="I333" s="0" t="s">
        <v>2513</v>
      </c>
      <c r="J333" s="0" t="s">
        <v>2160</v>
      </c>
      <c r="K333" s="0" t="n">
        <v>0</v>
      </c>
      <c r="L333" s="0" t="n">
        <v>21.6</v>
      </c>
    </row>
    <row r="334" customFormat="false" ht="15" hidden="false" customHeight="false" outlineLevel="0" collapsed="false">
      <c r="A334" s="448" t="s">
        <v>130</v>
      </c>
      <c r="B334" s="0" t="s">
        <v>2509</v>
      </c>
      <c r="C334" s="0" t="s">
        <v>2137</v>
      </c>
      <c r="D334" s="0" t="n">
        <v>27</v>
      </c>
      <c r="E334" s="0" t="n">
        <v>15.6</v>
      </c>
      <c r="H334" s="448" t="s">
        <v>122</v>
      </c>
      <c r="I334" s="0" t="s">
        <v>2514</v>
      </c>
      <c r="J334" s="0" t="s">
        <v>2168</v>
      </c>
      <c r="K334" s="0" t="n">
        <v>29</v>
      </c>
      <c r="L334" s="0" t="n">
        <v>21.2</v>
      </c>
    </row>
    <row r="335" customFormat="false" ht="15" hidden="false" customHeight="false" outlineLevel="0" collapsed="false">
      <c r="A335" s="448" t="s">
        <v>130</v>
      </c>
      <c r="B335" s="0" t="s">
        <v>2483</v>
      </c>
      <c r="C335" s="0" t="s">
        <v>2162</v>
      </c>
      <c r="D335" s="0" t="n">
        <v>25</v>
      </c>
      <c r="E335" s="0" t="n">
        <v>15.5</v>
      </c>
      <c r="H335" s="448" t="s">
        <v>51</v>
      </c>
      <c r="I335" s="0" t="s">
        <v>2515</v>
      </c>
      <c r="J335" s="0" t="s">
        <v>2168</v>
      </c>
      <c r="K335" s="0" t="n">
        <v>31</v>
      </c>
      <c r="L335" s="0" t="n">
        <v>21.1</v>
      </c>
    </row>
    <row r="336" customFormat="false" ht="15" hidden="false" customHeight="false" outlineLevel="0" collapsed="false">
      <c r="A336" s="448" t="s">
        <v>51</v>
      </c>
      <c r="B336" s="0" t="s">
        <v>2516</v>
      </c>
      <c r="C336" s="0" t="s">
        <v>2182</v>
      </c>
      <c r="D336" s="0" t="n">
        <v>24</v>
      </c>
      <c r="E336" s="0" t="n">
        <v>15.4</v>
      </c>
      <c r="H336" s="448" t="s">
        <v>130</v>
      </c>
      <c r="I336" s="0" t="s">
        <v>2517</v>
      </c>
      <c r="J336" s="0" t="s">
        <v>2133</v>
      </c>
      <c r="K336" s="0" t="n">
        <v>29</v>
      </c>
      <c r="L336" s="0" t="n">
        <v>20.1</v>
      </c>
    </row>
    <row r="337" customFormat="false" ht="15" hidden="false" customHeight="false" outlineLevel="0" collapsed="false">
      <c r="A337" s="448" t="s">
        <v>51</v>
      </c>
      <c r="B337" s="0" t="s">
        <v>2518</v>
      </c>
      <c r="C337" s="0" t="s">
        <v>2133</v>
      </c>
      <c r="D337" s="0" t="n">
        <v>28</v>
      </c>
      <c r="E337" s="0" t="n">
        <v>15.3</v>
      </c>
      <c r="H337" s="448" t="s">
        <v>51</v>
      </c>
      <c r="I337" s="0" t="s">
        <v>2504</v>
      </c>
      <c r="J337" s="0" t="s">
        <v>2135</v>
      </c>
      <c r="K337" s="0" t="n">
        <v>29</v>
      </c>
      <c r="L337" s="0" t="n">
        <v>20</v>
      </c>
    </row>
    <row r="338" customFormat="false" ht="15" hidden="false" customHeight="false" outlineLevel="0" collapsed="false">
      <c r="A338" s="448" t="s">
        <v>122</v>
      </c>
      <c r="B338" s="0" t="s">
        <v>2519</v>
      </c>
      <c r="C338" s="0" t="s">
        <v>2177</v>
      </c>
      <c r="D338" s="0" t="n">
        <v>24</v>
      </c>
      <c r="E338" s="0" t="n">
        <v>15</v>
      </c>
      <c r="H338" s="448" t="s">
        <v>122</v>
      </c>
      <c r="I338" s="0" t="s">
        <v>2519</v>
      </c>
      <c r="J338" s="0" t="s">
        <v>2177</v>
      </c>
      <c r="K338" s="0" t="n">
        <v>24</v>
      </c>
      <c r="L338" s="0" t="n">
        <v>20</v>
      </c>
    </row>
    <row r="339" customFormat="false" ht="15" hidden="false" customHeight="false" outlineLevel="0" collapsed="false">
      <c r="A339" s="448" t="s">
        <v>51</v>
      </c>
      <c r="B339" s="0" t="s">
        <v>2520</v>
      </c>
      <c r="C339" s="0" t="s">
        <v>2191</v>
      </c>
      <c r="D339" s="0" t="n">
        <v>27</v>
      </c>
      <c r="E339" s="0" t="n">
        <v>14.7</v>
      </c>
      <c r="H339" s="448" t="n">
        <v>0</v>
      </c>
      <c r="K339" s="0" t="n">
        <v>0</v>
      </c>
      <c r="L339" s="0" t="n">
        <v>19.85</v>
      </c>
    </row>
    <row r="340" customFormat="false" ht="15" hidden="false" customHeight="false" outlineLevel="0" collapsed="false">
      <c r="A340" s="448" t="s">
        <v>51</v>
      </c>
      <c r="B340" s="0" t="s">
        <v>2521</v>
      </c>
      <c r="C340" s="0" t="s">
        <v>2175</v>
      </c>
      <c r="D340" s="0" t="n">
        <v>23</v>
      </c>
      <c r="E340" s="0" t="n">
        <v>14.4</v>
      </c>
      <c r="H340" s="448" t="s">
        <v>51</v>
      </c>
      <c r="I340" s="0" t="s">
        <v>2512</v>
      </c>
      <c r="J340" s="0" t="s">
        <v>2144</v>
      </c>
      <c r="K340" s="0" t="n">
        <v>27</v>
      </c>
      <c r="L340" s="0" t="n">
        <v>19.8</v>
      </c>
    </row>
    <row r="341" customFormat="false" ht="15" hidden="false" customHeight="false" outlineLevel="0" collapsed="false">
      <c r="A341" s="448" t="s">
        <v>51</v>
      </c>
      <c r="B341" s="0" t="s">
        <v>2515</v>
      </c>
      <c r="C341" s="0" t="s">
        <v>2168</v>
      </c>
      <c r="D341" s="0" t="n">
        <v>31</v>
      </c>
      <c r="E341" s="0" t="n">
        <v>14.1</v>
      </c>
      <c r="H341" s="448" t="s">
        <v>51</v>
      </c>
      <c r="I341" s="0" t="s">
        <v>2508</v>
      </c>
      <c r="J341" s="0" t="s">
        <v>2157</v>
      </c>
      <c r="K341" s="0" t="n">
        <v>27</v>
      </c>
      <c r="L341" s="0" t="n">
        <v>19.8</v>
      </c>
    </row>
    <row r="342" customFormat="false" ht="15" hidden="false" customHeight="false" outlineLevel="0" collapsed="false">
      <c r="A342" s="448" t="s">
        <v>22</v>
      </c>
      <c r="B342" s="0" t="s">
        <v>2522</v>
      </c>
      <c r="C342" s="0" t="s">
        <v>2157</v>
      </c>
      <c r="D342" s="0" t="n">
        <v>38</v>
      </c>
      <c r="E342" s="0" t="n">
        <v>14.1</v>
      </c>
      <c r="H342" s="448" t="s">
        <v>51</v>
      </c>
      <c r="I342" s="0" t="s">
        <v>2506</v>
      </c>
      <c r="J342" s="0" t="s">
        <v>2173</v>
      </c>
      <c r="K342" s="0" t="n">
        <v>34</v>
      </c>
      <c r="L342" s="0" t="n">
        <v>19.7</v>
      </c>
    </row>
    <row r="343" customFormat="false" ht="15" hidden="false" customHeight="false" outlineLevel="0" collapsed="false">
      <c r="A343" s="448" t="s">
        <v>130</v>
      </c>
      <c r="B343" s="0" t="s">
        <v>2507</v>
      </c>
      <c r="C343" s="0" t="s">
        <v>2133</v>
      </c>
      <c r="D343" s="0" t="n">
        <v>31</v>
      </c>
      <c r="E343" s="0" t="n">
        <v>14</v>
      </c>
      <c r="H343" s="448" t="s">
        <v>51</v>
      </c>
      <c r="I343" s="0" t="s">
        <v>2520</v>
      </c>
      <c r="J343" s="0" t="s">
        <v>2191</v>
      </c>
      <c r="K343" s="0" t="n">
        <v>27</v>
      </c>
      <c r="L343" s="0" t="n">
        <v>19.7</v>
      </c>
    </row>
    <row r="344" customFormat="false" ht="15" hidden="false" customHeight="false" outlineLevel="0" collapsed="false">
      <c r="A344" s="448" t="s">
        <v>122</v>
      </c>
      <c r="B344" s="0" t="s">
        <v>2523</v>
      </c>
      <c r="C344" s="0" t="s">
        <v>2175</v>
      </c>
      <c r="D344" s="0" t="n">
        <v>23</v>
      </c>
      <c r="E344" s="0" t="n">
        <v>13.8</v>
      </c>
      <c r="H344" s="448" t="s">
        <v>122</v>
      </c>
      <c r="I344" s="0" t="s">
        <v>2524</v>
      </c>
      <c r="J344" s="0" t="s">
        <v>2186</v>
      </c>
      <c r="K344" s="0" t="n">
        <v>29</v>
      </c>
      <c r="L344" s="0" t="n">
        <v>19.5</v>
      </c>
    </row>
    <row r="345" customFormat="false" ht="15" hidden="false" customHeight="false" outlineLevel="0" collapsed="false">
      <c r="A345" s="448" t="s">
        <v>51</v>
      </c>
      <c r="B345" s="0" t="s">
        <v>2525</v>
      </c>
      <c r="C345" s="0" t="s">
        <v>2164</v>
      </c>
      <c r="D345" s="0" t="n">
        <v>21</v>
      </c>
      <c r="E345" s="0" t="n">
        <v>13.7</v>
      </c>
      <c r="H345" s="448" t="s">
        <v>130</v>
      </c>
      <c r="I345" s="0" t="s">
        <v>2526</v>
      </c>
      <c r="J345" s="0" t="s">
        <v>2527</v>
      </c>
      <c r="K345" s="0" t="n">
        <v>32</v>
      </c>
      <c r="L345" s="0" t="n">
        <v>19.4</v>
      </c>
    </row>
    <row r="346" customFormat="false" ht="15" hidden="false" customHeight="false" outlineLevel="0" collapsed="false">
      <c r="A346" s="448" t="s">
        <v>122</v>
      </c>
      <c r="B346" s="0" t="s">
        <v>2524</v>
      </c>
      <c r="C346" s="0" t="s">
        <v>2186</v>
      </c>
      <c r="D346" s="0" t="n">
        <v>29</v>
      </c>
      <c r="E346" s="0" t="n">
        <v>13.5</v>
      </c>
      <c r="H346" s="448" t="s">
        <v>122</v>
      </c>
      <c r="I346" s="0" t="s">
        <v>2528</v>
      </c>
      <c r="J346" s="0" t="s">
        <v>2179</v>
      </c>
      <c r="K346" s="0" t="n">
        <v>23</v>
      </c>
      <c r="L346" s="0" t="n">
        <v>19</v>
      </c>
    </row>
    <row r="347" customFormat="false" ht="15" hidden="false" customHeight="false" outlineLevel="0" collapsed="false">
      <c r="A347" s="448" t="s">
        <v>51</v>
      </c>
      <c r="B347" s="0" t="s">
        <v>2529</v>
      </c>
      <c r="C347" s="0" t="s">
        <v>2184</v>
      </c>
      <c r="D347" s="0" t="n">
        <v>23</v>
      </c>
      <c r="E347" s="0" t="n">
        <v>13.4</v>
      </c>
      <c r="H347" s="448" t="s">
        <v>130</v>
      </c>
      <c r="I347" s="0" t="s">
        <v>2530</v>
      </c>
      <c r="J347" s="0" t="s">
        <v>2222</v>
      </c>
      <c r="K347" s="0" t="n">
        <v>25</v>
      </c>
      <c r="L347" s="0" t="n">
        <v>18.5</v>
      </c>
    </row>
    <row r="348" customFormat="false" ht="15" hidden="false" customHeight="false" outlineLevel="0" collapsed="false">
      <c r="A348" s="448" t="s">
        <v>51</v>
      </c>
      <c r="B348" s="0" t="s">
        <v>2531</v>
      </c>
      <c r="C348" s="0" t="s">
        <v>2146</v>
      </c>
      <c r="D348" s="0" t="n">
        <v>23</v>
      </c>
      <c r="E348" s="0" t="n">
        <v>13.3</v>
      </c>
      <c r="H348" s="448" t="s">
        <v>22</v>
      </c>
      <c r="I348" s="0" t="s">
        <v>2505</v>
      </c>
      <c r="J348" s="0" t="s">
        <v>2179</v>
      </c>
      <c r="K348" s="0" t="n">
        <v>23</v>
      </c>
      <c r="L348" s="0" t="n">
        <v>18</v>
      </c>
    </row>
    <row r="349" customFormat="false" ht="15" hidden="false" customHeight="false" outlineLevel="0" collapsed="false">
      <c r="A349" s="448" t="s">
        <v>122</v>
      </c>
      <c r="B349" s="0" t="s">
        <v>2532</v>
      </c>
      <c r="C349" s="0" t="s">
        <v>2146</v>
      </c>
      <c r="D349" s="0" t="n">
        <v>25</v>
      </c>
      <c r="E349" s="0" t="n">
        <v>13.2</v>
      </c>
      <c r="H349" s="448" t="s">
        <v>130</v>
      </c>
      <c r="I349" s="0" t="s">
        <v>2533</v>
      </c>
      <c r="J349" s="0" t="s">
        <v>2139</v>
      </c>
      <c r="K349" s="0" t="n">
        <v>25</v>
      </c>
      <c r="L349" s="0" t="n">
        <v>18</v>
      </c>
    </row>
    <row r="350" customFormat="false" ht="15" hidden="false" customHeight="false" outlineLevel="0" collapsed="false">
      <c r="A350" s="448" t="s">
        <v>22</v>
      </c>
      <c r="B350" s="0" t="s">
        <v>2534</v>
      </c>
      <c r="C350" s="0" t="s">
        <v>2131</v>
      </c>
      <c r="D350" s="0" t="n">
        <v>31</v>
      </c>
      <c r="E350" s="0" t="n">
        <v>13</v>
      </c>
      <c r="H350" s="448" t="s">
        <v>122</v>
      </c>
      <c r="I350" s="0" t="s">
        <v>2535</v>
      </c>
      <c r="J350" s="0" t="s">
        <v>2160</v>
      </c>
      <c r="K350" s="0" t="n">
        <v>31</v>
      </c>
      <c r="L350" s="0" t="n">
        <v>17.5</v>
      </c>
    </row>
    <row r="351" customFormat="false" ht="15" hidden="false" customHeight="false" outlineLevel="0" collapsed="false">
      <c r="A351" s="448" t="s">
        <v>122</v>
      </c>
      <c r="B351" s="0" t="s">
        <v>2536</v>
      </c>
      <c r="C351" s="0" t="s">
        <v>2537</v>
      </c>
      <c r="D351" s="0" t="n">
        <v>24</v>
      </c>
      <c r="E351" s="0" t="n">
        <v>12.6</v>
      </c>
      <c r="H351" s="448" t="s">
        <v>122</v>
      </c>
      <c r="I351" s="0" t="s">
        <v>2538</v>
      </c>
      <c r="J351" s="0" t="s">
        <v>2208</v>
      </c>
      <c r="K351" s="0" t="n">
        <v>30</v>
      </c>
      <c r="L351" s="0" t="n">
        <v>17.3</v>
      </c>
    </row>
    <row r="352" customFormat="false" ht="15" hidden="false" customHeight="false" outlineLevel="0" collapsed="false">
      <c r="A352" s="448" t="s">
        <v>122</v>
      </c>
      <c r="B352" s="0" t="s">
        <v>2514</v>
      </c>
      <c r="C352" s="0" t="s">
        <v>2168</v>
      </c>
      <c r="D352" s="0" t="n">
        <v>29</v>
      </c>
      <c r="E352" s="0" t="n">
        <v>12.2</v>
      </c>
      <c r="H352" s="448" t="s">
        <v>122</v>
      </c>
      <c r="I352" s="0" t="s">
        <v>2536</v>
      </c>
      <c r="J352" s="0" t="s">
        <v>2537</v>
      </c>
      <c r="K352" s="0" t="n">
        <v>24</v>
      </c>
      <c r="L352" s="0" t="n">
        <v>16.6</v>
      </c>
    </row>
    <row r="353" customFormat="false" ht="15" hidden="false" customHeight="false" outlineLevel="0" collapsed="false">
      <c r="A353" s="448" t="s">
        <v>51</v>
      </c>
      <c r="B353" s="0" t="s">
        <v>2539</v>
      </c>
      <c r="C353" s="0" t="s">
        <v>2208</v>
      </c>
      <c r="D353" s="0" t="n">
        <v>24</v>
      </c>
      <c r="E353" s="0" t="n">
        <v>12.2</v>
      </c>
      <c r="H353" s="448" t="s">
        <v>130</v>
      </c>
      <c r="I353" s="0" t="s">
        <v>2540</v>
      </c>
      <c r="J353" s="0" t="s">
        <v>2175</v>
      </c>
      <c r="K353" s="0" t="n">
        <v>26</v>
      </c>
      <c r="L353" s="0" t="n">
        <v>16.6</v>
      </c>
    </row>
    <row r="354" customFormat="false" ht="15" hidden="false" customHeight="false" outlineLevel="0" collapsed="false">
      <c r="A354" s="448" t="s">
        <v>130</v>
      </c>
      <c r="B354" s="0" t="s">
        <v>2533</v>
      </c>
      <c r="C354" s="0" t="s">
        <v>2139</v>
      </c>
      <c r="D354" s="0" t="n">
        <v>25</v>
      </c>
      <c r="E354" s="0" t="n">
        <v>12</v>
      </c>
      <c r="H354" s="448" t="s">
        <v>51</v>
      </c>
      <c r="I354" s="0" t="s">
        <v>2516</v>
      </c>
      <c r="J354" s="0" t="s">
        <v>2182</v>
      </c>
      <c r="K354" s="0" t="n">
        <v>24</v>
      </c>
      <c r="L354" s="0" t="n">
        <v>16.4</v>
      </c>
    </row>
    <row r="355" customFormat="false" ht="15" hidden="false" customHeight="false" outlineLevel="0" collapsed="false">
      <c r="A355" s="448" t="s">
        <v>130</v>
      </c>
      <c r="B355" s="0" t="s">
        <v>2530</v>
      </c>
      <c r="C355" s="0" t="s">
        <v>2222</v>
      </c>
      <c r="D355" s="0" t="n">
        <v>25</v>
      </c>
      <c r="E355" s="0" t="n">
        <v>11.5</v>
      </c>
      <c r="H355" s="448" t="s">
        <v>51</v>
      </c>
      <c r="I355" s="0" t="s">
        <v>2518</v>
      </c>
      <c r="J355" s="0" t="s">
        <v>2133</v>
      </c>
      <c r="K355" s="0" t="n">
        <v>28</v>
      </c>
      <c r="L355" s="0" t="n">
        <v>16.3</v>
      </c>
    </row>
    <row r="356" customFormat="false" ht="15" hidden="false" customHeight="false" outlineLevel="0" collapsed="false">
      <c r="A356" s="448" t="s">
        <v>122</v>
      </c>
      <c r="B356" s="0" t="s">
        <v>2535</v>
      </c>
      <c r="C356" s="0" t="s">
        <v>2160</v>
      </c>
      <c r="D356" s="0" t="n">
        <v>31</v>
      </c>
      <c r="E356" s="0" t="n">
        <v>11.5</v>
      </c>
      <c r="H356" s="448" t="s">
        <v>130</v>
      </c>
      <c r="I356" s="0" t="s">
        <v>2541</v>
      </c>
      <c r="J356" s="0" t="s">
        <v>2189</v>
      </c>
      <c r="K356" s="0" t="n">
        <v>29</v>
      </c>
      <c r="L356" s="0" t="n">
        <v>16.1</v>
      </c>
    </row>
    <row r="357" customFormat="false" ht="15" hidden="false" customHeight="false" outlineLevel="0" collapsed="false">
      <c r="A357" s="448" t="s">
        <v>51</v>
      </c>
      <c r="B357" s="0" t="s">
        <v>2542</v>
      </c>
      <c r="C357" s="0" t="s">
        <v>2164</v>
      </c>
      <c r="D357" s="0" t="n">
        <v>24</v>
      </c>
      <c r="E357" s="0" t="n">
        <v>11.5</v>
      </c>
      <c r="H357" s="448" t="s">
        <v>51</v>
      </c>
      <c r="I357" s="0" t="s">
        <v>2521</v>
      </c>
      <c r="J357" s="0" t="s">
        <v>2175</v>
      </c>
      <c r="K357" s="0" t="n">
        <v>23</v>
      </c>
      <c r="L357" s="0" t="n">
        <v>15.4</v>
      </c>
    </row>
    <row r="358" customFormat="false" ht="15" hidden="false" customHeight="false" outlineLevel="0" collapsed="false">
      <c r="A358" s="448" t="s">
        <v>130</v>
      </c>
      <c r="B358" s="0" t="s">
        <v>2517</v>
      </c>
      <c r="C358" s="0" t="s">
        <v>2133</v>
      </c>
      <c r="D358" s="0" t="n">
        <v>29</v>
      </c>
      <c r="E358" s="0" t="n">
        <v>11.1</v>
      </c>
      <c r="H358" s="448" t="s">
        <v>51</v>
      </c>
      <c r="I358" s="0" t="s">
        <v>2531</v>
      </c>
      <c r="J358" s="0" t="s">
        <v>2146</v>
      </c>
      <c r="K358" s="0" t="n">
        <v>23</v>
      </c>
      <c r="L358" s="0" t="n">
        <v>15.3</v>
      </c>
    </row>
    <row r="359" customFormat="false" ht="15" hidden="false" customHeight="false" outlineLevel="0" collapsed="false">
      <c r="A359" s="448" t="s">
        <v>130</v>
      </c>
      <c r="B359" s="0" t="s">
        <v>2543</v>
      </c>
      <c r="C359" s="0" t="s">
        <v>2129</v>
      </c>
      <c r="D359" s="0" t="n">
        <v>26</v>
      </c>
      <c r="E359" s="0" t="n">
        <v>10.8</v>
      </c>
      <c r="H359" s="448" t="s">
        <v>122</v>
      </c>
      <c r="I359" s="0" t="s">
        <v>2532</v>
      </c>
      <c r="J359" s="0" t="s">
        <v>2146</v>
      </c>
      <c r="K359" s="0" t="n">
        <v>25</v>
      </c>
      <c r="L359" s="0" t="n">
        <v>15.2</v>
      </c>
    </row>
    <row r="360" customFormat="false" ht="15" hidden="false" customHeight="false" outlineLevel="0" collapsed="false">
      <c r="A360" s="448" t="s">
        <v>122</v>
      </c>
      <c r="B360" s="0" t="s">
        <v>2511</v>
      </c>
      <c r="C360" s="0" t="s">
        <v>2179</v>
      </c>
      <c r="D360" s="0" t="n">
        <v>27</v>
      </c>
      <c r="E360" s="0" t="n">
        <v>10.6</v>
      </c>
      <c r="H360" s="448" t="s">
        <v>130</v>
      </c>
      <c r="I360" s="0" t="s">
        <v>2543</v>
      </c>
      <c r="J360" s="0" t="s">
        <v>2129</v>
      </c>
      <c r="K360" s="0" t="n">
        <v>26</v>
      </c>
      <c r="L360" s="0" t="n">
        <v>14.8</v>
      </c>
    </row>
    <row r="361" customFormat="false" ht="15" hidden="false" customHeight="false" outlineLevel="0" collapsed="false">
      <c r="A361" s="448" t="s">
        <v>130</v>
      </c>
      <c r="B361" s="0" t="s">
        <v>2510</v>
      </c>
      <c r="C361" s="0" t="s">
        <v>2152</v>
      </c>
      <c r="D361" s="0" t="n">
        <v>31</v>
      </c>
      <c r="E361" s="0" t="n">
        <v>10.5</v>
      </c>
      <c r="H361" s="448" t="s">
        <v>122</v>
      </c>
      <c r="I361" s="0" t="s">
        <v>2544</v>
      </c>
      <c r="J361" s="0" t="s">
        <v>2135</v>
      </c>
      <c r="K361" s="0" t="n">
        <v>23</v>
      </c>
      <c r="L361" s="0" t="n">
        <v>14.8</v>
      </c>
    </row>
    <row r="362" customFormat="false" ht="15" hidden="false" customHeight="false" outlineLevel="0" collapsed="false">
      <c r="A362" s="448" t="s">
        <v>130</v>
      </c>
      <c r="B362" s="0" t="s">
        <v>2526</v>
      </c>
      <c r="C362" s="0" t="s">
        <v>2527</v>
      </c>
      <c r="D362" s="0" t="n">
        <v>32</v>
      </c>
      <c r="E362" s="0" t="n">
        <v>10.4</v>
      </c>
      <c r="H362" s="448" t="s">
        <v>130</v>
      </c>
      <c r="I362" s="0" t="s">
        <v>2545</v>
      </c>
      <c r="J362" s="0" t="s">
        <v>2152</v>
      </c>
      <c r="K362" s="0" t="n">
        <v>25</v>
      </c>
      <c r="L362" s="0" t="n">
        <v>14.8</v>
      </c>
    </row>
    <row r="363" customFormat="false" ht="15" hidden="false" customHeight="false" outlineLevel="0" collapsed="false">
      <c r="A363" s="448" t="s">
        <v>122</v>
      </c>
      <c r="B363" s="0" t="s">
        <v>2546</v>
      </c>
      <c r="C363" s="0" t="s">
        <v>2137</v>
      </c>
      <c r="D363" s="0" t="n">
        <v>24</v>
      </c>
      <c r="E363" s="0" t="n">
        <v>10.4</v>
      </c>
      <c r="H363" s="448" t="s">
        <v>51</v>
      </c>
      <c r="I363" s="0" t="s">
        <v>2542</v>
      </c>
      <c r="J363" s="0" t="s">
        <v>2164</v>
      </c>
      <c r="K363" s="0" t="n">
        <v>24</v>
      </c>
      <c r="L363" s="0" t="n">
        <v>14.5</v>
      </c>
    </row>
    <row r="364" customFormat="false" ht="15" hidden="false" customHeight="false" outlineLevel="0" collapsed="false">
      <c r="A364" s="448" t="s">
        <v>122</v>
      </c>
      <c r="B364" s="0" t="s">
        <v>2538</v>
      </c>
      <c r="C364" s="0" t="s">
        <v>2208</v>
      </c>
      <c r="D364" s="0" t="n">
        <v>30</v>
      </c>
      <c r="E364" s="0" t="n">
        <v>10.3</v>
      </c>
      <c r="H364" s="448" t="s">
        <v>122</v>
      </c>
      <c r="I364" s="0" t="s">
        <v>2546</v>
      </c>
      <c r="J364" s="0" t="s">
        <v>2137</v>
      </c>
      <c r="K364" s="0" t="n">
        <v>24</v>
      </c>
      <c r="L364" s="0" t="n">
        <v>14.4</v>
      </c>
    </row>
    <row r="365" customFormat="false" ht="15" hidden="false" customHeight="false" outlineLevel="0" collapsed="false">
      <c r="A365" s="448" t="s">
        <v>122</v>
      </c>
      <c r="B365" s="0" t="s">
        <v>2547</v>
      </c>
      <c r="C365" s="0" t="s">
        <v>2191</v>
      </c>
      <c r="D365" s="0" t="n">
        <v>22</v>
      </c>
      <c r="E365" s="0" t="n">
        <v>10.1</v>
      </c>
      <c r="H365" s="448" t="s">
        <v>51</v>
      </c>
      <c r="I365" s="0" t="s">
        <v>2539</v>
      </c>
      <c r="J365" s="0" t="s">
        <v>2208</v>
      </c>
      <c r="K365" s="0" t="n">
        <v>24</v>
      </c>
      <c r="L365" s="0" t="n">
        <v>14.2</v>
      </c>
    </row>
    <row r="366" customFormat="false" ht="15" hidden="false" customHeight="false" outlineLevel="0" collapsed="false">
      <c r="A366" s="448" t="s">
        <v>51</v>
      </c>
      <c r="B366" s="0" t="s">
        <v>2548</v>
      </c>
      <c r="C366" s="0" t="s">
        <v>2179</v>
      </c>
      <c r="D366" s="0" t="n">
        <v>27</v>
      </c>
      <c r="E366" s="0" t="n">
        <v>9.9</v>
      </c>
      <c r="H366" s="448" t="s">
        <v>22</v>
      </c>
      <c r="I366" s="0" t="s">
        <v>2522</v>
      </c>
      <c r="J366" s="0" t="s">
        <v>2157</v>
      </c>
      <c r="K366" s="0" t="n">
        <v>38</v>
      </c>
      <c r="L366" s="0" t="n">
        <v>14.1</v>
      </c>
    </row>
    <row r="367" customFormat="false" ht="15" hidden="false" customHeight="false" outlineLevel="0" collapsed="false">
      <c r="A367" s="448" t="s">
        <v>130</v>
      </c>
      <c r="B367" s="0" t="s">
        <v>2503</v>
      </c>
      <c r="C367" s="0" t="s">
        <v>2177</v>
      </c>
      <c r="D367" s="0" t="n">
        <v>25</v>
      </c>
      <c r="E367" s="0" t="n">
        <v>9.8</v>
      </c>
      <c r="H367" s="448" t="s">
        <v>122</v>
      </c>
      <c r="I367" s="0" t="s">
        <v>2549</v>
      </c>
      <c r="J367" s="0" t="s">
        <v>2184</v>
      </c>
      <c r="K367" s="0" t="n">
        <v>24</v>
      </c>
      <c r="L367" s="0" t="n">
        <v>13.6</v>
      </c>
    </row>
    <row r="368" customFormat="false" ht="15" hidden="false" customHeight="false" outlineLevel="0" collapsed="false">
      <c r="A368" s="448" t="s">
        <v>22</v>
      </c>
      <c r="B368" s="0" t="s">
        <v>2550</v>
      </c>
      <c r="C368" s="0" t="s">
        <v>2162</v>
      </c>
      <c r="D368" s="0" t="n">
        <v>32</v>
      </c>
      <c r="E368" s="0" t="n">
        <v>9.7</v>
      </c>
      <c r="H368" s="448" t="s">
        <v>51</v>
      </c>
      <c r="I368" s="0" t="s">
        <v>2529</v>
      </c>
      <c r="J368" s="0" t="s">
        <v>2184</v>
      </c>
      <c r="K368" s="0" t="n">
        <v>23</v>
      </c>
      <c r="L368" s="0" t="n">
        <v>13.4</v>
      </c>
    </row>
    <row r="369" customFormat="false" ht="15" hidden="false" customHeight="false" outlineLevel="0" collapsed="false">
      <c r="A369" s="448" t="s">
        <v>130</v>
      </c>
      <c r="B369" s="0" t="s">
        <v>2513</v>
      </c>
      <c r="C369" s="0" t="s">
        <v>2160</v>
      </c>
      <c r="D369" s="0" t="n">
        <v>0</v>
      </c>
      <c r="E369" s="0" t="n">
        <v>9.6</v>
      </c>
      <c r="H369" s="448" t="s">
        <v>130</v>
      </c>
      <c r="I369" s="0" t="s">
        <v>2551</v>
      </c>
      <c r="J369" s="0" t="s">
        <v>2162</v>
      </c>
      <c r="K369" s="0" t="n">
        <v>24</v>
      </c>
      <c r="L369" s="0" t="n">
        <v>13.4</v>
      </c>
    </row>
    <row r="370" customFormat="false" ht="15" hidden="false" customHeight="false" outlineLevel="0" collapsed="false">
      <c r="A370" s="448" t="s">
        <v>130</v>
      </c>
      <c r="B370" s="0" t="s">
        <v>2552</v>
      </c>
      <c r="C370" s="0" t="s">
        <v>2148</v>
      </c>
      <c r="D370" s="0" t="n">
        <v>30</v>
      </c>
      <c r="E370" s="0" t="n">
        <v>9.6</v>
      </c>
      <c r="H370" s="448" t="s">
        <v>130</v>
      </c>
      <c r="I370" s="0" t="s">
        <v>2553</v>
      </c>
      <c r="J370" s="0" t="s">
        <v>2198</v>
      </c>
      <c r="K370" s="0" t="n">
        <v>27</v>
      </c>
      <c r="L370" s="0" t="n">
        <v>13.2</v>
      </c>
    </row>
    <row r="371" customFormat="false" ht="15" hidden="false" customHeight="false" outlineLevel="0" collapsed="false">
      <c r="A371" s="448" t="s">
        <v>22</v>
      </c>
      <c r="B371" s="0" t="s">
        <v>2554</v>
      </c>
      <c r="C371" s="0" t="s">
        <v>2146</v>
      </c>
      <c r="D371" s="0" t="n">
        <v>25</v>
      </c>
      <c r="E371" s="0" t="n">
        <v>9.55</v>
      </c>
      <c r="H371" s="448" t="s">
        <v>22</v>
      </c>
      <c r="I371" s="0" t="s">
        <v>2534</v>
      </c>
      <c r="J371" s="0" t="s">
        <v>2131</v>
      </c>
      <c r="K371" s="0" t="n">
        <v>31</v>
      </c>
      <c r="L371" s="0" t="n">
        <v>13</v>
      </c>
    </row>
    <row r="372" customFormat="false" ht="15" hidden="false" customHeight="false" outlineLevel="0" collapsed="false">
      <c r="A372" s="448" t="s">
        <v>22</v>
      </c>
      <c r="B372" s="0" t="s">
        <v>2555</v>
      </c>
      <c r="C372" s="0" t="s">
        <v>2177</v>
      </c>
      <c r="D372" s="0" t="n">
        <v>25</v>
      </c>
      <c r="E372" s="0" t="n">
        <v>9.45</v>
      </c>
      <c r="H372" s="448" t="s">
        <v>122</v>
      </c>
      <c r="I372" s="0" t="s">
        <v>2556</v>
      </c>
      <c r="J372" s="0" t="s">
        <v>2186</v>
      </c>
      <c r="K372" s="0" t="n">
        <v>24</v>
      </c>
      <c r="L372" s="0" t="n">
        <v>13</v>
      </c>
    </row>
    <row r="373" customFormat="false" ht="15" hidden="false" customHeight="false" outlineLevel="0" collapsed="false">
      <c r="A373" s="448" t="s">
        <v>51</v>
      </c>
      <c r="B373" s="0" t="s">
        <v>2557</v>
      </c>
      <c r="C373" s="0" t="s">
        <v>2182</v>
      </c>
      <c r="D373" s="0" t="n">
        <v>23</v>
      </c>
      <c r="E373" s="0" t="n">
        <v>9.1</v>
      </c>
      <c r="H373" s="448" t="s">
        <v>130</v>
      </c>
      <c r="I373" s="0" t="s">
        <v>2552</v>
      </c>
      <c r="J373" s="0" t="s">
        <v>2148</v>
      </c>
      <c r="K373" s="0" t="n">
        <v>30</v>
      </c>
      <c r="L373" s="0" t="n">
        <v>12.6</v>
      </c>
    </row>
    <row r="374" customFormat="false" ht="15" hidden="false" customHeight="false" outlineLevel="0" collapsed="false">
      <c r="A374" s="448" t="s">
        <v>122</v>
      </c>
      <c r="B374" s="0" t="s">
        <v>2528</v>
      </c>
      <c r="C374" s="0" t="s">
        <v>2179</v>
      </c>
      <c r="D374" s="0" t="n">
        <v>23</v>
      </c>
      <c r="E374" s="0" t="n">
        <v>9</v>
      </c>
      <c r="H374" s="448" t="s">
        <v>130</v>
      </c>
      <c r="I374" s="0" t="s">
        <v>2558</v>
      </c>
      <c r="J374" s="0" t="s">
        <v>2173</v>
      </c>
      <c r="K374" s="0" t="n">
        <v>26</v>
      </c>
      <c r="L374" s="0" t="n">
        <v>12.4</v>
      </c>
    </row>
    <row r="375" customFormat="false" ht="15" hidden="false" customHeight="false" outlineLevel="0" collapsed="false">
      <c r="A375" s="448" t="s">
        <v>122</v>
      </c>
      <c r="B375" s="0" t="s">
        <v>2556</v>
      </c>
      <c r="C375" s="0" t="s">
        <v>2186</v>
      </c>
      <c r="D375" s="0" t="n">
        <v>24</v>
      </c>
      <c r="E375" s="0" t="n">
        <v>9</v>
      </c>
      <c r="H375" s="448" t="s">
        <v>51</v>
      </c>
      <c r="I375" s="0" t="s">
        <v>2559</v>
      </c>
      <c r="J375" s="0" t="s">
        <v>2150</v>
      </c>
      <c r="K375" s="0" t="n">
        <v>24</v>
      </c>
      <c r="L375" s="0" t="n">
        <v>12.3</v>
      </c>
    </row>
    <row r="376" customFormat="false" ht="15" hidden="false" customHeight="false" outlineLevel="0" collapsed="false">
      <c r="A376" s="448" t="s">
        <v>130</v>
      </c>
      <c r="B376" s="0" t="s">
        <v>2560</v>
      </c>
      <c r="C376" s="0" t="s">
        <v>2141</v>
      </c>
      <c r="D376" s="0" t="n">
        <v>28</v>
      </c>
      <c r="E376" s="0" t="n">
        <v>8.8</v>
      </c>
      <c r="H376" s="448" t="s">
        <v>122</v>
      </c>
      <c r="I376" s="0" t="s">
        <v>2547</v>
      </c>
      <c r="J376" s="0" t="s">
        <v>2191</v>
      </c>
      <c r="K376" s="0" t="n">
        <v>22</v>
      </c>
      <c r="L376" s="0" t="n">
        <v>12.1</v>
      </c>
    </row>
    <row r="377" customFormat="false" ht="15" hidden="false" customHeight="false" outlineLevel="0" collapsed="false">
      <c r="A377" s="448" t="s">
        <v>130</v>
      </c>
      <c r="B377" s="0" t="s">
        <v>2540</v>
      </c>
      <c r="C377" s="0" t="s">
        <v>2175</v>
      </c>
      <c r="D377" s="0" t="n">
        <v>26</v>
      </c>
      <c r="E377" s="0" t="n">
        <v>8.6</v>
      </c>
      <c r="H377" s="448" t="s">
        <v>122</v>
      </c>
      <c r="I377" s="0" t="s">
        <v>2561</v>
      </c>
      <c r="J377" s="0" t="s">
        <v>2168</v>
      </c>
      <c r="K377" s="0" t="n">
        <v>25</v>
      </c>
      <c r="L377" s="0" t="n">
        <v>12.1</v>
      </c>
    </row>
    <row r="378" customFormat="false" ht="15" hidden="false" customHeight="false" outlineLevel="0" collapsed="false">
      <c r="A378" s="448" t="s">
        <v>122</v>
      </c>
      <c r="B378" s="0" t="s">
        <v>2549</v>
      </c>
      <c r="C378" s="0" t="s">
        <v>2184</v>
      </c>
      <c r="D378" s="0" t="n">
        <v>24</v>
      </c>
      <c r="E378" s="0" t="n">
        <v>8.6</v>
      </c>
      <c r="H378" s="448" t="s">
        <v>130</v>
      </c>
      <c r="I378" s="0" t="s">
        <v>2560</v>
      </c>
      <c r="J378" s="0" t="s">
        <v>2141</v>
      </c>
      <c r="K378" s="0" t="n">
        <v>28</v>
      </c>
      <c r="L378" s="0" t="n">
        <v>11.8</v>
      </c>
    </row>
    <row r="379" customFormat="false" ht="15" hidden="false" customHeight="false" outlineLevel="0" collapsed="false">
      <c r="A379" s="448" t="s">
        <v>130</v>
      </c>
      <c r="B379" s="0" t="s">
        <v>2558</v>
      </c>
      <c r="C379" s="0" t="s">
        <v>2173</v>
      </c>
      <c r="D379" s="0" t="n">
        <v>26</v>
      </c>
      <c r="E379" s="0" t="n">
        <v>8.4</v>
      </c>
      <c r="H379" s="448" t="s">
        <v>122</v>
      </c>
      <c r="I379" s="0" t="s">
        <v>2562</v>
      </c>
      <c r="J379" s="0" t="s">
        <v>2152</v>
      </c>
      <c r="K379" s="0" t="n">
        <v>25</v>
      </c>
      <c r="L379" s="0" t="n">
        <v>11.8</v>
      </c>
    </row>
    <row r="380" customFormat="false" ht="15" hidden="false" customHeight="false" outlineLevel="0" collapsed="false">
      <c r="A380" s="448" t="s">
        <v>51</v>
      </c>
      <c r="B380" s="0" t="s">
        <v>2559</v>
      </c>
      <c r="C380" s="0" t="s">
        <v>2150</v>
      </c>
      <c r="D380" s="0" t="n">
        <v>24</v>
      </c>
      <c r="E380" s="0" t="n">
        <v>8.3</v>
      </c>
      <c r="H380" s="448" t="s">
        <v>122</v>
      </c>
      <c r="I380" s="0" t="s">
        <v>2563</v>
      </c>
      <c r="J380" s="0" t="s">
        <v>2129</v>
      </c>
      <c r="K380" s="0" t="n">
        <v>26</v>
      </c>
      <c r="L380" s="0" t="n">
        <v>11</v>
      </c>
    </row>
    <row r="381" customFormat="false" ht="15" hidden="false" customHeight="false" outlineLevel="0" collapsed="false">
      <c r="A381" s="448" t="s">
        <v>130</v>
      </c>
      <c r="B381" s="0" t="s">
        <v>2541</v>
      </c>
      <c r="C381" s="0" t="s">
        <v>2189</v>
      </c>
      <c r="D381" s="0" t="n">
        <v>29</v>
      </c>
      <c r="E381" s="0" t="n">
        <v>8.1</v>
      </c>
      <c r="H381" s="448" t="s">
        <v>22</v>
      </c>
      <c r="I381" s="0" t="s">
        <v>2550</v>
      </c>
      <c r="J381" s="0" t="s">
        <v>2162</v>
      </c>
      <c r="K381" s="0" t="n">
        <v>32</v>
      </c>
      <c r="L381" s="0" t="n">
        <v>9.7</v>
      </c>
    </row>
    <row r="382" customFormat="false" ht="15" hidden="false" customHeight="false" outlineLevel="0" collapsed="false">
      <c r="A382" s="448" t="s">
        <v>122</v>
      </c>
      <c r="B382" s="0" t="s">
        <v>2544</v>
      </c>
      <c r="C382" s="0" t="s">
        <v>2135</v>
      </c>
      <c r="D382" s="0" t="n">
        <v>23</v>
      </c>
      <c r="E382" s="0" t="n">
        <v>7.8</v>
      </c>
      <c r="H382" s="448" t="s">
        <v>130</v>
      </c>
      <c r="I382" s="0" t="s">
        <v>2564</v>
      </c>
      <c r="J382" s="0" t="s">
        <v>2129</v>
      </c>
      <c r="K382" s="0" t="n">
        <v>31</v>
      </c>
      <c r="L382" s="0" t="n">
        <v>9.7</v>
      </c>
    </row>
    <row r="383" customFormat="false" ht="15" hidden="false" customHeight="false" outlineLevel="0" collapsed="false">
      <c r="A383" s="448" t="s">
        <v>122</v>
      </c>
      <c r="B383" s="0" t="s">
        <v>2565</v>
      </c>
      <c r="C383" s="0" t="s">
        <v>2537</v>
      </c>
      <c r="D383" s="0" t="n">
        <v>26</v>
      </c>
      <c r="E383" s="0" t="n">
        <v>7.8</v>
      </c>
      <c r="H383" s="448" t="s">
        <v>122</v>
      </c>
      <c r="I383" s="0" t="s">
        <v>2566</v>
      </c>
      <c r="J383" s="0" t="s">
        <v>2177</v>
      </c>
      <c r="K383" s="0" t="n">
        <v>24</v>
      </c>
      <c r="L383" s="0" t="n">
        <v>9.7</v>
      </c>
    </row>
    <row r="384" customFormat="false" ht="15" hidden="false" customHeight="false" outlineLevel="0" collapsed="false">
      <c r="A384" s="448" t="s">
        <v>130</v>
      </c>
      <c r="B384" s="0" t="s">
        <v>2564</v>
      </c>
      <c r="C384" s="0" t="s">
        <v>2129</v>
      </c>
      <c r="D384" s="0" t="n">
        <v>31</v>
      </c>
      <c r="E384" s="0" t="n">
        <v>7.7</v>
      </c>
      <c r="H384" s="448" t="s">
        <v>51</v>
      </c>
      <c r="I384" s="0" t="s">
        <v>2567</v>
      </c>
      <c r="J384" s="0" t="s">
        <v>2189</v>
      </c>
      <c r="K384" s="0" t="n">
        <v>26</v>
      </c>
      <c r="L384" s="0" t="n">
        <v>9.6</v>
      </c>
    </row>
    <row r="385" customFormat="false" ht="15" hidden="false" customHeight="false" outlineLevel="0" collapsed="false">
      <c r="A385" s="448" t="s">
        <v>51</v>
      </c>
      <c r="B385" s="0" t="s">
        <v>2567</v>
      </c>
      <c r="C385" s="0" t="s">
        <v>2189</v>
      </c>
      <c r="D385" s="0" t="n">
        <v>26</v>
      </c>
      <c r="E385" s="0" t="n">
        <v>7.6</v>
      </c>
      <c r="H385" s="448" t="s">
        <v>51</v>
      </c>
      <c r="I385" s="0" t="s">
        <v>2568</v>
      </c>
      <c r="J385" s="0" t="s">
        <v>2175</v>
      </c>
      <c r="K385" s="0" t="n">
        <v>26</v>
      </c>
      <c r="L385" s="0" t="n">
        <v>9.6</v>
      </c>
    </row>
    <row r="386" customFormat="false" ht="15" hidden="false" customHeight="false" outlineLevel="0" collapsed="false">
      <c r="A386" s="448" t="s">
        <v>51</v>
      </c>
      <c r="B386" s="0" t="s">
        <v>2569</v>
      </c>
      <c r="C386" s="0" t="s">
        <v>2144</v>
      </c>
      <c r="D386" s="0" t="n">
        <v>23</v>
      </c>
      <c r="E386" s="0" t="n">
        <v>7.5</v>
      </c>
      <c r="H386" s="448" t="s">
        <v>22</v>
      </c>
      <c r="I386" s="0" t="s">
        <v>2554</v>
      </c>
      <c r="J386" s="0" t="s">
        <v>2146</v>
      </c>
      <c r="K386" s="0" t="n">
        <v>25</v>
      </c>
      <c r="L386" s="0" t="n">
        <v>9.55</v>
      </c>
    </row>
    <row r="387" customFormat="false" ht="15" hidden="false" customHeight="false" outlineLevel="0" collapsed="false">
      <c r="A387" s="448" t="s">
        <v>130</v>
      </c>
      <c r="B387" s="0" t="s">
        <v>2553</v>
      </c>
      <c r="C387" s="0" t="s">
        <v>2198</v>
      </c>
      <c r="D387" s="0" t="n">
        <v>27</v>
      </c>
      <c r="E387" s="0" t="n">
        <v>7.2</v>
      </c>
      <c r="H387" s="448" t="s">
        <v>22</v>
      </c>
      <c r="I387" s="0" t="s">
        <v>2555</v>
      </c>
      <c r="J387" s="0" t="s">
        <v>2177</v>
      </c>
      <c r="K387" s="0" t="n">
        <v>25</v>
      </c>
      <c r="L387" s="0" t="n">
        <v>9.45</v>
      </c>
    </row>
    <row r="388" customFormat="false" ht="15" hidden="false" customHeight="false" outlineLevel="0" collapsed="false">
      <c r="A388" s="448" t="s">
        <v>130</v>
      </c>
      <c r="B388" s="0" t="s">
        <v>2570</v>
      </c>
      <c r="C388" s="0" t="s">
        <v>2160</v>
      </c>
      <c r="D388" s="0" t="n">
        <v>0</v>
      </c>
      <c r="E388" s="0" t="n">
        <v>7</v>
      </c>
      <c r="H388" s="448" t="s">
        <v>51</v>
      </c>
      <c r="I388" s="0" t="s">
        <v>2571</v>
      </c>
      <c r="J388" s="0" t="s">
        <v>2198</v>
      </c>
      <c r="K388" s="0" t="n">
        <v>25</v>
      </c>
      <c r="L388" s="0" t="n">
        <v>9.3</v>
      </c>
    </row>
    <row r="389" customFormat="false" ht="15" hidden="false" customHeight="false" outlineLevel="0" collapsed="false">
      <c r="A389" s="448" t="s">
        <v>51</v>
      </c>
      <c r="B389" s="0" t="s">
        <v>2572</v>
      </c>
      <c r="C389" s="0" t="s">
        <v>2152</v>
      </c>
      <c r="D389" s="0" t="n">
        <v>21</v>
      </c>
      <c r="E389" s="0" t="n">
        <v>7</v>
      </c>
      <c r="H389" s="448" t="s">
        <v>51</v>
      </c>
      <c r="I389" s="0" t="s">
        <v>2557</v>
      </c>
      <c r="J389" s="0" t="s">
        <v>2182</v>
      </c>
      <c r="K389" s="0" t="n">
        <v>23</v>
      </c>
      <c r="L389" s="0" t="n">
        <v>9.1</v>
      </c>
    </row>
    <row r="390" customFormat="false" ht="15" hidden="false" customHeight="false" outlineLevel="0" collapsed="false">
      <c r="A390" s="448" t="s">
        <v>130</v>
      </c>
      <c r="B390" s="0" t="s">
        <v>2545</v>
      </c>
      <c r="C390" s="0" t="s">
        <v>2152</v>
      </c>
      <c r="D390" s="0" t="n">
        <v>25</v>
      </c>
      <c r="E390" s="0" t="n">
        <v>6.8</v>
      </c>
      <c r="H390" s="448" t="s">
        <v>130</v>
      </c>
      <c r="I390" s="0" t="s">
        <v>2573</v>
      </c>
      <c r="J390" s="0" t="s">
        <v>2574</v>
      </c>
      <c r="K390" s="0" t="n">
        <v>22</v>
      </c>
      <c r="L390" s="0" t="n">
        <v>9</v>
      </c>
    </row>
    <row r="391" customFormat="false" ht="15" hidden="false" customHeight="false" outlineLevel="0" collapsed="false">
      <c r="A391" s="448" t="s">
        <v>122</v>
      </c>
      <c r="B391" s="0" t="s">
        <v>2562</v>
      </c>
      <c r="C391" s="0" t="s">
        <v>2152</v>
      </c>
      <c r="D391" s="0" t="n">
        <v>25</v>
      </c>
      <c r="E391" s="0" t="n">
        <v>6.8</v>
      </c>
      <c r="H391" s="448" t="s">
        <v>122</v>
      </c>
      <c r="I391" s="0" t="s">
        <v>2575</v>
      </c>
      <c r="J391" s="0" t="s">
        <v>2146</v>
      </c>
      <c r="K391" s="0" t="n">
        <v>24</v>
      </c>
      <c r="L391" s="0" t="n">
        <v>8.9</v>
      </c>
    </row>
    <row r="392" customFormat="false" ht="15" hidden="false" customHeight="false" outlineLevel="0" collapsed="false">
      <c r="A392" s="448" t="s">
        <v>51</v>
      </c>
      <c r="B392" s="0" t="s">
        <v>2568</v>
      </c>
      <c r="C392" s="0" t="s">
        <v>2175</v>
      </c>
      <c r="D392" s="0" t="n">
        <v>26</v>
      </c>
      <c r="E392" s="0" t="n">
        <v>6.6</v>
      </c>
      <c r="H392" s="448" t="s">
        <v>122</v>
      </c>
      <c r="I392" s="0" t="s">
        <v>2576</v>
      </c>
      <c r="J392" s="0" t="s">
        <v>2173</v>
      </c>
      <c r="K392" s="0" t="n">
        <v>28</v>
      </c>
      <c r="L392" s="0" t="n">
        <v>8.5</v>
      </c>
    </row>
    <row r="393" customFormat="false" ht="15" hidden="false" customHeight="false" outlineLevel="0" collapsed="false">
      <c r="A393" s="448" t="s">
        <v>22</v>
      </c>
      <c r="B393" s="0" t="s">
        <v>2577</v>
      </c>
      <c r="C393" s="0" t="s">
        <v>2177</v>
      </c>
      <c r="D393" s="0" t="n">
        <v>36</v>
      </c>
      <c r="E393" s="0" t="n">
        <v>6.5</v>
      </c>
      <c r="H393" s="448" t="s">
        <v>122</v>
      </c>
      <c r="I393" s="0" t="s">
        <v>2578</v>
      </c>
      <c r="J393" s="0" t="s">
        <v>2139</v>
      </c>
      <c r="K393" s="0" t="n">
        <v>32</v>
      </c>
      <c r="L393" s="0" t="n">
        <v>8.3</v>
      </c>
    </row>
    <row r="394" customFormat="false" ht="15" hidden="false" customHeight="false" outlineLevel="0" collapsed="false">
      <c r="A394" s="448" t="s">
        <v>51</v>
      </c>
      <c r="B394" s="0" t="s">
        <v>2571</v>
      </c>
      <c r="C394" s="0" t="s">
        <v>2198</v>
      </c>
      <c r="D394" s="0" t="n">
        <v>25</v>
      </c>
      <c r="E394" s="0" t="n">
        <v>6.3</v>
      </c>
      <c r="H394" s="448" t="s">
        <v>130</v>
      </c>
      <c r="I394" s="0" t="s">
        <v>2570</v>
      </c>
      <c r="J394" s="0" t="s">
        <v>2160</v>
      </c>
      <c r="K394" s="0" t="n">
        <v>0</v>
      </c>
      <c r="L394" s="0" t="n">
        <v>8</v>
      </c>
    </row>
    <row r="395" customFormat="false" ht="15" hidden="false" customHeight="false" outlineLevel="0" collapsed="false">
      <c r="A395" s="448" t="s">
        <v>122</v>
      </c>
      <c r="B395" s="0" t="s">
        <v>2578</v>
      </c>
      <c r="C395" s="0" t="s">
        <v>2139</v>
      </c>
      <c r="D395" s="0" t="n">
        <v>32</v>
      </c>
      <c r="E395" s="0" t="n">
        <v>6.3</v>
      </c>
      <c r="H395" s="448" t="s">
        <v>122</v>
      </c>
      <c r="I395" s="0" t="s">
        <v>2579</v>
      </c>
      <c r="J395" s="0" t="s">
        <v>2208</v>
      </c>
      <c r="K395" s="0" t="n">
        <v>30</v>
      </c>
      <c r="L395" s="0" t="n">
        <v>8</v>
      </c>
    </row>
    <row r="396" customFormat="false" ht="15" hidden="false" customHeight="false" outlineLevel="0" collapsed="false">
      <c r="A396" s="448" t="s">
        <v>122</v>
      </c>
      <c r="B396" s="0" t="s">
        <v>2561</v>
      </c>
      <c r="C396" s="0" t="s">
        <v>2168</v>
      </c>
      <c r="D396" s="0" t="n">
        <v>25</v>
      </c>
      <c r="E396" s="0" t="n">
        <v>6.1</v>
      </c>
      <c r="H396" s="448" t="s">
        <v>130</v>
      </c>
      <c r="I396" s="0" t="s">
        <v>2580</v>
      </c>
      <c r="J396" s="0" t="s">
        <v>2135</v>
      </c>
      <c r="K396" s="0" t="n">
        <v>28</v>
      </c>
      <c r="L396" s="0" t="n">
        <v>8</v>
      </c>
    </row>
    <row r="397" customFormat="false" ht="15" hidden="false" customHeight="false" outlineLevel="0" collapsed="false">
      <c r="A397" s="448" t="s">
        <v>122</v>
      </c>
      <c r="B397" s="0" t="s">
        <v>2563</v>
      </c>
      <c r="C397" s="0" t="s">
        <v>2129</v>
      </c>
      <c r="D397" s="0" t="n">
        <v>26</v>
      </c>
      <c r="E397" s="0" t="n">
        <v>6</v>
      </c>
      <c r="H397" s="448" t="s">
        <v>130</v>
      </c>
      <c r="I397" s="0" t="s">
        <v>2581</v>
      </c>
      <c r="J397" s="0" t="s">
        <v>2173</v>
      </c>
      <c r="K397" s="0" t="n">
        <v>28</v>
      </c>
      <c r="L397" s="0" t="n">
        <v>8</v>
      </c>
    </row>
    <row r="398" customFormat="false" ht="15" hidden="false" customHeight="false" outlineLevel="0" collapsed="false">
      <c r="A398" s="448" t="s">
        <v>51</v>
      </c>
      <c r="B398" s="0" t="s">
        <v>2582</v>
      </c>
      <c r="C398" s="0" t="s">
        <v>2186</v>
      </c>
      <c r="D398" s="0" t="n">
        <v>23</v>
      </c>
      <c r="E398" s="0" t="n">
        <v>6</v>
      </c>
      <c r="H398" s="448" t="s">
        <v>122</v>
      </c>
      <c r="I398" s="0" t="s">
        <v>2583</v>
      </c>
      <c r="J398" s="0" t="s">
        <v>2182</v>
      </c>
      <c r="K398" s="0" t="n">
        <v>29</v>
      </c>
      <c r="L398" s="0" t="n">
        <v>7.9</v>
      </c>
    </row>
    <row r="399" customFormat="false" ht="15" hidden="false" customHeight="false" outlineLevel="0" collapsed="false">
      <c r="A399" s="448" t="s">
        <v>130</v>
      </c>
      <c r="B399" s="0" t="s">
        <v>2584</v>
      </c>
      <c r="C399" s="0" t="s">
        <v>2154</v>
      </c>
      <c r="D399" s="0" t="n">
        <v>28</v>
      </c>
      <c r="E399" s="0" t="n">
        <v>6</v>
      </c>
      <c r="H399" s="448" t="s">
        <v>122</v>
      </c>
      <c r="I399" s="0" t="s">
        <v>2565</v>
      </c>
      <c r="J399" s="0" t="s">
        <v>2537</v>
      </c>
      <c r="K399" s="0" t="n">
        <v>26</v>
      </c>
      <c r="L399" s="0" t="n">
        <v>7.8</v>
      </c>
    </row>
    <row r="400" customFormat="false" ht="15" hidden="false" customHeight="false" outlineLevel="0" collapsed="false">
      <c r="A400" s="448" t="s">
        <v>122</v>
      </c>
      <c r="B400" s="0" t="s">
        <v>2585</v>
      </c>
      <c r="C400" s="0" t="s">
        <v>2189</v>
      </c>
      <c r="D400" s="0" t="n">
        <v>28</v>
      </c>
      <c r="E400" s="0" t="n">
        <v>6</v>
      </c>
      <c r="H400" s="448" t="s">
        <v>130</v>
      </c>
      <c r="I400" s="0" t="s">
        <v>2586</v>
      </c>
      <c r="J400" s="0" t="s">
        <v>2164</v>
      </c>
      <c r="K400" s="0" t="n">
        <v>27</v>
      </c>
      <c r="L400" s="0" t="n">
        <v>7.4</v>
      </c>
    </row>
    <row r="401" customFormat="false" ht="15" hidden="false" customHeight="false" outlineLevel="0" collapsed="false">
      <c r="A401" s="448" t="s">
        <v>122</v>
      </c>
      <c r="B401" s="0" t="s">
        <v>2587</v>
      </c>
      <c r="C401" s="0" t="s">
        <v>2139</v>
      </c>
      <c r="D401" s="0" t="n">
        <v>24</v>
      </c>
      <c r="E401" s="0" t="n">
        <v>5.9</v>
      </c>
      <c r="H401" s="448" t="s">
        <v>122</v>
      </c>
      <c r="I401" s="0" t="s">
        <v>2588</v>
      </c>
      <c r="J401" s="0" t="s">
        <v>2164</v>
      </c>
      <c r="K401" s="0" t="n">
        <v>27</v>
      </c>
      <c r="L401" s="0" t="n">
        <v>7.1</v>
      </c>
    </row>
    <row r="402" customFormat="false" ht="15" hidden="false" customHeight="false" outlineLevel="0" collapsed="false">
      <c r="A402" s="448" t="s">
        <v>122</v>
      </c>
      <c r="B402" s="0" t="s">
        <v>2576</v>
      </c>
      <c r="C402" s="0" t="s">
        <v>2173</v>
      </c>
      <c r="D402" s="0" t="n">
        <v>28</v>
      </c>
      <c r="E402" s="0" t="n">
        <v>5.5</v>
      </c>
      <c r="H402" s="448" t="s">
        <v>51</v>
      </c>
      <c r="I402" s="0" t="s">
        <v>2572</v>
      </c>
      <c r="J402" s="0" t="s">
        <v>2152</v>
      </c>
      <c r="K402" s="0" t="n">
        <v>21</v>
      </c>
      <c r="L402" s="0" t="n">
        <v>7</v>
      </c>
    </row>
    <row r="403" customFormat="false" ht="15" hidden="false" customHeight="false" outlineLevel="0" collapsed="false">
      <c r="A403" s="448" t="s">
        <v>130</v>
      </c>
      <c r="B403" s="0" t="s">
        <v>2551</v>
      </c>
      <c r="C403" s="0" t="s">
        <v>2162</v>
      </c>
      <c r="D403" s="0" t="n">
        <v>24</v>
      </c>
      <c r="E403" s="0" t="n">
        <v>5.4</v>
      </c>
      <c r="H403" s="448" t="s">
        <v>130</v>
      </c>
      <c r="I403" s="0" t="s">
        <v>2589</v>
      </c>
      <c r="J403" s="0" t="s">
        <v>2186</v>
      </c>
      <c r="K403" s="0" t="n">
        <v>27</v>
      </c>
      <c r="L403" s="0" t="n">
        <v>7</v>
      </c>
    </row>
    <row r="404" customFormat="false" ht="15" hidden="false" customHeight="false" outlineLevel="0" collapsed="false">
      <c r="A404" s="448" t="s">
        <v>122</v>
      </c>
      <c r="B404" s="0" t="s">
        <v>2579</v>
      </c>
      <c r="C404" s="0" t="s">
        <v>2208</v>
      </c>
      <c r="D404" s="0" t="n">
        <v>30</v>
      </c>
      <c r="E404" s="0" t="n">
        <v>5</v>
      </c>
      <c r="H404" s="448" t="s">
        <v>122</v>
      </c>
      <c r="I404" s="0" t="s">
        <v>2590</v>
      </c>
      <c r="J404" s="0" t="s">
        <v>2162</v>
      </c>
      <c r="K404" s="0" t="n">
        <v>22</v>
      </c>
      <c r="L404" s="0" t="n">
        <v>6.9</v>
      </c>
    </row>
    <row r="405" customFormat="false" ht="15" hidden="false" customHeight="false" outlineLevel="0" collapsed="false">
      <c r="A405" s="448" t="s">
        <v>122</v>
      </c>
      <c r="B405" s="0" t="s">
        <v>2575</v>
      </c>
      <c r="C405" s="0" t="s">
        <v>2146</v>
      </c>
      <c r="D405" s="0" t="n">
        <v>24</v>
      </c>
      <c r="E405" s="0" t="n">
        <v>4.9</v>
      </c>
      <c r="H405" s="448" t="s">
        <v>22</v>
      </c>
      <c r="I405" s="0" t="s">
        <v>2577</v>
      </c>
      <c r="J405" s="0" t="s">
        <v>2177</v>
      </c>
      <c r="K405" s="0" t="n">
        <v>36</v>
      </c>
      <c r="L405" s="0" t="n">
        <v>6.5</v>
      </c>
    </row>
    <row r="406" customFormat="false" ht="15" hidden="false" customHeight="false" outlineLevel="0" collapsed="false">
      <c r="A406" s="448" t="s">
        <v>122</v>
      </c>
      <c r="B406" s="0" t="s">
        <v>2583</v>
      </c>
      <c r="C406" s="0" t="s">
        <v>2182</v>
      </c>
      <c r="D406" s="0" t="n">
        <v>29</v>
      </c>
      <c r="E406" s="0" t="n">
        <v>4.9</v>
      </c>
      <c r="H406" s="448" t="s">
        <v>122</v>
      </c>
      <c r="I406" s="0" t="s">
        <v>2591</v>
      </c>
      <c r="J406" s="0" t="s">
        <v>2198</v>
      </c>
      <c r="K406" s="0" t="n">
        <v>24</v>
      </c>
      <c r="L406" s="0" t="n">
        <v>6.4</v>
      </c>
    </row>
    <row r="407" customFormat="false" ht="15" hidden="false" customHeight="false" outlineLevel="0" collapsed="false">
      <c r="A407" s="448" t="s">
        <v>51</v>
      </c>
      <c r="B407" s="0" t="s">
        <v>2592</v>
      </c>
      <c r="C407" s="0" t="s">
        <v>2129</v>
      </c>
      <c r="D407" s="0" t="n">
        <v>24</v>
      </c>
      <c r="E407" s="0" t="n">
        <v>4.9</v>
      </c>
      <c r="H407" s="448" t="s">
        <v>51</v>
      </c>
      <c r="I407" s="0" t="s">
        <v>2582</v>
      </c>
      <c r="J407" s="0" t="s">
        <v>2186</v>
      </c>
      <c r="K407" s="0" t="n">
        <v>23</v>
      </c>
      <c r="L407" s="0" t="n">
        <v>6</v>
      </c>
    </row>
    <row r="408" customFormat="false" ht="15" hidden="false" customHeight="false" outlineLevel="0" collapsed="false">
      <c r="A408" s="448" t="s">
        <v>122</v>
      </c>
      <c r="B408" s="0" t="s">
        <v>2566</v>
      </c>
      <c r="C408" s="0" t="s">
        <v>2177</v>
      </c>
      <c r="D408" s="0" t="n">
        <v>24</v>
      </c>
      <c r="E408" s="0" t="n">
        <v>4.7</v>
      </c>
      <c r="H408" s="448" t="s">
        <v>130</v>
      </c>
      <c r="I408" s="0" t="s">
        <v>2584</v>
      </c>
      <c r="J408" s="0" t="s">
        <v>2154</v>
      </c>
      <c r="K408" s="0" t="n">
        <v>28</v>
      </c>
      <c r="L408" s="0" t="n">
        <v>6</v>
      </c>
    </row>
    <row r="409" customFormat="false" ht="15" hidden="false" customHeight="false" outlineLevel="0" collapsed="false">
      <c r="A409" s="448" t="s">
        <v>122</v>
      </c>
      <c r="B409" s="0" t="s">
        <v>2591</v>
      </c>
      <c r="C409" s="0" t="s">
        <v>2198</v>
      </c>
      <c r="D409" s="0" t="n">
        <v>24</v>
      </c>
      <c r="E409" s="0" t="n">
        <v>4.4</v>
      </c>
      <c r="H409" s="448" t="s">
        <v>122</v>
      </c>
      <c r="I409" s="0" t="s">
        <v>2593</v>
      </c>
      <c r="J409" s="0" t="s">
        <v>2164</v>
      </c>
      <c r="K409" s="0" t="n">
        <v>24</v>
      </c>
      <c r="L409" s="0" t="n">
        <v>6</v>
      </c>
    </row>
    <row r="410" customFormat="false" ht="15" hidden="false" customHeight="false" outlineLevel="0" collapsed="false">
      <c r="A410" s="448" t="s">
        <v>130</v>
      </c>
      <c r="B410" s="0" t="s">
        <v>2594</v>
      </c>
      <c r="C410" s="0" t="s">
        <v>2574</v>
      </c>
      <c r="D410" s="0" t="n">
        <v>22</v>
      </c>
      <c r="E410" s="0" t="n">
        <v>4</v>
      </c>
      <c r="H410" s="448" t="s">
        <v>122</v>
      </c>
      <c r="I410" s="0" t="s">
        <v>2595</v>
      </c>
      <c r="J410" s="0" t="s">
        <v>2133</v>
      </c>
      <c r="K410" s="0" t="n">
        <v>30</v>
      </c>
      <c r="L410" s="0" t="n">
        <v>6</v>
      </c>
    </row>
    <row r="411" customFormat="false" ht="15" hidden="false" customHeight="false" outlineLevel="0" collapsed="false">
      <c r="A411" s="448" t="s">
        <v>130</v>
      </c>
      <c r="B411" s="0" t="s">
        <v>2580</v>
      </c>
      <c r="C411" s="0" t="s">
        <v>2135</v>
      </c>
      <c r="D411" s="0" t="n">
        <v>28</v>
      </c>
      <c r="E411" s="0" t="n">
        <v>4</v>
      </c>
      <c r="H411" s="448" t="s">
        <v>122</v>
      </c>
      <c r="I411" s="0" t="s">
        <v>2587</v>
      </c>
      <c r="J411" s="0" t="s">
        <v>2139</v>
      </c>
      <c r="K411" s="0" t="n">
        <v>24</v>
      </c>
      <c r="L411" s="0" t="n">
        <v>5.9</v>
      </c>
    </row>
    <row r="412" customFormat="false" ht="15" hidden="false" customHeight="false" outlineLevel="0" collapsed="false">
      <c r="A412" s="448" t="s">
        <v>122</v>
      </c>
      <c r="B412" s="0" t="s">
        <v>2590</v>
      </c>
      <c r="C412" s="0" t="s">
        <v>2162</v>
      </c>
      <c r="D412" s="0" t="n">
        <v>22</v>
      </c>
      <c r="E412" s="0" t="n">
        <v>3.9</v>
      </c>
      <c r="H412" s="448" t="s">
        <v>51</v>
      </c>
      <c r="I412" s="0" t="s">
        <v>2592</v>
      </c>
      <c r="J412" s="0" t="s">
        <v>2129</v>
      </c>
      <c r="K412" s="0" t="n">
        <v>24</v>
      </c>
      <c r="L412" s="0" t="n">
        <v>5.9</v>
      </c>
    </row>
    <row r="413" customFormat="false" ht="15" hidden="false" customHeight="false" outlineLevel="0" collapsed="false">
      <c r="A413" s="448" t="s">
        <v>51</v>
      </c>
      <c r="B413" s="0" t="s">
        <v>2596</v>
      </c>
      <c r="C413" s="0" t="s">
        <v>2146</v>
      </c>
      <c r="D413" s="0" t="n">
        <v>24</v>
      </c>
      <c r="E413" s="0" t="n">
        <v>3.9</v>
      </c>
      <c r="H413" s="448" t="s">
        <v>51</v>
      </c>
      <c r="I413" s="0" t="s">
        <v>2597</v>
      </c>
      <c r="J413" s="0" t="s">
        <v>2179</v>
      </c>
      <c r="K413" s="0" t="n">
        <v>25</v>
      </c>
      <c r="L413" s="0" t="n">
        <v>5.7</v>
      </c>
    </row>
    <row r="414" customFormat="false" ht="15" hidden="false" customHeight="false" outlineLevel="0" collapsed="false">
      <c r="A414" s="448" t="s">
        <v>51</v>
      </c>
      <c r="B414" s="0" t="s">
        <v>2598</v>
      </c>
      <c r="C414" s="0" t="s">
        <v>2173</v>
      </c>
      <c r="D414" s="0" t="n">
        <v>26</v>
      </c>
      <c r="E414" s="0" t="n">
        <v>3.9</v>
      </c>
      <c r="H414" s="448" t="s">
        <v>122</v>
      </c>
      <c r="I414" s="0" t="s">
        <v>2599</v>
      </c>
      <c r="J414" s="0" t="s">
        <v>2222</v>
      </c>
      <c r="K414" s="0" t="n">
        <v>25</v>
      </c>
      <c r="L414" s="0" t="n">
        <v>5.7</v>
      </c>
    </row>
    <row r="415" customFormat="false" ht="15" hidden="false" customHeight="false" outlineLevel="0" collapsed="false">
      <c r="A415" s="448" t="s">
        <v>51</v>
      </c>
      <c r="B415" s="0" t="s">
        <v>2597</v>
      </c>
      <c r="C415" s="0" t="s">
        <v>2179</v>
      </c>
      <c r="D415" s="0" t="n">
        <v>25</v>
      </c>
      <c r="E415" s="0" t="n">
        <v>3.7</v>
      </c>
      <c r="H415" s="448" t="s">
        <v>130</v>
      </c>
      <c r="I415" s="0" t="s">
        <v>2600</v>
      </c>
      <c r="J415" s="0" t="s">
        <v>2139</v>
      </c>
      <c r="K415" s="0" t="n">
        <v>27</v>
      </c>
      <c r="L415" s="0" t="n">
        <v>5.4</v>
      </c>
    </row>
    <row r="416" customFormat="false" ht="15" hidden="false" customHeight="false" outlineLevel="0" collapsed="false">
      <c r="A416" s="448" t="s">
        <v>130</v>
      </c>
      <c r="B416" s="0" t="s">
        <v>2601</v>
      </c>
      <c r="C416" s="0" t="s">
        <v>2179</v>
      </c>
      <c r="D416" s="0" t="n">
        <v>31</v>
      </c>
      <c r="E416" s="0" t="n">
        <v>3.6</v>
      </c>
      <c r="H416" s="448" t="s">
        <v>130</v>
      </c>
      <c r="I416" s="0" t="s">
        <v>2602</v>
      </c>
      <c r="J416" s="0" t="s">
        <v>2141</v>
      </c>
      <c r="K416" s="0" t="n">
        <v>27</v>
      </c>
      <c r="L416" s="0" t="n">
        <v>5.4</v>
      </c>
    </row>
    <row r="417" customFormat="false" ht="15" hidden="false" customHeight="false" outlineLevel="0" collapsed="false">
      <c r="A417" s="448" t="s">
        <v>130</v>
      </c>
      <c r="B417" s="0" t="s">
        <v>2586</v>
      </c>
      <c r="C417" s="0" t="s">
        <v>2164</v>
      </c>
      <c r="D417" s="0" t="n">
        <v>27</v>
      </c>
      <c r="E417" s="0" t="n">
        <v>3.4</v>
      </c>
      <c r="H417" s="448" t="s">
        <v>122</v>
      </c>
      <c r="I417" s="0" t="s">
        <v>2603</v>
      </c>
      <c r="J417" s="0" t="s">
        <v>2129</v>
      </c>
      <c r="K417" s="0" t="n">
        <v>24</v>
      </c>
      <c r="L417" s="0" t="n">
        <v>5.4</v>
      </c>
    </row>
    <row r="418" customFormat="false" ht="15" hidden="false" customHeight="false" outlineLevel="0" collapsed="false">
      <c r="A418" s="448" t="s">
        <v>130</v>
      </c>
      <c r="B418" s="0" t="s">
        <v>2600</v>
      </c>
      <c r="C418" s="0" t="s">
        <v>2139</v>
      </c>
      <c r="D418" s="0" t="n">
        <v>27</v>
      </c>
      <c r="E418" s="0" t="n">
        <v>3.4</v>
      </c>
      <c r="H418" s="448" t="s">
        <v>51</v>
      </c>
      <c r="I418" s="0" t="s">
        <v>2604</v>
      </c>
      <c r="J418" s="0" t="s">
        <v>2171</v>
      </c>
      <c r="K418" s="0" t="n">
        <v>22</v>
      </c>
      <c r="L418" s="0" t="n">
        <v>5.3</v>
      </c>
    </row>
    <row r="419" customFormat="false" ht="15" hidden="false" customHeight="false" outlineLevel="0" collapsed="false">
      <c r="A419" s="448" t="s">
        <v>51</v>
      </c>
      <c r="B419" s="0" t="s">
        <v>2604</v>
      </c>
      <c r="C419" s="0" t="s">
        <v>2171</v>
      </c>
      <c r="D419" s="0" t="n">
        <v>22</v>
      </c>
      <c r="E419" s="0" t="n">
        <v>3.3</v>
      </c>
      <c r="H419" s="448" t="s">
        <v>122</v>
      </c>
      <c r="I419" s="0" t="s">
        <v>2605</v>
      </c>
      <c r="J419" s="0" t="s">
        <v>2173</v>
      </c>
      <c r="K419" s="0" t="n">
        <v>28</v>
      </c>
      <c r="L419" s="0" t="n">
        <v>5.1</v>
      </c>
    </row>
    <row r="420" customFormat="false" ht="15" hidden="false" customHeight="false" outlineLevel="0" collapsed="false">
      <c r="A420" s="448" t="s">
        <v>122</v>
      </c>
      <c r="B420" s="0" t="s">
        <v>2588</v>
      </c>
      <c r="C420" s="0" t="s">
        <v>2164</v>
      </c>
      <c r="D420" s="0" t="n">
        <v>27</v>
      </c>
      <c r="E420" s="0" t="n">
        <v>3.1</v>
      </c>
      <c r="H420" s="448" t="s">
        <v>130</v>
      </c>
      <c r="I420" s="0" t="s">
        <v>2606</v>
      </c>
      <c r="J420" s="0" t="s">
        <v>2131</v>
      </c>
      <c r="K420" s="0" t="n">
        <v>25</v>
      </c>
      <c r="L420" s="0" t="n">
        <v>5.1</v>
      </c>
    </row>
    <row r="421" customFormat="false" ht="15" hidden="false" customHeight="false" outlineLevel="0" collapsed="false">
      <c r="A421" s="448" t="s">
        <v>122</v>
      </c>
      <c r="B421" s="0" t="s">
        <v>2605</v>
      </c>
      <c r="C421" s="0" t="s">
        <v>2173</v>
      </c>
      <c r="D421" s="0" t="n">
        <v>28</v>
      </c>
      <c r="E421" s="0" t="n">
        <v>3.1</v>
      </c>
      <c r="H421" s="448" t="s">
        <v>51</v>
      </c>
      <c r="I421" s="0" t="s">
        <v>2596</v>
      </c>
      <c r="J421" s="0" t="s">
        <v>2146</v>
      </c>
      <c r="K421" s="0" t="n">
        <v>24</v>
      </c>
      <c r="L421" s="0" t="n">
        <v>4.9</v>
      </c>
    </row>
    <row r="422" customFormat="false" ht="15" hidden="false" customHeight="false" outlineLevel="0" collapsed="false">
      <c r="A422" s="448" t="s">
        <v>130</v>
      </c>
      <c r="B422" s="0" t="s">
        <v>2581</v>
      </c>
      <c r="C422" s="0" t="s">
        <v>2173</v>
      </c>
      <c r="D422" s="0" t="n">
        <v>28</v>
      </c>
      <c r="E422" s="0" t="n">
        <v>3</v>
      </c>
      <c r="H422" s="448" t="s">
        <v>51</v>
      </c>
      <c r="I422" s="0" t="s">
        <v>2598</v>
      </c>
      <c r="J422" s="0" t="s">
        <v>2173</v>
      </c>
      <c r="K422" s="0" t="n">
        <v>26</v>
      </c>
      <c r="L422" s="0" t="n">
        <v>4.9</v>
      </c>
    </row>
    <row r="423" customFormat="false" ht="15" hidden="false" customHeight="false" outlineLevel="0" collapsed="false">
      <c r="A423" s="448" t="s">
        <v>130</v>
      </c>
      <c r="B423" s="0" t="s">
        <v>2589</v>
      </c>
      <c r="C423" s="0" t="s">
        <v>2186</v>
      </c>
      <c r="D423" s="0" t="n">
        <v>27</v>
      </c>
      <c r="E423" s="0" t="n">
        <v>3</v>
      </c>
      <c r="H423" s="448" t="s">
        <v>122</v>
      </c>
      <c r="I423" s="0" t="s">
        <v>2607</v>
      </c>
      <c r="J423" s="0" t="s">
        <v>2152</v>
      </c>
      <c r="K423" s="0" t="n">
        <v>24</v>
      </c>
      <c r="L423" s="0" t="n">
        <v>4.6</v>
      </c>
    </row>
    <row r="424" customFormat="false" ht="15" hidden="false" customHeight="false" outlineLevel="0" collapsed="false">
      <c r="A424" s="448" t="s">
        <v>122</v>
      </c>
      <c r="B424" s="0" t="s">
        <v>2593</v>
      </c>
      <c r="C424" s="0" t="s">
        <v>2164</v>
      </c>
      <c r="D424" s="0" t="n">
        <v>24</v>
      </c>
      <c r="E424" s="0" t="n">
        <v>3</v>
      </c>
      <c r="H424" s="448" t="s">
        <v>122</v>
      </c>
      <c r="I424" s="0" t="s">
        <v>2608</v>
      </c>
      <c r="J424" s="0" t="s">
        <v>2189</v>
      </c>
      <c r="K424" s="0" t="n">
        <v>22</v>
      </c>
      <c r="L424" s="0" t="n">
        <v>4.5</v>
      </c>
    </row>
    <row r="425" customFormat="false" ht="15" hidden="false" customHeight="false" outlineLevel="0" collapsed="false">
      <c r="A425" s="448" t="s">
        <v>51</v>
      </c>
      <c r="B425" s="0" t="s">
        <v>2609</v>
      </c>
      <c r="C425" s="0" t="s">
        <v>2160</v>
      </c>
      <c r="D425" s="0" t="n">
        <v>26</v>
      </c>
      <c r="E425" s="0" t="n">
        <v>3</v>
      </c>
      <c r="H425" s="448" t="s">
        <v>51</v>
      </c>
      <c r="I425" s="0" t="s">
        <v>2610</v>
      </c>
      <c r="J425" s="0" t="s">
        <v>2189</v>
      </c>
      <c r="K425" s="0" t="n">
        <v>26</v>
      </c>
      <c r="L425" s="0" t="n">
        <v>4.5</v>
      </c>
    </row>
    <row r="426" customFormat="false" ht="15" hidden="false" customHeight="false" outlineLevel="0" collapsed="false">
      <c r="A426" s="448" t="s">
        <v>51</v>
      </c>
      <c r="B426" s="0" t="s">
        <v>2611</v>
      </c>
      <c r="C426" s="0" t="s">
        <v>2154</v>
      </c>
      <c r="D426" s="0" t="n">
        <v>27</v>
      </c>
      <c r="E426" s="0" t="n">
        <v>2.8</v>
      </c>
      <c r="H426" s="448" t="s">
        <v>122</v>
      </c>
      <c r="I426" s="0" t="s">
        <v>2612</v>
      </c>
      <c r="J426" s="0" t="s">
        <v>2177</v>
      </c>
      <c r="K426" s="0" t="n">
        <v>23</v>
      </c>
      <c r="L426" s="0" t="n">
        <v>4.5</v>
      </c>
    </row>
    <row r="427" customFormat="false" ht="15" hidden="false" customHeight="false" outlineLevel="0" collapsed="false">
      <c r="A427" s="448" t="s">
        <v>51</v>
      </c>
      <c r="B427" s="0" t="s">
        <v>2613</v>
      </c>
      <c r="C427" s="0" t="s">
        <v>2148</v>
      </c>
      <c r="D427" s="0" t="n">
        <v>27</v>
      </c>
      <c r="E427" s="0" t="n">
        <v>2.8</v>
      </c>
      <c r="H427" s="448" t="s">
        <v>130</v>
      </c>
      <c r="I427" s="0" t="s">
        <v>2614</v>
      </c>
      <c r="J427" s="0" t="s">
        <v>2186</v>
      </c>
      <c r="K427" s="0" t="n">
        <v>29</v>
      </c>
      <c r="L427" s="0" t="n">
        <v>4.4</v>
      </c>
    </row>
    <row r="428" customFormat="false" ht="15" hidden="false" customHeight="false" outlineLevel="0" collapsed="false">
      <c r="A428" s="448" t="s">
        <v>22</v>
      </c>
      <c r="B428" s="0" t="s">
        <v>2615</v>
      </c>
      <c r="C428" s="0" t="s">
        <v>2208</v>
      </c>
      <c r="D428" s="0" t="n">
        <v>26</v>
      </c>
      <c r="E428" s="0" t="n">
        <v>2.75</v>
      </c>
      <c r="H428" s="448" t="s">
        <v>130</v>
      </c>
      <c r="I428" s="0" t="s">
        <v>2616</v>
      </c>
      <c r="J428" s="0" t="s">
        <v>2144</v>
      </c>
      <c r="K428" s="0" t="n">
        <v>24</v>
      </c>
      <c r="L428" s="0" t="n">
        <v>3.9</v>
      </c>
    </row>
    <row r="429" customFormat="false" ht="15" hidden="false" customHeight="false" outlineLevel="0" collapsed="false">
      <c r="A429" s="448" t="s">
        <v>122</v>
      </c>
      <c r="B429" s="0" t="s">
        <v>2599</v>
      </c>
      <c r="C429" s="0" t="s">
        <v>2222</v>
      </c>
      <c r="D429" s="0" t="n">
        <v>25</v>
      </c>
      <c r="E429" s="0" t="n">
        <v>2.7</v>
      </c>
      <c r="H429" s="448" t="s">
        <v>51</v>
      </c>
      <c r="I429" s="0" t="s">
        <v>2611</v>
      </c>
      <c r="J429" s="0" t="s">
        <v>2154</v>
      </c>
      <c r="K429" s="0" t="n">
        <v>27</v>
      </c>
      <c r="L429" s="0" t="n">
        <v>3.8</v>
      </c>
    </row>
    <row r="430" customFormat="false" ht="15" hidden="false" customHeight="false" outlineLevel="0" collapsed="false">
      <c r="A430" s="448" t="s">
        <v>122</v>
      </c>
      <c r="B430" s="0" t="s">
        <v>2607</v>
      </c>
      <c r="C430" s="0" t="s">
        <v>2152</v>
      </c>
      <c r="D430" s="0" t="n">
        <v>24</v>
      </c>
      <c r="E430" s="0" t="n">
        <v>2.6</v>
      </c>
      <c r="H430" s="448" t="s">
        <v>130</v>
      </c>
      <c r="I430" s="0" t="s">
        <v>2617</v>
      </c>
      <c r="J430" s="0" t="s">
        <v>2177</v>
      </c>
      <c r="K430" s="0" t="n">
        <v>27</v>
      </c>
      <c r="L430" s="0" t="n">
        <v>3.8</v>
      </c>
    </row>
    <row r="431" customFormat="false" ht="15" hidden="false" customHeight="false" outlineLevel="0" collapsed="false">
      <c r="A431" s="448" t="s">
        <v>122</v>
      </c>
      <c r="B431" s="0" t="s">
        <v>2608</v>
      </c>
      <c r="C431" s="0" t="s">
        <v>2189</v>
      </c>
      <c r="D431" s="0" t="n">
        <v>22</v>
      </c>
      <c r="E431" s="0" t="n">
        <v>2.5</v>
      </c>
      <c r="H431" s="448" t="s">
        <v>130</v>
      </c>
      <c r="I431" s="0" t="s">
        <v>2618</v>
      </c>
      <c r="J431" s="0" t="s">
        <v>2137</v>
      </c>
      <c r="K431" s="0" t="n">
        <v>27</v>
      </c>
      <c r="L431" s="0" t="n">
        <v>3.8</v>
      </c>
    </row>
    <row r="432" customFormat="false" ht="15" hidden="false" customHeight="false" outlineLevel="0" collapsed="false">
      <c r="A432" s="448" t="s">
        <v>51</v>
      </c>
      <c r="B432" s="0" t="s">
        <v>2610</v>
      </c>
      <c r="C432" s="0" t="s">
        <v>2189</v>
      </c>
      <c r="D432" s="0" t="n">
        <v>26</v>
      </c>
      <c r="E432" s="0" t="n">
        <v>2.5</v>
      </c>
      <c r="H432" s="448" t="s">
        <v>130</v>
      </c>
      <c r="I432" s="0" t="s">
        <v>2619</v>
      </c>
      <c r="J432" s="0" t="s">
        <v>2154</v>
      </c>
      <c r="K432" s="0" t="n">
        <v>30</v>
      </c>
      <c r="L432" s="0" t="n">
        <v>3.6</v>
      </c>
    </row>
    <row r="433" customFormat="false" ht="15" hidden="false" customHeight="false" outlineLevel="0" collapsed="false">
      <c r="A433" s="448" t="s">
        <v>130</v>
      </c>
      <c r="B433" s="0" t="s">
        <v>2602</v>
      </c>
      <c r="C433" s="0" t="s">
        <v>2141</v>
      </c>
      <c r="D433" s="0" t="n">
        <v>27</v>
      </c>
      <c r="E433" s="0" t="n">
        <v>2.4</v>
      </c>
      <c r="H433" s="448" t="s">
        <v>51</v>
      </c>
      <c r="I433" s="0" t="s">
        <v>2620</v>
      </c>
      <c r="J433" s="0" t="s">
        <v>2191</v>
      </c>
      <c r="K433" s="0" t="n">
        <v>22</v>
      </c>
      <c r="L433" s="0" t="n">
        <v>3.2</v>
      </c>
    </row>
    <row r="434" customFormat="false" ht="15" hidden="false" customHeight="false" outlineLevel="0" collapsed="false">
      <c r="A434" s="448" t="s">
        <v>130</v>
      </c>
      <c r="B434" s="0" t="s">
        <v>2621</v>
      </c>
      <c r="C434" s="0" t="s">
        <v>2141</v>
      </c>
      <c r="D434" s="0" t="n">
        <v>26</v>
      </c>
      <c r="E434" s="0" t="n">
        <v>2.4</v>
      </c>
      <c r="H434" s="448" t="s">
        <v>51</v>
      </c>
      <c r="I434" s="0" t="s">
        <v>2622</v>
      </c>
      <c r="J434" s="0" t="s">
        <v>2198</v>
      </c>
      <c r="K434" s="0" t="n">
        <v>27</v>
      </c>
      <c r="L434" s="0" t="n">
        <v>3.1</v>
      </c>
    </row>
    <row r="435" customFormat="false" ht="15" hidden="false" customHeight="false" outlineLevel="0" collapsed="false">
      <c r="A435" s="448" t="s">
        <v>51</v>
      </c>
      <c r="B435" s="0" t="s">
        <v>2620</v>
      </c>
      <c r="C435" s="0" t="s">
        <v>2191</v>
      </c>
      <c r="D435" s="0" t="n">
        <v>22</v>
      </c>
      <c r="E435" s="0" t="n">
        <v>2.2</v>
      </c>
      <c r="H435" s="448" t="s">
        <v>130</v>
      </c>
      <c r="I435" s="0" t="s">
        <v>2623</v>
      </c>
      <c r="J435" s="0" t="s">
        <v>2182</v>
      </c>
      <c r="K435" s="0" t="n">
        <v>26</v>
      </c>
      <c r="L435" s="0" t="n">
        <v>3.1</v>
      </c>
    </row>
    <row r="436" customFormat="false" ht="15" hidden="false" customHeight="false" outlineLevel="0" collapsed="false">
      <c r="A436" s="448" t="s">
        <v>51</v>
      </c>
      <c r="B436" s="0" t="s">
        <v>2624</v>
      </c>
      <c r="C436" s="0" t="s">
        <v>2157</v>
      </c>
      <c r="D436" s="0" t="n">
        <v>27</v>
      </c>
      <c r="E436" s="0" t="n">
        <v>2.2</v>
      </c>
      <c r="H436" s="448" t="s">
        <v>51</v>
      </c>
      <c r="I436" s="0" t="s">
        <v>2609</v>
      </c>
      <c r="J436" s="0" t="s">
        <v>2160</v>
      </c>
      <c r="K436" s="0" t="n">
        <v>26</v>
      </c>
      <c r="L436" s="0" t="n">
        <v>3</v>
      </c>
    </row>
    <row r="437" customFormat="false" ht="15" hidden="false" customHeight="false" outlineLevel="0" collapsed="false">
      <c r="A437" s="448" t="s">
        <v>130</v>
      </c>
      <c r="B437" s="0" t="s">
        <v>2606</v>
      </c>
      <c r="C437" s="0" t="s">
        <v>2131</v>
      </c>
      <c r="D437" s="0" t="n">
        <v>25</v>
      </c>
      <c r="E437" s="0" t="n">
        <v>2.1</v>
      </c>
      <c r="H437" s="448" t="s">
        <v>51</v>
      </c>
      <c r="I437" s="0" t="s">
        <v>2613</v>
      </c>
      <c r="J437" s="0" t="s">
        <v>2148</v>
      </c>
      <c r="K437" s="0" t="n">
        <v>27</v>
      </c>
      <c r="L437" s="0" t="n">
        <v>2.8</v>
      </c>
    </row>
    <row r="438" customFormat="false" ht="15" hidden="false" customHeight="false" outlineLevel="0" collapsed="false">
      <c r="A438" s="448" t="s">
        <v>51</v>
      </c>
      <c r="B438" s="0" t="s">
        <v>2622</v>
      </c>
      <c r="C438" s="0" t="s">
        <v>2198</v>
      </c>
      <c r="D438" s="0" t="n">
        <v>27</v>
      </c>
      <c r="E438" s="0" t="n">
        <v>2.1</v>
      </c>
      <c r="H438" s="448" t="s">
        <v>51</v>
      </c>
      <c r="I438" s="0" t="s">
        <v>2625</v>
      </c>
      <c r="J438" s="0" t="s">
        <v>2626</v>
      </c>
      <c r="K438" s="0" t="n">
        <v>26</v>
      </c>
      <c r="L438" s="0" t="n">
        <v>2.8</v>
      </c>
    </row>
    <row r="439" customFormat="false" ht="15" hidden="false" customHeight="false" outlineLevel="0" collapsed="false">
      <c r="A439" s="448" t="s">
        <v>122</v>
      </c>
      <c r="B439" s="0" t="s">
        <v>2595</v>
      </c>
      <c r="C439" s="0" t="s">
        <v>2133</v>
      </c>
      <c r="D439" s="0" t="n">
        <v>30</v>
      </c>
      <c r="E439" s="0" t="n">
        <v>2</v>
      </c>
      <c r="H439" s="448" t="s">
        <v>22</v>
      </c>
      <c r="I439" s="0" t="s">
        <v>2615</v>
      </c>
      <c r="J439" s="0" t="s">
        <v>2208</v>
      </c>
      <c r="K439" s="0" t="n">
        <v>26</v>
      </c>
      <c r="L439" s="0" t="n">
        <v>2.75</v>
      </c>
    </row>
    <row r="440" customFormat="false" ht="15" hidden="false" customHeight="false" outlineLevel="0" collapsed="false">
      <c r="A440" s="448" t="s">
        <v>130</v>
      </c>
      <c r="B440" s="0" t="s">
        <v>2616</v>
      </c>
      <c r="C440" s="0" t="s">
        <v>2144</v>
      </c>
      <c r="D440" s="0" t="n">
        <v>24</v>
      </c>
      <c r="E440" s="0" t="n">
        <v>1.9</v>
      </c>
      <c r="H440" s="448" t="s">
        <v>130</v>
      </c>
      <c r="I440" s="0" t="s">
        <v>2627</v>
      </c>
      <c r="J440" s="0" t="s">
        <v>2168</v>
      </c>
      <c r="K440" s="0" t="n">
        <v>25</v>
      </c>
      <c r="L440" s="0" t="n">
        <v>2.7</v>
      </c>
    </row>
    <row r="441" customFormat="false" ht="15" hidden="false" customHeight="false" outlineLevel="0" collapsed="false">
      <c r="A441" s="448" t="s">
        <v>51</v>
      </c>
      <c r="B441" s="0" t="s">
        <v>2625</v>
      </c>
      <c r="C441" s="0" t="s">
        <v>2626</v>
      </c>
      <c r="D441" s="0" t="n">
        <v>26</v>
      </c>
      <c r="E441" s="0" t="n">
        <v>1.8</v>
      </c>
      <c r="H441" s="448" t="s">
        <v>122</v>
      </c>
      <c r="I441" s="0" t="s">
        <v>2628</v>
      </c>
      <c r="J441" s="0" t="s">
        <v>2222</v>
      </c>
      <c r="K441" s="0" t="n">
        <v>24</v>
      </c>
      <c r="L441" s="0" t="n">
        <v>2.6</v>
      </c>
    </row>
    <row r="442" customFormat="false" ht="15" hidden="false" customHeight="false" outlineLevel="0" collapsed="false">
      <c r="A442" s="448" t="s">
        <v>130</v>
      </c>
      <c r="B442" s="0" t="s">
        <v>2617</v>
      </c>
      <c r="C442" s="0" t="s">
        <v>2177</v>
      </c>
      <c r="D442" s="0" t="n">
        <v>27</v>
      </c>
      <c r="E442" s="0" t="n">
        <v>1.8</v>
      </c>
      <c r="H442" s="448" t="s">
        <v>51</v>
      </c>
      <c r="I442" s="0" t="s">
        <v>2629</v>
      </c>
      <c r="J442" s="0" t="s">
        <v>2222</v>
      </c>
      <c r="K442" s="0" t="n">
        <v>27</v>
      </c>
      <c r="L442" s="0" t="n">
        <v>2.3</v>
      </c>
    </row>
    <row r="443" customFormat="false" ht="15" hidden="false" customHeight="false" outlineLevel="0" collapsed="false">
      <c r="A443" s="448" t="s">
        <v>130</v>
      </c>
      <c r="B443" s="0" t="s">
        <v>2618</v>
      </c>
      <c r="C443" s="0" t="s">
        <v>2137</v>
      </c>
      <c r="D443" s="0" t="n">
        <v>27</v>
      </c>
      <c r="E443" s="0" t="n">
        <v>1.8</v>
      </c>
      <c r="H443" s="448" t="s">
        <v>51</v>
      </c>
      <c r="I443" s="0" t="s">
        <v>2624</v>
      </c>
      <c r="J443" s="0" t="s">
        <v>2157</v>
      </c>
      <c r="K443" s="0" t="n">
        <v>27</v>
      </c>
      <c r="L443" s="0" t="n">
        <v>2.2</v>
      </c>
    </row>
    <row r="444" customFormat="false" ht="15" hidden="false" customHeight="false" outlineLevel="0" collapsed="false">
      <c r="A444" s="448" t="s">
        <v>130</v>
      </c>
      <c r="B444" s="0" t="s">
        <v>2619</v>
      </c>
      <c r="C444" s="0" t="s">
        <v>2154</v>
      </c>
      <c r="D444" s="0" t="n">
        <v>30</v>
      </c>
      <c r="E444" s="0" t="n">
        <v>1.6</v>
      </c>
      <c r="H444" s="448" t="s">
        <v>130</v>
      </c>
      <c r="I444" s="0" t="s">
        <v>2630</v>
      </c>
      <c r="J444" s="0" t="s">
        <v>2137</v>
      </c>
      <c r="K444" s="0" t="n">
        <v>27</v>
      </c>
      <c r="L444" s="0" t="n">
        <v>2.1</v>
      </c>
    </row>
    <row r="445" customFormat="false" ht="15" hidden="false" customHeight="false" outlineLevel="0" collapsed="false">
      <c r="A445" s="448" t="s">
        <v>122</v>
      </c>
      <c r="B445" s="0" t="s">
        <v>2628</v>
      </c>
      <c r="C445" s="0" t="s">
        <v>2222</v>
      </c>
      <c r="D445" s="0" t="n">
        <v>24</v>
      </c>
      <c r="E445" s="0" t="n">
        <v>1.6</v>
      </c>
      <c r="H445" s="448" t="s">
        <v>122</v>
      </c>
      <c r="I445" s="0" t="s">
        <v>2631</v>
      </c>
      <c r="J445" s="0" t="s">
        <v>2222</v>
      </c>
      <c r="K445" s="0" t="n">
        <v>29</v>
      </c>
      <c r="L445" s="0" t="n">
        <v>2.1</v>
      </c>
    </row>
    <row r="446" customFormat="false" ht="15" hidden="false" customHeight="false" outlineLevel="0" collapsed="false">
      <c r="A446" s="448" t="s">
        <v>122</v>
      </c>
      <c r="B446" s="0" t="s">
        <v>2612</v>
      </c>
      <c r="C446" s="0" t="s">
        <v>2177</v>
      </c>
      <c r="D446" s="0" t="n">
        <v>23</v>
      </c>
      <c r="E446" s="0" t="n">
        <v>1.5</v>
      </c>
      <c r="H446" s="448" t="s">
        <v>130</v>
      </c>
      <c r="I446" s="0" t="s">
        <v>2632</v>
      </c>
      <c r="J446" s="0" t="s">
        <v>2198</v>
      </c>
      <c r="K446" s="0" t="n">
        <v>26</v>
      </c>
      <c r="L446" s="0" t="n">
        <v>2.1</v>
      </c>
    </row>
    <row r="447" customFormat="false" ht="15" hidden="false" customHeight="false" outlineLevel="0" collapsed="false">
      <c r="A447" s="448" t="s">
        <v>122</v>
      </c>
      <c r="B447" s="0" t="s">
        <v>2603</v>
      </c>
      <c r="C447" s="0" t="s">
        <v>2129</v>
      </c>
      <c r="D447" s="0" t="n">
        <v>24</v>
      </c>
      <c r="E447" s="0" t="n">
        <v>1.4</v>
      </c>
      <c r="H447" s="448" t="s">
        <v>122</v>
      </c>
      <c r="I447" s="0" t="s">
        <v>2633</v>
      </c>
      <c r="J447" s="0" t="s">
        <v>2133</v>
      </c>
      <c r="K447" s="0" t="n">
        <v>27</v>
      </c>
      <c r="L447" s="0" t="n">
        <v>2.1</v>
      </c>
    </row>
    <row r="448" customFormat="false" ht="15" hidden="false" customHeight="false" outlineLevel="0" collapsed="false">
      <c r="A448" s="448" t="s">
        <v>130</v>
      </c>
      <c r="B448" s="0" t="s">
        <v>2614</v>
      </c>
      <c r="C448" s="0" t="s">
        <v>2186</v>
      </c>
      <c r="D448" s="0" t="n">
        <v>29</v>
      </c>
      <c r="E448" s="0" t="n">
        <v>1.4</v>
      </c>
      <c r="H448" s="448" t="s">
        <v>130</v>
      </c>
      <c r="I448" s="0" t="s">
        <v>2634</v>
      </c>
      <c r="J448" s="0" t="s">
        <v>2175</v>
      </c>
      <c r="K448" s="0" t="n">
        <v>24</v>
      </c>
      <c r="L448" s="0" t="n">
        <v>2</v>
      </c>
    </row>
    <row r="449" customFormat="false" ht="15" hidden="false" customHeight="false" outlineLevel="0" collapsed="false">
      <c r="A449" s="448" t="s">
        <v>51</v>
      </c>
      <c r="B449" s="0" t="s">
        <v>2629</v>
      </c>
      <c r="C449" s="0" t="s">
        <v>2222</v>
      </c>
      <c r="D449" s="0" t="n">
        <v>27</v>
      </c>
      <c r="E449" s="0" t="n">
        <v>1.3</v>
      </c>
      <c r="H449" s="448" t="s">
        <v>130</v>
      </c>
      <c r="I449" s="0" t="s">
        <v>2635</v>
      </c>
      <c r="J449" s="0" t="s">
        <v>2171</v>
      </c>
      <c r="K449" s="0" t="n">
        <v>24</v>
      </c>
      <c r="L449" s="0" t="n">
        <v>2</v>
      </c>
    </row>
    <row r="450" customFormat="false" ht="15" hidden="false" customHeight="false" outlineLevel="0" collapsed="false">
      <c r="A450" s="448" t="s">
        <v>51</v>
      </c>
      <c r="B450" s="0" t="s">
        <v>2636</v>
      </c>
      <c r="C450" s="0" t="s">
        <v>2182</v>
      </c>
      <c r="D450" s="0" t="n">
        <v>26</v>
      </c>
      <c r="E450" s="0" t="n">
        <v>1.2</v>
      </c>
      <c r="H450" s="448" t="s">
        <v>51</v>
      </c>
      <c r="I450" s="0" t="s">
        <v>2637</v>
      </c>
      <c r="J450" s="0" t="s">
        <v>2141</v>
      </c>
      <c r="K450" s="0" t="n">
        <v>24</v>
      </c>
      <c r="L450" s="0" t="n">
        <v>1.9</v>
      </c>
    </row>
    <row r="451" customFormat="false" ht="15" hidden="false" customHeight="false" outlineLevel="0" collapsed="false">
      <c r="A451" s="448" t="s">
        <v>22</v>
      </c>
      <c r="B451" s="0" t="s">
        <v>2638</v>
      </c>
      <c r="C451" s="0" t="s">
        <v>2150</v>
      </c>
      <c r="D451" s="0" t="n">
        <v>27</v>
      </c>
      <c r="E451" s="0" t="n">
        <v>1.15</v>
      </c>
      <c r="H451" s="448" t="s">
        <v>130</v>
      </c>
      <c r="I451" s="0" t="s">
        <v>2639</v>
      </c>
      <c r="J451" s="0" t="s">
        <v>2148</v>
      </c>
      <c r="K451" s="0" t="n">
        <v>28</v>
      </c>
      <c r="L451" s="0" t="n">
        <v>1.8</v>
      </c>
    </row>
    <row r="452" customFormat="false" ht="15" hidden="false" customHeight="false" outlineLevel="0" collapsed="false">
      <c r="A452" s="448" t="s">
        <v>130</v>
      </c>
      <c r="B452" s="0" t="s">
        <v>2623</v>
      </c>
      <c r="C452" s="0" t="s">
        <v>2182</v>
      </c>
      <c r="D452" s="0" t="n">
        <v>26</v>
      </c>
      <c r="E452" s="0" t="n">
        <v>1.1</v>
      </c>
      <c r="H452" s="448" t="s">
        <v>130</v>
      </c>
      <c r="I452" s="0" t="s">
        <v>2640</v>
      </c>
      <c r="J452" s="0" t="s">
        <v>2160</v>
      </c>
      <c r="K452" s="0" t="n">
        <v>0</v>
      </c>
      <c r="L452" s="0" t="n">
        <v>1.8</v>
      </c>
    </row>
    <row r="453" customFormat="false" ht="15" hidden="false" customHeight="false" outlineLevel="0" collapsed="false">
      <c r="A453" s="448" t="s">
        <v>130</v>
      </c>
      <c r="B453" s="0" t="s">
        <v>2630</v>
      </c>
      <c r="C453" s="0" t="s">
        <v>2137</v>
      </c>
      <c r="D453" s="0" t="n">
        <v>27</v>
      </c>
      <c r="E453" s="0" t="n">
        <v>1.1</v>
      </c>
      <c r="H453" s="448" t="s">
        <v>122</v>
      </c>
      <c r="I453" s="0" t="s">
        <v>2641</v>
      </c>
      <c r="J453" s="0" t="s">
        <v>2154</v>
      </c>
      <c r="K453" s="0" t="n">
        <v>24</v>
      </c>
      <c r="L453" s="0" t="n">
        <v>1.7</v>
      </c>
    </row>
    <row r="454" customFormat="false" ht="15" hidden="false" customHeight="false" outlineLevel="0" collapsed="false">
      <c r="A454" s="448" t="s">
        <v>122</v>
      </c>
      <c r="B454" s="0" t="s">
        <v>2631</v>
      </c>
      <c r="C454" s="0" t="s">
        <v>2222</v>
      </c>
      <c r="D454" s="0" t="n">
        <v>29</v>
      </c>
      <c r="E454" s="0" t="n">
        <v>1.1</v>
      </c>
      <c r="H454" s="448" t="s">
        <v>130</v>
      </c>
      <c r="I454" s="0" t="s">
        <v>2642</v>
      </c>
      <c r="J454" s="0" t="s">
        <v>2166</v>
      </c>
      <c r="K454" s="0" t="n">
        <v>27</v>
      </c>
      <c r="L454" s="0" t="n">
        <v>1.6</v>
      </c>
    </row>
    <row r="455" customFormat="false" ht="15" hidden="false" customHeight="false" outlineLevel="0" collapsed="false">
      <c r="A455" s="448" t="s">
        <v>130</v>
      </c>
      <c r="B455" s="0" t="s">
        <v>2632</v>
      </c>
      <c r="C455" s="0" t="s">
        <v>2198</v>
      </c>
      <c r="D455" s="0" t="n">
        <v>26</v>
      </c>
      <c r="E455" s="0" t="n">
        <v>1.1</v>
      </c>
      <c r="H455" s="448" t="s">
        <v>130</v>
      </c>
      <c r="I455" s="0" t="s">
        <v>2643</v>
      </c>
      <c r="J455" s="0" t="s">
        <v>2144</v>
      </c>
      <c r="K455" s="0" t="n">
        <v>26</v>
      </c>
      <c r="L455" s="0" t="n">
        <v>1.5</v>
      </c>
    </row>
    <row r="456" customFormat="false" ht="15" hidden="false" customHeight="false" outlineLevel="0" collapsed="false">
      <c r="A456" s="448" t="s">
        <v>122</v>
      </c>
      <c r="B456" s="0" t="s">
        <v>2633</v>
      </c>
      <c r="C456" s="0" t="s">
        <v>2133</v>
      </c>
      <c r="D456" s="0" t="n">
        <v>27</v>
      </c>
      <c r="E456" s="0" t="n">
        <v>1.1</v>
      </c>
      <c r="H456" s="448" t="s">
        <v>51</v>
      </c>
      <c r="I456" s="0" t="s">
        <v>2636</v>
      </c>
      <c r="J456" s="0" t="s">
        <v>2182</v>
      </c>
      <c r="K456" s="0" t="n">
        <v>26</v>
      </c>
      <c r="L456" s="0" t="n">
        <v>1.2</v>
      </c>
    </row>
    <row r="457" customFormat="false" ht="15" hidden="false" customHeight="false" outlineLevel="0" collapsed="false">
      <c r="A457" s="448" t="s">
        <v>130</v>
      </c>
      <c r="B457" s="0" t="s">
        <v>2634</v>
      </c>
      <c r="C457" s="0" t="s">
        <v>2175</v>
      </c>
      <c r="D457" s="0" t="n">
        <v>24</v>
      </c>
      <c r="E457" s="0" t="n">
        <v>1</v>
      </c>
      <c r="H457" s="448" t="s">
        <v>22</v>
      </c>
      <c r="I457" s="0" t="s">
        <v>2638</v>
      </c>
      <c r="J457" s="0" t="s">
        <v>2150</v>
      </c>
      <c r="K457" s="0" t="n">
        <v>27</v>
      </c>
      <c r="L457" s="0" t="n">
        <v>1.15</v>
      </c>
    </row>
    <row r="458" customFormat="false" ht="15" hidden="false" customHeight="false" outlineLevel="0" collapsed="false">
      <c r="A458" s="448" t="s">
        <v>130</v>
      </c>
      <c r="B458" s="0" t="s">
        <v>2635</v>
      </c>
      <c r="C458" s="0" t="s">
        <v>2171</v>
      </c>
      <c r="D458" s="0" t="n">
        <v>24</v>
      </c>
      <c r="E458" s="0" t="n">
        <v>1</v>
      </c>
      <c r="H458" s="448" t="s">
        <v>51</v>
      </c>
      <c r="I458" s="0" t="s">
        <v>2644</v>
      </c>
      <c r="J458" s="0" t="s">
        <v>2168</v>
      </c>
      <c r="K458" s="0" t="n">
        <v>26</v>
      </c>
      <c r="L458" s="0" t="n">
        <v>0.3</v>
      </c>
    </row>
    <row r="459" customFormat="false" ht="15" hidden="false" customHeight="false" outlineLevel="0" collapsed="false">
      <c r="A459" s="448" t="s">
        <v>51</v>
      </c>
      <c r="B459" s="0" t="s">
        <v>2637</v>
      </c>
      <c r="C459" s="0" t="s">
        <v>2141</v>
      </c>
      <c r="D459" s="0" t="n">
        <v>24</v>
      </c>
      <c r="E459" s="0" t="n">
        <v>0.9</v>
      </c>
      <c r="H459" s="448" t="s">
        <v>130</v>
      </c>
      <c r="I459" s="0" t="s">
        <v>2366</v>
      </c>
      <c r="J459" s="0" t="s">
        <v>2222</v>
      </c>
      <c r="K459" s="0" t="n">
        <v>21</v>
      </c>
      <c r="L459" s="0" t="n">
        <v>0</v>
      </c>
    </row>
    <row r="460" customFormat="false" ht="15" hidden="false" customHeight="false" outlineLevel="0" collapsed="false">
      <c r="A460" s="448" t="s">
        <v>130</v>
      </c>
      <c r="B460" s="0" t="s">
        <v>2639</v>
      </c>
      <c r="C460" s="0" t="s">
        <v>2148</v>
      </c>
      <c r="D460" s="0" t="n">
        <v>28</v>
      </c>
      <c r="E460" s="0" t="n">
        <v>0.8</v>
      </c>
      <c r="H460" s="448" t="s">
        <v>51</v>
      </c>
      <c r="I460" s="0" t="s">
        <v>2448</v>
      </c>
      <c r="J460" s="0" t="s">
        <v>2168</v>
      </c>
      <c r="K460" s="0" t="n">
        <v>25</v>
      </c>
      <c r="L460" s="0" t="n">
        <v>0</v>
      </c>
    </row>
    <row r="461" customFormat="false" ht="15" hidden="false" customHeight="false" outlineLevel="0" collapsed="false">
      <c r="A461" s="448" t="s">
        <v>130</v>
      </c>
      <c r="B461" s="0" t="s">
        <v>2640</v>
      </c>
      <c r="C461" s="0" t="s">
        <v>2160</v>
      </c>
      <c r="D461" s="0" t="n">
        <v>0</v>
      </c>
      <c r="E461" s="0" t="n">
        <v>0.8</v>
      </c>
      <c r="H461" s="448" t="s">
        <v>122</v>
      </c>
      <c r="I461" s="0" t="s">
        <v>2523</v>
      </c>
      <c r="J461" s="0" t="s">
        <v>2175</v>
      </c>
      <c r="K461" s="0" t="n">
        <v>23</v>
      </c>
      <c r="L461" s="0" t="n">
        <v>0</v>
      </c>
    </row>
    <row r="462" customFormat="false" ht="15" hidden="false" customHeight="false" outlineLevel="0" collapsed="false">
      <c r="A462" s="448" t="s">
        <v>130</v>
      </c>
      <c r="B462" s="0" t="s">
        <v>2645</v>
      </c>
      <c r="C462" s="0" t="s">
        <v>2152</v>
      </c>
      <c r="D462" s="0" t="n">
        <v>27</v>
      </c>
      <c r="E462" s="0" t="n">
        <v>0.8</v>
      </c>
      <c r="H462" s="448" t="s">
        <v>51</v>
      </c>
      <c r="I462" s="0" t="s">
        <v>2525</v>
      </c>
      <c r="J462" s="0" t="s">
        <v>2164</v>
      </c>
      <c r="K462" s="0" t="n">
        <v>21</v>
      </c>
      <c r="L462" s="0" t="n">
        <v>0</v>
      </c>
    </row>
    <row r="463" customFormat="false" ht="15" hidden="false" customHeight="false" outlineLevel="0" collapsed="false">
      <c r="A463" s="448" t="s">
        <v>130</v>
      </c>
      <c r="B463" s="0" t="s">
        <v>2627</v>
      </c>
      <c r="C463" s="0" t="s">
        <v>2168</v>
      </c>
      <c r="D463" s="0" t="n">
        <v>25</v>
      </c>
      <c r="E463" s="0" t="n">
        <v>0.7</v>
      </c>
      <c r="H463" s="448" t="s">
        <v>51</v>
      </c>
      <c r="I463" s="0" t="s">
        <v>2548</v>
      </c>
      <c r="J463" s="0" t="s">
        <v>2179</v>
      </c>
      <c r="K463" s="0" t="n">
        <v>27</v>
      </c>
      <c r="L463" s="0" t="n">
        <v>0</v>
      </c>
    </row>
    <row r="464" customFormat="false" ht="15" hidden="false" customHeight="false" outlineLevel="0" collapsed="false">
      <c r="A464" s="448" t="s">
        <v>122</v>
      </c>
      <c r="B464" s="0" t="s">
        <v>2641</v>
      </c>
      <c r="C464" s="0" t="s">
        <v>2154</v>
      </c>
      <c r="D464" s="0" t="n">
        <v>24</v>
      </c>
      <c r="E464" s="0" t="n">
        <v>0.7</v>
      </c>
      <c r="H464" s="448" t="s">
        <v>51</v>
      </c>
      <c r="I464" s="0" t="s">
        <v>2569</v>
      </c>
      <c r="J464" s="0" t="s">
        <v>2144</v>
      </c>
      <c r="K464" s="0" t="n">
        <v>23</v>
      </c>
      <c r="L464" s="0" t="n">
        <v>0</v>
      </c>
    </row>
    <row r="465" customFormat="false" ht="15" hidden="false" customHeight="false" outlineLevel="0" collapsed="false">
      <c r="A465" s="448" t="s">
        <v>130</v>
      </c>
      <c r="B465" s="0" t="s">
        <v>2642</v>
      </c>
      <c r="C465" s="0" t="s">
        <v>2166</v>
      </c>
      <c r="D465" s="0" t="n">
        <v>27</v>
      </c>
      <c r="E465" s="0" t="n">
        <v>0.6</v>
      </c>
      <c r="H465" s="448" t="s">
        <v>122</v>
      </c>
      <c r="I465" s="0" t="s">
        <v>2585</v>
      </c>
      <c r="J465" s="0" t="s">
        <v>2189</v>
      </c>
      <c r="K465" s="0" t="n">
        <v>28</v>
      </c>
      <c r="L465" s="0" t="n">
        <v>0</v>
      </c>
    </row>
    <row r="466" customFormat="false" ht="15" hidden="false" customHeight="false" outlineLevel="0" collapsed="false">
      <c r="A466" s="448" t="s">
        <v>130</v>
      </c>
      <c r="B466" s="0" t="s">
        <v>2643</v>
      </c>
      <c r="C466" s="0" t="s">
        <v>2144</v>
      </c>
      <c r="D466" s="0" t="n">
        <v>26</v>
      </c>
      <c r="E466" s="0" t="n">
        <v>0.5</v>
      </c>
      <c r="H466" s="448" t="s">
        <v>130</v>
      </c>
      <c r="I466" s="0" t="s">
        <v>2601</v>
      </c>
      <c r="J466" s="0" t="s">
        <v>2179</v>
      </c>
      <c r="K466" s="0" t="n">
        <v>31</v>
      </c>
      <c r="L466" s="0" t="n">
        <v>0</v>
      </c>
    </row>
    <row r="467" customFormat="false" ht="15" hidden="false" customHeight="false" outlineLevel="0" collapsed="false">
      <c r="A467" s="448" t="s">
        <v>51</v>
      </c>
      <c r="B467" s="0" t="s">
        <v>2644</v>
      </c>
      <c r="C467" s="0" t="s">
        <v>2168</v>
      </c>
      <c r="D467" s="0" t="n">
        <v>26</v>
      </c>
      <c r="E467" s="0" t="n">
        <v>0.3</v>
      </c>
      <c r="H467" s="448" t="s">
        <v>130</v>
      </c>
      <c r="I467" s="0" t="s">
        <v>2621</v>
      </c>
      <c r="J467" s="0" t="s">
        <v>2141</v>
      </c>
      <c r="K467" s="0" t="n">
        <v>26</v>
      </c>
      <c r="L467" s="0" t="n">
        <v>0</v>
      </c>
    </row>
    <row r="468" customFormat="false" ht="15" hidden="false" customHeight="false" outlineLevel="0" collapsed="false">
      <c r="A468" s="448" t="n">
        <v>0</v>
      </c>
      <c r="D468" s="0" t="n">
        <v>0</v>
      </c>
      <c r="E468" s="0" t="n">
        <v>0</v>
      </c>
      <c r="H468" s="448" t="s">
        <v>130</v>
      </c>
      <c r="I468" s="0" t="s">
        <v>2645</v>
      </c>
      <c r="J468" s="0" t="s">
        <v>2152</v>
      </c>
      <c r="K468" s="0" t="n">
        <v>27</v>
      </c>
      <c r="L468" s="0" t="n">
        <v>0</v>
      </c>
    </row>
    <row r="469" customFormat="false" ht="15" hidden="false" customHeight="false" outlineLevel="0" collapsed="false">
      <c r="A469" s="448" t="n">
        <v>0</v>
      </c>
      <c r="D469" s="0" t="n">
        <v>0</v>
      </c>
      <c r="E469" s="0" t="n">
        <v>0</v>
      </c>
      <c r="H469" s="448" t="n">
        <v>0</v>
      </c>
      <c r="K469" s="0" t="n">
        <v>0</v>
      </c>
      <c r="L469" s="0" t="n">
        <v>0</v>
      </c>
    </row>
    <row r="470" customFormat="false" ht="15" hidden="false" customHeight="false" outlineLevel="0" collapsed="false">
      <c r="A470" s="448" t="s">
        <v>22</v>
      </c>
      <c r="B470" s="0" t="s">
        <v>2646</v>
      </c>
      <c r="C470" s="0" t="s">
        <v>2184</v>
      </c>
      <c r="D470" s="0" t="n">
        <v>26</v>
      </c>
      <c r="E470" s="0" t="n">
        <v>0</v>
      </c>
      <c r="H470" s="448" t="n">
        <v>0</v>
      </c>
      <c r="K470" s="0" t="n">
        <v>0</v>
      </c>
      <c r="L470" s="0" t="n">
        <v>0</v>
      </c>
    </row>
    <row r="471" customFormat="false" ht="15" hidden="false" customHeight="false" outlineLevel="0" collapsed="false">
      <c r="A471" s="448" t="n">
        <v>0</v>
      </c>
      <c r="D471" s="0" t="n">
        <v>0</v>
      </c>
      <c r="E471" s="0" t="n">
        <v>0</v>
      </c>
      <c r="H471" s="448" t="s">
        <v>22</v>
      </c>
      <c r="I471" s="0" t="s">
        <v>2646</v>
      </c>
      <c r="J471" s="0" t="s">
        <v>2184</v>
      </c>
      <c r="K471" s="0" t="n">
        <v>26</v>
      </c>
      <c r="L471" s="0" t="n">
        <v>0</v>
      </c>
    </row>
    <row r="472" customFormat="false" ht="15" hidden="false" customHeight="false" outlineLevel="0" collapsed="false">
      <c r="A472" s="448" t="n">
        <v>0</v>
      </c>
      <c r="D472" s="0" t="n">
        <v>0</v>
      </c>
      <c r="E472" s="0" t="n">
        <v>0</v>
      </c>
      <c r="H472" s="448" t="n">
        <v>0</v>
      </c>
      <c r="K472" s="0" t="n">
        <v>0</v>
      </c>
      <c r="L472" s="0" t="n">
        <v>0</v>
      </c>
    </row>
    <row r="473" customFormat="false" ht="15" hidden="false" customHeight="false" outlineLevel="0" collapsed="false">
      <c r="A473" s="448" t="s">
        <v>22</v>
      </c>
      <c r="B473" s="0" t="s">
        <v>2647</v>
      </c>
      <c r="C473" s="0" t="s">
        <v>2173</v>
      </c>
      <c r="D473" s="0" t="n">
        <v>30</v>
      </c>
      <c r="E473" s="0" t="n">
        <v>0</v>
      </c>
      <c r="H473" s="448" t="n">
        <v>0</v>
      </c>
      <c r="K473" s="0" t="n">
        <v>0</v>
      </c>
      <c r="L473" s="0" t="n">
        <v>0</v>
      </c>
    </row>
    <row r="474" customFormat="false" ht="15" hidden="false" customHeight="false" outlineLevel="0" collapsed="false">
      <c r="A474" s="448" t="n">
        <v>0</v>
      </c>
      <c r="D474" s="0" t="n">
        <v>0</v>
      </c>
      <c r="E474" s="0" t="n">
        <v>0</v>
      </c>
      <c r="H474" s="448" t="s">
        <v>22</v>
      </c>
      <c r="I474" s="0" t="s">
        <v>2647</v>
      </c>
      <c r="J474" s="0" t="s">
        <v>2173</v>
      </c>
      <c r="K474" s="0" t="n">
        <v>30</v>
      </c>
      <c r="L474" s="0" t="n">
        <v>0</v>
      </c>
    </row>
    <row r="475" customFormat="false" ht="15" hidden="false" customHeight="false" outlineLevel="0" collapsed="false">
      <c r="A475" s="448" t="s">
        <v>22</v>
      </c>
      <c r="B475" s="0" t="s">
        <v>2648</v>
      </c>
      <c r="C475" s="0" t="s">
        <v>2160</v>
      </c>
      <c r="D475" s="0" t="n">
        <v>22</v>
      </c>
      <c r="E475" s="0" t="n">
        <v>0</v>
      </c>
      <c r="H475" s="448" t="n">
        <v>0</v>
      </c>
      <c r="K475" s="0" t="n">
        <v>0</v>
      </c>
      <c r="L475" s="0" t="n">
        <v>0</v>
      </c>
    </row>
    <row r="476" customFormat="false" ht="15" hidden="false" customHeight="false" outlineLevel="0" collapsed="false">
      <c r="A476" s="448" t="s">
        <v>22</v>
      </c>
      <c r="B476" s="0" t="s">
        <v>2649</v>
      </c>
      <c r="C476" s="0" t="s">
        <v>2189</v>
      </c>
      <c r="D476" s="0" t="n">
        <v>27</v>
      </c>
      <c r="E476" s="0" t="n">
        <v>0</v>
      </c>
      <c r="H476" s="448" t="s">
        <v>22</v>
      </c>
      <c r="I476" s="0" t="s">
        <v>2648</v>
      </c>
      <c r="J476" s="0" t="s">
        <v>2160</v>
      </c>
      <c r="K476" s="0" t="n">
        <v>22</v>
      </c>
      <c r="L476" s="0" t="n">
        <v>0</v>
      </c>
    </row>
    <row r="477" customFormat="false" ht="15" hidden="false" customHeight="false" outlineLevel="0" collapsed="false">
      <c r="A477" s="448" t="s">
        <v>22</v>
      </c>
      <c r="B477" s="0" t="s">
        <v>2650</v>
      </c>
      <c r="C477" s="0" t="s">
        <v>2171</v>
      </c>
      <c r="D477" s="0" t="n">
        <v>30</v>
      </c>
      <c r="E477" s="0" t="n">
        <v>0</v>
      </c>
      <c r="H477" s="448" t="s">
        <v>22</v>
      </c>
      <c r="I477" s="0" t="s">
        <v>2649</v>
      </c>
      <c r="J477" s="0" t="s">
        <v>2189</v>
      </c>
      <c r="K477" s="0" t="n">
        <v>27</v>
      </c>
      <c r="L477" s="0" t="n">
        <v>0</v>
      </c>
    </row>
    <row r="478" customFormat="false" ht="15" hidden="false" customHeight="false" outlineLevel="0" collapsed="false">
      <c r="A478" s="448" t="s">
        <v>22</v>
      </c>
      <c r="B478" s="0" t="s">
        <v>2651</v>
      </c>
      <c r="C478" s="0" t="s">
        <v>2135</v>
      </c>
      <c r="D478" s="0" t="n">
        <v>32</v>
      </c>
      <c r="E478" s="0" t="n">
        <v>0</v>
      </c>
      <c r="H478" s="448" t="s">
        <v>22</v>
      </c>
      <c r="I478" s="0" t="s">
        <v>2650</v>
      </c>
      <c r="J478" s="0" t="s">
        <v>2171</v>
      </c>
      <c r="K478" s="0" t="n">
        <v>30</v>
      </c>
      <c r="L478" s="0" t="n">
        <v>0</v>
      </c>
    </row>
    <row r="479" customFormat="false" ht="15" hidden="false" customHeight="false" outlineLevel="0" collapsed="false">
      <c r="A479" s="448" t="n">
        <v>0</v>
      </c>
      <c r="D479" s="0" t="n">
        <v>0</v>
      </c>
      <c r="E479" s="0" t="n">
        <v>0</v>
      </c>
      <c r="H479" s="448" t="s">
        <v>22</v>
      </c>
      <c r="I479" s="0" t="s">
        <v>2651</v>
      </c>
      <c r="J479" s="0" t="s">
        <v>2135</v>
      </c>
      <c r="K479" s="0" t="n">
        <v>32</v>
      </c>
      <c r="L479" s="0" t="n">
        <v>0</v>
      </c>
    </row>
    <row r="480" customFormat="false" ht="15" hidden="false" customHeight="false" outlineLevel="0" collapsed="false">
      <c r="A480" s="448" t="n">
        <v>0</v>
      </c>
      <c r="D480" s="0" t="n">
        <v>0</v>
      </c>
      <c r="E480" s="0" t="n">
        <v>0</v>
      </c>
      <c r="H480" s="448" t="n">
        <v>0</v>
      </c>
      <c r="K480" s="0" t="n">
        <v>0</v>
      </c>
      <c r="L480" s="0" t="n">
        <v>0</v>
      </c>
    </row>
    <row r="481" customFormat="false" ht="15" hidden="false" customHeight="false" outlineLevel="0" collapsed="false">
      <c r="A481" s="448" t="s">
        <v>22</v>
      </c>
      <c r="B481" s="0" t="s">
        <v>2652</v>
      </c>
      <c r="C481" s="0" t="s">
        <v>2152</v>
      </c>
      <c r="D481" s="0" t="n">
        <v>26</v>
      </c>
      <c r="E481" s="0" t="n">
        <v>0</v>
      </c>
      <c r="H481" s="448" t="n">
        <v>0</v>
      </c>
      <c r="K481" s="0" t="n">
        <v>0</v>
      </c>
      <c r="L481" s="0" t="n">
        <v>0</v>
      </c>
    </row>
    <row r="482" customFormat="false" ht="15" hidden="false" customHeight="false" outlineLevel="0" collapsed="false">
      <c r="A482" s="448" t="n">
        <v>0</v>
      </c>
      <c r="D482" s="0" t="n">
        <v>0</v>
      </c>
      <c r="E482" s="0" t="n">
        <v>0</v>
      </c>
      <c r="H482" s="448" t="s">
        <v>22</v>
      </c>
      <c r="I482" s="0" t="s">
        <v>2652</v>
      </c>
      <c r="J482" s="0" t="s">
        <v>2152</v>
      </c>
      <c r="K482" s="0" t="n">
        <v>26</v>
      </c>
      <c r="L482" s="0" t="n">
        <v>0</v>
      </c>
    </row>
    <row r="483" customFormat="false" ht="15" hidden="false" customHeight="false" outlineLevel="0" collapsed="false">
      <c r="A483" s="448" t="n">
        <v>0</v>
      </c>
      <c r="D483" s="0" t="n">
        <v>0</v>
      </c>
      <c r="E483" s="0" t="n">
        <v>0</v>
      </c>
      <c r="H483" s="448" t="n">
        <v>0</v>
      </c>
      <c r="K483" s="0" t="n">
        <v>0</v>
      </c>
      <c r="L483" s="0" t="n">
        <v>0</v>
      </c>
    </row>
    <row r="484" customFormat="false" ht="15" hidden="false" customHeight="false" outlineLevel="0" collapsed="false">
      <c r="A484" s="448" t="n">
        <v>0</v>
      </c>
      <c r="D484" s="0" t="n">
        <v>0</v>
      </c>
      <c r="E484" s="0" t="n">
        <v>0</v>
      </c>
      <c r="H484" s="448" t="n">
        <v>0</v>
      </c>
      <c r="K484" s="0" t="n">
        <v>0</v>
      </c>
      <c r="L484" s="0" t="n">
        <v>0</v>
      </c>
    </row>
    <row r="485" customFormat="false" ht="15" hidden="false" customHeight="false" outlineLevel="0" collapsed="false">
      <c r="A485" s="448" t="s">
        <v>22</v>
      </c>
      <c r="B485" s="0" t="s">
        <v>2653</v>
      </c>
      <c r="C485" s="0" t="s">
        <v>2137</v>
      </c>
      <c r="D485" s="0" t="n">
        <v>25</v>
      </c>
      <c r="E485" s="0" t="n">
        <v>0</v>
      </c>
      <c r="H485" s="448" t="n">
        <v>0</v>
      </c>
      <c r="K485" s="0" t="n">
        <v>0</v>
      </c>
      <c r="L485" s="0" t="n">
        <v>0</v>
      </c>
    </row>
    <row r="486" customFormat="false" ht="15" hidden="false" customHeight="false" outlineLevel="0" collapsed="false">
      <c r="A486" s="448" t="s">
        <v>22</v>
      </c>
      <c r="B486" s="0" t="s">
        <v>2654</v>
      </c>
      <c r="C486" s="0" t="s">
        <v>2148</v>
      </c>
      <c r="D486" s="0" t="n">
        <v>26</v>
      </c>
      <c r="E486" s="0" t="n">
        <v>0</v>
      </c>
      <c r="H486" s="448" t="s">
        <v>22</v>
      </c>
      <c r="I486" s="0" t="s">
        <v>2653</v>
      </c>
      <c r="J486" s="0" t="s">
        <v>2137</v>
      </c>
      <c r="K486" s="0" t="n">
        <v>25</v>
      </c>
      <c r="L486" s="0" t="n">
        <v>0</v>
      </c>
    </row>
    <row r="487" customFormat="false" ht="15" hidden="false" customHeight="false" outlineLevel="0" collapsed="false">
      <c r="A487" s="448" t="s">
        <v>22</v>
      </c>
      <c r="B487" s="0" t="s">
        <v>2655</v>
      </c>
      <c r="C487" s="0" t="s">
        <v>2160</v>
      </c>
      <c r="D487" s="0" t="n">
        <v>31</v>
      </c>
      <c r="E487" s="0" t="n">
        <v>0</v>
      </c>
      <c r="H487" s="448" t="s">
        <v>22</v>
      </c>
      <c r="I487" s="0" t="s">
        <v>2654</v>
      </c>
      <c r="J487" s="0" t="s">
        <v>2148</v>
      </c>
      <c r="K487" s="0" t="n">
        <v>26</v>
      </c>
      <c r="L487" s="0" t="n">
        <v>0</v>
      </c>
    </row>
    <row r="488" customFormat="false" ht="15" hidden="false" customHeight="false" outlineLevel="0" collapsed="false">
      <c r="A488" s="448" t="s">
        <v>22</v>
      </c>
      <c r="B488" s="0" t="s">
        <v>2656</v>
      </c>
      <c r="C488" s="0" t="s">
        <v>2191</v>
      </c>
      <c r="D488" s="0" t="n">
        <v>29</v>
      </c>
      <c r="E488" s="0" t="n">
        <v>0</v>
      </c>
      <c r="H488" s="448" t="s">
        <v>22</v>
      </c>
      <c r="I488" s="0" t="s">
        <v>2655</v>
      </c>
      <c r="J488" s="0" t="s">
        <v>2160</v>
      </c>
      <c r="K488" s="0" t="n">
        <v>31</v>
      </c>
      <c r="L488" s="0" t="n">
        <v>0</v>
      </c>
    </row>
    <row r="489" customFormat="false" ht="15" hidden="false" customHeight="false" outlineLevel="0" collapsed="false">
      <c r="A489" s="448" t="s">
        <v>122</v>
      </c>
      <c r="B489" s="0" t="s">
        <v>2657</v>
      </c>
      <c r="C489" s="0" t="s">
        <v>2148</v>
      </c>
      <c r="D489" s="0" t="n">
        <v>23</v>
      </c>
      <c r="E489" s="0" t="n">
        <v>0</v>
      </c>
      <c r="H489" s="448" t="s">
        <v>22</v>
      </c>
      <c r="I489" s="0" t="s">
        <v>2656</v>
      </c>
      <c r="J489" s="0" t="s">
        <v>2191</v>
      </c>
      <c r="K489" s="0" t="n">
        <v>29</v>
      </c>
      <c r="L489" s="0" t="n">
        <v>0</v>
      </c>
    </row>
    <row r="490" customFormat="false" ht="15" hidden="false" customHeight="false" outlineLevel="0" collapsed="false">
      <c r="A490" s="448" t="s">
        <v>22</v>
      </c>
      <c r="B490" s="0" t="s">
        <v>2658</v>
      </c>
      <c r="C490" s="0" t="s">
        <v>2152</v>
      </c>
      <c r="D490" s="0" t="n">
        <v>22</v>
      </c>
      <c r="E490" s="0" t="n">
        <v>0</v>
      </c>
      <c r="H490" s="448" t="s">
        <v>122</v>
      </c>
      <c r="I490" s="0" t="s">
        <v>2657</v>
      </c>
      <c r="J490" s="0" t="s">
        <v>2148</v>
      </c>
      <c r="K490" s="0" t="n">
        <v>23</v>
      </c>
      <c r="L490" s="0" t="n">
        <v>0</v>
      </c>
    </row>
    <row r="491" customFormat="false" ht="15" hidden="false" customHeight="false" outlineLevel="0" collapsed="false">
      <c r="A491" s="448" t="s">
        <v>130</v>
      </c>
      <c r="B491" s="0" t="s">
        <v>2659</v>
      </c>
      <c r="C491" s="0" t="s">
        <v>2182</v>
      </c>
      <c r="D491" s="0" t="n">
        <v>22</v>
      </c>
      <c r="E491" s="0" t="n">
        <v>0</v>
      </c>
      <c r="H491" s="448" t="s">
        <v>22</v>
      </c>
      <c r="I491" s="0" t="s">
        <v>2658</v>
      </c>
      <c r="J491" s="0" t="s">
        <v>2152</v>
      </c>
      <c r="K491" s="0" t="n">
        <v>22</v>
      </c>
      <c r="L491" s="0" t="n">
        <v>0</v>
      </c>
    </row>
    <row r="492" customFormat="false" ht="15" hidden="false" customHeight="false" outlineLevel="0" collapsed="false">
      <c r="A492" s="448" t="n">
        <v>0</v>
      </c>
      <c r="D492" s="0" t="n">
        <v>0</v>
      </c>
      <c r="E492" s="0" t="n">
        <v>0</v>
      </c>
      <c r="H492" s="448" t="s">
        <v>130</v>
      </c>
      <c r="I492" s="0" t="s">
        <v>2659</v>
      </c>
      <c r="J492" s="0" t="s">
        <v>2182</v>
      </c>
      <c r="K492" s="0" t="n">
        <v>22</v>
      </c>
      <c r="L492" s="0" t="n">
        <v>0</v>
      </c>
    </row>
    <row r="493" customFormat="false" ht="15" hidden="false" customHeight="false" outlineLevel="0" collapsed="false">
      <c r="A493" s="448" t="s">
        <v>22</v>
      </c>
      <c r="B493" s="0" t="s">
        <v>2660</v>
      </c>
      <c r="C493" s="0" t="s">
        <v>2182</v>
      </c>
      <c r="D493" s="0" t="n">
        <v>30</v>
      </c>
      <c r="E493" s="0" t="n">
        <v>0</v>
      </c>
      <c r="H493" s="448" t="n">
        <v>0</v>
      </c>
      <c r="K493" s="0" t="n">
        <v>0</v>
      </c>
      <c r="L493" s="0" t="n">
        <v>0</v>
      </c>
    </row>
    <row r="494" customFormat="false" ht="15" hidden="false" customHeight="false" outlineLevel="0" collapsed="false">
      <c r="A494" s="448" t="s">
        <v>22</v>
      </c>
      <c r="B494" s="0" t="s">
        <v>2661</v>
      </c>
      <c r="C494" s="0" t="s">
        <v>2173</v>
      </c>
      <c r="D494" s="0" t="n">
        <v>24</v>
      </c>
      <c r="E494" s="0" t="n">
        <v>0</v>
      </c>
      <c r="H494" s="448" t="s">
        <v>22</v>
      </c>
      <c r="I494" s="0" t="s">
        <v>2660</v>
      </c>
      <c r="J494" s="0" t="s">
        <v>2182</v>
      </c>
      <c r="K494" s="0" t="n">
        <v>30</v>
      </c>
      <c r="L494" s="0" t="n">
        <v>0</v>
      </c>
    </row>
    <row r="495" customFormat="false" ht="15" hidden="false" customHeight="false" outlineLevel="0" collapsed="false">
      <c r="A495" s="448" t="s">
        <v>22</v>
      </c>
      <c r="B495" s="0" t="s">
        <v>2662</v>
      </c>
      <c r="C495" s="0" t="s">
        <v>2186</v>
      </c>
      <c r="D495" s="0" t="n">
        <v>37</v>
      </c>
      <c r="E495" s="0" t="n">
        <v>0</v>
      </c>
      <c r="H495" s="448" t="s">
        <v>22</v>
      </c>
      <c r="I495" s="0" t="s">
        <v>2661</v>
      </c>
      <c r="J495" s="0" t="s">
        <v>2173</v>
      </c>
      <c r="K495" s="0" t="n">
        <v>24</v>
      </c>
      <c r="L495" s="0" t="n">
        <v>0</v>
      </c>
    </row>
    <row r="496" customFormat="false" ht="15" hidden="false" customHeight="false" outlineLevel="0" collapsed="false">
      <c r="A496" s="448" t="s">
        <v>122</v>
      </c>
      <c r="B496" s="0" t="s">
        <v>2663</v>
      </c>
      <c r="C496" s="0" t="s">
        <v>2131</v>
      </c>
      <c r="D496" s="0" t="n">
        <v>27</v>
      </c>
      <c r="E496" s="0" t="n">
        <v>0</v>
      </c>
      <c r="H496" s="448" t="s">
        <v>22</v>
      </c>
      <c r="I496" s="0" t="s">
        <v>2662</v>
      </c>
      <c r="J496" s="0" t="s">
        <v>2186</v>
      </c>
      <c r="K496" s="0" t="n">
        <v>37</v>
      </c>
      <c r="L496" s="0" t="n">
        <v>0</v>
      </c>
    </row>
    <row r="497" customFormat="false" ht="15" hidden="false" customHeight="false" outlineLevel="0" collapsed="false">
      <c r="A497" s="448" t="n">
        <v>0</v>
      </c>
      <c r="D497" s="0" t="n">
        <v>0</v>
      </c>
      <c r="E497" s="0" t="n">
        <v>0</v>
      </c>
      <c r="H497" s="448" t="s">
        <v>122</v>
      </c>
      <c r="I497" s="0" t="s">
        <v>2663</v>
      </c>
      <c r="J497" s="0" t="s">
        <v>2131</v>
      </c>
      <c r="K497" s="0" t="n">
        <v>27</v>
      </c>
      <c r="L497" s="0" t="n">
        <v>0</v>
      </c>
    </row>
    <row r="498" customFormat="false" ht="15" hidden="false" customHeight="false" outlineLevel="0" collapsed="false">
      <c r="A498" s="448" t="n">
        <v>0</v>
      </c>
      <c r="D498" s="0" t="n">
        <v>0</v>
      </c>
      <c r="E498" s="0" t="n">
        <v>0</v>
      </c>
      <c r="H498" s="448" t="n">
        <v>0</v>
      </c>
      <c r="K498" s="0" t="n">
        <v>0</v>
      </c>
      <c r="L498" s="0" t="n">
        <v>0</v>
      </c>
    </row>
    <row r="499" customFormat="false" ht="15" hidden="false" customHeight="false" outlineLevel="0" collapsed="false">
      <c r="A499" s="448" t="n">
        <v>0</v>
      </c>
      <c r="D499" s="0" t="n">
        <v>0</v>
      </c>
      <c r="E499" s="0" t="n">
        <v>0</v>
      </c>
      <c r="H499" s="448" t="n">
        <v>0</v>
      </c>
      <c r="K499" s="0" t="n">
        <v>0</v>
      </c>
      <c r="L499" s="0" t="n">
        <v>0</v>
      </c>
    </row>
    <row r="500" customFormat="false" ht="15" hidden="false" customHeight="false" outlineLevel="0" collapsed="false">
      <c r="A500" s="448" t="n">
        <v>0</v>
      </c>
      <c r="D500" s="0" t="n">
        <v>0</v>
      </c>
      <c r="E500" s="0" t="n">
        <v>0</v>
      </c>
      <c r="H500" s="448" t="n">
        <v>0</v>
      </c>
      <c r="K500" s="0" t="n">
        <v>0</v>
      </c>
      <c r="L500" s="0" t="n">
        <v>0</v>
      </c>
    </row>
    <row r="501" customFormat="false" ht="15" hidden="false" customHeight="false" outlineLevel="0" collapsed="false">
      <c r="A501" s="448" t="s">
        <v>130</v>
      </c>
      <c r="B501" s="0" t="s">
        <v>2664</v>
      </c>
      <c r="C501" s="0" t="s">
        <v>2157</v>
      </c>
      <c r="D501" s="0" t="n">
        <v>22</v>
      </c>
      <c r="E501" s="0" t="n">
        <v>0</v>
      </c>
      <c r="H501" s="448" t="n">
        <v>0</v>
      </c>
      <c r="K501" s="0" t="n">
        <v>0</v>
      </c>
      <c r="L501" s="0" t="n">
        <v>0</v>
      </c>
    </row>
    <row r="502" customFormat="false" ht="15" hidden="false" customHeight="false" outlineLevel="0" collapsed="false">
      <c r="A502" s="448" t="s">
        <v>122</v>
      </c>
      <c r="B502" s="0" t="s">
        <v>2665</v>
      </c>
      <c r="C502" s="0" t="s">
        <v>2144</v>
      </c>
      <c r="D502" s="0" t="n">
        <v>25</v>
      </c>
      <c r="E502" s="0" t="n">
        <v>0</v>
      </c>
      <c r="H502" s="448" t="s">
        <v>130</v>
      </c>
      <c r="I502" s="0" t="s">
        <v>2664</v>
      </c>
      <c r="J502" s="0" t="s">
        <v>2157</v>
      </c>
      <c r="K502" s="0" t="n">
        <v>22</v>
      </c>
      <c r="L502" s="0" t="n">
        <v>0</v>
      </c>
    </row>
    <row r="503" customFormat="false" ht="15" hidden="false" customHeight="false" outlineLevel="0" collapsed="false">
      <c r="A503" s="448" t="n">
        <v>0</v>
      </c>
      <c r="D503" s="0" t="n">
        <v>0</v>
      </c>
      <c r="E503" s="0" t="n">
        <v>0</v>
      </c>
      <c r="H503" s="448" t="s">
        <v>122</v>
      </c>
      <c r="I503" s="0" t="s">
        <v>2665</v>
      </c>
      <c r="J503" s="0" t="s">
        <v>2144</v>
      </c>
      <c r="K503" s="0" t="n">
        <v>25</v>
      </c>
      <c r="L503" s="0" t="n">
        <v>0</v>
      </c>
    </row>
    <row r="504" customFormat="false" ht="15" hidden="false" customHeight="false" outlineLevel="0" collapsed="false">
      <c r="A504" s="448" t="s">
        <v>22</v>
      </c>
      <c r="B504" s="0" t="s">
        <v>2666</v>
      </c>
      <c r="C504" s="0" t="s">
        <v>2141</v>
      </c>
      <c r="D504" s="0" t="n">
        <v>29</v>
      </c>
      <c r="E504" s="0" t="n">
        <v>0</v>
      </c>
      <c r="H504" s="448" t="n">
        <v>0</v>
      </c>
      <c r="K504" s="0" t="n">
        <v>0</v>
      </c>
      <c r="L504" s="0" t="n">
        <v>0</v>
      </c>
    </row>
    <row r="505" customFormat="false" ht="15" hidden="false" customHeight="false" outlineLevel="0" collapsed="false">
      <c r="A505" s="448" t="s">
        <v>51</v>
      </c>
      <c r="B505" s="0" t="s">
        <v>2667</v>
      </c>
      <c r="C505" s="0" t="s">
        <v>2164</v>
      </c>
      <c r="D505" s="0" t="n">
        <v>25</v>
      </c>
      <c r="E505" s="0" t="n">
        <v>0</v>
      </c>
      <c r="H505" s="448" t="s">
        <v>22</v>
      </c>
      <c r="I505" s="0" t="s">
        <v>2666</v>
      </c>
      <c r="J505" s="0" t="s">
        <v>2141</v>
      </c>
      <c r="K505" s="0" t="n">
        <v>29</v>
      </c>
      <c r="L505" s="0" t="n">
        <v>0</v>
      </c>
    </row>
    <row r="506" customFormat="false" ht="15" hidden="false" customHeight="false" outlineLevel="0" collapsed="false">
      <c r="A506" s="448" t="n">
        <v>0</v>
      </c>
      <c r="D506" s="0" t="n">
        <v>0</v>
      </c>
      <c r="E506" s="0" t="n">
        <v>0</v>
      </c>
      <c r="H506" s="448" t="s">
        <v>51</v>
      </c>
      <c r="I506" s="0" t="s">
        <v>2667</v>
      </c>
      <c r="J506" s="0" t="s">
        <v>2164</v>
      </c>
      <c r="K506" s="0" t="n">
        <v>25</v>
      </c>
      <c r="L506" s="0" t="n">
        <v>0</v>
      </c>
    </row>
    <row r="507" customFormat="false" ht="15" hidden="false" customHeight="false" outlineLevel="0" collapsed="false">
      <c r="A507" s="448" t="n">
        <v>0</v>
      </c>
      <c r="D507" s="0" t="n">
        <v>0</v>
      </c>
      <c r="E507" s="0" t="n">
        <v>0</v>
      </c>
      <c r="H507" s="448" t="n">
        <v>0</v>
      </c>
      <c r="K507" s="0" t="n">
        <v>0</v>
      </c>
      <c r="L507" s="0" t="n">
        <v>0</v>
      </c>
    </row>
    <row r="508" customFormat="false" ht="15" hidden="false" customHeight="false" outlineLevel="0" collapsed="false">
      <c r="A508" s="448" t="s">
        <v>51</v>
      </c>
      <c r="B508" s="0" t="s">
        <v>2668</v>
      </c>
      <c r="C508" s="0" t="s">
        <v>2177</v>
      </c>
      <c r="D508" s="0" t="n">
        <v>27</v>
      </c>
      <c r="E508" s="0" t="n">
        <v>0</v>
      </c>
      <c r="H508" s="448" t="n">
        <v>0</v>
      </c>
      <c r="K508" s="0" t="n">
        <v>0</v>
      </c>
      <c r="L508" s="0" t="n">
        <v>0</v>
      </c>
    </row>
    <row r="509" customFormat="false" ht="15" hidden="false" customHeight="false" outlineLevel="0" collapsed="false">
      <c r="A509" s="448" t="n">
        <v>0</v>
      </c>
      <c r="D509" s="0" t="n">
        <v>0</v>
      </c>
      <c r="E509" s="0" t="n">
        <v>0</v>
      </c>
      <c r="H509" s="448" t="s">
        <v>51</v>
      </c>
      <c r="I509" s="0" t="s">
        <v>2668</v>
      </c>
      <c r="J509" s="0" t="s">
        <v>2177</v>
      </c>
      <c r="K509" s="0" t="n">
        <v>27</v>
      </c>
      <c r="L509" s="0" t="n">
        <v>0</v>
      </c>
    </row>
    <row r="510" customFormat="false" ht="15" hidden="false" customHeight="false" outlineLevel="0" collapsed="false">
      <c r="A510" s="448" t="s">
        <v>122</v>
      </c>
      <c r="B510" s="0" t="s">
        <v>2669</v>
      </c>
      <c r="C510" s="0" t="s">
        <v>2150</v>
      </c>
      <c r="D510" s="0" t="n">
        <v>23</v>
      </c>
      <c r="E510" s="0" t="n">
        <v>0</v>
      </c>
      <c r="H510" s="448" t="n">
        <v>0</v>
      </c>
      <c r="K510" s="0" t="n">
        <v>0</v>
      </c>
      <c r="L510" s="0" t="n">
        <v>0</v>
      </c>
    </row>
    <row r="511" customFormat="false" ht="15" hidden="false" customHeight="false" outlineLevel="0" collapsed="false">
      <c r="A511" s="448" t="s">
        <v>22</v>
      </c>
      <c r="B511" s="0" t="s">
        <v>2670</v>
      </c>
      <c r="C511" s="0" t="s">
        <v>2146</v>
      </c>
      <c r="D511" s="0" t="n">
        <v>30</v>
      </c>
      <c r="E511" s="0" t="n">
        <v>0</v>
      </c>
      <c r="H511" s="448" t="s">
        <v>122</v>
      </c>
      <c r="I511" s="0" t="s">
        <v>2669</v>
      </c>
      <c r="J511" s="0" t="s">
        <v>2150</v>
      </c>
      <c r="K511" s="0" t="n">
        <v>23</v>
      </c>
      <c r="L511" s="0" t="n">
        <v>0</v>
      </c>
    </row>
    <row r="512" customFormat="false" ht="15" hidden="false" customHeight="false" outlineLevel="0" collapsed="false">
      <c r="A512" s="448" t="n">
        <v>0</v>
      </c>
      <c r="D512" s="0" t="n">
        <v>0</v>
      </c>
      <c r="E512" s="0" t="n">
        <v>0</v>
      </c>
      <c r="H512" s="448" t="s">
        <v>22</v>
      </c>
      <c r="I512" s="0" t="s">
        <v>2670</v>
      </c>
      <c r="J512" s="0" t="s">
        <v>2146</v>
      </c>
      <c r="K512" s="0" t="n">
        <v>30</v>
      </c>
      <c r="L512" s="0" t="n">
        <v>0</v>
      </c>
    </row>
    <row r="513" customFormat="false" ht="15" hidden="false" customHeight="false" outlineLevel="0" collapsed="false">
      <c r="A513" s="448" t="n">
        <v>0</v>
      </c>
      <c r="D513" s="0" t="n">
        <v>0</v>
      </c>
      <c r="E513" s="0" t="n">
        <v>0</v>
      </c>
      <c r="H513" s="448" t="n">
        <v>0</v>
      </c>
      <c r="K513" s="0" t="n">
        <v>0</v>
      </c>
      <c r="L513" s="0" t="n">
        <v>0</v>
      </c>
    </row>
    <row r="514" customFormat="false" ht="15" hidden="false" customHeight="false" outlineLevel="0" collapsed="false">
      <c r="A514" s="448" t="s">
        <v>22</v>
      </c>
      <c r="B514" s="0" t="s">
        <v>2671</v>
      </c>
      <c r="C514" s="0" t="s">
        <v>2186</v>
      </c>
      <c r="D514" s="0" t="n">
        <v>30</v>
      </c>
      <c r="E514" s="0" t="n">
        <v>0</v>
      </c>
      <c r="H514" s="448" t="n">
        <v>0</v>
      </c>
      <c r="K514" s="0" t="n">
        <v>0</v>
      </c>
      <c r="L514" s="0" t="n">
        <v>0</v>
      </c>
    </row>
    <row r="515" customFormat="false" ht="15" hidden="false" customHeight="false" outlineLevel="0" collapsed="false">
      <c r="A515" s="448" t="s">
        <v>122</v>
      </c>
      <c r="B515" s="0" t="s">
        <v>2672</v>
      </c>
      <c r="C515" s="0" t="s">
        <v>2198</v>
      </c>
      <c r="D515" s="0" t="n">
        <v>28</v>
      </c>
      <c r="E515" s="0" t="n">
        <v>0</v>
      </c>
      <c r="H515" s="448" t="s">
        <v>22</v>
      </c>
      <c r="I515" s="0" t="s">
        <v>2671</v>
      </c>
      <c r="J515" s="0" t="s">
        <v>2186</v>
      </c>
      <c r="K515" s="0" t="n">
        <v>30</v>
      </c>
      <c r="L515" s="0" t="n">
        <v>0</v>
      </c>
    </row>
    <row r="516" customFormat="false" ht="15" hidden="false" customHeight="false" outlineLevel="0" collapsed="false">
      <c r="A516" s="448" t="n">
        <v>0</v>
      </c>
      <c r="D516" s="0" t="n">
        <v>0</v>
      </c>
      <c r="E516" s="0" t="n">
        <v>0</v>
      </c>
      <c r="H516" s="448" t="s">
        <v>122</v>
      </c>
      <c r="I516" s="0" t="s">
        <v>2672</v>
      </c>
      <c r="J516" s="0" t="s">
        <v>2198</v>
      </c>
      <c r="K516" s="0" t="n">
        <v>28</v>
      </c>
      <c r="L516" s="0" t="n">
        <v>0</v>
      </c>
    </row>
    <row r="517" customFormat="false" ht="15" hidden="false" customHeight="false" outlineLevel="0" collapsed="false">
      <c r="A517" s="448" t="n">
        <v>0</v>
      </c>
      <c r="D517" s="0" t="n">
        <v>0</v>
      </c>
      <c r="E517" s="0" t="n">
        <v>0</v>
      </c>
      <c r="H517" s="448" t="n">
        <v>0</v>
      </c>
      <c r="K517" s="0" t="n">
        <v>0</v>
      </c>
      <c r="L517" s="0" t="n">
        <v>0</v>
      </c>
    </row>
    <row r="518" customFormat="false" ht="15" hidden="false" customHeight="false" outlineLevel="0" collapsed="false">
      <c r="A518" s="448" t="n">
        <v>0</v>
      </c>
      <c r="D518" s="0" t="n">
        <v>0</v>
      </c>
      <c r="E518" s="0" t="n">
        <v>0</v>
      </c>
      <c r="H518" s="448" t="n">
        <v>0</v>
      </c>
      <c r="K518" s="0" t="n">
        <v>0</v>
      </c>
      <c r="L518" s="0" t="n">
        <v>0</v>
      </c>
    </row>
    <row r="519" customFormat="false" ht="15" hidden="false" customHeight="false" outlineLevel="0" collapsed="false">
      <c r="A519" s="448" t="n">
        <v>0</v>
      </c>
      <c r="D519" s="0" t="n">
        <v>0</v>
      </c>
      <c r="E519" s="0" t="n">
        <v>0</v>
      </c>
      <c r="H519" s="448" t="n">
        <v>0</v>
      </c>
      <c r="K519" s="0" t="n">
        <v>0</v>
      </c>
      <c r="L519" s="0" t="n">
        <v>0</v>
      </c>
    </row>
    <row r="520" customFormat="false" ht="15" hidden="false" customHeight="false" outlineLevel="0" collapsed="false">
      <c r="A520" s="448" t="s">
        <v>130</v>
      </c>
      <c r="B520" s="0" t="s">
        <v>2673</v>
      </c>
      <c r="C520" s="0" t="s">
        <v>2186</v>
      </c>
      <c r="D520" s="0" t="n">
        <v>0</v>
      </c>
      <c r="E520" s="0" t="n">
        <v>0</v>
      </c>
      <c r="H520" s="448" t="n">
        <v>0</v>
      </c>
      <c r="K520" s="0" t="n">
        <v>0</v>
      </c>
      <c r="L520" s="0" t="n">
        <v>0</v>
      </c>
    </row>
    <row r="521" customFormat="false" ht="15" hidden="false" customHeight="false" outlineLevel="0" collapsed="false">
      <c r="A521" s="448" t="s">
        <v>130</v>
      </c>
      <c r="B521" s="0" t="s">
        <v>2674</v>
      </c>
      <c r="C521" s="0" t="s">
        <v>2150</v>
      </c>
      <c r="D521" s="0" t="n">
        <v>32</v>
      </c>
      <c r="E521" s="0" t="n">
        <v>0</v>
      </c>
      <c r="H521" s="448" t="s">
        <v>130</v>
      </c>
      <c r="I521" s="0" t="s">
        <v>2673</v>
      </c>
      <c r="J521" s="0" t="s">
        <v>2186</v>
      </c>
      <c r="K521" s="0" t="n">
        <v>0</v>
      </c>
      <c r="L521" s="0" t="n">
        <v>0</v>
      </c>
    </row>
    <row r="522" customFormat="false" ht="15" hidden="false" customHeight="false" outlineLevel="0" collapsed="false">
      <c r="A522" s="448" t="s">
        <v>130</v>
      </c>
      <c r="B522" s="0" t="s">
        <v>2675</v>
      </c>
      <c r="C522" s="0" t="s">
        <v>2168</v>
      </c>
      <c r="D522" s="0" t="n">
        <v>24</v>
      </c>
      <c r="E522" s="0" t="n">
        <v>0</v>
      </c>
      <c r="H522" s="448" t="s">
        <v>130</v>
      </c>
      <c r="I522" s="0" t="s">
        <v>2674</v>
      </c>
      <c r="J522" s="0" t="s">
        <v>2150</v>
      </c>
      <c r="K522" s="0" t="n">
        <v>32</v>
      </c>
      <c r="L522" s="0" t="n">
        <v>0</v>
      </c>
    </row>
    <row r="523" customFormat="false" ht="15" hidden="false" customHeight="false" outlineLevel="0" collapsed="false">
      <c r="A523" s="448" t="s">
        <v>130</v>
      </c>
      <c r="B523" s="0" t="s">
        <v>2676</v>
      </c>
      <c r="C523" s="0" t="s">
        <v>2148</v>
      </c>
      <c r="D523" s="0" t="n">
        <v>26</v>
      </c>
      <c r="E523" s="0" t="n">
        <v>0</v>
      </c>
      <c r="H523" s="448" t="s">
        <v>130</v>
      </c>
      <c r="I523" s="0" t="s">
        <v>2675</v>
      </c>
      <c r="J523" s="0" t="s">
        <v>2168</v>
      </c>
      <c r="K523" s="0" t="n">
        <v>24</v>
      </c>
      <c r="L523" s="0" t="n">
        <v>0</v>
      </c>
    </row>
    <row r="524" customFormat="false" ht="15" hidden="false" customHeight="false" outlineLevel="0" collapsed="false">
      <c r="A524" s="448" t="s">
        <v>130</v>
      </c>
      <c r="B524" s="0" t="s">
        <v>2677</v>
      </c>
      <c r="C524" s="0" t="s">
        <v>2162</v>
      </c>
      <c r="D524" s="0" t="n">
        <v>0</v>
      </c>
      <c r="E524" s="0" t="n">
        <v>0</v>
      </c>
      <c r="H524" s="448" t="s">
        <v>130</v>
      </c>
      <c r="I524" s="0" t="s">
        <v>2676</v>
      </c>
      <c r="J524" s="0" t="s">
        <v>2148</v>
      </c>
      <c r="K524" s="0" t="n">
        <v>26</v>
      </c>
      <c r="L524" s="0" t="n">
        <v>0</v>
      </c>
    </row>
    <row r="525" customFormat="false" ht="15" hidden="false" customHeight="false" outlineLevel="0" collapsed="false">
      <c r="A525" s="448" t="s">
        <v>130</v>
      </c>
      <c r="B525" s="0" t="s">
        <v>2678</v>
      </c>
      <c r="C525" s="0" t="s">
        <v>2150</v>
      </c>
      <c r="D525" s="0" t="n">
        <v>27</v>
      </c>
      <c r="E525" s="0" t="n">
        <v>0</v>
      </c>
      <c r="H525" s="448" t="s">
        <v>130</v>
      </c>
      <c r="I525" s="0" t="s">
        <v>2677</v>
      </c>
      <c r="J525" s="0" t="s">
        <v>2162</v>
      </c>
      <c r="K525" s="0" t="n">
        <v>0</v>
      </c>
      <c r="L525" s="0" t="n">
        <v>0</v>
      </c>
    </row>
    <row r="526" customFormat="false" ht="15" hidden="false" customHeight="false" outlineLevel="0" collapsed="false">
      <c r="A526" s="448" t="n">
        <v>0</v>
      </c>
      <c r="D526" s="0" t="n">
        <v>0</v>
      </c>
      <c r="E526" s="0" t="n">
        <v>0</v>
      </c>
      <c r="H526" s="448" t="s">
        <v>130</v>
      </c>
      <c r="I526" s="0" t="s">
        <v>2678</v>
      </c>
      <c r="J526" s="0" t="s">
        <v>2150</v>
      </c>
      <c r="K526" s="0" t="n">
        <v>27</v>
      </c>
      <c r="L526" s="0" t="n">
        <v>0</v>
      </c>
    </row>
    <row r="527" customFormat="false" ht="15" hidden="false" customHeight="false" outlineLevel="0" collapsed="false">
      <c r="A527" s="448" t="s">
        <v>130</v>
      </c>
      <c r="B527" s="0" t="s">
        <v>2679</v>
      </c>
      <c r="C527" s="0" t="s">
        <v>2208</v>
      </c>
      <c r="D527" s="0" t="n">
        <v>27</v>
      </c>
      <c r="E527" s="0" t="n">
        <v>0</v>
      </c>
      <c r="H527" s="448" t="n">
        <v>0</v>
      </c>
      <c r="K527" s="0" t="n">
        <v>0</v>
      </c>
      <c r="L527" s="0" t="n">
        <v>0</v>
      </c>
    </row>
    <row r="528" customFormat="false" ht="15" hidden="false" customHeight="false" outlineLevel="0" collapsed="false">
      <c r="A528" s="448" t="n">
        <v>0</v>
      </c>
      <c r="D528" s="0" t="n">
        <v>0</v>
      </c>
      <c r="E528" s="0" t="n">
        <v>0</v>
      </c>
      <c r="H528" s="448" t="s">
        <v>130</v>
      </c>
      <c r="I528" s="0" t="s">
        <v>2679</v>
      </c>
      <c r="J528" s="0" t="s">
        <v>2208</v>
      </c>
      <c r="K528" s="0" t="n">
        <v>27</v>
      </c>
      <c r="L528" s="0" t="n">
        <v>0</v>
      </c>
    </row>
    <row r="529" customFormat="false" ht="15" hidden="false" customHeight="false" outlineLevel="0" collapsed="false">
      <c r="A529" s="448" t="n">
        <v>0</v>
      </c>
      <c r="D529" s="0" t="n">
        <v>0</v>
      </c>
      <c r="E529" s="0" t="n">
        <v>0</v>
      </c>
      <c r="H529" s="448" t="n">
        <v>0</v>
      </c>
      <c r="K529" s="0" t="n">
        <v>0</v>
      </c>
      <c r="L529" s="0" t="n">
        <v>0</v>
      </c>
    </row>
    <row r="530" customFormat="false" ht="15" hidden="false" customHeight="false" outlineLevel="0" collapsed="false">
      <c r="A530" s="448" t="n">
        <v>0</v>
      </c>
      <c r="D530" s="0" t="n">
        <v>0</v>
      </c>
      <c r="E530" s="0" t="n">
        <v>0</v>
      </c>
      <c r="H530" s="448" t="n">
        <v>0</v>
      </c>
      <c r="K530" s="0" t="n">
        <v>0</v>
      </c>
      <c r="L530" s="0" t="n">
        <v>0</v>
      </c>
    </row>
    <row r="531" customFormat="false" ht="15" hidden="false" customHeight="false" outlineLevel="0" collapsed="false">
      <c r="D531" s="0" t="n">
        <v>0</v>
      </c>
      <c r="E531" s="0" t="n">
        <v>0</v>
      </c>
      <c r="H531" s="448" t="n">
        <v>0</v>
      </c>
      <c r="K531" s="0" t="n">
        <v>0</v>
      </c>
      <c r="L531" s="0" t="n">
        <v>0</v>
      </c>
    </row>
    <row r="532" customFormat="false" ht="15" hidden="false" customHeight="false" outlineLevel="0" collapsed="false">
      <c r="A532" s="448" t="n">
        <v>0</v>
      </c>
      <c r="D532" s="0" t="n">
        <v>0</v>
      </c>
      <c r="E532" s="0" t="n">
        <v>0</v>
      </c>
      <c r="K532" s="0" t="n">
        <v>0</v>
      </c>
      <c r="L532" s="0" t="n">
        <v>0</v>
      </c>
    </row>
    <row r="533" customFormat="false" ht="15" hidden="false" customHeight="false" outlineLevel="0" collapsed="false">
      <c r="A533" s="448" t="n">
        <v>0</v>
      </c>
      <c r="D533" s="0" t="n">
        <v>0</v>
      </c>
      <c r="E533" s="0" t="n">
        <v>0</v>
      </c>
      <c r="H533" s="448" t="n">
        <v>0</v>
      </c>
      <c r="K533" s="0" t="n">
        <v>0</v>
      </c>
      <c r="L533" s="0" t="n">
        <v>0</v>
      </c>
    </row>
    <row r="534" customFormat="false" ht="15" hidden="false" customHeight="false" outlineLevel="0" collapsed="false">
      <c r="A534" s="448" t="n">
        <v>0</v>
      </c>
      <c r="D534" s="0" t="n">
        <v>0</v>
      </c>
      <c r="E534" s="0" t="n">
        <v>0</v>
      </c>
      <c r="H534" s="448" t="n">
        <v>0</v>
      </c>
      <c r="K534" s="0" t="n">
        <v>0</v>
      </c>
      <c r="L534" s="0" t="n">
        <v>0</v>
      </c>
    </row>
    <row r="535" customFormat="false" ht="15" hidden="false" customHeight="false" outlineLevel="0" collapsed="false">
      <c r="A535" s="448" t="n">
        <v>0</v>
      </c>
      <c r="D535" s="0" t="n">
        <v>0</v>
      </c>
      <c r="E535" s="0" t="n">
        <v>0</v>
      </c>
      <c r="H535" s="448" t="n">
        <v>0</v>
      </c>
      <c r="K535" s="0" t="n">
        <v>0</v>
      </c>
      <c r="L535" s="0" t="n">
        <v>0</v>
      </c>
    </row>
    <row r="536" customFormat="false" ht="15" hidden="false" customHeight="false" outlineLevel="0" collapsed="false">
      <c r="A536" s="448" t="n">
        <v>0</v>
      </c>
      <c r="D536" s="0" t="n">
        <v>0</v>
      </c>
      <c r="E536" s="0" t="n">
        <v>0</v>
      </c>
      <c r="H536" s="448" t="n">
        <v>0</v>
      </c>
      <c r="K536" s="0" t="n">
        <v>0</v>
      </c>
      <c r="L536" s="0" t="n">
        <v>0</v>
      </c>
    </row>
    <row r="537" customFormat="false" ht="15" hidden="false" customHeight="false" outlineLevel="0" collapsed="false">
      <c r="A537" s="448" t="n">
        <v>0</v>
      </c>
      <c r="D537" s="0" t="n">
        <v>0</v>
      </c>
      <c r="E537" s="0" t="n">
        <v>0</v>
      </c>
      <c r="H537" s="448" t="n">
        <v>0</v>
      </c>
      <c r="K537" s="0" t="n">
        <v>0</v>
      </c>
      <c r="L537" s="0" t="n">
        <v>0</v>
      </c>
    </row>
    <row r="538" customFormat="false" ht="15" hidden="false" customHeight="false" outlineLevel="0" collapsed="false">
      <c r="A538" s="448" t="n">
        <v>0</v>
      </c>
      <c r="D538" s="0" t="n">
        <v>0</v>
      </c>
      <c r="E538" s="0" t="n">
        <v>0</v>
      </c>
      <c r="H538" s="448" t="n">
        <v>0</v>
      </c>
      <c r="K538" s="0" t="n">
        <v>0</v>
      </c>
      <c r="L538" s="0" t="n">
        <v>0</v>
      </c>
    </row>
    <row r="539" customFormat="false" ht="15" hidden="false" customHeight="false" outlineLevel="0" collapsed="false">
      <c r="A539" s="448" t="n">
        <v>0</v>
      </c>
      <c r="D539" s="0" t="n">
        <v>0</v>
      </c>
      <c r="E539" s="0" t="n">
        <v>0</v>
      </c>
      <c r="H539" s="448" t="n">
        <v>0</v>
      </c>
      <c r="K539" s="0" t="n">
        <v>0</v>
      </c>
      <c r="L539" s="0" t="n">
        <v>0</v>
      </c>
    </row>
    <row r="540" customFormat="false" ht="15" hidden="false" customHeight="false" outlineLevel="0" collapsed="false">
      <c r="A540" s="448" t="n">
        <v>0</v>
      </c>
      <c r="D540" s="0" t="n">
        <v>0</v>
      </c>
      <c r="E540" s="0" t="n">
        <v>0</v>
      </c>
      <c r="H540" s="448" t="n">
        <v>0</v>
      </c>
      <c r="K540" s="0" t="n">
        <v>0</v>
      </c>
      <c r="L540" s="0" t="n">
        <v>0</v>
      </c>
    </row>
    <row r="541" customFormat="false" ht="15" hidden="false" customHeight="false" outlineLevel="0" collapsed="false">
      <c r="A541" s="448" t="n">
        <v>0</v>
      </c>
      <c r="D541" s="0" t="n">
        <v>0</v>
      </c>
      <c r="E541" s="0" t="n">
        <v>0</v>
      </c>
      <c r="H541" s="448" t="n">
        <v>0</v>
      </c>
      <c r="K541" s="0" t="n">
        <v>0</v>
      </c>
      <c r="L541" s="0" t="n">
        <v>0</v>
      </c>
    </row>
    <row r="542" customFormat="false" ht="15" hidden="false" customHeight="false" outlineLevel="0" collapsed="false">
      <c r="A542" s="448" t="n">
        <v>0</v>
      </c>
      <c r="D542" s="0" t="n">
        <v>0</v>
      </c>
      <c r="E542" s="0" t="n">
        <v>0</v>
      </c>
      <c r="H542" s="448" t="n">
        <v>0</v>
      </c>
      <c r="K542" s="0" t="n">
        <v>0</v>
      </c>
      <c r="L542" s="0" t="n">
        <v>0</v>
      </c>
    </row>
    <row r="543" customFormat="false" ht="15" hidden="false" customHeight="false" outlineLevel="0" collapsed="false">
      <c r="A543" s="448" t="s">
        <v>130</v>
      </c>
      <c r="B543" s="0" t="s">
        <v>2680</v>
      </c>
      <c r="C543" s="0" t="s">
        <v>2681</v>
      </c>
      <c r="D543" s="0" t="n">
        <v>26</v>
      </c>
      <c r="E543" s="0" t="n">
        <v>0</v>
      </c>
      <c r="H543" s="448" t="n">
        <v>0</v>
      </c>
      <c r="K543" s="0" t="n">
        <v>0</v>
      </c>
      <c r="L543" s="0" t="n">
        <v>0</v>
      </c>
    </row>
    <row r="544" customFormat="false" ht="15" hidden="false" customHeight="false" outlineLevel="0" collapsed="false">
      <c r="A544" s="448" t="n">
        <v>0</v>
      </c>
      <c r="D544" s="0" t="n">
        <v>0</v>
      </c>
      <c r="E544" s="0" t="n">
        <v>0</v>
      </c>
      <c r="H544" s="448" t="s">
        <v>130</v>
      </c>
      <c r="I544" s="0" t="s">
        <v>2680</v>
      </c>
      <c r="J544" s="0" t="s">
        <v>2681</v>
      </c>
      <c r="K544" s="0" t="n">
        <v>26</v>
      </c>
      <c r="L544" s="0" t="n">
        <v>0</v>
      </c>
    </row>
    <row r="545" customFormat="false" ht="15" hidden="false" customHeight="false" outlineLevel="0" collapsed="false">
      <c r="A545" s="448" t="n">
        <v>0</v>
      </c>
      <c r="D545" s="0" t="n">
        <v>0</v>
      </c>
      <c r="E545" s="0" t="n">
        <v>0</v>
      </c>
      <c r="H545" s="448" t="n">
        <v>0</v>
      </c>
      <c r="K545" s="0" t="n">
        <v>0</v>
      </c>
      <c r="L545" s="0" t="n">
        <v>0</v>
      </c>
    </row>
    <row r="546" customFormat="false" ht="15" hidden="false" customHeight="false" outlineLevel="0" collapsed="false">
      <c r="A546" s="448" t="s">
        <v>130</v>
      </c>
      <c r="B546" s="0" t="s">
        <v>2682</v>
      </c>
      <c r="C546" s="0" t="s">
        <v>2157</v>
      </c>
      <c r="D546" s="0" t="n">
        <v>0</v>
      </c>
      <c r="E546" s="0" t="n">
        <v>0</v>
      </c>
      <c r="H546" s="448" t="n">
        <v>0</v>
      </c>
      <c r="K546" s="0" t="n">
        <v>0</v>
      </c>
      <c r="L546" s="0" t="n">
        <v>0</v>
      </c>
    </row>
    <row r="547" customFormat="false" ht="15" hidden="false" customHeight="false" outlineLevel="0" collapsed="false">
      <c r="A547" s="448" t="s">
        <v>51</v>
      </c>
      <c r="B547" s="0" t="s">
        <v>2683</v>
      </c>
      <c r="C547" s="0" t="s">
        <v>2137</v>
      </c>
      <c r="D547" s="0" t="n">
        <v>23</v>
      </c>
      <c r="E547" s="0" t="n">
        <v>0</v>
      </c>
      <c r="H547" s="448" t="s">
        <v>130</v>
      </c>
      <c r="I547" s="0" t="s">
        <v>2682</v>
      </c>
      <c r="J547" s="0" t="s">
        <v>2157</v>
      </c>
      <c r="K547" s="0" t="n">
        <v>0</v>
      </c>
      <c r="L547" s="0" t="n">
        <v>0</v>
      </c>
    </row>
    <row r="548" customFormat="false" ht="15" hidden="false" customHeight="false" outlineLevel="0" collapsed="false">
      <c r="A548" s="448" t="n">
        <v>0</v>
      </c>
      <c r="D548" s="0" t="n">
        <v>0</v>
      </c>
      <c r="E548" s="0" t="n">
        <v>0</v>
      </c>
      <c r="H548" s="448" t="s">
        <v>51</v>
      </c>
      <c r="I548" s="0" t="s">
        <v>2683</v>
      </c>
      <c r="J548" s="0" t="s">
        <v>2137</v>
      </c>
      <c r="K548" s="0" t="n">
        <v>23</v>
      </c>
      <c r="L548" s="0" t="n">
        <v>0</v>
      </c>
    </row>
    <row r="549" customFormat="false" ht="15" hidden="false" customHeight="false" outlineLevel="0" collapsed="false">
      <c r="A549" s="448" t="s">
        <v>22</v>
      </c>
      <c r="B549" s="0" t="s">
        <v>2684</v>
      </c>
      <c r="C549" s="0" t="s">
        <v>2133</v>
      </c>
      <c r="D549" s="0" t="n">
        <v>30</v>
      </c>
      <c r="E549" s="0" t="n">
        <v>0</v>
      </c>
      <c r="H549" s="448" t="n">
        <v>0</v>
      </c>
      <c r="K549" s="0" t="n">
        <v>0</v>
      </c>
      <c r="L549" s="0" t="n">
        <v>0</v>
      </c>
    </row>
    <row r="550" customFormat="false" ht="15" hidden="false" customHeight="false" outlineLevel="0" collapsed="false">
      <c r="A550" s="448" t="n">
        <v>0</v>
      </c>
      <c r="D550" s="0" t="n">
        <v>0</v>
      </c>
      <c r="E550" s="0" t="n">
        <v>0</v>
      </c>
      <c r="H550" s="448" t="s">
        <v>22</v>
      </c>
      <c r="I550" s="0" t="s">
        <v>2684</v>
      </c>
      <c r="J550" s="0" t="s">
        <v>2133</v>
      </c>
      <c r="K550" s="0" t="n">
        <v>30</v>
      </c>
      <c r="L550" s="0" t="n">
        <v>0</v>
      </c>
    </row>
    <row r="551" customFormat="false" ht="15" hidden="false" customHeight="false" outlineLevel="0" collapsed="false">
      <c r="A551" s="448" t="n">
        <v>0</v>
      </c>
      <c r="D551" s="0" t="n">
        <v>0</v>
      </c>
      <c r="E551" s="0" t="n">
        <v>0</v>
      </c>
      <c r="H551" s="448" t="n">
        <v>0</v>
      </c>
      <c r="K551" s="0" t="n">
        <v>0</v>
      </c>
      <c r="L551" s="0" t="n">
        <v>0</v>
      </c>
    </row>
    <row r="552" customFormat="false" ht="15" hidden="false" customHeight="false" outlineLevel="0" collapsed="false">
      <c r="A552" s="448" t="s">
        <v>22</v>
      </c>
      <c r="B552" s="0" t="s">
        <v>2685</v>
      </c>
      <c r="C552" s="0" t="s">
        <v>2144</v>
      </c>
      <c r="D552" s="0" t="n">
        <v>29</v>
      </c>
      <c r="E552" s="0" t="n">
        <v>0</v>
      </c>
      <c r="H552" s="448" t="n">
        <v>0</v>
      </c>
      <c r="K552" s="0" t="n">
        <v>0</v>
      </c>
      <c r="L552" s="0" t="n">
        <v>0</v>
      </c>
    </row>
    <row r="553" customFormat="false" ht="15" hidden="false" customHeight="false" outlineLevel="0" collapsed="false">
      <c r="A553" s="448" t="s">
        <v>22</v>
      </c>
      <c r="B553" s="0" t="s">
        <v>2686</v>
      </c>
      <c r="C553" s="0" t="s">
        <v>2182</v>
      </c>
      <c r="D553" s="0" t="n">
        <v>25</v>
      </c>
      <c r="E553" s="0" t="n">
        <v>0</v>
      </c>
      <c r="H553" s="448" t="s">
        <v>22</v>
      </c>
      <c r="I553" s="0" t="s">
        <v>2685</v>
      </c>
      <c r="J553" s="0" t="s">
        <v>2144</v>
      </c>
      <c r="K553" s="0" t="n">
        <v>29</v>
      </c>
      <c r="L553" s="0" t="n">
        <v>0</v>
      </c>
    </row>
    <row r="554" customFormat="false" ht="15" hidden="false" customHeight="false" outlineLevel="0" collapsed="false">
      <c r="A554" s="448" t="s">
        <v>22</v>
      </c>
      <c r="B554" s="0" t="s">
        <v>2687</v>
      </c>
      <c r="C554" s="0" t="s">
        <v>2137</v>
      </c>
      <c r="D554" s="0" t="n">
        <v>23</v>
      </c>
      <c r="E554" s="0" t="n">
        <v>0</v>
      </c>
      <c r="H554" s="448" t="s">
        <v>22</v>
      </c>
      <c r="I554" s="0" t="s">
        <v>2686</v>
      </c>
      <c r="J554" s="0" t="s">
        <v>2182</v>
      </c>
      <c r="K554" s="0" t="n">
        <v>25</v>
      </c>
      <c r="L554" s="0" t="n">
        <v>0</v>
      </c>
    </row>
    <row r="555" customFormat="false" ht="15" hidden="false" customHeight="false" outlineLevel="0" collapsed="false">
      <c r="A555" s="448" t="n">
        <v>0</v>
      </c>
      <c r="D555" s="0" t="n">
        <v>0</v>
      </c>
      <c r="E555" s="0" t="n">
        <v>0</v>
      </c>
      <c r="H555" s="448" t="s">
        <v>22</v>
      </c>
      <c r="I555" s="0" t="s">
        <v>2687</v>
      </c>
      <c r="J555" s="0" t="s">
        <v>2137</v>
      </c>
      <c r="K555" s="0" t="n">
        <v>23</v>
      </c>
      <c r="L555" s="0" t="n">
        <v>0</v>
      </c>
    </row>
    <row r="556" customFormat="false" ht="15" hidden="false" customHeight="false" outlineLevel="0" collapsed="false">
      <c r="A556" s="448" t="n">
        <v>0</v>
      </c>
      <c r="D556" s="0" t="n">
        <v>0</v>
      </c>
      <c r="E556" s="0" t="n">
        <v>0</v>
      </c>
      <c r="H556" s="448" t="n">
        <v>0</v>
      </c>
      <c r="K556" s="0" t="n">
        <v>0</v>
      </c>
      <c r="L556" s="0" t="n">
        <v>0</v>
      </c>
    </row>
    <row r="557" customFormat="false" ht="15" hidden="false" customHeight="false" outlineLevel="0" collapsed="false">
      <c r="A557" s="448" t="s">
        <v>22</v>
      </c>
      <c r="B557" s="0" t="s">
        <v>2688</v>
      </c>
      <c r="C557" s="0" t="s">
        <v>2164</v>
      </c>
      <c r="D557" s="0" t="n">
        <v>30</v>
      </c>
      <c r="E557" s="0" t="n">
        <v>0</v>
      </c>
      <c r="H557" s="448" t="n">
        <v>0</v>
      </c>
      <c r="K557" s="0" t="n">
        <v>0</v>
      </c>
      <c r="L557" s="0" t="n">
        <v>0</v>
      </c>
    </row>
    <row r="558" customFormat="false" ht="15" hidden="false" customHeight="false" outlineLevel="0" collapsed="false">
      <c r="A558" s="448" t="s">
        <v>22</v>
      </c>
      <c r="B558" s="0" t="s">
        <v>2689</v>
      </c>
      <c r="C558" s="0" t="s">
        <v>2175</v>
      </c>
      <c r="D558" s="0" t="n">
        <v>28</v>
      </c>
      <c r="E558" s="0" t="n">
        <v>0</v>
      </c>
      <c r="H558" s="448" t="s">
        <v>22</v>
      </c>
      <c r="I558" s="0" t="s">
        <v>2688</v>
      </c>
      <c r="J558" s="0" t="s">
        <v>2164</v>
      </c>
      <c r="K558" s="0" t="n">
        <v>30</v>
      </c>
      <c r="L558" s="0" t="n">
        <v>0</v>
      </c>
    </row>
    <row r="559" customFormat="false" ht="15" hidden="false" customHeight="false" outlineLevel="0" collapsed="false">
      <c r="A559" s="448" t="s">
        <v>22</v>
      </c>
      <c r="B559" s="0" t="s">
        <v>2690</v>
      </c>
      <c r="C559" s="0" t="s">
        <v>2133</v>
      </c>
      <c r="D559" s="0" t="n">
        <v>29</v>
      </c>
      <c r="E559" s="0" t="n">
        <v>0</v>
      </c>
      <c r="H559" s="448" t="s">
        <v>22</v>
      </c>
      <c r="I559" s="0" t="s">
        <v>2689</v>
      </c>
      <c r="J559" s="0" t="s">
        <v>2175</v>
      </c>
      <c r="K559" s="0" t="n">
        <v>28</v>
      </c>
      <c r="L559" s="0" t="n">
        <v>0</v>
      </c>
    </row>
    <row r="560" customFormat="false" ht="15" hidden="false" customHeight="false" outlineLevel="0" collapsed="false">
      <c r="A560" s="448" t="s">
        <v>22</v>
      </c>
      <c r="B560" s="0" t="s">
        <v>2691</v>
      </c>
      <c r="C560" s="0" t="s">
        <v>2131</v>
      </c>
      <c r="D560" s="0" t="n">
        <v>30</v>
      </c>
      <c r="E560" s="0" t="n">
        <v>0</v>
      </c>
      <c r="H560" s="448" t="s">
        <v>22</v>
      </c>
      <c r="I560" s="0" t="s">
        <v>2690</v>
      </c>
      <c r="J560" s="0" t="s">
        <v>2133</v>
      </c>
      <c r="K560" s="0" t="n">
        <v>29</v>
      </c>
      <c r="L560" s="0" t="n">
        <v>0</v>
      </c>
    </row>
    <row r="561" customFormat="false" ht="15" hidden="false" customHeight="false" outlineLevel="0" collapsed="false">
      <c r="A561" s="448" t="n">
        <v>0</v>
      </c>
      <c r="D561" s="0" t="n">
        <v>0</v>
      </c>
      <c r="E561" s="0" t="n">
        <v>0</v>
      </c>
      <c r="H561" s="448" t="s">
        <v>22</v>
      </c>
      <c r="I561" s="0" t="s">
        <v>2691</v>
      </c>
      <c r="J561" s="0" t="s">
        <v>2131</v>
      </c>
      <c r="K561" s="0" t="n">
        <v>30</v>
      </c>
      <c r="L561" s="0" t="n">
        <v>0</v>
      </c>
    </row>
    <row r="562" customFormat="false" ht="15" hidden="false" customHeight="false" outlineLevel="0" collapsed="false">
      <c r="A562" s="448" t="s">
        <v>22</v>
      </c>
      <c r="B562" s="0" t="s">
        <v>2692</v>
      </c>
      <c r="C562" s="0" t="s">
        <v>2148</v>
      </c>
      <c r="D562" s="0" t="n">
        <v>27</v>
      </c>
      <c r="E562" s="0" t="n">
        <v>0</v>
      </c>
      <c r="H562" s="448" t="n">
        <v>0</v>
      </c>
      <c r="K562" s="0" t="n">
        <v>0</v>
      </c>
      <c r="L562" s="0" t="n">
        <v>0</v>
      </c>
    </row>
    <row r="563" customFormat="false" ht="15" hidden="false" customHeight="false" outlineLevel="0" collapsed="false">
      <c r="A563" s="448" t="s">
        <v>22</v>
      </c>
      <c r="B563" s="0" t="s">
        <v>2693</v>
      </c>
      <c r="C563" s="0" t="s">
        <v>2175</v>
      </c>
      <c r="D563" s="0" t="n">
        <v>34</v>
      </c>
      <c r="E563" s="0" t="n">
        <v>0</v>
      </c>
      <c r="H563" s="448" t="s">
        <v>22</v>
      </c>
      <c r="I563" s="0" t="s">
        <v>2692</v>
      </c>
      <c r="J563" s="0" t="s">
        <v>2148</v>
      </c>
      <c r="K563" s="0" t="n">
        <v>27</v>
      </c>
      <c r="L563" s="0" t="n">
        <v>0</v>
      </c>
    </row>
    <row r="564" customFormat="false" ht="15" hidden="false" customHeight="false" outlineLevel="0" collapsed="false">
      <c r="A564" s="448" t="s">
        <v>22</v>
      </c>
      <c r="B564" s="0" t="s">
        <v>2694</v>
      </c>
      <c r="C564" s="0" t="s">
        <v>2129</v>
      </c>
      <c r="D564" s="0" t="n">
        <v>0</v>
      </c>
      <c r="E564" s="0" t="n">
        <v>0</v>
      </c>
      <c r="H564" s="448" t="s">
        <v>22</v>
      </c>
      <c r="I564" s="0" t="s">
        <v>2693</v>
      </c>
      <c r="J564" s="0" t="s">
        <v>2175</v>
      </c>
      <c r="K564" s="0" t="n">
        <v>34</v>
      </c>
      <c r="L564" s="0" t="n">
        <v>0</v>
      </c>
    </row>
    <row r="565" customFormat="false" ht="15" hidden="false" customHeight="false" outlineLevel="0" collapsed="false">
      <c r="A565" s="448" t="n">
        <v>0</v>
      </c>
      <c r="D565" s="0" t="n">
        <v>0</v>
      </c>
      <c r="E565" s="0" t="n">
        <v>0</v>
      </c>
      <c r="H565" s="448" t="s">
        <v>22</v>
      </c>
      <c r="I565" s="0" t="s">
        <v>2694</v>
      </c>
      <c r="J565" s="0" t="s">
        <v>2129</v>
      </c>
      <c r="K565" s="0" t="n">
        <v>0</v>
      </c>
      <c r="L565" s="0" t="n">
        <v>0</v>
      </c>
    </row>
    <row r="566" customFormat="false" ht="15" hidden="false" customHeight="false" outlineLevel="0" collapsed="false">
      <c r="A566" s="448" t="s">
        <v>22</v>
      </c>
      <c r="B566" s="0" t="s">
        <v>2695</v>
      </c>
      <c r="C566" s="0" t="s">
        <v>2129</v>
      </c>
      <c r="D566" s="0" t="n">
        <v>0</v>
      </c>
      <c r="E566" s="0" t="n">
        <v>0</v>
      </c>
      <c r="H566" s="448" t="n">
        <v>0</v>
      </c>
      <c r="K566" s="0" t="n">
        <v>0</v>
      </c>
      <c r="L566" s="0" t="n">
        <v>0</v>
      </c>
    </row>
    <row r="567" customFormat="false" ht="15" hidden="false" customHeight="false" outlineLevel="0" collapsed="false">
      <c r="A567" s="448" t="s">
        <v>22</v>
      </c>
      <c r="B567" s="0" t="s">
        <v>2696</v>
      </c>
      <c r="C567" s="0" t="s">
        <v>2168</v>
      </c>
      <c r="D567" s="0" t="n">
        <v>27</v>
      </c>
      <c r="E567" s="0" t="n">
        <v>0</v>
      </c>
      <c r="H567" s="448" t="s">
        <v>22</v>
      </c>
      <c r="I567" s="0" t="s">
        <v>2695</v>
      </c>
      <c r="J567" s="0" t="s">
        <v>2129</v>
      </c>
      <c r="K567" s="0" t="n">
        <v>0</v>
      </c>
      <c r="L567" s="0" t="n">
        <v>0</v>
      </c>
    </row>
    <row r="568" customFormat="false" ht="15" hidden="false" customHeight="false" outlineLevel="0" collapsed="false">
      <c r="A568" s="448" t="s">
        <v>22</v>
      </c>
      <c r="B568" s="0" t="s">
        <v>2697</v>
      </c>
      <c r="C568" s="0" t="s">
        <v>2154</v>
      </c>
      <c r="D568" s="0" t="n">
        <v>37</v>
      </c>
      <c r="E568" s="0" t="n">
        <v>0</v>
      </c>
      <c r="H568" s="448" t="s">
        <v>22</v>
      </c>
      <c r="I568" s="0" t="s">
        <v>2696</v>
      </c>
      <c r="J568" s="0" t="s">
        <v>2168</v>
      </c>
      <c r="K568" s="0" t="n">
        <v>27</v>
      </c>
      <c r="L568" s="0" t="n">
        <v>0</v>
      </c>
    </row>
    <row r="569" customFormat="false" ht="15" hidden="false" customHeight="false" outlineLevel="0" collapsed="false">
      <c r="A569" s="448" t="s">
        <v>22</v>
      </c>
      <c r="B569" s="0" t="s">
        <v>2698</v>
      </c>
      <c r="C569" s="0" t="s">
        <v>2139</v>
      </c>
      <c r="D569" s="0" t="n">
        <v>27</v>
      </c>
      <c r="E569" s="0" t="n">
        <v>0</v>
      </c>
      <c r="H569" s="448" t="s">
        <v>22</v>
      </c>
      <c r="I569" s="0" t="s">
        <v>2697</v>
      </c>
      <c r="J569" s="0" t="s">
        <v>2154</v>
      </c>
      <c r="K569" s="0" t="n">
        <v>37</v>
      </c>
      <c r="L569" s="0" t="n">
        <v>0</v>
      </c>
    </row>
    <row r="570" customFormat="false" ht="15" hidden="false" customHeight="false" outlineLevel="0" collapsed="false">
      <c r="A570" s="448" t="s">
        <v>22</v>
      </c>
      <c r="B570" s="0" t="s">
        <v>2699</v>
      </c>
      <c r="C570" s="0" t="s">
        <v>2179</v>
      </c>
      <c r="D570" s="0" t="n">
        <v>29</v>
      </c>
      <c r="E570" s="0" t="n">
        <v>0</v>
      </c>
      <c r="H570" s="448" t="s">
        <v>22</v>
      </c>
      <c r="I570" s="0" t="s">
        <v>2698</v>
      </c>
      <c r="J570" s="0" t="s">
        <v>2139</v>
      </c>
      <c r="K570" s="0" t="n">
        <v>27</v>
      </c>
      <c r="L570" s="0" t="n">
        <v>0</v>
      </c>
    </row>
    <row r="571" customFormat="false" ht="15" hidden="false" customHeight="false" outlineLevel="0" collapsed="false">
      <c r="A571" s="448" t="n">
        <v>0</v>
      </c>
      <c r="D571" s="0" t="n">
        <v>0</v>
      </c>
      <c r="E571" s="0" t="n">
        <v>0</v>
      </c>
      <c r="H571" s="448" t="s">
        <v>22</v>
      </c>
      <c r="I571" s="0" t="s">
        <v>2699</v>
      </c>
      <c r="J571" s="0" t="s">
        <v>2179</v>
      </c>
      <c r="K571" s="0" t="n">
        <v>29</v>
      </c>
      <c r="L571" s="0" t="n">
        <v>0</v>
      </c>
    </row>
    <row r="572" customFormat="false" ht="15" hidden="false" customHeight="false" outlineLevel="0" collapsed="false">
      <c r="A572" s="448" t="s">
        <v>22</v>
      </c>
      <c r="B572" s="0" t="s">
        <v>2700</v>
      </c>
      <c r="C572" s="0" t="s">
        <v>2141</v>
      </c>
      <c r="D572" s="0" t="n">
        <v>27</v>
      </c>
      <c r="E572" s="0" t="n">
        <v>0</v>
      </c>
      <c r="H572" s="448" t="n">
        <v>0</v>
      </c>
      <c r="K572" s="0" t="n">
        <v>0</v>
      </c>
      <c r="L572" s="0" t="n">
        <v>0</v>
      </c>
    </row>
    <row r="573" customFormat="false" ht="15" hidden="false" customHeight="false" outlineLevel="0" collapsed="false">
      <c r="A573" s="448" t="s">
        <v>22</v>
      </c>
      <c r="B573" s="0" t="s">
        <v>2701</v>
      </c>
      <c r="C573" s="0" t="s">
        <v>2154</v>
      </c>
      <c r="D573" s="0" t="n">
        <v>26</v>
      </c>
      <c r="E573" s="0" t="n">
        <v>-0.7</v>
      </c>
      <c r="H573" s="448" t="s">
        <v>22</v>
      </c>
      <c r="I573" s="0" t="s">
        <v>2700</v>
      </c>
      <c r="J573" s="0" t="s">
        <v>2141</v>
      </c>
      <c r="K573" s="0" t="n">
        <v>27</v>
      </c>
      <c r="L573" s="0" t="n">
        <v>0</v>
      </c>
    </row>
    <row r="574" customFormat="false" ht="15" hidden="false" customHeight="false" outlineLevel="0" collapsed="false">
      <c r="A574" s="448" t="s">
        <v>22</v>
      </c>
      <c r="B574" s="0" t="s">
        <v>2702</v>
      </c>
      <c r="C574" s="0" t="s">
        <v>2162</v>
      </c>
      <c r="D574" s="0" t="n">
        <v>26</v>
      </c>
      <c r="E574" s="0" t="n">
        <v>-1</v>
      </c>
      <c r="H574" s="448" t="s">
        <v>22</v>
      </c>
      <c r="I574" s="0" t="s">
        <v>2701</v>
      </c>
      <c r="J574" s="0" t="s">
        <v>2154</v>
      </c>
      <c r="K574" s="0" t="n">
        <v>26</v>
      </c>
      <c r="L574" s="0" t="n">
        <v>-0.7</v>
      </c>
    </row>
    <row r="575" customFormat="false" ht="15" hidden="false" customHeight="false" outlineLevel="0" collapsed="false">
      <c r="H575" s="448" t="s">
        <v>22</v>
      </c>
      <c r="I575" s="0" t="s">
        <v>2702</v>
      </c>
      <c r="J575" s="0" t="s">
        <v>2162</v>
      </c>
      <c r="K575" s="0" t="n">
        <v>26</v>
      </c>
      <c r="L575" s="0" t="n">
        <v>-1</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6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56" activeCellId="0" sqref="A56"/>
    </sheetView>
  </sheetViews>
  <sheetFormatPr defaultColWidth="8.453125" defaultRowHeight="15" customHeight="false" zeroHeight="false" outlineLevelRow="0" outlineLevelCol="0"/>
  <cols>
    <col collapsed="false" customWidth="true" hidden="false" outlineLevel="0" max="1" min="1" style="0" width="4"/>
    <col collapsed="false" customWidth="true" hidden="false" outlineLevel="0" max="2" min="2" style="452" width="25.85"/>
    <col collapsed="false" customWidth="true" hidden="false" outlineLevel="0" max="5" min="5" style="0" width="26.71"/>
    <col collapsed="false" customWidth="true" hidden="false" outlineLevel="0" max="8" min="8" style="0" width="4.86"/>
    <col collapsed="false" customWidth="true" hidden="false" outlineLevel="0" max="9" min="9" style="0" width="7"/>
    <col collapsed="false" customWidth="true" hidden="false" outlineLevel="0" max="10" min="10" style="0" width="153.71"/>
  </cols>
  <sheetData>
    <row r="1" customFormat="false" ht="15" hidden="false" customHeight="false" outlineLevel="0" collapsed="false">
      <c r="E1" s="0" t="s">
        <v>2703</v>
      </c>
      <c r="F1" s="0" t="s">
        <v>2704</v>
      </c>
      <c r="G1" s="0" t="s">
        <v>2705</v>
      </c>
      <c r="H1" s="0" t="s">
        <v>2706</v>
      </c>
      <c r="I1" s="0" t="s">
        <v>2707</v>
      </c>
      <c r="J1" s="0" t="s">
        <v>2708</v>
      </c>
      <c r="K1" s="0" t="s">
        <v>2709</v>
      </c>
      <c r="L1" s="0" t="s">
        <v>2710</v>
      </c>
    </row>
    <row r="2" customFormat="false" ht="15" hidden="false" customHeight="false" outlineLevel="0" collapsed="false">
      <c r="A2" s="448" t="s">
        <v>22</v>
      </c>
      <c r="B2" s="452" t="s">
        <v>2128</v>
      </c>
      <c r="C2" s="448" t="s">
        <v>2129</v>
      </c>
      <c r="D2" s="448" t="n">
        <v>472.35</v>
      </c>
      <c r="H2" s="0" t="n">
        <v>1</v>
      </c>
      <c r="I2" s="0" t="n">
        <v>1</v>
      </c>
      <c r="K2" s="0" t="n">
        <v>3.5</v>
      </c>
      <c r="L2" s="0" t="n">
        <v>0.5</v>
      </c>
    </row>
    <row r="3" customFormat="false" ht="15" hidden="false" customHeight="false" outlineLevel="0" collapsed="false">
      <c r="A3" s="448" t="s">
        <v>22</v>
      </c>
      <c r="B3" s="452" t="s">
        <v>2130</v>
      </c>
      <c r="C3" s="448" t="s">
        <v>2131</v>
      </c>
      <c r="D3" s="448" t="n">
        <v>443.3</v>
      </c>
      <c r="H3" s="0" t="n">
        <v>2</v>
      </c>
      <c r="I3" s="0" t="n">
        <v>1</v>
      </c>
      <c r="K3" s="0" t="n">
        <v>3.5</v>
      </c>
      <c r="L3" s="0" t="n">
        <v>0.5</v>
      </c>
    </row>
    <row r="4" customFormat="false" ht="15" hidden="false" customHeight="false" outlineLevel="0" collapsed="false">
      <c r="A4" s="448" t="s">
        <v>22</v>
      </c>
      <c r="B4" s="452" t="s">
        <v>2132</v>
      </c>
      <c r="C4" s="448" t="s">
        <v>2133</v>
      </c>
      <c r="D4" s="448" t="n">
        <v>438.8</v>
      </c>
      <c r="H4" s="0" t="n">
        <v>3</v>
      </c>
      <c r="I4" s="0" t="n">
        <v>1</v>
      </c>
      <c r="K4" s="0" t="n">
        <v>3.5</v>
      </c>
      <c r="L4" s="0" t="n">
        <v>0.5</v>
      </c>
    </row>
    <row r="5" customFormat="false" ht="15" hidden="false" customHeight="false" outlineLevel="0" collapsed="false">
      <c r="A5" s="448" t="s">
        <v>22</v>
      </c>
      <c r="B5" s="452" t="s">
        <v>2134</v>
      </c>
      <c r="C5" s="448" t="s">
        <v>2135</v>
      </c>
      <c r="D5" s="448" t="n">
        <v>434.15</v>
      </c>
      <c r="H5" s="0" t="n">
        <v>4</v>
      </c>
      <c r="I5" s="0" t="n">
        <v>1</v>
      </c>
      <c r="K5" s="0" t="n">
        <v>4.5</v>
      </c>
      <c r="L5" s="0" t="n">
        <v>1.5</v>
      </c>
    </row>
    <row r="6" customFormat="false" ht="15" hidden="false" customHeight="false" outlineLevel="0" collapsed="false">
      <c r="A6" s="448" t="s">
        <v>22</v>
      </c>
      <c r="B6" s="452" t="s">
        <v>2136</v>
      </c>
      <c r="C6" s="448" t="s">
        <v>2137</v>
      </c>
      <c r="D6" s="448" t="n">
        <v>428.5</v>
      </c>
      <c r="H6" s="0" t="n">
        <v>5</v>
      </c>
      <c r="I6" s="0" t="n">
        <v>1</v>
      </c>
      <c r="K6" s="0" t="n">
        <v>4.5</v>
      </c>
      <c r="L6" s="0" t="n">
        <v>0.5</v>
      </c>
    </row>
    <row r="7" customFormat="false" ht="15" hidden="false" customHeight="false" outlineLevel="0" collapsed="false">
      <c r="A7" s="448" t="s">
        <v>22</v>
      </c>
      <c r="B7" s="452" t="s">
        <v>2138</v>
      </c>
      <c r="C7" s="448" t="s">
        <v>2139</v>
      </c>
      <c r="D7" s="448" t="n">
        <v>387.65</v>
      </c>
      <c r="H7" s="0" t="n">
        <v>6</v>
      </c>
      <c r="I7" s="0" t="n">
        <v>2</v>
      </c>
      <c r="K7" s="0" t="n">
        <v>4</v>
      </c>
      <c r="L7" s="0" t="n">
        <v>0.5</v>
      </c>
    </row>
    <row r="8" customFormat="false" ht="15" hidden="false" customHeight="false" outlineLevel="0" collapsed="false">
      <c r="A8" s="448" t="s">
        <v>122</v>
      </c>
      <c r="B8" s="452" t="s">
        <v>2142</v>
      </c>
      <c r="C8" s="448" t="s">
        <v>2133</v>
      </c>
      <c r="D8" s="448" t="n">
        <v>386.6</v>
      </c>
      <c r="H8" s="0" t="n">
        <v>7</v>
      </c>
      <c r="I8" s="0" t="n">
        <v>2</v>
      </c>
      <c r="K8" s="0" t="n">
        <v>4</v>
      </c>
      <c r="L8" s="0" t="n">
        <v>2</v>
      </c>
    </row>
    <row r="9" customFormat="false" ht="15" hidden="false" customHeight="false" outlineLevel="0" collapsed="false">
      <c r="A9" s="448" t="s">
        <v>22</v>
      </c>
      <c r="B9" s="452" t="s">
        <v>2140</v>
      </c>
      <c r="C9" s="448" t="s">
        <v>2141</v>
      </c>
      <c r="D9" s="448" t="n">
        <v>385.1</v>
      </c>
      <c r="H9" s="0" t="n">
        <v>8</v>
      </c>
      <c r="I9" s="0" t="n">
        <v>2</v>
      </c>
      <c r="K9" s="0" t="n">
        <v>4</v>
      </c>
      <c r="L9" s="0" t="n">
        <v>1</v>
      </c>
    </row>
    <row r="10" customFormat="false" ht="15" hidden="false" customHeight="false" outlineLevel="0" collapsed="false">
      <c r="A10" s="448" t="s">
        <v>22</v>
      </c>
      <c r="B10" s="452" t="s">
        <v>2143</v>
      </c>
      <c r="C10" s="448" t="s">
        <v>2144</v>
      </c>
      <c r="D10" s="448" t="n">
        <v>383.15</v>
      </c>
      <c r="H10" s="0" t="n">
        <v>9</v>
      </c>
      <c r="I10" s="0" t="n">
        <v>2</v>
      </c>
      <c r="K10" s="0" t="n">
        <v>4</v>
      </c>
      <c r="L10" s="0" t="n">
        <v>1</v>
      </c>
    </row>
    <row r="11" customFormat="false" ht="15" hidden="false" customHeight="false" outlineLevel="0" collapsed="false">
      <c r="A11" s="448" t="s">
        <v>22</v>
      </c>
      <c r="B11" s="452" t="s">
        <v>2145</v>
      </c>
      <c r="C11" s="448" t="s">
        <v>2146</v>
      </c>
      <c r="D11" s="448" t="n">
        <v>371.35</v>
      </c>
      <c r="H11" s="0" t="n">
        <v>10</v>
      </c>
      <c r="I11" s="0" t="n">
        <v>2</v>
      </c>
      <c r="K11" s="0" t="n">
        <v>2.5</v>
      </c>
      <c r="L11" s="0" t="n">
        <v>3</v>
      </c>
    </row>
    <row r="12" customFormat="false" ht="15" hidden="false" customHeight="false" outlineLevel="0" collapsed="false">
      <c r="A12" s="448" t="s">
        <v>22</v>
      </c>
      <c r="B12" s="452" t="s">
        <v>2147</v>
      </c>
      <c r="C12" s="448" t="s">
        <v>2148</v>
      </c>
      <c r="D12" s="448" t="n">
        <v>370.4</v>
      </c>
      <c r="H12" s="0" t="n">
        <v>11</v>
      </c>
      <c r="I12" s="0" t="n">
        <v>2</v>
      </c>
      <c r="K12" s="0" t="n">
        <v>3.5</v>
      </c>
      <c r="L12" s="0" t="n">
        <v>2</v>
      </c>
    </row>
    <row r="13" customFormat="false" ht="15" hidden="false" customHeight="false" outlineLevel="0" collapsed="false">
      <c r="A13" s="448" t="s">
        <v>22</v>
      </c>
      <c r="B13" s="452" t="s">
        <v>2149</v>
      </c>
      <c r="C13" s="448" t="s">
        <v>2150</v>
      </c>
      <c r="D13" s="448" t="n">
        <v>361.45</v>
      </c>
      <c r="H13" s="0" t="n">
        <v>12</v>
      </c>
      <c r="I13" s="0" t="n">
        <v>2</v>
      </c>
      <c r="K13" s="0" t="n">
        <v>4</v>
      </c>
      <c r="L13" s="0" t="n">
        <v>2.5</v>
      </c>
    </row>
    <row r="14" customFormat="false" ht="15" hidden="false" customHeight="false" outlineLevel="0" collapsed="false">
      <c r="A14" s="448" t="s">
        <v>122</v>
      </c>
      <c r="B14" s="452" t="s">
        <v>2155</v>
      </c>
      <c r="C14" s="448" t="s">
        <v>2146</v>
      </c>
      <c r="D14" s="448" t="n">
        <v>356.2</v>
      </c>
      <c r="H14" s="0" t="n">
        <v>14</v>
      </c>
      <c r="I14" s="0" t="n">
        <v>2</v>
      </c>
      <c r="K14" s="0" t="n">
        <v>4</v>
      </c>
      <c r="L14" s="0" t="n">
        <v>2</v>
      </c>
    </row>
    <row r="15" customFormat="false" ht="15" hidden="false" customHeight="false" outlineLevel="0" collapsed="false">
      <c r="A15" s="448" t="s">
        <v>51</v>
      </c>
      <c r="B15" s="452" t="s">
        <v>2158</v>
      </c>
      <c r="C15" s="448" t="s">
        <v>2148</v>
      </c>
      <c r="D15" s="448" t="n">
        <v>355.2</v>
      </c>
      <c r="H15" s="0" t="n">
        <v>19</v>
      </c>
      <c r="I15" s="0" t="n">
        <v>2</v>
      </c>
      <c r="K15" s="0" t="n">
        <v>4</v>
      </c>
      <c r="L15" s="0" t="n">
        <v>3</v>
      </c>
    </row>
    <row r="16" customFormat="false" ht="15" hidden="false" customHeight="false" outlineLevel="0" collapsed="false">
      <c r="A16" s="448" t="s">
        <v>22</v>
      </c>
      <c r="B16" s="452" t="s">
        <v>2151</v>
      </c>
      <c r="C16" s="448" t="s">
        <v>2152</v>
      </c>
      <c r="D16" s="448" t="n">
        <v>354.3</v>
      </c>
      <c r="H16" s="0" t="n">
        <v>13</v>
      </c>
      <c r="I16" s="0" t="n">
        <v>2</v>
      </c>
      <c r="K16" s="0" t="n">
        <v>4</v>
      </c>
      <c r="L16" s="0" t="n">
        <v>2</v>
      </c>
    </row>
    <row r="17" customFormat="false" ht="15" hidden="false" customHeight="false" outlineLevel="0" collapsed="false">
      <c r="A17" s="448" t="s">
        <v>22</v>
      </c>
      <c r="B17" s="452" t="s">
        <v>2153</v>
      </c>
      <c r="C17" s="448" t="s">
        <v>2154</v>
      </c>
      <c r="D17" s="448" t="n">
        <v>351.5</v>
      </c>
      <c r="H17" s="0" t="n">
        <v>22</v>
      </c>
      <c r="I17" s="0" t="n">
        <v>2</v>
      </c>
      <c r="K17" s="0" t="n">
        <v>3.5</v>
      </c>
      <c r="L17" s="0" t="n">
        <v>3.5</v>
      </c>
    </row>
    <row r="18" customFormat="false" ht="15" hidden="false" customHeight="false" outlineLevel="0" collapsed="false">
      <c r="A18" s="448" t="s">
        <v>22</v>
      </c>
      <c r="B18" s="452" t="s">
        <v>2156</v>
      </c>
      <c r="C18" s="448" t="s">
        <v>2157</v>
      </c>
      <c r="D18" s="448" t="n">
        <v>350.5</v>
      </c>
      <c r="H18" s="0" t="n">
        <v>15</v>
      </c>
      <c r="I18" s="0" t="n">
        <v>2</v>
      </c>
      <c r="K18" s="0" t="n">
        <v>3.5</v>
      </c>
      <c r="L18" s="0" t="n">
        <v>3</v>
      </c>
    </row>
    <row r="19" customFormat="false" ht="15" hidden="false" customHeight="false" outlineLevel="0" collapsed="false">
      <c r="A19" s="448" t="s">
        <v>22</v>
      </c>
      <c r="B19" s="452" t="s">
        <v>2159</v>
      </c>
      <c r="C19" s="448" t="s">
        <v>2160</v>
      </c>
      <c r="D19" s="448" t="n">
        <v>349</v>
      </c>
      <c r="H19" s="0" t="n">
        <v>16</v>
      </c>
      <c r="I19" s="0" t="n">
        <v>2</v>
      </c>
      <c r="K19" s="0" t="n">
        <v>4.5</v>
      </c>
      <c r="L19" s="0" t="n">
        <v>2.5</v>
      </c>
    </row>
    <row r="20" customFormat="false" ht="15" hidden="false" customHeight="false" outlineLevel="0" collapsed="false">
      <c r="A20" s="448" t="s">
        <v>122</v>
      </c>
      <c r="B20" s="452" t="s">
        <v>2169</v>
      </c>
      <c r="C20" s="448" t="s">
        <v>2160</v>
      </c>
      <c r="D20" s="448" t="n">
        <v>344.9</v>
      </c>
      <c r="H20" s="0" t="n">
        <v>17</v>
      </c>
      <c r="I20" s="0" t="n">
        <v>2</v>
      </c>
      <c r="K20" s="0" t="n">
        <v>3</v>
      </c>
      <c r="L20" s="0" t="n">
        <v>3</v>
      </c>
    </row>
    <row r="21" customFormat="false" ht="15" hidden="false" customHeight="false" outlineLevel="0" collapsed="false">
      <c r="A21" s="448" t="s">
        <v>22</v>
      </c>
      <c r="B21" s="452" t="s">
        <v>2161</v>
      </c>
      <c r="C21" s="448" t="s">
        <v>2162</v>
      </c>
      <c r="D21" s="448" t="n">
        <v>344.75</v>
      </c>
      <c r="H21" s="0" t="n">
        <v>18</v>
      </c>
      <c r="I21" s="0" t="n">
        <v>2</v>
      </c>
      <c r="K21" s="0" t="n">
        <v>3.5</v>
      </c>
      <c r="L21" s="0" t="n">
        <v>4</v>
      </c>
    </row>
    <row r="22" customFormat="false" ht="15" hidden="false" customHeight="false" outlineLevel="0" collapsed="false">
      <c r="A22" s="448" t="s">
        <v>22</v>
      </c>
      <c r="B22" s="452" t="s">
        <v>2163</v>
      </c>
      <c r="C22" s="448" t="s">
        <v>2164</v>
      </c>
      <c r="D22" s="448" t="n">
        <v>336.1</v>
      </c>
      <c r="H22" s="0" t="n">
        <v>20</v>
      </c>
      <c r="I22" s="0" t="n">
        <v>2</v>
      </c>
      <c r="K22" s="0" t="n">
        <v>4.5</v>
      </c>
      <c r="L22" s="0" t="n">
        <v>3</v>
      </c>
    </row>
    <row r="23" customFormat="false" ht="15" hidden="false" customHeight="false" outlineLevel="0" collapsed="false">
      <c r="A23" s="448" t="s">
        <v>22</v>
      </c>
      <c r="B23" s="452" t="s">
        <v>2165</v>
      </c>
      <c r="C23" s="448" t="s">
        <v>2166</v>
      </c>
      <c r="D23" s="448" t="n">
        <v>332.8</v>
      </c>
      <c r="H23" s="0" t="n">
        <v>21</v>
      </c>
      <c r="I23" s="0" t="n">
        <v>2</v>
      </c>
      <c r="K23" s="0" t="n">
        <v>4</v>
      </c>
      <c r="L23" s="0" t="n">
        <v>3.5</v>
      </c>
    </row>
    <row r="24" customFormat="false" ht="15" hidden="false" customHeight="false" outlineLevel="0" collapsed="false">
      <c r="A24" s="448" t="s">
        <v>22</v>
      </c>
      <c r="B24" s="452" t="s">
        <v>2167</v>
      </c>
      <c r="C24" s="448" t="s">
        <v>2168</v>
      </c>
      <c r="D24" s="448" t="n">
        <v>330.1</v>
      </c>
      <c r="H24" s="0" t="n">
        <v>23</v>
      </c>
      <c r="I24" s="0" t="n">
        <v>2</v>
      </c>
      <c r="K24" s="0" t="n">
        <v>3</v>
      </c>
      <c r="L24" s="0" t="n">
        <v>3</v>
      </c>
    </row>
    <row r="25" customFormat="false" ht="15" hidden="false" customHeight="false" outlineLevel="0" collapsed="false">
      <c r="A25" s="448" t="s">
        <v>51</v>
      </c>
      <c r="B25" s="452" t="s">
        <v>2180</v>
      </c>
      <c r="C25" s="448" t="s">
        <v>2129</v>
      </c>
      <c r="D25" s="448" t="n">
        <v>325.1</v>
      </c>
      <c r="H25" s="0" t="n">
        <v>24</v>
      </c>
      <c r="I25" s="0" t="n">
        <v>2</v>
      </c>
      <c r="K25" s="0" t="n">
        <v>3</v>
      </c>
      <c r="L25" s="0" t="n">
        <v>2.5</v>
      </c>
    </row>
    <row r="26" customFormat="false" ht="15" hidden="false" customHeight="false" outlineLevel="0" collapsed="false">
      <c r="A26" s="448" t="s">
        <v>22</v>
      </c>
      <c r="B26" s="452" t="s">
        <v>2170</v>
      </c>
      <c r="C26" s="448" t="s">
        <v>2171</v>
      </c>
      <c r="D26" s="448" t="n">
        <v>324.2</v>
      </c>
      <c r="H26" s="0" t="n">
        <v>28</v>
      </c>
      <c r="I26" s="0" t="n">
        <v>2</v>
      </c>
      <c r="K26" s="0" t="n">
        <v>4</v>
      </c>
      <c r="L26" s="0" t="n">
        <v>4</v>
      </c>
    </row>
    <row r="27" customFormat="false" ht="15" hidden="false" customHeight="false" outlineLevel="0" collapsed="false">
      <c r="A27" s="448" t="s">
        <v>22</v>
      </c>
      <c r="B27" s="452" t="s">
        <v>2172</v>
      </c>
      <c r="C27" s="448" t="s">
        <v>2173</v>
      </c>
      <c r="D27" s="448" t="n">
        <v>321.25</v>
      </c>
      <c r="H27" s="0" t="n">
        <v>25</v>
      </c>
      <c r="I27" s="0" t="n">
        <v>2</v>
      </c>
      <c r="K27" s="0" t="n">
        <v>3</v>
      </c>
      <c r="L27" s="0" t="n">
        <v>3.5</v>
      </c>
    </row>
    <row r="28" customFormat="false" ht="15" hidden="false" customHeight="false" outlineLevel="0" collapsed="false">
      <c r="A28" s="448" t="s">
        <v>51</v>
      </c>
      <c r="B28" s="452" t="s">
        <v>2185</v>
      </c>
      <c r="C28" s="448" t="s">
        <v>2186</v>
      </c>
      <c r="D28" s="448" t="n">
        <v>320.9</v>
      </c>
      <c r="H28" s="0" t="n">
        <v>26</v>
      </c>
      <c r="I28" s="0" t="n">
        <v>2</v>
      </c>
      <c r="K28" s="0" t="n">
        <v>3.5</v>
      </c>
      <c r="L28" s="0" t="n">
        <v>4</v>
      </c>
    </row>
    <row r="29" customFormat="false" ht="15" hidden="false" customHeight="false" outlineLevel="0" collapsed="false">
      <c r="A29" s="448" t="s">
        <v>22</v>
      </c>
      <c r="B29" s="452" t="s">
        <v>2174</v>
      </c>
      <c r="C29" s="448" t="s">
        <v>2175</v>
      </c>
      <c r="D29" s="448" t="n">
        <v>320.2</v>
      </c>
      <c r="H29" s="0" t="n">
        <v>27</v>
      </c>
      <c r="I29" s="0" t="n">
        <v>2</v>
      </c>
      <c r="K29" s="0" t="n">
        <v>3</v>
      </c>
      <c r="L29" s="0" t="n">
        <v>3</v>
      </c>
    </row>
    <row r="30" customFormat="false" ht="15" hidden="false" customHeight="false" outlineLevel="0" collapsed="false">
      <c r="A30" s="448" t="s">
        <v>22</v>
      </c>
      <c r="B30" s="452" t="s">
        <v>2176</v>
      </c>
      <c r="C30" s="448" t="s">
        <v>2177</v>
      </c>
      <c r="D30" s="448" t="n">
        <v>320.15</v>
      </c>
      <c r="H30" s="0" t="n">
        <v>29</v>
      </c>
      <c r="I30" s="0" t="n">
        <v>2</v>
      </c>
      <c r="K30" s="0" t="n">
        <v>2.5</v>
      </c>
      <c r="L30" s="0" t="n">
        <v>2.5</v>
      </c>
    </row>
    <row r="31" customFormat="false" ht="15" hidden="false" customHeight="false" outlineLevel="0" collapsed="false">
      <c r="A31" s="448" t="s">
        <v>22</v>
      </c>
      <c r="B31" s="452" t="s">
        <v>2178</v>
      </c>
      <c r="C31" s="448" t="s">
        <v>2179</v>
      </c>
      <c r="D31" s="448" t="n">
        <v>319.5</v>
      </c>
      <c r="H31" s="0" t="n">
        <v>30</v>
      </c>
      <c r="I31" s="0" t="n">
        <v>2</v>
      </c>
      <c r="K31" s="0" t="n">
        <v>3</v>
      </c>
      <c r="L31" s="0" t="n">
        <v>4</v>
      </c>
    </row>
    <row r="32" customFormat="false" ht="15" hidden="false" customHeight="false" outlineLevel="0" collapsed="false">
      <c r="A32" s="448" t="s">
        <v>22</v>
      </c>
      <c r="B32" s="452" t="s">
        <v>2181</v>
      </c>
      <c r="C32" s="448" t="s">
        <v>2182</v>
      </c>
      <c r="D32" s="448" t="n">
        <v>319.45</v>
      </c>
      <c r="H32" s="0" t="n">
        <v>31</v>
      </c>
      <c r="I32" s="0" t="n">
        <v>2</v>
      </c>
      <c r="K32" s="0" t="n">
        <v>3</v>
      </c>
      <c r="L32" s="0" t="n">
        <v>4</v>
      </c>
    </row>
    <row r="33" customFormat="false" ht="15" hidden="false" customHeight="false" outlineLevel="0" collapsed="false">
      <c r="A33" s="448" t="s">
        <v>51</v>
      </c>
      <c r="B33" s="452" t="s">
        <v>2192</v>
      </c>
      <c r="C33" s="448" t="s">
        <v>2166</v>
      </c>
      <c r="D33" s="448" t="n">
        <v>313.2</v>
      </c>
      <c r="H33" s="0" t="n">
        <v>32</v>
      </c>
      <c r="I33" s="0" t="n">
        <v>3</v>
      </c>
      <c r="K33" s="0" t="n">
        <v>3</v>
      </c>
      <c r="L33" s="0" t="n">
        <v>4</v>
      </c>
    </row>
    <row r="34" customFormat="false" ht="15" hidden="false" customHeight="false" outlineLevel="0" collapsed="false">
      <c r="A34" s="448" t="s">
        <v>51</v>
      </c>
      <c r="B34" s="452" t="s">
        <v>2194</v>
      </c>
      <c r="C34" s="448" t="s">
        <v>2152</v>
      </c>
      <c r="D34" s="448" t="n">
        <v>313.2</v>
      </c>
      <c r="H34" s="0" t="n">
        <v>33</v>
      </c>
      <c r="I34" s="0" t="n">
        <v>3</v>
      </c>
      <c r="K34" s="0" t="n">
        <v>2.5</v>
      </c>
      <c r="L34" s="0" t="n">
        <v>3</v>
      </c>
    </row>
    <row r="35" customFormat="false" ht="15" hidden="false" customHeight="false" outlineLevel="0" collapsed="false">
      <c r="A35" s="448" t="s">
        <v>122</v>
      </c>
      <c r="B35" s="452" t="s">
        <v>2195</v>
      </c>
      <c r="C35" s="448" t="s">
        <v>2152</v>
      </c>
      <c r="D35" s="448" t="n">
        <v>311.8</v>
      </c>
      <c r="H35" s="0" t="n">
        <v>35</v>
      </c>
      <c r="I35" s="0" t="n">
        <v>3</v>
      </c>
      <c r="K35" s="0" t="n">
        <v>0</v>
      </c>
      <c r="L35" s="0" t="n">
        <v>0</v>
      </c>
    </row>
    <row r="36" customFormat="false" ht="15" hidden="false" customHeight="false" outlineLevel="0" collapsed="false">
      <c r="A36" s="448" t="s">
        <v>122</v>
      </c>
      <c r="B36" s="452" t="s">
        <v>2196</v>
      </c>
      <c r="C36" s="448" t="s">
        <v>2191</v>
      </c>
      <c r="D36" s="448" t="n">
        <v>307.1</v>
      </c>
      <c r="H36" s="0" t="n">
        <v>34</v>
      </c>
      <c r="I36" s="0" t="n">
        <v>3</v>
      </c>
      <c r="K36" s="0" t="n">
        <v>0</v>
      </c>
      <c r="L36" s="0" t="n">
        <v>0</v>
      </c>
    </row>
    <row r="37" customFormat="false" ht="15" hidden="false" customHeight="false" outlineLevel="0" collapsed="false">
      <c r="A37" s="448" t="s">
        <v>122</v>
      </c>
      <c r="B37" s="452" t="s">
        <v>2199</v>
      </c>
      <c r="C37" s="448" t="s">
        <v>2175</v>
      </c>
      <c r="D37" s="448" t="n">
        <v>304.4</v>
      </c>
      <c r="H37" s="0" t="n">
        <v>36</v>
      </c>
      <c r="I37" s="0" t="n">
        <v>3</v>
      </c>
      <c r="K37" s="0" t="n">
        <v>0</v>
      </c>
      <c r="L37" s="0" t="n">
        <v>0</v>
      </c>
    </row>
    <row r="38" customFormat="false" ht="15" hidden="false" customHeight="false" outlineLevel="0" collapsed="false">
      <c r="A38" s="448" t="s">
        <v>22</v>
      </c>
      <c r="B38" s="452" t="s">
        <v>2183</v>
      </c>
      <c r="C38" s="448" t="s">
        <v>2184</v>
      </c>
      <c r="D38" s="448" t="n">
        <v>303.7</v>
      </c>
      <c r="H38" s="0" t="n">
        <v>37</v>
      </c>
      <c r="I38" s="0" t="n">
        <v>3</v>
      </c>
      <c r="K38" s="0" t="n">
        <v>0</v>
      </c>
      <c r="L38" s="0" t="n">
        <v>0</v>
      </c>
    </row>
    <row r="39" customFormat="false" ht="15" hidden="false" customHeight="false" outlineLevel="0" collapsed="false">
      <c r="A39" s="448" t="s">
        <v>22</v>
      </c>
      <c r="B39" s="452" t="s">
        <v>2187</v>
      </c>
      <c r="C39" s="448" t="s">
        <v>2186</v>
      </c>
      <c r="D39" s="448" t="n">
        <v>300.85</v>
      </c>
      <c r="H39" s="0" t="n">
        <v>38</v>
      </c>
      <c r="I39" s="0" t="n">
        <v>3</v>
      </c>
      <c r="K39" s="0" t="n">
        <v>0</v>
      </c>
      <c r="L39" s="0" t="n">
        <v>0</v>
      </c>
    </row>
    <row r="40" customFormat="false" ht="15" hidden="false" customHeight="false" outlineLevel="0" collapsed="false">
      <c r="A40" s="448" t="s">
        <v>122</v>
      </c>
      <c r="B40" s="452" t="s">
        <v>2711</v>
      </c>
      <c r="C40" s="448" t="s">
        <v>2712</v>
      </c>
      <c r="D40" s="448" t="n">
        <v>300.6</v>
      </c>
      <c r="H40" s="0" t="n">
        <v>39</v>
      </c>
      <c r="I40" s="0" t="n">
        <v>3</v>
      </c>
      <c r="K40" s="0" t="n">
        <v>0</v>
      </c>
      <c r="L40" s="0" t="n">
        <v>0</v>
      </c>
    </row>
    <row r="41" customFormat="false" ht="15" hidden="false" customHeight="false" outlineLevel="0" collapsed="false">
      <c r="A41" s="448" t="s">
        <v>51</v>
      </c>
      <c r="B41" s="452" t="s">
        <v>2193</v>
      </c>
      <c r="C41" s="448" t="s">
        <v>2137</v>
      </c>
      <c r="D41" s="448" t="n">
        <v>300</v>
      </c>
      <c r="H41" s="0" t="n">
        <v>41</v>
      </c>
      <c r="I41" s="0" t="n">
        <v>3</v>
      </c>
      <c r="K41" s="0" t="n">
        <v>0</v>
      </c>
      <c r="L41" s="0" t="n">
        <v>0</v>
      </c>
    </row>
    <row r="42" customFormat="false" ht="15" hidden="false" customHeight="false" outlineLevel="0" collapsed="false">
      <c r="A42" s="448" t="s">
        <v>22</v>
      </c>
      <c r="B42" s="452" t="s">
        <v>2188</v>
      </c>
      <c r="C42" s="448" t="s">
        <v>2189</v>
      </c>
      <c r="D42" s="448" t="n">
        <v>299.7</v>
      </c>
      <c r="H42" s="0" t="n">
        <v>40</v>
      </c>
      <c r="I42" s="0" t="n">
        <v>3</v>
      </c>
      <c r="K42" s="0" t="n">
        <v>0</v>
      </c>
      <c r="L42" s="0" t="n">
        <v>0</v>
      </c>
    </row>
    <row r="43" customFormat="false" ht="15" hidden="false" customHeight="false" outlineLevel="0" collapsed="false">
      <c r="A43" s="448" t="s">
        <v>122</v>
      </c>
      <c r="B43" s="452" t="s">
        <v>2205</v>
      </c>
      <c r="C43" s="448" t="s">
        <v>2206</v>
      </c>
      <c r="D43" s="448" t="n">
        <v>298.5</v>
      </c>
      <c r="H43" s="0" t="n">
        <v>27</v>
      </c>
      <c r="I43" s="0" t="n">
        <v>4</v>
      </c>
      <c r="K43" s="0" t="n">
        <v>4</v>
      </c>
      <c r="L43" s="0" t="n">
        <v>2</v>
      </c>
    </row>
    <row r="44" customFormat="false" ht="15" hidden="false" customHeight="false" outlineLevel="0" collapsed="false">
      <c r="A44" s="448" t="s">
        <v>22</v>
      </c>
      <c r="B44" s="452" t="s">
        <v>2190</v>
      </c>
      <c r="C44" s="448" t="s">
        <v>2191</v>
      </c>
      <c r="D44" s="448" t="n">
        <v>287.85</v>
      </c>
      <c r="H44" s="0" t="n">
        <v>42</v>
      </c>
      <c r="I44" s="0" t="n">
        <v>3</v>
      </c>
      <c r="K44" s="0" t="n">
        <v>0</v>
      </c>
      <c r="L44" s="0" t="n">
        <v>0</v>
      </c>
    </row>
    <row r="45" customFormat="false" ht="15" hidden="false" customHeight="false" outlineLevel="0" collapsed="false">
      <c r="A45" s="448" t="s">
        <v>51</v>
      </c>
      <c r="B45" s="452" t="s">
        <v>2203</v>
      </c>
      <c r="C45" s="448" t="s">
        <v>2150</v>
      </c>
      <c r="D45" s="448" t="n">
        <v>287.6</v>
      </c>
      <c r="H45" s="0" t="n">
        <v>43</v>
      </c>
      <c r="I45" s="0" t="n">
        <v>3</v>
      </c>
      <c r="K45" s="0" t="n">
        <v>0</v>
      </c>
      <c r="L45" s="0" t="n">
        <v>0</v>
      </c>
    </row>
    <row r="46" customFormat="false" ht="15" hidden="false" customHeight="false" outlineLevel="0" collapsed="false">
      <c r="A46" s="448" t="s">
        <v>122</v>
      </c>
      <c r="B46" s="452" t="s">
        <v>2211</v>
      </c>
      <c r="C46" s="448" t="s">
        <v>2175</v>
      </c>
      <c r="D46" s="448" t="n">
        <v>277.9</v>
      </c>
      <c r="H46" s="0" t="n">
        <v>1</v>
      </c>
      <c r="I46" s="0" t="n">
        <v>1</v>
      </c>
      <c r="J46" s="453"/>
      <c r="K46" s="0" t="n">
        <v>3.5</v>
      </c>
      <c r="L46" s="0" t="n">
        <v>2</v>
      </c>
    </row>
    <row r="47" customFormat="false" ht="15" hidden="false" customHeight="false" outlineLevel="0" collapsed="false">
      <c r="A47" s="448" t="s">
        <v>122</v>
      </c>
      <c r="B47" s="452" t="s">
        <v>2213</v>
      </c>
      <c r="C47" s="448" t="s">
        <v>2139</v>
      </c>
      <c r="D47" s="448" t="n">
        <v>277.7</v>
      </c>
      <c r="H47" s="0" t="n">
        <v>2</v>
      </c>
      <c r="I47" s="0" t="n">
        <v>1</v>
      </c>
      <c r="K47" s="0" t="n">
        <v>2</v>
      </c>
      <c r="L47" s="0" t="n">
        <v>1</v>
      </c>
    </row>
    <row r="48" customFormat="false" ht="15" hidden="false" customHeight="false" outlineLevel="0" collapsed="false">
      <c r="A48" s="448" t="s">
        <v>130</v>
      </c>
      <c r="B48" s="452" t="s">
        <v>2215</v>
      </c>
      <c r="C48" s="448" t="s">
        <v>2189</v>
      </c>
      <c r="D48" s="448" t="n">
        <v>276.6</v>
      </c>
      <c r="H48" s="0" t="n">
        <v>3</v>
      </c>
      <c r="I48" s="0" t="n">
        <v>3</v>
      </c>
      <c r="K48" s="0" t="n">
        <v>3</v>
      </c>
      <c r="L48" s="0" t="n">
        <v>0.5</v>
      </c>
    </row>
    <row r="49" customFormat="false" ht="15" hidden="false" customHeight="false" outlineLevel="0" collapsed="false">
      <c r="A49" s="448" t="s">
        <v>122</v>
      </c>
      <c r="B49" s="452" t="s">
        <v>2217</v>
      </c>
      <c r="C49" s="448" t="s">
        <v>2182</v>
      </c>
      <c r="D49" s="448" t="n">
        <v>272.4</v>
      </c>
      <c r="H49" s="0" t="n">
        <v>4</v>
      </c>
      <c r="I49" s="0" t="n">
        <v>3</v>
      </c>
      <c r="K49" s="0" t="n">
        <v>3.5</v>
      </c>
      <c r="L49" s="0" t="n">
        <v>3.5</v>
      </c>
    </row>
    <row r="50" customFormat="false" ht="15" hidden="false" customHeight="false" outlineLevel="0" collapsed="false">
      <c r="A50" s="448" t="s">
        <v>51</v>
      </c>
      <c r="B50" s="452" t="s">
        <v>2200</v>
      </c>
      <c r="C50" s="448" t="s">
        <v>2175</v>
      </c>
      <c r="D50" s="448" t="n">
        <v>271.9</v>
      </c>
      <c r="H50" s="0" t="n">
        <v>6</v>
      </c>
      <c r="I50" s="0" t="n">
        <v>3</v>
      </c>
      <c r="K50" s="0" t="n">
        <v>3</v>
      </c>
      <c r="L50" s="0" t="n">
        <v>2</v>
      </c>
    </row>
    <row r="51" customFormat="false" ht="15" hidden="false" customHeight="false" outlineLevel="0" collapsed="false">
      <c r="A51" s="448" t="s">
        <v>122</v>
      </c>
      <c r="B51" s="452" t="s">
        <v>2218</v>
      </c>
      <c r="C51" s="448" t="s">
        <v>2137</v>
      </c>
      <c r="D51" s="448" t="n">
        <v>271</v>
      </c>
      <c r="H51" s="0" t="n">
        <v>7</v>
      </c>
      <c r="I51" s="0" t="n">
        <v>3</v>
      </c>
      <c r="K51" s="0" t="n">
        <v>3</v>
      </c>
      <c r="L51" s="0" t="n">
        <v>2</v>
      </c>
    </row>
    <row r="52" customFormat="false" ht="15" hidden="false" customHeight="false" outlineLevel="0" collapsed="false">
      <c r="A52" s="448" t="s">
        <v>51</v>
      </c>
      <c r="B52" s="452" t="s">
        <v>2212</v>
      </c>
      <c r="C52" s="448" t="s">
        <v>2191</v>
      </c>
      <c r="D52" s="448" t="n">
        <v>270.4</v>
      </c>
      <c r="H52" s="0" t="n">
        <v>8</v>
      </c>
      <c r="I52" s="0" t="n">
        <v>3</v>
      </c>
      <c r="K52" s="0" t="n">
        <v>3</v>
      </c>
      <c r="L52" s="0" t="n">
        <v>2</v>
      </c>
    </row>
    <row r="53" customFormat="false" ht="15" hidden="false" customHeight="false" outlineLevel="0" collapsed="false">
      <c r="A53" s="448" t="s">
        <v>122</v>
      </c>
      <c r="B53" s="452" t="s">
        <v>2219</v>
      </c>
      <c r="C53" s="448" t="s">
        <v>2144</v>
      </c>
      <c r="D53" s="448" t="n">
        <v>264.7</v>
      </c>
      <c r="H53" s="0" t="n">
        <v>74</v>
      </c>
      <c r="I53" s="0" t="n">
        <v>4</v>
      </c>
      <c r="K53" s="0" t="n">
        <v>0</v>
      </c>
      <c r="L53" s="0" t="n">
        <v>0</v>
      </c>
    </row>
    <row r="54" customFormat="false" ht="15" hidden="false" customHeight="false" outlineLevel="0" collapsed="false">
      <c r="A54" s="448" t="s">
        <v>51</v>
      </c>
      <c r="B54" s="452" t="s">
        <v>2209</v>
      </c>
      <c r="C54" s="448" t="s">
        <v>2131</v>
      </c>
      <c r="D54" s="448" t="n">
        <v>263.2</v>
      </c>
      <c r="H54" s="0" t="n">
        <v>9</v>
      </c>
      <c r="I54" s="0" t="n">
        <v>3</v>
      </c>
      <c r="K54" s="0" t="n">
        <v>3.5</v>
      </c>
      <c r="L54" s="0" t="n">
        <v>2.5</v>
      </c>
    </row>
    <row r="55" customFormat="false" ht="15" hidden="false" customHeight="false" outlineLevel="0" collapsed="false">
      <c r="A55" s="448" t="s">
        <v>122</v>
      </c>
      <c r="B55" s="452" t="s">
        <v>2223</v>
      </c>
      <c r="C55" s="448" t="s">
        <v>2186</v>
      </c>
      <c r="D55" s="448" t="n">
        <v>263</v>
      </c>
      <c r="H55" s="0" t="n">
        <v>10</v>
      </c>
      <c r="I55" s="0" t="n">
        <v>3</v>
      </c>
      <c r="K55" s="0" t="n">
        <v>4</v>
      </c>
      <c r="L55" s="0" t="n">
        <v>2.5</v>
      </c>
    </row>
    <row r="56" customFormat="false" ht="15" hidden="false" customHeight="false" outlineLevel="0" collapsed="false">
      <c r="A56" s="448" t="s">
        <v>51</v>
      </c>
      <c r="B56" s="452" t="s">
        <v>2210</v>
      </c>
      <c r="C56" s="448" t="s">
        <v>2168</v>
      </c>
      <c r="D56" s="448" t="n">
        <v>138</v>
      </c>
      <c r="H56" s="0" t="n">
        <v>11</v>
      </c>
      <c r="I56" s="0" t="n">
        <v>3</v>
      </c>
      <c r="K56" s="0" t="n">
        <v>3.5</v>
      </c>
      <c r="L56" s="0" t="n">
        <v>3.5</v>
      </c>
    </row>
    <row r="57" customFormat="false" ht="15" hidden="false" customHeight="false" outlineLevel="0" collapsed="false">
      <c r="A57" s="448" t="s">
        <v>122</v>
      </c>
      <c r="B57" s="452" t="s">
        <v>2224</v>
      </c>
      <c r="C57" s="448" t="s">
        <v>2139</v>
      </c>
      <c r="D57" s="448" t="n">
        <v>261.6</v>
      </c>
      <c r="H57" s="0" t="n">
        <v>13</v>
      </c>
      <c r="I57" s="0" t="n">
        <v>3</v>
      </c>
      <c r="K57" s="0" t="n">
        <v>4.5</v>
      </c>
      <c r="L57" s="0" t="n">
        <v>1.5</v>
      </c>
    </row>
    <row r="58" customFormat="false" ht="15" hidden="false" customHeight="false" outlineLevel="0" collapsed="false">
      <c r="A58" s="448" t="s">
        <v>51</v>
      </c>
      <c r="B58" s="452" t="s">
        <v>2204</v>
      </c>
      <c r="C58" s="448" t="s">
        <v>2198</v>
      </c>
      <c r="D58" s="448" t="n">
        <v>261.1</v>
      </c>
      <c r="H58" s="0" t="n">
        <v>12</v>
      </c>
      <c r="I58" s="0" t="n">
        <v>3</v>
      </c>
      <c r="K58" s="0" t="n">
        <v>3.5</v>
      </c>
      <c r="L58" s="0" t="n">
        <v>3</v>
      </c>
    </row>
    <row r="59" customFormat="false" ht="15" hidden="false" customHeight="false" outlineLevel="0" collapsed="false">
      <c r="A59" s="448" t="s">
        <v>122</v>
      </c>
      <c r="B59" s="452" t="s">
        <v>2713</v>
      </c>
      <c r="C59" s="448" t="s">
        <v>2227</v>
      </c>
      <c r="D59" s="448" t="n">
        <v>260.5</v>
      </c>
      <c r="H59" s="0" t="n">
        <v>14</v>
      </c>
      <c r="I59" s="0" t="n">
        <v>3</v>
      </c>
      <c r="K59" s="0" t="n">
        <v>3</v>
      </c>
      <c r="L59" s="0" t="n">
        <v>3</v>
      </c>
    </row>
    <row r="60" customFormat="false" ht="15" hidden="false" customHeight="false" outlineLevel="0" collapsed="false">
      <c r="A60" s="448" t="s">
        <v>122</v>
      </c>
      <c r="B60" s="452" t="s">
        <v>2229</v>
      </c>
      <c r="C60" s="448" t="s">
        <v>2164</v>
      </c>
      <c r="D60" s="448" t="n">
        <v>258.6</v>
      </c>
      <c r="H60" s="0" t="n">
        <v>15</v>
      </c>
      <c r="I60" s="0" t="n">
        <v>4</v>
      </c>
      <c r="K60" s="0" t="n">
        <v>3</v>
      </c>
      <c r="L60" s="0" t="n">
        <v>2.5</v>
      </c>
    </row>
    <row r="61" customFormat="false" ht="15" hidden="false" customHeight="false" outlineLevel="0" collapsed="false">
      <c r="A61" s="448" t="s">
        <v>122</v>
      </c>
      <c r="B61" s="452" t="s">
        <v>2231</v>
      </c>
      <c r="C61" s="448" t="s">
        <v>2135</v>
      </c>
      <c r="D61" s="448" t="n">
        <v>253.6</v>
      </c>
      <c r="H61" s="0" t="n">
        <v>19</v>
      </c>
      <c r="I61" s="0" t="n">
        <v>4</v>
      </c>
      <c r="K61" s="0" t="n">
        <v>4</v>
      </c>
      <c r="L61" s="0" t="n">
        <v>2</v>
      </c>
    </row>
    <row r="62" customFormat="false" ht="15" hidden="false" customHeight="false" outlineLevel="0" collapsed="false">
      <c r="A62" s="448" t="s">
        <v>51</v>
      </c>
      <c r="B62" s="452" t="s">
        <v>2232</v>
      </c>
      <c r="C62" s="448" t="s">
        <v>2208</v>
      </c>
      <c r="D62" s="448" t="n">
        <v>251.2</v>
      </c>
      <c r="H62" s="0" t="n">
        <v>67</v>
      </c>
      <c r="I62" s="0" t="n">
        <v>4</v>
      </c>
      <c r="K62" s="0" t="n">
        <v>0</v>
      </c>
      <c r="L62" s="0" t="n">
        <v>0</v>
      </c>
    </row>
    <row r="63" customFormat="false" ht="15" hidden="false" customHeight="false" outlineLevel="0" collapsed="false">
      <c r="A63" s="448" t="s">
        <v>22</v>
      </c>
      <c r="B63" s="452" t="s">
        <v>2197</v>
      </c>
      <c r="C63" s="448" t="s">
        <v>2198</v>
      </c>
      <c r="D63" s="448" t="n">
        <v>250.35</v>
      </c>
      <c r="H63" s="0" t="n">
        <v>16</v>
      </c>
      <c r="I63" s="0" t="n">
        <v>4</v>
      </c>
      <c r="K63" s="0" t="n">
        <v>4</v>
      </c>
      <c r="L63" s="0" t="n">
        <v>3</v>
      </c>
    </row>
    <row r="64" customFormat="false" ht="15" hidden="false" customHeight="false" outlineLevel="0" collapsed="false">
      <c r="A64" s="448" t="s">
        <v>51</v>
      </c>
      <c r="B64" s="452" t="s">
        <v>2214</v>
      </c>
      <c r="C64" s="448" t="s">
        <v>2179</v>
      </c>
      <c r="D64" s="448" t="n">
        <v>247.5</v>
      </c>
      <c r="H64" s="0" t="n">
        <v>17</v>
      </c>
      <c r="I64" s="0" t="n">
        <v>4</v>
      </c>
      <c r="J64" s="453"/>
      <c r="K64" s="0" t="n">
        <v>3.5</v>
      </c>
      <c r="L64" s="0" t="n">
        <v>1.5</v>
      </c>
    </row>
    <row r="65" customFormat="false" ht="15" hidden="false" customHeight="false" outlineLevel="0" collapsed="false">
      <c r="A65" s="448" t="s">
        <v>51</v>
      </c>
      <c r="B65" s="452" t="s">
        <v>2220</v>
      </c>
      <c r="C65" s="448" t="s">
        <v>2139</v>
      </c>
      <c r="D65" s="448" t="n">
        <v>242.5</v>
      </c>
      <c r="H65" s="0" t="n">
        <v>18</v>
      </c>
      <c r="I65" s="0" t="n">
        <v>4</v>
      </c>
      <c r="K65" s="0" t="n">
        <v>3.5</v>
      </c>
      <c r="L65" s="0" t="n">
        <v>2</v>
      </c>
    </row>
    <row r="66" customFormat="false" ht="15" hidden="false" customHeight="false" outlineLevel="0" collapsed="false">
      <c r="A66" s="448" t="s">
        <v>130</v>
      </c>
      <c r="B66" s="452" t="s">
        <v>2234</v>
      </c>
      <c r="C66" s="448" t="s">
        <v>2144</v>
      </c>
      <c r="D66" s="448" t="n">
        <v>239.7</v>
      </c>
      <c r="H66" s="0" t="n">
        <v>20</v>
      </c>
      <c r="I66" s="0" t="n">
        <v>4</v>
      </c>
      <c r="J66" s="453"/>
      <c r="K66" s="0" t="n">
        <v>3</v>
      </c>
      <c r="L66" s="0" t="n">
        <v>0</v>
      </c>
    </row>
    <row r="67" customFormat="false" ht="15" hidden="false" customHeight="false" outlineLevel="0" collapsed="false">
      <c r="A67" s="448" t="s">
        <v>51</v>
      </c>
      <c r="B67" s="452" t="s">
        <v>2216</v>
      </c>
      <c r="C67" s="448" t="s">
        <v>2189</v>
      </c>
      <c r="D67" s="448" t="n">
        <v>235.9</v>
      </c>
      <c r="H67" s="0" t="n">
        <v>52</v>
      </c>
      <c r="I67" s="0" t="n">
        <v>4</v>
      </c>
      <c r="K67" s="0" t="n">
        <v>0</v>
      </c>
      <c r="L67" s="0" t="n">
        <v>0</v>
      </c>
    </row>
    <row r="68" customFormat="false" ht="15" hidden="false" customHeight="false" outlineLevel="0" collapsed="false">
      <c r="A68" s="448" t="s">
        <v>122</v>
      </c>
      <c r="B68" s="452" t="s">
        <v>2235</v>
      </c>
      <c r="C68" s="448" t="s">
        <v>2141</v>
      </c>
      <c r="D68" s="448" t="n">
        <v>231.5</v>
      </c>
      <c r="H68" s="0" t="n">
        <v>21</v>
      </c>
      <c r="I68" s="0" t="n">
        <v>4</v>
      </c>
      <c r="K68" s="0" t="n">
        <v>3.5</v>
      </c>
      <c r="L68" s="0" t="n">
        <v>2.5</v>
      </c>
    </row>
    <row r="69" customFormat="false" ht="15" hidden="false" customHeight="false" outlineLevel="0" collapsed="false">
      <c r="A69" s="448" t="s">
        <v>122</v>
      </c>
      <c r="B69" s="452" t="s">
        <v>2236</v>
      </c>
      <c r="C69" s="448" t="s">
        <v>2137</v>
      </c>
      <c r="D69" s="448" t="n">
        <v>229.3</v>
      </c>
      <c r="H69" s="0" t="n">
        <v>22</v>
      </c>
      <c r="I69" s="0" t="n">
        <v>4</v>
      </c>
      <c r="J69" s="453"/>
      <c r="K69" s="0" t="n">
        <v>3.5</v>
      </c>
      <c r="L69" s="0" t="n">
        <v>3</v>
      </c>
    </row>
    <row r="70" customFormat="false" ht="15" hidden="false" customHeight="false" outlineLevel="0" collapsed="false">
      <c r="A70" s="448" t="s">
        <v>122</v>
      </c>
      <c r="B70" s="452" t="s">
        <v>2237</v>
      </c>
      <c r="C70" s="448" t="s">
        <v>2154</v>
      </c>
      <c r="D70" s="448" t="n">
        <v>228.5</v>
      </c>
      <c r="H70" s="0" t="n">
        <v>23</v>
      </c>
      <c r="I70" s="0" t="n">
        <v>4</v>
      </c>
      <c r="K70" s="0" t="n">
        <v>4</v>
      </c>
      <c r="L70" s="0" t="n">
        <v>3</v>
      </c>
    </row>
    <row r="71" customFormat="false" ht="15" hidden="false" customHeight="false" outlineLevel="0" collapsed="false">
      <c r="A71" s="448" t="s">
        <v>51</v>
      </c>
      <c r="B71" s="452" t="s">
        <v>2238</v>
      </c>
      <c r="C71" s="448" t="s">
        <v>2141</v>
      </c>
      <c r="D71" s="448" t="n">
        <v>228.2</v>
      </c>
      <c r="H71" s="0" t="n">
        <v>24</v>
      </c>
      <c r="I71" s="0" t="n">
        <v>4</v>
      </c>
      <c r="J71" s="453"/>
      <c r="K71" s="0" t="n">
        <v>4</v>
      </c>
      <c r="L71" s="0" t="n">
        <v>2.5</v>
      </c>
    </row>
    <row r="72" customFormat="false" ht="15" hidden="false" customHeight="false" outlineLevel="0" collapsed="false">
      <c r="A72" s="448" t="s">
        <v>130</v>
      </c>
      <c r="B72" s="452" t="s">
        <v>2240</v>
      </c>
      <c r="C72" s="448" t="s">
        <v>2162</v>
      </c>
      <c r="D72" s="448" t="n">
        <v>228</v>
      </c>
      <c r="H72" s="0" t="n">
        <v>25</v>
      </c>
      <c r="I72" s="0" t="n">
        <v>4</v>
      </c>
      <c r="K72" s="0" t="n">
        <v>3.5</v>
      </c>
      <c r="L72" s="0" t="n">
        <v>2</v>
      </c>
    </row>
    <row r="73" customFormat="false" ht="15" hidden="false" customHeight="false" outlineLevel="0" collapsed="false">
      <c r="A73" s="448" t="s">
        <v>22</v>
      </c>
      <c r="B73" s="452" t="s">
        <v>2207</v>
      </c>
      <c r="C73" s="448" t="s">
        <v>2208</v>
      </c>
      <c r="D73" s="448" t="n">
        <v>227.35</v>
      </c>
      <c r="H73" s="0" t="n">
        <v>26</v>
      </c>
      <c r="I73" s="0" t="n">
        <v>4</v>
      </c>
      <c r="K73" s="0" t="n">
        <v>3</v>
      </c>
      <c r="L73" s="0" t="n">
        <v>2.5</v>
      </c>
    </row>
    <row r="74" customFormat="false" ht="15" hidden="false" customHeight="false" outlineLevel="0" collapsed="false">
      <c r="A74" s="448" t="s">
        <v>122</v>
      </c>
      <c r="B74" s="452" t="s">
        <v>2242</v>
      </c>
      <c r="C74" s="448" t="s">
        <v>2162</v>
      </c>
      <c r="D74" s="448" t="n">
        <v>226.4</v>
      </c>
    </row>
    <row r="75" customFormat="false" ht="15" hidden="false" customHeight="false" outlineLevel="0" collapsed="false">
      <c r="A75" s="448" t="s">
        <v>122</v>
      </c>
      <c r="B75" s="452" t="s">
        <v>2244</v>
      </c>
      <c r="C75" s="448" t="s">
        <v>2222</v>
      </c>
      <c r="D75" s="448" t="n">
        <v>226</v>
      </c>
      <c r="H75" s="0" t="n">
        <v>28</v>
      </c>
      <c r="I75" s="0" t="n">
        <v>4</v>
      </c>
      <c r="K75" s="0" t="n">
        <v>3.5</v>
      </c>
      <c r="L75" s="0" t="n">
        <v>3</v>
      </c>
    </row>
    <row r="76" customFormat="false" ht="15" hidden="false" customHeight="false" outlineLevel="0" collapsed="false">
      <c r="A76" s="448" t="s">
        <v>122</v>
      </c>
      <c r="B76" s="452" t="s">
        <v>2246</v>
      </c>
      <c r="C76" s="448" t="s">
        <v>2154</v>
      </c>
      <c r="D76" s="448" t="n">
        <v>224.7</v>
      </c>
      <c r="H76" s="0" t="n">
        <v>29</v>
      </c>
      <c r="I76" s="0" t="n">
        <v>4</v>
      </c>
      <c r="K76" s="0" t="n">
        <v>3.5</v>
      </c>
      <c r="L76" s="0" t="n">
        <v>2.5</v>
      </c>
    </row>
    <row r="77" customFormat="false" ht="15" hidden="false" customHeight="false" outlineLevel="0" collapsed="false">
      <c r="A77" s="448" t="s">
        <v>122</v>
      </c>
      <c r="B77" s="452" t="s">
        <v>2248</v>
      </c>
      <c r="C77" s="448" t="s">
        <v>2173</v>
      </c>
      <c r="D77" s="448" t="n">
        <v>221</v>
      </c>
      <c r="H77" s="0" t="n">
        <v>30</v>
      </c>
      <c r="I77" s="0" t="n">
        <v>4</v>
      </c>
      <c r="K77" s="0" t="n">
        <v>3.5</v>
      </c>
      <c r="L77" s="0" t="n">
        <v>2.5</v>
      </c>
    </row>
    <row r="78" customFormat="false" ht="15" hidden="false" customHeight="false" outlineLevel="0" collapsed="false">
      <c r="A78" s="448" t="s">
        <v>130</v>
      </c>
      <c r="B78" s="452" t="s">
        <v>2249</v>
      </c>
      <c r="C78" s="448" t="s">
        <v>2148</v>
      </c>
      <c r="D78" s="448" t="n">
        <v>220.8</v>
      </c>
      <c r="H78" s="0" t="n">
        <v>31</v>
      </c>
      <c r="I78" s="0" t="n">
        <v>4</v>
      </c>
      <c r="K78" s="0" t="n">
        <v>4</v>
      </c>
      <c r="L78" s="0" t="n">
        <v>3</v>
      </c>
    </row>
    <row r="79" customFormat="false" ht="15" hidden="false" customHeight="false" outlineLevel="0" collapsed="false">
      <c r="A79" s="448" t="s">
        <v>51</v>
      </c>
      <c r="B79" s="452" t="s">
        <v>2245</v>
      </c>
      <c r="C79" s="448" t="s">
        <v>2133</v>
      </c>
      <c r="D79" s="448" t="n">
        <v>220.8</v>
      </c>
      <c r="H79" s="0" t="n">
        <v>32</v>
      </c>
      <c r="I79" s="0" t="n">
        <v>4</v>
      </c>
      <c r="K79" s="0" t="n">
        <v>3.5</v>
      </c>
      <c r="L79" s="0" t="n">
        <v>1.5</v>
      </c>
    </row>
    <row r="80" customFormat="false" ht="15" hidden="false" customHeight="false" outlineLevel="0" collapsed="false">
      <c r="A80" s="448" t="s">
        <v>51</v>
      </c>
      <c r="B80" s="452" t="s">
        <v>2233</v>
      </c>
      <c r="C80" s="448" t="s">
        <v>2162</v>
      </c>
      <c r="D80" s="448" t="n">
        <v>220</v>
      </c>
      <c r="H80" s="0" t="n">
        <v>33</v>
      </c>
      <c r="I80" s="0" t="n">
        <v>4</v>
      </c>
      <c r="K80" s="0" t="n">
        <v>3.5</v>
      </c>
      <c r="L80" s="0" t="n">
        <v>1.5</v>
      </c>
    </row>
    <row r="81" customFormat="false" ht="15" hidden="false" customHeight="false" outlineLevel="0" collapsed="false">
      <c r="A81" s="448" t="s">
        <v>122</v>
      </c>
      <c r="B81" s="452" t="s">
        <v>2251</v>
      </c>
      <c r="C81" s="448" t="s">
        <v>2148</v>
      </c>
      <c r="D81" s="448" t="n">
        <v>217.5</v>
      </c>
      <c r="H81" s="0" t="n">
        <v>34</v>
      </c>
      <c r="I81" s="0" t="n">
        <v>4</v>
      </c>
      <c r="J81" s="453"/>
      <c r="K81" s="0" t="n">
        <v>3.5</v>
      </c>
      <c r="L81" s="0" t="n">
        <v>4</v>
      </c>
    </row>
    <row r="82" customFormat="false" ht="15" hidden="false" customHeight="false" outlineLevel="0" collapsed="false">
      <c r="A82" s="448" t="s">
        <v>51</v>
      </c>
      <c r="B82" s="452" t="s">
        <v>2221</v>
      </c>
      <c r="C82" s="448" t="s">
        <v>2222</v>
      </c>
      <c r="D82" s="448" t="n">
        <v>216.3</v>
      </c>
      <c r="H82" s="0" t="n">
        <v>37</v>
      </c>
      <c r="I82" s="0" t="n">
        <v>4</v>
      </c>
      <c r="K82" s="0" t="n">
        <v>3.5</v>
      </c>
      <c r="L82" s="0" t="n">
        <v>2.5</v>
      </c>
    </row>
    <row r="83" customFormat="false" ht="15" hidden="false" customHeight="false" outlineLevel="0" collapsed="false">
      <c r="A83" s="448" t="s">
        <v>51</v>
      </c>
      <c r="B83" s="452" t="s">
        <v>2228</v>
      </c>
      <c r="C83" s="448" t="s">
        <v>2157</v>
      </c>
      <c r="D83" s="448" t="n">
        <v>216</v>
      </c>
      <c r="H83" s="0" t="n">
        <v>35</v>
      </c>
      <c r="I83" s="0" t="n">
        <v>4</v>
      </c>
      <c r="K83" s="0" t="n">
        <v>3.5</v>
      </c>
      <c r="L83" s="0" t="n">
        <v>1.5</v>
      </c>
    </row>
    <row r="84" customFormat="false" ht="15" hidden="false" customHeight="false" outlineLevel="0" collapsed="false">
      <c r="A84" s="448" t="s">
        <v>122</v>
      </c>
      <c r="B84" s="452" t="s">
        <v>2253</v>
      </c>
      <c r="C84" s="448" t="s">
        <v>2189</v>
      </c>
      <c r="D84" s="448" t="n">
        <v>214.3</v>
      </c>
      <c r="H84" s="0" t="n">
        <v>5</v>
      </c>
      <c r="I84" s="0" t="n">
        <v>3</v>
      </c>
      <c r="K84" s="0" t="n">
        <v>3</v>
      </c>
      <c r="L84" s="0" t="n">
        <v>2</v>
      </c>
    </row>
    <row r="85" customFormat="false" ht="15" hidden="false" customHeight="false" outlineLevel="0" collapsed="false">
      <c r="A85" s="448" t="s">
        <v>122</v>
      </c>
      <c r="B85" s="452" t="s">
        <v>2254</v>
      </c>
      <c r="C85" s="448" t="s">
        <v>2177</v>
      </c>
      <c r="D85" s="448" t="n">
        <v>214.2</v>
      </c>
      <c r="H85" s="0" t="n">
        <v>36</v>
      </c>
      <c r="I85" s="0" t="n">
        <v>4</v>
      </c>
      <c r="K85" s="0" t="n">
        <v>4.5</v>
      </c>
      <c r="L85" s="0" t="n">
        <v>2.5</v>
      </c>
    </row>
    <row r="86" customFormat="false" ht="15" hidden="false" customHeight="false" outlineLevel="0" collapsed="false">
      <c r="A86" s="448" t="s">
        <v>122</v>
      </c>
      <c r="B86" s="452" t="s">
        <v>2256</v>
      </c>
      <c r="C86" s="448" t="s">
        <v>2184</v>
      </c>
      <c r="D86" s="448" t="n">
        <v>214</v>
      </c>
      <c r="H86" s="0" t="n">
        <v>38</v>
      </c>
      <c r="I86" s="0" t="n">
        <v>4</v>
      </c>
      <c r="K86" s="0" t="n">
        <v>2.5</v>
      </c>
      <c r="L86" s="0" t="n">
        <v>2.5</v>
      </c>
    </row>
    <row r="87" customFormat="false" ht="15" hidden="false" customHeight="false" outlineLevel="0" collapsed="false">
      <c r="A87" s="448" t="s">
        <v>51</v>
      </c>
      <c r="B87" s="452" t="s">
        <v>2230</v>
      </c>
      <c r="C87" s="448" t="s">
        <v>2150</v>
      </c>
      <c r="D87" s="448" t="n">
        <v>210.9</v>
      </c>
      <c r="H87" s="0" t="n">
        <v>45</v>
      </c>
      <c r="I87" s="0" t="n">
        <v>4</v>
      </c>
      <c r="K87" s="0" t="n">
        <v>4.5</v>
      </c>
      <c r="L87" s="0" t="n">
        <v>2.5</v>
      </c>
    </row>
    <row r="88" customFormat="false" ht="15" hidden="false" customHeight="false" outlineLevel="0" collapsed="false">
      <c r="A88" s="448" t="s">
        <v>122</v>
      </c>
      <c r="B88" s="452" t="s">
        <v>2257</v>
      </c>
      <c r="C88" s="448" t="s">
        <v>2131</v>
      </c>
      <c r="D88" s="448" t="n">
        <v>210.6</v>
      </c>
      <c r="H88" s="0" t="n">
        <v>40</v>
      </c>
      <c r="I88" s="0" t="n">
        <v>4</v>
      </c>
      <c r="K88" s="0" t="n">
        <v>4</v>
      </c>
      <c r="L88" s="0" t="n">
        <v>2.5</v>
      </c>
    </row>
    <row r="89" customFormat="false" ht="15" hidden="false" customHeight="false" outlineLevel="0" collapsed="false">
      <c r="A89" s="448" t="s">
        <v>122</v>
      </c>
      <c r="B89" s="452" t="s">
        <v>2259</v>
      </c>
      <c r="C89" s="448" t="s">
        <v>2133</v>
      </c>
      <c r="D89" s="448" t="n">
        <v>210</v>
      </c>
      <c r="H89" s="0" t="n">
        <v>41</v>
      </c>
      <c r="I89" s="0" t="n">
        <v>4</v>
      </c>
      <c r="K89" s="0" t="n">
        <v>3</v>
      </c>
      <c r="L89" s="0" t="n">
        <v>2</v>
      </c>
    </row>
    <row r="90" customFormat="false" ht="15" hidden="false" customHeight="false" outlineLevel="0" collapsed="false">
      <c r="A90" s="448" t="s">
        <v>122</v>
      </c>
      <c r="B90" s="452" t="s">
        <v>2260</v>
      </c>
      <c r="C90" s="448" t="s">
        <v>2198</v>
      </c>
      <c r="D90" s="448" t="n">
        <v>207.8</v>
      </c>
      <c r="H90" s="0" t="n">
        <v>42</v>
      </c>
      <c r="I90" s="0" t="n">
        <v>4</v>
      </c>
      <c r="K90" s="0" t="n">
        <v>4</v>
      </c>
      <c r="L90" s="0" t="n">
        <v>1.5</v>
      </c>
    </row>
    <row r="91" customFormat="false" ht="15" hidden="false" customHeight="false" outlineLevel="0" collapsed="false">
      <c r="A91" s="448" t="s">
        <v>122</v>
      </c>
      <c r="B91" s="452" t="s">
        <v>2261</v>
      </c>
      <c r="C91" s="448" t="s">
        <v>2152</v>
      </c>
      <c r="D91" s="448" t="n">
        <v>206.8</v>
      </c>
      <c r="H91" s="0" t="n">
        <v>62</v>
      </c>
      <c r="I91" s="0" t="n">
        <v>4</v>
      </c>
      <c r="K91" s="0" t="n">
        <v>0</v>
      </c>
      <c r="L91" s="0" t="n">
        <v>0</v>
      </c>
    </row>
    <row r="92" customFormat="false" ht="15" hidden="false" customHeight="false" outlineLevel="0" collapsed="false">
      <c r="A92" s="448" t="s">
        <v>122</v>
      </c>
      <c r="B92" s="452" t="s">
        <v>2262</v>
      </c>
      <c r="C92" s="448" t="s">
        <v>2208</v>
      </c>
      <c r="D92" s="448" t="n">
        <v>206.6</v>
      </c>
      <c r="H92" s="0" t="n">
        <v>43</v>
      </c>
      <c r="I92" s="0" t="n">
        <v>4</v>
      </c>
      <c r="K92" s="0" t="n">
        <v>3.5</v>
      </c>
      <c r="L92" s="0" t="n">
        <v>2</v>
      </c>
    </row>
    <row r="93" customFormat="false" ht="15" hidden="false" customHeight="false" outlineLevel="0" collapsed="false">
      <c r="A93" s="448" t="s">
        <v>130</v>
      </c>
      <c r="B93" s="452" t="s">
        <v>2264</v>
      </c>
      <c r="C93" s="448" t="s">
        <v>2222</v>
      </c>
      <c r="D93" s="448" t="n">
        <v>206.4</v>
      </c>
      <c r="H93" s="0" t="n">
        <v>44</v>
      </c>
      <c r="I93" s="0" t="n">
        <v>4</v>
      </c>
      <c r="K93" s="0" t="n">
        <v>4</v>
      </c>
      <c r="L93" s="0" t="n">
        <v>1.5</v>
      </c>
    </row>
    <row r="94" customFormat="false" ht="15" hidden="false" customHeight="false" outlineLevel="0" collapsed="false">
      <c r="A94" s="448" t="s">
        <v>122</v>
      </c>
      <c r="B94" s="452" t="s">
        <v>2265</v>
      </c>
      <c r="C94" s="448" t="s">
        <v>2166</v>
      </c>
      <c r="D94" s="448" t="n">
        <v>204.6</v>
      </c>
      <c r="H94" s="0" t="n">
        <v>46</v>
      </c>
      <c r="I94" s="0" t="n">
        <v>4</v>
      </c>
      <c r="K94" s="0" t="n">
        <v>3.5</v>
      </c>
      <c r="L94" s="0" t="n">
        <v>2</v>
      </c>
    </row>
    <row r="95" customFormat="false" ht="15" hidden="false" customHeight="false" outlineLevel="0" collapsed="false">
      <c r="A95" s="448" t="s">
        <v>122</v>
      </c>
      <c r="B95" s="452" t="s">
        <v>2267</v>
      </c>
      <c r="C95" s="448" t="s">
        <v>2186</v>
      </c>
      <c r="D95" s="448" t="n">
        <v>203</v>
      </c>
      <c r="H95" s="0" t="n">
        <v>47</v>
      </c>
      <c r="I95" s="0" t="n">
        <v>4</v>
      </c>
      <c r="K95" s="0" t="n">
        <v>4</v>
      </c>
      <c r="L95" s="0" t="n">
        <v>2.5</v>
      </c>
    </row>
    <row r="96" customFormat="false" ht="15" hidden="false" customHeight="false" outlineLevel="0" collapsed="false">
      <c r="A96" s="448" t="s">
        <v>122</v>
      </c>
      <c r="B96" s="452" t="s">
        <v>2263</v>
      </c>
      <c r="C96" s="448" t="s">
        <v>2135</v>
      </c>
      <c r="D96" s="448" t="n">
        <v>201.9</v>
      </c>
      <c r="H96" s="0" t="n">
        <v>48</v>
      </c>
      <c r="I96" s="0" t="n">
        <v>4</v>
      </c>
      <c r="K96" s="0" t="n">
        <v>4</v>
      </c>
      <c r="L96" s="0" t="n">
        <v>1.5</v>
      </c>
    </row>
    <row r="97" customFormat="false" ht="15" hidden="false" customHeight="false" outlineLevel="0" collapsed="false">
      <c r="A97" s="448" t="s">
        <v>130</v>
      </c>
      <c r="B97" s="452" t="s">
        <v>2269</v>
      </c>
      <c r="C97" s="448" t="s">
        <v>2150</v>
      </c>
      <c r="D97" s="448" t="n">
        <v>201.7</v>
      </c>
      <c r="H97" s="0" t="n">
        <v>49</v>
      </c>
      <c r="I97" s="0" t="n">
        <v>4</v>
      </c>
      <c r="J97" s="453"/>
      <c r="K97" s="0" t="n">
        <v>4</v>
      </c>
      <c r="L97" s="0" t="n">
        <v>2</v>
      </c>
    </row>
    <row r="98" customFormat="false" ht="15" hidden="false" customHeight="false" outlineLevel="0" collapsed="false">
      <c r="A98" s="448" t="s">
        <v>122</v>
      </c>
      <c r="B98" s="452" t="s">
        <v>2271</v>
      </c>
      <c r="C98" s="448" t="s">
        <v>2129</v>
      </c>
      <c r="D98" s="448" t="n">
        <v>199.7</v>
      </c>
      <c r="H98" s="0" t="n">
        <v>50</v>
      </c>
      <c r="I98" s="0" t="n">
        <v>4</v>
      </c>
      <c r="K98" s="0" t="n">
        <v>0</v>
      </c>
      <c r="L98" s="0" t="n">
        <v>0</v>
      </c>
    </row>
    <row r="99" customFormat="false" ht="15" hidden="false" customHeight="false" outlineLevel="0" collapsed="false">
      <c r="A99" s="448" t="s">
        <v>51</v>
      </c>
      <c r="B99" s="452" t="s">
        <v>2252</v>
      </c>
      <c r="C99" s="448" t="s">
        <v>2154</v>
      </c>
      <c r="D99" s="448" t="n">
        <v>199.6</v>
      </c>
      <c r="H99" s="0" t="n">
        <v>51</v>
      </c>
      <c r="I99" s="0" t="n">
        <v>4</v>
      </c>
      <c r="K99" s="0" t="n">
        <v>0</v>
      </c>
      <c r="L99" s="0" t="n">
        <v>0</v>
      </c>
    </row>
    <row r="100" customFormat="false" ht="15" hidden="false" customHeight="false" outlineLevel="0" collapsed="false">
      <c r="A100" s="448" t="s">
        <v>122</v>
      </c>
      <c r="B100" s="452" t="s">
        <v>2272</v>
      </c>
      <c r="C100" s="448" t="s">
        <v>2191</v>
      </c>
      <c r="D100" s="448" t="n">
        <v>198.1</v>
      </c>
      <c r="H100" s="0" t="n">
        <v>53</v>
      </c>
      <c r="I100" s="0" t="n">
        <v>4</v>
      </c>
      <c r="K100" s="0" t="n">
        <v>0</v>
      </c>
      <c r="L100" s="0" t="n">
        <v>0</v>
      </c>
    </row>
    <row r="101" customFormat="false" ht="15" hidden="false" customHeight="false" outlineLevel="0" collapsed="false">
      <c r="A101" s="448" t="s">
        <v>51</v>
      </c>
      <c r="B101" s="452" t="s">
        <v>2243</v>
      </c>
      <c r="C101" s="448" t="s">
        <v>2177</v>
      </c>
      <c r="D101" s="448" t="n">
        <v>197.6</v>
      </c>
      <c r="H101" s="0" t="n">
        <v>54</v>
      </c>
      <c r="I101" s="0" t="n">
        <v>4</v>
      </c>
      <c r="J101" s="453"/>
      <c r="K101" s="0" t="n">
        <v>0</v>
      </c>
      <c r="L101" s="0" t="n">
        <v>0</v>
      </c>
    </row>
    <row r="102" customFormat="false" ht="15" hidden="false" customHeight="false" outlineLevel="0" collapsed="false">
      <c r="A102" s="448" t="s">
        <v>51</v>
      </c>
      <c r="B102" s="452" t="s">
        <v>2241</v>
      </c>
      <c r="C102" s="448" t="s">
        <v>2160</v>
      </c>
      <c r="D102" s="448" t="n">
        <v>196.6</v>
      </c>
      <c r="H102" s="0" t="n">
        <v>55</v>
      </c>
      <c r="I102" s="0" t="n">
        <v>4</v>
      </c>
      <c r="K102" s="0" t="n">
        <v>0</v>
      </c>
      <c r="L102" s="0" t="n">
        <v>0</v>
      </c>
    </row>
    <row r="103" customFormat="false" ht="15" hidden="false" customHeight="false" outlineLevel="0" collapsed="false">
      <c r="A103" s="448" t="s">
        <v>51</v>
      </c>
      <c r="B103" s="452" t="s">
        <v>2250</v>
      </c>
      <c r="C103" s="448" t="s">
        <v>2144</v>
      </c>
      <c r="D103" s="448" t="n">
        <v>195.7</v>
      </c>
      <c r="H103" s="0" t="n">
        <v>56</v>
      </c>
      <c r="I103" s="0" t="n">
        <v>4</v>
      </c>
      <c r="K103" s="0" t="n">
        <v>0</v>
      </c>
      <c r="L103" s="0" t="n">
        <v>0</v>
      </c>
    </row>
    <row r="104" customFormat="false" ht="15" hidden="false" customHeight="false" outlineLevel="0" collapsed="false">
      <c r="A104" s="448" t="s">
        <v>122</v>
      </c>
      <c r="B104" s="452" t="s">
        <v>2275</v>
      </c>
      <c r="C104" s="448" t="s">
        <v>2160</v>
      </c>
      <c r="D104" s="448" t="n">
        <v>195.3</v>
      </c>
      <c r="H104" s="0" t="n">
        <v>57</v>
      </c>
      <c r="I104" s="0" t="n">
        <v>4</v>
      </c>
      <c r="K104" s="0" t="n">
        <v>0</v>
      </c>
      <c r="L104" s="0" t="n">
        <v>0</v>
      </c>
    </row>
    <row r="105" customFormat="false" ht="15" hidden="false" customHeight="false" outlineLevel="0" collapsed="false">
      <c r="A105" s="448" t="s">
        <v>122</v>
      </c>
      <c r="B105" s="452" t="s">
        <v>2274</v>
      </c>
      <c r="C105" s="448" t="s">
        <v>2146</v>
      </c>
      <c r="D105" s="448" t="n">
        <v>195.2</v>
      </c>
      <c r="H105" s="0" t="n">
        <v>58</v>
      </c>
      <c r="I105" s="0" t="n">
        <v>4</v>
      </c>
      <c r="K105" s="0" t="n">
        <v>0</v>
      </c>
      <c r="L105" s="0" t="n">
        <v>0</v>
      </c>
    </row>
    <row r="106" customFormat="false" ht="15" hidden="false" customHeight="false" outlineLevel="0" collapsed="false">
      <c r="A106" s="448" t="s">
        <v>122</v>
      </c>
      <c r="B106" s="452" t="s">
        <v>2268</v>
      </c>
      <c r="C106" s="448" t="s">
        <v>2150</v>
      </c>
      <c r="D106" s="448" t="n">
        <v>193.7</v>
      </c>
      <c r="H106" s="0" t="n">
        <v>59</v>
      </c>
      <c r="I106" s="0" t="n">
        <v>4</v>
      </c>
      <c r="K106" s="0" t="n">
        <v>0</v>
      </c>
      <c r="L106" s="0" t="n">
        <v>0</v>
      </c>
    </row>
    <row r="107" customFormat="false" ht="15" hidden="false" customHeight="false" outlineLevel="0" collapsed="false">
      <c r="A107" s="448" t="s">
        <v>122</v>
      </c>
      <c r="B107" s="452" t="s">
        <v>2277</v>
      </c>
      <c r="C107" s="448" t="s">
        <v>2179</v>
      </c>
      <c r="D107" s="448" t="n">
        <v>192</v>
      </c>
      <c r="H107" s="0" t="n">
        <v>60</v>
      </c>
      <c r="I107" s="0" t="n">
        <v>4</v>
      </c>
      <c r="K107" s="0" t="n">
        <v>0</v>
      </c>
      <c r="L107" s="0" t="n">
        <v>0</v>
      </c>
    </row>
    <row r="108" customFormat="false" ht="15" hidden="false" customHeight="false" outlineLevel="0" collapsed="false">
      <c r="A108" s="448" t="s">
        <v>51</v>
      </c>
      <c r="B108" s="452" t="s">
        <v>2239</v>
      </c>
      <c r="C108" s="448" t="s">
        <v>2173</v>
      </c>
      <c r="D108" s="448" t="n">
        <v>188.8</v>
      </c>
      <c r="H108" s="0" t="n">
        <v>61</v>
      </c>
      <c r="I108" s="0" t="n">
        <v>4</v>
      </c>
      <c r="K108" s="0" t="n">
        <v>0</v>
      </c>
      <c r="L108" s="0" t="n">
        <v>0</v>
      </c>
    </row>
    <row r="109" customFormat="false" ht="15" hidden="false" customHeight="false" outlineLevel="0" collapsed="false">
      <c r="A109" s="448" t="s">
        <v>122</v>
      </c>
      <c r="B109" s="452" t="s">
        <v>2279</v>
      </c>
      <c r="C109" s="448" t="s">
        <v>2164</v>
      </c>
      <c r="D109" s="448" t="n">
        <v>186.6</v>
      </c>
      <c r="H109" s="0" t="n">
        <v>63</v>
      </c>
      <c r="I109" s="0" t="n">
        <v>4</v>
      </c>
      <c r="K109" s="0" t="n">
        <v>0</v>
      </c>
      <c r="L109" s="0" t="n">
        <v>0</v>
      </c>
    </row>
    <row r="110" customFormat="false" ht="15" hidden="false" customHeight="false" outlineLevel="0" collapsed="false">
      <c r="A110" s="448" t="s">
        <v>51</v>
      </c>
      <c r="B110" s="452" t="s">
        <v>2255</v>
      </c>
      <c r="C110" s="448" t="s">
        <v>2182</v>
      </c>
      <c r="D110" s="448" t="n">
        <v>185</v>
      </c>
    </row>
    <row r="111" customFormat="false" ht="15" hidden="false" customHeight="false" outlineLevel="0" collapsed="false">
      <c r="A111" s="448" t="s">
        <v>130</v>
      </c>
      <c r="B111" s="452" t="s">
        <v>2280</v>
      </c>
      <c r="C111" s="448" t="s">
        <v>2191</v>
      </c>
      <c r="D111" s="448" t="n">
        <v>182.9</v>
      </c>
      <c r="H111" s="0" t="n">
        <v>71</v>
      </c>
      <c r="I111" s="0" t="n">
        <v>4</v>
      </c>
      <c r="K111" s="0" t="n">
        <v>0</v>
      </c>
      <c r="L111" s="0" t="n">
        <v>0</v>
      </c>
    </row>
    <row r="112" customFormat="false" ht="15" hidden="false" customHeight="false" outlineLevel="0" collapsed="false">
      <c r="A112" s="448" t="s">
        <v>51</v>
      </c>
      <c r="B112" s="452" t="s">
        <v>2266</v>
      </c>
      <c r="C112" s="448" t="s">
        <v>2171</v>
      </c>
      <c r="D112" s="448" t="n">
        <v>181.9</v>
      </c>
      <c r="H112" s="0" t="n">
        <v>64</v>
      </c>
      <c r="I112" s="0" t="n">
        <v>4</v>
      </c>
      <c r="K112" s="0" t="n">
        <v>0</v>
      </c>
      <c r="L112" s="0" t="n">
        <v>0</v>
      </c>
    </row>
    <row r="113" customFormat="false" ht="15" hidden="false" customHeight="false" outlineLevel="0" collapsed="false">
      <c r="A113" s="448" t="s">
        <v>122</v>
      </c>
      <c r="B113" s="452" t="s">
        <v>2281</v>
      </c>
      <c r="C113" s="448" t="s">
        <v>2129</v>
      </c>
      <c r="D113" s="448" t="n">
        <v>181.7</v>
      </c>
      <c r="H113" s="0" t="n">
        <v>65</v>
      </c>
      <c r="I113" s="0" t="n">
        <v>4</v>
      </c>
      <c r="K113" s="0" t="n">
        <v>0</v>
      </c>
      <c r="L113" s="0" t="n">
        <v>0</v>
      </c>
    </row>
    <row r="114" customFormat="false" ht="15" hidden="false" customHeight="false" outlineLevel="0" collapsed="false">
      <c r="A114" s="448" t="s">
        <v>51</v>
      </c>
      <c r="B114" s="452" t="s">
        <v>2273</v>
      </c>
      <c r="C114" s="448" t="s">
        <v>2184</v>
      </c>
      <c r="D114" s="448" t="n">
        <v>174.9</v>
      </c>
      <c r="H114" s="0" t="n">
        <v>66</v>
      </c>
      <c r="I114" s="0" t="n">
        <v>4</v>
      </c>
      <c r="K114" s="0" t="n">
        <v>0</v>
      </c>
      <c r="L114" s="0" t="n">
        <v>0</v>
      </c>
    </row>
    <row r="115" customFormat="false" ht="15" hidden="false" customHeight="false" outlineLevel="0" collapsed="false">
      <c r="A115" s="448" t="s">
        <v>51</v>
      </c>
      <c r="B115" s="452" t="s">
        <v>2258</v>
      </c>
      <c r="C115" s="448" t="s">
        <v>2135</v>
      </c>
      <c r="D115" s="448" t="n">
        <v>174.2</v>
      </c>
      <c r="H115" s="0" t="n">
        <v>68</v>
      </c>
      <c r="I115" s="0" t="n">
        <v>4</v>
      </c>
      <c r="K115" s="0" t="n">
        <v>0</v>
      </c>
      <c r="L115" s="0" t="n">
        <v>0</v>
      </c>
    </row>
    <row r="116" customFormat="false" ht="15" hidden="false" customHeight="false" outlineLevel="0" collapsed="false">
      <c r="A116" s="448" t="s">
        <v>130</v>
      </c>
      <c r="B116" s="452" t="s">
        <v>2283</v>
      </c>
      <c r="C116" s="448" t="s">
        <v>2173</v>
      </c>
      <c r="D116" s="448" t="n">
        <v>174</v>
      </c>
      <c r="H116" s="0" t="n">
        <v>83</v>
      </c>
      <c r="I116" s="0" t="n">
        <v>4</v>
      </c>
      <c r="K116" s="0" t="n">
        <v>0</v>
      </c>
      <c r="L116" s="0" t="n">
        <v>0</v>
      </c>
    </row>
    <row r="117" customFormat="false" ht="15" hidden="false" customHeight="false" outlineLevel="0" collapsed="false">
      <c r="A117" s="448" t="s">
        <v>122</v>
      </c>
      <c r="B117" s="452" t="s">
        <v>2284</v>
      </c>
      <c r="C117" s="448" t="s">
        <v>2206</v>
      </c>
      <c r="D117" s="448" t="n">
        <v>172.7</v>
      </c>
      <c r="H117" s="0" t="n">
        <v>69</v>
      </c>
      <c r="I117" s="0" t="n">
        <v>4</v>
      </c>
      <c r="J117" s="453"/>
      <c r="K117" s="0" t="n">
        <v>0</v>
      </c>
      <c r="L117" s="0" t="n">
        <v>0</v>
      </c>
    </row>
    <row r="118" customFormat="false" ht="15" hidden="false" customHeight="false" outlineLevel="0" collapsed="false">
      <c r="A118" s="448" t="s">
        <v>122</v>
      </c>
      <c r="B118" s="452" t="s">
        <v>2286</v>
      </c>
      <c r="C118" s="448" t="s">
        <v>2131</v>
      </c>
      <c r="D118" s="448" t="n">
        <v>170.8</v>
      </c>
      <c r="H118" s="0" t="n">
        <v>112</v>
      </c>
      <c r="I118" s="0" t="n">
        <v>4</v>
      </c>
      <c r="K118" s="0" t="n">
        <v>0</v>
      </c>
      <c r="L118" s="0" t="n">
        <v>0</v>
      </c>
    </row>
    <row r="119" customFormat="false" ht="15" hidden="false" customHeight="false" outlineLevel="0" collapsed="false">
      <c r="A119" s="448" t="s">
        <v>130</v>
      </c>
      <c r="B119" s="452" t="s">
        <v>2289</v>
      </c>
      <c r="C119" s="448" t="s">
        <v>2129</v>
      </c>
      <c r="D119" s="448" t="n">
        <v>170</v>
      </c>
      <c r="H119" s="0" t="n">
        <v>73</v>
      </c>
      <c r="I119" s="0" t="n">
        <v>4</v>
      </c>
      <c r="K119" s="0" t="n">
        <v>0</v>
      </c>
      <c r="L119" s="0" t="n">
        <v>0</v>
      </c>
    </row>
    <row r="120" customFormat="false" ht="15" hidden="false" customHeight="false" outlineLevel="0" collapsed="false">
      <c r="A120" s="448" t="s">
        <v>122</v>
      </c>
      <c r="B120" s="452" t="s">
        <v>2287</v>
      </c>
      <c r="C120" s="448" t="s">
        <v>2288</v>
      </c>
      <c r="D120" s="448" t="n">
        <v>170</v>
      </c>
      <c r="H120" s="0" t="n">
        <v>75</v>
      </c>
      <c r="I120" s="0" t="n">
        <v>4</v>
      </c>
      <c r="K120" s="0" t="n">
        <v>0</v>
      </c>
      <c r="L120" s="0" t="n">
        <v>0</v>
      </c>
    </row>
    <row r="121" customFormat="false" ht="15" hidden="false" customHeight="false" outlineLevel="0" collapsed="false">
      <c r="A121" s="448" t="s">
        <v>51</v>
      </c>
      <c r="B121" s="452" t="s">
        <v>2276</v>
      </c>
      <c r="C121" s="448" t="s">
        <v>2171</v>
      </c>
      <c r="D121" s="448" t="n">
        <v>168.9</v>
      </c>
      <c r="H121" s="0" t="n">
        <v>76</v>
      </c>
      <c r="I121" s="0" t="n">
        <v>4</v>
      </c>
      <c r="K121" s="0" t="n">
        <v>0</v>
      </c>
      <c r="L121" s="0" t="n">
        <v>0</v>
      </c>
    </row>
    <row r="122" customFormat="false" ht="15" hidden="false" customHeight="false" outlineLevel="0" collapsed="false">
      <c r="A122" s="448" t="s">
        <v>22</v>
      </c>
      <c r="B122" s="452" t="s">
        <v>2247</v>
      </c>
      <c r="C122" s="448" t="s">
        <v>2222</v>
      </c>
      <c r="D122" s="448" t="n">
        <v>164.6</v>
      </c>
      <c r="H122" s="0" t="n">
        <v>77</v>
      </c>
      <c r="I122" s="0" t="n">
        <v>4</v>
      </c>
      <c r="K122" s="0" t="n">
        <v>0</v>
      </c>
      <c r="L122" s="0" t="n">
        <v>0</v>
      </c>
    </row>
    <row r="123" customFormat="false" ht="15" hidden="false" customHeight="false" outlineLevel="0" collapsed="false">
      <c r="A123" s="448" t="s">
        <v>122</v>
      </c>
      <c r="B123" s="452" t="s">
        <v>2293</v>
      </c>
      <c r="C123" s="448" t="s">
        <v>2173</v>
      </c>
      <c r="D123" s="448" t="n">
        <v>163.4</v>
      </c>
      <c r="H123" s="0" t="n">
        <v>78</v>
      </c>
      <c r="I123" s="0" t="n">
        <v>4</v>
      </c>
      <c r="K123" s="0" t="n">
        <v>0</v>
      </c>
      <c r="L123" s="0" t="n">
        <v>0</v>
      </c>
    </row>
    <row r="124" customFormat="false" ht="15" hidden="false" customHeight="false" outlineLevel="0" collapsed="false">
      <c r="A124" s="448" t="s">
        <v>122</v>
      </c>
      <c r="B124" s="452" t="s">
        <v>2294</v>
      </c>
      <c r="C124" s="448" t="s">
        <v>2154</v>
      </c>
      <c r="D124" s="448" t="n">
        <v>162.2</v>
      </c>
      <c r="H124" s="0" t="n">
        <v>79</v>
      </c>
      <c r="I124" s="0" t="n">
        <v>4</v>
      </c>
      <c r="K124" s="0" t="n">
        <v>0</v>
      </c>
      <c r="L124" s="0" t="n">
        <v>0</v>
      </c>
    </row>
    <row r="125" customFormat="false" ht="15" hidden="false" customHeight="false" outlineLevel="0" collapsed="false">
      <c r="A125" s="448" t="s">
        <v>51</v>
      </c>
      <c r="B125" s="452" t="s">
        <v>2290</v>
      </c>
      <c r="C125" s="448" t="s">
        <v>2157</v>
      </c>
      <c r="D125" s="448" t="n">
        <v>160.8</v>
      </c>
      <c r="H125" s="0" t="n">
        <v>80</v>
      </c>
      <c r="I125" s="0" t="n">
        <v>4</v>
      </c>
      <c r="K125" s="0" t="n">
        <v>0</v>
      </c>
      <c r="L125" s="0" t="n">
        <v>0</v>
      </c>
    </row>
    <row r="126" customFormat="false" ht="15" hidden="false" customHeight="false" outlineLevel="0" collapsed="false">
      <c r="A126" s="448" t="s">
        <v>130</v>
      </c>
      <c r="B126" s="452" t="s">
        <v>2295</v>
      </c>
      <c r="C126" s="448" t="s">
        <v>2154</v>
      </c>
      <c r="D126" s="448" t="n">
        <v>160</v>
      </c>
      <c r="H126" s="0" t="n">
        <v>82</v>
      </c>
      <c r="I126" s="0" t="n">
        <v>4</v>
      </c>
      <c r="K126" s="0" t="n">
        <v>0</v>
      </c>
      <c r="L126" s="0" t="n">
        <v>0</v>
      </c>
    </row>
    <row r="127" customFormat="false" ht="15" hidden="false" customHeight="false" outlineLevel="0" collapsed="false">
      <c r="A127" s="448" t="s">
        <v>51</v>
      </c>
      <c r="B127" s="452" t="s">
        <v>2282</v>
      </c>
      <c r="C127" s="448" t="s">
        <v>2184</v>
      </c>
      <c r="D127" s="448" t="n">
        <v>159.3</v>
      </c>
      <c r="H127" s="0" t="n">
        <v>84</v>
      </c>
      <c r="I127" s="0" t="n">
        <v>4</v>
      </c>
      <c r="K127" s="0" t="n">
        <v>0</v>
      </c>
      <c r="L127" s="0" t="n">
        <v>0</v>
      </c>
    </row>
    <row r="128" customFormat="false" ht="15" hidden="false" customHeight="false" outlineLevel="0" collapsed="false">
      <c r="A128" s="448" t="s">
        <v>51</v>
      </c>
      <c r="B128" s="452" t="s">
        <v>2292</v>
      </c>
      <c r="C128" s="448" t="s">
        <v>2135</v>
      </c>
      <c r="D128" s="448" t="n">
        <v>157.5</v>
      </c>
      <c r="H128" s="0" t="n">
        <v>113</v>
      </c>
      <c r="I128" s="0" t="n">
        <v>4</v>
      </c>
      <c r="K128" s="0" t="n">
        <v>0</v>
      </c>
      <c r="L128" s="0" t="n">
        <v>0</v>
      </c>
    </row>
    <row r="129" customFormat="false" ht="15" hidden="false" customHeight="false" outlineLevel="0" collapsed="false">
      <c r="A129" s="448" t="s">
        <v>130</v>
      </c>
      <c r="B129" s="452" t="s">
        <v>2297</v>
      </c>
      <c r="C129" s="448" t="s">
        <v>2146</v>
      </c>
      <c r="D129" s="448" t="n">
        <v>157.3</v>
      </c>
      <c r="H129" s="0" t="n">
        <v>85</v>
      </c>
      <c r="I129" s="0" t="n">
        <v>4</v>
      </c>
      <c r="K129" s="0" t="n">
        <v>0</v>
      </c>
      <c r="L129" s="0" t="n">
        <v>0</v>
      </c>
    </row>
    <row r="130" customFormat="false" ht="15" hidden="false" customHeight="false" outlineLevel="0" collapsed="false">
      <c r="A130" s="448" t="s">
        <v>122</v>
      </c>
      <c r="B130" s="452" t="s">
        <v>2300</v>
      </c>
      <c r="C130" s="448" t="s">
        <v>2164</v>
      </c>
      <c r="D130" s="448" t="n">
        <v>155.8</v>
      </c>
      <c r="H130" s="0" t="n">
        <v>86</v>
      </c>
      <c r="I130" s="0" t="n">
        <v>4</v>
      </c>
      <c r="K130" s="0" t="n">
        <v>0</v>
      </c>
      <c r="L130" s="0" t="n">
        <v>0</v>
      </c>
    </row>
    <row r="131" customFormat="false" ht="15" hidden="false" customHeight="false" outlineLevel="0" collapsed="false">
      <c r="A131" s="448" t="s">
        <v>122</v>
      </c>
      <c r="B131" s="452" t="s">
        <v>2298</v>
      </c>
      <c r="C131" s="448" t="s">
        <v>2166</v>
      </c>
      <c r="D131" s="448" t="n">
        <v>155.8</v>
      </c>
      <c r="H131" s="0" t="n">
        <v>89</v>
      </c>
      <c r="I131" s="0" t="n">
        <v>4</v>
      </c>
      <c r="K131" s="0" t="n">
        <v>0</v>
      </c>
      <c r="L131" s="0" t="n">
        <v>0</v>
      </c>
    </row>
    <row r="132" customFormat="false" ht="15" hidden="false" customHeight="false" outlineLevel="0" collapsed="false">
      <c r="A132" s="448" t="s">
        <v>122</v>
      </c>
      <c r="B132" s="452" t="s">
        <v>2301</v>
      </c>
      <c r="C132" s="448" t="s">
        <v>2171</v>
      </c>
      <c r="D132" s="448" t="n">
        <v>155.2</v>
      </c>
      <c r="H132" s="0" t="n">
        <v>87</v>
      </c>
      <c r="I132" s="0" t="n">
        <v>4</v>
      </c>
      <c r="K132" s="0" t="n">
        <v>0</v>
      </c>
      <c r="L132" s="0" t="n">
        <v>0</v>
      </c>
    </row>
    <row r="133" customFormat="false" ht="15" hidden="false" customHeight="false" outlineLevel="0" collapsed="false">
      <c r="A133" s="448" t="s">
        <v>122</v>
      </c>
      <c r="B133" s="452" t="s">
        <v>2303</v>
      </c>
      <c r="C133" s="448" t="s">
        <v>2157</v>
      </c>
      <c r="D133" s="448" t="n">
        <v>152.6</v>
      </c>
      <c r="H133" s="0" t="n">
        <v>39</v>
      </c>
      <c r="I133" s="0" t="n">
        <v>4</v>
      </c>
      <c r="K133" s="0" t="n">
        <v>3.5</v>
      </c>
      <c r="L133" s="0" t="n">
        <v>2.5</v>
      </c>
    </row>
    <row r="134" customFormat="false" ht="15" hidden="false" customHeight="false" outlineLevel="0" collapsed="false">
      <c r="A134" s="448" t="s">
        <v>51</v>
      </c>
      <c r="B134" s="452" t="s">
        <v>2270</v>
      </c>
      <c r="C134" s="448" t="s">
        <v>2154</v>
      </c>
      <c r="D134" s="448" t="n">
        <v>152.5</v>
      </c>
      <c r="H134" s="0" t="n">
        <v>101</v>
      </c>
      <c r="I134" s="0" t="n">
        <v>4</v>
      </c>
      <c r="K134" s="0" t="n">
        <v>0</v>
      </c>
      <c r="L134" s="0" t="n">
        <v>0</v>
      </c>
    </row>
    <row r="135" customFormat="false" ht="15" hidden="false" customHeight="false" outlineLevel="0" collapsed="false">
      <c r="A135" s="448" t="s">
        <v>51</v>
      </c>
      <c r="B135" s="452" t="s">
        <v>2299</v>
      </c>
      <c r="C135" s="448" t="s">
        <v>2146</v>
      </c>
      <c r="D135" s="448" t="n">
        <v>152.2</v>
      </c>
      <c r="H135" s="0" t="n">
        <v>102</v>
      </c>
      <c r="I135" s="0" t="n">
        <v>4</v>
      </c>
      <c r="K135" s="0" t="n">
        <v>0</v>
      </c>
      <c r="L135" s="0" t="n">
        <v>0</v>
      </c>
    </row>
    <row r="136" customFormat="false" ht="15" hidden="false" customHeight="false" outlineLevel="0" collapsed="false">
      <c r="A136" s="448" t="s">
        <v>51</v>
      </c>
      <c r="B136" s="452" t="s">
        <v>2278</v>
      </c>
      <c r="C136" s="448" t="s">
        <v>2131</v>
      </c>
      <c r="D136" s="448" t="n">
        <v>150.1</v>
      </c>
      <c r="H136" s="0" t="n">
        <v>88</v>
      </c>
      <c r="I136" s="0" t="n">
        <v>4</v>
      </c>
      <c r="K136" s="0" t="n">
        <v>0</v>
      </c>
      <c r="L136" s="0" t="n">
        <v>0</v>
      </c>
    </row>
    <row r="137" customFormat="false" ht="15" hidden="false" customHeight="false" outlineLevel="0" collapsed="false">
      <c r="A137" s="448" t="s">
        <v>122</v>
      </c>
      <c r="B137" s="452" t="s">
        <v>2306</v>
      </c>
      <c r="C137" s="448" t="s">
        <v>2141</v>
      </c>
      <c r="D137" s="448" t="n">
        <v>149</v>
      </c>
      <c r="H137" s="0" t="n">
        <v>90</v>
      </c>
      <c r="I137" s="0" t="n">
        <v>4</v>
      </c>
      <c r="K137" s="0" t="n">
        <v>0</v>
      </c>
      <c r="L137" s="0" t="n">
        <v>0</v>
      </c>
    </row>
    <row r="138" customFormat="false" ht="15" hidden="false" customHeight="false" outlineLevel="0" collapsed="false">
      <c r="A138" s="448" t="s">
        <v>130</v>
      </c>
      <c r="B138" s="452" t="s">
        <v>2308</v>
      </c>
      <c r="C138" s="448" t="s">
        <v>2164</v>
      </c>
      <c r="D138" s="448" t="n">
        <v>147.9</v>
      </c>
    </row>
    <row r="139" customFormat="false" ht="15" hidden="false" customHeight="false" outlineLevel="0" collapsed="false">
      <c r="A139" s="448" t="s">
        <v>122</v>
      </c>
      <c r="B139" s="452" t="s">
        <v>2312</v>
      </c>
      <c r="C139" s="448" t="s">
        <v>2208</v>
      </c>
      <c r="D139" s="448" t="n">
        <v>145.2</v>
      </c>
      <c r="H139" s="0" t="n">
        <v>91</v>
      </c>
      <c r="I139" s="0" t="n">
        <v>4</v>
      </c>
      <c r="K139" s="0" t="n">
        <v>0</v>
      </c>
      <c r="L139" s="0" t="n">
        <v>0</v>
      </c>
    </row>
    <row r="140" customFormat="false" ht="15" hidden="false" customHeight="false" outlineLevel="0" collapsed="false">
      <c r="A140" s="448" t="s">
        <v>122</v>
      </c>
      <c r="B140" s="452" t="s">
        <v>2314</v>
      </c>
      <c r="C140" s="448" t="s">
        <v>2198</v>
      </c>
      <c r="D140" s="448" t="n">
        <v>144</v>
      </c>
      <c r="H140" s="0" t="n">
        <v>92</v>
      </c>
      <c r="I140" s="0" t="n">
        <v>4</v>
      </c>
      <c r="K140" s="0" t="n">
        <v>0</v>
      </c>
      <c r="L140" s="0" t="n">
        <v>0</v>
      </c>
    </row>
    <row r="141" customFormat="false" ht="15" hidden="false" customHeight="false" outlineLevel="0" collapsed="false">
      <c r="A141" s="448" t="s">
        <v>130</v>
      </c>
      <c r="B141" s="452" t="s">
        <v>2316</v>
      </c>
      <c r="C141" s="448" t="s">
        <v>2186</v>
      </c>
      <c r="D141" s="448" t="n">
        <v>143.9</v>
      </c>
      <c r="H141" s="0" t="n">
        <v>95</v>
      </c>
      <c r="I141" s="0" t="n">
        <v>4</v>
      </c>
      <c r="K141" s="0" t="n">
        <v>0</v>
      </c>
      <c r="L141" s="0" t="n">
        <v>0</v>
      </c>
    </row>
    <row r="142" customFormat="false" ht="15" hidden="false" customHeight="false" outlineLevel="0" collapsed="false">
      <c r="A142" s="448" t="s">
        <v>51</v>
      </c>
      <c r="B142" s="452" t="s">
        <v>2285</v>
      </c>
      <c r="C142" s="448" t="s">
        <v>2164</v>
      </c>
      <c r="D142" s="448" t="n">
        <v>143.4</v>
      </c>
      <c r="H142" s="0" t="n">
        <v>137</v>
      </c>
      <c r="I142" s="0" t="n">
        <v>4</v>
      </c>
      <c r="K142" s="0" t="n">
        <v>0</v>
      </c>
      <c r="L142" s="0" t="n">
        <v>0</v>
      </c>
    </row>
    <row r="143" customFormat="false" ht="15" hidden="false" customHeight="false" outlineLevel="0" collapsed="false">
      <c r="A143" s="448" t="s">
        <v>122</v>
      </c>
      <c r="B143" s="452" t="s">
        <v>2318</v>
      </c>
      <c r="C143" s="448" t="s">
        <v>2162</v>
      </c>
      <c r="D143" s="448" t="n">
        <v>142.6</v>
      </c>
      <c r="H143" s="0" t="n">
        <v>81</v>
      </c>
      <c r="I143" s="0" t="n">
        <v>4</v>
      </c>
      <c r="K143" s="0" t="n">
        <v>0</v>
      </c>
      <c r="L143" s="0" t="n">
        <v>0</v>
      </c>
    </row>
    <row r="144" customFormat="false" ht="15" hidden="false" customHeight="false" outlineLevel="0" collapsed="false">
      <c r="A144" s="448" t="s">
        <v>130</v>
      </c>
      <c r="B144" s="452" t="s">
        <v>2319</v>
      </c>
      <c r="C144" s="448" t="s">
        <v>2131</v>
      </c>
      <c r="D144" s="448" t="n">
        <v>141.2</v>
      </c>
      <c r="H144" s="0" t="n">
        <v>96</v>
      </c>
      <c r="I144" s="0" t="n">
        <v>4</v>
      </c>
      <c r="K144" s="0" t="n">
        <v>0</v>
      </c>
      <c r="L144" s="0" t="n">
        <v>0</v>
      </c>
    </row>
    <row r="145" customFormat="false" ht="15" hidden="false" customHeight="false" outlineLevel="0" collapsed="false">
      <c r="A145" s="448" t="s">
        <v>122</v>
      </c>
      <c r="B145" s="452" t="s">
        <v>2321</v>
      </c>
      <c r="C145" s="448" t="s">
        <v>2166</v>
      </c>
      <c r="D145" s="448" t="n">
        <v>141</v>
      </c>
      <c r="H145" s="0" t="n">
        <v>125</v>
      </c>
      <c r="I145" s="0" t="n">
        <v>4</v>
      </c>
      <c r="K145" s="0" t="n">
        <v>0</v>
      </c>
      <c r="L145" s="0" t="n">
        <v>0</v>
      </c>
    </row>
    <row r="146" customFormat="false" ht="15" hidden="false" customHeight="false" outlineLevel="0" collapsed="false">
      <c r="A146" s="448" t="s">
        <v>130</v>
      </c>
      <c r="B146" s="452" t="s">
        <v>2323</v>
      </c>
      <c r="C146" s="448" t="s">
        <v>2135</v>
      </c>
      <c r="D146" s="448" t="n">
        <v>139.5</v>
      </c>
      <c r="H146" s="0" t="n">
        <v>97</v>
      </c>
      <c r="I146" s="0" t="n">
        <v>4</v>
      </c>
      <c r="K146" s="0" t="n">
        <v>0</v>
      </c>
      <c r="L146" s="0" t="n">
        <v>0</v>
      </c>
    </row>
    <row r="147" customFormat="false" ht="15" hidden="false" customHeight="false" outlineLevel="0" collapsed="false">
      <c r="A147" s="448" t="s">
        <v>122</v>
      </c>
      <c r="B147" s="452" t="s">
        <v>2324</v>
      </c>
      <c r="C147" s="448" t="s">
        <v>2345</v>
      </c>
      <c r="D147" s="448" t="n">
        <v>137.8</v>
      </c>
      <c r="H147" s="0" t="n">
        <v>98</v>
      </c>
      <c r="I147" s="0" t="n">
        <v>4</v>
      </c>
      <c r="K147" s="0" t="n">
        <v>0</v>
      </c>
      <c r="L147" s="0" t="n">
        <v>0</v>
      </c>
    </row>
    <row r="148" customFormat="false" ht="15" hidden="false" customHeight="false" outlineLevel="0" collapsed="false">
      <c r="A148" s="448" t="s">
        <v>122</v>
      </c>
      <c r="B148" s="452" t="s">
        <v>2322</v>
      </c>
      <c r="C148" s="448" t="s">
        <v>2141</v>
      </c>
      <c r="D148" s="448" t="n">
        <v>135.8</v>
      </c>
      <c r="H148" s="0" t="n">
        <v>100</v>
      </c>
      <c r="I148" s="0" t="n">
        <v>4</v>
      </c>
      <c r="K148" s="0" t="n">
        <v>0</v>
      </c>
      <c r="L148" s="0" t="n">
        <v>0</v>
      </c>
    </row>
    <row r="149" customFormat="false" ht="15" hidden="false" customHeight="false" outlineLevel="0" collapsed="false">
      <c r="A149" s="448" t="s">
        <v>122</v>
      </c>
      <c r="B149" s="452" t="s">
        <v>2327</v>
      </c>
      <c r="C149" s="448" t="s">
        <v>2160</v>
      </c>
      <c r="D149" s="448" t="n">
        <v>135.6</v>
      </c>
      <c r="H149" s="0" t="n">
        <v>18</v>
      </c>
      <c r="I149" s="0" t="n">
        <v>4</v>
      </c>
      <c r="J149" s="453"/>
      <c r="K149" s="0" t="n">
        <v>4</v>
      </c>
      <c r="L149" s="0" t="n">
        <v>1</v>
      </c>
    </row>
    <row r="150" customFormat="false" ht="15" hidden="false" customHeight="false" outlineLevel="0" collapsed="false">
      <c r="A150" s="448" t="s">
        <v>130</v>
      </c>
      <c r="B150" s="452" t="s">
        <v>2328</v>
      </c>
      <c r="C150" s="448" t="s">
        <v>2182</v>
      </c>
      <c r="D150" s="448" t="n">
        <v>135.4</v>
      </c>
      <c r="H150" s="0" t="n">
        <v>155</v>
      </c>
      <c r="I150" s="0" t="n">
        <v>4</v>
      </c>
      <c r="K150" s="0" t="n">
        <v>0</v>
      </c>
      <c r="L150" s="0" t="n">
        <v>0</v>
      </c>
    </row>
    <row r="151" customFormat="false" ht="15" hidden="false" customHeight="false" outlineLevel="0" collapsed="false">
      <c r="A151" s="448" t="s">
        <v>51</v>
      </c>
      <c r="B151" s="452" t="s">
        <v>2313</v>
      </c>
      <c r="C151" s="448" t="s">
        <v>2173</v>
      </c>
      <c r="D151" s="448" t="n">
        <v>135.3</v>
      </c>
      <c r="H151" s="0" t="n">
        <v>103</v>
      </c>
      <c r="I151" s="0" t="n">
        <v>4</v>
      </c>
      <c r="K151" s="0" t="n">
        <v>0</v>
      </c>
      <c r="L151" s="0" t="n">
        <v>0</v>
      </c>
    </row>
    <row r="152" customFormat="false" ht="15" hidden="false" customHeight="false" outlineLevel="0" collapsed="false">
      <c r="A152" s="448" t="s">
        <v>122</v>
      </c>
      <c r="B152" s="452" t="s">
        <v>2330</v>
      </c>
      <c r="C152" s="448" t="s">
        <v>2157</v>
      </c>
      <c r="D152" s="448" t="n">
        <v>134</v>
      </c>
      <c r="H152" s="0" t="n">
        <v>104</v>
      </c>
      <c r="I152" s="0" t="n">
        <v>4</v>
      </c>
      <c r="K152" s="0" t="n">
        <v>0</v>
      </c>
      <c r="L152" s="0" t="n">
        <v>0</v>
      </c>
    </row>
    <row r="153" customFormat="false" ht="15" hidden="false" customHeight="false" outlineLevel="0" collapsed="false">
      <c r="A153" s="448" t="s">
        <v>122</v>
      </c>
      <c r="B153" s="452" t="s">
        <v>2329</v>
      </c>
      <c r="C153" s="448" t="s">
        <v>2133</v>
      </c>
      <c r="D153" s="448" t="n">
        <v>133.8</v>
      </c>
      <c r="H153" s="0" t="n">
        <v>105</v>
      </c>
      <c r="I153" s="0" t="n">
        <v>4</v>
      </c>
      <c r="K153" s="0" t="n">
        <v>0</v>
      </c>
      <c r="L153" s="0" t="n">
        <v>0</v>
      </c>
    </row>
    <row r="154" customFormat="false" ht="15" hidden="false" customHeight="false" outlineLevel="0" collapsed="false">
      <c r="A154" s="448" t="s">
        <v>51</v>
      </c>
      <c r="B154" s="452" t="s">
        <v>2309</v>
      </c>
      <c r="C154" s="448" t="s">
        <v>2139</v>
      </c>
      <c r="D154" s="448" t="n">
        <v>133.5</v>
      </c>
      <c r="H154" s="0" t="n">
        <v>106</v>
      </c>
      <c r="I154" s="0" t="n">
        <v>4</v>
      </c>
      <c r="K154" s="0" t="n">
        <v>0</v>
      </c>
      <c r="L154" s="0" t="n">
        <v>0</v>
      </c>
    </row>
    <row r="155" customFormat="false" ht="15" hidden="false" customHeight="false" outlineLevel="0" collapsed="false">
      <c r="A155" s="448" t="s">
        <v>51</v>
      </c>
      <c r="B155" s="452" t="s">
        <v>2304</v>
      </c>
      <c r="C155" s="448" t="s">
        <v>2189</v>
      </c>
      <c r="D155" s="448" t="n">
        <v>132</v>
      </c>
      <c r="H155" s="0" t="n">
        <v>107</v>
      </c>
      <c r="I155" s="0" t="n">
        <v>4</v>
      </c>
      <c r="K155" s="0" t="n">
        <v>0</v>
      </c>
      <c r="L155" s="0" t="n">
        <v>0</v>
      </c>
    </row>
    <row r="156" customFormat="false" ht="15" hidden="false" customHeight="false" outlineLevel="0" collapsed="false">
      <c r="A156" s="448" t="s">
        <v>122</v>
      </c>
      <c r="B156" s="452" t="s">
        <v>2332</v>
      </c>
      <c r="C156" s="448" t="s">
        <v>2144</v>
      </c>
      <c r="D156" s="448" t="n">
        <v>131.3</v>
      </c>
      <c r="H156" s="0" t="n">
        <v>108</v>
      </c>
      <c r="I156" s="0" t="n">
        <v>4</v>
      </c>
      <c r="K156" s="0" t="n">
        <v>0</v>
      </c>
      <c r="L156" s="0" t="n">
        <v>0</v>
      </c>
    </row>
    <row r="157" customFormat="false" ht="15" hidden="false" customHeight="false" outlineLevel="0" collapsed="false">
      <c r="A157" s="448" t="s">
        <v>130</v>
      </c>
      <c r="B157" s="452" t="s">
        <v>2334</v>
      </c>
      <c r="C157" s="448" t="s">
        <v>2133</v>
      </c>
      <c r="D157" s="448" t="n">
        <v>129.4</v>
      </c>
      <c r="H157" s="0" t="n">
        <v>109</v>
      </c>
      <c r="I157" s="0" t="n">
        <v>4</v>
      </c>
      <c r="K157" s="0" t="n">
        <v>0</v>
      </c>
      <c r="L157" s="0" t="n">
        <v>0</v>
      </c>
    </row>
    <row r="158" customFormat="false" ht="15" hidden="false" customHeight="false" outlineLevel="0" collapsed="false">
      <c r="A158" s="448" t="s">
        <v>130</v>
      </c>
      <c r="B158" s="452" t="s">
        <v>2336</v>
      </c>
      <c r="C158" s="448" t="s">
        <v>2152</v>
      </c>
      <c r="D158" s="448" t="n">
        <v>128.8</v>
      </c>
      <c r="H158" s="0" t="n">
        <v>70</v>
      </c>
      <c r="I158" s="0" t="n">
        <v>4</v>
      </c>
      <c r="K158" s="0" t="n">
        <v>0</v>
      </c>
      <c r="L158" s="0" t="n">
        <v>0</v>
      </c>
    </row>
    <row r="159" customFormat="false" ht="15" hidden="false" customHeight="false" outlineLevel="0" collapsed="false">
      <c r="A159" s="448" t="s">
        <v>122</v>
      </c>
      <c r="B159" s="452" t="s">
        <v>2331</v>
      </c>
      <c r="C159" s="448" t="s">
        <v>2148</v>
      </c>
      <c r="D159" s="448" t="n">
        <v>128.1</v>
      </c>
      <c r="H159" s="0" t="n">
        <v>110</v>
      </c>
      <c r="I159" s="0" t="n">
        <v>4</v>
      </c>
      <c r="K159" s="0" t="n">
        <v>0</v>
      </c>
      <c r="L159" s="0" t="n">
        <v>0</v>
      </c>
    </row>
    <row r="160" customFormat="false" ht="15" hidden="false" customHeight="false" outlineLevel="0" collapsed="false">
      <c r="A160" s="448" t="s">
        <v>122</v>
      </c>
      <c r="B160" s="452" t="s">
        <v>2337</v>
      </c>
      <c r="C160" s="448" t="s">
        <v>2175</v>
      </c>
      <c r="D160" s="448" t="n">
        <v>127.1</v>
      </c>
      <c r="H160" s="0" t="n">
        <v>114</v>
      </c>
      <c r="I160" s="0" t="n">
        <v>4</v>
      </c>
      <c r="K160" s="0" t="n">
        <v>0</v>
      </c>
      <c r="L160" s="0" t="n">
        <v>0</v>
      </c>
    </row>
    <row r="161" customFormat="false" ht="15" hidden="false" customHeight="false" outlineLevel="0" collapsed="false">
      <c r="A161" s="448" t="s">
        <v>130</v>
      </c>
      <c r="B161" s="452" t="s">
        <v>2305</v>
      </c>
      <c r="C161" s="448" t="s">
        <v>2208</v>
      </c>
      <c r="D161" s="448" t="n">
        <v>126.7</v>
      </c>
      <c r="H161" s="0" t="n">
        <v>115</v>
      </c>
      <c r="I161" s="0" t="n">
        <v>4</v>
      </c>
      <c r="K161" s="0" t="n">
        <v>0</v>
      </c>
      <c r="L161" s="0" t="n">
        <v>0</v>
      </c>
    </row>
    <row r="162" customFormat="false" ht="15" hidden="false" customHeight="false" outlineLevel="0" collapsed="false">
      <c r="A162" s="448" t="s">
        <v>122</v>
      </c>
      <c r="B162" s="452" t="s">
        <v>2335</v>
      </c>
      <c r="C162" s="448" t="s">
        <v>2198</v>
      </c>
      <c r="D162" s="448" t="n">
        <v>123.9</v>
      </c>
      <c r="H162" s="0" t="n">
        <v>116</v>
      </c>
      <c r="I162" s="0" t="n">
        <v>4</v>
      </c>
      <c r="K162" s="0" t="n">
        <v>0</v>
      </c>
      <c r="L162" s="0" t="n">
        <v>0</v>
      </c>
    </row>
    <row r="163" customFormat="false" ht="15" hidden="false" customHeight="false" outlineLevel="0" collapsed="false">
      <c r="A163" s="448" t="s">
        <v>130</v>
      </c>
      <c r="B163" s="452" t="s">
        <v>2340</v>
      </c>
      <c r="C163" s="448" t="s">
        <v>2166</v>
      </c>
      <c r="D163" s="448" t="n">
        <v>123.1</v>
      </c>
      <c r="H163" s="0" t="n">
        <v>40</v>
      </c>
      <c r="I163" s="0" t="n">
        <v>4</v>
      </c>
      <c r="K163" s="0" t="n">
        <v>3.5</v>
      </c>
      <c r="L163" s="0" t="n">
        <v>2</v>
      </c>
    </row>
    <row r="164" customFormat="false" ht="15" hidden="false" customHeight="false" outlineLevel="0" collapsed="false">
      <c r="A164" s="448" t="s">
        <v>51</v>
      </c>
      <c r="B164" s="452" t="s">
        <v>2291</v>
      </c>
      <c r="C164" s="448" t="s">
        <v>2182</v>
      </c>
      <c r="D164" s="448" t="n">
        <v>122.7</v>
      </c>
      <c r="H164" s="0" t="n">
        <v>117</v>
      </c>
      <c r="I164" s="0" t="n">
        <v>4</v>
      </c>
      <c r="K164" s="0" t="n">
        <v>0</v>
      </c>
      <c r="L164" s="0" t="n">
        <v>0</v>
      </c>
    </row>
    <row r="165" customFormat="false" ht="15" hidden="false" customHeight="false" outlineLevel="0" collapsed="false">
      <c r="A165" s="448" t="s">
        <v>122</v>
      </c>
      <c r="B165" s="452" t="s">
        <v>2341</v>
      </c>
      <c r="C165" s="448" t="s">
        <v>2182</v>
      </c>
      <c r="D165" s="448" t="n">
        <v>122.7</v>
      </c>
      <c r="H165" s="0" t="n">
        <v>35</v>
      </c>
      <c r="I165" s="0" t="n">
        <v>4</v>
      </c>
      <c r="K165" s="0" t="n">
        <v>4</v>
      </c>
      <c r="L165" s="0" t="n">
        <v>1.5</v>
      </c>
    </row>
    <row r="166" customFormat="false" ht="15" hidden="false" customHeight="false" outlineLevel="0" collapsed="false">
      <c r="A166" s="448" t="s">
        <v>51</v>
      </c>
      <c r="B166" s="452" t="s">
        <v>2315</v>
      </c>
      <c r="C166" s="448" t="s">
        <v>2139</v>
      </c>
      <c r="D166" s="448" t="n">
        <v>122</v>
      </c>
      <c r="H166" s="0" t="n">
        <v>118</v>
      </c>
      <c r="I166" s="0" t="n">
        <v>4</v>
      </c>
      <c r="K166" s="0" t="n">
        <v>0</v>
      </c>
      <c r="L166" s="0" t="n">
        <v>0</v>
      </c>
    </row>
    <row r="167" customFormat="false" ht="15" hidden="false" customHeight="false" outlineLevel="0" collapsed="false">
      <c r="A167" s="448" t="s">
        <v>130</v>
      </c>
      <c r="B167" s="452" t="s">
        <v>2342</v>
      </c>
      <c r="C167" s="448" t="s">
        <v>2177</v>
      </c>
      <c r="D167" s="448" t="n">
        <v>121</v>
      </c>
      <c r="H167" s="0" t="n">
        <v>119</v>
      </c>
      <c r="I167" s="0" t="n">
        <v>4</v>
      </c>
      <c r="K167" s="0" t="n">
        <v>0</v>
      </c>
      <c r="L167" s="0" t="n">
        <v>0</v>
      </c>
    </row>
    <row r="168" customFormat="false" ht="15" hidden="false" customHeight="false" outlineLevel="0" collapsed="false">
      <c r="A168" s="448" t="s">
        <v>130</v>
      </c>
      <c r="B168" s="452" t="s">
        <v>2343</v>
      </c>
      <c r="C168" s="448" t="s">
        <v>2137</v>
      </c>
      <c r="D168" s="448" t="n">
        <v>120.5</v>
      </c>
      <c r="H168" s="0" t="n">
        <v>28</v>
      </c>
      <c r="I168" s="0" t="n">
        <v>4</v>
      </c>
      <c r="K168" s="0" t="n">
        <v>4</v>
      </c>
      <c r="L168" s="0" t="n">
        <v>2.5</v>
      </c>
    </row>
    <row r="169" customFormat="false" ht="15" hidden="false" customHeight="false" outlineLevel="0" collapsed="false">
      <c r="A169" s="448" t="s">
        <v>130</v>
      </c>
      <c r="B169" s="452" t="s">
        <v>2344</v>
      </c>
      <c r="C169" s="448" t="s">
        <v>2179</v>
      </c>
      <c r="D169" s="448" t="n">
        <v>119.5</v>
      </c>
      <c r="H169" s="0" t="n">
        <v>120</v>
      </c>
      <c r="I169" s="0" t="n">
        <v>4</v>
      </c>
      <c r="K169" s="0" t="n">
        <v>0</v>
      </c>
      <c r="L169" s="0" t="n">
        <v>0</v>
      </c>
    </row>
    <row r="170" customFormat="false" ht="15" hidden="false" customHeight="false" outlineLevel="0" collapsed="false">
      <c r="A170" s="448" t="s">
        <v>122</v>
      </c>
      <c r="B170" s="452" t="s">
        <v>2346</v>
      </c>
      <c r="C170" s="448" t="s">
        <v>2157</v>
      </c>
      <c r="D170" s="448" t="n">
        <v>119</v>
      </c>
      <c r="H170" s="0" t="n">
        <v>121</v>
      </c>
      <c r="I170" s="0" t="n">
        <v>4</v>
      </c>
      <c r="K170" s="0" t="n">
        <v>0</v>
      </c>
      <c r="L170" s="0" t="n">
        <v>0</v>
      </c>
    </row>
    <row r="171" customFormat="false" ht="15" hidden="false" customHeight="false" outlineLevel="0" collapsed="false">
      <c r="A171" s="448" t="s">
        <v>122</v>
      </c>
      <c r="B171" s="452" t="s">
        <v>2348</v>
      </c>
      <c r="C171" s="448" t="s">
        <v>2222</v>
      </c>
      <c r="D171" s="448" t="n">
        <v>118.5</v>
      </c>
      <c r="H171" s="0" t="n">
        <v>122</v>
      </c>
      <c r="I171" s="0" t="n">
        <v>4</v>
      </c>
      <c r="K171" s="0" t="n">
        <v>0</v>
      </c>
      <c r="L171" s="0" t="n">
        <v>0</v>
      </c>
    </row>
    <row r="172" customFormat="false" ht="15" hidden="false" customHeight="false" outlineLevel="0" collapsed="false">
      <c r="A172" s="448" t="s">
        <v>130</v>
      </c>
      <c r="B172" s="452" t="s">
        <v>2350</v>
      </c>
      <c r="C172" s="448" t="s">
        <v>2184</v>
      </c>
      <c r="D172" s="448" t="n">
        <v>115.4</v>
      </c>
      <c r="H172" s="0" t="n">
        <v>123</v>
      </c>
      <c r="I172" s="0" t="n">
        <v>4</v>
      </c>
      <c r="K172" s="0" t="n">
        <v>0</v>
      </c>
      <c r="L172" s="0" t="n">
        <v>0</v>
      </c>
    </row>
    <row r="173" customFormat="false" ht="15" hidden="false" customHeight="false" outlineLevel="0" collapsed="false">
      <c r="A173" s="448" t="s">
        <v>130</v>
      </c>
      <c r="B173" s="452" t="s">
        <v>2347</v>
      </c>
      <c r="C173" s="448" t="s">
        <v>2198</v>
      </c>
      <c r="D173" s="448" t="n">
        <v>114.9</v>
      </c>
      <c r="H173" s="0" t="n">
        <v>124</v>
      </c>
      <c r="I173" s="0" t="n">
        <v>4</v>
      </c>
      <c r="K173" s="0" t="n">
        <v>0</v>
      </c>
      <c r="L173" s="0" t="n">
        <v>0</v>
      </c>
    </row>
    <row r="174" customFormat="false" ht="15" hidden="false" customHeight="false" outlineLevel="0" collapsed="false">
      <c r="A174" s="448" t="s">
        <v>122</v>
      </c>
      <c r="B174" s="452" t="s">
        <v>2352</v>
      </c>
      <c r="C174" s="448" t="s">
        <v>2184</v>
      </c>
      <c r="D174" s="448" t="n">
        <v>114.6</v>
      </c>
      <c r="H174" s="0" t="n">
        <v>126</v>
      </c>
      <c r="I174" s="0" t="n">
        <v>4</v>
      </c>
      <c r="K174" s="0" t="n">
        <v>0</v>
      </c>
      <c r="L174" s="0" t="n">
        <v>0</v>
      </c>
    </row>
    <row r="175" customFormat="false" ht="15" hidden="false" customHeight="false" outlineLevel="0" collapsed="false">
      <c r="A175" s="448" t="s">
        <v>122</v>
      </c>
      <c r="B175" s="452" t="s">
        <v>2353</v>
      </c>
      <c r="C175" s="448" t="s">
        <v>2354</v>
      </c>
      <c r="D175" s="448" t="n">
        <v>113.8</v>
      </c>
      <c r="H175" s="0" t="n">
        <v>127</v>
      </c>
      <c r="I175" s="0" t="n">
        <v>4</v>
      </c>
      <c r="K175" s="0" t="n">
        <v>0</v>
      </c>
      <c r="L175" s="0" t="n">
        <v>0</v>
      </c>
    </row>
    <row r="176" customFormat="false" ht="15" hidden="false" customHeight="false" outlineLevel="0" collapsed="false">
      <c r="A176" s="448" t="s">
        <v>22</v>
      </c>
      <c r="B176" s="452" t="s">
        <v>2296</v>
      </c>
      <c r="C176" s="448" t="s">
        <v>2198</v>
      </c>
      <c r="D176" s="448" t="n">
        <v>113.4</v>
      </c>
      <c r="H176" s="0" t="n">
        <v>128</v>
      </c>
      <c r="I176" s="0" t="n">
        <v>4</v>
      </c>
      <c r="K176" s="0" t="n">
        <v>0</v>
      </c>
      <c r="L176" s="0" t="n">
        <v>0</v>
      </c>
    </row>
    <row r="177" customFormat="false" ht="15" hidden="false" customHeight="false" outlineLevel="0" collapsed="false">
      <c r="A177" s="448" t="s">
        <v>51</v>
      </c>
      <c r="B177" s="452" t="s">
        <v>2320</v>
      </c>
      <c r="C177" s="448" t="s">
        <v>2144</v>
      </c>
      <c r="D177" s="448" t="n">
        <v>113</v>
      </c>
      <c r="H177" s="0" t="n">
        <v>129</v>
      </c>
      <c r="I177" s="0" t="n">
        <v>4</v>
      </c>
      <c r="K177" s="0" t="n">
        <v>0</v>
      </c>
      <c r="L177" s="0" t="n">
        <v>0</v>
      </c>
    </row>
    <row r="178" customFormat="false" ht="15" hidden="false" customHeight="false" outlineLevel="0" collapsed="false">
      <c r="A178" s="448" t="s">
        <v>130</v>
      </c>
      <c r="B178" s="452" t="s">
        <v>2356</v>
      </c>
      <c r="C178" s="448" t="s">
        <v>2129</v>
      </c>
      <c r="D178" s="448" t="n">
        <v>112.1</v>
      </c>
      <c r="H178" s="0" t="n">
        <v>131</v>
      </c>
      <c r="I178" s="0" t="n">
        <v>4</v>
      </c>
      <c r="K178" s="0" t="n">
        <v>0</v>
      </c>
      <c r="L178" s="0" t="n">
        <v>0</v>
      </c>
    </row>
    <row r="179" customFormat="false" ht="15" hidden="false" customHeight="false" outlineLevel="0" collapsed="false">
      <c r="A179" s="448" t="s">
        <v>130</v>
      </c>
      <c r="B179" s="452" t="s">
        <v>2357</v>
      </c>
      <c r="C179" s="448" t="s">
        <v>2171</v>
      </c>
      <c r="D179" s="448" t="n">
        <v>111</v>
      </c>
      <c r="H179" s="0" t="n">
        <v>132</v>
      </c>
      <c r="I179" s="0" t="n">
        <v>4</v>
      </c>
      <c r="J179" s="453"/>
      <c r="K179" s="0" t="n">
        <v>0</v>
      </c>
      <c r="L179" s="0" t="n">
        <v>0</v>
      </c>
    </row>
    <row r="180" customFormat="false" ht="15" hidden="false" customHeight="false" outlineLevel="0" collapsed="false">
      <c r="A180" s="448" t="s">
        <v>22</v>
      </c>
      <c r="B180" s="452" t="s">
        <v>2302</v>
      </c>
      <c r="C180" s="448" t="s">
        <v>2191</v>
      </c>
      <c r="D180" s="448" t="n">
        <v>110</v>
      </c>
      <c r="H180" s="0" t="n">
        <v>4</v>
      </c>
      <c r="I180" s="0" t="n">
        <v>2</v>
      </c>
      <c r="K180" s="0" t="n">
        <v>3</v>
      </c>
      <c r="L180" s="0" t="n">
        <v>0.5</v>
      </c>
    </row>
    <row r="181" customFormat="false" ht="15" hidden="false" customHeight="false" outlineLevel="0" collapsed="false">
      <c r="A181" s="448" t="s">
        <v>122</v>
      </c>
      <c r="B181" s="452" t="s">
        <v>2358</v>
      </c>
      <c r="C181" s="448" t="s">
        <v>2146</v>
      </c>
      <c r="D181" s="448" t="n">
        <v>109.8</v>
      </c>
      <c r="H181" s="0" t="n">
        <v>133</v>
      </c>
      <c r="I181" s="0" t="n">
        <v>4</v>
      </c>
      <c r="K181" s="0" t="n">
        <v>0</v>
      </c>
      <c r="L181" s="0" t="n">
        <v>0</v>
      </c>
    </row>
    <row r="182" customFormat="false" ht="15" hidden="false" customHeight="false" outlineLevel="0" collapsed="false">
      <c r="A182" s="448" t="s">
        <v>51</v>
      </c>
      <c r="B182" s="452" t="s">
        <v>2338</v>
      </c>
      <c r="C182" s="448" t="s">
        <v>2146</v>
      </c>
      <c r="D182" s="448" t="n">
        <v>109.8</v>
      </c>
      <c r="H182" s="0" t="n">
        <v>134</v>
      </c>
      <c r="I182" s="0" t="n">
        <v>4</v>
      </c>
      <c r="K182" s="0" t="n">
        <v>0</v>
      </c>
      <c r="L182" s="0" t="n">
        <v>0</v>
      </c>
    </row>
    <row r="183" customFormat="false" ht="15" hidden="false" customHeight="false" outlineLevel="0" collapsed="false">
      <c r="A183" s="448" t="s">
        <v>122</v>
      </c>
      <c r="B183" s="452" t="s">
        <v>2359</v>
      </c>
      <c r="C183" s="448" t="s">
        <v>2131</v>
      </c>
      <c r="D183" s="448" t="n">
        <v>109.6</v>
      </c>
      <c r="H183" s="0" t="n">
        <v>135</v>
      </c>
      <c r="I183" s="0" t="n">
        <v>4</v>
      </c>
      <c r="K183" s="0" t="n">
        <v>0</v>
      </c>
      <c r="L183" s="0" t="n">
        <v>0</v>
      </c>
    </row>
    <row r="184" customFormat="false" ht="15" hidden="false" customHeight="false" outlineLevel="0" collapsed="false">
      <c r="A184" s="448" t="s">
        <v>130</v>
      </c>
      <c r="B184" s="452" t="s">
        <v>2360</v>
      </c>
      <c r="C184" s="448" t="s">
        <v>2168</v>
      </c>
      <c r="D184" s="448" t="n">
        <v>108.4</v>
      </c>
      <c r="H184" s="0" t="n">
        <v>136</v>
      </c>
      <c r="I184" s="0" t="n">
        <v>4</v>
      </c>
      <c r="K184" s="0" t="n">
        <v>0</v>
      </c>
      <c r="L184" s="0" t="n">
        <v>0</v>
      </c>
    </row>
    <row r="185" customFormat="false" ht="15" hidden="false" customHeight="false" outlineLevel="0" collapsed="false">
      <c r="A185" s="448" t="s">
        <v>122</v>
      </c>
      <c r="B185" s="452" t="s">
        <v>2714</v>
      </c>
      <c r="C185" s="448" t="s">
        <v>2227</v>
      </c>
      <c r="D185" s="448" t="n">
        <v>107.7</v>
      </c>
      <c r="H185" s="0" t="n">
        <v>93</v>
      </c>
      <c r="I185" s="0" t="n">
        <v>4</v>
      </c>
      <c r="K185" s="0" t="n">
        <v>0</v>
      </c>
      <c r="L185" s="0" t="n">
        <v>0</v>
      </c>
    </row>
    <row r="186" customFormat="false" ht="15" hidden="false" customHeight="false" outlineLevel="0" collapsed="false">
      <c r="A186" s="448" t="s">
        <v>130</v>
      </c>
      <c r="B186" s="452" t="s">
        <v>2363</v>
      </c>
      <c r="C186" s="448" t="s">
        <v>2144</v>
      </c>
      <c r="D186" s="448" t="n">
        <v>107.5</v>
      </c>
      <c r="H186" s="0" t="n">
        <v>138</v>
      </c>
      <c r="I186" s="0" t="n">
        <v>4</v>
      </c>
      <c r="K186" s="0" t="n">
        <v>0</v>
      </c>
      <c r="L186" s="0" t="n">
        <v>0</v>
      </c>
    </row>
    <row r="187" customFormat="false" ht="15" hidden="false" customHeight="false" outlineLevel="0" collapsed="false">
      <c r="A187" s="448" t="s">
        <v>130</v>
      </c>
      <c r="B187" s="452" t="s">
        <v>2364</v>
      </c>
      <c r="C187" s="448" t="s">
        <v>2139</v>
      </c>
      <c r="D187" s="448" t="n">
        <v>107.5</v>
      </c>
      <c r="H187" s="0" t="n">
        <v>139</v>
      </c>
      <c r="I187" s="0" t="n">
        <v>4</v>
      </c>
      <c r="K187" s="0" t="n">
        <v>0</v>
      </c>
      <c r="L187" s="0" t="n">
        <v>0</v>
      </c>
    </row>
    <row r="188" customFormat="false" ht="15" hidden="false" customHeight="false" outlineLevel="0" collapsed="false">
      <c r="A188" s="448" t="s">
        <v>130</v>
      </c>
      <c r="B188" s="452" t="s">
        <v>2365</v>
      </c>
      <c r="C188" s="448" t="s">
        <v>2141</v>
      </c>
      <c r="D188" s="448" t="n">
        <v>107.2</v>
      </c>
      <c r="H188" s="0" t="n">
        <v>99</v>
      </c>
      <c r="I188" s="0" t="n">
        <v>4</v>
      </c>
      <c r="K188" s="0" t="n">
        <v>0</v>
      </c>
      <c r="L188" s="0" t="n">
        <v>0</v>
      </c>
    </row>
    <row r="189" customFormat="false" ht="15" hidden="false" customHeight="false" outlineLevel="0" collapsed="false">
      <c r="A189" s="448" t="s">
        <v>51</v>
      </c>
      <c r="B189" s="452" t="s">
        <v>2317</v>
      </c>
      <c r="C189" s="448" t="s">
        <v>2152</v>
      </c>
      <c r="D189" s="448" t="n">
        <v>105.4</v>
      </c>
      <c r="H189" s="0" t="n">
        <v>16</v>
      </c>
      <c r="I189" s="0" t="n">
        <v>4</v>
      </c>
      <c r="K189" s="0" t="n">
        <v>3.5</v>
      </c>
      <c r="L189" s="0" t="n">
        <v>0.5</v>
      </c>
    </row>
    <row r="190" customFormat="false" ht="15" hidden="false" customHeight="false" outlineLevel="0" collapsed="false">
      <c r="A190" s="448" t="s">
        <v>51</v>
      </c>
      <c r="B190" s="452" t="s">
        <v>2326</v>
      </c>
      <c r="C190" s="448" t="s">
        <v>2186</v>
      </c>
      <c r="D190" s="448" t="n">
        <v>105.2</v>
      </c>
      <c r="H190" s="0" t="n">
        <v>140</v>
      </c>
      <c r="I190" s="0" t="n">
        <v>4</v>
      </c>
      <c r="K190" s="0" t="n">
        <v>0</v>
      </c>
      <c r="L190" s="0" t="n">
        <v>0</v>
      </c>
    </row>
    <row r="191" customFormat="false" ht="15" hidden="false" customHeight="false" outlineLevel="0" collapsed="false">
      <c r="A191" s="448" t="s">
        <v>22</v>
      </c>
      <c r="B191" s="452" t="s">
        <v>2307</v>
      </c>
      <c r="C191" s="448" t="s">
        <v>2222</v>
      </c>
      <c r="D191" s="448" t="n">
        <v>102.65</v>
      </c>
      <c r="H191" s="0" t="n">
        <v>8</v>
      </c>
      <c r="I191" s="0" t="n">
        <v>4</v>
      </c>
      <c r="K191" s="0" t="n">
        <v>3</v>
      </c>
      <c r="L191" s="0" t="n">
        <v>0.5</v>
      </c>
    </row>
    <row r="192" customFormat="false" ht="15" hidden="false" customHeight="false" outlineLevel="0" collapsed="false">
      <c r="A192" s="448" t="s">
        <v>51</v>
      </c>
      <c r="B192" s="452" t="s">
        <v>2333</v>
      </c>
      <c r="C192" s="448" t="s">
        <v>2141</v>
      </c>
      <c r="D192" s="448" t="n">
        <v>102</v>
      </c>
      <c r="H192" s="0" t="n">
        <v>27</v>
      </c>
      <c r="I192" s="0" t="n">
        <v>4</v>
      </c>
      <c r="K192" s="0" t="n">
        <v>3.5</v>
      </c>
      <c r="L192" s="0" t="n">
        <v>2.5</v>
      </c>
    </row>
    <row r="193" customFormat="false" ht="15" hidden="false" customHeight="false" outlineLevel="0" collapsed="false">
      <c r="A193" s="448" t="s">
        <v>130</v>
      </c>
      <c r="B193" s="452" t="s">
        <v>2370</v>
      </c>
      <c r="C193" s="448" t="s">
        <v>2157</v>
      </c>
      <c r="D193" s="448" t="n">
        <v>99</v>
      </c>
      <c r="H193" s="0" t="n">
        <v>141</v>
      </c>
      <c r="I193" s="0" t="n">
        <v>4</v>
      </c>
      <c r="K193" s="0" t="n">
        <v>0</v>
      </c>
      <c r="L193" s="0" t="n">
        <v>0</v>
      </c>
    </row>
    <row r="194" customFormat="false" ht="15" hidden="false" customHeight="false" outlineLevel="0" collapsed="false">
      <c r="A194" s="448" t="s">
        <v>51</v>
      </c>
      <c r="B194" s="452" t="s">
        <v>2349</v>
      </c>
      <c r="C194" s="448" t="s">
        <v>2133</v>
      </c>
      <c r="D194" s="448" t="n">
        <v>98.5</v>
      </c>
      <c r="H194" s="0" t="n">
        <v>142</v>
      </c>
      <c r="I194" s="0" t="n">
        <v>4</v>
      </c>
      <c r="K194" s="0" t="n">
        <v>0</v>
      </c>
      <c r="L194" s="0" t="n">
        <v>0</v>
      </c>
    </row>
    <row r="195" customFormat="false" ht="15" hidden="false" customHeight="false" outlineLevel="0" collapsed="false">
      <c r="A195" s="448" t="s">
        <v>51</v>
      </c>
      <c r="B195" s="452" t="s">
        <v>2367</v>
      </c>
      <c r="C195" s="448" t="s">
        <v>2160</v>
      </c>
      <c r="D195" s="448" t="n">
        <v>98.1</v>
      </c>
      <c r="H195" s="0" t="n">
        <v>143</v>
      </c>
      <c r="I195" s="0" t="n">
        <v>4</v>
      </c>
      <c r="K195" s="0" t="n">
        <v>0</v>
      </c>
      <c r="L195" s="0" t="n">
        <v>0</v>
      </c>
    </row>
    <row r="196" customFormat="false" ht="15" hidden="false" customHeight="false" outlineLevel="0" collapsed="false">
      <c r="A196" s="448" t="s">
        <v>122</v>
      </c>
      <c r="B196" s="452" t="s">
        <v>2372</v>
      </c>
      <c r="C196" s="448" t="s">
        <v>2173</v>
      </c>
      <c r="D196" s="448" t="n">
        <v>97.7</v>
      </c>
      <c r="H196" s="0" t="n">
        <v>72</v>
      </c>
      <c r="I196" s="0" t="n">
        <v>4</v>
      </c>
      <c r="K196" s="0" t="n">
        <v>0</v>
      </c>
      <c r="L196" s="0" t="n">
        <v>0</v>
      </c>
    </row>
    <row r="197" customFormat="false" ht="15" hidden="false" customHeight="false" outlineLevel="0" collapsed="false">
      <c r="A197" s="448" t="s">
        <v>130</v>
      </c>
      <c r="B197" s="452" t="s">
        <v>2374</v>
      </c>
      <c r="C197" s="448" t="s">
        <v>2171</v>
      </c>
      <c r="D197" s="448" t="n">
        <v>96.8</v>
      </c>
      <c r="H197" s="0" t="n">
        <v>1</v>
      </c>
      <c r="I197" s="0" t="n">
        <v>1</v>
      </c>
      <c r="K197" s="0" t="n">
        <v>4</v>
      </c>
      <c r="L197" s="0" t="n">
        <v>1.5</v>
      </c>
    </row>
    <row r="198" customFormat="false" ht="15" hidden="false" customHeight="false" outlineLevel="0" collapsed="false">
      <c r="A198" s="448" t="s">
        <v>122</v>
      </c>
      <c r="B198" s="452" t="s">
        <v>2375</v>
      </c>
      <c r="C198" s="448" t="s">
        <v>2146</v>
      </c>
      <c r="D198" s="448" t="n">
        <v>96.3</v>
      </c>
      <c r="H198" s="0" t="n">
        <v>22</v>
      </c>
      <c r="I198" s="0" t="n">
        <v>4</v>
      </c>
      <c r="K198" s="0" t="n">
        <v>0</v>
      </c>
      <c r="L198" s="0" t="n">
        <v>0</v>
      </c>
    </row>
    <row r="199" customFormat="false" ht="15" hidden="false" customHeight="false" outlineLevel="0" collapsed="false">
      <c r="A199" s="448" t="s">
        <v>122</v>
      </c>
      <c r="B199" s="452" t="s">
        <v>2376</v>
      </c>
      <c r="C199" s="448" t="s">
        <v>2133</v>
      </c>
      <c r="D199" s="448" t="n">
        <v>94.8</v>
      </c>
      <c r="H199" s="0" t="n">
        <v>2</v>
      </c>
      <c r="I199" s="0" t="n">
        <v>2</v>
      </c>
      <c r="K199" s="0" t="n">
        <v>3</v>
      </c>
      <c r="L199" s="0" t="n">
        <v>0.5</v>
      </c>
    </row>
    <row r="200" customFormat="false" ht="15" hidden="false" customHeight="false" outlineLevel="0" collapsed="false">
      <c r="A200" s="448" t="s">
        <v>122</v>
      </c>
      <c r="B200" s="452" t="s">
        <v>2369</v>
      </c>
      <c r="C200" s="448" t="s">
        <v>2208</v>
      </c>
      <c r="D200" s="448" t="n">
        <v>94.5</v>
      </c>
      <c r="H200" s="0" t="n">
        <v>10</v>
      </c>
      <c r="I200" s="0" t="n">
        <v>4</v>
      </c>
      <c r="K200" s="0" t="n">
        <v>3</v>
      </c>
      <c r="L200" s="0" t="n">
        <v>0.5</v>
      </c>
    </row>
    <row r="201" customFormat="false" ht="15" hidden="false" customHeight="false" outlineLevel="0" collapsed="false">
      <c r="A201" s="448" t="s">
        <v>51</v>
      </c>
      <c r="B201" s="452" t="s">
        <v>2339</v>
      </c>
      <c r="C201" s="448" t="s">
        <v>2191</v>
      </c>
      <c r="D201" s="448" t="n">
        <v>94.3</v>
      </c>
      <c r="H201" s="0" t="n">
        <v>11</v>
      </c>
      <c r="I201" s="0" t="n">
        <v>4</v>
      </c>
      <c r="K201" s="0" t="n">
        <v>4.5</v>
      </c>
      <c r="L201" s="0" t="n">
        <v>0.5</v>
      </c>
    </row>
    <row r="202" customFormat="false" ht="15" hidden="false" customHeight="false" outlineLevel="0" collapsed="false">
      <c r="A202" s="448" t="s">
        <v>122</v>
      </c>
      <c r="B202" s="452" t="s">
        <v>2378</v>
      </c>
      <c r="C202" s="448" t="s">
        <v>2144</v>
      </c>
      <c r="D202" s="448" t="n">
        <v>93.8</v>
      </c>
      <c r="H202" s="0" t="n">
        <v>3</v>
      </c>
      <c r="I202" s="0" t="n">
        <v>2</v>
      </c>
      <c r="K202" s="0" t="n">
        <v>3</v>
      </c>
      <c r="L202" s="0" t="n">
        <v>0.5</v>
      </c>
    </row>
    <row r="203" customFormat="false" ht="15" hidden="false" customHeight="false" outlineLevel="0" collapsed="false">
      <c r="A203" s="448" t="s">
        <v>51</v>
      </c>
      <c r="B203" s="452" t="s">
        <v>2371</v>
      </c>
      <c r="C203" s="448" t="s">
        <v>2222</v>
      </c>
      <c r="D203" s="448" t="n">
        <v>93.5</v>
      </c>
      <c r="H203" s="0" t="n">
        <v>5</v>
      </c>
      <c r="I203" s="0" t="n">
        <v>3</v>
      </c>
      <c r="K203" s="0" t="n">
        <v>2.5</v>
      </c>
      <c r="L203" s="0" t="n">
        <v>3.5</v>
      </c>
    </row>
    <row r="204" customFormat="false" ht="15" hidden="false" customHeight="false" outlineLevel="0" collapsed="false">
      <c r="A204" s="448" t="s">
        <v>122</v>
      </c>
      <c r="B204" s="452" t="s">
        <v>2381</v>
      </c>
      <c r="C204" s="448" t="s">
        <v>2168</v>
      </c>
      <c r="D204" s="448" t="n">
        <v>91.5</v>
      </c>
      <c r="H204" s="0" t="n">
        <v>6</v>
      </c>
      <c r="I204" s="0" t="n">
        <v>3</v>
      </c>
      <c r="K204" s="0" t="n">
        <v>3</v>
      </c>
      <c r="L204" s="0" t="n">
        <v>0.5</v>
      </c>
    </row>
    <row r="205" customFormat="false" ht="15" hidden="false" customHeight="false" outlineLevel="0" collapsed="false">
      <c r="A205" s="448" t="s">
        <v>51</v>
      </c>
      <c r="B205" s="452" t="s">
        <v>2368</v>
      </c>
      <c r="C205" s="448" t="s">
        <v>2131</v>
      </c>
      <c r="D205" s="448" t="n">
        <v>91.4</v>
      </c>
      <c r="H205" s="0" t="n">
        <v>7</v>
      </c>
      <c r="I205" s="0" t="n">
        <v>4</v>
      </c>
      <c r="K205" s="0" t="n">
        <v>3</v>
      </c>
      <c r="L205" s="0" t="n">
        <v>0.5</v>
      </c>
    </row>
    <row r="206" customFormat="false" ht="15" hidden="false" customHeight="false" outlineLevel="0" collapsed="false">
      <c r="A206" s="448" t="s">
        <v>122</v>
      </c>
      <c r="B206" s="452" t="s">
        <v>2382</v>
      </c>
      <c r="C206" s="448" t="s">
        <v>2139</v>
      </c>
      <c r="D206" s="448" t="n">
        <v>90.2</v>
      </c>
      <c r="H206" s="0" t="n">
        <v>54</v>
      </c>
      <c r="I206" s="0" t="n">
        <v>4</v>
      </c>
      <c r="K206" s="0" t="n">
        <v>3</v>
      </c>
      <c r="L206" s="0" t="n">
        <v>2</v>
      </c>
    </row>
    <row r="207" customFormat="false" ht="15" hidden="false" customHeight="false" outlineLevel="0" collapsed="false">
      <c r="A207" s="448" t="s">
        <v>122</v>
      </c>
      <c r="B207" s="452" t="s">
        <v>2384</v>
      </c>
      <c r="C207" s="448" t="s">
        <v>2157</v>
      </c>
      <c r="D207" s="448" t="n">
        <v>89</v>
      </c>
      <c r="H207" s="0" t="n">
        <v>9</v>
      </c>
      <c r="I207" s="0" t="n">
        <v>4</v>
      </c>
      <c r="K207" s="0" t="n">
        <v>3.5</v>
      </c>
      <c r="L207" s="0" t="n">
        <v>1</v>
      </c>
    </row>
    <row r="208" customFormat="false" ht="15" hidden="false" customHeight="false" outlineLevel="0" collapsed="false">
      <c r="A208" s="448" t="s">
        <v>122</v>
      </c>
      <c r="B208" s="452" t="s">
        <v>2386</v>
      </c>
      <c r="C208" s="448" t="s">
        <v>2150</v>
      </c>
      <c r="D208" s="448" t="n">
        <v>88.9</v>
      </c>
      <c r="H208" s="0" t="n">
        <v>12</v>
      </c>
      <c r="I208" s="0" t="n">
        <v>4</v>
      </c>
      <c r="K208" s="0" t="n">
        <v>2.5</v>
      </c>
      <c r="L208" s="0" t="n">
        <v>0.5</v>
      </c>
    </row>
    <row r="209" customFormat="false" ht="15" hidden="false" customHeight="false" outlineLevel="0" collapsed="false">
      <c r="A209" s="448" t="s">
        <v>122</v>
      </c>
      <c r="B209" s="452" t="s">
        <v>2390</v>
      </c>
      <c r="C209" s="448" t="s">
        <v>2189</v>
      </c>
      <c r="D209" s="448" t="n">
        <v>88.1</v>
      </c>
      <c r="H209" s="0" t="n">
        <v>13</v>
      </c>
      <c r="I209" s="0" t="n">
        <v>4</v>
      </c>
      <c r="J209" s="453"/>
      <c r="K209" s="0" t="n">
        <v>4.5</v>
      </c>
      <c r="L209" s="0" t="n">
        <v>3</v>
      </c>
    </row>
    <row r="210" customFormat="false" ht="15" hidden="false" customHeight="false" outlineLevel="0" collapsed="false">
      <c r="A210" s="448" t="s">
        <v>122</v>
      </c>
      <c r="B210" s="452" t="s">
        <v>2388</v>
      </c>
      <c r="C210" s="448" t="s">
        <v>2389</v>
      </c>
      <c r="D210" s="448" t="n">
        <v>88.1</v>
      </c>
      <c r="H210" s="0" t="n">
        <v>97</v>
      </c>
      <c r="I210" s="0" t="n">
        <v>4</v>
      </c>
      <c r="K210" s="0" t="n">
        <v>0</v>
      </c>
      <c r="L210" s="0" t="n">
        <v>0</v>
      </c>
    </row>
    <row r="211" customFormat="false" ht="15" hidden="false" customHeight="false" outlineLevel="0" collapsed="false">
      <c r="A211" s="448" t="s">
        <v>130</v>
      </c>
      <c r="B211" s="452" t="s">
        <v>2392</v>
      </c>
      <c r="C211" s="448" t="s">
        <v>2160</v>
      </c>
      <c r="D211" s="448" t="n">
        <v>88</v>
      </c>
      <c r="H211" s="0" t="n">
        <v>14</v>
      </c>
      <c r="I211" s="0" t="n">
        <v>4</v>
      </c>
      <c r="K211" s="0" t="n">
        <v>4</v>
      </c>
      <c r="L211" s="0" t="n">
        <v>3</v>
      </c>
    </row>
    <row r="212" customFormat="false" ht="15" hidden="false" customHeight="false" outlineLevel="0" collapsed="false">
      <c r="A212" s="448" t="s">
        <v>51</v>
      </c>
      <c r="B212" s="452" t="s">
        <v>2355</v>
      </c>
      <c r="C212" s="448" t="s">
        <v>2177</v>
      </c>
      <c r="D212" s="448" t="n">
        <v>88</v>
      </c>
      <c r="K212" s="0" t="n">
        <v>4</v>
      </c>
      <c r="L212" s="0" t="n">
        <v>1.5</v>
      </c>
    </row>
    <row r="213" customFormat="false" ht="15" hidden="false" customHeight="false" outlineLevel="0" collapsed="false">
      <c r="A213" s="448" t="s">
        <v>122</v>
      </c>
      <c r="B213" s="452" t="s">
        <v>2393</v>
      </c>
      <c r="C213" s="448" t="s">
        <v>2164</v>
      </c>
      <c r="D213" s="448" t="n">
        <v>87</v>
      </c>
      <c r="H213" s="0" t="n">
        <v>130</v>
      </c>
      <c r="I213" s="0" t="n">
        <v>4</v>
      </c>
      <c r="K213" s="0" t="n">
        <v>0</v>
      </c>
      <c r="L213" s="0" t="n">
        <v>0</v>
      </c>
    </row>
    <row r="214" customFormat="false" ht="15" hidden="false" customHeight="false" outlineLevel="0" collapsed="false">
      <c r="A214" s="448" t="s">
        <v>122</v>
      </c>
      <c r="B214" s="452" t="s">
        <v>2394</v>
      </c>
      <c r="C214" s="448" t="s">
        <v>2141</v>
      </c>
      <c r="D214" s="448" t="n">
        <v>86.5</v>
      </c>
      <c r="H214" s="0" t="n">
        <v>15</v>
      </c>
      <c r="I214" s="0" t="n">
        <v>4</v>
      </c>
      <c r="K214" s="0" t="n">
        <v>3.5</v>
      </c>
      <c r="L214" s="0" t="n">
        <v>0.5</v>
      </c>
    </row>
    <row r="215" customFormat="false" ht="15" hidden="false" customHeight="false" outlineLevel="0" collapsed="false">
      <c r="A215" s="448" t="s">
        <v>51</v>
      </c>
      <c r="B215" s="452" t="s">
        <v>2373</v>
      </c>
      <c r="C215" s="448" t="s">
        <v>2129</v>
      </c>
      <c r="D215" s="448" t="n">
        <v>85</v>
      </c>
      <c r="H215" s="0" t="n">
        <v>17</v>
      </c>
      <c r="I215" s="0" t="n">
        <v>4</v>
      </c>
      <c r="K215" s="0" t="n">
        <v>4</v>
      </c>
      <c r="L215" s="0" t="n">
        <v>1</v>
      </c>
    </row>
    <row r="216" customFormat="false" ht="15" hidden="false" customHeight="false" outlineLevel="0" collapsed="false">
      <c r="A216" s="448" t="s">
        <v>122</v>
      </c>
      <c r="B216" s="452" t="s">
        <v>2391</v>
      </c>
      <c r="C216" s="448" t="s">
        <v>2171</v>
      </c>
      <c r="D216" s="448" t="n">
        <v>84.3</v>
      </c>
      <c r="H216" s="0" t="n">
        <v>19</v>
      </c>
      <c r="I216" s="0" t="n">
        <v>4</v>
      </c>
      <c r="K216" s="0" t="n">
        <v>4</v>
      </c>
      <c r="L216" s="0" t="n">
        <v>1.5</v>
      </c>
    </row>
    <row r="217" customFormat="false" ht="15" hidden="false" customHeight="false" outlineLevel="0" collapsed="false">
      <c r="A217" s="448" t="s">
        <v>122</v>
      </c>
      <c r="B217" s="452" t="s">
        <v>2377</v>
      </c>
      <c r="C217" s="448" t="s">
        <v>2191</v>
      </c>
      <c r="D217" s="448" t="n">
        <v>84.3</v>
      </c>
      <c r="H217" s="0" t="n">
        <v>21</v>
      </c>
      <c r="I217" s="0" t="n">
        <v>4</v>
      </c>
      <c r="K217" s="0" t="n">
        <v>4</v>
      </c>
      <c r="L217" s="0" t="n">
        <v>2.5</v>
      </c>
    </row>
    <row r="218" customFormat="false" ht="15" hidden="false" customHeight="false" outlineLevel="0" collapsed="false">
      <c r="A218" s="448" t="s">
        <v>130</v>
      </c>
      <c r="B218" s="452" t="s">
        <v>2397</v>
      </c>
      <c r="C218" s="448" t="s">
        <v>2208</v>
      </c>
      <c r="D218" s="448" t="n">
        <v>83</v>
      </c>
      <c r="H218" s="0" t="n">
        <v>48</v>
      </c>
      <c r="I218" s="0" t="n">
        <v>4</v>
      </c>
      <c r="K218" s="0" t="n">
        <v>3.5</v>
      </c>
      <c r="L218" s="0" t="n">
        <v>2</v>
      </c>
    </row>
    <row r="219" customFormat="false" ht="15" hidden="false" customHeight="false" outlineLevel="0" collapsed="false">
      <c r="A219" s="448" t="s">
        <v>122</v>
      </c>
      <c r="B219" s="452" t="s">
        <v>2398</v>
      </c>
      <c r="C219" s="448" t="s">
        <v>2182</v>
      </c>
      <c r="D219" s="448" t="n">
        <v>82.4</v>
      </c>
      <c r="H219" s="0" t="n">
        <v>24</v>
      </c>
      <c r="I219" s="0" t="n">
        <v>4</v>
      </c>
      <c r="K219" s="0" t="n">
        <v>3.5</v>
      </c>
      <c r="L219" s="0" t="n">
        <v>0.5</v>
      </c>
    </row>
    <row r="220" customFormat="false" ht="15" hidden="false" customHeight="false" outlineLevel="0" collapsed="false">
      <c r="A220" s="448" t="s">
        <v>51</v>
      </c>
      <c r="B220" s="452" t="s">
        <v>2361</v>
      </c>
      <c r="C220" s="448" t="s">
        <v>2164</v>
      </c>
      <c r="D220" s="448" t="n">
        <v>82</v>
      </c>
      <c r="H220" s="0" t="n">
        <v>25</v>
      </c>
      <c r="I220" s="0" t="n">
        <v>4</v>
      </c>
      <c r="K220" s="0" t="n">
        <v>3.5</v>
      </c>
      <c r="L220" s="0" t="n">
        <v>3.5</v>
      </c>
    </row>
    <row r="221" customFormat="false" ht="15" hidden="false" customHeight="false" outlineLevel="0" collapsed="false">
      <c r="A221" s="448" t="s">
        <v>122</v>
      </c>
      <c r="B221" s="452" t="s">
        <v>2385</v>
      </c>
      <c r="C221" s="448" t="s">
        <v>2166</v>
      </c>
      <c r="D221" s="448" t="n">
        <v>80.1</v>
      </c>
      <c r="H221" s="0" t="n">
        <v>26</v>
      </c>
      <c r="I221" s="0" t="n">
        <v>4</v>
      </c>
      <c r="K221" s="0" t="n">
        <v>3.5</v>
      </c>
      <c r="L221" s="0" t="n">
        <v>1.5</v>
      </c>
    </row>
    <row r="222" customFormat="false" ht="15" hidden="false" customHeight="false" outlineLevel="0" collapsed="false">
      <c r="A222" s="448" t="s">
        <v>122</v>
      </c>
      <c r="B222" s="452" t="s">
        <v>2399</v>
      </c>
      <c r="C222" s="448" t="s">
        <v>2135</v>
      </c>
      <c r="D222" s="448" t="n">
        <v>79.5</v>
      </c>
      <c r="H222" s="0" t="n">
        <v>29</v>
      </c>
      <c r="I222" s="0" t="n">
        <v>4</v>
      </c>
      <c r="K222" s="0" t="n">
        <v>3.5</v>
      </c>
      <c r="L222" s="0" t="n">
        <v>2</v>
      </c>
    </row>
    <row r="223" customFormat="false" ht="15" hidden="false" customHeight="false" outlineLevel="0" collapsed="false">
      <c r="A223" s="448" t="s">
        <v>122</v>
      </c>
      <c r="B223" s="452" t="s">
        <v>2401</v>
      </c>
      <c r="C223" s="448" t="s">
        <v>2148</v>
      </c>
      <c r="D223" s="448" t="n">
        <v>78.6</v>
      </c>
      <c r="H223" s="0" t="n">
        <v>30</v>
      </c>
      <c r="I223" s="0" t="n">
        <v>4</v>
      </c>
      <c r="K223" s="0" t="n">
        <v>3.5</v>
      </c>
      <c r="L223" s="0" t="n">
        <v>3</v>
      </c>
    </row>
    <row r="224" customFormat="false" ht="15" hidden="false" customHeight="false" outlineLevel="0" collapsed="false">
      <c r="A224" s="448" t="s">
        <v>130</v>
      </c>
      <c r="B224" s="452" t="s">
        <v>2403</v>
      </c>
      <c r="C224" s="448" t="s">
        <v>2184</v>
      </c>
      <c r="D224" s="448" t="n">
        <v>78.6</v>
      </c>
      <c r="H224" s="0" t="n">
        <v>31</v>
      </c>
      <c r="I224" s="0" t="n">
        <v>4</v>
      </c>
      <c r="K224" s="0" t="n">
        <v>4</v>
      </c>
      <c r="L224" s="0" t="n">
        <v>2</v>
      </c>
    </row>
    <row r="225" customFormat="false" ht="15" hidden="false" customHeight="false" outlineLevel="0" collapsed="false">
      <c r="A225" s="448" t="s">
        <v>130</v>
      </c>
      <c r="B225" s="452" t="s">
        <v>2404</v>
      </c>
      <c r="C225" s="448" t="s">
        <v>2175</v>
      </c>
      <c r="D225" s="448" t="n">
        <v>78.4</v>
      </c>
      <c r="H225" s="0" t="n">
        <v>32</v>
      </c>
      <c r="I225" s="0" t="n">
        <v>4</v>
      </c>
      <c r="J225" s="453"/>
      <c r="K225" s="0" t="n">
        <v>3.5</v>
      </c>
      <c r="L225" s="0" t="n">
        <v>2</v>
      </c>
    </row>
    <row r="226" customFormat="false" ht="15" hidden="false" customHeight="false" outlineLevel="0" collapsed="false">
      <c r="A226" s="448" t="s">
        <v>51</v>
      </c>
      <c r="B226" s="452" t="s">
        <v>2387</v>
      </c>
      <c r="C226" s="448" t="s">
        <v>2175</v>
      </c>
      <c r="D226" s="448" t="n">
        <v>77.8</v>
      </c>
      <c r="H226" s="0" t="n">
        <v>33</v>
      </c>
      <c r="I226" s="0" t="n">
        <v>4</v>
      </c>
      <c r="K226" s="0" t="n">
        <v>4.5</v>
      </c>
      <c r="L226" s="0" t="n">
        <v>2</v>
      </c>
    </row>
    <row r="227" customFormat="false" ht="15" hidden="false" customHeight="false" outlineLevel="0" collapsed="false">
      <c r="A227" s="448" t="s">
        <v>130</v>
      </c>
      <c r="B227" s="452" t="s">
        <v>2405</v>
      </c>
      <c r="C227" s="448" t="s">
        <v>2179</v>
      </c>
      <c r="D227" s="448" t="n">
        <v>77.1</v>
      </c>
      <c r="H227" s="0" t="n">
        <v>50</v>
      </c>
      <c r="I227" s="0" t="n">
        <v>4</v>
      </c>
      <c r="K227" s="0" t="n">
        <v>4</v>
      </c>
      <c r="L227" s="0" t="n">
        <v>2.5</v>
      </c>
    </row>
    <row r="228" customFormat="false" ht="15" hidden="false" customHeight="false" outlineLevel="0" collapsed="false">
      <c r="A228" s="448" t="s">
        <v>122</v>
      </c>
      <c r="B228" s="452" t="s">
        <v>2406</v>
      </c>
      <c r="C228" s="448" t="s">
        <v>2162</v>
      </c>
      <c r="D228" s="448" t="n">
        <v>76.4</v>
      </c>
      <c r="H228" s="0" t="n">
        <v>34</v>
      </c>
      <c r="I228" s="0" t="n">
        <v>4</v>
      </c>
      <c r="K228" s="0" t="n">
        <v>0</v>
      </c>
      <c r="L228" s="0" t="n">
        <v>0</v>
      </c>
    </row>
    <row r="229" customFormat="false" ht="15" hidden="false" customHeight="false" outlineLevel="0" collapsed="false">
      <c r="A229" s="448" t="s">
        <v>122</v>
      </c>
      <c r="B229" s="452" t="s">
        <v>2409</v>
      </c>
      <c r="C229" s="448" t="s">
        <v>2141</v>
      </c>
      <c r="D229" s="448" t="n">
        <v>75.7</v>
      </c>
      <c r="H229" s="0" t="n">
        <v>128</v>
      </c>
      <c r="I229" s="0" t="n">
        <v>4</v>
      </c>
      <c r="K229" s="0" t="n">
        <v>4</v>
      </c>
      <c r="L229" s="0" t="n">
        <v>1.5</v>
      </c>
    </row>
    <row r="230" customFormat="false" ht="15" hidden="false" customHeight="false" outlineLevel="0" collapsed="false">
      <c r="A230" s="448" t="s">
        <v>122</v>
      </c>
      <c r="B230" s="452" t="s">
        <v>2402</v>
      </c>
      <c r="C230" s="448" t="s">
        <v>2177</v>
      </c>
      <c r="D230" s="448" t="n">
        <v>75.5</v>
      </c>
      <c r="H230" s="0" t="n">
        <v>36</v>
      </c>
      <c r="I230" s="0" t="n">
        <v>4</v>
      </c>
      <c r="J230" s="453"/>
      <c r="K230" s="0" t="n">
        <v>3.5</v>
      </c>
      <c r="L230" s="0" t="n">
        <v>2.5</v>
      </c>
    </row>
    <row r="231" customFormat="false" ht="15" hidden="false" customHeight="false" outlineLevel="0" collapsed="false">
      <c r="A231" s="448" t="s">
        <v>130</v>
      </c>
      <c r="B231" s="452" t="s">
        <v>2413</v>
      </c>
      <c r="C231" s="448" t="s">
        <v>2182</v>
      </c>
      <c r="D231" s="448" t="n">
        <v>74.7</v>
      </c>
      <c r="H231" s="0" t="n">
        <v>37</v>
      </c>
      <c r="I231" s="0" t="n">
        <v>4</v>
      </c>
      <c r="K231" s="0" t="n">
        <v>0</v>
      </c>
      <c r="L231" s="0" t="n">
        <v>0</v>
      </c>
    </row>
    <row r="232" customFormat="false" ht="15" hidden="false" customHeight="false" outlineLevel="0" collapsed="false">
      <c r="A232" s="448" t="s">
        <v>122</v>
      </c>
      <c r="B232" s="452" t="s">
        <v>2411</v>
      </c>
      <c r="C232" s="448"/>
      <c r="D232" s="448" t="n">
        <v>74.7</v>
      </c>
      <c r="H232" s="0" t="n">
        <v>159</v>
      </c>
      <c r="I232" s="0" t="n">
        <v>4</v>
      </c>
      <c r="K232" s="0" t="n">
        <v>3.5</v>
      </c>
      <c r="L232" s="0" t="n">
        <v>2</v>
      </c>
    </row>
    <row r="233" customFormat="false" ht="15" hidden="false" customHeight="false" outlineLevel="0" collapsed="false">
      <c r="A233" s="448" t="s">
        <v>122</v>
      </c>
      <c r="B233" s="452" t="s">
        <v>2414</v>
      </c>
      <c r="C233" s="448" t="s">
        <v>2198</v>
      </c>
      <c r="D233" s="448" t="n">
        <v>74.5</v>
      </c>
      <c r="H233" s="0" t="n">
        <v>38</v>
      </c>
      <c r="I233" s="0" t="n">
        <v>4</v>
      </c>
      <c r="K233" s="0" t="n">
        <v>3.5</v>
      </c>
      <c r="L233" s="0" t="n">
        <v>1.5</v>
      </c>
    </row>
    <row r="234" customFormat="false" ht="15" hidden="false" customHeight="false" outlineLevel="0" collapsed="false">
      <c r="A234" s="448" t="s">
        <v>51</v>
      </c>
      <c r="B234" s="452" t="s">
        <v>2383</v>
      </c>
      <c r="C234" s="448" t="s">
        <v>2152</v>
      </c>
      <c r="D234" s="448" t="n">
        <v>74.3</v>
      </c>
      <c r="H234" s="0" t="n">
        <v>39</v>
      </c>
      <c r="I234" s="0" t="n">
        <v>4</v>
      </c>
      <c r="K234" s="0" t="n">
        <v>4</v>
      </c>
      <c r="L234" s="0" t="n">
        <v>3</v>
      </c>
    </row>
    <row r="235" customFormat="false" ht="15" hidden="false" customHeight="false" outlineLevel="0" collapsed="false">
      <c r="A235" s="448" t="s">
        <v>51</v>
      </c>
      <c r="B235" s="452" t="s">
        <v>2379</v>
      </c>
      <c r="C235" s="448" t="s">
        <v>2222</v>
      </c>
      <c r="D235" s="448" t="n">
        <v>73.6</v>
      </c>
      <c r="H235" s="0" t="n">
        <v>42</v>
      </c>
      <c r="I235" s="0" t="n">
        <v>4</v>
      </c>
      <c r="K235" s="0" t="n">
        <v>3</v>
      </c>
      <c r="L235" s="0" t="n">
        <v>1</v>
      </c>
    </row>
    <row r="236" customFormat="false" ht="15" hidden="false" customHeight="false" outlineLevel="0" collapsed="false">
      <c r="A236" s="448" t="s">
        <v>122</v>
      </c>
      <c r="B236" s="452" t="s">
        <v>2416</v>
      </c>
      <c r="C236" s="448" t="s">
        <v>2157</v>
      </c>
      <c r="D236" s="448" t="n">
        <v>73.1</v>
      </c>
      <c r="H236" s="0" t="n">
        <v>43</v>
      </c>
      <c r="I236" s="0" t="n">
        <v>4</v>
      </c>
      <c r="K236" s="0" t="n">
        <v>3</v>
      </c>
      <c r="L236" s="0" t="n">
        <v>2.5</v>
      </c>
    </row>
    <row r="237" customFormat="false" ht="15" hidden="false" customHeight="false" outlineLevel="0" collapsed="false">
      <c r="A237" s="448" t="s">
        <v>122</v>
      </c>
      <c r="B237" s="452" t="s">
        <v>2417</v>
      </c>
      <c r="C237" s="448" t="s">
        <v>2168</v>
      </c>
      <c r="D237" s="448" t="n">
        <v>72.7</v>
      </c>
      <c r="H237" s="0" t="n">
        <v>45</v>
      </c>
      <c r="I237" s="0" t="n">
        <v>4</v>
      </c>
      <c r="K237" s="0" t="n">
        <v>4</v>
      </c>
      <c r="L237" s="0" t="n">
        <v>2.5</v>
      </c>
    </row>
    <row r="238" customFormat="false" ht="15" hidden="false" customHeight="false" outlineLevel="0" collapsed="false">
      <c r="A238" s="448" t="s">
        <v>51</v>
      </c>
      <c r="B238" s="452" t="s">
        <v>2380</v>
      </c>
      <c r="C238" s="448" t="s">
        <v>2162</v>
      </c>
      <c r="D238" s="448" t="n">
        <v>71.5</v>
      </c>
      <c r="H238" s="0" t="n">
        <v>46</v>
      </c>
      <c r="I238" s="0" t="n">
        <v>4</v>
      </c>
      <c r="K238" s="0" t="n">
        <v>4</v>
      </c>
      <c r="L238" s="0" t="n">
        <v>2.5</v>
      </c>
    </row>
    <row r="239" customFormat="false" ht="15" hidden="false" customHeight="false" outlineLevel="0" collapsed="false">
      <c r="A239" s="448" t="s">
        <v>122</v>
      </c>
      <c r="B239" s="452" t="s">
        <v>2419</v>
      </c>
      <c r="C239" s="448" t="s">
        <v>2171</v>
      </c>
      <c r="D239" s="448" t="n">
        <v>71.4</v>
      </c>
      <c r="H239" s="0" t="n">
        <v>47</v>
      </c>
      <c r="I239" s="0" t="n">
        <v>4</v>
      </c>
      <c r="K239" s="0" t="n">
        <v>3.5</v>
      </c>
      <c r="L239" s="0" t="n">
        <v>1</v>
      </c>
    </row>
    <row r="240" customFormat="false" ht="15" hidden="false" customHeight="false" outlineLevel="0" collapsed="false">
      <c r="A240" s="448" t="s">
        <v>122</v>
      </c>
      <c r="B240" s="452" t="s">
        <v>2418</v>
      </c>
      <c r="C240" s="448" t="s">
        <v>2150</v>
      </c>
      <c r="D240" s="448" t="n">
        <v>70.9</v>
      </c>
      <c r="H240" s="0" t="n">
        <v>49</v>
      </c>
      <c r="I240" s="0" t="n">
        <v>4</v>
      </c>
      <c r="K240" s="0" t="n">
        <v>3.5</v>
      </c>
      <c r="L240" s="0" t="n">
        <v>2</v>
      </c>
    </row>
    <row r="241" customFormat="false" ht="15" hidden="false" customHeight="false" outlineLevel="0" collapsed="false">
      <c r="A241" s="448" t="s">
        <v>122</v>
      </c>
      <c r="B241" s="452" t="s">
        <v>2420</v>
      </c>
      <c r="C241" s="448" t="s">
        <v>2184</v>
      </c>
      <c r="D241" s="448" t="n">
        <v>68.7</v>
      </c>
      <c r="H241" s="0" t="n">
        <v>51</v>
      </c>
      <c r="I241" s="0" t="n">
        <v>4</v>
      </c>
      <c r="K241" s="0" t="n">
        <v>3.5</v>
      </c>
      <c r="L241" s="0" t="n">
        <v>1</v>
      </c>
    </row>
    <row r="242" customFormat="false" ht="15" hidden="false" customHeight="false" outlineLevel="0" collapsed="false">
      <c r="A242" s="448" t="s">
        <v>122</v>
      </c>
      <c r="B242" s="452" t="s">
        <v>2422</v>
      </c>
      <c r="C242" s="448" t="s">
        <v>2173</v>
      </c>
      <c r="D242" s="448" t="n">
        <v>68.5</v>
      </c>
      <c r="H242" s="0" t="n">
        <v>52</v>
      </c>
      <c r="I242" s="0" t="n">
        <v>4</v>
      </c>
      <c r="K242" s="0" t="n">
        <v>0</v>
      </c>
      <c r="L242" s="0" t="n">
        <v>0</v>
      </c>
    </row>
    <row r="243" customFormat="false" ht="15" hidden="false" customHeight="false" outlineLevel="0" collapsed="false">
      <c r="A243" s="448" t="s">
        <v>122</v>
      </c>
      <c r="B243" s="452" t="s">
        <v>2421</v>
      </c>
      <c r="C243" s="448" t="s">
        <v>2144</v>
      </c>
      <c r="D243" s="448" t="n">
        <v>66.9</v>
      </c>
      <c r="H243" s="0" t="n">
        <v>78</v>
      </c>
      <c r="I243" s="0" t="n">
        <v>4</v>
      </c>
      <c r="K243" s="0" t="n">
        <v>3</v>
      </c>
      <c r="L243" s="0" t="n">
        <v>2</v>
      </c>
    </row>
    <row r="244" customFormat="false" ht="15" hidden="false" customHeight="false" outlineLevel="0" collapsed="false">
      <c r="A244" s="448" t="s">
        <v>51</v>
      </c>
      <c r="B244" s="452" t="s">
        <v>2410</v>
      </c>
      <c r="C244" s="448" t="s">
        <v>2208</v>
      </c>
      <c r="D244" s="448" t="n">
        <v>66.9</v>
      </c>
      <c r="H244" s="0" t="n">
        <v>53</v>
      </c>
      <c r="I244" s="0" t="n">
        <v>4</v>
      </c>
      <c r="K244" s="0" t="n">
        <v>3.5</v>
      </c>
      <c r="L244" s="0" t="n">
        <v>2</v>
      </c>
    </row>
    <row r="245" customFormat="false" ht="15" hidden="false" customHeight="false" outlineLevel="0" collapsed="false">
      <c r="A245" s="448" t="s">
        <v>122</v>
      </c>
      <c r="B245" s="452" t="s">
        <v>2423</v>
      </c>
      <c r="C245" s="448" t="s">
        <v>2135</v>
      </c>
      <c r="D245" s="448" t="n">
        <v>66.4</v>
      </c>
      <c r="H245" s="0" t="n">
        <v>55</v>
      </c>
      <c r="I245" s="0" t="n">
        <v>4</v>
      </c>
      <c r="K245" s="0" t="n">
        <v>0</v>
      </c>
      <c r="L245" s="0" t="n">
        <v>0</v>
      </c>
    </row>
    <row r="246" customFormat="false" ht="15" hidden="false" customHeight="false" outlineLevel="0" collapsed="false">
      <c r="A246" s="448" t="s">
        <v>51</v>
      </c>
      <c r="B246" s="452" t="s">
        <v>2415</v>
      </c>
      <c r="C246" s="448" t="s">
        <v>2179</v>
      </c>
      <c r="D246" s="448" t="n">
        <v>63.5</v>
      </c>
      <c r="H246" s="0" t="n">
        <v>64</v>
      </c>
      <c r="I246" s="0" t="n">
        <v>4</v>
      </c>
      <c r="K246" s="0" t="n">
        <v>3.5</v>
      </c>
      <c r="L246" s="0" t="n">
        <v>1.5</v>
      </c>
    </row>
    <row r="247" customFormat="false" ht="15" hidden="false" customHeight="false" outlineLevel="0" collapsed="false">
      <c r="A247" s="448" t="s">
        <v>122</v>
      </c>
      <c r="B247" s="452" t="s">
        <v>2424</v>
      </c>
      <c r="C247" s="448" t="s">
        <v>2171</v>
      </c>
      <c r="D247" s="448" t="n">
        <v>63.1</v>
      </c>
      <c r="H247" s="0" t="n">
        <v>115</v>
      </c>
      <c r="I247" s="0" t="n">
        <v>4</v>
      </c>
      <c r="K247" s="0" t="n">
        <v>0</v>
      </c>
      <c r="L247" s="0" t="n">
        <v>0</v>
      </c>
    </row>
    <row r="248" customFormat="false" ht="15" hidden="false" customHeight="false" outlineLevel="0" collapsed="false">
      <c r="A248" s="448" t="s">
        <v>130</v>
      </c>
      <c r="B248" s="452" t="s">
        <v>2425</v>
      </c>
      <c r="C248" s="448" t="s">
        <v>2154</v>
      </c>
      <c r="D248" s="448" t="n">
        <v>62</v>
      </c>
      <c r="H248" s="0" t="n">
        <v>56</v>
      </c>
      <c r="I248" s="0" t="n">
        <v>4</v>
      </c>
      <c r="K248" s="0" t="n">
        <v>3.5</v>
      </c>
      <c r="L248" s="0" t="n">
        <v>1.5</v>
      </c>
    </row>
    <row r="249" customFormat="false" ht="15" hidden="false" customHeight="false" outlineLevel="0" collapsed="false">
      <c r="A249" s="448" t="s">
        <v>130</v>
      </c>
      <c r="B249" s="452" t="s">
        <v>2427</v>
      </c>
      <c r="C249" s="448" t="s">
        <v>2146</v>
      </c>
      <c r="D249" s="448" t="n">
        <v>61.5</v>
      </c>
      <c r="H249" s="0" t="n">
        <v>57</v>
      </c>
      <c r="I249" s="0" t="n">
        <v>4</v>
      </c>
      <c r="K249" s="0" t="n">
        <v>0</v>
      </c>
      <c r="L249" s="0" t="n">
        <v>0</v>
      </c>
    </row>
    <row r="250" customFormat="false" ht="15" hidden="false" customHeight="false" outlineLevel="0" collapsed="false">
      <c r="A250" s="448" t="s">
        <v>51</v>
      </c>
      <c r="B250" s="452" t="s">
        <v>2400</v>
      </c>
      <c r="C250" s="448" t="s">
        <v>2166</v>
      </c>
      <c r="D250" s="448" t="n">
        <v>60.9</v>
      </c>
      <c r="H250" s="0" t="n">
        <v>121</v>
      </c>
      <c r="I250" s="0" t="n">
        <v>4</v>
      </c>
      <c r="K250" s="0" t="n">
        <v>0</v>
      </c>
      <c r="L250" s="0" t="n">
        <v>0</v>
      </c>
    </row>
    <row r="251" customFormat="false" ht="15" hidden="false" customHeight="false" outlineLevel="0" collapsed="false">
      <c r="A251" s="448" t="s">
        <v>122</v>
      </c>
      <c r="B251" s="452" t="s">
        <v>2429</v>
      </c>
      <c r="C251" s="448" t="s">
        <v>2171</v>
      </c>
      <c r="D251" s="448" t="n">
        <v>60.8</v>
      </c>
      <c r="H251" s="0" t="n">
        <v>58</v>
      </c>
      <c r="I251" s="0" t="n">
        <v>4</v>
      </c>
      <c r="K251" s="0" t="n">
        <v>0</v>
      </c>
      <c r="L251" s="0" t="n">
        <v>0</v>
      </c>
    </row>
    <row r="252" customFormat="false" ht="15" hidden="false" customHeight="false" outlineLevel="0" collapsed="false">
      <c r="A252" s="448" t="s">
        <v>130</v>
      </c>
      <c r="B252" s="452" t="s">
        <v>2428</v>
      </c>
      <c r="C252" s="448" t="s">
        <v>2191</v>
      </c>
      <c r="D252" s="448" t="n">
        <v>60.6</v>
      </c>
      <c r="H252" s="0" t="n">
        <v>143</v>
      </c>
      <c r="I252" s="0" t="n">
        <v>4</v>
      </c>
      <c r="K252" s="0" t="n">
        <v>0</v>
      </c>
      <c r="L252" s="0" t="n">
        <v>0</v>
      </c>
    </row>
    <row r="253" customFormat="false" ht="15" hidden="false" customHeight="false" outlineLevel="0" collapsed="false">
      <c r="A253" s="448" t="s">
        <v>51</v>
      </c>
      <c r="B253" s="452" t="s">
        <v>2407</v>
      </c>
      <c r="C253" s="448" t="s">
        <v>2408</v>
      </c>
      <c r="D253" s="448" t="n">
        <v>60</v>
      </c>
      <c r="H253" s="0" t="n">
        <v>59</v>
      </c>
      <c r="I253" s="0" t="n">
        <v>4</v>
      </c>
      <c r="K253" s="0" t="n">
        <v>0</v>
      </c>
      <c r="L253" s="0" t="n">
        <v>0</v>
      </c>
    </row>
    <row r="254" customFormat="false" ht="15" hidden="false" customHeight="false" outlineLevel="0" collapsed="false">
      <c r="A254" s="448" t="s">
        <v>51</v>
      </c>
      <c r="B254" s="452" t="s">
        <v>2396</v>
      </c>
      <c r="C254" s="448" t="s">
        <v>2148</v>
      </c>
      <c r="D254" s="448" t="n">
        <v>59.4</v>
      </c>
      <c r="H254" s="0" t="n">
        <v>68</v>
      </c>
      <c r="I254" s="0" t="n">
        <v>4</v>
      </c>
      <c r="K254" s="0" t="n">
        <v>0</v>
      </c>
      <c r="L254" s="0" t="n">
        <v>0</v>
      </c>
    </row>
    <row r="255" customFormat="false" ht="15" hidden="false" customHeight="false" outlineLevel="0" collapsed="false">
      <c r="A255" s="448" t="s">
        <v>122</v>
      </c>
      <c r="B255" s="452" t="s">
        <v>2431</v>
      </c>
      <c r="C255" s="448" t="s">
        <v>2166</v>
      </c>
      <c r="D255" s="448" t="n">
        <v>58.7</v>
      </c>
      <c r="H255" s="0" t="n">
        <v>111</v>
      </c>
      <c r="I255" s="0" t="n">
        <v>4</v>
      </c>
      <c r="K255" s="0" t="n">
        <v>0</v>
      </c>
      <c r="L255" s="0" t="n">
        <v>0</v>
      </c>
    </row>
    <row r="256" customFormat="false" ht="15" hidden="false" customHeight="false" outlineLevel="0" collapsed="false">
      <c r="A256" s="448" t="s">
        <v>122</v>
      </c>
      <c r="B256" s="452" t="s">
        <v>2433</v>
      </c>
      <c r="C256" s="448" t="s">
        <v>2139</v>
      </c>
      <c r="D256" s="448" t="n">
        <v>58.7</v>
      </c>
      <c r="H256" s="0" t="n">
        <v>62</v>
      </c>
      <c r="I256" s="0" t="n">
        <v>4</v>
      </c>
      <c r="K256" s="0" t="n">
        <v>0</v>
      </c>
      <c r="L256" s="0" t="n">
        <v>0</v>
      </c>
    </row>
    <row r="257" customFormat="false" ht="15" hidden="false" customHeight="false" outlineLevel="0" collapsed="false">
      <c r="A257" s="448" t="s">
        <v>122</v>
      </c>
      <c r="B257" s="452" t="s">
        <v>2426</v>
      </c>
      <c r="C257" s="448" t="s">
        <v>2177</v>
      </c>
      <c r="D257" s="448" t="n">
        <v>57.8</v>
      </c>
      <c r="H257" s="0" t="n">
        <v>63</v>
      </c>
      <c r="I257" s="0" t="n">
        <v>4</v>
      </c>
      <c r="K257" s="0" t="n">
        <v>0</v>
      </c>
      <c r="L257" s="0" t="n">
        <v>0</v>
      </c>
    </row>
    <row r="258" customFormat="false" ht="15" hidden="false" customHeight="false" outlineLevel="0" collapsed="false">
      <c r="A258" s="448" t="s">
        <v>122</v>
      </c>
      <c r="B258" s="452" t="s">
        <v>2436</v>
      </c>
      <c r="C258" s="448" t="s">
        <v>2389</v>
      </c>
      <c r="D258" s="448" t="n">
        <v>57.8</v>
      </c>
      <c r="H258" s="0" t="n">
        <v>65</v>
      </c>
      <c r="I258" s="0" t="n">
        <v>4</v>
      </c>
      <c r="K258" s="0" t="n">
        <v>0</v>
      </c>
      <c r="L258" s="0" t="n">
        <v>0</v>
      </c>
    </row>
    <row r="259" customFormat="false" ht="15" hidden="false" customHeight="false" outlineLevel="0" collapsed="false">
      <c r="A259" s="448" t="s">
        <v>22</v>
      </c>
      <c r="B259" s="452" t="s">
        <v>2395</v>
      </c>
      <c r="C259" s="448" t="s">
        <v>2208</v>
      </c>
      <c r="D259" s="448" t="n">
        <v>57.7</v>
      </c>
      <c r="H259" s="0" t="n">
        <v>66</v>
      </c>
      <c r="I259" s="0" t="n">
        <v>4</v>
      </c>
      <c r="K259" s="0" t="n">
        <v>0</v>
      </c>
      <c r="L259" s="0" t="n">
        <v>0</v>
      </c>
    </row>
    <row r="260" customFormat="false" ht="15" hidden="false" customHeight="false" outlineLevel="0" collapsed="false">
      <c r="A260" s="448" t="s">
        <v>130</v>
      </c>
      <c r="B260" s="452" t="s">
        <v>2438</v>
      </c>
      <c r="C260" s="448" t="s">
        <v>2208</v>
      </c>
      <c r="D260" s="448" t="n">
        <v>56.8</v>
      </c>
      <c r="H260" s="0" t="n">
        <v>151</v>
      </c>
      <c r="I260" s="0" t="n">
        <v>4</v>
      </c>
      <c r="K260" s="0" t="n">
        <v>0</v>
      </c>
      <c r="L260" s="0" t="n">
        <v>0</v>
      </c>
    </row>
    <row r="261" customFormat="false" ht="15" hidden="false" customHeight="false" outlineLevel="0" collapsed="false">
      <c r="A261" s="448" t="s">
        <v>122</v>
      </c>
      <c r="B261" s="452" t="s">
        <v>2430</v>
      </c>
      <c r="C261" s="448" t="s">
        <v>2148</v>
      </c>
      <c r="D261" s="448" t="n">
        <v>56.2</v>
      </c>
      <c r="H261" s="0" t="n">
        <v>87</v>
      </c>
      <c r="I261" s="0" t="n">
        <v>4</v>
      </c>
      <c r="K261" s="0" t="n">
        <v>0</v>
      </c>
      <c r="L261" s="0" t="n">
        <v>0</v>
      </c>
    </row>
    <row r="262" customFormat="false" ht="15" hidden="false" customHeight="false" outlineLevel="0" collapsed="false">
      <c r="A262" s="448" t="s">
        <v>122</v>
      </c>
      <c r="B262" s="452" t="s">
        <v>2441</v>
      </c>
      <c r="C262" s="448" t="s">
        <v>2131</v>
      </c>
      <c r="D262" s="448" t="n">
        <v>55.5</v>
      </c>
      <c r="H262" s="0" t="n">
        <v>67</v>
      </c>
      <c r="I262" s="0" t="n">
        <v>4</v>
      </c>
      <c r="K262" s="0" t="n">
        <v>0</v>
      </c>
      <c r="L262" s="0" t="n">
        <v>0</v>
      </c>
    </row>
    <row r="263" customFormat="false" ht="15" hidden="false" customHeight="false" outlineLevel="0" collapsed="false">
      <c r="A263" s="448" t="s">
        <v>130</v>
      </c>
      <c r="B263" s="452" t="s">
        <v>2442</v>
      </c>
      <c r="C263" s="448" t="s">
        <v>2166</v>
      </c>
      <c r="D263" s="448" t="n">
        <v>55.2</v>
      </c>
      <c r="H263" s="0" t="n">
        <v>69</v>
      </c>
      <c r="I263" s="0" t="n">
        <v>4</v>
      </c>
      <c r="K263" s="0" t="n">
        <v>0</v>
      </c>
      <c r="L263" s="0" t="n">
        <v>0</v>
      </c>
    </row>
    <row r="264" customFormat="false" ht="15" hidden="false" customHeight="false" outlineLevel="0" collapsed="false">
      <c r="A264" s="448" t="s">
        <v>51</v>
      </c>
      <c r="B264" s="452" t="s">
        <v>2432</v>
      </c>
      <c r="C264" s="448" t="s">
        <v>2137</v>
      </c>
      <c r="D264" s="448" t="n">
        <v>53.2</v>
      </c>
      <c r="H264" s="0" t="n">
        <v>70</v>
      </c>
      <c r="I264" s="0" t="n">
        <v>4</v>
      </c>
      <c r="K264" s="0" t="n">
        <v>0</v>
      </c>
      <c r="L264" s="0" t="n">
        <v>0</v>
      </c>
    </row>
    <row r="265" customFormat="false" ht="15" hidden="false" customHeight="false" outlineLevel="0" collapsed="false">
      <c r="A265" s="448" t="s">
        <v>51</v>
      </c>
      <c r="B265" s="452" t="s">
        <v>2434</v>
      </c>
      <c r="C265" s="448" t="s">
        <v>2198</v>
      </c>
      <c r="D265" s="448" t="n">
        <v>52.4</v>
      </c>
      <c r="H265" s="0" t="n">
        <v>71</v>
      </c>
      <c r="I265" s="0" t="n">
        <v>4</v>
      </c>
      <c r="K265" s="0" t="n">
        <v>0</v>
      </c>
      <c r="L265" s="0" t="n">
        <v>0</v>
      </c>
    </row>
    <row r="266" customFormat="false" ht="15" hidden="false" customHeight="false" outlineLevel="0" collapsed="false">
      <c r="A266" s="448" t="s">
        <v>122</v>
      </c>
      <c r="B266" s="452" t="s">
        <v>2439</v>
      </c>
      <c r="C266" s="448" t="s">
        <v>2137</v>
      </c>
      <c r="D266" s="448" t="n">
        <v>51</v>
      </c>
      <c r="H266" s="0" t="n">
        <v>94</v>
      </c>
      <c r="I266" s="0" t="n">
        <v>4</v>
      </c>
      <c r="K266" s="0" t="n">
        <v>0</v>
      </c>
      <c r="L266" s="0" t="n">
        <v>0</v>
      </c>
    </row>
    <row r="267" customFormat="false" ht="15" hidden="false" customHeight="false" outlineLevel="0" collapsed="false">
      <c r="A267" s="448" t="s">
        <v>130</v>
      </c>
      <c r="B267" s="452" t="s">
        <v>2445</v>
      </c>
      <c r="C267" s="448" t="s">
        <v>2189</v>
      </c>
      <c r="D267" s="448" t="n">
        <v>50.9</v>
      </c>
      <c r="H267" s="0" t="n">
        <v>61</v>
      </c>
      <c r="I267" s="0" t="n">
        <v>4</v>
      </c>
      <c r="K267" s="0" t="n">
        <v>0</v>
      </c>
      <c r="L267" s="0" t="n">
        <v>0</v>
      </c>
    </row>
    <row r="268" customFormat="false" ht="15" hidden="false" customHeight="false" outlineLevel="0" collapsed="false">
      <c r="A268" s="448" t="s">
        <v>130</v>
      </c>
      <c r="B268" s="452" t="s">
        <v>2447</v>
      </c>
      <c r="C268" s="448" t="s">
        <v>2131</v>
      </c>
      <c r="D268" s="448" t="n">
        <v>50.3</v>
      </c>
      <c r="H268" s="0" t="n">
        <v>74</v>
      </c>
      <c r="I268" s="0" t="n">
        <v>4</v>
      </c>
      <c r="K268" s="0" t="n">
        <v>3.5</v>
      </c>
      <c r="L268" s="0" t="n">
        <v>1.5</v>
      </c>
    </row>
    <row r="269" customFormat="false" ht="15" hidden="false" customHeight="false" outlineLevel="0" collapsed="false">
      <c r="A269" s="448" t="s">
        <v>51</v>
      </c>
      <c r="B269" s="452" t="s">
        <v>2443</v>
      </c>
      <c r="C269" s="448" t="s">
        <v>2173</v>
      </c>
      <c r="D269" s="448" t="n">
        <v>49.6</v>
      </c>
      <c r="H269" s="0" t="n">
        <v>23</v>
      </c>
      <c r="I269" s="0" t="n">
        <v>4</v>
      </c>
      <c r="K269" s="0" t="n">
        <v>0</v>
      </c>
      <c r="L269" s="0" t="n">
        <v>0</v>
      </c>
    </row>
    <row r="270" customFormat="false" ht="15" hidden="false" customHeight="false" outlineLevel="0" collapsed="false">
      <c r="A270" s="448" t="s">
        <v>51</v>
      </c>
      <c r="B270" s="452" t="s">
        <v>2435</v>
      </c>
      <c r="C270" s="448" t="s">
        <v>2162</v>
      </c>
      <c r="D270" s="448" t="n">
        <v>49.2</v>
      </c>
      <c r="H270" s="0" t="n">
        <v>75</v>
      </c>
      <c r="I270" s="0" t="n">
        <v>4</v>
      </c>
      <c r="K270" s="0" t="n">
        <v>0</v>
      </c>
      <c r="L270" s="0" t="n">
        <v>0</v>
      </c>
    </row>
    <row r="271" customFormat="false" ht="15" hidden="false" customHeight="false" outlineLevel="0" collapsed="false">
      <c r="A271" s="448" t="s">
        <v>122</v>
      </c>
      <c r="B271" s="452" t="s">
        <v>2449</v>
      </c>
      <c r="C271" s="448" t="s">
        <v>2208</v>
      </c>
      <c r="D271" s="448" t="n">
        <v>49.1</v>
      </c>
      <c r="H271" s="0" t="n">
        <v>76</v>
      </c>
      <c r="I271" s="0" t="n">
        <v>4</v>
      </c>
      <c r="K271" s="0" t="n">
        <v>0</v>
      </c>
      <c r="L271" s="0" t="n">
        <v>0</v>
      </c>
    </row>
    <row r="272" customFormat="false" ht="15" hidden="false" customHeight="false" outlineLevel="0" collapsed="false">
      <c r="A272" s="448" t="s">
        <v>122</v>
      </c>
      <c r="B272" s="452" t="s">
        <v>2715</v>
      </c>
      <c r="C272" s="448" t="s">
        <v>2451</v>
      </c>
      <c r="D272" s="448" t="n">
        <v>47.2</v>
      </c>
      <c r="H272" s="0" t="n">
        <v>124</v>
      </c>
      <c r="I272" s="0" t="n">
        <v>4</v>
      </c>
      <c r="K272" s="0" t="n">
        <v>0</v>
      </c>
      <c r="L272" s="0" t="n">
        <v>0</v>
      </c>
    </row>
    <row r="273" customFormat="false" ht="15" hidden="false" customHeight="false" outlineLevel="0" collapsed="false">
      <c r="A273" s="448" t="s">
        <v>51</v>
      </c>
      <c r="B273" s="452" t="s">
        <v>2446</v>
      </c>
      <c r="C273" s="448" t="s">
        <v>2160</v>
      </c>
      <c r="D273" s="448" t="n">
        <v>46.5</v>
      </c>
      <c r="H273" s="0" t="n">
        <v>77</v>
      </c>
      <c r="I273" s="0" t="n">
        <v>4</v>
      </c>
      <c r="K273" s="0" t="n">
        <v>0</v>
      </c>
      <c r="L273" s="0" t="n">
        <v>0</v>
      </c>
    </row>
    <row r="274" customFormat="false" ht="15" hidden="false" customHeight="false" outlineLevel="0" collapsed="false">
      <c r="A274" s="448" t="s">
        <v>130</v>
      </c>
      <c r="B274" s="452" t="s">
        <v>2453</v>
      </c>
      <c r="C274" s="448" t="s">
        <v>2179</v>
      </c>
      <c r="D274" s="448" t="n">
        <v>46.3</v>
      </c>
      <c r="H274" s="0" t="n">
        <v>79</v>
      </c>
      <c r="I274" s="0" t="n">
        <v>4</v>
      </c>
      <c r="K274" s="0" t="n">
        <v>0</v>
      </c>
      <c r="L274" s="0" t="n">
        <v>0</v>
      </c>
    </row>
    <row r="275" customFormat="false" ht="15" hidden="false" customHeight="false" outlineLevel="0" collapsed="false">
      <c r="A275" s="448" t="s">
        <v>51</v>
      </c>
      <c r="B275" s="452" t="s">
        <v>2437</v>
      </c>
      <c r="C275" s="448" t="s">
        <v>2198</v>
      </c>
      <c r="D275" s="448" t="n">
        <v>45.7</v>
      </c>
      <c r="H275" s="0" t="n">
        <v>80</v>
      </c>
      <c r="I275" s="0" t="n">
        <v>4</v>
      </c>
      <c r="K275" s="0" t="n">
        <v>0</v>
      </c>
      <c r="L275" s="0" t="n">
        <v>0</v>
      </c>
    </row>
    <row r="276" customFormat="false" ht="15" hidden="false" customHeight="false" outlineLevel="0" collapsed="false">
      <c r="A276" s="448" t="s">
        <v>130</v>
      </c>
      <c r="B276" s="452" t="s">
        <v>2454</v>
      </c>
      <c r="C276" s="448" t="s">
        <v>2175</v>
      </c>
      <c r="D276" s="448" t="n">
        <v>44.6</v>
      </c>
      <c r="H276" s="0" t="n">
        <v>81</v>
      </c>
      <c r="I276" s="0" t="n">
        <v>4</v>
      </c>
      <c r="K276" s="0" t="n">
        <v>0</v>
      </c>
      <c r="L276" s="0" t="n">
        <v>0</v>
      </c>
    </row>
    <row r="277" customFormat="false" ht="15" hidden="false" customHeight="false" outlineLevel="0" collapsed="false">
      <c r="A277" s="448" t="s">
        <v>130</v>
      </c>
      <c r="B277" s="452" t="s">
        <v>2456</v>
      </c>
      <c r="C277" s="448" t="s">
        <v>2168</v>
      </c>
      <c r="D277" s="448" t="n">
        <v>43.6</v>
      </c>
      <c r="H277" s="0" t="n">
        <v>60</v>
      </c>
      <c r="I277" s="0" t="n">
        <v>4</v>
      </c>
      <c r="K277" s="0" t="n">
        <v>0</v>
      </c>
      <c r="L277" s="0" t="n">
        <v>0</v>
      </c>
    </row>
    <row r="278" customFormat="false" ht="15" hidden="false" customHeight="false" outlineLevel="0" collapsed="false">
      <c r="A278" s="448" t="s">
        <v>130</v>
      </c>
      <c r="B278" s="452" t="s">
        <v>2458</v>
      </c>
      <c r="C278" s="448" t="s">
        <v>2173</v>
      </c>
      <c r="D278" s="448" t="n">
        <v>42</v>
      </c>
      <c r="H278" s="0" t="n">
        <v>82</v>
      </c>
      <c r="I278" s="0" t="n">
        <v>4</v>
      </c>
      <c r="K278" s="0" t="n">
        <v>0</v>
      </c>
      <c r="L278" s="0" t="n">
        <v>0</v>
      </c>
    </row>
    <row r="279" customFormat="false" ht="15" hidden="false" customHeight="false" outlineLevel="0" collapsed="false">
      <c r="A279" s="448" t="s">
        <v>122</v>
      </c>
      <c r="B279" s="452" t="s">
        <v>2460</v>
      </c>
      <c r="C279" s="448" t="s">
        <v>2182</v>
      </c>
      <c r="D279" s="448" t="n">
        <v>41.2</v>
      </c>
      <c r="H279" s="0" t="n">
        <v>83</v>
      </c>
      <c r="I279" s="0" t="n">
        <v>4</v>
      </c>
      <c r="K279" s="0" t="n">
        <v>0</v>
      </c>
      <c r="L279" s="0" t="n">
        <v>0</v>
      </c>
    </row>
    <row r="280" customFormat="false" ht="15" hidden="false" customHeight="false" outlineLevel="0" collapsed="false">
      <c r="A280" s="448" t="s">
        <v>122</v>
      </c>
      <c r="B280" s="452" t="s">
        <v>2462</v>
      </c>
      <c r="C280" s="448" t="s">
        <v>2171</v>
      </c>
      <c r="D280" s="448" t="n">
        <v>41.1</v>
      </c>
      <c r="H280" s="0" t="n">
        <v>84</v>
      </c>
      <c r="I280" s="0" t="n">
        <v>4</v>
      </c>
      <c r="K280" s="0" t="n">
        <v>0</v>
      </c>
      <c r="L280" s="0" t="n">
        <v>0</v>
      </c>
    </row>
    <row r="281" customFormat="false" ht="15" hidden="false" customHeight="false" outlineLevel="0" collapsed="false">
      <c r="A281" s="448" t="s">
        <v>122</v>
      </c>
      <c r="B281" s="452" t="s">
        <v>2463</v>
      </c>
      <c r="C281" s="448" t="s">
        <v>2148</v>
      </c>
      <c r="D281" s="448" t="n">
        <v>41</v>
      </c>
      <c r="H281" s="0" t="n">
        <v>85</v>
      </c>
      <c r="I281" s="0" t="n">
        <v>4</v>
      </c>
      <c r="K281" s="0" t="n">
        <v>0</v>
      </c>
      <c r="L281" s="0" t="n">
        <v>0</v>
      </c>
    </row>
    <row r="282" customFormat="false" ht="15" hidden="false" customHeight="false" outlineLevel="0" collapsed="false">
      <c r="A282" s="448" t="s">
        <v>122</v>
      </c>
      <c r="B282" s="452" t="s">
        <v>2465</v>
      </c>
      <c r="C282" s="448" t="s">
        <v>2189</v>
      </c>
      <c r="D282" s="448" t="n">
        <v>40.9</v>
      </c>
      <c r="H282" s="0" t="n">
        <v>96</v>
      </c>
      <c r="I282" s="0" t="n">
        <v>4</v>
      </c>
      <c r="K282" s="0" t="n">
        <v>0</v>
      </c>
      <c r="L282" s="0" t="n">
        <v>0</v>
      </c>
    </row>
    <row r="283" customFormat="false" ht="15" hidden="false" customHeight="false" outlineLevel="0" collapsed="false">
      <c r="A283" s="448" t="s">
        <v>51</v>
      </c>
      <c r="B283" s="452" t="s">
        <v>2440</v>
      </c>
      <c r="C283" s="448" t="s">
        <v>2184</v>
      </c>
      <c r="D283" s="448" t="n">
        <v>40.7</v>
      </c>
      <c r="H283" s="0" t="n">
        <v>86</v>
      </c>
      <c r="I283" s="0" t="n">
        <v>4</v>
      </c>
      <c r="K283" s="0" t="n">
        <v>0</v>
      </c>
      <c r="L283" s="0" t="n">
        <v>0</v>
      </c>
    </row>
    <row r="284" customFormat="false" ht="15" hidden="false" customHeight="false" outlineLevel="0" collapsed="false">
      <c r="A284" s="448" t="s">
        <v>130</v>
      </c>
      <c r="B284" s="452" t="s">
        <v>2467</v>
      </c>
      <c r="C284" s="448" t="s">
        <v>2191</v>
      </c>
      <c r="D284" s="448" t="n">
        <v>40.6</v>
      </c>
      <c r="H284" s="0" t="n">
        <v>88</v>
      </c>
      <c r="I284" s="0" t="n">
        <v>4</v>
      </c>
      <c r="K284" s="0" t="n">
        <v>0</v>
      </c>
      <c r="L284" s="0" t="n">
        <v>0</v>
      </c>
    </row>
    <row r="285" customFormat="false" ht="15" hidden="false" customHeight="false" outlineLevel="0" collapsed="false">
      <c r="A285" s="448" t="s">
        <v>122</v>
      </c>
      <c r="B285" s="452" t="s">
        <v>2469</v>
      </c>
      <c r="C285" s="448" t="s">
        <v>2191</v>
      </c>
      <c r="D285" s="448" t="n">
        <v>40.3</v>
      </c>
      <c r="H285" s="0" t="n">
        <v>89</v>
      </c>
      <c r="I285" s="0" t="n">
        <v>4</v>
      </c>
      <c r="K285" s="0" t="n">
        <v>0</v>
      </c>
      <c r="L285" s="0" t="n">
        <v>0</v>
      </c>
    </row>
    <row r="286" customFormat="false" ht="15" hidden="false" customHeight="false" outlineLevel="0" collapsed="false">
      <c r="A286" s="448" t="s">
        <v>51</v>
      </c>
      <c r="B286" s="452" t="s">
        <v>2444</v>
      </c>
      <c r="C286" s="448" t="s">
        <v>2137</v>
      </c>
      <c r="D286" s="448" t="n">
        <v>39.6</v>
      </c>
      <c r="H286" s="0" t="n">
        <v>90</v>
      </c>
      <c r="I286" s="0" t="n">
        <v>4</v>
      </c>
      <c r="K286" s="0" t="n">
        <v>0</v>
      </c>
      <c r="L286" s="0" t="n">
        <v>0</v>
      </c>
    </row>
    <row r="287" customFormat="false" ht="15" hidden="false" customHeight="false" outlineLevel="0" collapsed="false">
      <c r="A287" s="448" t="s">
        <v>51</v>
      </c>
      <c r="B287" s="452" t="s">
        <v>2452</v>
      </c>
      <c r="C287" s="448" t="s">
        <v>2148</v>
      </c>
      <c r="D287" s="448" t="n">
        <v>38.8</v>
      </c>
      <c r="H287" s="0" t="n">
        <v>91</v>
      </c>
      <c r="I287" s="0" t="n">
        <v>4</v>
      </c>
      <c r="K287" s="0" t="n">
        <v>0</v>
      </c>
      <c r="L287" s="0" t="n">
        <v>0</v>
      </c>
    </row>
    <row r="288" customFormat="false" ht="15" hidden="false" customHeight="false" outlineLevel="0" collapsed="false">
      <c r="A288" s="448" t="s">
        <v>51</v>
      </c>
      <c r="B288" s="452" t="s">
        <v>2471</v>
      </c>
      <c r="C288" s="448" t="s">
        <v>2133</v>
      </c>
      <c r="D288" s="448" t="n">
        <v>38.6</v>
      </c>
      <c r="H288" s="0" t="n">
        <v>92</v>
      </c>
      <c r="I288" s="0" t="n">
        <v>4</v>
      </c>
      <c r="K288" s="0" t="n">
        <v>0</v>
      </c>
      <c r="L288" s="0" t="n">
        <v>0</v>
      </c>
    </row>
    <row r="289" customFormat="false" ht="15" hidden="false" customHeight="false" outlineLevel="0" collapsed="false">
      <c r="A289" s="448" t="s">
        <v>122</v>
      </c>
      <c r="B289" s="452" t="s">
        <v>2473</v>
      </c>
      <c r="C289" s="448" t="s">
        <v>2184</v>
      </c>
      <c r="D289" s="448" t="n">
        <v>38.5</v>
      </c>
      <c r="H289" s="0" t="n">
        <v>99</v>
      </c>
      <c r="I289" s="0" t="n">
        <v>4</v>
      </c>
      <c r="K289" s="0" t="n">
        <v>0</v>
      </c>
      <c r="L289" s="0" t="n">
        <v>0</v>
      </c>
    </row>
    <row r="290" customFormat="false" ht="15" hidden="false" customHeight="false" outlineLevel="0" collapsed="false">
      <c r="A290" s="448" t="s">
        <v>51</v>
      </c>
      <c r="B290" s="452" t="s">
        <v>2466</v>
      </c>
      <c r="C290" s="448" t="s">
        <v>2162</v>
      </c>
      <c r="D290" s="448" t="n">
        <v>38.4</v>
      </c>
      <c r="H290" s="0" t="n">
        <v>93</v>
      </c>
      <c r="I290" s="0" t="n">
        <v>4</v>
      </c>
      <c r="K290" s="0" t="n">
        <v>0</v>
      </c>
      <c r="L290" s="0" t="n">
        <v>0</v>
      </c>
    </row>
    <row r="291" customFormat="false" ht="15" hidden="false" customHeight="false" outlineLevel="0" collapsed="false">
      <c r="A291" s="448" t="s">
        <v>122</v>
      </c>
      <c r="B291" s="452" t="s">
        <v>2475</v>
      </c>
      <c r="C291" s="448" t="s">
        <v>2131</v>
      </c>
      <c r="D291" s="448" t="n">
        <v>37.4</v>
      </c>
      <c r="H291" s="0" t="n">
        <v>95</v>
      </c>
      <c r="I291" s="0" t="n">
        <v>4</v>
      </c>
      <c r="K291" s="0" t="n">
        <v>0</v>
      </c>
      <c r="L291" s="0" t="n">
        <v>0</v>
      </c>
    </row>
    <row r="292" customFormat="false" ht="15" hidden="false" customHeight="false" outlineLevel="0" collapsed="false">
      <c r="A292" s="448" t="s">
        <v>51</v>
      </c>
      <c r="B292" s="452" t="s">
        <v>2476</v>
      </c>
      <c r="C292" s="448" t="s">
        <v>2148</v>
      </c>
      <c r="D292" s="448" t="n">
        <v>36.9</v>
      </c>
      <c r="H292" s="0" t="n">
        <v>98</v>
      </c>
      <c r="I292" s="0" t="n">
        <v>4</v>
      </c>
      <c r="K292" s="0" t="n">
        <v>0</v>
      </c>
      <c r="L292" s="0" t="n">
        <v>0</v>
      </c>
    </row>
    <row r="293" customFormat="false" ht="15" hidden="false" customHeight="false" outlineLevel="0" collapsed="false">
      <c r="A293" s="448" t="s">
        <v>51</v>
      </c>
      <c r="B293" s="452" t="s">
        <v>2461</v>
      </c>
      <c r="C293" s="448" t="s">
        <v>2166</v>
      </c>
      <c r="D293" s="448" t="n">
        <v>36.7</v>
      </c>
      <c r="H293" s="0" t="n">
        <v>100</v>
      </c>
      <c r="I293" s="0" t="n">
        <v>4</v>
      </c>
      <c r="K293" s="0" t="n">
        <v>0</v>
      </c>
      <c r="L293" s="0" t="n">
        <v>0</v>
      </c>
    </row>
    <row r="294" customFormat="false" ht="15" hidden="false" customHeight="false" outlineLevel="0" collapsed="false">
      <c r="A294" s="448" t="s">
        <v>122</v>
      </c>
      <c r="B294" s="452" t="s">
        <v>2477</v>
      </c>
      <c r="C294" s="448" t="s">
        <v>2175</v>
      </c>
      <c r="D294" s="448" t="n">
        <v>35.2</v>
      </c>
      <c r="H294" s="0" t="n">
        <v>101</v>
      </c>
      <c r="I294" s="0" t="n">
        <v>4</v>
      </c>
      <c r="K294" s="0" t="n">
        <v>0</v>
      </c>
      <c r="L294" s="0" t="n">
        <v>0</v>
      </c>
    </row>
    <row r="295" customFormat="false" ht="15" hidden="false" customHeight="false" outlineLevel="0" collapsed="false">
      <c r="A295" s="448" t="s">
        <v>51</v>
      </c>
      <c r="B295" s="452" t="s">
        <v>2464</v>
      </c>
      <c r="C295" s="448" t="s">
        <v>2146</v>
      </c>
      <c r="D295" s="448" t="n">
        <v>34.7</v>
      </c>
      <c r="H295" s="0" t="n">
        <v>109</v>
      </c>
      <c r="I295" s="0" t="n">
        <v>4</v>
      </c>
      <c r="K295" s="0" t="n">
        <v>0</v>
      </c>
      <c r="L295" s="0" t="n">
        <v>0</v>
      </c>
    </row>
    <row r="296" customFormat="false" ht="15" hidden="false" customHeight="false" outlineLevel="0" collapsed="false">
      <c r="A296" s="448" t="s">
        <v>122</v>
      </c>
      <c r="B296" s="452" t="s">
        <v>2479</v>
      </c>
      <c r="C296" s="448" t="s">
        <v>2135</v>
      </c>
      <c r="D296" s="448" t="n">
        <v>34.6</v>
      </c>
      <c r="H296" s="0" t="n">
        <v>102</v>
      </c>
      <c r="I296" s="0" t="n">
        <v>4</v>
      </c>
      <c r="K296" s="0" t="n">
        <v>0</v>
      </c>
      <c r="L296" s="0" t="n">
        <v>0</v>
      </c>
    </row>
    <row r="297" customFormat="false" ht="15" hidden="false" customHeight="false" outlineLevel="0" collapsed="false">
      <c r="A297" s="448" t="s">
        <v>130</v>
      </c>
      <c r="B297" s="452" t="s">
        <v>2480</v>
      </c>
      <c r="C297" s="448" t="s">
        <v>2184</v>
      </c>
      <c r="D297" s="448" t="n">
        <v>33.6</v>
      </c>
      <c r="H297" s="0" t="n">
        <v>103</v>
      </c>
      <c r="I297" s="0" t="n">
        <v>4</v>
      </c>
      <c r="K297" s="0" t="n">
        <v>0</v>
      </c>
      <c r="L297" s="0" t="n">
        <v>0</v>
      </c>
    </row>
    <row r="298" customFormat="false" ht="15" hidden="false" customHeight="false" outlineLevel="0" collapsed="false">
      <c r="A298" s="448" t="s">
        <v>130</v>
      </c>
      <c r="B298" s="452" t="s">
        <v>2483</v>
      </c>
      <c r="C298" s="448" t="s">
        <v>2162</v>
      </c>
      <c r="D298" s="448" t="n">
        <v>33.5</v>
      </c>
      <c r="H298" s="0" t="n">
        <v>104</v>
      </c>
      <c r="I298" s="0" t="n">
        <v>4</v>
      </c>
      <c r="K298" s="0" t="n">
        <v>0</v>
      </c>
      <c r="L298" s="0" t="n">
        <v>0</v>
      </c>
    </row>
    <row r="299" customFormat="false" ht="15" hidden="false" customHeight="false" outlineLevel="0" collapsed="false">
      <c r="A299" s="448" t="s">
        <v>122</v>
      </c>
      <c r="B299" s="452" t="s">
        <v>2481</v>
      </c>
      <c r="C299" s="448" t="s">
        <v>2179</v>
      </c>
      <c r="D299" s="448" t="n">
        <v>33.5</v>
      </c>
      <c r="H299" s="0" t="n">
        <v>105</v>
      </c>
      <c r="I299" s="0" t="n">
        <v>4</v>
      </c>
      <c r="K299" s="0" t="n">
        <v>0</v>
      </c>
      <c r="L299" s="0" t="n">
        <v>0</v>
      </c>
    </row>
    <row r="300" customFormat="false" ht="15" hidden="false" customHeight="false" outlineLevel="0" collapsed="false">
      <c r="A300" s="448" t="s">
        <v>51</v>
      </c>
      <c r="B300" s="452" t="s">
        <v>2474</v>
      </c>
      <c r="C300" s="448" t="s">
        <v>2189</v>
      </c>
      <c r="D300" s="448" t="n">
        <v>32.9</v>
      </c>
      <c r="H300" s="0" t="n">
        <v>106</v>
      </c>
      <c r="I300" s="0" t="n">
        <v>4</v>
      </c>
      <c r="K300" s="0" t="n">
        <v>0</v>
      </c>
      <c r="L300" s="0" t="n">
        <v>0</v>
      </c>
    </row>
    <row r="301" customFormat="false" ht="15" hidden="false" customHeight="false" outlineLevel="0" collapsed="false">
      <c r="A301" s="448" t="s">
        <v>51</v>
      </c>
      <c r="B301" s="452" t="s">
        <v>2482</v>
      </c>
      <c r="C301" s="448" t="s">
        <v>2141</v>
      </c>
      <c r="D301" s="448" t="n">
        <v>32.8</v>
      </c>
      <c r="H301" s="0" t="n">
        <v>107</v>
      </c>
      <c r="I301" s="0" t="n">
        <v>4</v>
      </c>
      <c r="K301" s="0" t="n">
        <v>0</v>
      </c>
      <c r="L301" s="0" t="n">
        <v>0</v>
      </c>
    </row>
    <row r="302" customFormat="false" ht="15" hidden="false" customHeight="false" outlineLevel="0" collapsed="false">
      <c r="A302" s="448" t="s">
        <v>51</v>
      </c>
      <c r="B302" s="452" t="s">
        <v>2455</v>
      </c>
      <c r="C302" s="448" t="s">
        <v>2141</v>
      </c>
      <c r="D302" s="448" t="n">
        <v>32.7</v>
      </c>
      <c r="H302" s="0" t="n">
        <v>44</v>
      </c>
      <c r="I302" s="0" t="n">
        <v>4</v>
      </c>
      <c r="K302" s="0" t="n">
        <v>4</v>
      </c>
      <c r="L302" s="0" t="n">
        <v>2.5</v>
      </c>
    </row>
    <row r="303" customFormat="false" ht="15" hidden="false" customHeight="false" outlineLevel="0" collapsed="false">
      <c r="A303" s="448" t="s">
        <v>122</v>
      </c>
      <c r="B303" s="452" t="s">
        <v>2485</v>
      </c>
      <c r="C303" s="448" t="s">
        <v>2184</v>
      </c>
      <c r="D303" s="448" t="n">
        <v>32.3</v>
      </c>
      <c r="H303" s="0" t="n">
        <v>73</v>
      </c>
      <c r="I303" s="0" t="n">
        <v>4</v>
      </c>
      <c r="K303" s="0" t="n">
        <v>0</v>
      </c>
      <c r="L303" s="0" t="n">
        <v>0</v>
      </c>
    </row>
    <row r="304" customFormat="false" ht="15" hidden="false" customHeight="false" outlineLevel="0" collapsed="false">
      <c r="A304" s="448" t="s">
        <v>122</v>
      </c>
      <c r="B304" s="452" t="s">
        <v>2487</v>
      </c>
      <c r="C304" s="448" t="s">
        <v>2157</v>
      </c>
      <c r="D304" s="448" t="n">
        <v>32.1</v>
      </c>
      <c r="H304" s="0" t="n">
        <v>108</v>
      </c>
      <c r="I304" s="0" t="n">
        <v>4</v>
      </c>
      <c r="K304" s="0" t="n">
        <v>0</v>
      </c>
      <c r="L304" s="0" t="n">
        <v>0</v>
      </c>
    </row>
    <row r="305" customFormat="false" ht="15" hidden="false" customHeight="false" outlineLevel="0" collapsed="false">
      <c r="A305" s="448" t="s">
        <v>130</v>
      </c>
      <c r="B305" s="452" t="s">
        <v>2489</v>
      </c>
      <c r="C305" s="448" t="s">
        <v>2157</v>
      </c>
      <c r="D305" s="448" t="n">
        <v>32</v>
      </c>
      <c r="H305" s="0" t="n">
        <v>110</v>
      </c>
      <c r="I305" s="0" t="n">
        <v>4</v>
      </c>
      <c r="K305" s="0" t="n">
        <v>0</v>
      </c>
      <c r="L305" s="0" t="n">
        <v>0</v>
      </c>
    </row>
    <row r="306" customFormat="false" ht="15" hidden="false" customHeight="false" outlineLevel="0" collapsed="false">
      <c r="A306" s="448" t="s">
        <v>122</v>
      </c>
      <c r="B306" s="452" t="s">
        <v>2491</v>
      </c>
      <c r="C306" s="448" t="s">
        <v>2222</v>
      </c>
      <c r="D306" s="448" t="n">
        <v>31.5</v>
      </c>
      <c r="H306" s="0" t="n">
        <v>111</v>
      </c>
      <c r="I306" s="0" t="n">
        <v>4</v>
      </c>
      <c r="K306" s="0" t="n">
        <v>0</v>
      </c>
      <c r="L306" s="0" t="n">
        <v>0</v>
      </c>
    </row>
    <row r="307" customFormat="false" ht="15" hidden="false" customHeight="false" outlineLevel="0" collapsed="false">
      <c r="A307" s="448" t="s">
        <v>122</v>
      </c>
      <c r="B307" s="452" t="s">
        <v>2493</v>
      </c>
      <c r="C307" s="448" t="s">
        <v>2162</v>
      </c>
      <c r="D307" s="448" t="n">
        <v>31.1</v>
      </c>
      <c r="H307" s="0" t="n">
        <v>112</v>
      </c>
      <c r="I307" s="0" t="n">
        <v>4</v>
      </c>
      <c r="K307" s="0" t="n">
        <v>0</v>
      </c>
      <c r="L307" s="0" t="n">
        <v>0</v>
      </c>
    </row>
    <row r="308" customFormat="false" ht="15" hidden="false" customHeight="false" outlineLevel="0" collapsed="false">
      <c r="A308" s="448" t="s">
        <v>51</v>
      </c>
      <c r="B308" s="452" t="s">
        <v>2470</v>
      </c>
      <c r="C308" s="448" t="s">
        <v>2144</v>
      </c>
      <c r="D308" s="448" t="n">
        <v>30.6</v>
      </c>
      <c r="H308" s="0" t="n">
        <v>113</v>
      </c>
      <c r="I308" s="0" t="n">
        <v>4</v>
      </c>
      <c r="K308" s="0" t="n">
        <v>0</v>
      </c>
      <c r="L308" s="0" t="n">
        <v>0</v>
      </c>
    </row>
    <row r="309" customFormat="false" ht="15" hidden="false" customHeight="false" outlineLevel="0" collapsed="false">
      <c r="A309" s="448" t="s">
        <v>22</v>
      </c>
      <c r="B309" s="452" t="s">
        <v>2457</v>
      </c>
      <c r="C309" s="448" t="s">
        <v>2166</v>
      </c>
      <c r="D309" s="448" t="n">
        <v>30.3</v>
      </c>
      <c r="H309" s="0" t="n">
        <v>114</v>
      </c>
      <c r="I309" s="0" t="n">
        <v>4</v>
      </c>
      <c r="K309" s="0" t="n">
        <v>0</v>
      </c>
      <c r="L309" s="0" t="n">
        <v>0</v>
      </c>
    </row>
    <row r="310" customFormat="false" ht="15" hidden="false" customHeight="false" outlineLevel="0" collapsed="false">
      <c r="A310" s="448" t="s">
        <v>51</v>
      </c>
      <c r="B310" s="452" t="s">
        <v>2472</v>
      </c>
      <c r="C310" s="448" t="s">
        <v>2150</v>
      </c>
      <c r="D310" s="448" t="n">
        <v>30.3</v>
      </c>
      <c r="H310" s="0" t="n">
        <v>116</v>
      </c>
      <c r="I310" s="0" t="n">
        <v>4</v>
      </c>
      <c r="K310" s="0" t="n">
        <v>0</v>
      </c>
      <c r="L310" s="0" t="n">
        <v>0</v>
      </c>
    </row>
    <row r="311" customFormat="false" ht="15" hidden="false" customHeight="false" outlineLevel="0" collapsed="false">
      <c r="A311" s="448" t="s">
        <v>130</v>
      </c>
      <c r="B311" s="452" t="s">
        <v>2495</v>
      </c>
      <c r="C311" s="448" t="s">
        <v>2164</v>
      </c>
      <c r="D311" s="448" t="n">
        <v>29.2</v>
      </c>
      <c r="H311" s="0" t="n">
        <v>117</v>
      </c>
      <c r="I311" s="0" t="n">
        <v>4</v>
      </c>
      <c r="K311" s="0" t="n">
        <v>0</v>
      </c>
      <c r="L311" s="0" t="n">
        <v>0</v>
      </c>
    </row>
    <row r="312" customFormat="false" ht="15" hidden="false" customHeight="false" outlineLevel="0" collapsed="false">
      <c r="A312" s="448" t="s">
        <v>51</v>
      </c>
      <c r="B312" s="452" t="s">
        <v>2468</v>
      </c>
      <c r="C312" s="448" t="s">
        <v>2168</v>
      </c>
      <c r="D312" s="448" t="n">
        <v>29.2</v>
      </c>
      <c r="H312" s="0" t="n">
        <v>118</v>
      </c>
      <c r="I312" s="0" t="n">
        <v>4</v>
      </c>
      <c r="K312" s="0" t="n">
        <v>0</v>
      </c>
      <c r="L312" s="0" t="n">
        <v>0</v>
      </c>
    </row>
    <row r="313" customFormat="false" ht="15" hidden="false" customHeight="false" outlineLevel="0" collapsed="false">
      <c r="A313" s="448" t="s">
        <v>130</v>
      </c>
      <c r="B313" s="452" t="s">
        <v>2497</v>
      </c>
      <c r="C313" s="448" t="s">
        <v>2150</v>
      </c>
      <c r="D313" s="448" t="n">
        <v>28.6</v>
      </c>
      <c r="H313" s="0" t="n">
        <v>119</v>
      </c>
      <c r="I313" s="0" t="n">
        <v>4</v>
      </c>
      <c r="K313" s="0" t="n">
        <v>0</v>
      </c>
      <c r="L313" s="0" t="n">
        <v>0</v>
      </c>
    </row>
    <row r="314" customFormat="false" ht="15" hidden="false" customHeight="false" outlineLevel="0" collapsed="false">
      <c r="A314" s="448" t="s">
        <v>51</v>
      </c>
      <c r="B314" s="452" t="s">
        <v>2486</v>
      </c>
      <c r="C314" s="448" t="s">
        <v>2166</v>
      </c>
      <c r="D314" s="448" t="n">
        <v>28.4</v>
      </c>
      <c r="H314" s="0" t="n">
        <v>147</v>
      </c>
      <c r="I314" s="0" t="n">
        <v>4</v>
      </c>
      <c r="K314" s="0" t="n">
        <v>0</v>
      </c>
      <c r="L314" s="0" t="n">
        <v>0</v>
      </c>
    </row>
    <row r="315" customFormat="false" ht="15" hidden="false" customHeight="false" outlineLevel="0" collapsed="false">
      <c r="A315" s="448" t="s">
        <v>122</v>
      </c>
      <c r="B315" s="452" t="s">
        <v>2498</v>
      </c>
      <c r="C315" s="448" t="s">
        <v>2150</v>
      </c>
      <c r="D315" s="448" t="n">
        <v>27.8</v>
      </c>
      <c r="H315" s="0" t="n">
        <v>120</v>
      </c>
      <c r="I315" s="0" t="n">
        <v>4</v>
      </c>
      <c r="K315" s="0" t="n">
        <v>0</v>
      </c>
      <c r="L315" s="0" t="n">
        <v>0</v>
      </c>
    </row>
    <row r="316" customFormat="false" ht="15" hidden="false" customHeight="false" outlineLevel="0" collapsed="false">
      <c r="A316" s="448" t="s">
        <v>122</v>
      </c>
      <c r="B316" s="452" t="s">
        <v>2494</v>
      </c>
      <c r="C316" s="448" t="s">
        <v>2137</v>
      </c>
      <c r="D316" s="448" t="n">
        <v>26.8</v>
      </c>
      <c r="H316" s="0" t="n">
        <v>137</v>
      </c>
      <c r="I316" s="0" t="n">
        <v>4</v>
      </c>
      <c r="K316" s="0" t="n">
        <v>0</v>
      </c>
      <c r="L316" s="0" t="n">
        <v>0</v>
      </c>
    </row>
    <row r="317" customFormat="false" ht="15" hidden="false" customHeight="false" outlineLevel="0" collapsed="false">
      <c r="A317" s="448" t="s">
        <v>130</v>
      </c>
      <c r="B317" s="452" t="s">
        <v>2499</v>
      </c>
      <c r="C317" s="448" t="s">
        <v>2135</v>
      </c>
      <c r="D317" s="448" t="n">
        <v>26.8</v>
      </c>
      <c r="H317" s="0" t="n">
        <v>122</v>
      </c>
      <c r="I317" s="0" t="n">
        <v>4</v>
      </c>
      <c r="K317" s="0" t="n">
        <v>0</v>
      </c>
      <c r="L317" s="0" t="n">
        <v>0</v>
      </c>
    </row>
    <row r="318" customFormat="false" ht="15" hidden="false" customHeight="false" outlineLevel="0" collapsed="false">
      <c r="A318" s="448" t="s">
        <v>122</v>
      </c>
      <c r="B318" s="452" t="s">
        <v>2488</v>
      </c>
      <c r="C318" s="448" t="s">
        <v>2182</v>
      </c>
      <c r="D318" s="448" t="n">
        <v>26.4</v>
      </c>
      <c r="H318" s="0" t="n">
        <v>123</v>
      </c>
      <c r="I318" s="0" t="n">
        <v>4</v>
      </c>
      <c r="K318" s="0" t="n">
        <v>0</v>
      </c>
      <c r="L318" s="0" t="n">
        <v>0</v>
      </c>
    </row>
    <row r="319" customFormat="false" ht="15" hidden="false" customHeight="false" outlineLevel="0" collapsed="false">
      <c r="A319" s="448" t="s">
        <v>51</v>
      </c>
      <c r="B319" s="452" t="s">
        <v>2478</v>
      </c>
      <c r="C319" s="448" t="s">
        <v>2208</v>
      </c>
      <c r="D319" s="448" t="n">
        <v>26.4</v>
      </c>
      <c r="H319" s="0" t="n">
        <v>125</v>
      </c>
      <c r="I319" s="0" t="n">
        <v>4</v>
      </c>
      <c r="K319" s="0" t="n">
        <v>0</v>
      </c>
      <c r="L319" s="0" t="n">
        <v>0</v>
      </c>
    </row>
    <row r="320" customFormat="false" ht="15" hidden="false" customHeight="false" outlineLevel="0" collapsed="false">
      <c r="A320" s="448" t="s">
        <v>122</v>
      </c>
      <c r="B320" s="452" t="s">
        <v>2490</v>
      </c>
      <c r="C320" s="448" t="s">
        <v>2154</v>
      </c>
      <c r="D320" s="448" t="n">
        <v>26.3</v>
      </c>
      <c r="H320" s="0" t="n">
        <v>126</v>
      </c>
      <c r="I320" s="0" t="n">
        <v>4</v>
      </c>
      <c r="K320" s="0" t="n">
        <v>0</v>
      </c>
      <c r="L320" s="0" t="n">
        <v>0</v>
      </c>
    </row>
    <row r="321" customFormat="false" ht="15" hidden="false" customHeight="false" outlineLevel="0" collapsed="false">
      <c r="A321" s="448" t="s">
        <v>122</v>
      </c>
      <c r="B321" s="452" t="s">
        <v>2501</v>
      </c>
      <c r="C321" s="448" t="s">
        <v>2154</v>
      </c>
      <c r="D321" s="448" t="n">
        <v>25.9</v>
      </c>
      <c r="H321" s="0" t="n">
        <v>127</v>
      </c>
      <c r="I321" s="0" t="n">
        <v>4</v>
      </c>
      <c r="K321" s="0" t="n">
        <v>0</v>
      </c>
      <c r="L321" s="0" t="n">
        <v>0</v>
      </c>
    </row>
    <row r="322" customFormat="false" ht="15" hidden="false" customHeight="false" outlineLevel="0" collapsed="false">
      <c r="A322" s="448" t="s">
        <v>130</v>
      </c>
      <c r="B322" s="452" t="s">
        <v>2503</v>
      </c>
      <c r="C322" s="448" t="s">
        <v>2177</v>
      </c>
      <c r="D322" s="448" t="n">
        <v>25.8</v>
      </c>
      <c r="H322" s="0" t="n">
        <v>130</v>
      </c>
      <c r="I322" s="0" t="n">
        <v>4</v>
      </c>
      <c r="K322" s="0" t="n">
        <v>0</v>
      </c>
      <c r="L322" s="0" t="n">
        <v>0</v>
      </c>
    </row>
    <row r="323" customFormat="false" ht="15" hidden="false" customHeight="false" outlineLevel="0" collapsed="false">
      <c r="A323" s="448" t="s">
        <v>51</v>
      </c>
      <c r="B323" s="452" t="s">
        <v>2492</v>
      </c>
      <c r="C323" s="448" t="s">
        <v>2154</v>
      </c>
      <c r="D323" s="448" t="n">
        <v>25.2</v>
      </c>
      <c r="H323" s="0" t="n">
        <v>131</v>
      </c>
      <c r="I323" s="0" t="n">
        <v>4</v>
      </c>
      <c r="K323" s="0" t="n">
        <v>0</v>
      </c>
      <c r="L323" s="0" t="n">
        <v>0</v>
      </c>
    </row>
    <row r="324" customFormat="false" ht="15" hidden="false" customHeight="false" outlineLevel="0" collapsed="false">
      <c r="A324" s="448" t="s">
        <v>51</v>
      </c>
      <c r="B324" s="452" t="s">
        <v>2484</v>
      </c>
      <c r="C324" s="448" t="s">
        <v>2129</v>
      </c>
      <c r="D324" s="448" t="n">
        <v>25.1</v>
      </c>
      <c r="H324" s="0" t="n">
        <v>153</v>
      </c>
      <c r="I324" s="0" t="n">
        <v>4</v>
      </c>
      <c r="K324" s="0" t="n">
        <v>0</v>
      </c>
      <c r="L324" s="0" t="n">
        <v>0</v>
      </c>
    </row>
    <row r="325" customFormat="false" ht="15" hidden="false" customHeight="false" outlineLevel="0" collapsed="false">
      <c r="A325" s="448" t="s">
        <v>130</v>
      </c>
      <c r="B325" s="452" t="s">
        <v>2507</v>
      </c>
      <c r="C325" s="448" t="s">
        <v>2133</v>
      </c>
      <c r="D325" s="448" t="n">
        <v>24</v>
      </c>
      <c r="H325" s="0" t="n">
        <v>132</v>
      </c>
      <c r="I325" s="0" t="n">
        <v>4</v>
      </c>
      <c r="K325" s="0" t="n">
        <v>3.5</v>
      </c>
      <c r="L325" s="0" t="n">
        <v>1.5</v>
      </c>
    </row>
    <row r="326" customFormat="false" ht="15" hidden="false" customHeight="false" outlineLevel="0" collapsed="false">
      <c r="A326" s="448" t="s">
        <v>51</v>
      </c>
      <c r="B326" s="452" t="s">
        <v>2500</v>
      </c>
      <c r="C326" s="448" t="s">
        <v>2171</v>
      </c>
      <c r="D326" s="448" t="n">
        <v>23.8</v>
      </c>
      <c r="H326" s="0" t="n">
        <v>20</v>
      </c>
      <c r="I326" s="0" t="n">
        <v>4</v>
      </c>
      <c r="K326" s="0" t="n">
        <v>0</v>
      </c>
      <c r="L326" s="0" t="n">
        <v>0</v>
      </c>
    </row>
    <row r="327" customFormat="false" ht="15" hidden="false" customHeight="false" outlineLevel="0" collapsed="false">
      <c r="A327" s="448" t="s">
        <v>51</v>
      </c>
      <c r="B327" s="452" t="s">
        <v>2502</v>
      </c>
      <c r="C327" s="448" t="s">
        <v>2179</v>
      </c>
      <c r="D327" s="448" t="n">
        <v>23.8</v>
      </c>
      <c r="H327" s="0" t="n">
        <v>133</v>
      </c>
      <c r="I327" s="0" t="n">
        <v>4</v>
      </c>
      <c r="K327" s="0" t="n">
        <v>0</v>
      </c>
      <c r="L327" s="0" t="n">
        <v>0</v>
      </c>
    </row>
    <row r="328" customFormat="false" ht="15" hidden="false" customHeight="false" outlineLevel="0" collapsed="false">
      <c r="A328" s="448" t="s">
        <v>130</v>
      </c>
      <c r="B328" s="452" t="s">
        <v>2509</v>
      </c>
      <c r="C328" s="448" t="s">
        <v>2137</v>
      </c>
      <c r="D328" s="448" t="n">
        <v>23.6</v>
      </c>
      <c r="H328" s="0" t="n">
        <v>134</v>
      </c>
      <c r="I328" s="0" t="n">
        <v>4</v>
      </c>
      <c r="K328" s="0" t="n">
        <v>0</v>
      </c>
      <c r="L328" s="0" t="n">
        <v>0</v>
      </c>
    </row>
    <row r="329" customFormat="false" ht="15" hidden="false" customHeight="false" outlineLevel="0" collapsed="false">
      <c r="A329" s="448" t="s">
        <v>130</v>
      </c>
      <c r="B329" s="452" t="s">
        <v>2510</v>
      </c>
      <c r="C329" s="448" t="s">
        <v>2152</v>
      </c>
      <c r="D329" s="448" t="n">
        <v>23.5</v>
      </c>
      <c r="H329" s="0" t="n">
        <v>135</v>
      </c>
      <c r="I329" s="0" t="n">
        <v>4</v>
      </c>
      <c r="K329" s="0" t="n">
        <v>0</v>
      </c>
      <c r="L329" s="0" t="n">
        <v>0</v>
      </c>
    </row>
    <row r="330" customFormat="false" ht="15" hidden="false" customHeight="false" outlineLevel="0" collapsed="false">
      <c r="A330" s="448" t="s">
        <v>122</v>
      </c>
      <c r="B330" s="452" t="s">
        <v>2511</v>
      </c>
      <c r="C330" s="448" t="s">
        <v>2179</v>
      </c>
      <c r="D330" s="448" t="n">
        <v>22.6</v>
      </c>
      <c r="H330" s="0" t="n">
        <v>136</v>
      </c>
      <c r="I330" s="0" t="n">
        <v>4</v>
      </c>
      <c r="K330" s="0" t="n">
        <v>0</v>
      </c>
      <c r="L330" s="0" t="n">
        <v>0</v>
      </c>
    </row>
    <row r="331" customFormat="false" ht="15" hidden="false" customHeight="false" outlineLevel="0" collapsed="false">
      <c r="A331" s="448" t="s">
        <v>51</v>
      </c>
      <c r="B331" s="452" t="s">
        <v>2496</v>
      </c>
      <c r="C331" s="448" t="s">
        <v>2177</v>
      </c>
      <c r="D331" s="448" t="n">
        <v>22</v>
      </c>
      <c r="H331" s="0" t="n">
        <v>138</v>
      </c>
      <c r="I331" s="0" t="n">
        <v>4</v>
      </c>
      <c r="K331" s="0" t="n">
        <v>0</v>
      </c>
      <c r="L331" s="0" t="n">
        <v>0</v>
      </c>
    </row>
    <row r="332" customFormat="false" ht="15" hidden="false" customHeight="false" outlineLevel="0" collapsed="false">
      <c r="A332" s="448" t="s">
        <v>130</v>
      </c>
      <c r="B332" s="452" t="s">
        <v>2513</v>
      </c>
      <c r="C332" s="448" t="s">
        <v>2160</v>
      </c>
      <c r="D332" s="448" t="n">
        <v>21.6</v>
      </c>
      <c r="H332" s="0" t="n">
        <v>139</v>
      </c>
      <c r="I332" s="0" t="n">
        <v>4</v>
      </c>
      <c r="K332" s="0" t="n">
        <v>0</v>
      </c>
      <c r="L332" s="0" t="n">
        <v>0</v>
      </c>
    </row>
    <row r="333" customFormat="false" ht="15" hidden="false" customHeight="false" outlineLevel="0" collapsed="false">
      <c r="A333" s="448" t="s">
        <v>122</v>
      </c>
      <c r="B333" s="452" t="s">
        <v>2514</v>
      </c>
      <c r="C333" s="448" t="s">
        <v>2168</v>
      </c>
      <c r="D333" s="448" t="n">
        <v>21.2</v>
      </c>
      <c r="H333" s="0" t="n">
        <v>140</v>
      </c>
      <c r="I333" s="0" t="n">
        <v>4</v>
      </c>
      <c r="K333" s="0" t="n">
        <v>0</v>
      </c>
      <c r="L333" s="0" t="n">
        <v>0</v>
      </c>
    </row>
    <row r="334" customFormat="false" ht="15" hidden="false" customHeight="false" outlineLevel="0" collapsed="false">
      <c r="A334" s="448" t="s">
        <v>51</v>
      </c>
      <c r="B334" s="452" t="s">
        <v>2515</v>
      </c>
      <c r="C334" s="448" t="s">
        <v>2168</v>
      </c>
      <c r="D334" s="448" t="n">
        <v>21.1</v>
      </c>
      <c r="H334" s="0" t="n">
        <v>141</v>
      </c>
      <c r="I334" s="0" t="n">
        <v>4</v>
      </c>
      <c r="K334" s="0" t="n">
        <v>0</v>
      </c>
      <c r="L334" s="0" t="n">
        <v>0</v>
      </c>
    </row>
    <row r="335" customFormat="false" ht="15" hidden="false" customHeight="false" outlineLevel="0" collapsed="false">
      <c r="A335" s="448" t="s">
        <v>130</v>
      </c>
      <c r="B335" s="452" t="s">
        <v>2517</v>
      </c>
      <c r="C335" s="448" t="s">
        <v>2133</v>
      </c>
      <c r="D335" s="448" t="n">
        <v>20.1</v>
      </c>
      <c r="H335" s="0" t="n">
        <v>142</v>
      </c>
      <c r="I335" s="0" t="n">
        <v>4</v>
      </c>
      <c r="K335" s="0" t="n">
        <v>0</v>
      </c>
      <c r="L335" s="0" t="n">
        <v>0</v>
      </c>
    </row>
    <row r="336" customFormat="false" ht="15" hidden="false" customHeight="false" outlineLevel="0" collapsed="false">
      <c r="A336" s="448" t="s">
        <v>122</v>
      </c>
      <c r="B336" s="452" t="s">
        <v>2519</v>
      </c>
      <c r="C336" s="448" t="s">
        <v>2177</v>
      </c>
      <c r="D336" s="448" t="n">
        <v>20</v>
      </c>
      <c r="H336" s="0" t="n">
        <v>144</v>
      </c>
      <c r="I336" s="0" t="n">
        <v>4</v>
      </c>
      <c r="K336" s="0" t="n">
        <v>0</v>
      </c>
      <c r="L336" s="0" t="n">
        <v>0</v>
      </c>
    </row>
    <row r="337" customFormat="false" ht="15" hidden="false" customHeight="false" outlineLevel="0" collapsed="false">
      <c r="A337" s="448" t="s">
        <v>51</v>
      </c>
      <c r="B337" s="452" t="s">
        <v>2504</v>
      </c>
      <c r="C337" s="448" t="s">
        <v>2135</v>
      </c>
      <c r="D337" s="448" t="n">
        <v>20</v>
      </c>
      <c r="H337" s="0" t="n">
        <v>145</v>
      </c>
      <c r="I337" s="0" t="n">
        <v>4</v>
      </c>
      <c r="K337" s="0" t="n">
        <v>0</v>
      </c>
      <c r="L337" s="0" t="n">
        <v>0</v>
      </c>
    </row>
    <row r="338" customFormat="false" ht="15" hidden="false" customHeight="false" outlineLevel="0" collapsed="false">
      <c r="A338" s="448" t="n">
        <v>0</v>
      </c>
      <c r="C338" s="448"/>
      <c r="D338" s="448" t="n">
        <v>19.85</v>
      </c>
      <c r="H338" s="0" t="n">
        <v>146</v>
      </c>
      <c r="I338" s="0" t="n">
        <v>4</v>
      </c>
      <c r="K338" s="0" t="n">
        <v>0</v>
      </c>
      <c r="L338" s="0" t="n">
        <v>0</v>
      </c>
    </row>
    <row r="339" customFormat="false" ht="15" hidden="false" customHeight="false" outlineLevel="0" collapsed="false">
      <c r="A339" s="448" t="s">
        <v>51</v>
      </c>
      <c r="B339" s="452" t="s">
        <v>2512</v>
      </c>
      <c r="C339" s="448" t="s">
        <v>2144</v>
      </c>
      <c r="D339" s="448" t="n">
        <v>19.8</v>
      </c>
      <c r="H339" s="0" t="n">
        <v>148</v>
      </c>
      <c r="I339" s="0" t="n">
        <v>4</v>
      </c>
      <c r="K339" s="0" t="n">
        <v>0</v>
      </c>
      <c r="L339" s="0" t="n">
        <v>0</v>
      </c>
    </row>
    <row r="340" customFormat="false" ht="15" hidden="false" customHeight="false" outlineLevel="0" collapsed="false">
      <c r="A340" s="448" t="s">
        <v>51</v>
      </c>
      <c r="B340" s="452" t="s">
        <v>2508</v>
      </c>
      <c r="C340" s="448" t="s">
        <v>2157</v>
      </c>
      <c r="D340" s="448" t="n">
        <v>19.8</v>
      </c>
      <c r="H340" s="0" t="n">
        <v>149</v>
      </c>
      <c r="I340" s="0" t="n">
        <v>4</v>
      </c>
      <c r="K340" s="0" t="n">
        <v>0</v>
      </c>
      <c r="L340" s="0" t="n">
        <v>0</v>
      </c>
    </row>
    <row r="341" customFormat="false" ht="15" hidden="false" customHeight="false" outlineLevel="0" collapsed="false">
      <c r="A341" s="448" t="s">
        <v>51</v>
      </c>
      <c r="B341" s="452" t="s">
        <v>2506</v>
      </c>
      <c r="C341" s="448" t="s">
        <v>2173</v>
      </c>
      <c r="D341" s="448" t="n">
        <v>19.7</v>
      </c>
      <c r="H341" s="0" t="n">
        <v>150</v>
      </c>
      <c r="I341" s="0" t="n">
        <v>4</v>
      </c>
      <c r="K341" s="0" t="n">
        <v>0</v>
      </c>
      <c r="L341" s="0" t="n">
        <v>0</v>
      </c>
    </row>
    <row r="342" customFormat="false" ht="15" hidden="false" customHeight="false" outlineLevel="0" collapsed="false">
      <c r="A342" s="448" t="s">
        <v>51</v>
      </c>
      <c r="B342" s="452" t="s">
        <v>2520</v>
      </c>
      <c r="C342" s="448" t="s">
        <v>2191</v>
      </c>
      <c r="D342" s="448" t="n">
        <v>19.7</v>
      </c>
      <c r="H342" s="0" t="n">
        <v>152</v>
      </c>
      <c r="I342" s="0" t="n">
        <v>4</v>
      </c>
      <c r="K342" s="0" t="n">
        <v>0</v>
      </c>
      <c r="L342" s="0" t="n">
        <v>0</v>
      </c>
    </row>
    <row r="343" customFormat="false" ht="15" hidden="false" customHeight="false" outlineLevel="0" collapsed="false">
      <c r="A343" s="448" t="s">
        <v>122</v>
      </c>
      <c r="B343" s="452" t="s">
        <v>2524</v>
      </c>
      <c r="C343" s="448" t="s">
        <v>2186</v>
      </c>
      <c r="D343" s="448" t="n">
        <v>19.5</v>
      </c>
      <c r="H343" s="0" t="n">
        <v>154</v>
      </c>
      <c r="I343" s="0" t="n">
        <v>4</v>
      </c>
      <c r="K343" s="0" t="n">
        <v>0</v>
      </c>
      <c r="L343" s="0" t="n">
        <v>0</v>
      </c>
    </row>
    <row r="344" customFormat="false" ht="15" hidden="false" customHeight="false" outlineLevel="0" collapsed="false">
      <c r="A344" s="448" t="s">
        <v>130</v>
      </c>
      <c r="B344" s="452" t="s">
        <v>2526</v>
      </c>
      <c r="C344" s="448" t="s">
        <v>2527</v>
      </c>
      <c r="D344" s="448" t="n">
        <v>19.4</v>
      </c>
      <c r="H344" s="0" t="n">
        <v>156</v>
      </c>
      <c r="I344" s="0" t="n">
        <v>4</v>
      </c>
      <c r="K344" s="0" t="n">
        <v>0</v>
      </c>
      <c r="L344" s="0" t="n">
        <v>0</v>
      </c>
    </row>
    <row r="345" customFormat="false" ht="15" hidden="false" customHeight="false" outlineLevel="0" collapsed="false">
      <c r="A345" s="448" t="s">
        <v>122</v>
      </c>
      <c r="B345" s="452" t="s">
        <v>2528</v>
      </c>
      <c r="C345" s="448" t="s">
        <v>2179</v>
      </c>
      <c r="D345" s="448" t="n">
        <v>19</v>
      </c>
      <c r="H345" s="0" t="n">
        <v>157</v>
      </c>
      <c r="I345" s="0" t="n">
        <v>4</v>
      </c>
      <c r="K345" s="0" t="n">
        <v>0</v>
      </c>
      <c r="L345" s="0" t="n">
        <v>0</v>
      </c>
    </row>
    <row r="346" customFormat="false" ht="15" hidden="false" customHeight="false" outlineLevel="0" collapsed="false">
      <c r="A346" s="448" t="s">
        <v>130</v>
      </c>
      <c r="B346" s="452" t="s">
        <v>2530</v>
      </c>
      <c r="C346" s="448" t="s">
        <v>2222</v>
      </c>
      <c r="D346" s="448" t="n">
        <v>18.5</v>
      </c>
      <c r="H346" s="0" t="n">
        <v>158</v>
      </c>
      <c r="I346" s="0" t="n">
        <v>4</v>
      </c>
      <c r="K346" s="0" t="n">
        <v>0</v>
      </c>
      <c r="L346" s="0" t="n">
        <v>0</v>
      </c>
    </row>
    <row r="347" customFormat="false" ht="15" hidden="false" customHeight="false" outlineLevel="0" collapsed="false">
      <c r="A347" s="448" t="s">
        <v>130</v>
      </c>
      <c r="B347" s="452" t="s">
        <v>2533</v>
      </c>
      <c r="C347" s="448" t="s">
        <v>2139</v>
      </c>
      <c r="D347" s="448" t="n">
        <v>18</v>
      </c>
      <c r="H347" s="0" t="n">
        <v>160</v>
      </c>
      <c r="I347" s="0" t="n">
        <v>4</v>
      </c>
      <c r="K347" s="0" t="n">
        <v>0</v>
      </c>
      <c r="L347" s="0" t="n">
        <v>0</v>
      </c>
    </row>
    <row r="348" customFormat="false" ht="15" hidden="false" customHeight="false" outlineLevel="0" collapsed="false">
      <c r="A348" s="448" t="s">
        <v>22</v>
      </c>
      <c r="B348" s="452" t="s">
        <v>2505</v>
      </c>
      <c r="C348" s="448" t="s">
        <v>2179</v>
      </c>
      <c r="D348" s="448" t="n">
        <v>18</v>
      </c>
      <c r="H348" s="0" t="n">
        <v>161</v>
      </c>
      <c r="I348" s="0" t="n">
        <v>4</v>
      </c>
      <c r="K348" s="0" t="n">
        <v>0</v>
      </c>
      <c r="L348" s="0" t="n">
        <v>0</v>
      </c>
    </row>
    <row r="349" customFormat="false" ht="15" hidden="false" customHeight="false" outlineLevel="0" collapsed="false">
      <c r="A349" s="448" t="s">
        <v>122</v>
      </c>
      <c r="B349" s="452" t="s">
        <v>2535</v>
      </c>
      <c r="C349" s="448" t="s">
        <v>2160</v>
      </c>
      <c r="D349" s="448" t="n">
        <v>17.5</v>
      </c>
      <c r="H349" s="0" t="n">
        <v>162</v>
      </c>
      <c r="I349" s="0" t="n">
        <v>4</v>
      </c>
      <c r="K349" s="0" t="n">
        <v>0</v>
      </c>
      <c r="L349" s="0" t="n">
        <v>0</v>
      </c>
    </row>
    <row r="350" customFormat="false" ht="15" hidden="false" customHeight="false" outlineLevel="0" collapsed="false">
      <c r="A350" s="448" t="s">
        <v>122</v>
      </c>
      <c r="B350" s="452" t="s">
        <v>2538</v>
      </c>
      <c r="C350" s="448" t="s">
        <v>2208</v>
      </c>
      <c r="D350" s="448" t="n">
        <v>17.3</v>
      </c>
      <c r="H350" s="0" t="n">
        <v>163</v>
      </c>
      <c r="I350" s="0" t="n">
        <v>4</v>
      </c>
      <c r="K350" s="0" t="n">
        <v>0</v>
      </c>
      <c r="L350" s="0" t="n">
        <v>0</v>
      </c>
    </row>
    <row r="351" customFormat="false" ht="15" hidden="false" customHeight="false" outlineLevel="0" collapsed="false">
      <c r="A351" s="448" t="s">
        <v>130</v>
      </c>
      <c r="B351" s="452" t="s">
        <v>2540</v>
      </c>
      <c r="C351" s="448" t="s">
        <v>2175</v>
      </c>
      <c r="D351" s="448" t="n">
        <v>16.6</v>
      </c>
      <c r="H351" s="0" t="n">
        <v>164</v>
      </c>
      <c r="I351" s="0" t="n">
        <v>4</v>
      </c>
      <c r="K351" s="0" t="n">
        <v>0</v>
      </c>
      <c r="L351" s="0" t="n">
        <v>0</v>
      </c>
    </row>
    <row r="352" customFormat="false" ht="15" hidden="false" customHeight="false" outlineLevel="0" collapsed="false">
      <c r="A352" s="448" t="s">
        <v>122</v>
      </c>
      <c r="B352" s="452" t="s">
        <v>2536</v>
      </c>
      <c r="C352" s="448" t="s">
        <v>2537</v>
      </c>
      <c r="D352" s="448" t="n">
        <v>16.6</v>
      </c>
      <c r="H352" s="0" t="n">
        <v>165</v>
      </c>
      <c r="I352" s="0" t="n">
        <v>4</v>
      </c>
      <c r="K352" s="0" t="n">
        <v>0</v>
      </c>
      <c r="L352" s="0" t="n">
        <v>0</v>
      </c>
    </row>
    <row r="353" customFormat="false" ht="15" hidden="false" customHeight="false" outlineLevel="0" collapsed="false">
      <c r="A353" s="448" t="s">
        <v>51</v>
      </c>
      <c r="B353" s="452" t="s">
        <v>2516</v>
      </c>
      <c r="C353" s="448" t="s">
        <v>2182</v>
      </c>
      <c r="D353" s="448" t="n">
        <v>16.4</v>
      </c>
      <c r="H353" s="0" t="n">
        <v>166</v>
      </c>
      <c r="I353" s="0" t="n">
        <v>4</v>
      </c>
      <c r="K353" s="0" t="n">
        <v>0</v>
      </c>
      <c r="L353" s="0" t="n">
        <v>0</v>
      </c>
    </row>
    <row r="354" customFormat="false" ht="15" hidden="false" customHeight="false" outlineLevel="0" collapsed="false">
      <c r="A354" s="448" t="s">
        <v>51</v>
      </c>
      <c r="B354" s="452" t="s">
        <v>2518</v>
      </c>
      <c r="C354" s="448" t="s">
        <v>2133</v>
      </c>
      <c r="D354" s="448" t="n">
        <v>16.3</v>
      </c>
      <c r="H354" s="0" t="n">
        <v>167</v>
      </c>
      <c r="I354" s="0" t="n">
        <v>4</v>
      </c>
      <c r="K354" s="0" t="n">
        <v>0</v>
      </c>
      <c r="L354" s="0" t="n">
        <v>0</v>
      </c>
    </row>
    <row r="355" customFormat="false" ht="15" hidden="false" customHeight="false" outlineLevel="0" collapsed="false">
      <c r="A355" s="448" t="s">
        <v>130</v>
      </c>
      <c r="B355" s="452" t="s">
        <v>2541</v>
      </c>
      <c r="C355" s="448" t="s">
        <v>2189</v>
      </c>
      <c r="D355" s="448" t="n">
        <v>16.1</v>
      </c>
      <c r="H355" s="0" t="n">
        <v>168</v>
      </c>
      <c r="I355" s="0" t="n">
        <v>4</v>
      </c>
      <c r="K355" s="0" t="n">
        <v>0</v>
      </c>
      <c r="L355" s="0" t="n">
        <v>0</v>
      </c>
    </row>
    <row r="356" customFormat="false" ht="15" hidden="false" customHeight="false" outlineLevel="0" collapsed="false">
      <c r="A356" s="448" t="s">
        <v>51</v>
      </c>
      <c r="B356" s="452" t="s">
        <v>2521</v>
      </c>
      <c r="C356" s="448" t="s">
        <v>2175</v>
      </c>
      <c r="D356" s="448" t="n">
        <v>15.4</v>
      </c>
      <c r="H356" s="0" t="n">
        <v>169</v>
      </c>
      <c r="I356" s="0" t="n">
        <v>4</v>
      </c>
      <c r="K356" s="0" t="n">
        <v>0</v>
      </c>
      <c r="L356" s="0" t="n">
        <v>0</v>
      </c>
    </row>
    <row r="357" customFormat="false" ht="15" hidden="false" customHeight="false" outlineLevel="0" collapsed="false">
      <c r="A357" s="448" t="s">
        <v>51</v>
      </c>
      <c r="B357" s="452" t="s">
        <v>2531</v>
      </c>
      <c r="C357" s="448" t="s">
        <v>2146</v>
      </c>
      <c r="D357" s="448" t="n">
        <v>15.3</v>
      </c>
      <c r="H357" s="0" t="n">
        <v>170</v>
      </c>
      <c r="I357" s="0" t="n">
        <v>4</v>
      </c>
      <c r="K357" s="0" t="n">
        <v>0</v>
      </c>
      <c r="L357" s="0" t="n">
        <v>0</v>
      </c>
    </row>
    <row r="358" customFormat="false" ht="15" hidden="false" customHeight="false" outlineLevel="0" collapsed="false">
      <c r="A358" s="448" t="s">
        <v>122</v>
      </c>
      <c r="B358" s="452" t="s">
        <v>2532</v>
      </c>
      <c r="C358" s="448" t="s">
        <v>2146</v>
      </c>
      <c r="D358" s="448" t="n">
        <v>15.2</v>
      </c>
      <c r="H358" s="0" t="n">
        <v>171</v>
      </c>
      <c r="I358" s="0" t="n">
        <v>4</v>
      </c>
      <c r="K358" s="0" t="n">
        <v>0</v>
      </c>
      <c r="L358" s="0" t="n">
        <v>0</v>
      </c>
    </row>
    <row r="359" customFormat="false" ht="15" hidden="false" customHeight="false" outlineLevel="0" collapsed="false">
      <c r="A359" s="448" t="s">
        <v>130</v>
      </c>
      <c r="B359" s="452" t="s">
        <v>2543</v>
      </c>
      <c r="C359" s="448" t="s">
        <v>2129</v>
      </c>
      <c r="D359" s="448" t="n">
        <v>14.8</v>
      </c>
      <c r="H359" s="0" t="n">
        <v>172</v>
      </c>
      <c r="I359" s="0" t="n">
        <v>4</v>
      </c>
      <c r="K359" s="0" t="n">
        <v>0</v>
      </c>
      <c r="L359" s="0" t="n">
        <v>0</v>
      </c>
    </row>
    <row r="360" customFormat="false" ht="15" hidden="false" customHeight="false" outlineLevel="0" collapsed="false">
      <c r="A360" s="448" t="s">
        <v>130</v>
      </c>
      <c r="B360" s="452" t="s">
        <v>2545</v>
      </c>
      <c r="C360" s="448" t="s">
        <v>2152</v>
      </c>
      <c r="D360" s="448" t="n">
        <v>14.8</v>
      </c>
      <c r="H360" s="0" t="n">
        <v>173</v>
      </c>
      <c r="I360" s="0" t="n">
        <v>4</v>
      </c>
      <c r="K360" s="0" t="n">
        <v>0</v>
      </c>
      <c r="L360" s="0" t="n">
        <v>0</v>
      </c>
    </row>
    <row r="361" customFormat="false" ht="15" hidden="false" customHeight="false" outlineLevel="0" collapsed="false">
      <c r="A361" s="448" t="s">
        <v>122</v>
      </c>
      <c r="B361" s="452" t="s">
        <v>2544</v>
      </c>
      <c r="C361" s="448" t="s">
        <v>2135</v>
      </c>
      <c r="D361" s="448" t="n">
        <v>14.8</v>
      </c>
      <c r="H361" s="0" t="n">
        <v>174</v>
      </c>
      <c r="I361" s="0" t="n">
        <v>4</v>
      </c>
      <c r="K361" s="0" t="n">
        <v>0</v>
      </c>
      <c r="L361" s="0" t="n">
        <v>0</v>
      </c>
    </row>
    <row r="362" customFormat="false" ht="15" hidden="false" customHeight="false" outlineLevel="0" collapsed="false">
      <c r="A362" s="448" t="s">
        <v>51</v>
      </c>
      <c r="B362" s="452" t="s">
        <v>2542</v>
      </c>
      <c r="C362" s="448" t="s">
        <v>2164</v>
      </c>
      <c r="D362" s="448" t="n">
        <v>14.5</v>
      </c>
      <c r="H362" s="0" t="n">
        <v>175</v>
      </c>
      <c r="I362" s="0" t="n">
        <v>4</v>
      </c>
      <c r="K362" s="0" t="n">
        <v>0</v>
      </c>
      <c r="L362" s="0" t="n">
        <v>0</v>
      </c>
    </row>
    <row r="363" customFormat="false" ht="15" hidden="false" customHeight="false" outlineLevel="0" collapsed="false">
      <c r="A363" s="448" t="s">
        <v>122</v>
      </c>
      <c r="B363" s="452" t="s">
        <v>2546</v>
      </c>
      <c r="C363" s="448" t="s">
        <v>2137</v>
      </c>
      <c r="D363" s="448" t="n">
        <v>14.4</v>
      </c>
      <c r="H363" s="0" t="n">
        <v>176</v>
      </c>
      <c r="I363" s="0" t="n">
        <v>4</v>
      </c>
      <c r="K363" s="0" t="n">
        <v>0</v>
      </c>
      <c r="L363" s="0" t="n">
        <v>0</v>
      </c>
    </row>
    <row r="364" customFormat="false" ht="15" hidden="false" customHeight="false" outlineLevel="0" collapsed="false">
      <c r="A364" s="448" t="s">
        <v>51</v>
      </c>
      <c r="B364" s="452" t="s">
        <v>2539</v>
      </c>
      <c r="C364" s="448" t="s">
        <v>2208</v>
      </c>
      <c r="D364" s="448" t="n">
        <v>14.2</v>
      </c>
      <c r="H364" s="0" t="n">
        <v>177</v>
      </c>
      <c r="I364" s="0" t="n">
        <v>4</v>
      </c>
      <c r="K364" s="0" t="n">
        <v>0</v>
      </c>
      <c r="L364" s="0" t="n">
        <v>0</v>
      </c>
    </row>
    <row r="365" customFormat="false" ht="15" hidden="false" customHeight="false" outlineLevel="0" collapsed="false">
      <c r="A365" s="448" t="s">
        <v>22</v>
      </c>
      <c r="B365" s="452" t="s">
        <v>2522</v>
      </c>
      <c r="C365" s="448" t="s">
        <v>2157</v>
      </c>
      <c r="D365" s="448" t="n">
        <v>14.1</v>
      </c>
      <c r="H365" s="0" t="n">
        <v>178</v>
      </c>
      <c r="I365" s="0" t="n">
        <v>4</v>
      </c>
      <c r="K365" s="0" t="n">
        <v>0</v>
      </c>
      <c r="L365" s="0" t="n">
        <v>0</v>
      </c>
    </row>
    <row r="366" customFormat="false" ht="15" hidden="false" customHeight="false" outlineLevel="0" collapsed="false">
      <c r="A366" s="448" t="s">
        <v>122</v>
      </c>
      <c r="B366" s="452" t="s">
        <v>2549</v>
      </c>
      <c r="C366" s="448" t="s">
        <v>2184</v>
      </c>
      <c r="D366" s="448" t="n">
        <v>13.6</v>
      </c>
      <c r="H366" s="0" t="n">
        <v>179</v>
      </c>
      <c r="I366" s="0" t="n">
        <v>4</v>
      </c>
      <c r="K366" s="0" t="n">
        <v>0</v>
      </c>
      <c r="L366" s="0" t="n">
        <v>0</v>
      </c>
    </row>
    <row r="367" customFormat="false" ht="15" hidden="false" customHeight="false" outlineLevel="0" collapsed="false">
      <c r="A367" s="448" t="s">
        <v>130</v>
      </c>
      <c r="B367" s="452" t="s">
        <v>2551</v>
      </c>
      <c r="C367" s="448" t="s">
        <v>2162</v>
      </c>
      <c r="D367" s="448" t="n">
        <v>13.4</v>
      </c>
      <c r="H367" s="0" t="n">
        <v>180</v>
      </c>
      <c r="I367" s="0" t="n">
        <v>4</v>
      </c>
      <c r="K367" s="0" t="n">
        <v>0</v>
      </c>
      <c r="L367" s="0" t="n">
        <v>0</v>
      </c>
    </row>
    <row r="368" customFormat="false" ht="15" hidden="false" customHeight="false" outlineLevel="0" collapsed="false">
      <c r="A368" s="448" t="s">
        <v>51</v>
      </c>
      <c r="B368" s="452" t="s">
        <v>2529</v>
      </c>
      <c r="C368" s="448" t="s">
        <v>2184</v>
      </c>
      <c r="D368" s="448" t="n">
        <v>13.4</v>
      </c>
      <c r="H368" s="0" t="n">
        <v>181</v>
      </c>
      <c r="I368" s="0" t="n">
        <v>4</v>
      </c>
      <c r="K368" s="0" t="n">
        <v>0</v>
      </c>
      <c r="L368" s="0" t="n">
        <v>0</v>
      </c>
    </row>
    <row r="369" customFormat="false" ht="15" hidden="false" customHeight="false" outlineLevel="0" collapsed="false">
      <c r="A369" s="448" t="s">
        <v>130</v>
      </c>
      <c r="B369" s="452" t="s">
        <v>2553</v>
      </c>
      <c r="C369" s="448" t="s">
        <v>2198</v>
      </c>
      <c r="D369" s="448" t="n">
        <v>13.2</v>
      </c>
      <c r="H369" s="0" t="n">
        <v>182</v>
      </c>
      <c r="I369" s="0" t="n">
        <v>4</v>
      </c>
      <c r="K369" s="0" t="n">
        <v>0</v>
      </c>
      <c r="L369" s="0" t="n">
        <v>0</v>
      </c>
    </row>
    <row r="370" customFormat="false" ht="15" hidden="false" customHeight="false" outlineLevel="0" collapsed="false">
      <c r="A370" s="448" t="s">
        <v>122</v>
      </c>
      <c r="B370" s="452" t="s">
        <v>2556</v>
      </c>
      <c r="C370" s="448" t="s">
        <v>2186</v>
      </c>
      <c r="D370" s="448" t="n">
        <v>13</v>
      </c>
      <c r="H370" s="0" t="n">
        <v>183</v>
      </c>
      <c r="I370" s="0" t="n">
        <v>4</v>
      </c>
      <c r="K370" s="0" t="n">
        <v>0</v>
      </c>
      <c r="L370" s="0" t="n">
        <v>0</v>
      </c>
    </row>
    <row r="371" customFormat="false" ht="15" hidden="false" customHeight="false" outlineLevel="0" collapsed="false">
      <c r="A371" s="448" t="s">
        <v>22</v>
      </c>
      <c r="B371" s="452" t="s">
        <v>2534</v>
      </c>
      <c r="C371" s="448" t="s">
        <v>2131</v>
      </c>
      <c r="D371" s="448" t="n">
        <v>13</v>
      </c>
      <c r="H371" s="0" t="n">
        <v>184</v>
      </c>
      <c r="I371" s="0" t="n">
        <v>4</v>
      </c>
      <c r="K371" s="0" t="n">
        <v>0</v>
      </c>
      <c r="L371" s="0" t="n">
        <v>0</v>
      </c>
    </row>
    <row r="372" customFormat="false" ht="15" hidden="false" customHeight="false" outlineLevel="0" collapsed="false">
      <c r="A372" s="448" t="s">
        <v>130</v>
      </c>
      <c r="B372" s="452" t="s">
        <v>2552</v>
      </c>
      <c r="C372" s="448" t="s">
        <v>2148</v>
      </c>
      <c r="D372" s="448" t="n">
        <v>12.6</v>
      </c>
      <c r="H372" s="0" t="n">
        <v>185</v>
      </c>
      <c r="I372" s="0" t="n">
        <v>4</v>
      </c>
      <c r="K372" s="0" t="n">
        <v>0</v>
      </c>
      <c r="L372" s="0" t="n">
        <v>0</v>
      </c>
    </row>
    <row r="373" customFormat="false" ht="15" hidden="false" customHeight="false" outlineLevel="0" collapsed="false">
      <c r="A373" s="448" t="s">
        <v>130</v>
      </c>
      <c r="B373" s="452" t="s">
        <v>2558</v>
      </c>
      <c r="C373" s="448" t="s">
        <v>2173</v>
      </c>
      <c r="D373" s="448" t="n">
        <v>12.4</v>
      </c>
      <c r="H373" s="0" t="n">
        <v>186</v>
      </c>
      <c r="I373" s="0" t="n">
        <v>4</v>
      </c>
      <c r="K373" s="0" t="n">
        <v>0</v>
      </c>
      <c r="L373" s="0" t="n">
        <v>0</v>
      </c>
    </row>
    <row r="374" customFormat="false" ht="15" hidden="false" customHeight="false" outlineLevel="0" collapsed="false">
      <c r="A374" s="448" t="s">
        <v>51</v>
      </c>
      <c r="B374" s="452" t="s">
        <v>2559</v>
      </c>
      <c r="C374" s="448" t="s">
        <v>2150</v>
      </c>
      <c r="D374" s="448" t="n">
        <v>12.3</v>
      </c>
      <c r="H374" s="0" t="n">
        <v>187</v>
      </c>
      <c r="I374" s="0" t="n">
        <v>4</v>
      </c>
      <c r="K374" s="0" t="n">
        <v>3</v>
      </c>
      <c r="L374" s="0" t="n">
        <v>1</v>
      </c>
    </row>
    <row r="375" customFormat="false" ht="15" hidden="false" customHeight="false" outlineLevel="0" collapsed="false">
      <c r="A375" s="448" t="s">
        <v>122</v>
      </c>
      <c r="B375" s="452" t="s">
        <v>2547</v>
      </c>
      <c r="C375" s="448" t="s">
        <v>2191</v>
      </c>
      <c r="D375" s="448" t="n">
        <v>12.1</v>
      </c>
      <c r="H375" s="0" t="n">
        <v>1</v>
      </c>
      <c r="I375" s="0" t="n">
        <v>1</v>
      </c>
      <c r="K375" s="0" t="n">
        <v>4</v>
      </c>
      <c r="L375" s="0" t="n">
        <v>0.5</v>
      </c>
    </row>
    <row r="376" customFormat="false" ht="15" hidden="false" customHeight="false" outlineLevel="0" collapsed="false">
      <c r="A376" s="448" t="s">
        <v>122</v>
      </c>
      <c r="B376" s="452" t="s">
        <v>2561</v>
      </c>
      <c r="C376" s="448" t="s">
        <v>2168</v>
      </c>
      <c r="D376" s="448" t="n">
        <v>12.1</v>
      </c>
      <c r="H376" s="0" t="n">
        <v>2</v>
      </c>
      <c r="I376" s="0" t="n">
        <v>3</v>
      </c>
      <c r="K376" s="0" t="n">
        <v>4.5</v>
      </c>
      <c r="L376" s="0" t="n">
        <v>2</v>
      </c>
    </row>
    <row r="377" customFormat="false" ht="15" hidden="false" customHeight="false" outlineLevel="0" collapsed="false">
      <c r="A377" s="448" t="s">
        <v>130</v>
      </c>
      <c r="B377" s="452" t="s">
        <v>2560</v>
      </c>
      <c r="C377" s="448" t="s">
        <v>2141</v>
      </c>
      <c r="D377" s="448" t="n">
        <v>11.8</v>
      </c>
      <c r="H377" s="0" t="n">
        <v>3</v>
      </c>
      <c r="I377" s="0" t="n">
        <v>3</v>
      </c>
      <c r="K377" s="0" t="n">
        <v>4</v>
      </c>
      <c r="L377" s="0" t="n">
        <v>1.5</v>
      </c>
    </row>
    <row r="378" customFormat="false" ht="15" hidden="false" customHeight="false" outlineLevel="0" collapsed="false">
      <c r="A378" s="448" t="s">
        <v>122</v>
      </c>
      <c r="B378" s="452" t="s">
        <v>2562</v>
      </c>
      <c r="C378" s="448" t="s">
        <v>2152</v>
      </c>
      <c r="D378" s="448" t="n">
        <v>11.8</v>
      </c>
      <c r="H378" s="0" t="n">
        <v>4</v>
      </c>
      <c r="I378" s="0" t="n">
        <v>3</v>
      </c>
      <c r="K378" s="0" t="n">
        <v>3.5</v>
      </c>
      <c r="L378" s="0" t="n">
        <v>0.5</v>
      </c>
    </row>
    <row r="379" customFormat="false" ht="15" hidden="false" customHeight="false" outlineLevel="0" collapsed="false">
      <c r="A379" s="448" t="s">
        <v>122</v>
      </c>
      <c r="B379" s="452" t="s">
        <v>2563</v>
      </c>
      <c r="C379" s="448" t="s">
        <v>2129</v>
      </c>
      <c r="D379" s="448" t="n">
        <v>11</v>
      </c>
      <c r="H379" s="0" t="n">
        <v>5</v>
      </c>
      <c r="I379" s="0" t="n">
        <v>3</v>
      </c>
      <c r="K379" s="0" t="n">
        <v>3</v>
      </c>
      <c r="L379" s="0" t="n">
        <v>1.5</v>
      </c>
    </row>
    <row r="380" customFormat="false" ht="15" hidden="false" customHeight="false" outlineLevel="0" collapsed="false">
      <c r="A380" s="448" t="s">
        <v>122</v>
      </c>
      <c r="B380" s="452" t="s">
        <v>2566</v>
      </c>
      <c r="C380" s="448" t="s">
        <v>2177</v>
      </c>
      <c r="D380" s="448" t="n">
        <v>9.7</v>
      </c>
      <c r="H380" s="0" t="n">
        <v>6</v>
      </c>
      <c r="I380" s="0" t="n">
        <v>3</v>
      </c>
      <c r="K380" s="0" t="n">
        <v>4.5</v>
      </c>
      <c r="L380" s="0" t="n">
        <v>3</v>
      </c>
    </row>
    <row r="381" customFormat="false" ht="15" hidden="false" customHeight="false" outlineLevel="0" collapsed="false">
      <c r="A381" s="448" t="s">
        <v>130</v>
      </c>
      <c r="B381" s="452" t="s">
        <v>2564</v>
      </c>
      <c r="C381" s="448" t="s">
        <v>2129</v>
      </c>
      <c r="D381" s="448" t="n">
        <v>9.7</v>
      </c>
      <c r="H381" s="0" t="n">
        <v>7</v>
      </c>
      <c r="I381" s="0" t="n">
        <v>3</v>
      </c>
      <c r="K381" s="0" t="n">
        <v>4</v>
      </c>
      <c r="L381" s="0" t="n">
        <v>1.5</v>
      </c>
    </row>
    <row r="382" customFormat="false" ht="15" hidden="false" customHeight="false" outlineLevel="0" collapsed="false">
      <c r="A382" s="448" t="s">
        <v>22</v>
      </c>
      <c r="B382" s="452" t="s">
        <v>2550</v>
      </c>
      <c r="C382" s="448" t="s">
        <v>2162</v>
      </c>
      <c r="D382" s="448" t="n">
        <v>9.7</v>
      </c>
      <c r="H382" s="0" t="n">
        <v>8</v>
      </c>
      <c r="I382" s="0" t="n">
        <v>3</v>
      </c>
      <c r="K382" s="0" t="n">
        <v>4.5</v>
      </c>
      <c r="L382" s="0" t="n">
        <v>3</v>
      </c>
    </row>
    <row r="383" customFormat="false" ht="15" hidden="false" customHeight="false" outlineLevel="0" collapsed="false">
      <c r="A383" s="448" t="s">
        <v>51</v>
      </c>
      <c r="B383" s="452" t="s">
        <v>2567</v>
      </c>
      <c r="C383" s="448" t="s">
        <v>2189</v>
      </c>
      <c r="D383" s="448" t="n">
        <v>9.6</v>
      </c>
      <c r="H383" s="0" t="n">
        <v>9</v>
      </c>
      <c r="I383" s="0" t="n">
        <v>3</v>
      </c>
      <c r="K383" s="0" t="n">
        <v>4.5</v>
      </c>
      <c r="L383" s="0" t="n">
        <v>2</v>
      </c>
    </row>
    <row r="384" customFormat="false" ht="15" hidden="false" customHeight="false" outlineLevel="0" collapsed="false">
      <c r="A384" s="448" t="s">
        <v>51</v>
      </c>
      <c r="B384" s="452" t="s">
        <v>2568</v>
      </c>
      <c r="C384" s="448" t="s">
        <v>2175</v>
      </c>
      <c r="D384" s="448" t="n">
        <v>9.6</v>
      </c>
      <c r="H384" s="0" t="n">
        <v>10</v>
      </c>
      <c r="I384" s="0" t="n">
        <v>3</v>
      </c>
      <c r="K384" s="0" t="n">
        <v>4</v>
      </c>
      <c r="L384" s="0" t="n">
        <v>2.5</v>
      </c>
    </row>
    <row r="385" customFormat="false" ht="15" hidden="false" customHeight="false" outlineLevel="0" collapsed="false">
      <c r="A385" s="448" t="s">
        <v>22</v>
      </c>
      <c r="B385" s="452" t="s">
        <v>2554</v>
      </c>
      <c r="C385" s="448" t="s">
        <v>2146</v>
      </c>
      <c r="D385" s="448" t="n">
        <v>9.55</v>
      </c>
      <c r="H385" s="0" t="n">
        <v>11</v>
      </c>
      <c r="I385" s="0" t="n">
        <v>3</v>
      </c>
      <c r="K385" s="0" t="n">
        <v>3.5</v>
      </c>
      <c r="L385" s="0" t="n">
        <v>1.5</v>
      </c>
    </row>
    <row r="386" customFormat="false" ht="15" hidden="false" customHeight="false" outlineLevel="0" collapsed="false">
      <c r="A386" s="448" t="s">
        <v>22</v>
      </c>
      <c r="B386" s="452" t="s">
        <v>2555</v>
      </c>
      <c r="C386" s="448" t="s">
        <v>2177</v>
      </c>
      <c r="D386" s="448" t="n">
        <v>9.45</v>
      </c>
      <c r="H386" s="0" t="n">
        <v>12</v>
      </c>
      <c r="I386" s="0" t="n">
        <v>3</v>
      </c>
      <c r="K386" s="0" t="n">
        <v>3.5</v>
      </c>
      <c r="L386" s="0" t="n">
        <v>2.5</v>
      </c>
    </row>
    <row r="387" customFormat="false" ht="15" hidden="false" customHeight="false" outlineLevel="0" collapsed="false">
      <c r="A387" s="448" t="s">
        <v>51</v>
      </c>
      <c r="B387" s="452" t="s">
        <v>2571</v>
      </c>
      <c r="C387" s="448" t="s">
        <v>2198</v>
      </c>
      <c r="D387" s="448" t="n">
        <v>9.3</v>
      </c>
      <c r="H387" s="0" t="n">
        <v>13</v>
      </c>
      <c r="I387" s="0" t="n">
        <v>3</v>
      </c>
      <c r="K387" s="0" t="n">
        <v>0</v>
      </c>
      <c r="L387" s="0" t="n">
        <v>0</v>
      </c>
    </row>
    <row r="388" customFormat="false" ht="15" hidden="false" customHeight="false" outlineLevel="0" collapsed="false">
      <c r="A388" s="448" t="s">
        <v>51</v>
      </c>
      <c r="B388" s="452" t="s">
        <v>2557</v>
      </c>
      <c r="C388" s="448" t="s">
        <v>2182</v>
      </c>
      <c r="D388" s="448" t="n">
        <v>9.1</v>
      </c>
      <c r="H388" s="0" t="n">
        <v>14</v>
      </c>
      <c r="I388" s="0" t="n">
        <v>3</v>
      </c>
      <c r="K388" s="0" t="n">
        <v>0</v>
      </c>
      <c r="L388" s="0" t="n">
        <v>0</v>
      </c>
    </row>
    <row r="389" customFormat="false" ht="15" hidden="false" customHeight="false" outlineLevel="0" collapsed="false">
      <c r="A389" s="448" t="s">
        <v>130</v>
      </c>
      <c r="B389" s="452" t="s">
        <v>2573</v>
      </c>
      <c r="C389" s="448" t="s">
        <v>2574</v>
      </c>
      <c r="D389" s="448" t="n">
        <v>9</v>
      </c>
      <c r="H389" s="0" t="n">
        <v>15</v>
      </c>
      <c r="I389" s="0" t="n">
        <v>3</v>
      </c>
      <c r="K389" s="0" t="n">
        <v>0</v>
      </c>
      <c r="L389" s="0" t="n">
        <v>0</v>
      </c>
    </row>
    <row r="390" customFormat="false" ht="15" hidden="false" customHeight="false" outlineLevel="0" collapsed="false">
      <c r="A390" s="448" t="s">
        <v>122</v>
      </c>
      <c r="B390" s="452" t="s">
        <v>2575</v>
      </c>
      <c r="C390" s="448" t="s">
        <v>2146</v>
      </c>
      <c r="D390" s="448" t="n">
        <v>8.9</v>
      </c>
      <c r="H390" s="0" t="n">
        <v>16</v>
      </c>
      <c r="I390" s="0" t="n">
        <v>3</v>
      </c>
      <c r="K390" s="0" t="n">
        <v>0</v>
      </c>
      <c r="L390" s="0" t="n">
        <v>0</v>
      </c>
    </row>
    <row r="391" customFormat="false" ht="15" hidden="false" customHeight="false" outlineLevel="0" collapsed="false">
      <c r="A391" s="448" t="s">
        <v>122</v>
      </c>
      <c r="B391" s="452" t="s">
        <v>2576</v>
      </c>
      <c r="C391" s="448" t="s">
        <v>2173</v>
      </c>
      <c r="D391" s="448" t="n">
        <v>8.5</v>
      </c>
      <c r="H391" s="0" t="n">
        <v>17</v>
      </c>
      <c r="I391" s="0" t="n">
        <v>3</v>
      </c>
      <c r="K391" s="0" t="n">
        <v>0</v>
      </c>
      <c r="L391" s="0" t="n">
        <v>0</v>
      </c>
    </row>
    <row r="392" customFormat="false" ht="15" hidden="false" customHeight="false" outlineLevel="0" collapsed="false">
      <c r="A392" s="448" t="s">
        <v>122</v>
      </c>
      <c r="B392" s="452" t="s">
        <v>2578</v>
      </c>
      <c r="C392" s="448" t="s">
        <v>2139</v>
      </c>
      <c r="D392" s="448" t="n">
        <v>8.3</v>
      </c>
      <c r="H392" s="0" t="n">
        <v>18</v>
      </c>
      <c r="I392" s="0" t="n">
        <v>3</v>
      </c>
      <c r="K392" s="0" t="n">
        <v>0</v>
      </c>
      <c r="L392" s="0" t="n">
        <v>0</v>
      </c>
    </row>
    <row r="393" customFormat="false" ht="15" hidden="false" customHeight="false" outlineLevel="0" collapsed="false">
      <c r="A393" s="448" t="s">
        <v>122</v>
      </c>
      <c r="B393" s="452" t="s">
        <v>2579</v>
      </c>
      <c r="C393" s="448" t="s">
        <v>2208</v>
      </c>
      <c r="D393" s="448" t="n">
        <v>8</v>
      </c>
      <c r="H393" s="0" t="n">
        <v>19</v>
      </c>
      <c r="I393" s="0" t="n">
        <v>3</v>
      </c>
      <c r="K393" s="0" t="n">
        <v>0</v>
      </c>
      <c r="L393" s="0" t="n">
        <v>0</v>
      </c>
    </row>
    <row r="394" customFormat="false" ht="15" hidden="false" customHeight="false" outlineLevel="0" collapsed="false">
      <c r="A394" s="448" t="s">
        <v>130</v>
      </c>
      <c r="B394" s="452" t="s">
        <v>2581</v>
      </c>
      <c r="C394" s="448" t="s">
        <v>2173</v>
      </c>
      <c r="D394" s="448" t="n">
        <v>8</v>
      </c>
      <c r="H394" s="0" t="n">
        <v>20</v>
      </c>
      <c r="I394" s="0" t="n">
        <v>3</v>
      </c>
      <c r="K394" s="0" t="n">
        <v>0</v>
      </c>
      <c r="L394" s="0" t="n">
        <v>0</v>
      </c>
    </row>
    <row r="395" customFormat="false" ht="15" hidden="false" customHeight="false" outlineLevel="0" collapsed="false">
      <c r="A395" s="448" t="s">
        <v>130</v>
      </c>
      <c r="B395" s="452" t="s">
        <v>2570</v>
      </c>
      <c r="C395" s="448" t="s">
        <v>2160</v>
      </c>
      <c r="D395" s="448" t="n">
        <v>8</v>
      </c>
      <c r="H395" s="0" t="n">
        <v>21</v>
      </c>
      <c r="I395" s="0" t="n">
        <v>3</v>
      </c>
      <c r="K395" s="0" t="n">
        <v>0</v>
      </c>
      <c r="L395" s="0" t="n">
        <v>0</v>
      </c>
    </row>
    <row r="396" customFormat="false" ht="15" hidden="false" customHeight="false" outlineLevel="0" collapsed="false">
      <c r="A396" s="448" t="s">
        <v>130</v>
      </c>
      <c r="B396" s="452" t="s">
        <v>2580</v>
      </c>
      <c r="C396" s="448" t="s">
        <v>2135</v>
      </c>
      <c r="D396" s="448" t="n">
        <v>8</v>
      </c>
      <c r="H396" s="0" t="n">
        <v>22</v>
      </c>
      <c r="I396" s="0" t="n">
        <v>3</v>
      </c>
      <c r="K396" s="0" t="n">
        <v>0</v>
      </c>
      <c r="L396" s="0" t="n">
        <v>0</v>
      </c>
    </row>
    <row r="397" customFormat="false" ht="15" hidden="false" customHeight="false" outlineLevel="0" collapsed="false">
      <c r="A397" s="448" t="s">
        <v>122</v>
      </c>
      <c r="B397" s="452" t="s">
        <v>2583</v>
      </c>
      <c r="C397" s="448" t="s">
        <v>2182</v>
      </c>
      <c r="D397" s="448" t="n">
        <v>7.9</v>
      </c>
      <c r="H397" s="0" t="n">
        <v>23</v>
      </c>
      <c r="I397" s="0" t="n">
        <v>3</v>
      </c>
      <c r="K397" s="0" t="n">
        <v>0</v>
      </c>
      <c r="L397" s="0" t="n">
        <v>0</v>
      </c>
    </row>
    <row r="398" customFormat="false" ht="15" hidden="false" customHeight="false" outlineLevel="0" collapsed="false">
      <c r="A398" s="448" t="s">
        <v>122</v>
      </c>
      <c r="B398" s="452" t="s">
        <v>2716</v>
      </c>
      <c r="C398" s="448" t="s">
        <v>2537</v>
      </c>
      <c r="D398" s="448" t="n">
        <v>7.8</v>
      </c>
      <c r="H398" s="0" t="n">
        <v>24</v>
      </c>
      <c r="I398" s="0" t="n">
        <v>3</v>
      </c>
      <c r="K398" s="0" t="n">
        <v>0</v>
      </c>
      <c r="L398" s="0" t="n">
        <v>0</v>
      </c>
    </row>
    <row r="399" customFormat="false" ht="15" hidden="false" customHeight="false" outlineLevel="0" collapsed="false">
      <c r="A399" s="448" t="s">
        <v>130</v>
      </c>
      <c r="B399" s="452" t="s">
        <v>2586</v>
      </c>
      <c r="C399" s="448" t="s">
        <v>2164</v>
      </c>
      <c r="D399" s="448" t="n">
        <v>7.4</v>
      </c>
      <c r="H399" s="0" t="n">
        <v>25</v>
      </c>
      <c r="I399" s="0" t="n">
        <v>3</v>
      </c>
      <c r="K399" s="0" t="n">
        <v>0</v>
      </c>
      <c r="L399" s="0" t="n">
        <v>0</v>
      </c>
    </row>
    <row r="400" customFormat="false" ht="15" hidden="false" customHeight="false" outlineLevel="0" collapsed="false">
      <c r="A400" s="448" t="s">
        <v>122</v>
      </c>
      <c r="B400" s="452" t="s">
        <v>2588</v>
      </c>
      <c r="C400" s="448" t="s">
        <v>2164</v>
      </c>
      <c r="D400" s="448" t="n">
        <v>7.1</v>
      </c>
      <c r="H400" s="0" t="n">
        <v>26</v>
      </c>
      <c r="I400" s="0" t="n">
        <v>3</v>
      </c>
      <c r="K400" s="0" t="n">
        <v>0</v>
      </c>
      <c r="L400" s="0" t="n">
        <v>0</v>
      </c>
    </row>
    <row r="401" customFormat="false" ht="15" hidden="false" customHeight="false" outlineLevel="0" collapsed="false">
      <c r="A401" s="448" t="s">
        <v>130</v>
      </c>
      <c r="B401" s="452" t="s">
        <v>2589</v>
      </c>
      <c r="C401" s="448" t="s">
        <v>2186</v>
      </c>
      <c r="D401" s="448" t="n">
        <v>7</v>
      </c>
      <c r="H401" s="0" t="n">
        <v>27</v>
      </c>
      <c r="I401" s="0" t="n">
        <v>3</v>
      </c>
      <c r="K401" s="0" t="n">
        <v>0</v>
      </c>
      <c r="L401" s="0" t="n">
        <v>0</v>
      </c>
    </row>
    <row r="402" customFormat="false" ht="15" hidden="false" customHeight="false" outlineLevel="0" collapsed="false">
      <c r="A402" s="448" t="s">
        <v>51</v>
      </c>
      <c r="B402" s="452" t="s">
        <v>2572</v>
      </c>
      <c r="C402" s="448" t="s">
        <v>2152</v>
      </c>
      <c r="D402" s="448" t="n">
        <v>7</v>
      </c>
      <c r="H402" s="0" t="n">
        <v>28</v>
      </c>
      <c r="I402" s="0" t="n">
        <v>3</v>
      </c>
      <c r="K402" s="0" t="n">
        <v>0</v>
      </c>
      <c r="L402" s="0" t="n">
        <v>0</v>
      </c>
    </row>
    <row r="403" customFormat="false" ht="15" hidden="false" customHeight="false" outlineLevel="0" collapsed="false">
      <c r="A403" s="448" t="s">
        <v>122</v>
      </c>
      <c r="B403" s="452" t="s">
        <v>2590</v>
      </c>
      <c r="C403" s="448" t="s">
        <v>2162</v>
      </c>
      <c r="D403" s="448" t="n">
        <v>6.9</v>
      </c>
      <c r="H403" s="0" t="n">
        <v>29</v>
      </c>
      <c r="I403" s="0" t="n">
        <v>3</v>
      </c>
      <c r="K403" s="0" t="n">
        <v>0</v>
      </c>
      <c r="L403" s="0" t="n">
        <v>0</v>
      </c>
    </row>
    <row r="404" customFormat="false" ht="15" hidden="false" customHeight="false" outlineLevel="0" collapsed="false">
      <c r="A404" s="448" t="s">
        <v>22</v>
      </c>
      <c r="B404" s="452" t="s">
        <v>2577</v>
      </c>
      <c r="C404" s="448" t="s">
        <v>2177</v>
      </c>
      <c r="D404" s="448" t="n">
        <v>6.5</v>
      </c>
      <c r="H404" s="0" t="n">
        <v>30</v>
      </c>
      <c r="I404" s="0" t="n">
        <v>3</v>
      </c>
      <c r="K404" s="0" t="n">
        <v>0</v>
      </c>
      <c r="L404" s="0" t="n">
        <v>0</v>
      </c>
    </row>
    <row r="405" customFormat="false" ht="15" hidden="false" customHeight="false" outlineLevel="0" collapsed="false">
      <c r="A405" s="448" t="s">
        <v>122</v>
      </c>
      <c r="B405" s="452" t="s">
        <v>2591</v>
      </c>
      <c r="C405" s="448" t="s">
        <v>2198</v>
      </c>
      <c r="D405" s="448" t="n">
        <v>6.4</v>
      </c>
      <c r="H405" s="0" t="n">
        <v>31</v>
      </c>
      <c r="I405" s="0" t="n">
        <v>3</v>
      </c>
      <c r="K405" s="0" t="n">
        <v>0</v>
      </c>
      <c r="L405" s="0" t="n">
        <v>0</v>
      </c>
    </row>
    <row r="406" customFormat="false" ht="15" hidden="false" customHeight="false" outlineLevel="0" collapsed="false">
      <c r="A406" s="448" t="s">
        <v>122</v>
      </c>
      <c r="B406" s="452" t="s">
        <v>2593</v>
      </c>
      <c r="C406" s="448" t="s">
        <v>2164</v>
      </c>
      <c r="D406" s="448" t="n">
        <v>6</v>
      </c>
      <c r="H406" s="0" t="n">
        <v>129</v>
      </c>
      <c r="I406" s="0" t="n">
        <v>4</v>
      </c>
      <c r="K406" s="0" t="n">
        <v>0</v>
      </c>
      <c r="L406" s="0" t="n">
        <v>0</v>
      </c>
    </row>
    <row r="407" customFormat="false" ht="15" hidden="false" customHeight="false" outlineLevel="0" collapsed="false">
      <c r="A407" s="448" t="s">
        <v>122</v>
      </c>
      <c r="B407" s="452" t="s">
        <v>2595</v>
      </c>
      <c r="C407" s="448" t="s">
        <v>2133</v>
      </c>
      <c r="D407" s="448" t="n">
        <v>6</v>
      </c>
      <c r="H407" s="0" t="n">
        <v>32</v>
      </c>
      <c r="I407" s="0" t="n">
        <v>3</v>
      </c>
      <c r="K407" s="0" t="n">
        <v>0</v>
      </c>
      <c r="L407" s="0" t="n">
        <v>0</v>
      </c>
    </row>
    <row r="408" customFormat="false" ht="15" hidden="false" customHeight="false" outlineLevel="0" collapsed="false">
      <c r="A408" s="448" t="s">
        <v>51</v>
      </c>
      <c r="B408" s="452" t="s">
        <v>2582</v>
      </c>
      <c r="C408" s="448" t="s">
        <v>2186</v>
      </c>
      <c r="D408" s="448" t="n">
        <v>6</v>
      </c>
      <c r="H408" s="0" t="n">
        <v>33</v>
      </c>
      <c r="I408" s="0" t="n">
        <v>3</v>
      </c>
      <c r="K408" s="0" t="n">
        <v>0</v>
      </c>
      <c r="L408" s="0" t="n">
        <v>0</v>
      </c>
    </row>
    <row r="409" customFormat="false" ht="15" hidden="false" customHeight="false" outlineLevel="0" collapsed="false">
      <c r="A409" s="448" t="s">
        <v>130</v>
      </c>
      <c r="B409" s="452" t="s">
        <v>2584</v>
      </c>
      <c r="C409" s="448" t="s">
        <v>2154</v>
      </c>
      <c r="D409" s="448" t="n">
        <v>6</v>
      </c>
      <c r="H409" s="0" t="n">
        <v>34</v>
      </c>
      <c r="I409" s="0" t="n">
        <v>3</v>
      </c>
      <c r="K409" s="0" t="n">
        <v>0</v>
      </c>
      <c r="L409" s="0" t="n">
        <v>0</v>
      </c>
    </row>
    <row r="410" customFormat="false" ht="15" hidden="false" customHeight="false" outlineLevel="0" collapsed="false">
      <c r="A410" s="448" t="s">
        <v>122</v>
      </c>
      <c r="B410" s="452" t="s">
        <v>2587</v>
      </c>
      <c r="C410" s="448" t="s">
        <v>2139</v>
      </c>
      <c r="D410" s="448" t="n">
        <v>5.9</v>
      </c>
      <c r="H410" s="0" t="n">
        <v>35</v>
      </c>
      <c r="I410" s="0" t="n">
        <v>3</v>
      </c>
      <c r="K410" s="0" t="n">
        <v>0</v>
      </c>
      <c r="L410" s="0" t="n">
        <v>0</v>
      </c>
    </row>
    <row r="411" customFormat="false" ht="15" hidden="false" customHeight="false" outlineLevel="0" collapsed="false">
      <c r="A411" s="448" t="s">
        <v>51</v>
      </c>
      <c r="B411" s="452" t="s">
        <v>2592</v>
      </c>
      <c r="C411" s="448" t="s">
        <v>2129</v>
      </c>
      <c r="D411" s="448" t="n">
        <v>5.9</v>
      </c>
      <c r="H411" s="0" t="n">
        <v>36</v>
      </c>
      <c r="I411" s="0" t="n">
        <v>3</v>
      </c>
      <c r="K411" s="0" t="n">
        <v>0</v>
      </c>
      <c r="L411" s="0" t="n">
        <v>0</v>
      </c>
    </row>
    <row r="412" customFormat="false" ht="15" hidden="false" customHeight="false" outlineLevel="0" collapsed="false">
      <c r="A412" s="448" t="s">
        <v>122</v>
      </c>
      <c r="B412" s="452" t="s">
        <v>2599</v>
      </c>
      <c r="C412" s="448" t="s">
        <v>2222</v>
      </c>
      <c r="D412" s="448" t="n">
        <v>5.7</v>
      </c>
      <c r="H412" s="0" t="n">
        <v>37</v>
      </c>
      <c r="I412" s="0" t="n">
        <v>3</v>
      </c>
      <c r="K412" s="0" t="n">
        <v>0</v>
      </c>
      <c r="L412" s="0" t="n">
        <v>0</v>
      </c>
    </row>
    <row r="413" customFormat="false" ht="15" hidden="false" customHeight="false" outlineLevel="0" collapsed="false">
      <c r="A413" s="448" t="s">
        <v>51</v>
      </c>
      <c r="B413" s="452" t="s">
        <v>2597</v>
      </c>
      <c r="C413" s="448" t="s">
        <v>2179</v>
      </c>
      <c r="D413" s="448" t="n">
        <v>5.7</v>
      </c>
      <c r="H413" s="0" t="n">
        <v>38</v>
      </c>
      <c r="I413" s="0" t="n">
        <v>3</v>
      </c>
      <c r="K413" s="0" t="n">
        <v>0</v>
      </c>
      <c r="L413" s="0" t="n">
        <v>0</v>
      </c>
    </row>
    <row r="414" customFormat="false" ht="15" hidden="false" customHeight="false" outlineLevel="0" collapsed="false">
      <c r="A414" s="448" t="s">
        <v>130</v>
      </c>
      <c r="B414" s="452" t="s">
        <v>2600</v>
      </c>
      <c r="C414" s="448" t="s">
        <v>2139</v>
      </c>
      <c r="D414" s="448" t="n">
        <v>5.4</v>
      </c>
      <c r="H414" s="0" t="n">
        <v>39</v>
      </c>
      <c r="I414" s="0" t="n">
        <v>3</v>
      </c>
      <c r="K414" s="0" t="n">
        <v>0</v>
      </c>
      <c r="L414" s="0" t="n">
        <v>0</v>
      </c>
    </row>
    <row r="415" customFormat="false" ht="15" hidden="false" customHeight="false" outlineLevel="0" collapsed="false">
      <c r="A415" s="448" t="s">
        <v>122</v>
      </c>
      <c r="B415" s="452" t="s">
        <v>2603</v>
      </c>
      <c r="C415" s="448" t="s">
        <v>2129</v>
      </c>
      <c r="D415" s="448" t="n">
        <v>5.4</v>
      </c>
      <c r="H415" s="0" t="n">
        <v>40</v>
      </c>
      <c r="I415" s="0" t="n">
        <v>3</v>
      </c>
      <c r="J415" s="453"/>
      <c r="K415" s="0" t="n">
        <v>0</v>
      </c>
      <c r="L415" s="0" t="n">
        <v>0</v>
      </c>
    </row>
    <row r="416" customFormat="false" ht="15" hidden="false" customHeight="false" outlineLevel="0" collapsed="false">
      <c r="A416" s="448" t="s">
        <v>130</v>
      </c>
      <c r="B416" s="452" t="s">
        <v>2602</v>
      </c>
      <c r="C416" s="448" t="s">
        <v>2141</v>
      </c>
      <c r="D416" s="448" t="n">
        <v>5.4</v>
      </c>
      <c r="H416" s="0" t="n">
        <v>41</v>
      </c>
      <c r="I416" s="0" t="n">
        <v>3</v>
      </c>
      <c r="K416" s="0" t="n">
        <v>0</v>
      </c>
      <c r="L416" s="0" t="n">
        <v>0</v>
      </c>
    </row>
    <row r="417" customFormat="false" ht="15" hidden="false" customHeight="false" outlineLevel="0" collapsed="false">
      <c r="A417" s="448" t="s">
        <v>51</v>
      </c>
      <c r="B417" s="452" t="s">
        <v>2604</v>
      </c>
      <c r="C417" s="448" t="s">
        <v>2171</v>
      </c>
      <c r="D417" s="448" t="n">
        <v>5.3</v>
      </c>
      <c r="H417" s="0" t="n">
        <v>42</v>
      </c>
      <c r="I417" s="0" t="n">
        <v>3</v>
      </c>
      <c r="K417" s="0" t="n">
        <v>0</v>
      </c>
      <c r="L417" s="0" t="n">
        <v>0</v>
      </c>
    </row>
    <row r="418" customFormat="false" ht="15" hidden="false" customHeight="false" outlineLevel="0" collapsed="false">
      <c r="A418" s="448" t="s">
        <v>122</v>
      </c>
      <c r="B418" s="452" t="s">
        <v>2605</v>
      </c>
      <c r="C418" s="448" t="s">
        <v>2173</v>
      </c>
      <c r="D418" s="448" t="n">
        <v>5.1</v>
      </c>
      <c r="H418" s="0" t="n">
        <v>43</v>
      </c>
      <c r="I418" s="0" t="n">
        <v>3</v>
      </c>
      <c r="K418" s="0" t="n">
        <v>0</v>
      </c>
      <c r="L418" s="0" t="n">
        <v>0</v>
      </c>
    </row>
    <row r="419" customFormat="false" ht="15" hidden="false" customHeight="false" outlineLevel="0" collapsed="false">
      <c r="A419" s="448" t="s">
        <v>130</v>
      </c>
      <c r="B419" s="452" t="s">
        <v>2606</v>
      </c>
      <c r="C419" s="448" t="s">
        <v>2131</v>
      </c>
      <c r="D419" s="448" t="n">
        <v>5.1</v>
      </c>
      <c r="H419" s="0" t="n">
        <v>44</v>
      </c>
      <c r="I419" s="0" t="n">
        <v>3</v>
      </c>
      <c r="K419" s="0" t="n">
        <v>0</v>
      </c>
      <c r="L419" s="0" t="n">
        <v>0</v>
      </c>
    </row>
    <row r="420" customFormat="false" ht="15" hidden="false" customHeight="false" outlineLevel="0" collapsed="false">
      <c r="A420" s="448" t="s">
        <v>51</v>
      </c>
      <c r="B420" s="452" t="s">
        <v>2596</v>
      </c>
      <c r="C420" s="448" t="s">
        <v>2146</v>
      </c>
      <c r="D420" s="448" t="n">
        <v>4.9</v>
      </c>
      <c r="H420" s="0" t="n">
        <v>45</v>
      </c>
      <c r="I420" s="0" t="n">
        <v>3</v>
      </c>
      <c r="K420" s="0" t="n">
        <v>0</v>
      </c>
      <c r="L420" s="0" t="n">
        <v>0</v>
      </c>
    </row>
    <row r="421" customFormat="false" ht="15" hidden="false" customHeight="false" outlineLevel="0" collapsed="false">
      <c r="A421" s="448" t="s">
        <v>51</v>
      </c>
      <c r="B421" s="452" t="s">
        <v>2598</v>
      </c>
      <c r="C421" s="448" t="s">
        <v>2173</v>
      </c>
      <c r="D421" s="448" t="n">
        <v>4.9</v>
      </c>
      <c r="H421" s="0" t="n">
        <v>46</v>
      </c>
      <c r="I421" s="0" t="n">
        <v>3</v>
      </c>
      <c r="K421" s="0" t="n">
        <v>0</v>
      </c>
      <c r="L421" s="0" t="n">
        <v>0</v>
      </c>
    </row>
    <row r="422" customFormat="false" ht="15" hidden="false" customHeight="false" outlineLevel="0" collapsed="false">
      <c r="A422" s="448" t="s">
        <v>122</v>
      </c>
      <c r="B422" s="452" t="s">
        <v>2607</v>
      </c>
      <c r="C422" s="448" t="s">
        <v>2152</v>
      </c>
      <c r="D422" s="448" t="n">
        <v>4.6</v>
      </c>
      <c r="H422" s="0" t="n">
        <v>47</v>
      </c>
      <c r="I422" s="0" t="n">
        <v>3</v>
      </c>
      <c r="K422" s="0" t="n">
        <v>0</v>
      </c>
      <c r="L422" s="0" t="n">
        <v>0</v>
      </c>
    </row>
    <row r="423" customFormat="false" ht="15" hidden="false" customHeight="false" outlineLevel="0" collapsed="false">
      <c r="A423" s="448" t="s">
        <v>122</v>
      </c>
      <c r="B423" s="452" t="s">
        <v>2608</v>
      </c>
      <c r="C423" s="448" t="s">
        <v>2189</v>
      </c>
      <c r="D423" s="448" t="n">
        <v>4.5</v>
      </c>
      <c r="H423" s="0" t="n">
        <v>48</v>
      </c>
      <c r="I423" s="0" t="n">
        <v>3</v>
      </c>
      <c r="K423" s="0" t="n">
        <v>0</v>
      </c>
      <c r="L423" s="0" t="n">
        <v>0</v>
      </c>
    </row>
    <row r="424" customFormat="false" ht="15" hidden="false" customHeight="false" outlineLevel="0" collapsed="false">
      <c r="A424" s="448" t="s">
        <v>122</v>
      </c>
      <c r="B424" s="452" t="s">
        <v>2612</v>
      </c>
      <c r="C424" s="448" t="s">
        <v>2177</v>
      </c>
      <c r="D424" s="448" t="n">
        <v>4.5</v>
      </c>
      <c r="H424" s="0" t="n">
        <v>49</v>
      </c>
      <c r="I424" s="0" t="n">
        <v>3</v>
      </c>
      <c r="K424" s="0" t="n">
        <v>0</v>
      </c>
      <c r="L424" s="0" t="n">
        <v>0</v>
      </c>
    </row>
    <row r="425" customFormat="false" ht="15" hidden="false" customHeight="false" outlineLevel="0" collapsed="false">
      <c r="A425" s="448" t="s">
        <v>51</v>
      </c>
      <c r="B425" s="452" t="s">
        <v>2610</v>
      </c>
      <c r="C425" s="448" t="s">
        <v>2189</v>
      </c>
      <c r="D425" s="448" t="n">
        <v>4.5</v>
      </c>
      <c r="H425" s="0" t="n">
        <v>50</v>
      </c>
      <c r="I425" s="0" t="n">
        <v>3</v>
      </c>
      <c r="K425" s="0" t="n">
        <v>0</v>
      </c>
      <c r="L425" s="0" t="n">
        <v>0</v>
      </c>
    </row>
    <row r="426" customFormat="false" ht="15" hidden="false" customHeight="false" outlineLevel="0" collapsed="false">
      <c r="A426" s="448" t="s">
        <v>130</v>
      </c>
      <c r="B426" s="452" t="s">
        <v>2614</v>
      </c>
      <c r="C426" s="448" t="s">
        <v>2186</v>
      </c>
      <c r="D426" s="448" t="n">
        <v>4.4</v>
      </c>
      <c r="H426" s="0" t="n">
        <v>51</v>
      </c>
      <c r="I426" s="0" t="n">
        <v>3</v>
      </c>
      <c r="K426" s="0" t="n">
        <v>0</v>
      </c>
      <c r="L426" s="0" t="n">
        <v>0</v>
      </c>
    </row>
    <row r="427" customFormat="false" ht="15" hidden="false" customHeight="false" outlineLevel="0" collapsed="false">
      <c r="A427" s="448" t="s">
        <v>130</v>
      </c>
      <c r="B427" s="452" t="s">
        <v>2616</v>
      </c>
      <c r="C427" s="448" t="s">
        <v>2144</v>
      </c>
      <c r="D427" s="448" t="n">
        <v>3.9</v>
      </c>
      <c r="H427" s="0" t="n">
        <v>52</v>
      </c>
      <c r="I427" s="0" t="n">
        <v>3</v>
      </c>
      <c r="K427" s="0" t="n">
        <v>0</v>
      </c>
      <c r="L427" s="0" t="n">
        <v>0</v>
      </c>
    </row>
    <row r="428" customFormat="false" ht="15" hidden="false" customHeight="false" outlineLevel="0" collapsed="false">
      <c r="A428" s="448" t="s">
        <v>51</v>
      </c>
      <c r="B428" s="452" t="s">
        <v>2611</v>
      </c>
      <c r="C428" s="448" t="s">
        <v>2154</v>
      </c>
      <c r="D428" s="448" t="n">
        <v>3.8</v>
      </c>
      <c r="H428" s="0" t="n">
        <v>53</v>
      </c>
      <c r="I428" s="0" t="n">
        <v>3</v>
      </c>
      <c r="K428" s="0" t="n">
        <v>0</v>
      </c>
      <c r="L428" s="0" t="n">
        <v>0</v>
      </c>
    </row>
    <row r="429" customFormat="false" ht="15" hidden="false" customHeight="false" outlineLevel="0" collapsed="false">
      <c r="A429" s="448" t="s">
        <v>130</v>
      </c>
      <c r="B429" s="452" t="s">
        <v>2617</v>
      </c>
      <c r="C429" s="448" t="s">
        <v>2177</v>
      </c>
      <c r="D429" s="448" t="n">
        <v>3.8</v>
      </c>
      <c r="H429" s="0" t="n">
        <v>54</v>
      </c>
      <c r="I429" s="0" t="n">
        <v>3</v>
      </c>
      <c r="K429" s="0" t="n">
        <v>0</v>
      </c>
      <c r="L429" s="0" t="n">
        <v>0</v>
      </c>
    </row>
    <row r="430" customFormat="false" ht="15" hidden="false" customHeight="false" outlineLevel="0" collapsed="false">
      <c r="A430" s="448" t="s">
        <v>130</v>
      </c>
      <c r="B430" s="452" t="s">
        <v>2618</v>
      </c>
      <c r="C430" s="448" t="s">
        <v>2137</v>
      </c>
      <c r="D430" s="448" t="n">
        <v>3.8</v>
      </c>
      <c r="H430" s="0" t="n">
        <v>55</v>
      </c>
      <c r="I430" s="0" t="n">
        <v>3</v>
      </c>
      <c r="K430" s="0" t="n">
        <v>0</v>
      </c>
      <c r="L430" s="0" t="n">
        <v>0</v>
      </c>
    </row>
    <row r="431" customFormat="false" ht="15" hidden="false" customHeight="false" outlineLevel="0" collapsed="false">
      <c r="A431" s="448" t="s">
        <v>130</v>
      </c>
      <c r="B431" s="452" t="s">
        <v>2619</v>
      </c>
      <c r="C431" s="448" t="s">
        <v>2154</v>
      </c>
      <c r="D431" s="448" t="n">
        <v>3.6</v>
      </c>
      <c r="H431" s="0" t="n">
        <v>56</v>
      </c>
      <c r="I431" s="0" t="n">
        <v>3</v>
      </c>
      <c r="K431" s="0" t="n">
        <v>0</v>
      </c>
      <c r="L431" s="0" t="n">
        <v>0</v>
      </c>
    </row>
    <row r="432" customFormat="false" ht="15" hidden="false" customHeight="false" outlineLevel="0" collapsed="false">
      <c r="A432" s="448" t="s">
        <v>51</v>
      </c>
      <c r="B432" s="452" t="s">
        <v>2620</v>
      </c>
      <c r="C432" s="448" t="s">
        <v>2191</v>
      </c>
      <c r="D432" s="448" t="n">
        <v>3.2</v>
      </c>
      <c r="H432" s="0" t="n">
        <v>57</v>
      </c>
      <c r="I432" s="0" t="n">
        <v>3</v>
      </c>
      <c r="K432" s="0" t="n">
        <v>0</v>
      </c>
      <c r="L432" s="0" t="n">
        <v>0</v>
      </c>
    </row>
    <row r="433" customFormat="false" ht="15" hidden="false" customHeight="false" outlineLevel="0" collapsed="false">
      <c r="A433" s="448" t="s">
        <v>51</v>
      </c>
      <c r="B433" s="452" t="s">
        <v>2622</v>
      </c>
      <c r="C433" s="448" t="s">
        <v>2198</v>
      </c>
      <c r="D433" s="448" t="n">
        <v>3.1</v>
      </c>
      <c r="H433" s="0" t="n">
        <v>58</v>
      </c>
      <c r="I433" s="0" t="n">
        <v>3</v>
      </c>
      <c r="K433" s="0" t="n">
        <v>0</v>
      </c>
      <c r="L433" s="0" t="n">
        <v>0</v>
      </c>
    </row>
    <row r="434" customFormat="false" ht="15" hidden="false" customHeight="false" outlineLevel="0" collapsed="false">
      <c r="A434" s="448" t="s">
        <v>130</v>
      </c>
      <c r="B434" s="452" t="s">
        <v>2623</v>
      </c>
      <c r="C434" s="448" t="s">
        <v>2182</v>
      </c>
      <c r="D434" s="448" t="n">
        <v>3.1</v>
      </c>
      <c r="H434" s="0" t="n">
        <v>59</v>
      </c>
      <c r="I434" s="0" t="n">
        <v>3</v>
      </c>
      <c r="K434" s="0" t="n">
        <v>0</v>
      </c>
      <c r="L434" s="0" t="n">
        <v>0</v>
      </c>
    </row>
    <row r="435" customFormat="false" ht="15" hidden="false" customHeight="false" outlineLevel="0" collapsed="false">
      <c r="A435" s="448" t="s">
        <v>51</v>
      </c>
      <c r="B435" s="452" t="s">
        <v>2609</v>
      </c>
      <c r="C435" s="448" t="s">
        <v>2160</v>
      </c>
      <c r="D435" s="448" t="n">
        <v>3</v>
      </c>
      <c r="H435" s="0" t="n">
        <v>60</v>
      </c>
      <c r="I435" s="0" t="n">
        <v>3</v>
      </c>
      <c r="K435" s="0" t="n">
        <v>0</v>
      </c>
      <c r="L435" s="0" t="n">
        <v>0</v>
      </c>
    </row>
    <row r="436" customFormat="false" ht="15" hidden="false" customHeight="false" outlineLevel="0" collapsed="false">
      <c r="A436" s="448" t="s">
        <v>51</v>
      </c>
      <c r="B436" s="452" t="s">
        <v>2613</v>
      </c>
      <c r="C436" s="448" t="s">
        <v>2148</v>
      </c>
      <c r="D436" s="448" t="n">
        <v>2.8</v>
      </c>
      <c r="H436" s="0" t="n">
        <v>61</v>
      </c>
      <c r="I436" s="0" t="n">
        <v>3</v>
      </c>
      <c r="K436" s="0" t="n">
        <v>0</v>
      </c>
      <c r="L436" s="0" t="n">
        <v>0</v>
      </c>
    </row>
    <row r="437" customFormat="false" ht="15" hidden="false" customHeight="false" outlineLevel="0" collapsed="false">
      <c r="A437" s="448" t="s">
        <v>51</v>
      </c>
      <c r="B437" s="452" t="s">
        <v>2717</v>
      </c>
      <c r="C437" s="448" t="s">
        <v>2626</v>
      </c>
      <c r="D437" s="448" t="n">
        <v>2.8</v>
      </c>
      <c r="H437" s="0" t="n">
        <v>62</v>
      </c>
      <c r="I437" s="0" t="n">
        <v>3</v>
      </c>
      <c r="K437" s="0" t="n">
        <v>0</v>
      </c>
      <c r="L437" s="0" t="n">
        <v>0</v>
      </c>
    </row>
    <row r="438" customFormat="false" ht="15" hidden="false" customHeight="false" outlineLevel="0" collapsed="false">
      <c r="A438" s="448" t="s">
        <v>22</v>
      </c>
      <c r="B438" s="452" t="s">
        <v>2615</v>
      </c>
      <c r="C438" s="448" t="s">
        <v>2208</v>
      </c>
      <c r="D438" s="448" t="n">
        <v>2.75</v>
      </c>
      <c r="H438" s="0" t="n">
        <v>63</v>
      </c>
      <c r="I438" s="0" t="n">
        <v>3</v>
      </c>
      <c r="K438" s="0" t="n">
        <v>0</v>
      </c>
      <c r="L438" s="0" t="n">
        <v>0</v>
      </c>
    </row>
    <row r="439" customFormat="false" ht="15" hidden="false" customHeight="false" outlineLevel="0" collapsed="false">
      <c r="A439" s="448" t="s">
        <v>130</v>
      </c>
      <c r="B439" s="452" t="s">
        <v>2627</v>
      </c>
      <c r="C439" s="448" t="s">
        <v>2168</v>
      </c>
      <c r="D439" s="448" t="n">
        <v>2.7</v>
      </c>
      <c r="H439" s="0" t="n">
        <v>64</v>
      </c>
      <c r="I439" s="0" t="n">
        <v>3</v>
      </c>
      <c r="K439" s="0" t="n">
        <v>0</v>
      </c>
      <c r="L439" s="0" t="n">
        <v>0</v>
      </c>
    </row>
    <row r="440" customFormat="false" ht="15" hidden="false" customHeight="false" outlineLevel="0" collapsed="false">
      <c r="A440" s="448" t="s">
        <v>122</v>
      </c>
      <c r="B440" s="452" t="s">
        <v>2628</v>
      </c>
      <c r="C440" s="448" t="s">
        <v>2222</v>
      </c>
      <c r="D440" s="448" t="n">
        <v>2.6</v>
      </c>
      <c r="H440" s="0" t="n">
        <v>65</v>
      </c>
      <c r="I440" s="0" t="n">
        <v>3</v>
      </c>
      <c r="K440" s="0" t="n">
        <v>0</v>
      </c>
      <c r="L440" s="0" t="n">
        <v>0</v>
      </c>
    </row>
    <row r="441" customFormat="false" ht="15" hidden="false" customHeight="false" outlineLevel="0" collapsed="false">
      <c r="A441" s="448" t="s">
        <v>51</v>
      </c>
      <c r="B441" s="452" t="s">
        <v>2629</v>
      </c>
      <c r="C441" s="448" t="s">
        <v>2222</v>
      </c>
      <c r="D441" s="448" t="n">
        <v>2.3</v>
      </c>
      <c r="H441" s="0" t="n">
        <v>66</v>
      </c>
      <c r="I441" s="0" t="n">
        <v>3</v>
      </c>
      <c r="K441" s="0" t="n">
        <v>0</v>
      </c>
      <c r="L441" s="0" t="n">
        <v>0</v>
      </c>
    </row>
    <row r="442" customFormat="false" ht="15" hidden="false" customHeight="false" outlineLevel="0" collapsed="false">
      <c r="A442" s="448" t="s">
        <v>51</v>
      </c>
      <c r="B442" s="452" t="s">
        <v>2624</v>
      </c>
      <c r="C442" s="448" t="s">
        <v>2157</v>
      </c>
      <c r="D442" s="448" t="n">
        <v>2.2</v>
      </c>
      <c r="H442" s="0" t="n">
        <v>67</v>
      </c>
      <c r="I442" s="0" t="n">
        <v>3</v>
      </c>
      <c r="K442" s="0" t="n">
        <v>0</v>
      </c>
      <c r="L442" s="0" t="n">
        <v>0</v>
      </c>
    </row>
    <row r="443" customFormat="false" ht="15" hidden="false" customHeight="false" outlineLevel="0" collapsed="false">
      <c r="A443" s="448" t="s">
        <v>130</v>
      </c>
      <c r="B443" s="452" t="s">
        <v>2630</v>
      </c>
      <c r="C443" s="448" t="s">
        <v>2137</v>
      </c>
      <c r="D443" s="448" t="n">
        <v>2.1</v>
      </c>
      <c r="H443" s="0" t="n">
        <v>68</v>
      </c>
      <c r="I443" s="0" t="n">
        <v>3</v>
      </c>
      <c r="K443" s="0" t="n">
        <v>0</v>
      </c>
      <c r="L443" s="0" t="n">
        <v>0</v>
      </c>
    </row>
    <row r="444" customFormat="false" ht="15" hidden="false" customHeight="false" outlineLevel="0" collapsed="false">
      <c r="A444" s="448" t="s">
        <v>122</v>
      </c>
      <c r="B444" s="452" t="s">
        <v>2631</v>
      </c>
      <c r="C444" s="448" t="s">
        <v>2222</v>
      </c>
      <c r="D444" s="448" t="n">
        <v>2.1</v>
      </c>
      <c r="H444" s="0" t="n">
        <v>69</v>
      </c>
      <c r="I444" s="0" t="n">
        <v>3</v>
      </c>
      <c r="K444" s="0" t="n">
        <v>0</v>
      </c>
      <c r="L444" s="0" t="n">
        <v>0</v>
      </c>
    </row>
    <row r="445" customFormat="false" ht="15" hidden="false" customHeight="false" outlineLevel="0" collapsed="false">
      <c r="A445" s="448" t="s">
        <v>130</v>
      </c>
      <c r="B445" s="452" t="s">
        <v>2632</v>
      </c>
      <c r="C445" s="448" t="s">
        <v>2198</v>
      </c>
      <c r="D445" s="448" t="n">
        <v>2.1</v>
      </c>
      <c r="H445" s="0" t="n">
        <v>70</v>
      </c>
      <c r="I445" s="0" t="n">
        <v>3</v>
      </c>
      <c r="K445" s="0" t="n">
        <v>0</v>
      </c>
      <c r="L445" s="0" t="n">
        <v>0</v>
      </c>
    </row>
    <row r="446" customFormat="false" ht="15" hidden="false" customHeight="false" outlineLevel="0" collapsed="false">
      <c r="A446" s="448" t="s">
        <v>122</v>
      </c>
      <c r="B446" s="452" t="s">
        <v>2633</v>
      </c>
      <c r="C446" s="448" t="s">
        <v>2133</v>
      </c>
      <c r="D446" s="448" t="n">
        <v>2.1</v>
      </c>
      <c r="H446" s="0" t="n">
        <v>71</v>
      </c>
      <c r="I446" s="0" t="n">
        <v>3</v>
      </c>
      <c r="K446" s="0" t="n">
        <v>0</v>
      </c>
      <c r="L446" s="0" t="n">
        <v>0</v>
      </c>
    </row>
    <row r="447" customFormat="false" ht="15" hidden="false" customHeight="false" outlineLevel="0" collapsed="false">
      <c r="A447" s="448" t="s">
        <v>130</v>
      </c>
      <c r="B447" s="452" t="s">
        <v>2634</v>
      </c>
      <c r="C447" s="448" t="s">
        <v>2175</v>
      </c>
      <c r="D447" s="448" t="n">
        <v>2</v>
      </c>
      <c r="H447" s="0" t="n">
        <v>72</v>
      </c>
      <c r="I447" s="0" t="n">
        <v>3</v>
      </c>
      <c r="K447" s="0" t="n">
        <v>0</v>
      </c>
      <c r="L447" s="0" t="n">
        <v>0</v>
      </c>
    </row>
    <row r="448" customFormat="false" ht="15" hidden="false" customHeight="false" outlineLevel="0" collapsed="false">
      <c r="A448" s="448" t="s">
        <v>130</v>
      </c>
      <c r="B448" s="452" t="s">
        <v>2635</v>
      </c>
      <c r="C448" s="448" t="s">
        <v>2171</v>
      </c>
      <c r="D448" s="448" t="n">
        <v>2</v>
      </c>
      <c r="H448" s="0" t="n">
        <v>73</v>
      </c>
      <c r="I448" s="0" t="n">
        <v>3</v>
      </c>
      <c r="K448" s="0" t="n">
        <v>0</v>
      </c>
      <c r="L448" s="0" t="n">
        <v>0</v>
      </c>
    </row>
    <row r="449" customFormat="false" ht="15" hidden="false" customHeight="false" outlineLevel="0" collapsed="false">
      <c r="A449" s="448" t="s">
        <v>51</v>
      </c>
      <c r="B449" s="452" t="s">
        <v>2637</v>
      </c>
      <c r="C449" s="448" t="s">
        <v>2141</v>
      </c>
      <c r="D449" s="448" t="n">
        <v>1.9</v>
      </c>
      <c r="H449" s="0" t="n">
        <v>74</v>
      </c>
      <c r="I449" s="0" t="n">
        <v>3</v>
      </c>
      <c r="K449" s="0" t="n">
        <v>0</v>
      </c>
      <c r="L449" s="0" t="n">
        <v>0</v>
      </c>
    </row>
    <row r="450" customFormat="false" ht="15" hidden="false" customHeight="false" outlineLevel="0" collapsed="false">
      <c r="A450" s="448" t="s">
        <v>130</v>
      </c>
      <c r="B450" s="452" t="s">
        <v>2639</v>
      </c>
      <c r="C450" s="448" t="s">
        <v>2148</v>
      </c>
      <c r="D450" s="448" t="n">
        <v>1.8</v>
      </c>
      <c r="H450" s="0" t="n">
        <v>75</v>
      </c>
      <c r="I450" s="0" t="n">
        <v>3</v>
      </c>
      <c r="K450" s="0" t="n">
        <v>0</v>
      </c>
      <c r="L450" s="0" t="n">
        <v>0</v>
      </c>
    </row>
    <row r="451" customFormat="false" ht="15" hidden="false" customHeight="false" outlineLevel="0" collapsed="false">
      <c r="A451" s="448" t="s">
        <v>130</v>
      </c>
      <c r="B451" s="452" t="s">
        <v>2640</v>
      </c>
      <c r="C451" s="448" t="s">
        <v>2160</v>
      </c>
      <c r="D451" s="448" t="n">
        <v>1.8</v>
      </c>
      <c r="H451" s="0" t="n">
        <v>76</v>
      </c>
      <c r="I451" s="0" t="n">
        <v>3</v>
      </c>
      <c r="K451" s="0" t="n">
        <v>0</v>
      </c>
      <c r="L451" s="0" t="n">
        <v>0</v>
      </c>
    </row>
    <row r="452" customFormat="false" ht="15" hidden="false" customHeight="false" outlineLevel="0" collapsed="false">
      <c r="A452" s="448" t="s">
        <v>122</v>
      </c>
      <c r="B452" s="452" t="s">
        <v>2641</v>
      </c>
      <c r="C452" s="448" t="s">
        <v>2154</v>
      </c>
      <c r="D452" s="448" t="n">
        <v>1.7</v>
      </c>
      <c r="H452" s="0" t="n">
        <v>77</v>
      </c>
      <c r="I452" s="0" t="n">
        <v>3</v>
      </c>
      <c r="K452" s="0" t="n">
        <v>0</v>
      </c>
      <c r="L452" s="0" t="n">
        <v>0</v>
      </c>
    </row>
    <row r="453" customFormat="false" ht="15" hidden="false" customHeight="false" outlineLevel="0" collapsed="false">
      <c r="A453" s="448" t="s">
        <v>130</v>
      </c>
      <c r="B453" s="452" t="s">
        <v>2642</v>
      </c>
      <c r="C453" s="448" t="s">
        <v>2166</v>
      </c>
      <c r="D453" s="448" t="n">
        <v>1.6</v>
      </c>
      <c r="H453" s="0" t="n">
        <v>78</v>
      </c>
      <c r="I453" s="0" t="n">
        <v>3</v>
      </c>
      <c r="K453" s="0" t="n">
        <v>0</v>
      </c>
      <c r="L453" s="0" t="n">
        <v>0</v>
      </c>
    </row>
    <row r="454" customFormat="false" ht="15" hidden="false" customHeight="false" outlineLevel="0" collapsed="false">
      <c r="A454" s="448" t="s">
        <v>130</v>
      </c>
      <c r="B454" s="452" t="s">
        <v>2643</v>
      </c>
      <c r="C454" s="448" t="s">
        <v>2144</v>
      </c>
      <c r="D454" s="448" t="n">
        <v>1.5</v>
      </c>
      <c r="H454" s="0" t="n">
        <v>79</v>
      </c>
      <c r="I454" s="0" t="n">
        <v>3</v>
      </c>
      <c r="K454" s="0" t="n">
        <v>0</v>
      </c>
      <c r="L454" s="0" t="n">
        <v>0</v>
      </c>
    </row>
    <row r="455" customFormat="false" ht="15" hidden="false" customHeight="false" outlineLevel="0" collapsed="false">
      <c r="A455" s="448" t="s">
        <v>51</v>
      </c>
      <c r="B455" s="452" t="s">
        <v>2636</v>
      </c>
      <c r="C455" s="448" t="s">
        <v>2182</v>
      </c>
      <c r="D455" s="448" t="n">
        <v>1.2</v>
      </c>
      <c r="H455" s="0" t="n">
        <v>80</v>
      </c>
      <c r="I455" s="0" t="n">
        <v>3</v>
      </c>
      <c r="K455" s="0" t="n">
        <v>0</v>
      </c>
      <c r="L455" s="0" t="n">
        <v>0</v>
      </c>
    </row>
    <row r="456" customFormat="false" ht="15" hidden="false" customHeight="false" outlineLevel="0" collapsed="false">
      <c r="A456" s="448" t="s">
        <v>22</v>
      </c>
      <c r="B456" s="452" t="s">
        <v>2638</v>
      </c>
      <c r="C456" s="448" t="s">
        <v>2150</v>
      </c>
      <c r="D456" s="448" t="n">
        <v>1.15</v>
      </c>
      <c r="H456" s="0" t="n">
        <v>81</v>
      </c>
      <c r="I456" s="0" t="n">
        <v>3</v>
      </c>
      <c r="K456" s="0" t="n">
        <v>0</v>
      </c>
      <c r="L456" s="0" t="n">
        <v>0</v>
      </c>
    </row>
    <row r="457" customFormat="false" ht="15" hidden="false" customHeight="false" outlineLevel="0" collapsed="false">
      <c r="A457" s="448" t="s">
        <v>51</v>
      </c>
      <c r="B457" s="452" t="s">
        <v>2644</v>
      </c>
      <c r="C457" s="448" t="s">
        <v>2168</v>
      </c>
      <c r="D457" s="448" t="n">
        <v>0.3</v>
      </c>
      <c r="H457" s="0" t="n">
        <v>82</v>
      </c>
      <c r="I457" s="0" t="n">
        <v>3</v>
      </c>
      <c r="K457" s="0" t="n">
        <v>0</v>
      </c>
      <c r="L457" s="0" t="n">
        <v>0</v>
      </c>
    </row>
    <row r="458" customFormat="false" ht="15" hidden="false" customHeight="false" outlineLevel="0" collapsed="false">
      <c r="A458" s="448" t="n">
        <v>0</v>
      </c>
      <c r="C458" s="448"/>
      <c r="D458" s="448" t="n">
        <v>0</v>
      </c>
      <c r="H458" s="0" t="n">
        <v>83</v>
      </c>
      <c r="I458" s="0" t="n">
        <v>3</v>
      </c>
      <c r="K458" s="0" t="n">
        <v>0</v>
      </c>
      <c r="L458" s="0" t="n">
        <v>0</v>
      </c>
    </row>
    <row r="459" customFormat="false" ht="15" hidden="false" customHeight="false" outlineLevel="0" collapsed="false">
      <c r="A459" s="448" t="n">
        <v>0</v>
      </c>
      <c r="C459" s="448"/>
      <c r="D459" s="448" t="n">
        <v>0</v>
      </c>
      <c r="H459" s="0" t="n">
        <v>84</v>
      </c>
      <c r="I459" s="0" t="n">
        <v>3</v>
      </c>
      <c r="K459" s="0" t="n">
        <v>0</v>
      </c>
      <c r="L459" s="0" t="n">
        <v>0</v>
      </c>
    </row>
    <row r="460" customFormat="false" ht="15" hidden="false" customHeight="false" outlineLevel="0" collapsed="false">
      <c r="A460" s="448" t="s">
        <v>22</v>
      </c>
      <c r="B460" s="452" t="s">
        <v>2646</v>
      </c>
      <c r="C460" s="448" t="s">
        <v>2184</v>
      </c>
      <c r="D460" s="448" t="n">
        <v>0</v>
      </c>
      <c r="H460" s="0" t="n">
        <v>85</v>
      </c>
      <c r="I460" s="0" t="n">
        <v>3</v>
      </c>
      <c r="K460" s="0" t="n">
        <v>0</v>
      </c>
      <c r="L460" s="0" t="n">
        <v>0</v>
      </c>
    </row>
    <row r="461" customFormat="false" ht="15" hidden="false" customHeight="false" outlineLevel="0" collapsed="false">
      <c r="A461" s="448" t="n">
        <v>0</v>
      </c>
      <c r="C461" s="448"/>
      <c r="D461" s="448" t="n">
        <v>0</v>
      </c>
      <c r="H461" s="0" t="n">
        <v>86</v>
      </c>
      <c r="I461" s="0" t="n">
        <v>3</v>
      </c>
      <c r="K461" s="0" t="n">
        <v>0</v>
      </c>
      <c r="L461" s="0" t="n">
        <v>0</v>
      </c>
    </row>
    <row r="462" customFormat="false" ht="15" hidden="false" customHeight="false" outlineLevel="0" collapsed="false">
      <c r="A462" s="448" t="n">
        <v>0</v>
      </c>
      <c r="C462" s="448"/>
      <c r="D462" s="448" t="n">
        <v>0</v>
      </c>
      <c r="H462" s="0" t="n">
        <v>87</v>
      </c>
      <c r="I462" s="0" t="n">
        <v>3</v>
      </c>
      <c r="K462" s="0" t="n">
        <v>0</v>
      </c>
      <c r="L462" s="0" t="n">
        <v>0</v>
      </c>
    </row>
    <row r="463" customFormat="false" ht="15" hidden="false" customHeight="false" outlineLevel="0" collapsed="false">
      <c r="A463" s="448" t="s">
        <v>22</v>
      </c>
      <c r="B463" s="452" t="s">
        <v>2647</v>
      </c>
      <c r="C463" s="448" t="s">
        <v>2173</v>
      </c>
      <c r="D463" s="448" t="n">
        <v>0</v>
      </c>
      <c r="H463" s="0" t="n">
        <v>88</v>
      </c>
      <c r="I463" s="0" t="n">
        <v>3</v>
      </c>
      <c r="K463" s="0" t="n">
        <v>0</v>
      </c>
      <c r="L463" s="0" t="n">
        <v>0</v>
      </c>
    </row>
    <row r="464" customFormat="false" ht="15" hidden="false" customHeight="false" outlineLevel="0" collapsed="false">
      <c r="A464" s="448" t="n">
        <v>0</v>
      </c>
      <c r="C464" s="448"/>
      <c r="D464" s="448" t="n">
        <v>0</v>
      </c>
      <c r="H464" s="0" t="n">
        <v>89</v>
      </c>
      <c r="I464" s="0" t="n">
        <v>3</v>
      </c>
      <c r="K464" s="0" t="n">
        <v>0</v>
      </c>
      <c r="L464" s="0" t="n">
        <v>0</v>
      </c>
    </row>
    <row r="465" customFormat="false" ht="15" hidden="false" customHeight="false" outlineLevel="0" collapsed="false">
      <c r="A465" s="448" t="s">
        <v>22</v>
      </c>
      <c r="B465" s="452" t="s">
        <v>2648</v>
      </c>
      <c r="C465" s="448" t="s">
        <v>2160</v>
      </c>
      <c r="D465" s="448" t="n">
        <v>0</v>
      </c>
      <c r="H465" s="0" t="n">
        <v>90</v>
      </c>
      <c r="I465" s="0" t="n">
        <v>3</v>
      </c>
      <c r="K465" s="0" t="n">
        <v>0</v>
      </c>
      <c r="L465" s="0" t="n">
        <v>0</v>
      </c>
    </row>
    <row r="466" customFormat="false" ht="15" hidden="false" customHeight="false" outlineLevel="0" collapsed="false">
      <c r="A466" s="448" t="s">
        <v>22</v>
      </c>
      <c r="B466" s="452" t="s">
        <v>2649</v>
      </c>
      <c r="C466" s="448" t="s">
        <v>2189</v>
      </c>
      <c r="D466" s="448" t="n">
        <v>0</v>
      </c>
      <c r="H466" s="0" t="n">
        <v>91</v>
      </c>
      <c r="I466" s="0" t="n">
        <v>3</v>
      </c>
      <c r="K466" s="0" t="n">
        <v>0</v>
      </c>
      <c r="L466" s="0" t="n">
        <v>0</v>
      </c>
    </row>
    <row r="467" customFormat="false" ht="15" hidden="false" customHeight="false" outlineLevel="0" collapsed="false">
      <c r="A467" s="448" t="s">
        <v>22</v>
      </c>
      <c r="B467" s="452" t="s">
        <v>2650</v>
      </c>
      <c r="C467" s="448" t="s">
        <v>2171</v>
      </c>
      <c r="D467" s="448" t="n">
        <v>0</v>
      </c>
      <c r="H467" s="0" t="n">
        <v>92</v>
      </c>
      <c r="I467" s="0" t="n">
        <v>3</v>
      </c>
      <c r="K467" s="0" t="n">
        <v>0</v>
      </c>
      <c r="L467" s="0" t="n">
        <v>0</v>
      </c>
    </row>
    <row r="468" customFormat="false" ht="15" hidden="false" customHeight="false" outlineLevel="0" collapsed="false">
      <c r="A468" s="448" t="s">
        <v>22</v>
      </c>
      <c r="B468" s="452" t="s">
        <v>2651</v>
      </c>
      <c r="C468" s="448" t="s">
        <v>2135</v>
      </c>
      <c r="D468" s="448" t="n">
        <v>0</v>
      </c>
      <c r="H468" s="0" t="n">
        <v>93</v>
      </c>
      <c r="I468" s="0" t="n">
        <v>3</v>
      </c>
      <c r="K468" s="0" t="n">
        <v>0</v>
      </c>
      <c r="L468" s="0" t="n">
        <v>0</v>
      </c>
    </row>
    <row r="469" customFormat="false" ht="15" hidden="false" customHeight="false" outlineLevel="0" collapsed="false">
      <c r="A469" s="448" t="s">
        <v>22</v>
      </c>
      <c r="B469" s="452" t="s">
        <v>2652</v>
      </c>
      <c r="C469" s="448" t="s">
        <v>2152</v>
      </c>
      <c r="D469" s="448" t="n">
        <v>0</v>
      </c>
      <c r="H469" s="0" t="n">
        <v>94</v>
      </c>
      <c r="I469" s="0" t="n">
        <v>3</v>
      </c>
      <c r="K469" s="0" t="n">
        <v>0</v>
      </c>
      <c r="L469" s="0" t="n">
        <v>0</v>
      </c>
    </row>
    <row r="470" customFormat="false" ht="15" hidden="false" customHeight="false" outlineLevel="0" collapsed="false">
      <c r="A470" s="448" t="n">
        <v>0</v>
      </c>
      <c r="C470" s="448"/>
      <c r="D470" s="448" t="n">
        <v>0</v>
      </c>
      <c r="H470" s="0" t="n">
        <v>95</v>
      </c>
      <c r="I470" s="0" t="n">
        <v>3</v>
      </c>
      <c r="K470" s="0" t="n">
        <v>0</v>
      </c>
      <c r="L470" s="0" t="n">
        <v>0</v>
      </c>
    </row>
    <row r="471" customFormat="false" ht="15" hidden="false" customHeight="false" outlineLevel="0" collapsed="false">
      <c r="A471" s="448" t="n">
        <v>0</v>
      </c>
      <c r="C471" s="448"/>
      <c r="D471" s="448" t="n">
        <v>0</v>
      </c>
      <c r="H471" s="0" t="n">
        <v>96</v>
      </c>
      <c r="I471" s="0" t="n">
        <v>3</v>
      </c>
      <c r="K471" s="0" t="n">
        <v>0</v>
      </c>
      <c r="L471" s="0" t="n">
        <v>0</v>
      </c>
    </row>
    <row r="472" customFormat="false" ht="15" hidden="false" customHeight="false" outlineLevel="0" collapsed="false">
      <c r="A472" s="448" t="n">
        <v>0</v>
      </c>
      <c r="C472" s="448"/>
      <c r="D472" s="448" t="n">
        <v>0</v>
      </c>
      <c r="H472" s="0" t="n">
        <v>97</v>
      </c>
      <c r="I472" s="0" t="n">
        <v>3</v>
      </c>
      <c r="K472" s="0" t="n">
        <v>0</v>
      </c>
      <c r="L472" s="0" t="n">
        <v>0</v>
      </c>
    </row>
    <row r="473" customFormat="false" ht="15" hidden="false" customHeight="false" outlineLevel="0" collapsed="false">
      <c r="A473" s="448" t="s">
        <v>22</v>
      </c>
      <c r="B473" s="452" t="s">
        <v>2653</v>
      </c>
      <c r="C473" s="448" t="s">
        <v>2137</v>
      </c>
      <c r="D473" s="448" t="n">
        <v>0</v>
      </c>
      <c r="H473" s="0" t="n">
        <v>98</v>
      </c>
      <c r="I473" s="0" t="n">
        <v>3</v>
      </c>
      <c r="K473" s="0" t="n">
        <v>0</v>
      </c>
      <c r="L473" s="0" t="n">
        <v>0</v>
      </c>
    </row>
    <row r="474" customFormat="false" ht="15" hidden="false" customHeight="false" outlineLevel="0" collapsed="false">
      <c r="A474" s="448" t="s">
        <v>22</v>
      </c>
      <c r="B474" s="452" t="s">
        <v>2654</v>
      </c>
      <c r="C474" s="448" t="s">
        <v>2148</v>
      </c>
      <c r="D474" s="448" t="n">
        <v>0</v>
      </c>
      <c r="H474" s="0" t="n">
        <v>99</v>
      </c>
      <c r="I474" s="0" t="n">
        <v>3</v>
      </c>
      <c r="K474" s="0" t="n">
        <v>0</v>
      </c>
      <c r="L474" s="0" t="n">
        <v>0</v>
      </c>
    </row>
    <row r="475" customFormat="false" ht="15" hidden="false" customHeight="false" outlineLevel="0" collapsed="false">
      <c r="A475" s="448" t="s">
        <v>22</v>
      </c>
      <c r="B475" s="452" t="s">
        <v>2655</v>
      </c>
      <c r="C475" s="448" t="s">
        <v>2160</v>
      </c>
      <c r="D475" s="448" t="n">
        <v>0</v>
      </c>
      <c r="H475" s="0" t="n">
        <v>100</v>
      </c>
      <c r="I475" s="0" t="n">
        <v>3</v>
      </c>
      <c r="K475" s="0" t="n">
        <v>0</v>
      </c>
      <c r="L475" s="0" t="n">
        <v>0</v>
      </c>
    </row>
    <row r="476" customFormat="false" ht="15" hidden="false" customHeight="false" outlineLevel="0" collapsed="false">
      <c r="A476" s="448" t="s">
        <v>22</v>
      </c>
      <c r="B476" s="452" t="s">
        <v>2656</v>
      </c>
      <c r="C476" s="448" t="s">
        <v>2191</v>
      </c>
      <c r="D476" s="448" t="n">
        <v>0</v>
      </c>
      <c r="H476" s="0" t="n">
        <v>101</v>
      </c>
      <c r="I476" s="0" t="n">
        <v>3</v>
      </c>
      <c r="K476" s="0" t="n">
        <v>0</v>
      </c>
      <c r="L476" s="0" t="n">
        <v>0</v>
      </c>
    </row>
    <row r="477" customFormat="false" ht="15" hidden="false" customHeight="false" outlineLevel="0" collapsed="false">
      <c r="A477" s="448" t="s">
        <v>122</v>
      </c>
      <c r="B477" s="452" t="s">
        <v>2657</v>
      </c>
      <c r="C477" s="448" t="s">
        <v>2148</v>
      </c>
      <c r="D477" s="448" t="n">
        <v>0</v>
      </c>
      <c r="H477" s="0" t="n">
        <v>102</v>
      </c>
      <c r="I477" s="0" t="n">
        <v>3</v>
      </c>
      <c r="K477" s="0" t="n">
        <v>0</v>
      </c>
      <c r="L477" s="0" t="n">
        <v>0</v>
      </c>
    </row>
    <row r="478" customFormat="false" ht="15" hidden="false" customHeight="false" outlineLevel="0" collapsed="false">
      <c r="A478" s="448" t="s">
        <v>22</v>
      </c>
      <c r="B478" s="452" t="s">
        <v>2658</v>
      </c>
      <c r="C478" s="448" t="s">
        <v>2152</v>
      </c>
      <c r="D478" s="448" t="n">
        <v>0</v>
      </c>
      <c r="H478" s="0" t="n">
        <v>1</v>
      </c>
      <c r="I478" s="0" t="n">
        <v>1</v>
      </c>
      <c r="K478" s="0" t="n">
        <v>0</v>
      </c>
      <c r="L478" s="0" t="n">
        <v>0</v>
      </c>
    </row>
    <row r="479" customFormat="false" ht="15" hidden="false" customHeight="false" outlineLevel="0" collapsed="false">
      <c r="A479" s="448" t="s">
        <v>130</v>
      </c>
      <c r="B479" s="452" t="s">
        <v>2659</v>
      </c>
      <c r="C479" s="448" t="s">
        <v>2182</v>
      </c>
      <c r="D479" s="448" t="n">
        <v>0</v>
      </c>
      <c r="H479" s="0" t="n">
        <v>2</v>
      </c>
      <c r="I479" s="0" t="n">
        <v>1</v>
      </c>
      <c r="K479" s="0" t="n">
        <v>0</v>
      </c>
      <c r="L479" s="0" t="n">
        <v>0</v>
      </c>
    </row>
    <row r="480" customFormat="false" ht="15" hidden="false" customHeight="false" outlineLevel="0" collapsed="false">
      <c r="A480" s="448" t="n">
        <v>0</v>
      </c>
      <c r="C480" s="448"/>
      <c r="D480" s="448" t="n">
        <v>0</v>
      </c>
      <c r="H480" s="0" t="n">
        <v>2</v>
      </c>
      <c r="I480" s="0" t="n">
        <v>1</v>
      </c>
      <c r="K480" s="0" t="n">
        <v>0</v>
      </c>
      <c r="L480" s="0" t="n">
        <v>0</v>
      </c>
    </row>
    <row r="481" customFormat="false" ht="15" hidden="false" customHeight="false" outlineLevel="0" collapsed="false">
      <c r="A481" s="448" t="s">
        <v>22</v>
      </c>
      <c r="B481" s="452" t="s">
        <v>2660</v>
      </c>
      <c r="C481" s="448" t="s">
        <v>2182</v>
      </c>
      <c r="D481" s="448" t="n">
        <v>0</v>
      </c>
      <c r="H481" s="0" t="n">
        <v>4</v>
      </c>
      <c r="I481" s="0" t="n">
        <v>1</v>
      </c>
      <c r="K481" s="0" t="n">
        <v>0</v>
      </c>
      <c r="L481" s="0" t="n">
        <v>0</v>
      </c>
    </row>
    <row r="482" customFormat="false" ht="15" hidden="false" customHeight="false" outlineLevel="0" collapsed="false">
      <c r="A482" s="448" t="s">
        <v>22</v>
      </c>
      <c r="B482" s="452" t="s">
        <v>2661</v>
      </c>
      <c r="C482" s="448" t="s">
        <v>2173</v>
      </c>
      <c r="D482" s="448" t="n">
        <v>0</v>
      </c>
      <c r="H482" s="0" t="n">
        <v>5</v>
      </c>
      <c r="I482" s="0" t="n">
        <v>1</v>
      </c>
      <c r="K482" s="0" t="n">
        <v>0</v>
      </c>
      <c r="L482" s="0" t="n">
        <v>0</v>
      </c>
    </row>
    <row r="483" customFormat="false" ht="15" hidden="false" customHeight="false" outlineLevel="0" collapsed="false">
      <c r="A483" s="448" t="s">
        <v>22</v>
      </c>
      <c r="B483" s="452" t="s">
        <v>2662</v>
      </c>
      <c r="C483" s="448" t="s">
        <v>2186</v>
      </c>
      <c r="D483" s="448" t="n">
        <v>0</v>
      </c>
      <c r="H483" s="0" t="n">
        <v>6</v>
      </c>
      <c r="I483" s="0" t="n">
        <v>1</v>
      </c>
      <c r="K483" s="0" t="n">
        <v>0</v>
      </c>
      <c r="L483" s="0" t="n">
        <v>0</v>
      </c>
    </row>
    <row r="484" customFormat="false" ht="15" hidden="false" customHeight="false" outlineLevel="0" collapsed="false">
      <c r="A484" s="448" t="s">
        <v>122</v>
      </c>
      <c r="B484" s="452" t="s">
        <v>2663</v>
      </c>
      <c r="C484" s="448" t="s">
        <v>2131</v>
      </c>
      <c r="D484" s="448" t="n">
        <v>0</v>
      </c>
      <c r="H484" s="0" t="n">
        <v>7</v>
      </c>
      <c r="I484" s="0" t="n">
        <v>1</v>
      </c>
      <c r="K484" s="0" t="n">
        <v>0</v>
      </c>
      <c r="L484" s="0" t="n">
        <v>0</v>
      </c>
    </row>
    <row r="485" customFormat="false" ht="15" hidden="false" customHeight="false" outlineLevel="0" collapsed="false">
      <c r="A485" s="448" t="n">
        <v>0</v>
      </c>
      <c r="C485" s="448"/>
      <c r="D485" s="448" t="n">
        <v>0</v>
      </c>
      <c r="H485" s="0" t="n">
        <v>8</v>
      </c>
      <c r="I485" s="0" t="n">
        <v>1</v>
      </c>
      <c r="K485" s="0" t="n">
        <v>0</v>
      </c>
      <c r="L485" s="0" t="n">
        <v>0</v>
      </c>
    </row>
    <row r="486" customFormat="false" ht="15" hidden="false" customHeight="false" outlineLevel="0" collapsed="false">
      <c r="A486" s="448" t="n">
        <v>0</v>
      </c>
      <c r="C486" s="448"/>
      <c r="D486" s="448" t="n">
        <v>0</v>
      </c>
      <c r="H486" s="0" t="n">
        <v>9</v>
      </c>
      <c r="I486" s="0" t="n">
        <v>1</v>
      </c>
      <c r="K486" s="0" t="n">
        <v>0</v>
      </c>
      <c r="L486" s="0" t="n">
        <v>0</v>
      </c>
    </row>
    <row r="487" customFormat="false" ht="15" hidden="false" customHeight="false" outlineLevel="0" collapsed="false">
      <c r="A487" s="448" t="n">
        <v>0</v>
      </c>
      <c r="C487" s="448"/>
      <c r="D487" s="448" t="n">
        <v>0</v>
      </c>
      <c r="H487" s="0" t="n">
        <v>10</v>
      </c>
      <c r="I487" s="0" t="n">
        <v>1</v>
      </c>
      <c r="K487" s="0" t="n">
        <v>0</v>
      </c>
      <c r="L487" s="0" t="n">
        <v>0</v>
      </c>
    </row>
    <row r="488" customFormat="false" ht="15" hidden="false" customHeight="false" outlineLevel="0" collapsed="false">
      <c r="A488" s="448" t="n">
        <v>0</v>
      </c>
      <c r="C488" s="448"/>
      <c r="D488" s="448" t="n">
        <v>0</v>
      </c>
      <c r="H488" s="0" t="n">
        <v>11</v>
      </c>
      <c r="I488" s="0" t="n">
        <v>1</v>
      </c>
      <c r="K488" s="0" t="n">
        <v>0</v>
      </c>
      <c r="L488" s="0" t="n">
        <v>0</v>
      </c>
    </row>
    <row r="489" customFormat="false" ht="15" hidden="false" customHeight="false" outlineLevel="0" collapsed="false">
      <c r="A489" s="448" t="s">
        <v>130</v>
      </c>
      <c r="B489" s="452" t="s">
        <v>2664</v>
      </c>
      <c r="C489" s="448" t="s">
        <v>2157</v>
      </c>
      <c r="D489" s="448" t="n">
        <v>0</v>
      </c>
      <c r="H489" s="0" t="n">
        <v>12</v>
      </c>
      <c r="I489" s="0" t="n">
        <v>1</v>
      </c>
      <c r="K489" s="0" t="n">
        <v>0</v>
      </c>
      <c r="L489" s="0" t="n">
        <v>0</v>
      </c>
    </row>
    <row r="490" customFormat="false" ht="15" hidden="false" customHeight="false" outlineLevel="0" collapsed="false">
      <c r="A490" s="448" t="s">
        <v>122</v>
      </c>
      <c r="B490" s="452" t="s">
        <v>2665</v>
      </c>
      <c r="C490" s="448" t="s">
        <v>2144</v>
      </c>
      <c r="D490" s="448" t="n">
        <v>0</v>
      </c>
      <c r="H490" s="0" t="n">
        <v>13</v>
      </c>
      <c r="I490" s="0" t="n">
        <v>1</v>
      </c>
      <c r="K490" s="0" t="n">
        <v>0</v>
      </c>
      <c r="L490" s="0" t="n">
        <v>0</v>
      </c>
    </row>
    <row r="491" customFormat="false" ht="15" hidden="false" customHeight="false" outlineLevel="0" collapsed="false">
      <c r="A491" s="448" t="n">
        <v>0</v>
      </c>
      <c r="C491" s="448"/>
      <c r="D491" s="448" t="n">
        <v>0</v>
      </c>
      <c r="H491" s="0" t="n">
        <v>14</v>
      </c>
      <c r="I491" s="0" t="n">
        <v>1</v>
      </c>
      <c r="K491" s="0" t="n">
        <v>0</v>
      </c>
      <c r="L491" s="0" t="n">
        <v>0</v>
      </c>
    </row>
    <row r="492" customFormat="false" ht="15" hidden="false" customHeight="false" outlineLevel="0" collapsed="false">
      <c r="A492" s="448" t="s">
        <v>22</v>
      </c>
      <c r="B492" s="452" t="s">
        <v>2666</v>
      </c>
      <c r="C492" s="448" t="s">
        <v>2141</v>
      </c>
      <c r="D492" s="448" t="n">
        <v>0</v>
      </c>
      <c r="H492" s="0" t="n">
        <v>15</v>
      </c>
      <c r="I492" s="0" t="n">
        <v>1</v>
      </c>
      <c r="K492" s="0" t="n">
        <v>0</v>
      </c>
      <c r="L492" s="0" t="n">
        <v>0</v>
      </c>
    </row>
    <row r="493" customFormat="false" ht="15" hidden="false" customHeight="false" outlineLevel="0" collapsed="false">
      <c r="A493" s="448" t="s">
        <v>51</v>
      </c>
      <c r="B493" s="452" t="s">
        <v>2667</v>
      </c>
      <c r="C493" s="448" t="s">
        <v>2164</v>
      </c>
      <c r="D493" s="448" t="n">
        <v>0</v>
      </c>
      <c r="H493" s="0" t="n">
        <v>16</v>
      </c>
      <c r="I493" s="0" t="n">
        <v>1</v>
      </c>
      <c r="K493" s="0" t="n">
        <v>0</v>
      </c>
      <c r="L493" s="0" t="n">
        <v>0</v>
      </c>
    </row>
    <row r="494" customFormat="false" ht="15" hidden="false" customHeight="false" outlineLevel="0" collapsed="false">
      <c r="A494" s="448" t="n">
        <v>0</v>
      </c>
      <c r="C494" s="448"/>
      <c r="D494" s="448" t="n">
        <v>0</v>
      </c>
      <c r="H494" s="0" t="n">
        <v>17</v>
      </c>
      <c r="I494" s="0" t="n">
        <v>1</v>
      </c>
      <c r="K494" s="0" t="n">
        <v>0</v>
      </c>
      <c r="L494" s="0" t="n">
        <v>0</v>
      </c>
    </row>
    <row r="495" customFormat="false" ht="15" hidden="false" customHeight="false" outlineLevel="0" collapsed="false">
      <c r="A495" s="448" t="n">
        <v>0</v>
      </c>
      <c r="C495" s="448"/>
      <c r="D495" s="448" t="n">
        <v>0</v>
      </c>
      <c r="H495" s="0" t="n">
        <v>18</v>
      </c>
      <c r="I495" s="0" t="n">
        <v>1</v>
      </c>
      <c r="K495" s="0" t="n">
        <v>0</v>
      </c>
      <c r="L495" s="0" t="n">
        <v>0</v>
      </c>
    </row>
    <row r="496" customFormat="false" ht="15" hidden="false" customHeight="false" outlineLevel="0" collapsed="false">
      <c r="A496" s="448" t="s">
        <v>51</v>
      </c>
      <c r="B496" s="452" t="s">
        <v>2668</v>
      </c>
      <c r="C496" s="448" t="s">
        <v>2177</v>
      </c>
      <c r="D496" s="448" t="n">
        <v>0</v>
      </c>
      <c r="H496" s="0" t="n">
        <v>19</v>
      </c>
      <c r="I496" s="0" t="n">
        <v>1</v>
      </c>
      <c r="K496" s="0" t="n">
        <v>0</v>
      </c>
      <c r="L496" s="0" t="n">
        <v>0</v>
      </c>
    </row>
    <row r="497" customFormat="false" ht="15" hidden="false" customHeight="false" outlineLevel="0" collapsed="false">
      <c r="A497" s="448" t="n">
        <v>0</v>
      </c>
      <c r="C497" s="448"/>
      <c r="D497" s="448" t="n">
        <v>0</v>
      </c>
      <c r="H497" s="0" t="n">
        <v>20</v>
      </c>
      <c r="I497" s="0" t="n">
        <v>1</v>
      </c>
      <c r="K497" s="0" t="n">
        <v>0</v>
      </c>
      <c r="L497" s="0" t="n">
        <v>0</v>
      </c>
    </row>
    <row r="498" customFormat="false" ht="15" hidden="false" customHeight="false" outlineLevel="0" collapsed="false">
      <c r="A498" s="448" t="s">
        <v>122</v>
      </c>
      <c r="B498" s="452" t="s">
        <v>2669</v>
      </c>
      <c r="C498" s="448" t="s">
        <v>2150</v>
      </c>
      <c r="D498" s="448" t="n">
        <v>0</v>
      </c>
      <c r="H498" s="0" t="n">
        <v>21</v>
      </c>
      <c r="I498" s="0" t="n">
        <v>1</v>
      </c>
      <c r="K498" s="0" t="n">
        <v>0</v>
      </c>
      <c r="L498" s="0" t="n">
        <v>0</v>
      </c>
    </row>
    <row r="499" customFormat="false" ht="15" hidden="false" customHeight="false" outlineLevel="0" collapsed="false">
      <c r="A499" s="448" t="s">
        <v>22</v>
      </c>
      <c r="B499" s="452" t="s">
        <v>2670</v>
      </c>
      <c r="C499" s="448" t="s">
        <v>2146</v>
      </c>
      <c r="D499" s="448" t="n">
        <v>0</v>
      </c>
      <c r="H499" s="0" t="n">
        <v>22</v>
      </c>
      <c r="I499" s="0" t="n">
        <v>1</v>
      </c>
      <c r="K499" s="0" t="n">
        <v>0</v>
      </c>
      <c r="L499" s="0" t="n">
        <v>0</v>
      </c>
    </row>
    <row r="500" customFormat="false" ht="15" hidden="false" customHeight="false" outlineLevel="0" collapsed="false">
      <c r="A500" s="448" t="n">
        <v>0</v>
      </c>
      <c r="C500" s="448"/>
      <c r="D500" s="448" t="n">
        <v>0</v>
      </c>
      <c r="H500" s="0" t="n">
        <v>23</v>
      </c>
      <c r="I500" s="0" t="n">
        <v>1</v>
      </c>
      <c r="K500" s="0" t="n">
        <v>0</v>
      </c>
      <c r="L500" s="0" t="n">
        <v>0</v>
      </c>
    </row>
    <row r="501" customFormat="false" ht="15" hidden="false" customHeight="false" outlineLevel="0" collapsed="false">
      <c r="A501" s="448" t="n">
        <v>0</v>
      </c>
      <c r="C501" s="448"/>
      <c r="D501" s="448" t="n">
        <v>0</v>
      </c>
      <c r="H501" s="0" t="n">
        <v>24</v>
      </c>
      <c r="I501" s="0" t="n">
        <v>1</v>
      </c>
      <c r="K501" s="0" t="n">
        <v>0</v>
      </c>
      <c r="L501" s="0" t="n">
        <v>0</v>
      </c>
    </row>
    <row r="502" customFormat="false" ht="15" hidden="false" customHeight="false" outlineLevel="0" collapsed="false">
      <c r="A502" s="448" t="s">
        <v>22</v>
      </c>
      <c r="B502" s="452" t="s">
        <v>2671</v>
      </c>
      <c r="C502" s="448" t="s">
        <v>2186</v>
      </c>
      <c r="D502" s="448" t="n">
        <v>0</v>
      </c>
      <c r="H502" s="0" t="n">
        <v>25</v>
      </c>
      <c r="I502" s="0" t="n">
        <v>1</v>
      </c>
      <c r="K502" s="0" t="n">
        <v>0</v>
      </c>
      <c r="L502" s="0" t="n">
        <v>0</v>
      </c>
    </row>
    <row r="503" customFormat="false" ht="15" hidden="false" customHeight="false" outlineLevel="0" collapsed="false">
      <c r="A503" s="448" t="s">
        <v>122</v>
      </c>
      <c r="B503" s="452" t="s">
        <v>2672</v>
      </c>
      <c r="C503" s="448" t="s">
        <v>2198</v>
      </c>
      <c r="D503" s="448" t="n">
        <v>0</v>
      </c>
      <c r="H503" s="0" t="n">
        <v>26</v>
      </c>
      <c r="I503" s="0" t="n">
        <v>1</v>
      </c>
      <c r="K503" s="0" t="n">
        <v>0</v>
      </c>
      <c r="L503" s="0" t="n">
        <v>0</v>
      </c>
    </row>
    <row r="504" customFormat="false" ht="15" hidden="false" customHeight="false" outlineLevel="0" collapsed="false">
      <c r="A504" s="448" t="n">
        <v>0</v>
      </c>
      <c r="C504" s="448"/>
      <c r="D504" s="448" t="n">
        <v>0</v>
      </c>
      <c r="H504" s="0" t="n">
        <v>27</v>
      </c>
      <c r="I504" s="0" t="n">
        <v>1</v>
      </c>
      <c r="K504" s="0" t="n">
        <v>0</v>
      </c>
      <c r="L504" s="0" t="n">
        <v>0</v>
      </c>
    </row>
    <row r="505" customFormat="false" ht="15" hidden="false" customHeight="false" outlineLevel="0" collapsed="false">
      <c r="A505" s="448" t="n">
        <v>0</v>
      </c>
      <c r="C505" s="448"/>
      <c r="D505" s="448" t="n">
        <v>0</v>
      </c>
      <c r="H505" s="0" t="n">
        <v>28</v>
      </c>
      <c r="I505" s="0" t="n">
        <v>1</v>
      </c>
      <c r="K505" s="0" t="n">
        <v>0</v>
      </c>
      <c r="L505" s="0" t="n">
        <v>0</v>
      </c>
    </row>
    <row r="506" customFormat="false" ht="15" hidden="false" customHeight="false" outlineLevel="0" collapsed="false">
      <c r="A506" s="448" t="n">
        <v>0</v>
      </c>
      <c r="C506" s="448"/>
      <c r="D506" s="448" t="n">
        <v>0</v>
      </c>
      <c r="H506" s="0" t="n">
        <v>29</v>
      </c>
      <c r="I506" s="0" t="n">
        <v>1</v>
      </c>
      <c r="K506" s="0" t="n">
        <v>0</v>
      </c>
      <c r="L506" s="0" t="n">
        <v>0</v>
      </c>
    </row>
    <row r="507" customFormat="false" ht="15" hidden="false" customHeight="false" outlineLevel="0" collapsed="false">
      <c r="A507" s="448" t="n">
        <v>0</v>
      </c>
      <c r="C507" s="448"/>
      <c r="D507" s="448" t="n">
        <v>0</v>
      </c>
      <c r="H507" s="0" t="n">
        <v>30</v>
      </c>
      <c r="I507" s="0" t="n">
        <v>1</v>
      </c>
      <c r="K507" s="0" t="n">
        <v>0</v>
      </c>
      <c r="L507" s="0" t="n">
        <v>0</v>
      </c>
    </row>
    <row r="508" customFormat="false" ht="15" hidden="false" customHeight="false" outlineLevel="0" collapsed="false">
      <c r="A508" s="448" t="s">
        <v>130</v>
      </c>
      <c r="B508" s="452" t="s">
        <v>2673</v>
      </c>
      <c r="C508" s="448" t="s">
        <v>2186</v>
      </c>
      <c r="D508" s="448" t="n">
        <v>0</v>
      </c>
      <c r="H508" s="0" t="n">
        <v>31</v>
      </c>
      <c r="I508" s="0" t="n">
        <v>1</v>
      </c>
      <c r="K508" s="0" t="n">
        <v>0</v>
      </c>
      <c r="L508" s="0" t="n">
        <v>0</v>
      </c>
    </row>
    <row r="509" customFormat="false" ht="15" hidden="false" customHeight="false" outlineLevel="0" collapsed="false">
      <c r="A509" s="448" t="s">
        <v>130</v>
      </c>
      <c r="B509" s="452" t="s">
        <v>2674</v>
      </c>
      <c r="C509" s="448" t="s">
        <v>2150</v>
      </c>
      <c r="D509" s="448" t="n">
        <v>0</v>
      </c>
      <c r="H509" s="0" t="n">
        <v>32</v>
      </c>
      <c r="I509" s="0" t="n">
        <v>1</v>
      </c>
      <c r="K509" s="0" t="n">
        <v>0</v>
      </c>
      <c r="L509" s="0" t="n">
        <v>0</v>
      </c>
    </row>
    <row r="510" customFormat="false" ht="15" hidden="false" customHeight="false" outlineLevel="0" collapsed="false">
      <c r="A510" s="448" t="s">
        <v>130</v>
      </c>
      <c r="B510" s="452" t="s">
        <v>2675</v>
      </c>
      <c r="C510" s="448" t="s">
        <v>2168</v>
      </c>
      <c r="D510" s="448" t="n">
        <v>0</v>
      </c>
      <c r="H510" s="0" t="n">
        <v>32</v>
      </c>
      <c r="I510" s="0" t="n">
        <v>1</v>
      </c>
      <c r="K510" s="0" t="n">
        <v>0</v>
      </c>
      <c r="L510" s="0" t="n">
        <v>0</v>
      </c>
    </row>
    <row r="511" customFormat="false" ht="15" hidden="false" customHeight="false" outlineLevel="0" collapsed="false">
      <c r="A511" s="448" t="s">
        <v>130</v>
      </c>
      <c r="B511" s="452" t="s">
        <v>2676</v>
      </c>
      <c r="C511" s="448" t="s">
        <v>2148</v>
      </c>
      <c r="D511" s="448" t="n">
        <v>0</v>
      </c>
      <c r="H511" s="0" t="n">
        <v>34</v>
      </c>
      <c r="I511" s="0" t="n">
        <v>1</v>
      </c>
      <c r="K511" s="0" t="n">
        <v>0</v>
      </c>
      <c r="L511" s="0" t="n">
        <v>0</v>
      </c>
    </row>
    <row r="512" customFormat="false" ht="15" hidden="false" customHeight="false" outlineLevel="0" collapsed="false">
      <c r="A512" s="448" t="s">
        <v>130</v>
      </c>
      <c r="B512" s="452" t="s">
        <v>2677</v>
      </c>
      <c r="C512" s="448" t="s">
        <v>2162</v>
      </c>
      <c r="D512" s="448" t="n">
        <v>0</v>
      </c>
      <c r="H512" s="0" t="n">
        <v>35</v>
      </c>
      <c r="I512" s="0" t="n">
        <v>1</v>
      </c>
      <c r="K512" s="0" t="n">
        <v>0</v>
      </c>
      <c r="L512" s="0" t="n">
        <v>0</v>
      </c>
    </row>
    <row r="513" customFormat="false" ht="15" hidden="false" customHeight="false" outlineLevel="0" collapsed="false">
      <c r="A513" s="448" t="s">
        <v>130</v>
      </c>
      <c r="B513" s="452" t="s">
        <v>2678</v>
      </c>
      <c r="C513" s="448" t="s">
        <v>2150</v>
      </c>
      <c r="D513" s="448" t="n">
        <v>0</v>
      </c>
      <c r="H513" s="0" t="n">
        <v>36</v>
      </c>
      <c r="I513" s="0" t="n">
        <v>1</v>
      </c>
      <c r="K513" s="0" t="n">
        <v>0</v>
      </c>
      <c r="L513" s="0" t="n">
        <v>0</v>
      </c>
    </row>
    <row r="514" customFormat="false" ht="15" hidden="false" customHeight="false" outlineLevel="0" collapsed="false">
      <c r="A514" s="448" t="n">
        <v>0</v>
      </c>
      <c r="C514" s="448"/>
      <c r="D514" s="448" t="n">
        <v>0</v>
      </c>
      <c r="H514" s="0" t="n">
        <v>37</v>
      </c>
      <c r="I514" s="0" t="n">
        <v>1</v>
      </c>
      <c r="K514" s="0" t="n">
        <v>0</v>
      </c>
      <c r="L514" s="0" t="n">
        <v>0</v>
      </c>
    </row>
    <row r="515" customFormat="false" ht="15" hidden="false" customHeight="false" outlineLevel="0" collapsed="false">
      <c r="A515" s="448" t="s">
        <v>130</v>
      </c>
      <c r="B515" s="452" t="s">
        <v>2679</v>
      </c>
      <c r="C515" s="448" t="s">
        <v>2208</v>
      </c>
      <c r="D515" s="448" t="n">
        <v>0</v>
      </c>
      <c r="H515" s="0" t="n">
        <v>38</v>
      </c>
      <c r="I515" s="0" t="n">
        <v>1</v>
      </c>
      <c r="K515" s="0" t="n">
        <v>0</v>
      </c>
      <c r="L515" s="0" t="n">
        <v>0</v>
      </c>
    </row>
    <row r="516" customFormat="false" ht="15" hidden="false" customHeight="false" outlineLevel="0" collapsed="false">
      <c r="A516" s="448" t="n">
        <v>0</v>
      </c>
      <c r="C516" s="448"/>
      <c r="D516" s="448" t="n">
        <v>0</v>
      </c>
      <c r="H516" s="0" t="n">
        <v>39</v>
      </c>
      <c r="I516" s="0" t="n">
        <v>1</v>
      </c>
      <c r="K516" s="0" t="n">
        <v>0</v>
      </c>
      <c r="L516" s="0" t="n">
        <v>0</v>
      </c>
    </row>
    <row r="517" customFormat="false" ht="15" hidden="false" customHeight="false" outlineLevel="0" collapsed="false">
      <c r="A517" s="448" t="n">
        <v>0</v>
      </c>
      <c r="C517" s="448"/>
      <c r="D517" s="448" t="n">
        <v>0</v>
      </c>
      <c r="H517" s="0" t="n">
        <v>40</v>
      </c>
      <c r="I517" s="0" t="n">
        <v>1</v>
      </c>
      <c r="K517" s="0" t="n">
        <v>0</v>
      </c>
      <c r="L517" s="0" t="n">
        <v>0</v>
      </c>
    </row>
    <row r="518" customFormat="false" ht="15" hidden="false" customHeight="false" outlineLevel="0" collapsed="false">
      <c r="A518" s="448" t="n">
        <v>0</v>
      </c>
      <c r="C518" s="448"/>
      <c r="D518" s="448" t="n">
        <v>0</v>
      </c>
      <c r="H518" s="0" t="n">
        <v>41</v>
      </c>
      <c r="I518" s="0" t="n">
        <v>1</v>
      </c>
      <c r="K518" s="0" t="n">
        <v>0</v>
      </c>
      <c r="L518" s="0" t="n">
        <v>0</v>
      </c>
    </row>
    <row r="519" customFormat="false" ht="15" hidden="false" customHeight="false" outlineLevel="0" collapsed="false">
      <c r="A519" s="448"/>
      <c r="C519" s="448"/>
      <c r="D519" s="448" t="n">
        <v>0</v>
      </c>
      <c r="H519" s="0" t="n">
        <v>42</v>
      </c>
      <c r="I519" s="0" t="n">
        <v>1</v>
      </c>
      <c r="K519" s="0" t="n">
        <v>0</v>
      </c>
      <c r="L519" s="0" t="n">
        <v>0</v>
      </c>
    </row>
    <row r="520" customFormat="false" ht="15" hidden="false" customHeight="false" outlineLevel="0" collapsed="false">
      <c r="A520" s="448" t="n">
        <v>0</v>
      </c>
      <c r="C520" s="448"/>
      <c r="D520" s="448" t="n">
        <v>0</v>
      </c>
      <c r="H520" s="0" t="n">
        <v>43</v>
      </c>
      <c r="I520" s="0" t="n">
        <v>1</v>
      </c>
      <c r="K520" s="0" t="n">
        <v>0</v>
      </c>
      <c r="L520" s="0" t="n">
        <v>0</v>
      </c>
    </row>
    <row r="521" customFormat="false" ht="15" hidden="false" customHeight="false" outlineLevel="0" collapsed="false">
      <c r="A521" s="448" t="s">
        <v>130</v>
      </c>
      <c r="B521" s="452" t="s">
        <v>2366</v>
      </c>
      <c r="C521" s="448" t="s">
        <v>2222</v>
      </c>
      <c r="D521" s="448" t="n">
        <v>0</v>
      </c>
      <c r="H521" s="0" t="n">
        <v>44</v>
      </c>
      <c r="I521" s="0" t="n">
        <v>1</v>
      </c>
      <c r="K521" s="0" t="n">
        <v>0</v>
      </c>
      <c r="L521" s="0" t="n">
        <v>0</v>
      </c>
    </row>
    <row r="522" customFormat="false" ht="15" hidden="false" customHeight="false" outlineLevel="0" collapsed="false">
      <c r="A522" s="448" t="n">
        <v>0</v>
      </c>
      <c r="C522" s="448"/>
      <c r="D522" s="448" t="n">
        <v>0</v>
      </c>
      <c r="H522" s="0" t="n">
        <v>45</v>
      </c>
      <c r="I522" s="0" t="n">
        <v>1</v>
      </c>
      <c r="K522" s="0" t="n">
        <v>0</v>
      </c>
      <c r="L522" s="0" t="n">
        <v>0</v>
      </c>
    </row>
    <row r="523" customFormat="false" ht="15" hidden="false" customHeight="false" outlineLevel="0" collapsed="false">
      <c r="A523" s="448" t="s">
        <v>130</v>
      </c>
      <c r="B523" s="452" t="s">
        <v>2621</v>
      </c>
      <c r="C523" s="448" t="s">
        <v>2141</v>
      </c>
      <c r="D523" s="448" t="n">
        <v>0</v>
      </c>
      <c r="H523" s="0" t="n">
        <v>46</v>
      </c>
      <c r="I523" s="0" t="n">
        <v>1</v>
      </c>
      <c r="K523" s="0" t="n">
        <v>0</v>
      </c>
      <c r="L523" s="0" t="n">
        <v>0</v>
      </c>
    </row>
    <row r="524" customFormat="false" ht="15" hidden="false" customHeight="false" outlineLevel="0" collapsed="false">
      <c r="A524" s="448" t="n">
        <v>0</v>
      </c>
      <c r="C524" s="448"/>
      <c r="D524" s="448" t="n">
        <v>0</v>
      </c>
      <c r="H524" s="0" t="n">
        <v>47</v>
      </c>
      <c r="I524" s="0" t="n">
        <v>1</v>
      </c>
      <c r="K524" s="0" t="n">
        <v>0</v>
      </c>
      <c r="L524" s="0" t="n">
        <v>0</v>
      </c>
    </row>
    <row r="525" customFormat="false" ht="15" hidden="false" customHeight="false" outlineLevel="0" collapsed="false">
      <c r="A525" s="448" t="n">
        <v>0</v>
      </c>
      <c r="C525" s="448"/>
      <c r="D525" s="448" t="n">
        <v>0</v>
      </c>
      <c r="H525" s="0" t="n">
        <v>48</v>
      </c>
      <c r="I525" s="0" t="n">
        <v>1</v>
      </c>
      <c r="K525" s="0" t="n">
        <v>0</v>
      </c>
      <c r="L525" s="0" t="n">
        <v>0</v>
      </c>
    </row>
    <row r="526" customFormat="false" ht="15" hidden="false" customHeight="false" outlineLevel="0" collapsed="false">
      <c r="A526" s="448" t="s">
        <v>51</v>
      </c>
      <c r="B526" s="452" t="s">
        <v>2448</v>
      </c>
      <c r="C526" s="448" t="s">
        <v>2168</v>
      </c>
      <c r="D526" s="448" t="n">
        <v>0</v>
      </c>
      <c r="H526" s="0" t="n">
        <v>49</v>
      </c>
      <c r="I526" s="0" t="n">
        <v>1</v>
      </c>
      <c r="K526" s="0" t="n">
        <v>0</v>
      </c>
      <c r="L526" s="0" t="n">
        <v>0</v>
      </c>
    </row>
    <row r="527" customFormat="false" ht="15" hidden="false" customHeight="false" outlineLevel="0" collapsed="false">
      <c r="A527" s="448" t="s">
        <v>51</v>
      </c>
      <c r="B527" s="452" t="s">
        <v>2525</v>
      </c>
      <c r="C527" s="448" t="s">
        <v>2164</v>
      </c>
      <c r="D527" s="448" t="n">
        <v>0</v>
      </c>
      <c r="H527" s="0" t="n">
        <v>50</v>
      </c>
      <c r="I527" s="0" t="n">
        <v>1</v>
      </c>
      <c r="K527" s="0" t="n">
        <v>0</v>
      </c>
      <c r="L527" s="0" t="n">
        <v>0</v>
      </c>
    </row>
    <row r="528" customFormat="false" ht="15" hidden="false" customHeight="false" outlineLevel="0" collapsed="false">
      <c r="A528" s="448" t="n">
        <v>0</v>
      </c>
      <c r="C528" s="448"/>
      <c r="D528" s="448" t="n">
        <v>0</v>
      </c>
      <c r="H528" s="0" t="n">
        <v>51</v>
      </c>
      <c r="I528" s="0" t="n">
        <v>1</v>
      </c>
      <c r="K528" s="0" t="n">
        <v>0</v>
      </c>
      <c r="L528" s="0" t="n">
        <v>0</v>
      </c>
    </row>
    <row r="529" customFormat="false" ht="15" hidden="false" customHeight="false" outlineLevel="0" collapsed="false">
      <c r="A529" s="448" t="s">
        <v>51</v>
      </c>
      <c r="B529" s="452" t="s">
        <v>2569</v>
      </c>
      <c r="C529" s="448" t="s">
        <v>2144</v>
      </c>
      <c r="D529" s="448" t="n">
        <v>0</v>
      </c>
      <c r="H529" s="0" t="n">
        <v>52</v>
      </c>
      <c r="I529" s="0" t="n">
        <v>1</v>
      </c>
      <c r="K529" s="0" t="n">
        <v>0</v>
      </c>
      <c r="L529" s="0" t="n">
        <v>0</v>
      </c>
    </row>
    <row r="530" customFormat="false" ht="15" hidden="false" customHeight="false" outlineLevel="0" collapsed="false">
      <c r="A530" s="448" t="s">
        <v>122</v>
      </c>
      <c r="B530" s="452" t="s">
        <v>2585</v>
      </c>
      <c r="C530" s="448" t="s">
        <v>2189</v>
      </c>
      <c r="D530" s="448" t="n">
        <v>0</v>
      </c>
      <c r="H530" s="0" t="n">
        <v>53</v>
      </c>
      <c r="I530" s="0" t="n">
        <v>1</v>
      </c>
      <c r="K530" s="0" t="n">
        <v>0</v>
      </c>
      <c r="L530" s="0" t="n">
        <v>0</v>
      </c>
    </row>
    <row r="531" customFormat="false" ht="15" hidden="false" customHeight="false" outlineLevel="0" collapsed="false">
      <c r="A531" s="448" t="s">
        <v>122</v>
      </c>
      <c r="B531" s="452" t="s">
        <v>2523</v>
      </c>
      <c r="C531" s="448" t="s">
        <v>2175</v>
      </c>
      <c r="D531" s="448" t="n">
        <v>0</v>
      </c>
      <c r="H531" s="0" t="n">
        <v>54</v>
      </c>
      <c r="I531" s="0" t="n">
        <v>1</v>
      </c>
      <c r="K531" s="0" t="n">
        <v>0</v>
      </c>
      <c r="L531" s="0" t="n">
        <v>0</v>
      </c>
    </row>
    <row r="532" customFormat="false" ht="15" hidden="false" customHeight="false" outlineLevel="0" collapsed="false">
      <c r="A532" s="448" t="s">
        <v>130</v>
      </c>
      <c r="B532" s="452" t="s">
        <v>2645</v>
      </c>
      <c r="C532" s="448" t="s">
        <v>2152</v>
      </c>
      <c r="D532" s="448" t="n">
        <v>0</v>
      </c>
      <c r="H532" s="0" t="n">
        <v>54</v>
      </c>
      <c r="I532" s="0" t="n">
        <v>1</v>
      </c>
      <c r="K532" s="0" t="n">
        <v>0</v>
      </c>
      <c r="L532" s="0" t="n">
        <v>0</v>
      </c>
    </row>
    <row r="533" customFormat="false" ht="15" hidden="false" customHeight="false" outlineLevel="0" collapsed="false">
      <c r="A533" s="448" t="n">
        <v>0</v>
      </c>
      <c r="C533" s="448"/>
      <c r="D533" s="448" t="n">
        <v>0</v>
      </c>
      <c r="H533" s="0" t="n">
        <v>54</v>
      </c>
      <c r="I533" s="0" t="n">
        <v>1</v>
      </c>
      <c r="K533" s="0" t="n">
        <v>0</v>
      </c>
      <c r="L533" s="0" t="n">
        <v>0</v>
      </c>
    </row>
    <row r="534" customFormat="false" ht="15" hidden="false" customHeight="false" outlineLevel="0" collapsed="false">
      <c r="A534" s="448" t="n">
        <v>0</v>
      </c>
      <c r="C534" s="448"/>
      <c r="D534" s="448" t="n">
        <v>0</v>
      </c>
      <c r="H534" s="0" t="n">
        <v>54</v>
      </c>
      <c r="I534" s="0" t="n">
        <v>1</v>
      </c>
      <c r="K534" s="0" t="n">
        <v>0</v>
      </c>
      <c r="L534" s="0" t="n">
        <v>0</v>
      </c>
    </row>
    <row r="535" customFormat="false" ht="15" hidden="false" customHeight="false" outlineLevel="0" collapsed="false">
      <c r="A535" s="448" t="n">
        <v>0</v>
      </c>
      <c r="C535" s="448"/>
      <c r="D535" s="448" t="n">
        <v>0</v>
      </c>
      <c r="H535" s="0" t="n">
        <v>54</v>
      </c>
      <c r="I535" s="0" t="n">
        <v>1</v>
      </c>
      <c r="K535" s="0" t="n">
        <v>0</v>
      </c>
      <c r="L535" s="0" t="n">
        <v>0</v>
      </c>
    </row>
    <row r="536" customFormat="false" ht="15" hidden="false" customHeight="false" outlineLevel="0" collapsed="false">
      <c r="A536" s="448" t="n">
        <v>0</v>
      </c>
      <c r="C536" s="448"/>
      <c r="D536" s="448" t="n">
        <v>0</v>
      </c>
      <c r="H536" s="0" t="n">
        <v>54</v>
      </c>
      <c r="I536" s="0" t="n">
        <v>1</v>
      </c>
      <c r="K536" s="0" t="n">
        <v>0</v>
      </c>
      <c r="L536" s="0" t="n">
        <v>0</v>
      </c>
    </row>
    <row r="537" customFormat="false" ht="15" hidden="false" customHeight="false" outlineLevel="0" collapsed="false">
      <c r="A537" s="448" t="n">
        <v>0</v>
      </c>
      <c r="C537" s="448"/>
      <c r="D537" s="448" t="n">
        <v>0</v>
      </c>
      <c r="H537" s="0" t="n">
        <v>54</v>
      </c>
      <c r="I537" s="0" t="n">
        <v>1</v>
      </c>
      <c r="K537" s="0" t="n">
        <v>0</v>
      </c>
      <c r="L537" s="0" t="n">
        <v>0</v>
      </c>
    </row>
    <row r="538" customFormat="false" ht="15" hidden="false" customHeight="false" outlineLevel="0" collapsed="false">
      <c r="A538" s="448" t="s">
        <v>51</v>
      </c>
      <c r="B538" s="452" t="s">
        <v>2548</v>
      </c>
      <c r="C538" s="448" t="s">
        <v>2179</v>
      </c>
      <c r="D538" s="448" t="n">
        <v>0</v>
      </c>
      <c r="H538" s="0" t="n">
        <v>1</v>
      </c>
      <c r="I538" s="0" t="n">
        <v>1</v>
      </c>
      <c r="K538" s="0" t="n">
        <v>0</v>
      </c>
      <c r="L538" s="0" t="n">
        <v>0</v>
      </c>
    </row>
    <row r="539" customFormat="false" ht="15" hidden="false" customHeight="false" outlineLevel="0" collapsed="false">
      <c r="A539" s="448" t="s">
        <v>130</v>
      </c>
      <c r="B539" s="452" t="s">
        <v>2601</v>
      </c>
      <c r="C539" s="448" t="s">
        <v>2179</v>
      </c>
      <c r="D539" s="448" t="n">
        <v>0</v>
      </c>
      <c r="H539" s="0" t="n">
        <v>2</v>
      </c>
      <c r="I539" s="0" t="n">
        <v>1</v>
      </c>
      <c r="K539" s="0" t="n">
        <v>0</v>
      </c>
      <c r="L539" s="0" t="n">
        <v>0</v>
      </c>
    </row>
    <row r="540" customFormat="false" ht="15" hidden="false" customHeight="false" outlineLevel="0" collapsed="false">
      <c r="A540" s="448" t="n">
        <v>0</v>
      </c>
      <c r="C540" s="448"/>
      <c r="D540" s="448" t="n">
        <v>0</v>
      </c>
      <c r="H540" s="0" t="n">
        <v>3</v>
      </c>
      <c r="I540" s="0" t="n">
        <v>1</v>
      </c>
      <c r="K540" s="0" t="n">
        <v>0</v>
      </c>
      <c r="L540" s="0" t="n">
        <v>0</v>
      </c>
    </row>
    <row r="541" customFormat="false" ht="15" hidden="false" customHeight="false" outlineLevel="0" collapsed="false">
      <c r="A541" s="448" t="s">
        <v>130</v>
      </c>
      <c r="B541" s="452" t="s">
        <v>2680</v>
      </c>
      <c r="C541" s="448" t="s">
        <v>130</v>
      </c>
      <c r="D541" s="448" t="n">
        <v>0</v>
      </c>
      <c r="H541" s="0" t="n">
        <v>4</v>
      </c>
      <c r="I541" s="0" t="n">
        <v>1</v>
      </c>
      <c r="K541" s="0" t="n">
        <v>0</v>
      </c>
      <c r="L541" s="0" t="n">
        <v>0</v>
      </c>
    </row>
    <row r="542" customFormat="false" ht="15" hidden="false" customHeight="false" outlineLevel="0" collapsed="false">
      <c r="A542" s="448" t="n">
        <v>0</v>
      </c>
      <c r="C542" s="448"/>
      <c r="D542" s="448" t="n">
        <v>0</v>
      </c>
      <c r="H542" s="0" t="n">
        <v>5</v>
      </c>
      <c r="I542" s="0" t="n">
        <v>1</v>
      </c>
      <c r="K542" s="0" t="n">
        <v>0</v>
      </c>
      <c r="L542" s="0" t="n">
        <v>0</v>
      </c>
    </row>
    <row r="543" customFormat="false" ht="15" hidden="false" customHeight="false" outlineLevel="0" collapsed="false">
      <c r="A543" s="0" t="n">
        <v>0</v>
      </c>
      <c r="D543" s="448" t="n">
        <v>0</v>
      </c>
      <c r="H543" s="0" t="n">
        <v>6</v>
      </c>
      <c r="I543" s="0" t="n">
        <v>1</v>
      </c>
      <c r="K543" s="0" t="n">
        <v>0</v>
      </c>
      <c r="L543" s="0" t="n">
        <v>0</v>
      </c>
    </row>
    <row r="544" customFormat="false" ht="15" hidden="false" customHeight="false" outlineLevel="0" collapsed="false">
      <c r="H544" s="0" t="n">
        <v>7</v>
      </c>
      <c r="I544" s="0" t="n">
        <v>1</v>
      </c>
      <c r="K544" s="0" t="n">
        <v>0</v>
      </c>
      <c r="L544" s="0" t="n">
        <v>0</v>
      </c>
    </row>
    <row r="545" customFormat="false" ht="15" hidden="false" customHeight="false" outlineLevel="0" collapsed="false">
      <c r="H545" s="0" t="n">
        <v>8</v>
      </c>
      <c r="I545" s="0" t="n">
        <v>1</v>
      </c>
      <c r="K545" s="0" t="n">
        <v>0</v>
      </c>
      <c r="L545" s="0" t="n">
        <v>0</v>
      </c>
    </row>
    <row r="546" customFormat="false" ht="15" hidden="false" customHeight="false" outlineLevel="0" collapsed="false">
      <c r="H546" s="0" t="n">
        <v>9</v>
      </c>
      <c r="I546" s="0" t="n">
        <v>1</v>
      </c>
      <c r="K546" s="0" t="n">
        <v>0</v>
      </c>
      <c r="L546" s="0" t="n">
        <v>0</v>
      </c>
    </row>
    <row r="547" customFormat="false" ht="15" hidden="false" customHeight="false" outlineLevel="0" collapsed="false">
      <c r="H547" s="0" t="n">
        <v>10</v>
      </c>
      <c r="I547" s="0" t="n">
        <v>1</v>
      </c>
      <c r="K547" s="0" t="n">
        <v>0</v>
      </c>
      <c r="L547" s="0" t="n">
        <v>0</v>
      </c>
    </row>
    <row r="548" customFormat="false" ht="15" hidden="false" customHeight="false" outlineLevel="0" collapsed="false">
      <c r="H548" s="0" t="n">
        <v>11</v>
      </c>
      <c r="I548" s="0" t="n">
        <v>1</v>
      </c>
      <c r="K548" s="0" t="n">
        <v>0</v>
      </c>
      <c r="L548" s="0" t="n">
        <v>0</v>
      </c>
    </row>
    <row r="549" customFormat="false" ht="15" hidden="false" customHeight="false" outlineLevel="0" collapsed="false">
      <c r="H549" s="0" t="n">
        <v>12</v>
      </c>
      <c r="I549" s="0" t="n">
        <v>1</v>
      </c>
      <c r="K549" s="0" t="n">
        <v>0</v>
      </c>
      <c r="L549" s="0" t="n">
        <v>0</v>
      </c>
    </row>
    <row r="550" customFormat="false" ht="15" hidden="false" customHeight="false" outlineLevel="0" collapsed="false">
      <c r="H550" s="0" t="n">
        <v>13</v>
      </c>
      <c r="I550" s="0" t="n">
        <v>1</v>
      </c>
      <c r="K550" s="0" t="n">
        <v>0</v>
      </c>
      <c r="L550" s="0" t="n">
        <v>0</v>
      </c>
    </row>
    <row r="551" customFormat="false" ht="15" hidden="false" customHeight="false" outlineLevel="0" collapsed="false">
      <c r="H551" s="0" t="n">
        <v>14</v>
      </c>
      <c r="I551" s="0" t="n">
        <v>1</v>
      </c>
      <c r="K551" s="0" t="n">
        <v>0</v>
      </c>
      <c r="L551" s="0" t="n">
        <v>0</v>
      </c>
    </row>
    <row r="552" customFormat="false" ht="15" hidden="false" customHeight="false" outlineLevel="0" collapsed="false">
      <c r="H552" s="0" t="n">
        <v>15</v>
      </c>
      <c r="I552" s="0" t="n">
        <v>1</v>
      </c>
      <c r="K552" s="0" t="n">
        <v>0</v>
      </c>
      <c r="L552" s="0" t="n">
        <v>0</v>
      </c>
    </row>
    <row r="553" customFormat="false" ht="15" hidden="false" customHeight="false" outlineLevel="0" collapsed="false">
      <c r="H553" s="0" t="n">
        <v>16</v>
      </c>
      <c r="I553" s="0" t="n">
        <v>1</v>
      </c>
      <c r="K553" s="0" t="n">
        <v>0</v>
      </c>
      <c r="L553" s="0" t="n">
        <v>0</v>
      </c>
    </row>
    <row r="554" customFormat="false" ht="15" hidden="false" customHeight="false" outlineLevel="0" collapsed="false">
      <c r="H554" s="0" t="n">
        <v>16</v>
      </c>
      <c r="I554" s="0" t="n">
        <v>1</v>
      </c>
      <c r="K554" s="0" t="n">
        <v>0</v>
      </c>
      <c r="L554" s="0" t="n">
        <v>0</v>
      </c>
    </row>
    <row r="555" customFormat="false" ht="15" hidden="false" customHeight="false" outlineLevel="0" collapsed="false">
      <c r="H555" s="0" t="n">
        <v>18</v>
      </c>
      <c r="I555" s="0" t="n">
        <v>1</v>
      </c>
      <c r="K555" s="0" t="n">
        <v>0</v>
      </c>
      <c r="L555" s="0" t="n">
        <v>0</v>
      </c>
    </row>
    <row r="556" customFormat="false" ht="15" hidden="false" customHeight="false" outlineLevel="0" collapsed="false">
      <c r="H556" s="0" t="n">
        <v>19</v>
      </c>
      <c r="I556" s="0" t="n">
        <v>1</v>
      </c>
      <c r="K556" s="0" t="n">
        <v>0</v>
      </c>
      <c r="L556" s="0" t="n">
        <v>0</v>
      </c>
    </row>
    <row r="557" customFormat="false" ht="15" hidden="false" customHeight="false" outlineLevel="0" collapsed="false">
      <c r="H557" s="0" t="n">
        <v>20</v>
      </c>
      <c r="I557" s="0" t="n">
        <v>1</v>
      </c>
      <c r="K557" s="0" t="n">
        <v>0</v>
      </c>
      <c r="L557" s="0" t="n">
        <v>0</v>
      </c>
    </row>
    <row r="558" customFormat="false" ht="15" hidden="false" customHeight="false" outlineLevel="0" collapsed="false">
      <c r="H558" s="0" t="n">
        <v>21</v>
      </c>
      <c r="I558" s="0" t="n">
        <v>1</v>
      </c>
      <c r="K558" s="0" t="n">
        <v>0</v>
      </c>
      <c r="L558" s="0" t="n">
        <v>0</v>
      </c>
    </row>
    <row r="559" customFormat="false" ht="15" hidden="false" customHeight="false" outlineLevel="0" collapsed="false">
      <c r="H559" s="0" t="n">
        <v>22</v>
      </c>
      <c r="I559" s="0" t="n">
        <v>1</v>
      </c>
      <c r="K559" s="0" t="n">
        <v>0</v>
      </c>
      <c r="L559" s="0" t="n">
        <v>0</v>
      </c>
    </row>
    <row r="560" customFormat="false" ht="15" hidden="false" customHeight="false" outlineLevel="0" collapsed="false">
      <c r="H560" s="0" t="n">
        <v>23</v>
      </c>
      <c r="I560" s="0" t="n">
        <v>1</v>
      </c>
      <c r="K560" s="0" t="n">
        <v>0</v>
      </c>
      <c r="L560" s="0" t="n">
        <v>0</v>
      </c>
    </row>
    <row r="561" customFormat="false" ht="15" hidden="false" customHeight="false" outlineLevel="0" collapsed="false">
      <c r="H561" s="0" t="n">
        <v>24</v>
      </c>
      <c r="I561" s="0" t="n">
        <v>1</v>
      </c>
      <c r="K561" s="0" t="n">
        <v>0</v>
      </c>
      <c r="L561" s="0" t="n">
        <v>0</v>
      </c>
    </row>
    <row r="562" customFormat="false" ht="15" hidden="false" customHeight="false" outlineLevel="0" collapsed="false">
      <c r="H562" s="0" t="n">
        <v>25</v>
      </c>
      <c r="I562" s="0" t="n">
        <v>1</v>
      </c>
      <c r="K562" s="0" t="n">
        <v>0</v>
      </c>
      <c r="L562" s="0" t="n">
        <v>0</v>
      </c>
    </row>
    <row r="563" customFormat="false" ht="15" hidden="false" customHeight="false" outlineLevel="0" collapsed="false">
      <c r="H563" s="0" t="n">
        <v>26</v>
      </c>
      <c r="I563" s="0" t="n">
        <v>1</v>
      </c>
      <c r="K563" s="0" t="n">
        <v>0</v>
      </c>
      <c r="L563" s="0" t="n">
        <v>0</v>
      </c>
    </row>
    <row r="564" customFormat="false" ht="15" hidden="false" customHeight="false" outlineLevel="0" collapsed="false">
      <c r="H564" s="0" t="n">
        <v>27</v>
      </c>
      <c r="I564" s="0" t="n">
        <v>1</v>
      </c>
      <c r="K564" s="0" t="n">
        <v>0</v>
      </c>
      <c r="L564" s="0" t="n">
        <v>0</v>
      </c>
    </row>
    <row r="565" customFormat="false" ht="15" hidden="false" customHeight="false" outlineLevel="0" collapsed="false">
      <c r="H565" s="0" t="n">
        <v>28</v>
      </c>
      <c r="I565" s="0" t="n">
        <v>1</v>
      </c>
      <c r="K565" s="0" t="n">
        <v>0</v>
      </c>
      <c r="L565" s="0" t="n">
        <v>0</v>
      </c>
    </row>
    <row r="566" customFormat="false" ht="15" hidden="false" customHeight="false" outlineLevel="0" collapsed="false">
      <c r="H566" s="0" t="n">
        <v>29</v>
      </c>
      <c r="I566" s="0" t="n">
        <v>1</v>
      </c>
      <c r="K566" s="0" t="n">
        <v>0</v>
      </c>
      <c r="L566" s="0" t="n">
        <v>0</v>
      </c>
    </row>
    <row r="567" customFormat="false" ht="15" hidden="false" customHeight="false" outlineLevel="0" collapsed="false">
      <c r="H567" s="0" t="n">
        <v>30</v>
      </c>
      <c r="I567" s="0" t="n">
        <v>1</v>
      </c>
      <c r="K567" s="0" t="n">
        <v>0</v>
      </c>
      <c r="L567" s="0" t="n">
        <v>0</v>
      </c>
    </row>
    <row r="568" customFormat="false" ht="15" hidden="false" customHeight="false" outlineLevel="0" collapsed="false">
      <c r="H568" s="0" t="n">
        <v>31</v>
      </c>
      <c r="I568" s="0" t="n">
        <v>1</v>
      </c>
      <c r="K568" s="0" t="n">
        <v>0</v>
      </c>
      <c r="L568" s="0" t="n">
        <v>0</v>
      </c>
    </row>
    <row r="569" customFormat="false" ht="15" hidden="false" customHeight="false" outlineLevel="0" collapsed="false">
      <c r="H569" s="0" t="n">
        <v>32</v>
      </c>
      <c r="I569" s="0" t="n">
        <v>1</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274"/>
  <sheetViews>
    <sheetView showFormulas="false" showGridLines="true" showRowColHeaders="true" showZeros="true" rightToLeft="false" tabSelected="false" showOutlineSymbols="true" defaultGridColor="true" view="normal" topLeftCell="A1" colorId="64" zoomScale="219" zoomScaleNormal="219" zoomScalePageLayoutView="100" workbookViewId="0">
      <selection pane="topLeft" activeCell="P81" activeCellId="0" sqref="P81"/>
    </sheetView>
  </sheetViews>
  <sheetFormatPr defaultColWidth="9.1484375" defaultRowHeight="8.25" customHeight="false" zeroHeight="false" outlineLevelRow="0" outlineLevelCol="0"/>
  <cols>
    <col collapsed="false" customWidth="true" hidden="false" outlineLevel="0" max="1" min="1" style="454" width="4.71"/>
    <col collapsed="false" customWidth="true" hidden="false" outlineLevel="0" max="2" min="2" style="455" width="14.71"/>
    <col collapsed="false" customWidth="true" hidden="false" outlineLevel="0" max="3" min="3" style="454" width="3.86"/>
    <col collapsed="false" customWidth="true" hidden="false" outlineLevel="0" max="4" min="4" style="456" width="5.57"/>
    <col collapsed="false" customWidth="true" hidden="false" outlineLevel="0" max="5" min="5" style="457" width="1.14"/>
    <col collapsed="false" customWidth="true" hidden="false" outlineLevel="0" max="6" min="6" style="454" width="4.29"/>
    <col collapsed="false" customWidth="true" hidden="false" outlineLevel="0" max="7" min="7" style="455" width="15.71"/>
    <col collapsed="false" customWidth="true" hidden="false" outlineLevel="0" max="8" min="8" style="454" width="3.15"/>
    <col collapsed="false" customWidth="true" hidden="false" outlineLevel="0" max="9" min="9" style="454" width="5.42"/>
    <col collapsed="false" customWidth="true" hidden="false" outlineLevel="0" max="10" min="10" style="457" width="1"/>
    <col collapsed="false" customWidth="true" hidden="false" outlineLevel="0" max="11" min="11" style="454" width="4.86"/>
    <col collapsed="false" customWidth="true" hidden="false" outlineLevel="0" max="12" min="12" style="455" width="17.71"/>
    <col collapsed="false" customWidth="true" hidden="false" outlineLevel="0" max="13" min="13" style="454" width="3.86"/>
    <col collapsed="false" customWidth="true" hidden="false" outlineLevel="0" max="14" min="14" style="454" width="4.42"/>
    <col collapsed="false" customWidth="true" hidden="false" outlineLevel="0" max="15" min="15" style="457" width="1.14"/>
    <col collapsed="false" customWidth="true" hidden="false" outlineLevel="0" max="16" min="16" style="454" width="3.57"/>
    <col collapsed="false" customWidth="true" hidden="false" outlineLevel="0" max="17" min="17" style="455" width="15.85"/>
    <col collapsed="false" customWidth="true" hidden="false" outlineLevel="0" max="18" min="18" style="454" width="3.86"/>
    <col collapsed="false" customWidth="true" hidden="false" outlineLevel="0" max="19" min="19" style="454" width="4.42"/>
    <col collapsed="false" customWidth="true" hidden="false" outlineLevel="0" max="20" min="20" style="457" width="1.14"/>
    <col collapsed="false" customWidth="true" hidden="false" outlineLevel="0" max="21" min="21" style="455" width="25.57"/>
    <col collapsed="false" customWidth="false" hidden="false" outlineLevel="0" max="16384" min="22" style="455" width="9.14"/>
  </cols>
  <sheetData>
    <row r="1" customFormat="false" ht="8.25" hidden="false" customHeight="false" outlineLevel="0" collapsed="false">
      <c r="A1" s="458" t="s">
        <v>2718</v>
      </c>
      <c r="B1" s="458"/>
      <c r="C1" s="458"/>
      <c r="D1" s="458"/>
      <c r="E1" s="458"/>
      <c r="F1" s="458"/>
      <c r="G1" s="458"/>
      <c r="H1" s="458"/>
      <c r="I1" s="458"/>
      <c r="J1" s="458"/>
      <c r="K1" s="458"/>
      <c r="L1" s="458"/>
      <c r="M1" s="458"/>
      <c r="N1" s="458"/>
      <c r="O1" s="458"/>
      <c r="P1" s="458"/>
      <c r="Q1" s="458"/>
      <c r="R1" s="458"/>
      <c r="S1" s="458"/>
    </row>
    <row r="2" customFormat="false" ht="8.25" hidden="false" customHeight="false" outlineLevel="0" collapsed="false">
      <c r="A2" s="459" t="s">
        <v>2719</v>
      </c>
      <c r="B2" s="460" t="s">
        <v>2720</v>
      </c>
      <c r="C2" s="459" t="s">
        <v>23</v>
      </c>
      <c r="D2" s="459" t="s">
        <v>2721</v>
      </c>
      <c r="F2" s="459" t="s">
        <v>2719</v>
      </c>
      <c r="G2" s="459" t="s">
        <v>2722</v>
      </c>
      <c r="H2" s="459" t="s">
        <v>23</v>
      </c>
      <c r="I2" s="459" t="s">
        <v>2721</v>
      </c>
      <c r="K2" s="459" t="s">
        <v>2719</v>
      </c>
      <c r="L2" s="459" t="s">
        <v>2723</v>
      </c>
      <c r="M2" s="459" t="s">
        <v>23</v>
      </c>
      <c r="N2" s="459" t="s">
        <v>2721</v>
      </c>
      <c r="P2" s="459" t="s">
        <v>2719</v>
      </c>
      <c r="Q2" s="459" t="s">
        <v>2724</v>
      </c>
      <c r="R2" s="459" t="s">
        <v>23</v>
      </c>
      <c r="S2" s="459" t="s">
        <v>2721</v>
      </c>
    </row>
    <row r="3" customFormat="false" ht="8.25" hidden="false" customHeight="false" outlineLevel="0" collapsed="false">
      <c r="A3" s="461" t="n">
        <v>6</v>
      </c>
      <c r="B3" s="462" t="s">
        <v>2725</v>
      </c>
      <c r="C3" s="461" t="n">
        <v>29</v>
      </c>
      <c r="D3" s="463" t="s">
        <v>2726</v>
      </c>
      <c r="F3" s="461" t="n">
        <v>3</v>
      </c>
      <c r="G3" s="462" t="s">
        <v>2727</v>
      </c>
      <c r="H3" s="461" t="n">
        <v>24</v>
      </c>
      <c r="I3" s="463"/>
      <c r="K3" s="461" t="n">
        <v>1</v>
      </c>
      <c r="L3" s="462" t="s">
        <v>2728</v>
      </c>
      <c r="M3" s="461" t="n">
        <v>26</v>
      </c>
      <c r="N3" s="463"/>
      <c r="P3" s="464" t="n">
        <v>24</v>
      </c>
      <c r="Q3" s="465" t="s">
        <v>2729</v>
      </c>
      <c r="R3" s="464" t="n">
        <v>26</v>
      </c>
      <c r="S3" s="466" t="s">
        <v>2730</v>
      </c>
      <c r="U3" s="456" t="s">
        <v>2731</v>
      </c>
    </row>
    <row r="4" customFormat="false" ht="8.25" hidden="false" customHeight="false" outlineLevel="0" collapsed="false">
      <c r="A4" s="461" t="n">
        <v>7</v>
      </c>
      <c r="B4" s="462" t="s">
        <v>2732</v>
      </c>
      <c r="C4" s="461" t="n">
        <v>30</v>
      </c>
      <c r="D4" s="463" t="s">
        <v>2733</v>
      </c>
      <c r="F4" s="461" t="n">
        <v>4</v>
      </c>
      <c r="G4" s="462" t="s">
        <v>159</v>
      </c>
      <c r="H4" s="461" t="n">
        <v>26</v>
      </c>
      <c r="I4" s="463"/>
      <c r="K4" s="461" t="n">
        <v>2</v>
      </c>
      <c r="L4" s="462" t="s">
        <v>2734</v>
      </c>
      <c r="M4" s="461" t="n">
        <v>26</v>
      </c>
      <c r="N4" s="463" t="s">
        <v>2735</v>
      </c>
      <c r="P4" s="467" t="n">
        <v>50</v>
      </c>
      <c r="Q4" s="468" t="s">
        <v>2736</v>
      </c>
      <c r="R4" s="467" t="n">
        <v>22</v>
      </c>
      <c r="S4" s="469" t="s">
        <v>2730</v>
      </c>
      <c r="U4" s="470" t="s">
        <v>2737</v>
      </c>
    </row>
    <row r="5" customFormat="false" ht="8.25" hidden="false" customHeight="false" outlineLevel="0" collapsed="false">
      <c r="A5" s="471" t="n">
        <v>14</v>
      </c>
      <c r="B5" s="472" t="s">
        <v>2738</v>
      </c>
      <c r="C5" s="471" t="n">
        <v>38</v>
      </c>
      <c r="D5" s="473" t="s">
        <v>2739</v>
      </c>
      <c r="F5" s="461" t="n">
        <v>5</v>
      </c>
      <c r="G5" s="462" t="s">
        <v>2740</v>
      </c>
      <c r="H5" s="461" t="n">
        <v>30</v>
      </c>
      <c r="I5" s="463" t="s">
        <v>2739</v>
      </c>
      <c r="K5" s="471" t="n">
        <v>11</v>
      </c>
      <c r="L5" s="472" t="s">
        <v>2741</v>
      </c>
      <c r="M5" s="471" t="n">
        <v>24</v>
      </c>
      <c r="N5" s="473"/>
      <c r="P5" s="467" t="n">
        <v>51</v>
      </c>
      <c r="Q5" s="468" t="s">
        <v>2742</v>
      </c>
      <c r="R5" s="467" t="n">
        <v>24</v>
      </c>
      <c r="S5" s="469" t="s">
        <v>2730</v>
      </c>
      <c r="U5" s="470" t="s">
        <v>2743</v>
      </c>
    </row>
    <row r="6" customFormat="false" ht="8.25" hidden="false" customHeight="false" outlineLevel="0" collapsed="false">
      <c r="A6" s="471" t="n">
        <v>15</v>
      </c>
      <c r="B6" s="472" t="s">
        <v>2744</v>
      </c>
      <c r="C6" s="471" t="n">
        <v>27</v>
      </c>
      <c r="D6" s="473" t="s">
        <v>2745</v>
      </c>
      <c r="F6" s="474" t="n">
        <v>8</v>
      </c>
      <c r="G6" s="475" t="s">
        <v>2746</v>
      </c>
      <c r="H6" s="474" t="n">
        <v>23</v>
      </c>
      <c r="I6" s="476"/>
      <c r="K6" s="471" t="n">
        <v>12</v>
      </c>
      <c r="L6" s="472" t="s">
        <v>2747</v>
      </c>
      <c r="M6" s="471" t="n">
        <v>27</v>
      </c>
      <c r="N6" s="473"/>
      <c r="P6" s="467" t="n">
        <v>63</v>
      </c>
      <c r="Q6" s="468" t="s">
        <v>2748</v>
      </c>
      <c r="R6" s="467" t="n">
        <v>25</v>
      </c>
      <c r="S6" s="469"/>
      <c r="U6" s="470" t="s">
        <v>2749</v>
      </c>
    </row>
    <row r="7" customFormat="false" ht="8.25" hidden="false" customHeight="false" outlineLevel="0" collapsed="false">
      <c r="A7" s="471" t="n">
        <v>16</v>
      </c>
      <c r="B7" s="472" t="s">
        <v>2750</v>
      </c>
      <c r="C7" s="471" t="n">
        <v>25</v>
      </c>
      <c r="D7" s="473" t="s">
        <v>2751</v>
      </c>
      <c r="F7" s="474" t="n">
        <v>9</v>
      </c>
      <c r="G7" s="475" t="s">
        <v>2752</v>
      </c>
      <c r="H7" s="474" t="n">
        <v>32</v>
      </c>
      <c r="I7" s="476" t="s">
        <v>2753</v>
      </c>
      <c r="K7" s="471" t="n">
        <v>13</v>
      </c>
      <c r="L7" s="472" t="s">
        <v>2754</v>
      </c>
      <c r="M7" s="471" t="n">
        <v>27</v>
      </c>
      <c r="N7" s="473"/>
      <c r="P7" s="467" t="n">
        <v>75</v>
      </c>
      <c r="Q7" s="468" t="s">
        <v>2755</v>
      </c>
      <c r="R7" s="467" t="n">
        <v>31</v>
      </c>
      <c r="S7" s="469" t="s">
        <v>2756</v>
      </c>
      <c r="U7" s="470" t="s">
        <v>2757</v>
      </c>
    </row>
    <row r="8" customFormat="false" ht="8.25" hidden="false" customHeight="false" outlineLevel="0" collapsed="false">
      <c r="A8" s="471" t="n">
        <v>17</v>
      </c>
      <c r="B8" s="472" t="s">
        <v>2758</v>
      </c>
      <c r="C8" s="471" t="n">
        <v>24</v>
      </c>
      <c r="D8" s="473" t="s">
        <v>2759</v>
      </c>
      <c r="F8" s="474" t="n">
        <v>10</v>
      </c>
      <c r="G8" s="475" t="s">
        <v>2760</v>
      </c>
      <c r="H8" s="474" t="n">
        <v>27</v>
      </c>
      <c r="I8" s="476"/>
      <c r="K8" s="471" t="n">
        <v>18</v>
      </c>
      <c r="L8" s="472" t="s">
        <v>2761</v>
      </c>
      <c r="M8" s="471" t="n">
        <v>26</v>
      </c>
      <c r="N8" s="473" t="s">
        <v>2735</v>
      </c>
      <c r="P8" s="467" t="n">
        <v>85</v>
      </c>
      <c r="Q8" s="468" t="s">
        <v>2762</v>
      </c>
      <c r="R8" s="467" t="n">
        <v>36</v>
      </c>
      <c r="S8" s="469" t="s">
        <v>2756</v>
      </c>
      <c r="U8" s="470" t="s">
        <v>2763</v>
      </c>
    </row>
    <row r="9" customFormat="false" ht="8.25" hidden="false" customHeight="false" outlineLevel="0" collapsed="false">
      <c r="A9" s="464" t="n">
        <v>20</v>
      </c>
      <c r="B9" s="465" t="s">
        <v>2764</v>
      </c>
      <c r="C9" s="464" t="n">
        <v>33</v>
      </c>
      <c r="D9" s="466"/>
      <c r="F9" s="464" t="n">
        <v>28</v>
      </c>
      <c r="G9" s="465" t="s">
        <v>2765</v>
      </c>
      <c r="H9" s="464" t="n">
        <v>27</v>
      </c>
      <c r="I9" s="466"/>
      <c r="K9" s="471" t="n">
        <v>19</v>
      </c>
      <c r="L9" s="472" t="s">
        <v>2766</v>
      </c>
      <c r="M9" s="471" t="n">
        <v>25</v>
      </c>
      <c r="N9" s="473"/>
      <c r="P9" s="467" t="n">
        <v>90</v>
      </c>
      <c r="Q9" s="468" t="s">
        <v>2767</v>
      </c>
      <c r="R9" s="467" t="n">
        <v>22</v>
      </c>
      <c r="S9" s="469"/>
      <c r="U9" s="470" t="s">
        <v>2768</v>
      </c>
    </row>
    <row r="10" customFormat="false" ht="8.25" hidden="false" customHeight="false" outlineLevel="0" collapsed="false">
      <c r="A10" s="464" t="n">
        <v>21</v>
      </c>
      <c r="B10" s="465" t="s">
        <v>2769</v>
      </c>
      <c r="C10" s="464" t="n">
        <v>30</v>
      </c>
      <c r="D10" s="466" t="s">
        <v>2770</v>
      </c>
      <c r="F10" s="464" t="n">
        <v>29</v>
      </c>
      <c r="G10" s="465" t="s">
        <v>2771</v>
      </c>
      <c r="H10" s="464" t="n">
        <v>26</v>
      </c>
      <c r="I10" s="466"/>
      <c r="K10" s="464" t="n">
        <v>25</v>
      </c>
      <c r="L10" s="465" t="s">
        <v>2772</v>
      </c>
      <c r="M10" s="464" t="n">
        <v>24</v>
      </c>
      <c r="N10" s="466"/>
      <c r="P10" s="467" t="n">
        <v>91</v>
      </c>
      <c r="Q10" s="468" t="s">
        <v>2773</v>
      </c>
      <c r="R10" s="467" t="n">
        <v>26</v>
      </c>
      <c r="S10" s="469"/>
      <c r="U10" s="470" t="s">
        <v>2774</v>
      </c>
      <c r="V10" s="470"/>
    </row>
    <row r="11" customFormat="false" ht="8.25" hidden="false" customHeight="false" outlineLevel="0" collapsed="false">
      <c r="A11" s="464" t="n">
        <v>22</v>
      </c>
      <c r="B11" s="465" t="s">
        <v>2775</v>
      </c>
      <c r="C11" s="464" t="n">
        <v>28</v>
      </c>
      <c r="D11" s="466" t="s">
        <v>2759</v>
      </c>
      <c r="F11" s="464" t="n">
        <v>30</v>
      </c>
      <c r="G11" s="465" t="s">
        <v>2776</v>
      </c>
      <c r="H11" s="464" t="n">
        <v>26</v>
      </c>
      <c r="I11" s="466"/>
      <c r="K11" s="464" t="n">
        <v>26</v>
      </c>
      <c r="L11" s="465" t="s">
        <v>2777</v>
      </c>
      <c r="M11" s="464" t="n">
        <v>26</v>
      </c>
      <c r="N11" s="466"/>
      <c r="P11" s="477" t="n">
        <v>109</v>
      </c>
      <c r="Q11" s="478" t="s">
        <v>2778</v>
      </c>
      <c r="R11" s="477" t="n">
        <v>27</v>
      </c>
      <c r="S11" s="479"/>
      <c r="U11" s="470" t="s">
        <v>2779</v>
      </c>
    </row>
    <row r="12" customFormat="false" ht="8.25" hidden="false" customHeight="false" outlineLevel="0" collapsed="false">
      <c r="A12" s="464" t="n">
        <v>23</v>
      </c>
      <c r="B12" s="465" t="s">
        <v>2780</v>
      </c>
      <c r="C12" s="464" t="n">
        <v>31</v>
      </c>
      <c r="D12" s="466"/>
      <c r="F12" s="464" t="n">
        <v>31</v>
      </c>
      <c r="G12" s="465" t="s">
        <v>2781</v>
      </c>
      <c r="H12" s="464" t="n">
        <v>25</v>
      </c>
      <c r="I12" s="466"/>
      <c r="K12" s="464" t="n">
        <v>27</v>
      </c>
      <c r="L12" s="465" t="s">
        <v>2782</v>
      </c>
      <c r="M12" s="464" t="n">
        <v>26</v>
      </c>
      <c r="N12" s="466" t="s">
        <v>2783</v>
      </c>
      <c r="P12" s="477" t="n">
        <v>110</v>
      </c>
      <c r="Q12" s="478" t="s">
        <v>2784</v>
      </c>
      <c r="R12" s="477" t="n">
        <v>29</v>
      </c>
      <c r="S12" s="479"/>
      <c r="U12" s="470" t="s">
        <v>2785</v>
      </c>
    </row>
    <row r="13" customFormat="false" ht="8.25" hidden="false" customHeight="false" outlineLevel="0" collapsed="false">
      <c r="A13" s="467" t="n">
        <v>77</v>
      </c>
      <c r="B13" s="468" t="s">
        <v>2786</v>
      </c>
      <c r="C13" s="467" t="n">
        <v>27</v>
      </c>
      <c r="D13" s="469" t="s">
        <v>2787</v>
      </c>
      <c r="F13" s="464" t="n">
        <v>32</v>
      </c>
      <c r="G13" s="465" t="s">
        <v>2788</v>
      </c>
      <c r="H13" s="464" t="n">
        <v>24</v>
      </c>
      <c r="I13" s="466" t="s">
        <v>2783</v>
      </c>
      <c r="K13" s="464" t="n">
        <v>35</v>
      </c>
      <c r="L13" s="465" t="s">
        <v>2789</v>
      </c>
      <c r="M13" s="464" t="n">
        <v>26</v>
      </c>
      <c r="N13" s="466" t="s">
        <v>2790</v>
      </c>
      <c r="P13" s="477" t="n">
        <v>116</v>
      </c>
      <c r="Q13" s="478" t="s">
        <v>2791</v>
      </c>
      <c r="R13" s="477" t="n">
        <v>26</v>
      </c>
      <c r="S13" s="479"/>
      <c r="U13" s="470" t="s">
        <v>2792</v>
      </c>
    </row>
    <row r="14" customFormat="false" ht="8.25" hidden="false" customHeight="false" outlineLevel="0" collapsed="false">
      <c r="A14" s="467" t="n">
        <v>78</v>
      </c>
      <c r="B14" s="468" t="s">
        <v>2793</v>
      </c>
      <c r="C14" s="467" t="n">
        <v>28</v>
      </c>
      <c r="D14" s="469" t="s">
        <v>2787</v>
      </c>
      <c r="F14" s="464" t="n">
        <v>33</v>
      </c>
      <c r="G14" s="465" t="s">
        <v>2794</v>
      </c>
      <c r="H14" s="464" t="n">
        <v>21</v>
      </c>
      <c r="I14" s="466"/>
      <c r="K14" s="464" t="n">
        <v>36</v>
      </c>
      <c r="L14" s="465" t="s">
        <v>2795</v>
      </c>
      <c r="M14" s="464" t="n">
        <v>25</v>
      </c>
      <c r="N14" s="466" t="s">
        <v>2796</v>
      </c>
      <c r="P14" s="477" t="n">
        <v>118</v>
      </c>
      <c r="Q14" s="478" t="s">
        <v>2797</v>
      </c>
      <c r="R14" s="477" t="n">
        <v>29</v>
      </c>
      <c r="S14" s="479"/>
      <c r="U14" s="470" t="s">
        <v>2798</v>
      </c>
    </row>
    <row r="15" customFormat="false" ht="8.25" hidden="false" customHeight="false" outlineLevel="0" collapsed="false">
      <c r="A15" s="467" t="n">
        <v>79</v>
      </c>
      <c r="B15" s="468" t="s">
        <v>2799</v>
      </c>
      <c r="C15" s="467" t="n">
        <v>32</v>
      </c>
      <c r="D15" s="469"/>
      <c r="F15" s="464" t="n">
        <v>34</v>
      </c>
      <c r="G15" s="465" t="s">
        <v>2800</v>
      </c>
      <c r="H15" s="464" t="n">
        <v>29</v>
      </c>
      <c r="I15" s="464" t="s">
        <v>2753</v>
      </c>
      <c r="K15" s="464" t="n">
        <v>37</v>
      </c>
      <c r="L15" s="465" t="s">
        <v>2801</v>
      </c>
      <c r="M15" s="464" t="n">
        <v>21</v>
      </c>
      <c r="N15" s="466" t="s">
        <v>2790</v>
      </c>
      <c r="P15" s="477" t="n">
        <v>123</v>
      </c>
      <c r="Q15" s="478" t="s">
        <v>2802</v>
      </c>
      <c r="R15" s="477" t="n">
        <v>28</v>
      </c>
      <c r="S15" s="479"/>
      <c r="U15" s="456" t="s">
        <v>2803</v>
      </c>
    </row>
    <row r="16" customFormat="false" ht="8.25" hidden="false" customHeight="false" outlineLevel="0" collapsed="false">
      <c r="A16" s="467" t="n">
        <v>80</v>
      </c>
      <c r="B16" s="468" t="s">
        <v>2804</v>
      </c>
      <c r="C16" s="467" t="n">
        <v>26</v>
      </c>
      <c r="D16" s="469" t="s">
        <v>2759</v>
      </c>
      <c r="F16" s="464" t="n">
        <v>45</v>
      </c>
      <c r="G16" s="465" t="s">
        <v>2805</v>
      </c>
      <c r="H16" s="464" t="n">
        <v>23</v>
      </c>
      <c r="I16" s="466" t="s">
        <v>2783</v>
      </c>
      <c r="K16" s="464" t="n">
        <v>38</v>
      </c>
      <c r="L16" s="465" t="s">
        <v>2806</v>
      </c>
      <c r="M16" s="464" t="n">
        <v>25</v>
      </c>
      <c r="N16" s="466"/>
      <c r="P16" s="477" t="n">
        <v>124</v>
      </c>
      <c r="Q16" s="478" t="s">
        <v>2807</v>
      </c>
      <c r="R16" s="477" t="n">
        <v>33</v>
      </c>
      <c r="S16" s="479" t="s">
        <v>2808</v>
      </c>
      <c r="U16" s="480" t="s">
        <v>2809</v>
      </c>
    </row>
    <row r="17" customFormat="false" ht="8.25" hidden="false" customHeight="false" outlineLevel="0" collapsed="false">
      <c r="A17" s="477" t="n">
        <v>101</v>
      </c>
      <c r="B17" s="478" t="s">
        <v>2810</v>
      </c>
      <c r="C17" s="477" t="n">
        <v>26</v>
      </c>
      <c r="D17" s="479" t="s">
        <v>2759</v>
      </c>
      <c r="F17" s="464" t="n">
        <v>46</v>
      </c>
      <c r="G17" s="465" t="s">
        <v>2811</v>
      </c>
      <c r="H17" s="464" t="n">
        <v>27</v>
      </c>
      <c r="I17" s="466" t="s">
        <v>2790</v>
      </c>
      <c r="K17" s="464" t="n">
        <v>39</v>
      </c>
      <c r="L17" s="465" t="s">
        <v>2812</v>
      </c>
      <c r="M17" s="464" t="n">
        <v>26</v>
      </c>
      <c r="N17" s="466"/>
      <c r="P17" s="477" t="n">
        <v>126</v>
      </c>
      <c r="Q17" s="478" t="s">
        <v>2813</v>
      </c>
      <c r="R17" s="477" t="n">
        <v>26</v>
      </c>
      <c r="S17" s="479" t="s">
        <v>2759</v>
      </c>
      <c r="U17" s="481" t="s">
        <v>2814</v>
      </c>
    </row>
    <row r="18" customFormat="false" ht="8.25" hidden="false" customHeight="false" outlineLevel="0" collapsed="false">
      <c r="A18" s="477" t="n">
        <v>102</v>
      </c>
      <c r="B18" s="478" t="s">
        <v>2815</v>
      </c>
      <c r="C18" s="477" t="n">
        <v>31</v>
      </c>
      <c r="D18" s="479" t="s">
        <v>2770</v>
      </c>
      <c r="F18" s="464" t="n">
        <v>47</v>
      </c>
      <c r="G18" s="465" t="s">
        <v>2816</v>
      </c>
      <c r="H18" s="464" t="n">
        <v>28</v>
      </c>
      <c r="I18" s="466" t="s">
        <v>2735</v>
      </c>
      <c r="K18" s="464" t="n">
        <v>40</v>
      </c>
      <c r="L18" s="465" t="s">
        <v>2817</v>
      </c>
      <c r="M18" s="464" t="n">
        <v>24</v>
      </c>
      <c r="N18" s="466"/>
      <c r="P18" s="477" t="n">
        <v>127</v>
      </c>
      <c r="Q18" s="478" t="s">
        <v>2818</v>
      </c>
      <c r="R18" s="477" t="n">
        <v>32</v>
      </c>
      <c r="S18" s="479" t="s">
        <v>2756</v>
      </c>
      <c r="U18" s="482" t="s">
        <v>2819</v>
      </c>
    </row>
    <row r="19" customFormat="false" ht="8.25" hidden="false" customHeight="false" outlineLevel="0" collapsed="false">
      <c r="A19" s="477" t="n">
        <v>120</v>
      </c>
      <c r="B19" s="478" t="s">
        <v>2820</v>
      </c>
      <c r="C19" s="477" t="n">
        <v>29</v>
      </c>
      <c r="D19" s="479"/>
      <c r="F19" s="467" t="n">
        <v>48</v>
      </c>
      <c r="G19" s="468" t="s">
        <v>2821</v>
      </c>
      <c r="H19" s="467" t="n">
        <v>25</v>
      </c>
      <c r="I19" s="469" t="s">
        <v>2783</v>
      </c>
      <c r="K19" s="464" t="n">
        <v>41</v>
      </c>
      <c r="L19" s="465" t="s">
        <v>2822</v>
      </c>
      <c r="M19" s="464" t="n">
        <v>26</v>
      </c>
      <c r="N19" s="466"/>
      <c r="P19" s="477" t="n">
        <v>128</v>
      </c>
      <c r="Q19" s="478" t="s">
        <v>2823</v>
      </c>
      <c r="R19" s="477" t="n">
        <v>25</v>
      </c>
      <c r="S19" s="479" t="s">
        <v>2783</v>
      </c>
      <c r="U19" s="483" t="s">
        <v>2824</v>
      </c>
    </row>
    <row r="20" customFormat="false" ht="8.25" hidden="false" customHeight="false" outlineLevel="0" collapsed="false">
      <c r="A20" s="477" t="n">
        <v>135</v>
      </c>
      <c r="B20" s="478" t="s">
        <v>2825</v>
      </c>
      <c r="C20" s="477" t="n">
        <v>33</v>
      </c>
      <c r="D20" s="479"/>
      <c r="F20" s="467" t="n">
        <v>56</v>
      </c>
      <c r="G20" s="468" t="s">
        <v>2826</v>
      </c>
      <c r="H20" s="467" t="n">
        <v>25</v>
      </c>
      <c r="I20" s="469" t="s">
        <v>2827</v>
      </c>
      <c r="K20" s="464" t="n">
        <v>42</v>
      </c>
      <c r="L20" s="465" t="s">
        <v>2828</v>
      </c>
      <c r="M20" s="464" t="n">
        <v>26</v>
      </c>
      <c r="N20" s="466" t="s">
        <v>2790</v>
      </c>
      <c r="P20" s="477" t="n">
        <v>144</v>
      </c>
      <c r="Q20" s="478" t="s">
        <v>2829</v>
      </c>
      <c r="R20" s="477" t="n">
        <v>31</v>
      </c>
      <c r="S20" s="479"/>
      <c r="U20" s="484" t="s">
        <v>2830</v>
      </c>
    </row>
    <row r="21" customFormat="false" ht="8.25" hidden="false" customHeight="false" outlineLevel="0" collapsed="false">
      <c r="A21" s="477" t="n">
        <v>136</v>
      </c>
      <c r="B21" s="478" t="s">
        <v>2831</v>
      </c>
      <c r="C21" s="477" t="n">
        <v>23</v>
      </c>
      <c r="D21" s="479" t="s">
        <v>2832</v>
      </c>
      <c r="F21" s="467" t="n">
        <v>57</v>
      </c>
      <c r="G21" s="468" t="s">
        <v>2833</v>
      </c>
      <c r="H21" s="467" t="n">
        <v>26</v>
      </c>
      <c r="I21" s="469"/>
      <c r="K21" s="464" t="n">
        <v>43</v>
      </c>
      <c r="L21" s="465" t="s">
        <v>2834</v>
      </c>
      <c r="M21" s="464" t="n">
        <v>28</v>
      </c>
      <c r="N21" s="466" t="s">
        <v>2783</v>
      </c>
      <c r="P21" s="477" t="n">
        <v>145</v>
      </c>
      <c r="Q21" s="478" t="s">
        <v>2835</v>
      </c>
      <c r="R21" s="477" t="n">
        <v>30</v>
      </c>
      <c r="S21" s="479"/>
      <c r="U21" s="485" t="s">
        <v>2836</v>
      </c>
    </row>
    <row r="22" customFormat="false" ht="8.25" hidden="false" customHeight="false" outlineLevel="0" collapsed="false">
      <c r="A22" s="477" t="n">
        <v>137</v>
      </c>
      <c r="B22" s="478" t="s">
        <v>2837</v>
      </c>
      <c r="C22" s="477" t="n">
        <v>28</v>
      </c>
      <c r="D22" s="479" t="s">
        <v>2838</v>
      </c>
      <c r="F22" s="467" t="n">
        <v>58</v>
      </c>
      <c r="G22" s="468" t="s">
        <v>2839</v>
      </c>
      <c r="H22" s="467" t="n">
        <v>23</v>
      </c>
      <c r="I22" s="469" t="s">
        <v>2796</v>
      </c>
      <c r="K22" s="464" t="n">
        <v>44</v>
      </c>
      <c r="L22" s="465" t="s">
        <v>2840</v>
      </c>
      <c r="M22" s="464" t="n">
        <v>28</v>
      </c>
      <c r="N22" s="466"/>
      <c r="P22" s="477" t="n">
        <v>146</v>
      </c>
      <c r="Q22" s="478" t="s">
        <v>2841</v>
      </c>
      <c r="R22" s="477" t="n">
        <v>25</v>
      </c>
      <c r="S22" s="479"/>
      <c r="U22" s="486" t="s">
        <v>2842</v>
      </c>
    </row>
    <row r="23" customFormat="false" ht="8.25" hidden="false" customHeight="false" outlineLevel="0" collapsed="false">
      <c r="A23" s="477" t="n">
        <v>138</v>
      </c>
      <c r="B23" s="478" t="s">
        <v>2843</v>
      </c>
      <c r="C23" s="477" t="n">
        <v>27</v>
      </c>
      <c r="D23" s="479" t="s">
        <v>2838</v>
      </c>
      <c r="F23" s="467" t="n">
        <v>59</v>
      </c>
      <c r="G23" s="468" t="s">
        <v>2844</v>
      </c>
      <c r="H23" s="467" t="n">
        <v>27</v>
      </c>
      <c r="I23" s="469"/>
      <c r="K23" s="467" t="n">
        <v>49</v>
      </c>
      <c r="L23" s="468" t="s">
        <v>2845</v>
      </c>
      <c r="M23" s="467" t="n">
        <v>22</v>
      </c>
      <c r="N23" s="469"/>
      <c r="P23" s="477" t="n">
        <v>171</v>
      </c>
      <c r="Q23" s="478" t="s">
        <v>2846</v>
      </c>
      <c r="R23" s="477" t="n">
        <v>24</v>
      </c>
      <c r="S23" s="479" t="s">
        <v>2847</v>
      </c>
      <c r="U23" s="487" t="s">
        <v>2848</v>
      </c>
    </row>
    <row r="24" customFormat="false" ht="8.25" hidden="false" customHeight="false" outlineLevel="0" collapsed="false">
      <c r="A24" s="488" t="n">
        <v>247</v>
      </c>
      <c r="B24" s="489" t="s">
        <v>2849</v>
      </c>
      <c r="C24" s="488" t="n">
        <v>42</v>
      </c>
      <c r="D24" s="490" t="s">
        <v>2756</v>
      </c>
      <c r="F24" s="467" t="n">
        <v>60</v>
      </c>
      <c r="G24" s="468" t="s">
        <v>2850</v>
      </c>
      <c r="H24" s="467" t="n">
        <v>27</v>
      </c>
      <c r="I24" s="469" t="s">
        <v>2790</v>
      </c>
      <c r="K24" s="467" t="n">
        <v>52</v>
      </c>
      <c r="L24" s="468" t="s">
        <v>2851</v>
      </c>
      <c r="M24" s="467" t="n">
        <v>26</v>
      </c>
      <c r="N24" s="469" t="s">
        <v>2790</v>
      </c>
      <c r="P24" s="477" t="n">
        <v>172</v>
      </c>
      <c r="Q24" s="478" t="s">
        <v>2852</v>
      </c>
      <c r="R24" s="477" t="n">
        <v>32</v>
      </c>
      <c r="S24" s="479" t="s">
        <v>2756</v>
      </c>
    </row>
    <row r="25" customFormat="false" ht="8.25" hidden="false" customHeight="false" outlineLevel="0" collapsed="false">
      <c r="A25" s="488" t="n">
        <v>248</v>
      </c>
      <c r="B25" s="489" t="s">
        <v>2853</v>
      </c>
      <c r="C25" s="488" t="n">
        <v>25</v>
      </c>
      <c r="D25" s="490" t="s">
        <v>2759</v>
      </c>
      <c r="F25" s="467" t="n">
        <v>61</v>
      </c>
      <c r="G25" s="468" t="s">
        <v>2854</v>
      </c>
      <c r="H25" s="467" t="n">
        <v>27</v>
      </c>
      <c r="I25" s="469"/>
      <c r="K25" s="467" t="n">
        <v>53</v>
      </c>
      <c r="L25" s="468" t="s">
        <v>2855</v>
      </c>
      <c r="M25" s="467" t="n">
        <v>23</v>
      </c>
      <c r="N25" s="469"/>
      <c r="P25" s="477" t="n">
        <v>173</v>
      </c>
      <c r="Q25" s="478" t="s">
        <v>2856</v>
      </c>
      <c r="R25" s="477" t="n">
        <v>22</v>
      </c>
      <c r="S25" s="479" t="s">
        <v>2790</v>
      </c>
    </row>
    <row r="26" customFormat="false" ht="8.25" hidden="false" customHeight="false" outlineLevel="0" collapsed="false">
      <c r="A26" s="488" t="n">
        <v>249</v>
      </c>
      <c r="B26" s="489" t="s">
        <v>2857</v>
      </c>
      <c r="C26" s="488" t="n">
        <v>29</v>
      </c>
      <c r="D26" s="490"/>
      <c r="F26" s="467" t="n">
        <v>62</v>
      </c>
      <c r="G26" s="468" t="s">
        <v>2858</v>
      </c>
      <c r="H26" s="467" t="n">
        <v>24</v>
      </c>
      <c r="I26" s="469" t="s">
        <v>2790</v>
      </c>
      <c r="K26" s="467" t="n">
        <v>54</v>
      </c>
      <c r="L26" s="468" t="s">
        <v>2859</v>
      </c>
      <c r="M26" s="467" t="n">
        <v>34</v>
      </c>
      <c r="N26" s="469" t="s">
        <v>2756</v>
      </c>
      <c r="P26" s="477" t="n">
        <v>174</v>
      </c>
      <c r="Q26" s="478" t="s">
        <v>2860</v>
      </c>
      <c r="R26" s="477" t="n">
        <v>29</v>
      </c>
      <c r="S26" s="479"/>
    </row>
    <row r="27" customFormat="false" ht="8.25" hidden="false" customHeight="false" outlineLevel="0" collapsed="false">
      <c r="A27" s="488" t="n">
        <v>250</v>
      </c>
      <c r="B27" s="489" t="s">
        <v>2861</v>
      </c>
      <c r="C27" s="488" t="n">
        <v>24</v>
      </c>
      <c r="D27" s="490" t="s">
        <v>2759</v>
      </c>
      <c r="F27" s="467" t="n">
        <v>70</v>
      </c>
      <c r="G27" s="468" t="s">
        <v>2862</v>
      </c>
      <c r="H27" s="467" t="n">
        <v>24</v>
      </c>
      <c r="I27" s="467" t="s">
        <v>2796</v>
      </c>
      <c r="K27" s="467" t="n">
        <v>55</v>
      </c>
      <c r="L27" s="468" t="s">
        <v>2863</v>
      </c>
      <c r="M27" s="467" t="n">
        <v>30</v>
      </c>
      <c r="N27" s="469" t="s">
        <v>2864</v>
      </c>
      <c r="P27" s="477" t="n">
        <v>175</v>
      </c>
      <c r="Q27" s="478" t="s">
        <v>2865</v>
      </c>
      <c r="R27" s="477" t="n">
        <v>25</v>
      </c>
      <c r="S27" s="479"/>
    </row>
    <row r="28" customFormat="false" ht="8.25" hidden="false" customHeight="false" outlineLevel="0" collapsed="false">
      <c r="A28" s="488" t="n">
        <v>251</v>
      </c>
      <c r="B28" s="489" t="s">
        <v>2866</v>
      </c>
      <c r="C28" s="488" t="n">
        <v>27</v>
      </c>
      <c r="D28" s="490" t="s">
        <v>2759</v>
      </c>
      <c r="F28" s="467" t="n">
        <v>71</v>
      </c>
      <c r="G28" s="468" t="s">
        <v>2867</v>
      </c>
      <c r="H28" s="467" t="n">
        <v>27</v>
      </c>
      <c r="I28" s="469"/>
      <c r="K28" s="467" t="n">
        <v>64</v>
      </c>
      <c r="L28" s="468" t="s">
        <v>2868</v>
      </c>
      <c r="M28" s="467" t="n">
        <v>27</v>
      </c>
      <c r="N28" s="469"/>
      <c r="P28" s="477" t="n">
        <v>182</v>
      </c>
      <c r="Q28" s="478" t="s">
        <v>2869</v>
      </c>
      <c r="R28" s="477" t="n">
        <v>37</v>
      </c>
      <c r="S28" s="479" t="s">
        <v>2756</v>
      </c>
      <c r="U28" s="470"/>
    </row>
    <row r="29" customFormat="false" ht="8.25" hidden="false" customHeight="false" outlineLevel="0" collapsed="false">
      <c r="A29" s="488" t="n">
        <v>252</v>
      </c>
      <c r="B29" s="489" t="s">
        <v>2870</v>
      </c>
      <c r="C29" s="488" t="n">
        <v>28</v>
      </c>
      <c r="D29" s="490" t="s">
        <v>2796</v>
      </c>
      <c r="F29" s="467" t="n">
        <v>72</v>
      </c>
      <c r="G29" s="468" t="s">
        <v>2871</v>
      </c>
      <c r="H29" s="467" t="n">
        <v>28</v>
      </c>
      <c r="I29" s="469"/>
      <c r="K29" s="467" t="n">
        <v>65</v>
      </c>
      <c r="L29" s="468" t="s">
        <v>2872</v>
      </c>
      <c r="M29" s="467" t="n">
        <v>29</v>
      </c>
      <c r="N29" s="469"/>
      <c r="P29" s="477" t="n">
        <v>183</v>
      </c>
      <c r="Q29" s="478" t="s">
        <v>2873</v>
      </c>
      <c r="R29" s="477" t="n">
        <v>27</v>
      </c>
      <c r="S29" s="479"/>
      <c r="U29" s="470"/>
    </row>
    <row r="30" customFormat="false" ht="8.25" hidden="false" customHeight="false" outlineLevel="0" collapsed="false">
      <c r="A30" s="488" t="n">
        <v>253</v>
      </c>
      <c r="B30" s="489" t="s">
        <v>2874</v>
      </c>
      <c r="C30" s="488" t="n">
        <v>22</v>
      </c>
      <c r="D30" s="490" t="s">
        <v>2759</v>
      </c>
      <c r="F30" s="467" t="n">
        <v>73</v>
      </c>
      <c r="G30" s="468" t="s">
        <v>2875</v>
      </c>
      <c r="H30" s="467" t="n">
        <v>28</v>
      </c>
      <c r="I30" s="469" t="s">
        <v>2790</v>
      </c>
      <c r="K30" s="467" t="n">
        <v>66</v>
      </c>
      <c r="L30" s="468" t="s">
        <v>2876</v>
      </c>
      <c r="M30" s="467" t="n">
        <v>24</v>
      </c>
      <c r="N30" s="469" t="s">
        <v>2790</v>
      </c>
      <c r="P30" s="477" t="n">
        <v>184</v>
      </c>
      <c r="Q30" s="478" t="s">
        <v>2877</v>
      </c>
      <c r="R30" s="477" t="n">
        <v>26</v>
      </c>
      <c r="S30" s="479"/>
      <c r="U30" s="470"/>
    </row>
    <row r="31" customFormat="false" ht="8.25" hidden="false" customHeight="false" outlineLevel="0" collapsed="false">
      <c r="A31" s="488" t="n">
        <v>260</v>
      </c>
      <c r="B31" s="489" t="s">
        <v>2878</v>
      </c>
      <c r="C31" s="488" t="n">
        <v>25</v>
      </c>
      <c r="D31" s="490" t="s">
        <v>2759</v>
      </c>
      <c r="F31" s="467" t="n">
        <v>82</v>
      </c>
      <c r="G31" s="468" t="s">
        <v>2879</v>
      </c>
      <c r="H31" s="467" t="n">
        <v>28</v>
      </c>
      <c r="I31" s="469"/>
      <c r="K31" s="467" t="n">
        <v>67</v>
      </c>
      <c r="L31" s="468" t="s">
        <v>2880</v>
      </c>
      <c r="M31" s="467" t="n">
        <v>31</v>
      </c>
      <c r="N31" s="469" t="s">
        <v>2756</v>
      </c>
      <c r="P31" s="477" t="n">
        <v>185</v>
      </c>
      <c r="Q31" s="478" t="s">
        <v>2881</v>
      </c>
      <c r="R31" s="477" t="n">
        <v>24</v>
      </c>
      <c r="S31" s="479" t="s">
        <v>2783</v>
      </c>
      <c r="U31" s="470" t="s">
        <v>233</v>
      </c>
    </row>
    <row r="32" customFormat="false" ht="8.25" hidden="false" customHeight="false" outlineLevel="0" collapsed="false">
      <c r="A32" s="488" t="n">
        <v>296</v>
      </c>
      <c r="B32" s="489" t="s">
        <v>2882</v>
      </c>
      <c r="C32" s="488" t="n">
        <v>23</v>
      </c>
      <c r="D32" s="490" t="s">
        <v>2759</v>
      </c>
      <c r="F32" s="467" t="n">
        <v>84</v>
      </c>
      <c r="G32" s="468" t="s">
        <v>2883</v>
      </c>
      <c r="H32" s="467" t="n">
        <v>29</v>
      </c>
      <c r="I32" s="469" t="s">
        <v>2756</v>
      </c>
      <c r="K32" s="467" t="n">
        <v>68</v>
      </c>
      <c r="L32" s="468" t="s">
        <v>2884</v>
      </c>
      <c r="M32" s="467" t="n">
        <v>27</v>
      </c>
      <c r="N32" s="469" t="s">
        <v>2783</v>
      </c>
      <c r="P32" s="477" t="n">
        <v>201</v>
      </c>
      <c r="Q32" s="478" t="s">
        <v>2885</v>
      </c>
      <c r="R32" s="477" t="n">
        <v>26</v>
      </c>
      <c r="S32" s="479"/>
      <c r="U32" s="470"/>
    </row>
    <row r="33" customFormat="false" ht="8.25" hidden="false" customHeight="false" outlineLevel="0" collapsed="false">
      <c r="A33" s="488" t="n">
        <v>297</v>
      </c>
      <c r="B33" s="489" t="s">
        <v>2886</v>
      </c>
      <c r="C33" s="488" t="n">
        <v>30</v>
      </c>
      <c r="D33" s="490" t="s">
        <v>2796</v>
      </c>
      <c r="F33" s="477" t="n">
        <v>97</v>
      </c>
      <c r="G33" s="478" t="s">
        <v>2887</v>
      </c>
      <c r="H33" s="477" t="n">
        <v>25</v>
      </c>
      <c r="I33" s="479" t="s">
        <v>2759</v>
      </c>
      <c r="K33" s="467" t="n">
        <v>69</v>
      </c>
      <c r="L33" s="468" t="s">
        <v>2888</v>
      </c>
      <c r="M33" s="467" t="n">
        <v>24</v>
      </c>
      <c r="N33" s="469" t="s">
        <v>2783</v>
      </c>
      <c r="P33" s="488" t="n">
        <v>254</v>
      </c>
      <c r="Q33" s="489" t="s">
        <v>2889</v>
      </c>
      <c r="R33" s="488" t="n">
        <v>31</v>
      </c>
      <c r="S33" s="490" t="s">
        <v>2847</v>
      </c>
      <c r="U33" s="470"/>
    </row>
    <row r="34" customFormat="false" ht="8.25" hidden="false" customHeight="false" outlineLevel="0" collapsed="false">
      <c r="A34" s="488" t="n">
        <v>298</v>
      </c>
      <c r="B34" s="489" t="s">
        <v>2890</v>
      </c>
      <c r="C34" s="488" t="n">
        <v>35</v>
      </c>
      <c r="D34" s="490" t="s">
        <v>2756</v>
      </c>
      <c r="F34" s="477" t="n">
        <v>98</v>
      </c>
      <c r="G34" s="478" t="s">
        <v>2891</v>
      </c>
      <c r="H34" s="477" t="n">
        <v>22</v>
      </c>
      <c r="I34" s="479" t="s">
        <v>2759</v>
      </c>
      <c r="K34" s="467" t="n">
        <v>74</v>
      </c>
      <c r="L34" s="468" t="s">
        <v>2892</v>
      </c>
      <c r="M34" s="467" t="n">
        <v>27</v>
      </c>
      <c r="N34" s="469"/>
      <c r="P34" s="488" t="n">
        <v>255</v>
      </c>
      <c r="Q34" s="489" t="s">
        <v>2893</v>
      </c>
      <c r="R34" s="488" t="n">
        <v>21</v>
      </c>
      <c r="S34" s="488" t="s">
        <v>2759</v>
      </c>
    </row>
    <row r="35" customFormat="false" ht="8.25" hidden="false" customHeight="false" outlineLevel="0" collapsed="false">
      <c r="A35" s="488" t="n">
        <v>299</v>
      </c>
      <c r="B35" s="489" t="s">
        <v>2894</v>
      </c>
      <c r="C35" s="488" t="n">
        <v>30</v>
      </c>
      <c r="D35" s="490" t="s">
        <v>2783</v>
      </c>
      <c r="F35" s="477" t="n">
        <v>99</v>
      </c>
      <c r="G35" s="478" t="s">
        <v>2895</v>
      </c>
      <c r="H35" s="477" t="n">
        <v>27</v>
      </c>
      <c r="I35" s="479"/>
      <c r="K35" s="467" t="n">
        <v>76</v>
      </c>
      <c r="L35" s="468" t="s">
        <v>2896</v>
      </c>
      <c r="M35" s="467" t="n">
        <v>25</v>
      </c>
      <c r="N35" s="469"/>
      <c r="P35" s="488" t="n">
        <v>256</v>
      </c>
      <c r="Q35" s="489" t="s">
        <v>2897</v>
      </c>
      <c r="R35" s="488" t="n">
        <v>25</v>
      </c>
      <c r="S35" s="490"/>
    </row>
    <row r="36" customFormat="false" ht="8.25" hidden="false" customHeight="false" outlineLevel="0" collapsed="false">
      <c r="A36" s="488" t="n">
        <v>300</v>
      </c>
      <c r="B36" s="489" t="s">
        <v>2898</v>
      </c>
      <c r="C36" s="488" t="n">
        <v>26</v>
      </c>
      <c r="D36" s="490" t="s">
        <v>2783</v>
      </c>
      <c r="F36" s="477" t="n">
        <v>100</v>
      </c>
      <c r="G36" s="478" t="s">
        <v>2899</v>
      </c>
      <c r="H36" s="477" t="n">
        <v>22</v>
      </c>
      <c r="I36" s="479" t="s">
        <v>2900</v>
      </c>
      <c r="K36" s="467" t="n">
        <v>81</v>
      </c>
      <c r="L36" s="468" t="s">
        <v>2901</v>
      </c>
      <c r="M36" s="467" t="n">
        <v>22</v>
      </c>
      <c r="N36" s="469"/>
      <c r="P36" s="488" t="n">
        <v>257</v>
      </c>
      <c r="Q36" s="489" t="s">
        <v>2902</v>
      </c>
      <c r="R36" s="488" t="n">
        <v>24</v>
      </c>
      <c r="S36" s="490" t="s">
        <v>2796</v>
      </c>
      <c r="U36" s="457"/>
    </row>
    <row r="37" customFormat="false" ht="8.25" hidden="false" customHeight="false" outlineLevel="0" collapsed="false">
      <c r="A37" s="488" t="n">
        <v>301</v>
      </c>
      <c r="B37" s="489" t="s">
        <v>2903</v>
      </c>
      <c r="C37" s="488" t="n">
        <v>28</v>
      </c>
      <c r="D37" s="490" t="s">
        <v>2904</v>
      </c>
      <c r="F37" s="477" t="n">
        <v>103</v>
      </c>
      <c r="G37" s="478" t="s">
        <v>2905</v>
      </c>
      <c r="H37" s="477" t="n">
        <v>24</v>
      </c>
      <c r="I37" s="479" t="s">
        <v>2906</v>
      </c>
      <c r="K37" s="467" t="n">
        <v>83</v>
      </c>
      <c r="L37" s="468" t="s">
        <v>2907</v>
      </c>
      <c r="M37" s="467" t="n">
        <v>29</v>
      </c>
      <c r="N37" s="469"/>
      <c r="P37" s="488" t="n">
        <v>258</v>
      </c>
      <c r="Q37" s="491" t="s">
        <v>2908</v>
      </c>
      <c r="R37" s="492" t="n">
        <v>23</v>
      </c>
      <c r="S37" s="490"/>
      <c r="U37" s="457"/>
    </row>
    <row r="38" customFormat="false" ht="8.25" hidden="false" customHeight="false" outlineLevel="0" collapsed="false">
      <c r="A38" s="488" t="n">
        <v>302</v>
      </c>
      <c r="B38" s="489" t="s">
        <v>2909</v>
      </c>
      <c r="C38" s="488" t="n">
        <v>37</v>
      </c>
      <c r="D38" s="490" t="s">
        <v>2756</v>
      </c>
      <c r="F38" s="477" t="n">
        <v>114</v>
      </c>
      <c r="G38" s="478" t="s">
        <v>2910</v>
      </c>
      <c r="H38" s="477" t="n">
        <v>25</v>
      </c>
      <c r="I38" s="477" t="s">
        <v>2796</v>
      </c>
      <c r="K38" s="467" t="n">
        <v>86</v>
      </c>
      <c r="L38" s="468" t="s">
        <v>2911</v>
      </c>
      <c r="M38" s="467" t="n">
        <v>25</v>
      </c>
      <c r="N38" s="469"/>
      <c r="P38" s="488" t="n">
        <v>259</v>
      </c>
      <c r="Q38" s="491" t="s">
        <v>2912</v>
      </c>
      <c r="R38" s="492" t="n">
        <v>33</v>
      </c>
      <c r="S38" s="490" t="s">
        <v>2913</v>
      </c>
      <c r="U38" s="457"/>
    </row>
    <row r="39" customFormat="false" ht="8.25" hidden="false" customHeight="false" outlineLevel="0" collapsed="false">
      <c r="A39" s="493" t="n">
        <v>366</v>
      </c>
      <c r="B39" s="457" t="s">
        <v>2914</v>
      </c>
      <c r="C39" s="493" t="n">
        <v>25</v>
      </c>
      <c r="D39" s="494"/>
      <c r="F39" s="477" t="n">
        <v>119</v>
      </c>
      <c r="G39" s="478" t="s">
        <v>2915</v>
      </c>
      <c r="H39" s="477" t="n">
        <v>24</v>
      </c>
      <c r="I39" s="479" t="s">
        <v>2759</v>
      </c>
      <c r="K39" s="467" t="n">
        <v>87</v>
      </c>
      <c r="L39" s="468" t="s">
        <v>2916</v>
      </c>
      <c r="M39" s="467" t="n">
        <v>28</v>
      </c>
      <c r="N39" s="469"/>
      <c r="P39" s="488" t="n">
        <v>279</v>
      </c>
      <c r="Q39" s="491" t="s">
        <v>2917</v>
      </c>
      <c r="R39" s="492" t="n">
        <v>24</v>
      </c>
      <c r="S39" s="490" t="s">
        <v>2918</v>
      </c>
      <c r="U39" s="457"/>
    </row>
    <row r="40" customFormat="false" ht="8.25" hidden="false" customHeight="false" outlineLevel="0" collapsed="false">
      <c r="A40" s="493" t="n">
        <v>367</v>
      </c>
      <c r="B40" s="457" t="s">
        <v>2919</v>
      </c>
      <c r="C40" s="493" t="n">
        <v>24</v>
      </c>
      <c r="D40" s="494" t="s">
        <v>2796</v>
      </c>
      <c r="F40" s="477" t="n">
        <v>129</v>
      </c>
      <c r="G40" s="478" t="s">
        <v>2920</v>
      </c>
      <c r="H40" s="477" t="n">
        <v>27</v>
      </c>
      <c r="I40" s="479" t="s">
        <v>2770</v>
      </c>
      <c r="K40" s="467" t="n">
        <v>88</v>
      </c>
      <c r="L40" s="468" t="s">
        <v>2921</v>
      </c>
      <c r="M40" s="467" t="n">
        <v>28</v>
      </c>
      <c r="N40" s="469"/>
      <c r="P40" s="488" t="n">
        <v>280</v>
      </c>
      <c r="Q40" s="489" t="s">
        <v>2922</v>
      </c>
      <c r="R40" s="488" t="n">
        <v>25</v>
      </c>
      <c r="S40" s="490" t="s">
        <v>2923</v>
      </c>
      <c r="U40" s="457"/>
    </row>
    <row r="41" customFormat="false" ht="8.25" hidden="false" customHeight="false" outlineLevel="0" collapsed="false">
      <c r="A41" s="493" t="n">
        <v>368</v>
      </c>
      <c r="B41" s="457" t="s">
        <v>2924</v>
      </c>
      <c r="C41" s="493" t="n">
        <v>22</v>
      </c>
      <c r="D41" s="494" t="s">
        <v>2918</v>
      </c>
      <c r="F41" s="477" t="n">
        <v>130</v>
      </c>
      <c r="G41" s="478" t="s">
        <v>2925</v>
      </c>
      <c r="H41" s="477" t="n">
        <v>25</v>
      </c>
      <c r="I41" s="479"/>
      <c r="K41" s="467" t="n">
        <v>89</v>
      </c>
      <c r="L41" s="468" t="s">
        <v>2926</v>
      </c>
      <c r="M41" s="467" t="n">
        <v>26</v>
      </c>
      <c r="N41" s="469"/>
      <c r="P41" s="488" t="n">
        <v>281</v>
      </c>
      <c r="Q41" s="489" t="s">
        <v>2927</v>
      </c>
      <c r="R41" s="488" t="n">
        <v>23</v>
      </c>
      <c r="S41" s="490" t="s">
        <v>2759</v>
      </c>
      <c r="U41" s="457"/>
    </row>
    <row r="42" customFormat="false" ht="8.25" hidden="false" customHeight="false" outlineLevel="0" collapsed="false">
      <c r="A42" s="493" t="n">
        <v>369</v>
      </c>
      <c r="B42" s="457" t="s">
        <v>2928</v>
      </c>
      <c r="C42" s="493" t="n">
        <v>28</v>
      </c>
      <c r="D42" s="494" t="s">
        <v>2929</v>
      </c>
      <c r="F42" s="477" t="n">
        <v>131</v>
      </c>
      <c r="G42" s="478" t="s">
        <v>2930</v>
      </c>
      <c r="H42" s="477" t="n">
        <v>26</v>
      </c>
      <c r="I42" s="479" t="s">
        <v>2759</v>
      </c>
      <c r="K42" s="467" t="n">
        <v>92</v>
      </c>
      <c r="L42" s="468" t="s">
        <v>2931</v>
      </c>
      <c r="M42" s="467" t="n">
        <v>25</v>
      </c>
      <c r="N42" s="469" t="s">
        <v>2918</v>
      </c>
      <c r="P42" s="488" t="n">
        <v>282</v>
      </c>
      <c r="Q42" s="489" t="s">
        <v>2932</v>
      </c>
      <c r="R42" s="488" t="n">
        <v>23</v>
      </c>
      <c r="S42" s="488" t="s">
        <v>2759</v>
      </c>
      <c r="U42" s="457"/>
    </row>
    <row r="43" customFormat="false" ht="8.25" hidden="false" customHeight="false" outlineLevel="0" collapsed="false">
      <c r="A43" s="493" t="n">
        <v>370</v>
      </c>
      <c r="B43" s="457" t="s">
        <v>2933</v>
      </c>
      <c r="C43" s="493" t="n">
        <v>23</v>
      </c>
      <c r="D43" s="494"/>
      <c r="F43" s="477" t="n">
        <v>133</v>
      </c>
      <c r="G43" s="478" t="s">
        <v>2934</v>
      </c>
      <c r="H43" s="477" t="n">
        <v>26</v>
      </c>
      <c r="I43" s="479" t="s">
        <v>2790</v>
      </c>
      <c r="K43" s="467" t="n">
        <v>93</v>
      </c>
      <c r="L43" s="468" t="s">
        <v>2935</v>
      </c>
      <c r="M43" s="467" t="n">
        <v>23</v>
      </c>
      <c r="N43" s="469" t="s">
        <v>2759</v>
      </c>
      <c r="P43" s="488" t="n">
        <v>283</v>
      </c>
      <c r="Q43" s="489" t="s">
        <v>2936</v>
      </c>
      <c r="R43" s="488" t="n">
        <v>31</v>
      </c>
      <c r="S43" s="490"/>
      <c r="U43" s="457"/>
    </row>
    <row r="44" customFormat="false" ht="8.25" hidden="false" customHeight="false" outlineLevel="0" collapsed="false">
      <c r="A44" s="493" t="n">
        <v>371</v>
      </c>
      <c r="B44" s="457" t="s">
        <v>2937</v>
      </c>
      <c r="C44" s="493" t="n">
        <v>24</v>
      </c>
      <c r="D44" s="494" t="s">
        <v>2759</v>
      </c>
      <c r="F44" s="477" t="n">
        <v>139</v>
      </c>
      <c r="G44" s="478" t="s">
        <v>2938</v>
      </c>
      <c r="H44" s="477" t="n">
        <v>27</v>
      </c>
      <c r="I44" s="479"/>
      <c r="K44" s="467" t="n">
        <v>94</v>
      </c>
      <c r="L44" s="468" t="s">
        <v>2939</v>
      </c>
      <c r="M44" s="467" t="n">
        <v>24</v>
      </c>
      <c r="N44" s="469"/>
      <c r="P44" s="488" t="n">
        <v>284</v>
      </c>
      <c r="Q44" s="489" t="s">
        <v>2940</v>
      </c>
      <c r="R44" s="488" t="n">
        <v>25</v>
      </c>
      <c r="S44" s="490" t="s">
        <v>2847</v>
      </c>
      <c r="U44" s="457" t="s">
        <v>233</v>
      </c>
    </row>
    <row r="45" customFormat="false" ht="8.25" hidden="false" customHeight="false" outlineLevel="0" collapsed="false">
      <c r="A45" s="493" t="n">
        <v>372</v>
      </c>
      <c r="B45" s="457" t="s">
        <v>2941</v>
      </c>
      <c r="C45" s="493" t="n">
        <v>26</v>
      </c>
      <c r="D45" s="494" t="s">
        <v>2759</v>
      </c>
      <c r="F45" s="477" t="n">
        <v>140</v>
      </c>
      <c r="G45" s="478" t="s">
        <v>2942</v>
      </c>
      <c r="H45" s="477" t="n">
        <v>25</v>
      </c>
      <c r="I45" s="479"/>
      <c r="K45" s="467" t="n">
        <v>95</v>
      </c>
      <c r="L45" s="468" t="s">
        <v>2943</v>
      </c>
      <c r="M45" s="467" t="n">
        <v>24</v>
      </c>
      <c r="N45" s="469" t="s">
        <v>2759</v>
      </c>
      <c r="P45" s="488" t="n">
        <v>285</v>
      </c>
      <c r="Q45" s="489" t="s">
        <v>2944</v>
      </c>
      <c r="R45" s="488" t="n">
        <v>26</v>
      </c>
      <c r="S45" s="490" t="s">
        <v>2759</v>
      </c>
      <c r="U45" s="457"/>
    </row>
    <row r="46" customFormat="false" ht="8.25" hidden="false" customHeight="false" outlineLevel="0" collapsed="false">
      <c r="A46" s="493" t="n">
        <v>373</v>
      </c>
      <c r="B46" s="457" t="s">
        <v>2945</v>
      </c>
      <c r="C46" s="493" t="n">
        <v>25</v>
      </c>
      <c r="D46" s="494" t="s">
        <v>2946</v>
      </c>
      <c r="F46" s="477" t="n">
        <v>141</v>
      </c>
      <c r="G46" s="478" t="s">
        <v>2947</v>
      </c>
      <c r="H46" s="477" t="n">
        <v>27</v>
      </c>
      <c r="I46" s="479"/>
      <c r="K46" s="467" t="n">
        <v>96</v>
      </c>
      <c r="L46" s="468" t="s">
        <v>2948</v>
      </c>
      <c r="M46" s="467" t="n">
        <v>33</v>
      </c>
      <c r="N46" s="469" t="s">
        <v>2864</v>
      </c>
      <c r="P46" s="488" t="n">
        <v>286</v>
      </c>
      <c r="Q46" s="489" t="s">
        <v>2949</v>
      </c>
      <c r="R46" s="488" t="n">
        <v>26</v>
      </c>
      <c r="S46" s="490"/>
    </row>
    <row r="47" customFormat="false" ht="8.25" hidden="false" customHeight="false" outlineLevel="0" collapsed="false">
      <c r="A47" s="493" t="n">
        <v>376</v>
      </c>
      <c r="B47" s="457" t="s">
        <v>2950</v>
      </c>
      <c r="C47" s="493" t="n">
        <v>23</v>
      </c>
      <c r="D47" s="494" t="s">
        <v>2759</v>
      </c>
      <c r="F47" s="477" t="n">
        <v>142</v>
      </c>
      <c r="G47" s="478" t="s">
        <v>2951</v>
      </c>
      <c r="H47" s="477" t="n">
        <v>32</v>
      </c>
      <c r="I47" s="479" t="s">
        <v>2753</v>
      </c>
      <c r="K47" s="477" t="n">
        <v>104</v>
      </c>
      <c r="L47" s="478" t="s">
        <v>2952</v>
      </c>
      <c r="M47" s="477" t="n">
        <v>26</v>
      </c>
      <c r="N47" s="479"/>
      <c r="P47" s="488" t="n">
        <v>287</v>
      </c>
      <c r="Q47" s="489" t="s">
        <v>2953</v>
      </c>
      <c r="R47" s="488" t="n">
        <v>30</v>
      </c>
      <c r="S47" s="490"/>
    </row>
    <row r="48" customFormat="false" ht="8.25" hidden="false" customHeight="false" outlineLevel="0" collapsed="false">
      <c r="A48" s="493" t="n">
        <v>377</v>
      </c>
      <c r="B48" s="457" t="s">
        <v>2954</v>
      </c>
      <c r="C48" s="493" t="n">
        <v>26</v>
      </c>
      <c r="D48" s="494"/>
      <c r="F48" s="477" t="n">
        <v>143</v>
      </c>
      <c r="G48" s="478" t="s">
        <v>2955</v>
      </c>
      <c r="H48" s="477" t="n">
        <v>30</v>
      </c>
      <c r="I48" s="479" t="s">
        <v>2753</v>
      </c>
      <c r="K48" s="477" t="n">
        <v>105</v>
      </c>
      <c r="L48" s="478" t="s">
        <v>2956</v>
      </c>
      <c r="M48" s="477" t="n">
        <v>24</v>
      </c>
      <c r="N48" s="479" t="s">
        <v>2759</v>
      </c>
      <c r="P48" s="488" t="n">
        <v>288</v>
      </c>
      <c r="Q48" s="489" t="s">
        <v>2957</v>
      </c>
      <c r="R48" s="488" t="n">
        <v>23</v>
      </c>
      <c r="S48" s="490" t="s">
        <v>2759</v>
      </c>
    </row>
    <row r="49" customFormat="false" ht="8.25" hidden="false" customHeight="false" outlineLevel="0" collapsed="false">
      <c r="A49" s="493" t="n">
        <v>378</v>
      </c>
      <c r="B49" s="457" t="s">
        <v>2958</v>
      </c>
      <c r="C49" s="493" t="n">
        <v>24</v>
      </c>
      <c r="D49" s="494" t="s">
        <v>2959</v>
      </c>
      <c r="F49" s="477" t="n">
        <v>154</v>
      </c>
      <c r="G49" s="478" t="s">
        <v>2960</v>
      </c>
      <c r="H49" s="477" t="n">
        <v>27</v>
      </c>
      <c r="I49" s="479"/>
      <c r="K49" s="477" t="n">
        <v>106</v>
      </c>
      <c r="L49" s="478" t="s">
        <v>2961</v>
      </c>
      <c r="M49" s="477" t="n">
        <v>27</v>
      </c>
      <c r="N49" s="479" t="s">
        <v>2783</v>
      </c>
      <c r="P49" s="488" t="n">
        <v>289</v>
      </c>
      <c r="Q49" s="489" t="s">
        <v>2962</v>
      </c>
      <c r="R49" s="488" t="n">
        <v>23</v>
      </c>
      <c r="S49" s="490" t="s">
        <v>2796</v>
      </c>
    </row>
    <row r="50" customFormat="false" ht="8.25" hidden="false" customHeight="false" outlineLevel="0" collapsed="false">
      <c r="A50" s="493" t="n">
        <v>379</v>
      </c>
      <c r="B50" s="457" t="s">
        <v>2963</v>
      </c>
      <c r="C50" s="493" t="n">
        <v>25</v>
      </c>
      <c r="D50" s="494" t="s">
        <v>2759</v>
      </c>
      <c r="F50" s="477" t="n">
        <v>155</v>
      </c>
      <c r="G50" s="478" t="s">
        <v>2964</v>
      </c>
      <c r="H50" s="477" t="n">
        <v>24</v>
      </c>
      <c r="I50" s="479" t="s">
        <v>2783</v>
      </c>
      <c r="K50" s="477" t="n">
        <v>107</v>
      </c>
      <c r="L50" s="478" t="s">
        <v>2965</v>
      </c>
      <c r="M50" s="477" t="n">
        <v>23</v>
      </c>
      <c r="N50" s="479" t="s">
        <v>2783</v>
      </c>
      <c r="P50" s="488" t="n">
        <v>290</v>
      </c>
      <c r="Q50" s="489" t="s">
        <v>2966</v>
      </c>
      <c r="R50" s="488" t="n">
        <v>22</v>
      </c>
      <c r="S50" s="490" t="s">
        <v>2759</v>
      </c>
    </row>
    <row r="51" customFormat="false" ht="8.25" hidden="false" customHeight="false" outlineLevel="0" collapsed="false">
      <c r="A51" s="493" t="n">
        <v>380</v>
      </c>
      <c r="B51" s="457" t="s">
        <v>2967</v>
      </c>
      <c r="C51" s="493" t="n">
        <v>27</v>
      </c>
      <c r="D51" s="494" t="s">
        <v>2929</v>
      </c>
      <c r="F51" s="477" t="n">
        <v>156</v>
      </c>
      <c r="G51" s="478" t="s">
        <v>2968</v>
      </c>
      <c r="H51" s="477" t="n">
        <v>22</v>
      </c>
      <c r="I51" s="479"/>
      <c r="K51" s="477" t="n">
        <v>108</v>
      </c>
      <c r="L51" s="478" t="s">
        <v>2969</v>
      </c>
      <c r="M51" s="477" t="n">
        <v>21</v>
      </c>
      <c r="N51" s="479"/>
      <c r="P51" s="488" t="n">
        <v>291</v>
      </c>
      <c r="Q51" s="489" t="s">
        <v>2970</v>
      </c>
      <c r="R51" s="488" t="n">
        <v>31</v>
      </c>
      <c r="S51" s="490"/>
    </row>
    <row r="52" customFormat="false" ht="8.25" hidden="false" customHeight="false" outlineLevel="0" collapsed="false">
      <c r="A52" s="493" t="n">
        <v>381</v>
      </c>
      <c r="B52" s="457" t="s">
        <v>2971</v>
      </c>
      <c r="C52" s="493" t="n">
        <v>41</v>
      </c>
      <c r="D52" s="494" t="s">
        <v>2929</v>
      </c>
      <c r="F52" s="477" t="n">
        <v>157</v>
      </c>
      <c r="G52" s="478" t="s">
        <v>2972</v>
      </c>
      <c r="H52" s="477" t="n">
        <v>25</v>
      </c>
      <c r="I52" s="479" t="s">
        <v>2759</v>
      </c>
      <c r="K52" s="477" t="n">
        <v>111</v>
      </c>
      <c r="L52" s="478" t="s">
        <v>2973</v>
      </c>
      <c r="M52" s="477" t="n">
        <v>25</v>
      </c>
      <c r="N52" s="479"/>
      <c r="P52" s="488" t="n">
        <v>292</v>
      </c>
      <c r="Q52" s="491" t="s">
        <v>2974</v>
      </c>
      <c r="R52" s="492" t="n">
        <v>26</v>
      </c>
      <c r="S52" s="488"/>
    </row>
    <row r="53" customFormat="false" ht="8.25" hidden="false" customHeight="false" outlineLevel="0" collapsed="false">
      <c r="A53" s="493" t="n">
        <v>382</v>
      </c>
      <c r="B53" s="457" t="s">
        <v>2975</v>
      </c>
      <c r="C53" s="493" t="n">
        <v>28</v>
      </c>
      <c r="D53" s="494" t="s">
        <v>2929</v>
      </c>
      <c r="F53" s="477" t="n">
        <v>158</v>
      </c>
      <c r="G53" s="478" t="s">
        <v>2976</v>
      </c>
      <c r="H53" s="477" t="n">
        <v>27</v>
      </c>
      <c r="I53" s="479" t="s">
        <v>2759</v>
      </c>
      <c r="K53" s="477" t="n">
        <v>112</v>
      </c>
      <c r="L53" s="478" t="s">
        <v>2977</v>
      </c>
      <c r="M53" s="477" t="n">
        <v>23</v>
      </c>
      <c r="N53" s="479"/>
      <c r="P53" s="488" t="n">
        <v>293</v>
      </c>
      <c r="Q53" s="491" t="s">
        <v>2978</v>
      </c>
      <c r="R53" s="492" t="n">
        <v>22</v>
      </c>
      <c r="S53" s="490" t="s">
        <v>2759</v>
      </c>
    </row>
    <row r="54" customFormat="false" ht="8.25" hidden="false" customHeight="false" outlineLevel="0" collapsed="false">
      <c r="A54" s="493" t="n">
        <v>383</v>
      </c>
      <c r="B54" s="457" t="s">
        <v>2979</v>
      </c>
      <c r="C54" s="493" t="n">
        <v>27</v>
      </c>
      <c r="D54" s="494" t="s">
        <v>2959</v>
      </c>
      <c r="F54" s="477" t="n">
        <v>159</v>
      </c>
      <c r="G54" s="478" t="s">
        <v>2980</v>
      </c>
      <c r="H54" s="477" t="n">
        <v>27</v>
      </c>
      <c r="I54" s="479"/>
      <c r="K54" s="477" t="n">
        <v>113</v>
      </c>
      <c r="L54" s="478" t="s">
        <v>2981</v>
      </c>
      <c r="M54" s="477" t="n">
        <v>21</v>
      </c>
      <c r="N54" s="479" t="s">
        <v>2759</v>
      </c>
      <c r="P54" s="488" t="n">
        <v>294</v>
      </c>
      <c r="Q54" s="491" t="s">
        <v>2982</v>
      </c>
      <c r="R54" s="492" t="n">
        <v>28</v>
      </c>
      <c r="S54" s="490"/>
    </row>
    <row r="55" customFormat="false" ht="8.25" hidden="false" customHeight="false" outlineLevel="0" collapsed="false">
      <c r="A55" s="493" t="n">
        <v>413</v>
      </c>
      <c r="B55" s="457" t="s">
        <v>2983</v>
      </c>
      <c r="C55" s="493" t="n">
        <v>24</v>
      </c>
      <c r="D55" s="494" t="s">
        <v>2959</v>
      </c>
      <c r="F55" s="477" t="n">
        <v>160</v>
      </c>
      <c r="G55" s="478" t="s">
        <v>2984</v>
      </c>
      <c r="H55" s="477" t="n">
        <v>24</v>
      </c>
      <c r="I55" s="479"/>
      <c r="K55" s="477" t="n">
        <v>115</v>
      </c>
      <c r="L55" s="478" t="s">
        <v>2985</v>
      </c>
      <c r="M55" s="477" t="n">
        <v>24</v>
      </c>
      <c r="N55" s="479"/>
      <c r="P55" s="488" t="n">
        <v>295</v>
      </c>
      <c r="Q55" s="491" t="s">
        <v>2986</v>
      </c>
      <c r="R55" s="492" t="n">
        <v>27</v>
      </c>
      <c r="S55" s="490" t="s">
        <v>2847</v>
      </c>
    </row>
    <row r="56" customFormat="false" ht="8.25" hidden="false" customHeight="false" outlineLevel="0" collapsed="false">
      <c r="A56" s="493" t="n">
        <v>414</v>
      </c>
      <c r="B56" s="457" t="s">
        <v>2987</v>
      </c>
      <c r="C56" s="493" t="n">
        <v>28</v>
      </c>
      <c r="D56" s="494" t="s">
        <v>2959</v>
      </c>
      <c r="F56" s="477" t="n">
        <v>161</v>
      </c>
      <c r="G56" s="478" t="s">
        <v>2988</v>
      </c>
      <c r="H56" s="477" t="n">
        <v>26</v>
      </c>
      <c r="I56" s="479" t="s">
        <v>2783</v>
      </c>
      <c r="K56" s="477" t="n">
        <v>117</v>
      </c>
      <c r="L56" s="478" t="s">
        <v>2989</v>
      </c>
      <c r="M56" s="477" t="n">
        <v>24</v>
      </c>
      <c r="N56" s="479"/>
      <c r="P56" s="493" t="n">
        <v>374</v>
      </c>
      <c r="Q56" s="495" t="s">
        <v>2990</v>
      </c>
      <c r="R56" s="496" t="n">
        <v>29</v>
      </c>
      <c r="S56" s="494"/>
    </row>
    <row r="57" customFormat="false" ht="8.25" hidden="false" customHeight="false" outlineLevel="0" collapsed="false">
      <c r="A57" s="493" t="n">
        <v>415</v>
      </c>
      <c r="B57" s="457" t="s">
        <v>2991</v>
      </c>
      <c r="C57" s="493" t="n">
        <v>32</v>
      </c>
      <c r="D57" s="494" t="s">
        <v>2796</v>
      </c>
      <c r="F57" s="477" t="n">
        <v>162</v>
      </c>
      <c r="G57" s="478" t="s">
        <v>2992</v>
      </c>
      <c r="H57" s="477" t="n">
        <v>24</v>
      </c>
      <c r="I57" s="479"/>
      <c r="K57" s="477" t="n">
        <v>121</v>
      </c>
      <c r="L57" s="478" t="s">
        <v>2993</v>
      </c>
      <c r="M57" s="477" t="n">
        <v>25</v>
      </c>
      <c r="N57" s="479"/>
      <c r="P57" s="493" t="n">
        <v>375</v>
      </c>
      <c r="Q57" s="457" t="s">
        <v>2994</v>
      </c>
      <c r="R57" s="493" t="n">
        <v>23</v>
      </c>
      <c r="S57" s="494" t="s">
        <v>2995</v>
      </c>
    </row>
    <row r="58" customFormat="false" ht="8.25" hidden="false" customHeight="false" outlineLevel="0" collapsed="false">
      <c r="A58" s="493" t="n">
        <v>416</v>
      </c>
      <c r="B58" s="457" t="s">
        <v>2996</v>
      </c>
      <c r="C58" s="493" t="n">
        <v>33</v>
      </c>
      <c r="D58" s="494" t="s">
        <v>2929</v>
      </c>
      <c r="F58" s="477" t="n">
        <v>163</v>
      </c>
      <c r="G58" s="478" t="s">
        <v>2997</v>
      </c>
      <c r="H58" s="477" t="n">
        <v>26</v>
      </c>
      <c r="I58" s="479"/>
      <c r="K58" s="477" t="n">
        <v>122</v>
      </c>
      <c r="L58" s="478" t="s">
        <v>2998</v>
      </c>
      <c r="M58" s="477" t="n">
        <v>27</v>
      </c>
      <c r="N58" s="479"/>
      <c r="P58" s="493" t="n">
        <v>393</v>
      </c>
      <c r="Q58" s="457" t="s">
        <v>2999</v>
      </c>
      <c r="R58" s="493" t="n">
        <v>22</v>
      </c>
      <c r="S58" s="494" t="s">
        <v>2918</v>
      </c>
    </row>
    <row r="59" customFormat="false" ht="8.25" hidden="false" customHeight="false" outlineLevel="0" collapsed="false">
      <c r="A59" s="493" t="n">
        <v>417</v>
      </c>
      <c r="B59" s="457" t="s">
        <v>3000</v>
      </c>
      <c r="C59" s="493" t="n">
        <v>38</v>
      </c>
      <c r="D59" s="494" t="s">
        <v>2756</v>
      </c>
      <c r="F59" s="477" t="n">
        <v>164</v>
      </c>
      <c r="G59" s="478" t="s">
        <v>3001</v>
      </c>
      <c r="H59" s="477" t="n">
        <v>27</v>
      </c>
      <c r="I59" s="479"/>
      <c r="K59" s="477" t="n">
        <v>125</v>
      </c>
      <c r="L59" s="478" t="s">
        <v>3002</v>
      </c>
      <c r="M59" s="477" t="n">
        <v>26</v>
      </c>
      <c r="N59" s="479"/>
      <c r="P59" s="493" t="n">
        <v>394</v>
      </c>
      <c r="Q59" s="495" t="s">
        <v>3003</v>
      </c>
      <c r="R59" s="496" t="n">
        <v>23</v>
      </c>
      <c r="S59" s="494"/>
    </row>
    <row r="60" customFormat="false" ht="8.25" hidden="false" customHeight="false" outlineLevel="0" collapsed="false">
      <c r="A60" s="493" t="n">
        <v>418</v>
      </c>
      <c r="B60" s="457" t="s">
        <v>3004</v>
      </c>
      <c r="C60" s="493" t="n">
        <v>33</v>
      </c>
      <c r="D60" s="494" t="s">
        <v>2756</v>
      </c>
      <c r="F60" s="477" t="n">
        <v>169</v>
      </c>
      <c r="G60" s="478" t="s">
        <v>3005</v>
      </c>
      <c r="H60" s="477" t="n">
        <v>22</v>
      </c>
      <c r="I60" s="479"/>
      <c r="K60" s="477" t="n">
        <v>132</v>
      </c>
      <c r="L60" s="478" t="s">
        <v>3006</v>
      </c>
      <c r="M60" s="477" t="n">
        <v>22</v>
      </c>
      <c r="N60" s="479"/>
      <c r="P60" s="493" t="n">
        <v>395</v>
      </c>
      <c r="Q60" s="457" t="s">
        <v>3007</v>
      </c>
      <c r="R60" s="493" t="n">
        <v>26</v>
      </c>
      <c r="S60" s="494" t="s">
        <v>2847</v>
      </c>
    </row>
    <row r="61" customFormat="false" ht="8.25" hidden="false" customHeight="false" outlineLevel="0" collapsed="false">
      <c r="A61" s="493" t="n">
        <v>419</v>
      </c>
      <c r="B61" s="457" t="s">
        <v>3008</v>
      </c>
      <c r="C61" s="493" t="n">
        <v>30</v>
      </c>
      <c r="D61" s="494" t="s">
        <v>2929</v>
      </c>
      <c r="F61" s="477" t="n">
        <v>170</v>
      </c>
      <c r="G61" s="478" t="s">
        <v>3009</v>
      </c>
      <c r="H61" s="477" t="n">
        <v>22</v>
      </c>
      <c r="I61" s="479" t="s">
        <v>3010</v>
      </c>
      <c r="K61" s="477" t="n">
        <v>134</v>
      </c>
      <c r="L61" s="478" t="s">
        <v>3011</v>
      </c>
      <c r="M61" s="477" t="n">
        <v>33</v>
      </c>
      <c r="N61" s="479" t="s">
        <v>2756</v>
      </c>
      <c r="P61" s="493" t="n">
        <v>396</v>
      </c>
      <c r="Q61" s="495" t="s">
        <v>3012</v>
      </c>
      <c r="R61" s="496" t="n">
        <v>29</v>
      </c>
      <c r="S61" s="494" t="s">
        <v>2783</v>
      </c>
    </row>
    <row r="62" customFormat="false" ht="8.25" hidden="false" customHeight="false" outlineLevel="0" collapsed="false">
      <c r="A62" s="493" t="n">
        <v>420</v>
      </c>
      <c r="B62" s="457" t="s">
        <v>3013</v>
      </c>
      <c r="C62" s="493" t="n">
        <v>31</v>
      </c>
      <c r="D62" s="494" t="s">
        <v>2929</v>
      </c>
      <c r="F62" s="477" t="n">
        <v>176</v>
      </c>
      <c r="G62" s="478" t="s">
        <v>3014</v>
      </c>
      <c r="H62" s="477" t="n">
        <v>24</v>
      </c>
      <c r="I62" s="479"/>
      <c r="K62" s="477" t="n">
        <v>147</v>
      </c>
      <c r="L62" s="478" t="s">
        <v>3015</v>
      </c>
      <c r="M62" s="477" t="n">
        <v>22</v>
      </c>
      <c r="N62" s="479" t="s">
        <v>2759</v>
      </c>
      <c r="P62" s="493" t="n">
        <v>397</v>
      </c>
      <c r="Q62" s="457" t="s">
        <v>3016</v>
      </c>
      <c r="R62" s="493" t="n">
        <v>32</v>
      </c>
      <c r="S62" s="494" t="s">
        <v>2756</v>
      </c>
    </row>
    <row r="63" customFormat="false" ht="8.25" hidden="false" customHeight="false" outlineLevel="0" collapsed="false">
      <c r="A63" s="497" t="s">
        <v>22</v>
      </c>
      <c r="B63" s="498" t="s">
        <v>3017</v>
      </c>
      <c r="C63" s="497" t="n">
        <v>32</v>
      </c>
      <c r="D63" s="499" t="s">
        <v>3018</v>
      </c>
      <c r="F63" s="477" t="n">
        <v>177</v>
      </c>
      <c r="G63" s="478" t="s">
        <v>3019</v>
      </c>
      <c r="H63" s="477" t="n">
        <v>23</v>
      </c>
      <c r="I63" s="479"/>
      <c r="K63" s="477" t="n">
        <v>148</v>
      </c>
      <c r="L63" s="478" t="s">
        <v>3020</v>
      </c>
      <c r="M63" s="477" t="n">
        <v>27</v>
      </c>
      <c r="N63" s="479" t="s">
        <v>2796</v>
      </c>
      <c r="P63" s="493" t="n">
        <v>398</v>
      </c>
      <c r="Q63" s="457" t="s">
        <v>3021</v>
      </c>
      <c r="R63" s="493" t="n">
        <v>33</v>
      </c>
      <c r="S63" s="494"/>
    </row>
    <row r="64" customFormat="false" ht="8.25" hidden="false" customHeight="false" outlineLevel="0" collapsed="false">
      <c r="A64" s="497" t="s">
        <v>22</v>
      </c>
      <c r="B64" s="498" t="s">
        <v>3022</v>
      </c>
      <c r="C64" s="497" t="n">
        <v>27</v>
      </c>
      <c r="D64" s="499" t="s">
        <v>2796</v>
      </c>
      <c r="F64" s="477" t="n">
        <v>178</v>
      </c>
      <c r="G64" s="478" t="s">
        <v>3023</v>
      </c>
      <c r="H64" s="477" t="n">
        <v>24</v>
      </c>
      <c r="I64" s="479" t="s">
        <v>2918</v>
      </c>
      <c r="K64" s="477" t="n">
        <v>149</v>
      </c>
      <c r="L64" s="478" t="s">
        <v>3024</v>
      </c>
      <c r="M64" s="477" t="n">
        <v>27</v>
      </c>
      <c r="N64" s="479"/>
      <c r="P64" s="493" t="n">
        <v>399</v>
      </c>
      <c r="Q64" s="457" t="s">
        <v>3025</v>
      </c>
      <c r="R64" s="493" t="n">
        <v>24</v>
      </c>
      <c r="S64" s="494"/>
    </row>
    <row r="65" customFormat="false" ht="8.25" hidden="false" customHeight="false" outlineLevel="0" collapsed="false">
      <c r="A65" s="497" t="s">
        <v>22</v>
      </c>
      <c r="B65" s="498" t="s">
        <v>3026</v>
      </c>
      <c r="C65" s="497" t="n">
        <v>26</v>
      </c>
      <c r="D65" s="499" t="s">
        <v>2796</v>
      </c>
      <c r="F65" s="477" t="n">
        <v>179</v>
      </c>
      <c r="G65" s="478" t="s">
        <v>3027</v>
      </c>
      <c r="H65" s="477" t="n">
        <v>22</v>
      </c>
      <c r="I65" s="479" t="s">
        <v>3028</v>
      </c>
      <c r="K65" s="477" t="n">
        <v>150</v>
      </c>
      <c r="L65" s="478" t="s">
        <v>3029</v>
      </c>
      <c r="M65" s="477" t="n">
        <v>27</v>
      </c>
      <c r="N65" s="479"/>
      <c r="P65" s="493" t="n">
        <v>400</v>
      </c>
      <c r="Q65" s="495" t="s">
        <v>3030</v>
      </c>
      <c r="R65" s="496" t="n">
        <v>25</v>
      </c>
      <c r="S65" s="493"/>
    </row>
    <row r="66" customFormat="false" ht="8.25" hidden="false" customHeight="false" outlineLevel="0" collapsed="false">
      <c r="A66" s="497" t="s">
        <v>22</v>
      </c>
      <c r="B66" s="498" t="s">
        <v>3031</v>
      </c>
      <c r="C66" s="497" t="n">
        <v>27</v>
      </c>
      <c r="D66" s="499" t="s">
        <v>2929</v>
      </c>
      <c r="F66" s="477" t="n">
        <v>180</v>
      </c>
      <c r="G66" s="478" t="s">
        <v>3032</v>
      </c>
      <c r="H66" s="477" t="n">
        <v>22</v>
      </c>
      <c r="I66" s="479" t="s">
        <v>3010</v>
      </c>
      <c r="K66" s="477" t="n">
        <v>151</v>
      </c>
      <c r="L66" s="478" t="s">
        <v>3033</v>
      </c>
      <c r="M66" s="477" t="n">
        <v>26</v>
      </c>
      <c r="N66" s="479"/>
      <c r="P66" s="493" t="n">
        <v>401</v>
      </c>
      <c r="Q66" s="457" t="s">
        <v>3034</v>
      </c>
      <c r="R66" s="493" t="n">
        <v>30</v>
      </c>
      <c r="S66" s="493" t="s">
        <v>2847</v>
      </c>
    </row>
    <row r="67" customFormat="false" ht="8.25" hidden="false" customHeight="false" outlineLevel="0" collapsed="false">
      <c r="A67" s="497" t="s">
        <v>22</v>
      </c>
      <c r="B67" s="498" t="s">
        <v>3035</v>
      </c>
      <c r="C67" s="497" t="n">
        <v>26</v>
      </c>
      <c r="D67" s="499" t="s">
        <v>2756</v>
      </c>
      <c r="F67" s="477" t="n">
        <v>181</v>
      </c>
      <c r="G67" s="478" t="s">
        <v>3036</v>
      </c>
      <c r="H67" s="477" t="n">
        <v>31</v>
      </c>
      <c r="I67" s="479" t="s">
        <v>3037</v>
      </c>
      <c r="K67" s="477" t="n">
        <v>152</v>
      </c>
      <c r="L67" s="478" t="s">
        <v>3038</v>
      </c>
      <c r="M67" s="477" t="n">
        <v>22</v>
      </c>
      <c r="N67" s="479" t="s">
        <v>2759</v>
      </c>
      <c r="P67" s="493" t="n">
        <v>402</v>
      </c>
      <c r="Q67" s="457" t="s">
        <v>3039</v>
      </c>
      <c r="R67" s="493" t="n">
        <v>25</v>
      </c>
      <c r="S67" s="494" t="s">
        <v>2847</v>
      </c>
    </row>
    <row r="68" customFormat="false" ht="8.25" hidden="false" customHeight="false" outlineLevel="0" collapsed="false">
      <c r="A68" s="497" t="s">
        <v>22</v>
      </c>
      <c r="B68" s="498" t="s">
        <v>3040</v>
      </c>
      <c r="C68" s="497" t="n">
        <v>23</v>
      </c>
      <c r="D68" s="499" t="s">
        <v>2918</v>
      </c>
      <c r="F68" s="477" t="n">
        <v>186</v>
      </c>
      <c r="G68" s="478" t="s">
        <v>3041</v>
      </c>
      <c r="H68" s="477" t="n">
        <v>23</v>
      </c>
      <c r="I68" s="479" t="s">
        <v>2756</v>
      </c>
      <c r="K68" s="477" t="n">
        <v>153</v>
      </c>
      <c r="L68" s="478" t="s">
        <v>3042</v>
      </c>
      <c r="M68" s="477" t="n">
        <v>25</v>
      </c>
      <c r="N68" s="479"/>
      <c r="P68" s="493" t="n">
        <v>403</v>
      </c>
      <c r="Q68" s="457" t="s">
        <v>3043</v>
      </c>
      <c r="R68" s="493" t="n">
        <v>22</v>
      </c>
      <c r="S68" s="494" t="s">
        <v>2918</v>
      </c>
    </row>
    <row r="69" customFormat="false" ht="8.25" hidden="false" customHeight="false" outlineLevel="0" collapsed="false">
      <c r="A69" s="497" t="s">
        <v>22</v>
      </c>
      <c r="B69" s="498" t="s">
        <v>3044</v>
      </c>
      <c r="C69" s="497" t="n">
        <v>23</v>
      </c>
      <c r="D69" s="499"/>
      <c r="F69" s="477" t="n">
        <v>187</v>
      </c>
      <c r="G69" s="478" t="s">
        <v>3045</v>
      </c>
      <c r="H69" s="477" t="n">
        <v>23</v>
      </c>
      <c r="I69" s="479" t="s">
        <v>2796</v>
      </c>
      <c r="K69" s="477" t="n">
        <v>165</v>
      </c>
      <c r="L69" s="478" t="s">
        <v>3046</v>
      </c>
      <c r="M69" s="477" t="n">
        <v>27</v>
      </c>
      <c r="N69" s="479"/>
      <c r="P69" s="493" t="n">
        <v>404</v>
      </c>
      <c r="Q69" s="457" t="s">
        <v>3047</v>
      </c>
      <c r="R69" s="493" t="n">
        <v>24</v>
      </c>
      <c r="S69" s="494"/>
    </row>
    <row r="70" customFormat="false" ht="8.25" hidden="false" customHeight="false" outlineLevel="0" collapsed="false">
      <c r="A70" s="497" t="s">
        <v>22</v>
      </c>
      <c r="B70" s="498" t="s">
        <v>3048</v>
      </c>
      <c r="C70" s="497" t="n">
        <v>23</v>
      </c>
      <c r="D70" s="499"/>
      <c r="F70" s="477" t="n">
        <v>188</v>
      </c>
      <c r="G70" s="478" t="s">
        <v>3049</v>
      </c>
      <c r="H70" s="477" t="n">
        <v>27</v>
      </c>
      <c r="I70" s="479"/>
      <c r="K70" s="477" t="n">
        <v>166</v>
      </c>
      <c r="L70" s="478" t="s">
        <v>3050</v>
      </c>
      <c r="M70" s="477" t="n">
        <v>23</v>
      </c>
      <c r="N70" s="479" t="s">
        <v>2796</v>
      </c>
      <c r="P70" s="493" t="n">
        <v>405</v>
      </c>
      <c r="Q70" s="457" t="s">
        <v>3051</v>
      </c>
      <c r="R70" s="493" t="n">
        <v>29</v>
      </c>
      <c r="S70" s="494"/>
    </row>
    <row r="71" customFormat="false" ht="8.25" hidden="false" customHeight="false" outlineLevel="0" collapsed="false">
      <c r="A71" s="497" t="s">
        <v>22</v>
      </c>
      <c r="B71" s="498" t="s">
        <v>3052</v>
      </c>
      <c r="C71" s="497" t="n">
        <v>23</v>
      </c>
      <c r="D71" s="499"/>
      <c r="F71" s="477" t="n">
        <v>189</v>
      </c>
      <c r="G71" s="478" t="s">
        <v>3053</v>
      </c>
      <c r="H71" s="477" t="n">
        <v>25</v>
      </c>
      <c r="I71" s="479"/>
      <c r="K71" s="477" t="n">
        <v>167</v>
      </c>
      <c r="L71" s="478" t="s">
        <v>3054</v>
      </c>
      <c r="M71" s="477" t="n">
        <v>27</v>
      </c>
      <c r="N71" s="479" t="s">
        <v>2796</v>
      </c>
      <c r="P71" s="493" t="n">
        <v>406</v>
      </c>
      <c r="Q71" s="457" t="s">
        <v>3055</v>
      </c>
      <c r="R71" s="493" t="n">
        <v>27</v>
      </c>
      <c r="S71" s="493" t="s">
        <v>2847</v>
      </c>
    </row>
    <row r="72" customFormat="false" ht="8.25" hidden="false" customHeight="false" outlineLevel="0" collapsed="false">
      <c r="A72" s="497" t="s">
        <v>22</v>
      </c>
      <c r="B72" s="498" t="s">
        <v>3056</v>
      </c>
      <c r="C72" s="497" t="n">
        <v>21</v>
      </c>
      <c r="D72" s="499" t="s">
        <v>2918</v>
      </c>
      <c r="F72" s="477" t="n">
        <v>190</v>
      </c>
      <c r="G72" s="478" t="s">
        <v>3057</v>
      </c>
      <c r="H72" s="477" t="n">
        <v>27</v>
      </c>
      <c r="I72" s="479"/>
      <c r="K72" s="477" t="n">
        <v>168</v>
      </c>
      <c r="L72" s="478" t="s">
        <v>3058</v>
      </c>
      <c r="M72" s="477" t="n">
        <v>29</v>
      </c>
      <c r="N72" s="479" t="s">
        <v>2790</v>
      </c>
      <c r="P72" s="493" t="n">
        <v>407</v>
      </c>
      <c r="Q72" s="457" t="s">
        <v>3059</v>
      </c>
      <c r="R72" s="493" t="n">
        <v>23</v>
      </c>
      <c r="S72" s="494" t="s">
        <v>2918</v>
      </c>
    </row>
    <row r="73" customFormat="false" ht="8.25" hidden="false" customHeight="false" outlineLevel="0" collapsed="false">
      <c r="A73" s="497" t="s">
        <v>22</v>
      </c>
      <c r="B73" s="498" t="s">
        <v>3060</v>
      </c>
      <c r="C73" s="497" t="n">
        <v>23</v>
      </c>
      <c r="D73" s="499"/>
      <c r="F73" s="477" t="n">
        <v>191</v>
      </c>
      <c r="G73" s="478" t="s">
        <v>3061</v>
      </c>
      <c r="H73" s="477" t="n">
        <v>22</v>
      </c>
      <c r="I73" s="479"/>
      <c r="K73" s="477" t="n">
        <v>192</v>
      </c>
      <c r="L73" s="478" t="s">
        <v>3062</v>
      </c>
      <c r="M73" s="477" t="n">
        <v>27</v>
      </c>
      <c r="N73" s="479" t="s">
        <v>2929</v>
      </c>
      <c r="P73" s="493" t="n">
        <v>408</v>
      </c>
      <c r="Q73" s="457" t="s">
        <v>3063</v>
      </c>
      <c r="R73" s="493" t="n">
        <v>27</v>
      </c>
      <c r="S73" s="494" t="s">
        <v>2918</v>
      </c>
    </row>
    <row r="74" customFormat="false" ht="8.25" hidden="false" customHeight="false" outlineLevel="0" collapsed="false">
      <c r="A74" s="497" t="s">
        <v>22</v>
      </c>
      <c r="B74" s="498" t="s">
        <v>3064</v>
      </c>
      <c r="C74" s="497" t="n">
        <v>24</v>
      </c>
      <c r="D74" s="499" t="s">
        <v>2946</v>
      </c>
      <c r="F74" s="477" t="n">
        <v>196</v>
      </c>
      <c r="G74" s="478" t="s">
        <v>3065</v>
      </c>
      <c r="H74" s="477" t="n">
        <v>25</v>
      </c>
      <c r="I74" s="479" t="s">
        <v>2783</v>
      </c>
      <c r="K74" s="477" t="n">
        <v>193</v>
      </c>
      <c r="L74" s="478" t="s">
        <v>3066</v>
      </c>
      <c r="M74" s="477" t="n">
        <v>23</v>
      </c>
      <c r="N74" s="479"/>
      <c r="P74" s="493" t="n">
        <v>409</v>
      </c>
      <c r="Q74" s="457" t="s">
        <v>3067</v>
      </c>
      <c r="R74" s="493" t="n">
        <v>24</v>
      </c>
      <c r="S74" s="494" t="s">
        <v>2918</v>
      </c>
    </row>
    <row r="75" customFormat="false" ht="8.25" hidden="false" customHeight="false" outlineLevel="0" collapsed="false">
      <c r="A75" s="497" t="s">
        <v>22</v>
      </c>
      <c r="B75" s="498" t="s">
        <v>3068</v>
      </c>
      <c r="C75" s="497" t="n">
        <v>22</v>
      </c>
      <c r="D75" s="499" t="s">
        <v>2918</v>
      </c>
      <c r="F75" s="477" t="n">
        <v>197</v>
      </c>
      <c r="G75" s="478" t="s">
        <v>3069</v>
      </c>
      <c r="H75" s="477" t="n">
        <v>23</v>
      </c>
      <c r="I75" s="479" t="s">
        <v>2759</v>
      </c>
      <c r="K75" s="477" t="n">
        <v>194</v>
      </c>
      <c r="L75" s="478" t="s">
        <v>3070</v>
      </c>
      <c r="M75" s="477" t="n">
        <v>24</v>
      </c>
      <c r="N75" s="479" t="s">
        <v>2796</v>
      </c>
      <c r="P75" s="493" t="n">
        <v>410</v>
      </c>
      <c r="Q75" s="457" t="s">
        <v>3071</v>
      </c>
      <c r="R75" s="493" t="n">
        <v>28</v>
      </c>
      <c r="S75" s="494" t="s">
        <v>2847</v>
      </c>
    </row>
    <row r="76" customFormat="false" ht="8.25" hidden="false" customHeight="false" outlineLevel="0" collapsed="false">
      <c r="A76" s="497" t="s">
        <v>22</v>
      </c>
      <c r="B76" s="498" t="s">
        <v>3072</v>
      </c>
      <c r="C76" s="497" t="n">
        <v>24</v>
      </c>
      <c r="D76" s="499"/>
      <c r="F76" s="477" t="n">
        <v>198</v>
      </c>
      <c r="G76" s="478" t="s">
        <v>3073</v>
      </c>
      <c r="H76" s="477" t="n">
        <v>22</v>
      </c>
      <c r="I76" s="479" t="s">
        <v>2759</v>
      </c>
      <c r="K76" s="477" t="n">
        <v>195</v>
      </c>
      <c r="L76" s="500" t="s">
        <v>3074</v>
      </c>
      <c r="M76" s="501" t="n">
        <v>28</v>
      </c>
      <c r="N76" s="502" t="s">
        <v>2929</v>
      </c>
      <c r="P76" s="493" t="n">
        <v>411</v>
      </c>
      <c r="Q76" s="495" t="s">
        <v>3075</v>
      </c>
      <c r="R76" s="496" t="n">
        <v>23</v>
      </c>
      <c r="S76" s="493"/>
    </row>
    <row r="77" customFormat="false" ht="8.25" hidden="false" customHeight="false" outlineLevel="0" collapsed="false">
      <c r="A77" s="497" t="s">
        <v>22</v>
      </c>
      <c r="B77" s="498" t="s">
        <v>3076</v>
      </c>
      <c r="C77" s="497" t="n">
        <v>36</v>
      </c>
      <c r="D77" s="499" t="s">
        <v>2756</v>
      </c>
      <c r="F77" s="477" t="n">
        <v>199</v>
      </c>
      <c r="G77" s="478" t="s">
        <v>3077</v>
      </c>
      <c r="H77" s="477" t="n">
        <v>31</v>
      </c>
      <c r="I77" s="479" t="s">
        <v>3078</v>
      </c>
      <c r="K77" s="488" t="n">
        <v>202</v>
      </c>
      <c r="L77" s="489" t="s">
        <v>3079</v>
      </c>
      <c r="M77" s="488" t="n">
        <v>29</v>
      </c>
      <c r="N77" s="490"/>
      <c r="P77" s="493" t="n">
        <v>412</v>
      </c>
      <c r="Q77" s="457" t="s">
        <v>3080</v>
      </c>
      <c r="R77" s="493" t="n">
        <v>22</v>
      </c>
      <c r="S77" s="494"/>
    </row>
    <row r="78" customFormat="false" ht="8.25" hidden="false" customHeight="false" outlineLevel="0" collapsed="false">
      <c r="A78" s="497" t="s">
        <v>22</v>
      </c>
      <c r="B78" s="498" t="s">
        <v>3081</v>
      </c>
      <c r="C78" s="497" t="n">
        <v>30</v>
      </c>
      <c r="D78" s="499"/>
      <c r="F78" s="477" t="n">
        <v>200</v>
      </c>
      <c r="G78" s="478" t="s">
        <v>3082</v>
      </c>
      <c r="H78" s="477" t="n">
        <v>25</v>
      </c>
      <c r="I78" s="479" t="s">
        <v>2783</v>
      </c>
      <c r="K78" s="488" t="n">
        <v>203</v>
      </c>
      <c r="L78" s="489" t="s">
        <v>3083</v>
      </c>
      <c r="M78" s="488" t="n">
        <v>25</v>
      </c>
      <c r="N78" s="490"/>
      <c r="P78" s="493" t="n">
        <v>421</v>
      </c>
      <c r="Q78" s="457" t="s">
        <v>3084</v>
      </c>
      <c r="R78" s="493" t="n">
        <v>25</v>
      </c>
      <c r="S78" s="494" t="s">
        <v>2847</v>
      </c>
    </row>
    <row r="79" customFormat="false" ht="8.25" hidden="false" customHeight="false" outlineLevel="0" collapsed="false">
      <c r="A79" s="497" t="s">
        <v>22</v>
      </c>
      <c r="B79" s="498" t="s">
        <v>3085</v>
      </c>
      <c r="C79" s="497" t="n">
        <v>31</v>
      </c>
      <c r="D79" s="499"/>
      <c r="F79" s="488" t="n">
        <v>210</v>
      </c>
      <c r="G79" s="489" t="s">
        <v>3086</v>
      </c>
      <c r="H79" s="488" t="n">
        <v>29</v>
      </c>
      <c r="I79" s="490"/>
      <c r="K79" s="488" t="n">
        <v>204</v>
      </c>
      <c r="L79" s="489" t="s">
        <v>3087</v>
      </c>
      <c r="M79" s="488" t="n">
        <v>21</v>
      </c>
      <c r="N79" s="490" t="s">
        <v>3088</v>
      </c>
      <c r="P79" s="493" t="n">
        <v>422</v>
      </c>
      <c r="Q79" s="495" t="s">
        <v>3089</v>
      </c>
      <c r="R79" s="496" t="n">
        <v>26</v>
      </c>
      <c r="S79" s="493"/>
    </row>
    <row r="80" customFormat="false" ht="8.25" hidden="false" customHeight="false" outlineLevel="0" collapsed="false">
      <c r="A80" s="497" t="s">
        <v>22</v>
      </c>
      <c r="B80" s="498" t="s">
        <v>3090</v>
      </c>
      <c r="C80" s="497" t="n">
        <v>31</v>
      </c>
      <c r="D80" s="499"/>
      <c r="F80" s="488" t="n">
        <v>211</v>
      </c>
      <c r="G80" s="489" t="s">
        <v>3091</v>
      </c>
      <c r="H80" s="488" t="n">
        <v>29</v>
      </c>
      <c r="I80" s="490"/>
      <c r="K80" s="488" t="n">
        <v>205</v>
      </c>
      <c r="L80" s="489" t="s">
        <v>3092</v>
      </c>
      <c r="M80" s="488" t="n">
        <v>22</v>
      </c>
      <c r="N80" s="490" t="s">
        <v>3093</v>
      </c>
      <c r="P80" s="493" t="n">
        <v>423</v>
      </c>
      <c r="Q80" s="457" t="s">
        <v>3094</v>
      </c>
      <c r="R80" s="493" t="n">
        <v>25</v>
      </c>
      <c r="S80" s="494"/>
    </row>
    <row r="81" customFormat="false" ht="8.25" hidden="false" customHeight="false" outlineLevel="0" collapsed="false">
      <c r="A81" s="497" t="s">
        <v>22</v>
      </c>
      <c r="B81" s="498" t="s">
        <v>3095</v>
      </c>
      <c r="C81" s="497" t="n">
        <v>28</v>
      </c>
      <c r="D81" s="499"/>
      <c r="F81" s="488" t="n">
        <v>212</v>
      </c>
      <c r="G81" s="489" t="s">
        <v>3096</v>
      </c>
      <c r="H81" s="488" t="n">
        <v>22</v>
      </c>
      <c r="I81" s="490" t="s">
        <v>2796</v>
      </c>
      <c r="K81" s="488" t="n">
        <v>206</v>
      </c>
      <c r="L81" s="489" t="s">
        <v>3097</v>
      </c>
      <c r="M81" s="488" t="n">
        <v>24</v>
      </c>
      <c r="N81" s="490" t="s">
        <v>2759</v>
      </c>
      <c r="P81" s="497" t="s">
        <v>130</v>
      </c>
      <c r="Q81" s="498" t="s">
        <v>3098</v>
      </c>
      <c r="R81" s="497" t="n">
        <v>26</v>
      </c>
      <c r="S81" s="499" t="s">
        <v>2847</v>
      </c>
    </row>
    <row r="82" customFormat="false" ht="8.25" hidden="false" customHeight="false" outlineLevel="0" collapsed="false">
      <c r="A82" s="497" t="s">
        <v>22</v>
      </c>
      <c r="B82" s="498" t="s">
        <v>3099</v>
      </c>
      <c r="C82" s="497" t="n">
        <v>27</v>
      </c>
      <c r="D82" s="499"/>
      <c r="F82" s="488" t="n">
        <v>217</v>
      </c>
      <c r="G82" s="489" t="s">
        <v>3100</v>
      </c>
      <c r="H82" s="488" t="n">
        <v>29</v>
      </c>
      <c r="I82" s="490" t="s">
        <v>2929</v>
      </c>
      <c r="K82" s="488" t="n">
        <v>207</v>
      </c>
      <c r="L82" s="489" t="s">
        <v>3101</v>
      </c>
      <c r="M82" s="488" t="n">
        <v>22</v>
      </c>
      <c r="N82" s="490" t="s">
        <v>3018</v>
      </c>
      <c r="P82" s="497" t="s">
        <v>130</v>
      </c>
      <c r="Q82" s="498" t="s">
        <v>3102</v>
      </c>
      <c r="R82" s="497" t="n">
        <v>28</v>
      </c>
      <c r="S82" s="499" t="s">
        <v>2847</v>
      </c>
    </row>
    <row r="83" customFormat="false" ht="8.25" hidden="false" customHeight="false" outlineLevel="0" collapsed="false">
      <c r="A83" s="497" t="s">
        <v>22</v>
      </c>
      <c r="B83" s="498" t="s">
        <v>3103</v>
      </c>
      <c r="C83" s="497" t="n">
        <v>23</v>
      </c>
      <c r="D83" s="499"/>
      <c r="F83" s="488" t="n">
        <v>218</v>
      </c>
      <c r="G83" s="489" t="s">
        <v>3104</v>
      </c>
      <c r="H83" s="488" t="n">
        <v>22</v>
      </c>
      <c r="I83" s="490" t="s">
        <v>2796</v>
      </c>
      <c r="K83" s="488" t="n">
        <v>208</v>
      </c>
      <c r="L83" s="489" t="s">
        <v>3105</v>
      </c>
      <c r="M83" s="488" t="n">
        <v>23</v>
      </c>
      <c r="N83" s="490" t="s">
        <v>2759</v>
      </c>
      <c r="P83" s="497" t="s">
        <v>130</v>
      </c>
      <c r="Q83" s="498" t="s">
        <v>3106</v>
      </c>
      <c r="R83" s="497" t="n">
        <v>22</v>
      </c>
      <c r="S83" s="499" t="s">
        <v>2796</v>
      </c>
    </row>
    <row r="84" customFormat="false" ht="8.25" hidden="false" customHeight="false" outlineLevel="0" collapsed="false">
      <c r="A84" s="497" t="s">
        <v>22</v>
      </c>
      <c r="B84" s="498" t="s">
        <v>3107</v>
      </c>
      <c r="C84" s="497" t="n">
        <v>30</v>
      </c>
      <c r="D84" s="499"/>
      <c r="F84" s="488" t="n">
        <v>219</v>
      </c>
      <c r="G84" s="489" t="s">
        <v>3108</v>
      </c>
      <c r="H84" s="488" t="n">
        <v>24</v>
      </c>
      <c r="I84" s="490" t="s">
        <v>2796</v>
      </c>
      <c r="K84" s="488" t="n">
        <v>209</v>
      </c>
      <c r="L84" s="489" t="s">
        <v>3109</v>
      </c>
      <c r="M84" s="488" t="n">
        <v>21</v>
      </c>
      <c r="N84" s="490" t="s">
        <v>2759</v>
      </c>
      <c r="P84" s="497" t="s">
        <v>130</v>
      </c>
      <c r="Q84" s="498" t="s">
        <v>3110</v>
      </c>
      <c r="R84" s="497" t="n">
        <v>27</v>
      </c>
      <c r="S84" s="499"/>
    </row>
    <row r="85" customFormat="false" ht="8.25" hidden="false" customHeight="false" outlineLevel="0" collapsed="false">
      <c r="A85" s="497" t="s">
        <v>22</v>
      </c>
      <c r="B85" s="498" t="s">
        <v>3111</v>
      </c>
      <c r="C85" s="497" t="n">
        <v>28</v>
      </c>
      <c r="D85" s="499"/>
      <c r="F85" s="488" t="n">
        <v>220</v>
      </c>
      <c r="G85" s="489" t="s">
        <v>3112</v>
      </c>
      <c r="H85" s="488" t="n">
        <v>24</v>
      </c>
      <c r="I85" s="490"/>
      <c r="K85" s="488" t="n">
        <v>213</v>
      </c>
      <c r="L85" s="489" t="s">
        <v>3113</v>
      </c>
      <c r="M85" s="488" t="n">
        <v>27</v>
      </c>
      <c r="N85" s="490"/>
      <c r="P85" s="497" t="s">
        <v>130</v>
      </c>
      <c r="Q85" s="498" t="s">
        <v>3114</v>
      </c>
      <c r="R85" s="497" t="n">
        <v>26</v>
      </c>
      <c r="S85" s="499" t="s">
        <v>2847</v>
      </c>
    </row>
    <row r="86" customFormat="false" ht="8.25" hidden="false" customHeight="false" outlineLevel="0" collapsed="false">
      <c r="A86" s="497" t="s">
        <v>22</v>
      </c>
      <c r="B86" s="498" t="s">
        <v>3115</v>
      </c>
      <c r="C86" s="497" t="n">
        <v>30</v>
      </c>
      <c r="D86" s="499"/>
      <c r="F86" s="488" t="n">
        <v>221</v>
      </c>
      <c r="G86" s="489" t="s">
        <v>3116</v>
      </c>
      <c r="H86" s="488" t="n">
        <v>24</v>
      </c>
      <c r="I86" s="490" t="s">
        <v>2783</v>
      </c>
      <c r="K86" s="488" t="n">
        <v>214</v>
      </c>
      <c r="L86" s="489" t="s">
        <v>3117</v>
      </c>
      <c r="M86" s="488" t="n">
        <v>24</v>
      </c>
      <c r="N86" s="490" t="s">
        <v>2759</v>
      </c>
      <c r="P86" s="497" t="s">
        <v>130</v>
      </c>
      <c r="Q86" s="498" t="s">
        <v>3118</v>
      </c>
      <c r="R86" s="497" t="n">
        <v>23</v>
      </c>
      <c r="S86" s="497"/>
    </row>
    <row r="87" customFormat="false" ht="8.25" hidden="false" customHeight="false" outlineLevel="0" collapsed="false">
      <c r="A87" s="497" t="s">
        <v>22</v>
      </c>
      <c r="B87" s="498" t="s">
        <v>3119</v>
      </c>
      <c r="C87" s="497" t="n">
        <v>28</v>
      </c>
      <c r="D87" s="499"/>
      <c r="F87" s="488" t="n">
        <v>222</v>
      </c>
      <c r="G87" s="489" t="s">
        <v>3120</v>
      </c>
      <c r="H87" s="488" t="n">
        <v>26</v>
      </c>
      <c r="I87" s="490"/>
      <c r="K87" s="488" t="n">
        <v>215</v>
      </c>
      <c r="L87" s="489" t="s">
        <v>3121</v>
      </c>
      <c r="M87" s="488" t="n">
        <v>28</v>
      </c>
      <c r="N87" s="490"/>
      <c r="P87" s="497" t="s">
        <v>130</v>
      </c>
      <c r="Q87" s="498" t="s">
        <v>3122</v>
      </c>
      <c r="R87" s="497" t="n">
        <v>23</v>
      </c>
      <c r="S87" s="499"/>
    </row>
    <row r="88" customFormat="false" ht="8.25" hidden="false" customHeight="false" outlineLevel="0" collapsed="false">
      <c r="A88" s="497" t="s">
        <v>22</v>
      </c>
      <c r="B88" s="498" t="s">
        <v>3123</v>
      </c>
      <c r="C88" s="497" t="n">
        <v>25</v>
      </c>
      <c r="D88" s="499"/>
      <c r="F88" s="488" t="n">
        <v>223</v>
      </c>
      <c r="G88" s="489" t="s">
        <v>3124</v>
      </c>
      <c r="H88" s="488" t="n">
        <v>26</v>
      </c>
      <c r="I88" s="490"/>
      <c r="K88" s="488" t="n">
        <v>216</v>
      </c>
      <c r="L88" s="489" t="s">
        <v>3125</v>
      </c>
      <c r="M88" s="488" t="n">
        <v>24</v>
      </c>
      <c r="N88" s="490"/>
      <c r="P88" s="497" t="s">
        <v>130</v>
      </c>
      <c r="Q88" s="503" t="s">
        <v>3126</v>
      </c>
      <c r="R88" s="504" t="n">
        <v>31</v>
      </c>
      <c r="S88" s="497" t="s">
        <v>2847</v>
      </c>
    </row>
    <row r="89" customFormat="false" ht="8.25" hidden="false" customHeight="false" outlineLevel="0" collapsed="false">
      <c r="A89" s="497" t="s">
        <v>22</v>
      </c>
      <c r="B89" s="498" t="s">
        <v>3127</v>
      </c>
      <c r="C89" s="497" t="n">
        <v>25</v>
      </c>
      <c r="D89" s="499"/>
      <c r="F89" s="488" t="n">
        <v>224</v>
      </c>
      <c r="G89" s="489" t="s">
        <v>3128</v>
      </c>
      <c r="H89" s="488" t="n">
        <v>26</v>
      </c>
      <c r="I89" s="490"/>
      <c r="K89" s="488" t="n">
        <v>230</v>
      </c>
      <c r="L89" s="489" t="s">
        <v>3129</v>
      </c>
      <c r="M89" s="488" t="n">
        <v>29</v>
      </c>
      <c r="N89" s="490" t="s">
        <v>2929</v>
      </c>
      <c r="P89" s="497" t="s">
        <v>130</v>
      </c>
      <c r="Q89" s="503" t="s">
        <v>3130</v>
      </c>
      <c r="R89" s="504" t="n">
        <v>21</v>
      </c>
      <c r="S89" s="497"/>
    </row>
    <row r="90" customFormat="false" ht="8.25" hidden="false" customHeight="false" outlineLevel="0" collapsed="false">
      <c r="A90" s="497" t="s">
        <v>22</v>
      </c>
      <c r="B90" s="498" t="s">
        <v>3131</v>
      </c>
      <c r="C90" s="497" t="n">
        <v>38</v>
      </c>
      <c r="D90" s="499"/>
      <c r="F90" s="488" t="n">
        <v>225</v>
      </c>
      <c r="G90" s="489" t="s">
        <v>3132</v>
      </c>
      <c r="H90" s="488" t="n">
        <v>22</v>
      </c>
      <c r="I90" s="490"/>
      <c r="K90" s="488" t="n">
        <v>231</v>
      </c>
      <c r="L90" s="489" t="s">
        <v>3133</v>
      </c>
      <c r="M90" s="488" t="n">
        <v>22</v>
      </c>
      <c r="N90" s="490"/>
      <c r="P90" s="497" t="s">
        <v>130</v>
      </c>
      <c r="Q90" s="498" t="s">
        <v>3134</v>
      </c>
      <c r="R90" s="497" t="n">
        <v>26</v>
      </c>
      <c r="S90" s="497"/>
    </row>
    <row r="91" customFormat="false" ht="8.25" hidden="false" customHeight="false" outlineLevel="0" collapsed="false">
      <c r="A91" s="497" t="s">
        <v>22</v>
      </c>
      <c r="B91" s="498" t="s">
        <v>3135</v>
      </c>
      <c r="C91" s="497" t="n">
        <v>29</v>
      </c>
      <c r="D91" s="499"/>
      <c r="F91" s="488" t="n">
        <v>226</v>
      </c>
      <c r="G91" s="489" t="s">
        <v>3136</v>
      </c>
      <c r="H91" s="488" t="n">
        <v>24</v>
      </c>
      <c r="I91" s="490"/>
      <c r="K91" s="488" t="n">
        <v>232</v>
      </c>
      <c r="L91" s="489" t="s">
        <v>3137</v>
      </c>
      <c r="M91" s="488" t="n">
        <v>25</v>
      </c>
      <c r="N91" s="490" t="s">
        <v>2759</v>
      </c>
      <c r="P91" s="497" t="s">
        <v>130</v>
      </c>
      <c r="Q91" s="498" t="s">
        <v>3138</v>
      </c>
      <c r="R91" s="497" t="n">
        <v>23</v>
      </c>
      <c r="S91" s="499" t="s">
        <v>2847</v>
      </c>
    </row>
    <row r="92" customFormat="false" ht="8.25" hidden="false" customHeight="false" outlineLevel="0" collapsed="false">
      <c r="A92" s="497" t="s">
        <v>22</v>
      </c>
      <c r="B92" s="498" t="s">
        <v>3139</v>
      </c>
      <c r="C92" s="497" t="n">
        <v>25</v>
      </c>
      <c r="D92" s="499"/>
      <c r="F92" s="488" t="n">
        <v>227</v>
      </c>
      <c r="G92" s="489" t="s">
        <v>3140</v>
      </c>
      <c r="H92" s="488" t="n">
        <v>22</v>
      </c>
      <c r="I92" s="490" t="s">
        <v>3141</v>
      </c>
      <c r="K92" s="488" t="n">
        <v>233</v>
      </c>
      <c r="L92" s="489" t="s">
        <v>3142</v>
      </c>
      <c r="M92" s="488" t="n">
        <v>24</v>
      </c>
      <c r="N92" s="490" t="s">
        <v>2929</v>
      </c>
      <c r="P92" s="497" t="s">
        <v>130</v>
      </c>
      <c r="Q92" s="498" t="s">
        <v>3143</v>
      </c>
      <c r="R92" s="497" t="n">
        <v>32</v>
      </c>
      <c r="S92" s="497" t="s">
        <v>2756</v>
      </c>
    </row>
    <row r="93" customFormat="false" ht="8.25" hidden="false" customHeight="false" outlineLevel="0" collapsed="false">
      <c r="A93" s="497" t="s">
        <v>22</v>
      </c>
      <c r="B93" s="498" t="s">
        <v>3144</v>
      </c>
      <c r="C93" s="497" t="n">
        <v>31</v>
      </c>
      <c r="D93" s="499"/>
      <c r="F93" s="488" t="n">
        <v>228</v>
      </c>
      <c r="G93" s="489" t="s">
        <v>3145</v>
      </c>
      <c r="H93" s="488" t="n">
        <v>24</v>
      </c>
      <c r="I93" s="490"/>
      <c r="K93" s="488" t="n">
        <v>234</v>
      </c>
      <c r="L93" s="489" t="s">
        <v>3146</v>
      </c>
      <c r="M93" s="488" t="n">
        <v>26</v>
      </c>
      <c r="N93" s="490" t="s">
        <v>2929</v>
      </c>
      <c r="P93" s="497" t="s">
        <v>130</v>
      </c>
      <c r="Q93" s="498" t="s">
        <v>3147</v>
      </c>
      <c r="R93" s="497" t="n">
        <v>28</v>
      </c>
      <c r="S93" s="499"/>
    </row>
    <row r="94" customFormat="false" ht="8.25" hidden="false" customHeight="false" outlineLevel="0" collapsed="false">
      <c r="A94" s="497" t="s">
        <v>22</v>
      </c>
      <c r="B94" s="498" t="s">
        <v>3148</v>
      </c>
      <c r="C94" s="497" t="n">
        <v>30</v>
      </c>
      <c r="D94" s="499"/>
      <c r="F94" s="488" t="n">
        <v>229</v>
      </c>
      <c r="G94" s="489" t="s">
        <v>3149</v>
      </c>
      <c r="H94" s="488" t="n">
        <v>21</v>
      </c>
      <c r="I94" s="490"/>
      <c r="K94" s="488" t="n">
        <v>235</v>
      </c>
      <c r="L94" s="489" t="s">
        <v>3150</v>
      </c>
      <c r="M94" s="488" t="n">
        <v>30</v>
      </c>
      <c r="N94" s="490" t="s">
        <v>2756</v>
      </c>
      <c r="P94" s="497" t="s">
        <v>130</v>
      </c>
      <c r="Q94" s="503" t="s">
        <v>3151</v>
      </c>
      <c r="R94" s="504" t="n">
        <v>24</v>
      </c>
      <c r="S94" s="497" t="s">
        <v>2847</v>
      </c>
    </row>
    <row r="95" customFormat="false" ht="8.25" hidden="false" customHeight="false" outlineLevel="0" collapsed="false">
      <c r="A95" s="497" t="s">
        <v>22</v>
      </c>
      <c r="B95" s="498" t="s">
        <v>3152</v>
      </c>
      <c r="C95" s="497" t="n">
        <v>24</v>
      </c>
      <c r="D95" s="499"/>
      <c r="F95" s="488" t="n">
        <v>261</v>
      </c>
      <c r="G95" s="489" t="s">
        <v>3153</v>
      </c>
      <c r="H95" s="488" t="n">
        <v>28</v>
      </c>
      <c r="I95" s="490"/>
      <c r="K95" s="488" t="n">
        <v>236</v>
      </c>
      <c r="L95" s="489" t="s">
        <v>3154</v>
      </c>
      <c r="M95" s="488" t="n">
        <v>23</v>
      </c>
      <c r="N95" s="490" t="s">
        <v>2796</v>
      </c>
      <c r="P95" s="497" t="s">
        <v>130</v>
      </c>
      <c r="Q95" s="503" t="s">
        <v>3155</v>
      </c>
      <c r="R95" s="504" t="n">
        <v>23</v>
      </c>
      <c r="S95" s="497"/>
    </row>
    <row r="96" customFormat="false" ht="8.25" hidden="false" customHeight="false" outlineLevel="0" collapsed="false">
      <c r="A96" s="497" t="s">
        <v>22</v>
      </c>
      <c r="B96" s="498" t="s">
        <v>3156</v>
      </c>
      <c r="C96" s="497" t="n">
        <v>40</v>
      </c>
      <c r="D96" s="499"/>
      <c r="F96" s="488" t="n">
        <v>262</v>
      </c>
      <c r="G96" s="489" t="s">
        <v>3157</v>
      </c>
      <c r="H96" s="488" t="n">
        <v>23</v>
      </c>
      <c r="I96" s="490" t="s">
        <v>2756</v>
      </c>
      <c r="K96" s="488" t="n">
        <v>237</v>
      </c>
      <c r="L96" s="489" t="s">
        <v>3158</v>
      </c>
      <c r="M96" s="488" t="n">
        <v>31</v>
      </c>
      <c r="N96" s="490" t="s">
        <v>2756</v>
      </c>
      <c r="P96" s="497" t="s">
        <v>130</v>
      </c>
      <c r="Q96" s="498" t="s">
        <v>3159</v>
      </c>
      <c r="R96" s="497" t="n">
        <v>30</v>
      </c>
      <c r="S96" s="499"/>
    </row>
    <row r="97" customFormat="false" ht="8.25" hidden="false" customHeight="false" outlineLevel="0" collapsed="false">
      <c r="A97" s="497" t="s">
        <v>22</v>
      </c>
      <c r="B97" s="498" t="s">
        <v>3160</v>
      </c>
      <c r="C97" s="497" t="n">
        <v>28</v>
      </c>
      <c r="D97" s="499"/>
      <c r="F97" s="488" t="n">
        <v>263</v>
      </c>
      <c r="G97" s="489" t="s">
        <v>3161</v>
      </c>
      <c r="H97" s="488" t="n">
        <v>24</v>
      </c>
      <c r="I97" s="490" t="s">
        <v>2929</v>
      </c>
      <c r="K97" s="488" t="n">
        <v>238</v>
      </c>
      <c r="L97" s="489" t="s">
        <v>3162</v>
      </c>
      <c r="M97" s="488" t="n">
        <v>23</v>
      </c>
      <c r="N97" s="490" t="s">
        <v>2929</v>
      </c>
      <c r="P97" s="497" t="s">
        <v>130</v>
      </c>
      <c r="Q97" s="498" t="s">
        <v>3163</v>
      </c>
      <c r="R97" s="497" t="n">
        <v>26</v>
      </c>
      <c r="S97" s="497"/>
    </row>
    <row r="98" customFormat="false" ht="8.25" hidden="false" customHeight="false" outlineLevel="0" collapsed="false">
      <c r="A98" s="497" t="s">
        <v>22</v>
      </c>
      <c r="B98" s="498" t="s">
        <v>3164</v>
      </c>
      <c r="C98" s="497" t="n">
        <v>31</v>
      </c>
      <c r="D98" s="499"/>
      <c r="F98" s="488" t="n">
        <v>303</v>
      </c>
      <c r="G98" s="489" t="s">
        <v>3165</v>
      </c>
      <c r="H98" s="488" t="n">
        <v>23</v>
      </c>
      <c r="I98" s="490"/>
      <c r="K98" s="488" t="n">
        <v>239</v>
      </c>
      <c r="L98" s="489" t="s">
        <v>3166</v>
      </c>
      <c r="M98" s="488" t="n">
        <v>25</v>
      </c>
      <c r="N98" s="490"/>
      <c r="P98" s="497" t="s">
        <v>130</v>
      </c>
      <c r="Q98" s="498" t="s">
        <v>3167</v>
      </c>
      <c r="R98" s="497" t="n">
        <v>29</v>
      </c>
      <c r="S98" s="499"/>
    </row>
    <row r="99" customFormat="false" ht="8.25" hidden="false" customHeight="false" outlineLevel="0" collapsed="false">
      <c r="A99" s="497" t="s">
        <v>22</v>
      </c>
      <c r="B99" s="498" t="s">
        <v>3168</v>
      </c>
      <c r="C99" s="497" t="n">
        <v>31</v>
      </c>
      <c r="D99" s="499"/>
      <c r="F99" s="488" t="n">
        <v>304</v>
      </c>
      <c r="G99" s="489" t="s">
        <v>3169</v>
      </c>
      <c r="H99" s="488" t="n">
        <v>26</v>
      </c>
      <c r="I99" s="490" t="s">
        <v>2929</v>
      </c>
      <c r="K99" s="488" t="n">
        <v>240</v>
      </c>
      <c r="L99" s="489" t="s">
        <v>3170</v>
      </c>
      <c r="M99" s="488" t="n">
        <v>24</v>
      </c>
      <c r="N99" s="490"/>
      <c r="P99" s="497" t="s">
        <v>130</v>
      </c>
      <c r="Q99" s="498" t="s">
        <v>3171</v>
      </c>
      <c r="R99" s="497" t="n">
        <v>23</v>
      </c>
      <c r="S99" s="499"/>
    </row>
    <row r="100" customFormat="false" ht="8.25" hidden="false" customHeight="false" outlineLevel="0" collapsed="false">
      <c r="A100" s="497" t="s">
        <v>22</v>
      </c>
      <c r="B100" s="498" t="s">
        <v>3172</v>
      </c>
      <c r="C100" s="497" t="n">
        <v>27</v>
      </c>
      <c r="D100" s="499"/>
      <c r="F100" s="488" t="n">
        <v>305</v>
      </c>
      <c r="G100" s="489" t="s">
        <v>3173</v>
      </c>
      <c r="H100" s="488" t="n">
        <v>27</v>
      </c>
      <c r="I100" s="490"/>
      <c r="K100" s="488" t="n">
        <v>241</v>
      </c>
      <c r="L100" s="489" t="s">
        <v>3174</v>
      </c>
      <c r="M100" s="488" t="n">
        <v>23</v>
      </c>
      <c r="N100" s="490"/>
      <c r="P100" s="497" t="s">
        <v>130</v>
      </c>
      <c r="Q100" s="498" t="s">
        <v>3175</v>
      </c>
      <c r="R100" s="497" t="n">
        <v>28</v>
      </c>
      <c r="S100" s="499"/>
    </row>
    <row r="101" customFormat="false" ht="8.25" hidden="false" customHeight="false" outlineLevel="0" collapsed="false">
      <c r="A101" s="497" t="s">
        <v>22</v>
      </c>
      <c r="B101" s="498" t="s">
        <v>3176</v>
      </c>
      <c r="C101" s="497" t="n">
        <v>27</v>
      </c>
      <c r="D101" s="499"/>
      <c r="F101" s="488" t="n">
        <v>306</v>
      </c>
      <c r="G101" s="489" t="s">
        <v>3177</v>
      </c>
      <c r="H101" s="488" t="n">
        <v>22</v>
      </c>
      <c r="I101" s="490" t="s">
        <v>2918</v>
      </c>
      <c r="K101" s="488" t="n">
        <v>242</v>
      </c>
      <c r="L101" s="489" t="s">
        <v>3178</v>
      </c>
      <c r="M101" s="488" t="n">
        <v>31</v>
      </c>
      <c r="N101" s="490"/>
      <c r="P101" s="497" t="s">
        <v>130</v>
      </c>
      <c r="Q101" s="498" t="s">
        <v>3179</v>
      </c>
      <c r="R101" s="497" t="n">
        <v>23</v>
      </c>
      <c r="S101" s="497"/>
    </row>
    <row r="102" customFormat="false" ht="8.25" hidden="false" customHeight="false" outlineLevel="0" collapsed="false">
      <c r="A102" s="497" t="s">
        <v>22</v>
      </c>
      <c r="B102" s="498" t="s">
        <v>3180</v>
      </c>
      <c r="C102" s="497" t="n">
        <v>28</v>
      </c>
      <c r="D102" s="499" t="s">
        <v>2847</v>
      </c>
      <c r="F102" s="488" t="n">
        <v>307</v>
      </c>
      <c r="G102" s="489" t="s">
        <v>3181</v>
      </c>
      <c r="H102" s="488" t="n">
        <v>24</v>
      </c>
      <c r="I102" s="490" t="s">
        <v>2918</v>
      </c>
      <c r="K102" s="488" t="n">
        <v>243</v>
      </c>
      <c r="L102" s="489" t="s">
        <v>3182</v>
      </c>
      <c r="M102" s="488" t="n">
        <v>24</v>
      </c>
      <c r="N102" s="490"/>
      <c r="P102" s="497" t="s">
        <v>130</v>
      </c>
      <c r="Q102" s="498" t="s">
        <v>3183</v>
      </c>
      <c r="R102" s="497" t="n">
        <v>28</v>
      </c>
      <c r="S102" s="499" t="s">
        <v>2847</v>
      </c>
    </row>
    <row r="103" customFormat="false" ht="8.25" hidden="false" customHeight="false" outlineLevel="0" collapsed="false">
      <c r="A103" s="497" t="s">
        <v>22</v>
      </c>
      <c r="B103" s="498" t="s">
        <v>3184</v>
      </c>
      <c r="C103" s="497" t="n">
        <v>28</v>
      </c>
      <c r="D103" s="499"/>
      <c r="F103" s="488" t="n">
        <v>308</v>
      </c>
      <c r="G103" s="489" t="s">
        <v>3185</v>
      </c>
      <c r="H103" s="488" t="n">
        <v>26</v>
      </c>
      <c r="I103" s="490"/>
      <c r="K103" s="488" t="n">
        <v>244</v>
      </c>
      <c r="L103" s="489" t="s">
        <v>3186</v>
      </c>
      <c r="M103" s="488" t="n">
        <v>24</v>
      </c>
      <c r="N103" s="490" t="s">
        <v>2790</v>
      </c>
      <c r="P103" s="497" t="s">
        <v>130</v>
      </c>
      <c r="Q103" s="498" t="s">
        <v>3187</v>
      </c>
      <c r="R103" s="497" t="n">
        <v>27</v>
      </c>
      <c r="S103" s="499" t="s">
        <v>2847</v>
      </c>
    </row>
    <row r="104" customFormat="false" ht="8.25" hidden="false" customHeight="false" outlineLevel="0" collapsed="false">
      <c r="A104" s="497" t="s">
        <v>22</v>
      </c>
      <c r="B104" s="498" t="s">
        <v>3188</v>
      </c>
      <c r="C104" s="497" t="n">
        <v>33</v>
      </c>
      <c r="D104" s="499" t="s">
        <v>2756</v>
      </c>
      <c r="F104" s="488" t="n">
        <v>309</v>
      </c>
      <c r="G104" s="489" t="s">
        <v>3189</v>
      </c>
      <c r="H104" s="488" t="n">
        <v>25</v>
      </c>
      <c r="I104" s="490"/>
      <c r="K104" s="488" t="n">
        <v>245</v>
      </c>
      <c r="L104" s="489" t="s">
        <v>3190</v>
      </c>
      <c r="M104" s="488" t="n">
        <v>28</v>
      </c>
      <c r="N104" s="490" t="s">
        <v>2929</v>
      </c>
      <c r="P104" s="497" t="s">
        <v>130</v>
      </c>
      <c r="Q104" s="498" t="s">
        <v>3191</v>
      </c>
      <c r="R104" s="497" t="n">
        <v>27</v>
      </c>
      <c r="S104" s="499"/>
    </row>
    <row r="105" customFormat="false" ht="8.25" hidden="false" customHeight="false" outlineLevel="0" collapsed="false">
      <c r="A105" s="497" t="s">
        <v>22</v>
      </c>
      <c r="B105" s="498" t="s">
        <v>3192</v>
      </c>
      <c r="C105" s="497" t="n">
        <v>31</v>
      </c>
      <c r="D105" s="499"/>
      <c r="F105" s="488" t="n">
        <v>310</v>
      </c>
      <c r="G105" s="489" t="s">
        <v>3193</v>
      </c>
      <c r="H105" s="488" t="n">
        <v>23</v>
      </c>
      <c r="I105" s="490"/>
      <c r="K105" s="488" t="n">
        <v>246</v>
      </c>
      <c r="L105" s="489" t="s">
        <v>3194</v>
      </c>
      <c r="M105" s="488" t="n">
        <v>23</v>
      </c>
      <c r="N105" s="490" t="s">
        <v>2796</v>
      </c>
      <c r="P105" s="497" t="s">
        <v>130</v>
      </c>
      <c r="Q105" s="498" t="s">
        <v>3195</v>
      </c>
      <c r="R105" s="497" t="n">
        <v>25</v>
      </c>
      <c r="S105" s="499"/>
    </row>
    <row r="106" customFormat="false" ht="8.25" hidden="false" customHeight="false" outlineLevel="0" collapsed="false">
      <c r="A106" s="497" t="s">
        <v>22</v>
      </c>
      <c r="B106" s="498" t="s">
        <v>1907</v>
      </c>
      <c r="C106" s="497" t="n">
        <v>28</v>
      </c>
      <c r="D106" s="499"/>
      <c r="F106" s="488" t="n">
        <v>311</v>
      </c>
      <c r="G106" s="489" t="s">
        <v>3196</v>
      </c>
      <c r="H106" s="488" t="n">
        <v>25</v>
      </c>
      <c r="I106" s="490"/>
      <c r="K106" s="488" t="n">
        <v>264</v>
      </c>
      <c r="L106" s="489" t="s">
        <v>3197</v>
      </c>
      <c r="M106" s="488" t="n">
        <v>26</v>
      </c>
      <c r="N106" s="490" t="s">
        <v>2783</v>
      </c>
      <c r="P106" s="497" t="s">
        <v>130</v>
      </c>
      <c r="Q106" s="498" t="s">
        <v>3198</v>
      </c>
      <c r="R106" s="497" t="n">
        <v>26</v>
      </c>
      <c r="S106" s="499"/>
    </row>
    <row r="107" customFormat="false" ht="8.25" hidden="false" customHeight="false" outlineLevel="0" collapsed="false">
      <c r="A107" s="497" t="s">
        <v>22</v>
      </c>
      <c r="B107" s="498" t="s">
        <v>3199</v>
      </c>
      <c r="C107" s="497" t="n">
        <v>31</v>
      </c>
      <c r="D107" s="499" t="s">
        <v>3200</v>
      </c>
      <c r="F107" s="488" t="n">
        <v>312</v>
      </c>
      <c r="G107" s="489" t="s">
        <v>3201</v>
      </c>
      <c r="H107" s="488" t="n">
        <v>23</v>
      </c>
      <c r="I107" s="490" t="s">
        <v>2918</v>
      </c>
      <c r="K107" s="488" t="n">
        <v>265</v>
      </c>
      <c r="L107" s="489" t="s">
        <v>3202</v>
      </c>
      <c r="M107" s="488" t="n">
        <v>28</v>
      </c>
      <c r="N107" s="490"/>
      <c r="P107" s="497" t="s">
        <v>130</v>
      </c>
      <c r="Q107" s="498" t="s">
        <v>3203</v>
      </c>
      <c r="R107" s="497" t="n">
        <v>34</v>
      </c>
      <c r="S107" s="497" t="s">
        <v>2756</v>
      </c>
    </row>
    <row r="108" customFormat="false" ht="8.25" hidden="false" customHeight="false" outlineLevel="0" collapsed="false">
      <c r="A108" s="497" t="s">
        <v>22</v>
      </c>
      <c r="B108" s="498" t="s">
        <v>3204</v>
      </c>
      <c r="C108" s="497" t="n">
        <v>26</v>
      </c>
      <c r="D108" s="499"/>
      <c r="F108" s="488" t="n">
        <v>313</v>
      </c>
      <c r="G108" s="489" t="s">
        <v>3205</v>
      </c>
      <c r="H108" s="488" t="n">
        <v>27</v>
      </c>
      <c r="I108" s="490"/>
      <c r="K108" s="488" t="n">
        <v>266</v>
      </c>
      <c r="L108" s="489" t="s">
        <v>3206</v>
      </c>
      <c r="M108" s="488" t="n">
        <v>32</v>
      </c>
      <c r="N108" s="490" t="s">
        <v>2756</v>
      </c>
      <c r="P108" s="497" t="s">
        <v>130</v>
      </c>
      <c r="Q108" s="498" t="s">
        <v>3207</v>
      </c>
      <c r="R108" s="497" t="n">
        <v>28</v>
      </c>
      <c r="S108" s="499"/>
    </row>
    <row r="109" customFormat="false" ht="8.25" hidden="false" customHeight="false" outlineLevel="0" collapsed="false">
      <c r="A109" s="497" t="s">
        <v>22</v>
      </c>
      <c r="B109" s="498" t="s">
        <v>3208</v>
      </c>
      <c r="C109" s="497" t="n">
        <v>27</v>
      </c>
      <c r="D109" s="499" t="s">
        <v>2918</v>
      </c>
      <c r="F109" s="493" t="n">
        <v>314</v>
      </c>
      <c r="G109" s="457" t="s">
        <v>3209</v>
      </c>
      <c r="H109" s="493" t="n">
        <v>25</v>
      </c>
      <c r="I109" s="494" t="s">
        <v>2929</v>
      </c>
      <c r="K109" s="488" t="n">
        <v>267</v>
      </c>
      <c r="L109" s="489" t="s">
        <v>3210</v>
      </c>
      <c r="M109" s="488" t="n">
        <v>25</v>
      </c>
      <c r="N109" s="490" t="s">
        <v>2929</v>
      </c>
      <c r="P109" s="497" t="s">
        <v>130</v>
      </c>
      <c r="Q109" s="498" t="s">
        <v>3211</v>
      </c>
      <c r="R109" s="497" t="n">
        <v>26</v>
      </c>
      <c r="S109" s="497" t="s">
        <v>2847</v>
      </c>
    </row>
    <row r="110" customFormat="false" ht="8.25" hidden="false" customHeight="false" outlineLevel="0" collapsed="false">
      <c r="A110" s="497" t="s">
        <v>22</v>
      </c>
      <c r="B110" s="498" t="s">
        <v>3212</v>
      </c>
      <c r="C110" s="497" t="n">
        <v>27</v>
      </c>
      <c r="D110" s="499"/>
      <c r="F110" s="493" t="n">
        <v>315</v>
      </c>
      <c r="G110" s="457" t="s">
        <v>3213</v>
      </c>
      <c r="H110" s="493" t="n">
        <v>23</v>
      </c>
      <c r="I110" s="494"/>
      <c r="K110" s="488" t="n">
        <v>268</v>
      </c>
      <c r="L110" s="489" t="s">
        <v>3214</v>
      </c>
      <c r="M110" s="488" t="n">
        <v>25</v>
      </c>
      <c r="N110" s="490"/>
      <c r="P110" s="497" t="s">
        <v>130</v>
      </c>
      <c r="Q110" s="498" t="s">
        <v>3215</v>
      </c>
      <c r="R110" s="497" t="n">
        <v>28</v>
      </c>
      <c r="S110" s="497" t="s">
        <v>2847</v>
      </c>
    </row>
    <row r="111" customFormat="false" ht="8.25" hidden="false" customHeight="false" outlineLevel="0" collapsed="false">
      <c r="A111" s="497" t="s">
        <v>22</v>
      </c>
      <c r="B111" s="498" t="s">
        <v>3216</v>
      </c>
      <c r="C111" s="497" t="n">
        <v>26</v>
      </c>
      <c r="D111" s="499"/>
      <c r="F111" s="493" t="n">
        <v>316</v>
      </c>
      <c r="G111" s="457" t="s">
        <v>3217</v>
      </c>
      <c r="H111" s="493" t="n">
        <v>25</v>
      </c>
      <c r="I111" s="494" t="s">
        <v>2929</v>
      </c>
      <c r="K111" s="488" t="n">
        <v>269</v>
      </c>
      <c r="L111" s="489" t="s">
        <v>3218</v>
      </c>
      <c r="M111" s="488" t="n">
        <v>28</v>
      </c>
      <c r="N111" s="490" t="s">
        <v>2790</v>
      </c>
      <c r="P111" s="497" t="s">
        <v>130</v>
      </c>
      <c r="Q111" s="498" t="s">
        <v>3219</v>
      </c>
      <c r="R111" s="497" t="n">
        <v>29</v>
      </c>
      <c r="S111" s="497" t="s">
        <v>2847</v>
      </c>
    </row>
    <row r="112" customFormat="false" ht="8.25" hidden="false" customHeight="false" outlineLevel="0" collapsed="false">
      <c r="A112" s="497" t="s">
        <v>22</v>
      </c>
      <c r="B112" s="498" t="s">
        <v>3220</v>
      </c>
      <c r="C112" s="497" t="n">
        <v>32</v>
      </c>
      <c r="D112" s="499"/>
      <c r="F112" s="493" t="n">
        <v>317</v>
      </c>
      <c r="G112" s="457" t="s">
        <v>3221</v>
      </c>
      <c r="H112" s="493" t="n">
        <v>21</v>
      </c>
      <c r="I112" s="494" t="s">
        <v>2918</v>
      </c>
      <c r="K112" s="488" t="n">
        <v>270</v>
      </c>
      <c r="L112" s="505" t="s">
        <v>3222</v>
      </c>
      <c r="M112" s="506" t="n">
        <v>24</v>
      </c>
      <c r="N112" s="507" t="s">
        <v>3223</v>
      </c>
      <c r="P112" s="497" t="s">
        <v>130</v>
      </c>
      <c r="Q112" s="503" t="s">
        <v>3224</v>
      </c>
      <c r="R112" s="504" t="n">
        <v>24</v>
      </c>
      <c r="S112" s="497"/>
    </row>
    <row r="113" customFormat="false" ht="8.25" hidden="false" customHeight="false" outlineLevel="0" collapsed="false">
      <c r="A113" s="497" t="s">
        <v>22</v>
      </c>
      <c r="B113" s="498" t="s">
        <v>3225</v>
      </c>
      <c r="C113" s="497" t="n">
        <v>37</v>
      </c>
      <c r="D113" s="499" t="s">
        <v>2756</v>
      </c>
      <c r="F113" s="493" t="n">
        <v>318</v>
      </c>
      <c r="G113" s="457" t="s">
        <v>3226</v>
      </c>
      <c r="H113" s="493" t="n">
        <v>25</v>
      </c>
      <c r="I113" s="494" t="s">
        <v>3227</v>
      </c>
      <c r="K113" s="488" t="n">
        <v>271</v>
      </c>
      <c r="L113" s="489" t="s">
        <v>3228</v>
      </c>
      <c r="M113" s="488" t="n">
        <v>29</v>
      </c>
      <c r="N113" s="490" t="s">
        <v>2783</v>
      </c>
      <c r="P113" s="497" t="s">
        <v>130</v>
      </c>
      <c r="Q113" s="498" t="s">
        <v>3229</v>
      </c>
      <c r="R113" s="497" t="n">
        <v>26</v>
      </c>
      <c r="S113" s="499"/>
    </row>
    <row r="114" customFormat="false" ht="8.25" hidden="false" customHeight="false" outlineLevel="0" collapsed="false">
      <c r="A114" s="497" t="s">
        <v>22</v>
      </c>
      <c r="B114" s="498" t="s">
        <v>3230</v>
      </c>
      <c r="C114" s="497" t="n">
        <v>28</v>
      </c>
      <c r="D114" s="499"/>
      <c r="F114" s="493" t="n">
        <v>319</v>
      </c>
      <c r="G114" s="457" t="s">
        <v>3231</v>
      </c>
      <c r="H114" s="493" t="n">
        <v>28</v>
      </c>
      <c r="I114" s="494" t="s">
        <v>3232</v>
      </c>
      <c r="K114" s="488" t="n">
        <v>272</v>
      </c>
      <c r="L114" s="489" t="s">
        <v>3233</v>
      </c>
      <c r="M114" s="488" t="n">
        <v>22</v>
      </c>
      <c r="N114" s="490"/>
      <c r="P114" s="497" t="s">
        <v>130</v>
      </c>
      <c r="Q114" s="503" t="s">
        <v>3234</v>
      </c>
      <c r="R114" s="504" t="n">
        <v>27</v>
      </c>
      <c r="S114" s="497"/>
    </row>
    <row r="115" customFormat="false" ht="8.25" hidden="false" customHeight="false" outlineLevel="0" collapsed="false">
      <c r="A115" s="497" t="s">
        <v>22</v>
      </c>
      <c r="B115" s="498" t="s">
        <v>3235</v>
      </c>
      <c r="C115" s="497" t="n">
        <v>30</v>
      </c>
      <c r="D115" s="499" t="s">
        <v>2790</v>
      </c>
      <c r="F115" s="493" t="n">
        <v>320</v>
      </c>
      <c r="G115" s="457" t="s">
        <v>3236</v>
      </c>
      <c r="H115" s="493" t="n">
        <v>30</v>
      </c>
      <c r="I115" s="493" t="s">
        <v>2929</v>
      </c>
      <c r="K115" s="488" t="n">
        <v>273</v>
      </c>
      <c r="L115" s="489" t="s">
        <v>3237</v>
      </c>
      <c r="M115" s="488" t="n">
        <v>23</v>
      </c>
      <c r="N115" s="490"/>
      <c r="P115" s="497" t="s">
        <v>130</v>
      </c>
      <c r="Q115" s="503" t="s">
        <v>3238</v>
      </c>
      <c r="R115" s="504" t="n">
        <v>26</v>
      </c>
      <c r="S115" s="497"/>
    </row>
    <row r="116" customFormat="false" ht="8.25" hidden="false" customHeight="false" outlineLevel="0" collapsed="false">
      <c r="A116" s="497" t="s">
        <v>22</v>
      </c>
      <c r="B116" s="498" t="s">
        <v>3239</v>
      </c>
      <c r="C116" s="497" t="n">
        <v>23</v>
      </c>
      <c r="D116" s="499"/>
      <c r="F116" s="493" t="n">
        <v>321</v>
      </c>
      <c r="G116" s="457" t="s">
        <v>3240</v>
      </c>
      <c r="H116" s="493" t="n">
        <v>28</v>
      </c>
      <c r="I116" s="494"/>
      <c r="K116" s="488" t="n">
        <v>274</v>
      </c>
      <c r="L116" s="489" t="s">
        <v>3241</v>
      </c>
      <c r="M116" s="488" t="n">
        <v>24</v>
      </c>
      <c r="N116" s="490" t="s">
        <v>2929</v>
      </c>
      <c r="P116" s="497" t="s">
        <v>130</v>
      </c>
      <c r="Q116" s="503" t="s">
        <v>3242</v>
      </c>
      <c r="R116" s="504" t="n">
        <v>23</v>
      </c>
      <c r="S116" s="499"/>
    </row>
    <row r="117" customFormat="false" ht="8.25" hidden="false" customHeight="false" outlineLevel="0" collapsed="false">
      <c r="A117" s="497" t="s">
        <v>22</v>
      </c>
      <c r="B117" s="498" t="s">
        <v>3243</v>
      </c>
      <c r="C117" s="497" t="n">
        <v>31</v>
      </c>
      <c r="D117" s="499"/>
      <c r="F117" s="493" t="n">
        <v>322</v>
      </c>
      <c r="G117" s="457" t="s">
        <v>3244</v>
      </c>
      <c r="H117" s="493" t="n">
        <v>24</v>
      </c>
      <c r="I117" s="494" t="s">
        <v>2929</v>
      </c>
      <c r="K117" s="488" t="n">
        <v>275</v>
      </c>
      <c r="L117" s="489" t="s">
        <v>3245</v>
      </c>
      <c r="M117" s="488" t="n">
        <v>22</v>
      </c>
      <c r="N117" s="490" t="s">
        <v>2796</v>
      </c>
      <c r="P117" s="497" t="s">
        <v>130</v>
      </c>
      <c r="Q117" s="498" t="s">
        <v>3246</v>
      </c>
      <c r="R117" s="497" t="n">
        <v>23</v>
      </c>
      <c r="S117" s="497"/>
    </row>
    <row r="118" customFormat="false" ht="8.25" hidden="false" customHeight="false" outlineLevel="0" collapsed="false">
      <c r="A118" s="497" t="s">
        <v>22</v>
      </c>
      <c r="B118" s="498" t="s">
        <v>3247</v>
      </c>
      <c r="C118" s="497" t="n">
        <v>29</v>
      </c>
      <c r="D118" s="499"/>
      <c r="F118" s="493" t="n">
        <v>323</v>
      </c>
      <c r="G118" s="457" t="s">
        <v>3248</v>
      </c>
      <c r="H118" s="493" t="n">
        <v>21</v>
      </c>
      <c r="I118" s="494"/>
      <c r="K118" s="488" t="n">
        <v>276</v>
      </c>
      <c r="L118" s="489" t="s">
        <v>3249</v>
      </c>
      <c r="M118" s="488" t="n">
        <v>28</v>
      </c>
      <c r="N118" s="490"/>
      <c r="P118" s="497" t="s">
        <v>130</v>
      </c>
      <c r="Q118" s="498" t="s">
        <v>3250</v>
      </c>
      <c r="R118" s="497" t="n">
        <v>26</v>
      </c>
      <c r="S118" s="499"/>
    </row>
    <row r="119" customFormat="false" ht="8.25" hidden="false" customHeight="false" outlineLevel="0" collapsed="false">
      <c r="A119" s="497" t="s">
        <v>22</v>
      </c>
      <c r="B119" s="498" t="s">
        <v>3251</v>
      </c>
      <c r="C119" s="497" t="n">
        <v>29</v>
      </c>
      <c r="D119" s="499"/>
      <c r="F119" s="493" t="n">
        <v>324</v>
      </c>
      <c r="G119" s="457" t="s">
        <v>908</v>
      </c>
      <c r="H119" s="493" t="n">
        <v>22</v>
      </c>
      <c r="I119" s="493" t="s">
        <v>2929</v>
      </c>
      <c r="K119" s="488" t="n">
        <v>277</v>
      </c>
      <c r="L119" s="489" t="s">
        <v>3252</v>
      </c>
      <c r="M119" s="488" t="n">
        <v>26</v>
      </c>
      <c r="N119" s="490"/>
      <c r="P119" s="497" t="s">
        <v>130</v>
      </c>
      <c r="Q119" s="498" t="s">
        <v>3253</v>
      </c>
      <c r="R119" s="497" t="n">
        <v>27</v>
      </c>
      <c r="S119" s="499"/>
    </row>
    <row r="120" customFormat="false" ht="8.25" hidden="false" customHeight="false" outlineLevel="0" collapsed="false">
      <c r="A120" s="497" t="s">
        <v>22</v>
      </c>
      <c r="B120" s="498" t="s">
        <v>3254</v>
      </c>
      <c r="C120" s="497" t="n">
        <v>31</v>
      </c>
      <c r="D120" s="499"/>
      <c r="F120" s="493" t="n">
        <v>325</v>
      </c>
      <c r="G120" s="457" t="s">
        <v>3255</v>
      </c>
      <c r="H120" s="493" t="n">
        <v>23</v>
      </c>
      <c r="I120" s="494"/>
      <c r="K120" s="488" t="n">
        <v>278</v>
      </c>
      <c r="L120" s="489" t="s">
        <v>3256</v>
      </c>
      <c r="M120" s="488" t="n">
        <v>23</v>
      </c>
      <c r="N120" s="490" t="s">
        <v>2759</v>
      </c>
      <c r="P120" s="497" t="s">
        <v>130</v>
      </c>
      <c r="Q120" s="498"/>
      <c r="R120" s="497"/>
      <c r="S120" s="499"/>
    </row>
    <row r="121" customFormat="false" ht="8.25" hidden="false" customHeight="false" outlineLevel="0" collapsed="false">
      <c r="A121" s="497" t="s">
        <v>22</v>
      </c>
      <c r="B121" s="498" t="s">
        <v>3257</v>
      </c>
      <c r="C121" s="497" t="n">
        <v>26</v>
      </c>
      <c r="D121" s="499"/>
      <c r="F121" s="493" t="n">
        <v>326</v>
      </c>
      <c r="G121" s="457" t="s">
        <v>3258</v>
      </c>
      <c r="H121" s="493" t="n">
        <v>23</v>
      </c>
      <c r="I121" s="494" t="s">
        <v>2929</v>
      </c>
      <c r="K121" s="493" t="n">
        <v>329</v>
      </c>
      <c r="L121" s="508" t="s">
        <v>3259</v>
      </c>
      <c r="M121" s="509" t="n">
        <v>23</v>
      </c>
      <c r="N121" s="494" t="s">
        <v>2759</v>
      </c>
      <c r="P121" s="497" t="s">
        <v>130</v>
      </c>
      <c r="Q121" s="498"/>
      <c r="R121" s="497"/>
      <c r="S121" s="499"/>
    </row>
    <row r="122" customFormat="false" ht="8.25" hidden="false" customHeight="false" outlineLevel="0" collapsed="false">
      <c r="A122" s="497" t="s">
        <v>22</v>
      </c>
      <c r="B122" s="498" t="s">
        <v>3260</v>
      </c>
      <c r="C122" s="497" t="n">
        <v>24</v>
      </c>
      <c r="D122" s="499"/>
      <c r="F122" s="493" t="n">
        <v>327</v>
      </c>
      <c r="G122" s="457" t="s">
        <v>3261</v>
      </c>
      <c r="H122" s="493" t="n">
        <v>23</v>
      </c>
      <c r="I122" s="494"/>
      <c r="K122" s="493" t="n">
        <v>331</v>
      </c>
      <c r="L122" s="457" t="s">
        <v>3262</v>
      </c>
      <c r="M122" s="493" t="n">
        <v>26</v>
      </c>
      <c r="N122" s="494" t="s">
        <v>2929</v>
      </c>
      <c r="P122" s="497" t="s">
        <v>130</v>
      </c>
      <c r="Q122" s="498"/>
      <c r="R122" s="497"/>
      <c r="S122" s="499"/>
    </row>
    <row r="123" customFormat="false" ht="8.25" hidden="false" customHeight="false" outlineLevel="0" collapsed="false">
      <c r="A123" s="497" t="s">
        <v>22</v>
      </c>
      <c r="B123" s="498" t="s">
        <v>3263</v>
      </c>
      <c r="C123" s="497" t="n">
        <v>27</v>
      </c>
      <c r="D123" s="499" t="s">
        <v>2838</v>
      </c>
      <c r="F123" s="493" t="n">
        <v>328</v>
      </c>
      <c r="G123" s="457" t="s">
        <v>3264</v>
      </c>
      <c r="H123" s="493" t="n">
        <v>26</v>
      </c>
      <c r="I123" s="494" t="s">
        <v>2783</v>
      </c>
      <c r="K123" s="493" t="n">
        <v>332</v>
      </c>
      <c r="L123" s="457" t="s">
        <v>3265</v>
      </c>
      <c r="M123" s="493" t="n">
        <v>26</v>
      </c>
      <c r="N123" s="493" t="s">
        <v>2929</v>
      </c>
      <c r="P123" s="497" t="s">
        <v>130</v>
      </c>
      <c r="Q123" s="498"/>
      <c r="R123" s="497"/>
      <c r="S123" s="497"/>
    </row>
    <row r="124" customFormat="false" ht="8.25" hidden="false" customHeight="false" outlineLevel="0" collapsed="false">
      <c r="A124" s="497" t="s">
        <v>22</v>
      </c>
      <c r="B124" s="498" t="s">
        <v>3266</v>
      </c>
      <c r="C124" s="497" t="n">
        <v>31</v>
      </c>
      <c r="D124" s="499"/>
      <c r="F124" s="493" t="n">
        <v>330</v>
      </c>
      <c r="G124" s="457" t="s">
        <v>3267</v>
      </c>
      <c r="H124" s="493" t="n">
        <v>25</v>
      </c>
      <c r="I124" s="494" t="s">
        <v>2929</v>
      </c>
      <c r="K124" s="493" t="n">
        <v>333</v>
      </c>
      <c r="L124" s="457" t="s">
        <v>3268</v>
      </c>
      <c r="M124" s="493" t="n">
        <v>21</v>
      </c>
      <c r="N124" s="493" t="s">
        <v>2783</v>
      </c>
      <c r="P124" s="497" t="s">
        <v>130</v>
      </c>
      <c r="Q124" s="498"/>
      <c r="R124" s="497"/>
      <c r="S124" s="499"/>
    </row>
    <row r="125" customFormat="false" ht="8.25" hidden="false" customHeight="false" outlineLevel="0" collapsed="false">
      <c r="A125" s="497" t="s">
        <v>22</v>
      </c>
      <c r="B125" s="498" t="s">
        <v>3269</v>
      </c>
      <c r="C125" s="497" t="n">
        <v>27</v>
      </c>
      <c r="D125" s="499"/>
      <c r="F125" s="493" t="n">
        <v>384</v>
      </c>
      <c r="G125" s="457" t="s">
        <v>3270</v>
      </c>
      <c r="H125" s="493" t="n">
        <v>28</v>
      </c>
      <c r="I125" s="494"/>
      <c r="K125" s="493" t="n">
        <v>334</v>
      </c>
      <c r="L125" s="457" t="s">
        <v>3271</v>
      </c>
      <c r="M125" s="493" t="n">
        <v>23</v>
      </c>
      <c r="N125" s="494" t="s">
        <v>2796</v>
      </c>
      <c r="P125" s="497" t="s">
        <v>130</v>
      </c>
      <c r="Q125" s="498"/>
      <c r="R125" s="497"/>
      <c r="S125" s="499"/>
    </row>
    <row r="126" customFormat="false" ht="8.25" hidden="false" customHeight="false" outlineLevel="0" collapsed="false">
      <c r="A126" s="497" t="s">
        <v>22</v>
      </c>
      <c r="B126" s="498" t="s">
        <v>3272</v>
      </c>
      <c r="C126" s="497" t="n">
        <v>25</v>
      </c>
      <c r="D126" s="499"/>
      <c r="F126" s="493" t="n">
        <v>385</v>
      </c>
      <c r="G126" s="457" t="s">
        <v>3273</v>
      </c>
      <c r="H126" s="493" t="n">
        <v>25</v>
      </c>
      <c r="I126" s="494"/>
      <c r="K126" s="493" t="n">
        <v>335</v>
      </c>
      <c r="L126" s="457" t="s">
        <v>3274</v>
      </c>
      <c r="M126" s="493" t="n">
        <v>22</v>
      </c>
      <c r="N126" s="494"/>
      <c r="P126" s="497" t="s">
        <v>130</v>
      </c>
      <c r="Q126" s="498"/>
      <c r="R126" s="497"/>
      <c r="S126" s="499"/>
    </row>
    <row r="127" customFormat="false" ht="8.25" hidden="false" customHeight="false" outlineLevel="0" collapsed="false">
      <c r="A127" s="497" t="s">
        <v>22</v>
      </c>
      <c r="B127" s="498" t="s">
        <v>3275</v>
      </c>
      <c r="C127" s="497" t="n">
        <v>27</v>
      </c>
      <c r="D127" s="499"/>
      <c r="F127" s="493" t="n">
        <v>386</v>
      </c>
      <c r="G127" s="457" t="s">
        <v>3276</v>
      </c>
      <c r="H127" s="493" t="n">
        <v>26</v>
      </c>
      <c r="I127" s="494"/>
      <c r="K127" s="493" t="n">
        <v>336</v>
      </c>
      <c r="L127" s="457" t="s">
        <v>3277</v>
      </c>
      <c r="M127" s="493" t="n">
        <v>23</v>
      </c>
      <c r="N127" s="494" t="s">
        <v>2759</v>
      </c>
      <c r="P127" s="497" t="s">
        <v>130</v>
      </c>
      <c r="Q127" s="498"/>
      <c r="R127" s="497"/>
      <c r="S127" s="499"/>
    </row>
    <row r="128" customFormat="false" ht="8.25" hidden="false" customHeight="false" outlineLevel="0" collapsed="false">
      <c r="A128" s="497" t="s">
        <v>22</v>
      </c>
      <c r="B128" s="498" t="s">
        <v>3278</v>
      </c>
      <c r="C128" s="497" t="n">
        <v>27</v>
      </c>
      <c r="D128" s="499" t="s">
        <v>2790</v>
      </c>
      <c r="F128" s="493" t="n">
        <v>387</v>
      </c>
      <c r="G128" s="457" t="s">
        <v>3279</v>
      </c>
      <c r="H128" s="493" t="n">
        <v>26</v>
      </c>
      <c r="I128" s="494"/>
      <c r="K128" s="493" t="n">
        <v>337</v>
      </c>
      <c r="L128" s="457" t="s">
        <v>3280</v>
      </c>
      <c r="M128" s="493" t="n">
        <v>32</v>
      </c>
      <c r="N128" s="494" t="s">
        <v>2756</v>
      </c>
      <c r="P128" s="497" t="s">
        <v>130</v>
      </c>
      <c r="Q128" s="498"/>
      <c r="R128" s="497"/>
      <c r="S128" s="499"/>
    </row>
    <row r="129" customFormat="false" ht="8.25" hidden="false" customHeight="false" outlineLevel="0" collapsed="false">
      <c r="A129" s="497" t="s">
        <v>22</v>
      </c>
      <c r="B129" s="498" t="s">
        <v>3281</v>
      </c>
      <c r="C129" s="497" t="n">
        <v>27</v>
      </c>
      <c r="D129" s="499"/>
      <c r="F129" s="493" t="n">
        <v>388</v>
      </c>
      <c r="G129" s="457" t="s">
        <v>3282</v>
      </c>
      <c r="H129" s="493" t="n">
        <v>26</v>
      </c>
      <c r="I129" s="494" t="s">
        <v>2929</v>
      </c>
      <c r="K129" s="493" t="n">
        <v>338</v>
      </c>
      <c r="L129" s="457" t="s">
        <v>3283</v>
      </c>
      <c r="M129" s="493" t="n">
        <v>22</v>
      </c>
      <c r="N129" s="494"/>
      <c r="P129" s="497" t="s">
        <v>130</v>
      </c>
      <c r="Q129" s="503"/>
      <c r="R129" s="504"/>
      <c r="S129" s="499"/>
    </row>
    <row r="130" customFormat="false" ht="8.25" hidden="false" customHeight="false" outlineLevel="0" collapsed="false">
      <c r="A130" s="497" t="s">
        <v>22</v>
      </c>
      <c r="B130" s="498" t="s">
        <v>3284</v>
      </c>
      <c r="C130" s="497" t="n">
        <v>26</v>
      </c>
      <c r="D130" s="499"/>
      <c r="F130" s="493" t="n">
        <v>389</v>
      </c>
      <c r="G130" s="457" t="s">
        <v>3285</v>
      </c>
      <c r="H130" s="493" t="n">
        <v>23</v>
      </c>
      <c r="I130" s="494" t="s">
        <v>2929</v>
      </c>
      <c r="K130" s="493" t="n">
        <v>339</v>
      </c>
      <c r="L130" s="457" t="s">
        <v>3286</v>
      </c>
      <c r="M130" s="493" t="n">
        <v>21</v>
      </c>
      <c r="N130" s="494" t="s">
        <v>2929</v>
      </c>
      <c r="P130" s="497" t="s">
        <v>130</v>
      </c>
      <c r="Q130" s="498"/>
      <c r="R130" s="497"/>
      <c r="S130" s="499"/>
    </row>
    <row r="131" customFormat="false" ht="8.25" hidden="false" customHeight="false" outlineLevel="0" collapsed="false">
      <c r="A131" s="497" t="s">
        <v>22</v>
      </c>
      <c r="B131" s="498" t="s">
        <v>3287</v>
      </c>
      <c r="C131" s="497" t="n">
        <v>25</v>
      </c>
      <c r="D131" s="499"/>
      <c r="F131" s="493" t="n">
        <v>390</v>
      </c>
      <c r="G131" s="457" t="s">
        <v>3288</v>
      </c>
      <c r="H131" s="493" t="n">
        <v>25</v>
      </c>
      <c r="I131" s="494"/>
      <c r="K131" s="493" t="n">
        <v>340</v>
      </c>
      <c r="L131" s="457" t="s">
        <v>3289</v>
      </c>
      <c r="M131" s="493" t="n">
        <v>25</v>
      </c>
      <c r="N131" s="494" t="s">
        <v>2796</v>
      </c>
      <c r="P131" s="497" t="s">
        <v>130</v>
      </c>
      <c r="Q131" s="498"/>
      <c r="R131" s="497"/>
      <c r="S131" s="499"/>
    </row>
    <row r="132" customFormat="false" ht="8.25" hidden="false" customHeight="false" outlineLevel="0" collapsed="false">
      <c r="A132" s="497" t="s">
        <v>22</v>
      </c>
      <c r="B132" s="498" t="s">
        <v>3290</v>
      </c>
      <c r="C132" s="497" t="n">
        <v>22</v>
      </c>
      <c r="D132" s="499"/>
      <c r="F132" s="493" t="n">
        <v>391</v>
      </c>
      <c r="G132" s="457" t="s">
        <v>3291</v>
      </c>
      <c r="H132" s="493" t="n">
        <v>22</v>
      </c>
      <c r="I132" s="494"/>
      <c r="K132" s="493" t="n">
        <v>341</v>
      </c>
      <c r="L132" s="457" t="s">
        <v>3292</v>
      </c>
      <c r="M132" s="493" t="n">
        <v>26</v>
      </c>
      <c r="N132" s="494"/>
      <c r="P132" s="497" t="s">
        <v>130</v>
      </c>
      <c r="Q132" s="498"/>
      <c r="R132" s="497"/>
      <c r="S132" s="499"/>
    </row>
    <row r="133" customFormat="false" ht="8.25" hidden="false" customHeight="false" outlineLevel="0" collapsed="false">
      <c r="A133" s="497" t="s">
        <v>22</v>
      </c>
      <c r="B133" s="498" t="s">
        <v>3293</v>
      </c>
      <c r="C133" s="497" t="n">
        <v>24</v>
      </c>
      <c r="D133" s="499"/>
      <c r="F133" s="493" t="n">
        <v>392</v>
      </c>
      <c r="G133" s="457" t="s">
        <v>3294</v>
      </c>
      <c r="H133" s="493" t="n">
        <v>25</v>
      </c>
      <c r="I133" s="494" t="s">
        <v>2929</v>
      </c>
      <c r="K133" s="493" t="n">
        <v>342</v>
      </c>
      <c r="L133" s="457" t="s">
        <v>3295</v>
      </c>
      <c r="M133" s="493" t="n">
        <v>23</v>
      </c>
      <c r="N133" s="494"/>
      <c r="P133" s="497" t="s">
        <v>130</v>
      </c>
      <c r="Q133" s="498"/>
      <c r="R133" s="497"/>
      <c r="S133" s="499"/>
    </row>
    <row r="134" customFormat="false" ht="8.25" hidden="false" customHeight="false" outlineLevel="0" collapsed="false">
      <c r="A134" s="497" t="s">
        <v>22</v>
      </c>
      <c r="B134" s="498" t="s">
        <v>3296</v>
      </c>
      <c r="C134" s="497" t="n">
        <v>25</v>
      </c>
      <c r="D134" s="499"/>
      <c r="F134" s="497" t="s">
        <v>51</v>
      </c>
      <c r="G134" s="498" t="s">
        <v>3297</v>
      </c>
      <c r="H134" s="497" t="n">
        <v>23</v>
      </c>
      <c r="I134" s="499" t="s">
        <v>2929</v>
      </c>
      <c r="K134" s="493" t="n">
        <v>343</v>
      </c>
      <c r="L134" s="457" t="s">
        <v>3298</v>
      </c>
      <c r="M134" s="493" t="n">
        <v>23</v>
      </c>
      <c r="N134" s="494" t="s">
        <v>2796</v>
      </c>
      <c r="P134" s="497" t="s">
        <v>130</v>
      </c>
      <c r="Q134" s="498"/>
      <c r="R134" s="497"/>
      <c r="S134" s="497"/>
    </row>
    <row r="135" customFormat="false" ht="8.25" hidden="false" customHeight="false" outlineLevel="0" collapsed="false">
      <c r="A135" s="497" t="s">
        <v>22</v>
      </c>
      <c r="B135" s="498" t="s">
        <v>3299</v>
      </c>
      <c r="C135" s="497" t="n">
        <v>25</v>
      </c>
      <c r="D135" s="499"/>
      <c r="F135" s="497" t="s">
        <v>51</v>
      </c>
      <c r="G135" s="498" t="s">
        <v>3189</v>
      </c>
      <c r="H135" s="497" t="n">
        <v>25</v>
      </c>
      <c r="I135" s="499"/>
      <c r="K135" s="493" t="n">
        <v>344</v>
      </c>
      <c r="L135" s="457" t="s">
        <v>3300</v>
      </c>
      <c r="M135" s="493" t="n">
        <v>24</v>
      </c>
      <c r="N135" s="494"/>
      <c r="P135" s="497" t="s">
        <v>130</v>
      </c>
      <c r="Q135" s="498"/>
      <c r="R135" s="497"/>
      <c r="S135" s="497"/>
    </row>
    <row r="136" customFormat="false" ht="8.25" hidden="false" customHeight="false" outlineLevel="0" collapsed="false">
      <c r="A136" s="497" t="s">
        <v>22</v>
      </c>
      <c r="B136" s="498" t="s">
        <v>3301</v>
      </c>
      <c r="C136" s="497" t="n">
        <v>25</v>
      </c>
      <c r="D136" s="499"/>
      <c r="F136" s="497" t="s">
        <v>51</v>
      </c>
      <c r="G136" s="498" t="s">
        <v>744</v>
      </c>
      <c r="H136" s="497" t="n">
        <v>28</v>
      </c>
      <c r="I136" s="499"/>
      <c r="K136" s="493" t="n">
        <v>345</v>
      </c>
      <c r="L136" s="457" t="s">
        <v>3302</v>
      </c>
      <c r="M136" s="493" t="n">
        <v>26</v>
      </c>
      <c r="N136" s="494" t="s">
        <v>2929</v>
      </c>
      <c r="P136" s="497" t="s">
        <v>130</v>
      </c>
      <c r="Q136" s="498"/>
      <c r="R136" s="497"/>
      <c r="S136" s="499"/>
    </row>
    <row r="137" customFormat="false" ht="8.25" hidden="false" customHeight="false" outlineLevel="0" collapsed="false">
      <c r="A137" s="497" t="s">
        <v>22</v>
      </c>
      <c r="B137" s="498" t="s">
        <v>3303</v>
      </c>
      <c r="C137" s="497" t="n">
        <v>24</v>
      </c>
      <c r="D137" s="499"/>
      <c r="F137" s="497" t="s">
        <v>51</v>
      </c>
      <c r="G137" s="498" t="s">
        <v>3304</v>
      </c>
      <c r="H137" s="497" t="n">
        <v>27</v>
      </c>
      <c r="I137" s="499" t="s">
        <v>2929</v>
      </c>
      <c r="K137" s="493" t="n">
        <v>346</v>
      </c>
      <c r="L137" s="457" t="s">
        <v>3305</v>
      </c>
      <c r="M137" s="493" t="n">
        <v>23</v>
      </c>
      <c r="N137" s="494"/>
      <c r="P137" s="497" t="s">
        <v>130</v>
      </c>
      <c r="Q137" s="498"/>
      <c r="R137" s="497"/>
      <c r="S137" s="497"/>
    </row>
    <row r="138" customFormat="false" ht="8.25" hidden="false" customHeight="false" outlineLevel="0" collapsed="false">
      <c r="A138" s="497" t="s">
        <v>22</v>
      </c>
      <c r="B138" s="498" t="s">
        <v>3306</v>
      </c>
      <c r="C138" s="497" t="n">
        <v>26</v>
      </c>
      <c r="D138" s="499"/>
      <c r="F138" s="497" t="s">
        <v>51</v>
      </c>
      <c r="G138" s="498" t="s">
        <v>3307</v>
      </c>
      <c r="H138" s="497" t="n">
        <v>24</v>
      </c>
      <c r="I138" s="499" t="s">
        <v>2929</v>
      </c>
      <c r="K138" s="493" t="n">
        <v>347</v>
      </c>
      <c r="L138" s="457" t="s">
        <v>3308</v>
      </c>
      <c r="M138" s="493" t="n">
        <v>33</v>
      </c>
      <c r="N138" s="494" t="s">
        <v>2808</v>
      </c>
      <c r="P138" s="497" t="s">
        <v>130</v>
      </c>
      <c r="Q138" s="498"/>
      <c r="R138" s="497"/>
      <c r="S138" s="499"/>
    </row>
    <row r="139" customFormat="false" ht="8.25" hidden="false" customHeight="false" outlineLevel="0" collapsed="false">
      <c r="A139" s="497" t="s">
        <v>22</v>
      </c>
      <c r="B139" s="498" t="s">
        <v>3309</v>
      </c>
      <c r="C139" s="497" t="n">
        <v>28</v>
      </c>
      <c r="D139" s="499"/>
      <c r="F139" s="497" t="s">
        <v>51</v>
      </c>
      <c r="G139" s="498" t="s">
        <v>3310</v>
      </c>
      <c r="H139" s="497" t="n">
        <v>27</v>
      </c>
      <c r="I139" s="499" t="s">
        <v>2929</v>
      </c>
      <c r="K139" s="493" t="n">
        <v>348</v>
      </c>
      <c r="L139" s="495" t="s">
        <v>3311</v>
      </c>
      <c r="M139" s="496" t="n">
        <v>23</v>
      </c>
      <c r="N139" s="510" t="s">
        <v>2759</v>
      </c>
      <c r="P139" s="497" t="s">
        <v>130</v>
      </c>
      <c r="Q139" s="498"/>
      <c r="R139" s="497"/>
      <c r="S139" s="499"/>
    </row>
    <row r="140" customFormat="false" ht="8.25" hidden="false" customHeight="false" outlineLevel="0" collapsed="false">
      <c r="A140" s="497" t="s">
        <v>22</v>
      </c>
      <c r="B140" s="498" t="s">
        <v>3312</v>
      </c>
      <c r="C140" s="497" t="n">
        <v>28</v>
      </c>
      <c r="D140" s="499"/>
      <c r="F140" s="497" t="s">
        <v>51</v>
      </c>
      <c r="G140" s="498" t="s">
        <v>3313</v>
      </c>
      <c r="H140" s="497" t="n">
        <v>26</v>
      </c>
      <c r="I140" s="499" t="s">
        <v>2929</v>
      </c>
      <c r="K140" s="493" t="n">
        <v>349</v>
      </c>
      <c r="L140" s="457" t="s">
        <v>3314</v>
      </c>
      <c r="M140" s="493" t="n">
        <v>31</v>
      </c>
      <c r="N140" s="494" t="s">
        <v>2756</v>
      </c>
      <c r="P140" s="497" t="s">
        <v>130</v>
      </c>
      <c r="Q140" s="503"/>
      <c r="R140" s="504"/>
      <c r="S140" s="499"/>
    </row>
    <row r="141" customFormat="false" ht="8.25" hidden="false" customHeight="false" outlineLevel="0" collapsed="false">
      <c r="A141" s="497" t="s">
        <v>22</v>
      </c>
      <c r="B141" s="498" t="s">
        <v>3315</v>
      </c>
      <c r="C141" s="497" t="n">
        <v>27</v>
      </c>
      <c r="D141" s="499"/>
      <c r="F141" s="497" t="s">
        <v>51</v>
      </c>
      <c r="G141" s="498" t="s">
        <v>3316</v>
      </c>
      <c r="H141" s="497" t="n">
        <v>23</v>
      </c>
      <c r="I141" s="499" t="s">
        <v>2929</v>
      </c>
      <c r="K141" s="493" t="n">
        <v>350</v>
      </c>
      <c r="L141" s="457" t="s">
        <v>3317</v>
      </c>
      <c r="M141" s="493" t="n">
        <v>26</v>
      </c>
      <c r="N141" s="494" t="s">
        <v>2796</v>
      </c>
      <c r="P141" s="497" t="s">
        <v>130</v>
      </c>
      <c r="Q141" s="503"/>
      <c r="R141" s="504"/>
      <c r="S141" s="497"/>
    </row>
    <row r="142" customFormat="false" ht="8.25" hidden="false" customHeight="false" outlineLevel="0" collapsed="false">
      <c r="A142" s="497" t="s">
        <v>22</v>
      </c>
      <c r="B142" s="498" t="s">
        <v>3318</v>
      </c>
      <c r="C142" s="497" t="n">
        <v>29</v>
      </c>
      <c r="D142" s="499"/>
      <c r="F142" s="497" t="s">
        <v>51</v>
      </c>
      <c r="G142" s="498" t="s">
        <v>3319</v>
      </c>
      <c r="H142" s="497" t="n">
        <v>27</v>
      </c>
      <c r="I142" s="499"/>
      <c r="K142" s="493" t="n">
        <v>351</v>
      </c>
      <c r="L142" s="457" t="s">
        <v>3320</v>
      </c>
      <c r="M142" s="493" t="n">
        <v>23</v>
      </c>
      <c r="N142" s="494"/>
      <c r="P142" s="497" t="s">
        <v>130</v>
      </c>
      <c r="Q142" s="498"/>
      <c r="R142" s="497"/>
      <c r="S142" s="497"/>
    </row>
    <row r="143" customFormat="false" ht="8.25" hidden="false" customHeight="false" outlineLevel="0" collapsed="false">
      <c r="A143" s="497" t="s">
        <v>22</v>
      </c>
      <c r="B143" s="498" t="s">
        <v>3321</v>
      </c>
      <c r="C143" s="497" t="n">
        <v>26</v>
      </c>
      <c r="D143" s="499"/>
      <c r="F143" s="497" t="s">
        <v>51</v>
      </c>
      <c r="G143" s="498" t="s">
        <v>3322</v>
      </c>
      <c r="H143" s="497" t="n">
        <v>23</v>
      </c>
      <c r="I143" s="499" t="s">
        <v>2929</v>
      </c>
      <c r="K143" s="493" t="n">
        <v>352</v>
      </c>
      <c r="L143" s="457" t="s">
        <v>3323</v>
      </c>
      <c r="M143" s="493" t="n">
        <v>28</v>
      </c>
      <c r="N143" s="494" t="s">
        <v>2790</v>
      </c>
      <c r="P143" s="497" t="s">
        <v>130</v>
      </c>
      <c r="Q143" s="498"/>
      <c r="R143" s="497"/>
      <c r="S143" s="497"/>
    </row>
    <row r="144" customFormat="false" ht="8.25" hidden="false" customHeight="false" outlineLevel="0" collapsed="false">
      <c r="A144" s="497" t="s">
        <v>22</v>
      </c>
      <c r="B144" s="498" t="s">
        <v>3324</v>
      </c>
      <c r="C144" s="497" t="n">
        <v>25</v>
      </c>
      <c r="D144" s="499"/>
      <c r="F144" s="497" t="s">
        <v>51</v>
      </c>
      <c r="G144" s="498" t="s">
        <v>3325</v>
      </c>
      <c r="H144" s="497" t="n">
        <v>35</v>
      </c>
      <c r="I144" s="499" t="s">
        <v>2756</v>
      </c>
      <c r="K144" s="493" t="n">
        <v>353</v>
      </c>
      <c r="L144" s="457" t="s">
        <v>3326</v>
      </c>
      <c r="M144" s="493" t="n">
        <v>29</v>
      </c>
      <c r="N144" s="494" t="s">
        <v>2929</v>
      </c>
      <c r="P144" s="497" t="s">
        <v>130</v>
      </c>
      <c r="Q144" s="498"/>
      <c r="R144" s="497"/>
      <c r="S144" s="499"/>
    </row>
    <row r="145" customFormat="false" ht="8.25" hidden="false" customHeight="false" outlineLevel="0" collapsed="false">
      <c r="A145" s="497" t="s">
        <v>22</v>
      </c>
      <c r="B145" s="498" t="s">
        <v>3327</v>
      </c>
      <c r="C145" s="497" t="n">
        <v>24</v>
      </c>
      <c r="D145" s="499"/>
      <c r="F145" s="497" t="s">
        <v>51</v>
      </c>
      <c r="G145" s="498" t="s">
        <v>3328</v>
      </c>
      <c r="H145" s="497" t="n">
        <v>26</v>
      </c>
      <c r="I145" s="499" t="s">
        <v>2929</v>
      </c>
      <c r="K145" s="493" t="n">
        <v>354</v>
      </c>
      <c r="L145" s="457" t="s">
        <v>3329</v>
      </c>
      <c r="M145" s="493" t="n">
        <v>22</v>
      </c>
      <c r="N145" s="494"/>
      <c r="Q145" s="498"/>
      <c r="R145" s="497"/>
      <c r="S145" s="499"/>
    </row>
    <row r="146" customFormat="false" ht="8.25" hidden="false" customHeight="false" outlineLevel="0" collapsed="false">
      <c r="A146" s="497" t="s">
        <v>22</v>
      </c>
      <c r="B146" s="498" t="s">
        <v>3330</v>
      </c>
      <c r="C146" s="497" t="n">
        <v>25</v>
      </c>
      <c r="D146" s="499"/>
      <c r="F146" s="497" t="s">
        <v>51</v>
      </c>
      <c r="G146" s="498" t="s">
        <v>3331</v>
      </c>
      <c r="H146" s="497" t="n">
        <v>28</v>
      </c>
      <c r="I146" s="499" t="s">
        <v>2929</v>
      </c>
      <c r="K146" s="493" t="n">
        <v>355</v>
      </c>
      <c r="L146" s="457" t="s">
        <v>3332</v>
      </c>
      <c r="M146" s="493" t="n">
        <v>28</v>
      </c>
      <c r="N146" s="494" t="s">
        <v>2929</v>
      </c>
      <c r="Q146" s="498"/>
      <c r="R146" s="497"/>
      <c r="S146" s="497"/>
    </row>
    <row r="147" customFormat="false" ht="8.25" hidden="false" customHeight="false" outlineLevel="0" collapsed="false">
      <c r="A147" s="497" t="s">
        <v>22</v>
      </c>
      <c r="B147" s="498" t="s">
        <v>3333</v>
      </c>
      <c r="C147" s="497" t="n">
        <v>25</v>
      </c>
      <c r="D147" s="499"/>
      <c r="F147" s="497" t="s">
        <v>51</v>
      </c>
      <c r="G147" s="498" t="s">
        <v>3334</v>
      </c>
      <c r="H147" s="497" t="n">
        <v>27</v>
      </c>
      <c r="I147" s="499" t="s">
        <v>2929</v>
      </c>
      <c r="K147" s="493" t="n">
        <v>356</v>
      </c>
      <c r="L147" s="457" t="s">
        <v>3335</v>
      </c>
      <c r="M147" s="493" t="n">
        <v>28</v>
      </c>
      <c r="N147" s="494"/>
    </row>
    <row r="148" customFormat="false" ht="8.25" hidden="false" customHeight="false" outlineLevel="0" collapsed="false">
      <c r="A148" s="497" t="s">
        <v>22</v>
      </c>
      <c r="B148" s="498" t="s">
        <v>3336</v>
      </c>
      <c r="C148" s="497" t="n">
        <v>25</v>
      </c>
      <c r="D148" s="499"/>
      <c r="F148" s="497" t="s">
        <v>51</v>
      </c>
      <c r="G148" s="498" t="s">
        <v>3337</v>
      </c>
      <c r="H148" s="497" t="n">
        <v>23</v>
      </c>
      <c r="I148" s="499" t="s">
        <v>2929</v>
      </c>
      <c r="K148" s="493" t="n">
        <v>357</v>
      </c>
      <c r="L148" s="457" t="s">
        <v>3338</v>
      </c>
      <c r="M148" s="493" t="n">
        <v>22</v>
      </c>
      <c r="N148" s="510" t="s">
        <v>2759</v>
      </c>
    </row>
    <row r="149" customFormat="false" ht="8.25" hidden="false" customHeight="false" outlineLevel="0" collapsed="false">
      <c r="A149" s="497" t="s">
        <v>22</v>
      </c>
      <c r="B149" s="498" t="s">
        <v>3339</v>
      </c>
      <c r="C149" s="497" t="n">
        <v>22</v>
      </c>
      <c r="D149" s="499"/>
      <c r="F149" s="497" t="s">
        <v>51</v>
      </c>
      <c r="G149" s="498" t="s">
        <v>3340</v>
      </c>
      <c r="H149" s="497" t="n">
        <v>26</v>
      </c>
      <c r="I149" s="499" t="s">
        <v>2929</v>
      </c>
      <c r="K149" s="493" t="n">
        <v>358</v>
      </c>
      <c r="L149" s="457" t="s">
        <v>3341</v>
      </c>
      <c r="M149" s="493" t="n">
        <v>25</v>
      </c>
      <c r="N149" s="494"/>
    </row>
    <row r="150" customFormat="false" ht="8.25" hidden="false" customHeight="false" outlineLevel="0" collapsed="false">
      <c r="A150" s="497" t="s">
        <v>22</v>
      </c>
      <c r="B150" s="498" t="s">
        <v>3342</v>
      </c>
      <c r="C150" s="497" t="n">
        <v>22</v>
      </c>
      <c r="D150" s="499"/>
      <c r="F150" s="497" t="s">
        <v>51</v>
      </c>
      <c r="G150" s="498" t="s">
        <v>3343</v>
      </c>
      <c r="H150" s="497" t="n">
        <v>23</v>
      </c>
      <c r="I150" s="499" t="s">
        <v>2929</v>
      </c>
      <c r="K150" s="493" t="n">
        <v>359</v>
      </c>
      <c r="L150" s="457" t="s">
        <v>3344</v>
      </c>
      <c r="M150" s="493" t="n">
        <v>24</v>
      </c>
      <c r="N150" s="494" t="s">
        <v>2796</v>
      </c>
    </row>
    <row r="151" customFormat="false" ht="8.25" hidden="false" customHeight="false" outlineLevel="0" collapsed="false">
      <c r="A151" s="497" t="s">
        <v>22</v>
      </c>
      <c r="B151" s="498" t="s">
        <v>3345</v>
      </c>
      <c r="C151" s="497" t="n">
        <v>22</v>
      </c>
      <c r="D151" s="499"/>
      <c r="F151" s="497" t="s">
        <v>51</v>
      </c>
      <c r="G151" s="498" t="s">
        <v>3346</v>
      </c>
      <c r="H151" s="497" t="n">
        <v>25</v>
      </c>
      <c r="I151" s="499"/>
      <c r="K151" s="493" t="n">
        <v>360</v>
      </c>
      <c r="L151" s="457" t="s">
        <v>3347</v>
      </c>
      <c r="M151" s="493" t="n">
        <v>25</v>
      </c>
      <c r="N151" s="494"/>
    </row>
    <row r="152" customFormat="false" ht="8.25" hidden="false" customHeight="false" outlineLevel="0" collapsed="false">
      <c r="A152" s="497" t="s">
        <v>22</v>
      </c>
      <c r="B152" s="498" t="s">
        <v>3348</v>
      </c>
      <c r="C152" s="497" t="n">
        <v>22</v>
      </c>
      <c r="D152" s="499"/>
      <c r="F152" s="497" t="s">
        <v>51</v>
      </c>
      <c r="G152" s="498" t="s">
        <v>3349</v>
      </c>
      <c r="H152" s="497" t="n">
        <v>25</v>
      </c>
      <c r="I152" s="499" t="s">
        <v>2929</v>
      </c>
      <c r="K152" s="493" t="n">
        <v>361</v>
      </c>
      <c r="L152" s="457" t="s">
        <v>3350</v>
      </c>
      <c r="M152" s="493" t="n">
        <v>27</v>
      </c>
      <c r="N152" s="494"/>
    </row>
    <row r="153" customFormat="false" ht="8.25" hidden="false" customHeight="false" outlineLevel="0" collapsed="false">
      <c r="A153" s="497" t="s">
        <v>22</v>
      </c>
      <c r="B153" s="498" t="s">
        <v>3351</v>
      </c>
      <c r="C153" s="497" t="n">
        <v>22</v>
      </c>
      <c r="D153" s="499"/>
      <c r="F153" s="497" t="s">
        <v>51</v>
      </c>
      <c r="G153" s="498" t="s">
        <v>3352</v>
      </c>
      <c r="H153" s="497" t="n">
        <v>24</v>
      </c>
      <c r="I153" s="499"/>
      <c r="K153" s="493" t="n">
        <v>362</v>
      </c>
      <c r="L153" s="457" t="s">
        <v>3353</v>
      </c>
      <c r="M153" s="493" t="n">
        <v>24</v>
      </c>
      <c r="N153" s="494" t="s">
        <v>2929</v>
      </c>
    </row>
    <row r="154" customFormat="false" ht="8.25" hidden="false" customHeight="false" outlineLevel="0" collapsed="false">
      <c r="A154" s="497" t="s">
        <v>22</v>
      </c>
      <c r="B154" s="498" t="s">
        <v>3354</v>
      </c>
      <c r="C154" s="497" t="n">
        <v>22</v>
      </c>
      <c r="D154" s="499"/>
      <c r="F154" s="497" t="s">
        <v>51</v>
      </c>
      <c r="G154" s="498" t="s">
        <v>3355</v>
      </c>
      <c r="H154" s="497" t="n">
        <v>30</v>
      </c>
      <c r="I154" s="499" t="s">
        <v>2753</v>
      </c>
      <c r="K154" s="493" t="n">
        <v>363</v>
      </c>
      <c r="L154" s="457" t="s">
        <v>3356</v>
      </c>
      <c r="M154" s="493" t="n">
        <v>32</v>
      </c>
      <c r="N154" s="494" t="s">
        <v>2756</v>
      </c>
    </row>
    <row r="155" customFormat="false" ht="8.25" hidden="false" customHeight="false" outlineLevel="0" collapsed="false">
      <c r="A155" s="497" t="s">
        <v>22</v>
      </c>
      <c r="B155" s="498" t="s">
        <v>3357</v>
      </c>
      <c r="C155" s="497" t="n">
        <v>22</v>
      </c>
      <c r="D155" s="499"/>
      <c r="F155" s="497" t="s">
        <v>51</v>
      </c>
      <c r="G155" s="498" t="s">
        <v>3358</v>
      </c>
      <c r="H155" s="497" t="n">
        <v>30</v>
      </c>
      <c r="I155" s="499" t="s">
        <v>2756</v>
      </c>
      <c r="K155" s="493" t="n">
        <v>364</v>
      </c>
      <c r="L155" s="457" t="s">
        <v>3359</v>
      </c>
      <c r="M155" s="493" t="n">
        <v>25</v>
      </c>
      <c r="N155" s="494" t="s">
        <v>2929</v>
      </c>
    </row>
    <row r="156" customFormat="false" ht="8.25" hidden="false" customHeight="false" outlineLevel="0" collapsed="false">
      <c r="A156" s="497"/>
      <c r="B156" s="498"/>
      <c r="C156" s="497"/>
      <c r="D156" s="499"/>
      <c r="F156" s="497" t="s">
        <v>51</v>
      </c>
      <c r="G156" s="498" t="s">
        <v>3360</v>
      </c>
      <c r="H156" s="497" t="n">
        <v>28</v>
      </c>
      <c r="I156" s="499" t="s">
        <v>2756</v>
      </c>
      <c r="K156" s="493" t="n">
        <v>365</v>
      </c>
      <c r="L156" s="457" t="s">
        <v>3361</v>
      </c>
      <c r="M156" s="493" t="n">
        <v>25</v>
      </c>
      <c r="N156" s="494"/>
    </row>
    <row r="157" customFormat="false" ht="8.25" hidden="false" customHeight="false" outlineLevel="0" collapsed="false">
      <c r="F157" s="497" t="s">
        <v>51</v>
      </c>
      <c r="G157" s="498" t="s">
        <v>3362</v>
      </c>
      <c r="H157" s="497" t="n">
        <v>27</v>
      </c>
      <c r="I157" s="499" t="s">
        <v>2918</v>
      </c>
      <c r="K157" s="497" t="s">
        <v>122</v>
      </c>
      <c r="L157" s="498" t="s">
        <v>3363</v>
      </c>
      <c r="M157" s="497" t="n">
        <v>29</v>
      </c>
      <c r="N157" s="499"/>
    </row>
    <row r="158" customFormat="false" ht="8.25" hidden="false" customHeight="false" outlineLevel="0" collapsed="false">
      <c r="F158" s="497" t="s">
        <v>51</v>
      </c>
      <c r="G158" s="498" t="s">
        <v>3364</v>
      </c>
      <c r="H158" s="497" t="n">
        <v>28</v>
      </c>
      <c r="I158" s="497" t="s">
        <v>3365</v>
      </c>
      <c r="K158" s="497" t="s">
        <v>122</v>
      </c>
      <c r="L158" s="498" t="s">
        <v>3366</v>
      </c>
      <c r="M158" s="497" t="n">
        <v>25</v>
      </c>
      <c r="N158" s="499"/>
    </row>
    <row r="159" customFormat="false" ht="8.25" hidden="false" customHeight="false" outlineLevel="0" collapsed="false">
      <c r="F159" s="497" t="s">
        <v>51</v>
      </c>
      <c r="G159" s="498" t="s">
        <v>1070</v>
      </c>
      <c r="H159" s="497" t="n">
        <v>27</v>
      </c>
      <c r="I159" s="497"/>
      <c r="K159" s="497" t="s">
        <v>122</v>
      </c>
      <c r="L159" s="498" t="s">
        <v>3367</v>
      </c>
      <c r="M159" s="497" t="n">
        <v>25</v>
      </c>
      <c r="N159" s="499"/>
    </row>
    <row r="160" customFormat="false" ht="8.25" hidden="false" customHeight="false" outlineLevel="0" collapsed="false">
      <c r="F160" s="497" t="s">
        <v>51</v>
      </c>
      <c r="G160" s="498" t="s">
        <v>3368</v>
      </c>
      <c r="H160" s="497" t="n">
        <v>27</v>
      </c>
      <c r="I160" s="499" t="s">
        <v>3369</v>
      </c>
      <c r="K160" s="497" t="s">
        <v>122</v>
      </c>
      <c r="L160" s="498" t="s">
        <v>3370</v>
      </c>
      <c r="M160" s="497" t="n">
        <v>23</v>
      </c>
      <c r="N160" s="499" t="s">
        <v>2918</v>
      </c>
    </row>
    <row r="161" customFormat="false" ht="8.25" hidden="false" customHeight="false" outlineLevel="0" collapsed="false">
      <c r="F161" s="497" t="s">
        <v>51</v>
      </c>
      <c r="G161" s="498" t="s">
        <v>3371</v>
      </c>
      <c r="H161" s="497" t="n">
        <v>28</v>
      </c>
      <c r="I161" s="499" t="s">
        <v>2756</v>
      </c>
      <c r="K161" s="497" t="s">
        <v>122</v>
      </c>
      <c r="L161" s="498" t="s">
        <v>3372</v>
      </c>
      <c r="M161" s="497" t="n">
        <v>22</v>
      </c>
      <c r="N161" s="499"/>
    </row>
    <row r="162" customFormat="false" ht="8.25" hidden="false" customHeight="false" outlineLevel="0" collapsed="false">
      <c r="F162" s="497" t="s">
        <v>51</v>
      </c>
      <c r="G162" s="498" t="s">
        <v>3373</v>
      </c>
      <c r="H162" s="497" t="n">
        <v>27</v>
      </c>
      <c r="I162" s="499" t="s">
        <v>3374</v>
      </c>
      <c r="K162" s="497" t="s">
        <v>122</v>
      </c>
      <c r="L162" s="498" t="s">
        <v>3375</v>
      </c>
      <c r="M162" s="497" t="n">
        <v>23</v>
      </c>
      <c r="N162" s="499"/>
    </row>
    <row r="163" customFormat="false" ht="8.25" hidden="false" customHeight="false" outlineLevel="0" collapsed="false">
      <c r="F163" s="497" t="s">
        <v>51</v>
      </c>
      <c r="G163" s="498" t="s">
        <v>1467</v>
      </c>
      <c r="H163" s="497" t="n">
        <v>27</v>
      </c>
      <c r="I163" s="497" t="s">
        <v>2756</v>
      </c>
      <c r="K163" s="497" t="s">
        <v>122</v>
      </c>
      <c r="L163" s="498" t="s">
        <v>3376</v>
      </c>
      <c r="M163" s="497" t="n">
        <v>26</v>
      </c>
      <c r="N163" s="499" t="s">
        <v>2929</v>
      </c>
    </row>
    <row r="164" customFormat="false" ht="8.25" hidden="false" customHeight="false" outlineLevel="0" collapsed="false">
      <c r="F164" s="497" t="s">
        <v>51</v>
      </c>
      <c r="G164" s="498" t="s">
        <v>3377</v>
      </c>
      <c r="H164" s="497" t="n">
        <v>28</v>
      </c>
      <c r="I164" s="499" t="s">
        <v>2913</v>
      </c>
      <c r="K164" s="497" t="s">
        <v>122</v>
      </c>
      <c r="L164" s="498" t="s">
        <v>3378</v>
      </c>
      <c r="M164" s="497" t="n">
        <v>30</v>
      </c>
      <c r="N164" s="499" t="s">
        <v>2756</v>
      </c>
    </row>
    <row r="165" customFormat="false" ht="8.25" hidden="false" customHeight="false" outlineLevel="0" collapsed="false">
      <c r="F165" s="497" t="s">
        <v>51</v>
      </c>
      <c r="G165" s="498" t="s">
        <v>3379</v>
      </c>
      <c r="H165" s="497" t="n">
        <v>25</v>
      </c>
      <c r="I165" s="497" t="s">
        <v>2759</v>
      </c>
      <c r="K165" s="497" t="s">
        <v>122</v>
      </c>
      <c r="L165" s="498" t="s">
        <v>3380</v>
      </c>
      <c r="M165" s="497" t="n">
        <v>22</v>
      </c>
      <c r="N165" s="499"/>
    </row>
    <row r="166" customFormat="false" ht="8.25" hidden="false" customHeight="false" outlineLevel="0" collapsed="false">
      <c r="F166" s="497" t="s">
        <v>51</v>
      </c>
      <c r="G166" s="498" t="s">
        <v>3381</v>
      </c>
      <c r="H166" s="497" t="n">
        <v>29</v>
      </c>
      <c r="I166" s="499" t="s">
        <v>3365</v>
      </c>
      <c r="K166" s="497" t="s">
        <v>122</v>
      </c>
      <c r="L166" s="511" t="s">
        <v>3382</v>
      </c>
      <c r="M166" s="512" t="n">
        <v>28</v>
      </c>
      <c r="N166" s="499" t="s">
        <v>2929</v>
      </c>
    </row>
    <row r="167" customFormat="false" ht="8.25" hidden="false" customHeight="false" outlineLevel="0" collapsed="false">
      <c r="F167" s="497" t="s">
        <v>51</v>
      </c>
      <c r="G167" s="498" t="s">
        <v>3383</v>
      </c>
      <c r="H167" s="497" t="n">
        <v>31</v>
      </c>
      <c r="I167" s="499" t="s">
        <v>2756</v>
      </c>
      <c r="K167" s="497" t="s">
        <v>122</v>
      </c>
      <c r="L167" s="498" t="s">
        <v>3384</v>
      </c>
      <c r="M167" s="497" t="n">
        <v>26</v>
      </c>
      <c r="N167" s="499" t="s">
        <v>2929</v>
      </c>
    </row>
    <row r="168" customFormat="false" ht="8.25" hidden="false" customHeight="false" outlineLevel="0" collapsed="false">
      <c r="F168" s="497" t="s">
        <v>51</v>
      </c>
      <c r="G168" s="498" t="s">
        <v>3385</v>
      </c>
      <c r="H168" s="497" t="n">
        <v>30</v>
      </c>
      <c r="I168" s="499" t="s">
        <v>2756</v>
      </c>
      <c r="K168" s="497" t="s">
        <v>122</v>
      </c>
      <c r="L168" s="498" t="s">
        <v>3386</v>
      </c>
      <c r="M168" s="497" t="n">
        <v>24</v>
      </c>
      <c r="N168" s="499"/>
    </row>
    <row r="169" customFormat="false" ht="8.25" hidden="false" customHeight="false" outlineLevel="0" collapsed="false">
      <c r="F169" s="497" t="s">
        <v>51</v>
      </c>
      <c r="G169" s="498" t="s">
        <v>3387</v>
      </c>
      <c r="H169" s="497" t="n">
        <v>30</v>
      </c>
      <c r="I169" s="499" t="s">
        <v>3388</v>
      </c>
      <c r="K169" s="497" t="s">
        <v>122</v>
      </c>
      <c r="L169" s="498" t="s">
        <v>3389</v>
      </c>
      <c r="M169" s="497" t="n">
        <v>25</v>
      </c>
      <c r="N169" s="499" t="s">
        <v>2929</v>
      </c>
    </row>
    <row r="170" customFormat="false" ht="8.25" hidden="false" customHeight="false" outlineLevel="0" collapsed="false">
      <c r="F170" s="497" t="s">
        <v>51</v>
      </c>
      <c r="G170" s="498" t="s">
        <v>3390</v>
      </c>
      <c r="H170" s="497" t="n">
        <v>31</v>
      </c>
      <c r="I170" s="499" t="s">
        <v>3232</v>
      </c>
      <c r="K170" s="497" t="s">
        <v>122</v>
      </c>
      <c r="L170" s="498" t="s">
        <v>3391</v>
      </c>
      <c r="M170" s="497" t="n">
        <v>28</v>
      </c>
      <c r="N170" s="499" t="s">
        <v>2929</v>
      </c>
    </row>
    <row r="171" customFormat="false" ht="8.25" hidden="false" customHeight="false" outlineLevel="0" collapsed="false">
      <c r="F171" s="497" t="s">
        <v>51</v>
      </c>
      <c r="G171" s="498" t="s">
        <v>3392</v>
      </c>
      <c r="H171" s="497" t="n">
        <v>29</v>
      </c>
      <c r="I171" s="499" t="s">
        <v>3388</v>
      </c>
      <c r="K171" s="497" t="s">
        <v>122</v>
      </c>
      <c r="L171" s="511" t="s">
        <v>3393</v>
      </c>
      <c r="M171" s="512" t="n">
        <v>31</v>
      </c>
      <c r="N171" s="513" t="s">
        <v>2756</v>
      </c>
    </row>
    <row r="172" customFormat="false" ht="8.25" hidden="false" customHeight="false" outlineLevel="0" collapsed="false">
      <c r="F172" s="497" t="s">
        <v>51</v>
      </c>
      <c r="G172" s="498" t="s">
        <v>3394</v>
      </c>
      <c r="H172" s="497" t="n">
        <v>29</v>
      </c>
      <c r="I172" s="499" t="s">
        <v>3395</v>
      </c>
      <c r="K172" s="497" t="s">
        <v>122</v>
      </c>
      <c r="L172" s="498" t="s">
        <v>3396</v>
      </c>
      <c r="M172" s="497" t="n">
        <v>23</v>
      </c>
      <c r="N172" s="499" t="s">
        <v>2759</v>
      </c>
    </row>
    <row r="173" customFormat="false" ht="8.25" hidden="false" customHeight="false" outlineLevel="0" collapsed="false">
      <c r="F173" s="497" t="s">
        <v>51</v>
      </c>
      <c r="G173" s="498" t="s">
        <v>3397</v>
      </c>
      <c r="H173" s="497" t="n">
        <v>30</v>
      </c>
      <c r="I173" s="499" t="s">
        <v>2756</v>
      </c>
      <c r="K173" s="497" t="s">
        <v>122</v>
      </c>
      <c r="L173" s="498" t="s">
        <v>3398</v>
      </c>
      <c r="M173" s="497" t="n">
        <v>28</v>
      </c>
      <c r="N173" s="499"/>
    </row>
    <row r="174" customFormat="false" ht="8.25" hidden="false" customHeight="false" outlineLevel="0" collapsed="false">
      <c r="F174" s="497" t="s">
        <v>51</v>
      </c>
      <c r="G174" s="498" t="s">
        <v>3399</v>
      </c>
      <c r="H174" s="497" t="n">
        <v>27</v>
      </c>
      <c r="I174" s="499" t="s">
        <v>2756</v>
      </c>
      <c r="K174" s="497" t="s">
        <v>122</v>
      </c>
      <c r="L174" s="498" t="s">
        <v>3400</v>
      </c>
      <c r="M174" s="497" t="n">
        <v>27</v>
      </c>
      <c r="N174" s="499"/>
    </row>
    <row r="175" customFormat="false" ht="8.25" hidden="false" customHeight="false" outlineLevel="0" collapsed="false">
      <c r="F175" s="497" t="s">
        <v>51</v>
      </c>
      <c r="G175" s="498" t="s">
        <v>3401</v>
      </c>
      <c r="H175" s="497" t="n">
        <v>28</v>
      </c>
      <c r="I175" s="497" t="s">
        <v>3395</v>
      </c>
      <c r="K175" s="497" t="s">
        <v>122</v>
      </c>
      <c r="L175" s="498" t="s">
        <v>3402</v>
      </c>
      <c r="M175" s="497" t="n">
        <v>21</v>
      </c>
      <c r="N175" s="499" t="s">
        <v>2918</v>
      </c>
    </row>
    <row r="176" customFormat="false" ht="8.25" hidden="false" customHeight="false" outlineLevel="0" collapsed="false">
      <c r="F176" s="497" t="s">
        <v>51</v>
      </c>
      <c r="G176" s="498" t="s">
        <v>3403</v>
      </c>
      <c r="H176" s="497" t="n">
        <v>28</v>
      </c>
      <c r="I176" s="499" t="s">
        <v>2756</v>
      </c>
      <c r="K176" s="497" t="s">
        <v>122</v>
      </c>
      <c r="L176" s="498" t="s">
        <v>3404</v>
      </c>
      <c r="M176" s="497" t="n">
        <v>25</v>
      </c>
      <c r="N176" s="499" t="s">
        <v>2929</v>
      </c>
    </row>
    <row r="177" customFormat="false" ht="8.25" hidden="false" customHeight="false" outlineLevel="0" collapsed="false">
      <c r="F177" s="497" t="s">
        <v>51</v>
      </c>
      <c r="G177" s="498" t="s">
        <v>3405</v>
      </c>
      <c r="H177" s="497" t="n">
        <v>27</v>
      </c>
      <c r="I177" s="499" t="s">
        <v>2929</v>
      </c>
      <c r="K177" s="497" t="s">
        <v>122</v>
      </c>
      <c r="L177" s="498" t="s">
        <v>3406</v>
      </c>
      <c r="M177" s="497" t="n">
        <v>26</v>
      </c>
      <c r="N177" s="499"/>
    </row>
    <row r="178" customFormat="false" ht="8.25" hidden="false" customHeight="false" outlineLevel="0" collapsed="false">
      <c r="F178" s="497" t="s">
        <v>51</v>
      </c>
      <c r="G178" s="498"/>
      <c r="H178" s="497"/>
      <c r="I178" s="499"/>
      <c r="K178" s="497" t="s">
        <v>122</v>
      </c>
      <c r="L178" s="498" t="s">
        <v>3407</v>
      </c>
      <c r="M178" s="497" t="n">
        <v>27</v>
      </c>
      <c r="N178" s="499"/>
    </row>
    <row r="179" customFormat="false" ht="8.25" hidden="false" customHeight="false" outlineLevel="0" collapsed="false">
      <c r="F179" s="497" t="s">
        <v>51</v>
      </c>
      <c r="G179" s="498"/>
      <c r="H179" s="497"/>
      <c r="I179" s="499"/>
      <c r="K179" s="497" t="s">
        <v>122</v>
      </c>
      <c r="L179" s="498" t="s">
        <v>3408</v>
      </c>
      <c r="M179" s="497" t="n">
        <v>25</v>
      </c>
      <c r="N179" s="499"/>
    </row>
    <row r="180" customFormat="false" ht="8.25" hidden="false" customHeight="false" outlineLevel="0" collapsed="false">
      <c r="F180" s="497" t="s">
        <v>51</v>
      </c>
      <c r="G180" s="498"/>
      <c r="H180" s="497"/>
      <c r="I180" s="499"/>
      <c r="K180" s="497" t="s">
        <v>122</v>
      </c>
      <c r="L180" s="498" t="s">
        <v>3409</v>
      </c>
      <c r="M180" s="497" t="n">
        <v>23</v>
      </c>
      <c r="N180" s="499" t="s">
        <v>2918</v>
      </c>
    </row>
    <row r="181" customFormat="false" ht="8.25" hidden="false" customHeight="false" outlineLevel="0" collapsed="false">
      <c r="F181" s="497" t="s">
        <v>51</v>
      </c>
      <c r="G181" s="498"/>
      <c r="H181" s="497"/>
      <c r="I181" s="499"/>
      <c r="K181" s="497" t="s">
        <v>122</v>
      </c>
      <c r="L181" s="498" t="s">
        <v>3410</v>
      </c>
      <c r="M181" s="497" t="n">
        <v>28</v>
      </c>
      <c r="N181" s="499"/>
    </row>
    <row r="182" customFormat="false" ht="8.25" hidden="false" customHeight="false" outlineLevel="0" collapsed="false">
      <c r="F182" s="497" t="s">
        <v>51</v>
      </c>
      <c r="G182" s="498"/>
      <c r="H182" s="497"/>
      <c r="I182" s="497"/>
      <c r="K182" s="497" t="s">
        <v>122</v>
      </c>
      <c r="L182" s="498" t="s">
        <v>3411</v>
      </c>
      <c r="M182" s="497" t="n">
        <v>23</v>
      </c>
      <c r="N182" s="499" t="s">
        <v>2759</v>
      </c>
    </row>
    <row r="183" customFormat="false" ht="8.25" hidden="false" customHeight="false" outlineLevel="0" collapsed="false">
      <c r="F183" s="497" t="s">
        <v>51</v>
      </c>
      <c r="G183" s="498"/>
      <c r="H183" s="497"/>
      <c r="I183" s="499"/>
      <c r="K183" s="497" t="s">
        <v>122</v>
      </c>
      <c r="L183" s="498" t="s">
        <v>3412</v>
      </c>
      <c r="M183" s="497" t="n">
        <v>22</v>
      </c>
      <c r="N183" s="499" t="s">
        <v>2759</v>
      </c>
    </row>
    <row r="184" customFormat="false" ht="8.25" hidden="false" customHeight="false" outlineLevel="0" collapsed="false">
      <c r="F184" s="497" t="s">
        <v>51</v>
      </c>
      <c r="G184" s="498"/>
      <c r="H184" s="497"/>
      <c r="I184" s="499"/>
      <c r="K184" s="497" t="s">
        <v>122</v>
      </c>
      <c r="L184" s="498" t="s">
        <v>3413</v>
      </c>
      <c r="M184" s="497" t="n">
        <v>24</v>
      </c>
      <c r="N184" s="499" t="s">
        <v>2929</v>
      </c>
    </row>
    <row r="185" customFormat="false" ht="8.25" hidden="false" customHeight="false" outlineLevel="0" collapsed="false">
      <c r="F185" s="497" t="s">
        <v>51</v>
      </c>
      <c r="G185" s="498"/>
      <c r="H185" s="497"/>
      <c r="I185" s="499"/>
      <c r="K185" s="497" t="s">
        <v>122</v>
      </c>
      <c r="L185" s="498" t="s">
        <v>3414</v>
      </c>
      <c r="M185" s="497" t="n">
        <v>27</v>
      </c>
      <c r="N185" s="499"/>
    </row>
    <row r="186" customFormat="false" ht="8.25" hidden="false" customHeight="false" outlineLevel="0" collapsed="false">
      <c r="F186" s="497" t="s">
        <v>51</v>
      </c>
      <c r="G186" s="498"/>
      <c r="H186" s="497"/>
      <c r="I186" s="499"/>
      <c r="K186" s="497" t="s">
        <v>122</v>
      </c>
      <c r="L186" s="511" t="s">
        <v>3415</v>
      </c>
      <c r="M186" s="512" t="n">
        <v>24</v>
      </c>
      <c r="N186" s="499" t="s">
        <v>2929</v>
      </c>
    </row>
    <row r="187" customFormat="false" ht="8.25" hidden="false" customHeight="false" outlineLevel="0" collapsed="false">
      <c r="F187" s="497" t="s">
        <v>51</v>
      </c>
      <c r="G187" s="498"/>
      <c r="H187" s="497"/>
      <c r="I187" s="499"/>
      <c r="K187" s="497" t="s">
        <v>122</v>
      </c>
      <c r="L187" s="498" t="s">
        <v>3416</v>
      </c>
      <c r="M187" s="497" t="n">
        <v>22</v>
      </c>
      <c r="N187" s="499"/>
    </row>
    <row r="188" customFormat="false" ht="8.25" hidden="false" customHeight="false" outlineLevel="0" collapsed="false">
      <c r="F188" s="497" t="s">
        <v>51</v>
      </c>
      <c r="G188" s="498"/>
      <c r="H188" s="497"/>
      <c r="I188" s="497"/>
      <c r="K188" s="497" t="s">
        <v>122</v>
      </c>
      <c r="L188" s="498" t="s">
        <v>3417</v>
      </c>
      <c r="M188" s="497" t="n">
        <v>24</v>
      </c>
      <c r="N188" s="499"/>
    </row>
    <row r="189" customFormat="false" ht="8.25" hidden="false" customHeight="false" outlineLevel="0" collapsed="false">
      <c r="F189" s="497" t="s">
        <v>51</v>
      </c>
      <c r="G189" s="498"/>
      <c r="H189" s="497"/>
      <c r="I189" s="497"/>
      <c r="K189" s="497" t="s">
        <v>122</v>
      </c>
      <c r="L189" s="498" t="s">
        <v>3418</v>
      </c>
      <c r="M189" s="497" t="n">
        <v>24</v>
      </c>
      <c r="N189" s="499"/>
    </row>
    <row r="190" customFormat="false" ht="8.25" hidden="false" customHeight="false" outlineLevel="0" collapsed="false">
      <c r="F190" s="497" t="s">
        <v>51</v>
      </c>
      <c r="G190" s="498"/>
      <c r="H190" s="497"/>
      <c r="I190" s="499"/>
      <c r="K190" s="497" t="s">
        <v>122</v>
      </c>
      <c r="L190" s="498"/>
      <c r="M190" s="497"/>
      <c r="N190" s="499"/>
    </row>
    <row r="191" customFormat="false" ht="8.25" hidden="false" customHeight="false" outlineLevel="0" collapsed="false">
      <c r="F191" s="497" t="s">
        <v>51</v>
      </c>
      <c r="G191" s="498"/>
      <c r="H191" s="497"/>
      <c r="I191" s="499"/>
      <c r="K191" s="497" t="s">
        <v>122</v>
      </c>
      <c r="L191" s="498"/>
      <c r="M191" s="497"/>
      <c r="N191" s="499"/>
    </row>
    <row r="192" customFormat="false" ht="8.25" hidden="false" customHeight="false" outlineLevel="0" collapsed="false">
      <c r="F192" s="497" t="s">
        <v>51</v>
      </c>
      <c r="G192" s="498"/>
      <c r="H192" s="497"/>
      <c r="I192" s="499"/>
      <c r="K192" s="497" t="s">
        <v>122</v>
      </c>
      <c r="L192" s="498"/>
      <c r="M192" s="497"/>
      <c r="N192" s="499"/>
    </row>
    <row r="193" customFormat="false" ht="8.25" hidden="false" customHeight="false" outlineLevel="0" collapsed="false">
      <c r="F193" s="497" t="s">
        <v>51</v>
      </c>
      <c r="G193" s="498"/>
      <c r="H193" s="497"/>
      <c r="I193" s="499"/>
      <c r="K193" s="497" t="s">
        <v>122</v>
      </c>
      <c r="L193" s="498"/>
      <c r="M193" s="497"/>
      <c r="N193" s="513"/>
    </row>
    <row r="194" customFormat="false" ht="8.25" hidden="false" customHeight="false" outlineLevel="0" collapsed="false">
      <c r="F194" s="497" t="s">
        <v>51</v>
      </c>
      <c r="G194" s="498"/>
      <c r="H194" s="497"/>
      <c r="I194" s="499"/>
      <c r="K194" s="497" t="s">
        <v>122</v>
      </c>
      <c r="L194" s="498"/>
      <c r="M194" s="497"/>
      <c r="N194" s="499"/>
    </row>
    <row r="195" customFormat="false" ht="8.25" hidden="false" customHeight="false" outlineLevel="0" collapsed="false">
      <c r="F195" s="497" t="s">
        <v>51</v>
      </c>
      <c r="G195" s="498"/>
      <c r="H195" s="497"/>
      <c r="I195" s="499"/>
      <c r="K195" s="497" t="s">
        <v>122</v>
      </c>
      <c r="L195" s="498"/>
      <c r="M195" s="497"/>
      <c r="N195" s="499"/>
    </row>
    <row r="196" customFormat="false" ht="8.25" hidden="false" customHeight="false" outlineLevel="0" collapsed="false">
      <c r="F196" s="497" t="s">
        <v>51</v>
      </c>
      <c r="G196" s="498"/>
      <c r="H196" s="497"/>
      <c r="I196" s="499"/>
      <c r="K196" s="497" t="s">
        <v>122</v>
      </c>
      <c r="L196" s="498"/>
      <c r="M196" s="497"/>
      <c r="N196" s="499"/>
    </row>
    <row r="197" customFormat="false" ht="8.25" hidden="false" customHeight="false" outlineLevel="0" collapsed="false">
      <c r="F197" s="497" t="s">
        <v>51</v>
      </c>
      <c r="G197" s="498"/>
      <c r="H197" s="497"/>
      <c r="I197" s="499"/>
      <c r="K197" s="497" t="s">
        <v>122</v>
      </c>
      <c r="L197" s="498"/>
      <c r="M197" s="497"/>
      <c r="N197" s="499"/>
    </row>
    <row r="198" customFormat="false" ht="8.25" hidden="false" customHeight="false" outlineLevel="0" collapsed="false">
      <c r="F198" s="497" t="s">
        <v>51</v>
      </c>
      <c r="G198" s="498"/>
      <c r="H198" s="497"/>
      <c r="I198" s="499"/>
      <c r="K198" s="497" t="s">
        <v>122</v>
      </c>
      <c r="L198" s="498"/>
      <c r="M198" s="497"/>
      <c r="N198" s="499"/>
    </row>
    <row r="199" customFormat="false" ht="8.25" hidden="false" customHeight="false" outlineLevel="0" collapsed="false">
      <c r="F199" s="497" t="s">
        <v>51</v>
      </c>
      <c r="G199" s="498"/>
      <c r="H199" s="497"/>
      <c r="I199" s="499"/>
      <c r="K199" s="497" t="s">
        <v>122</v>
      </c>
      <c r="L199" s="514"/>
      <c r="M199" s="497"/>
      <c r="N199" s="499"/>
    </row>
    <row r="200" customFormat="false" ht="8.25" hidden="false" customHeight="false" outlineLevel="0" collapsed="false">
      <c r="F200" s="497" t="s">
        <v>51</v>
      </c>
      <c r="G200" s="498"/>
      <c r="H200" s="497"/>
      <c r="I200" s="499"/>
      <c r="K200" s="497" t="s">
        <v>122</v>
      </c>
      <c r="L200" s="498"/>
      <c r="M200" s="497"/>
      <c r="N200" s="499"/>
    </row>
    <row r="201" customFormat="false" ht="8.25" hidden="false" customHeight="false" outlineLevel="0" collapsed="false">
      <c r="F201" s="497" t="s">
        <v>51</v>
      </c>
      <c r="G201" s="498"/>
      <c r="H201" s="497"/>
      <c r="I201" s="499"/>
      <c r="K201" s="497" t="s">
        <v>122</v>
      </c>
      <c r="L201" s="498"/>
      <c r="M201" s="497"/>
      <c r="N201" s="497"/>
    </row>
    <row r="202" customFormat="false" ht="8.25" hidden="false" customHeight="false" outlineLevel="0" collapsed="false">
      <c r="F202" s="497" t="s">
        <v>51</v>
      </c>
      <c r="G202" s="498"/>
      <c r="H202" s="497"/>
      <c r="I202" s="499"/>
      <c r="K202" s="497" t="s">
        <v>122</v>
      </c>
      <c r="L202" s="498"/>
      <c r="M202" s="497"/>
      <c r="N202" s="499"/>
    </row>
    <row r="203" customFormat="false" ht="8.25" hidden="false" customHeight="false" outlineLevel="0" collapsed="false">
      <c r="F203" s="497" t="s">
        <v>51</v>
      </c>
      <c r="G203" s="498"/>
      <c r="H203" s="497"/>
      <c r="I203" s="499"/>
      <c r="K203" s="497" t="s">
        <v>122</v>
      </c>
      <c r="L203" s="498"/>
      <c r="M203" s="497"/>
      <c r="N203" s="499"/>
    </row>
    <row r="204" customFormat="false" ht="8.25" hidden="false" customHeight="false" outlineLevel="0" collapsed="false">
      <c r="F204" s="497" t="s">
        <v>51</v>
      </c>
      <c r="G204" s="498"/>
      <c r="H204" s="497"/>
      <c r="I204" s="499"/>
      <c r="K204" s="497" t="s">
        <v>122</v>
      </c>
      <c r="L204" s="498"/>
      <c r="M204" s="497"/>
      <c r="N204" s="499"/>
    </row>
    <row r="205" customFormat="false" ht="8.25" hidden="false" customHeight="false" outlineLevel="0" collapsed="false">
      <c r="F205" s="497" t="s">
        <v>51</v>
      </c>
      <c r="G205" s="498"/>
      <c r="H205" s="497"/>
      <c r="I205" s="499"/>
      <c r="K205" s="497" t="s">
        <v>122</v>
      </c>
      <c r="L205" s="498"/>
      <c r="M205" s="497"/>
      <c r="N205" s="499"/>
    </row>
    <row r="206" customFormat="false" ht="8.25" hidden="false" customHeight="false" outlineLevel="0" collapsed="false">
      <c r="F206" s="497" t="s">
        <v>51</v>
      </c>
      <c r="G206" s="498"/>
      <c r="H206" s="497"/>
      <c r="I206" s="499"/>
      <c r="K206" s="497" t="s">
        <v>122</v>
      </c>
      <c r="L206" s="498"/>
      <c r="M206" s="497"/>
      <c r="N206" s="497"/>
    </row>
    <row r="207" customFormat="false" ht="8.25" hidden="false" customHeight="false" outlineLevel="0" collapsed="false">
      <c r="F207" s="497" t="s">
        <v>51</v>
      </c>
      <c r="G207" s="498"/>
      <c r="H207" s="497"/>
      <c r="I207" s="499"/>
      <c r="K207" s="497" t="s">
        <v>122</v>
      </c>
      <c r="L207" s="498"/>
      <c r="M207" s="497"/>
      <c r="N207" s="499"/>
    </row>
    <row r="208" customFormat="false" ht="8.25" hidden="false" customHeight="false" outlineLevel="0" collapsed="false">
      <c r="F208" s="497" t="s">
        <v>51</v>
      </c>
      <c r="G208" s="498"/>
      <c r="H208" s="497"/>
      <c r="I208" s="499"/>
      <c r="K208" s="497" t="s">
        <v>122</v>
      </c>
      <c r="L208" s="498"/>
      <c r="M208" s="497"/>
      <c r="N208" s="497"/>
    </row>
    <row r="209" customFormat="false" ht="8.25" hidden="false" customHeight="false" outlineLevel="0" collapsed="false">
      <c r="F209" s="497" t="s">
        <v>51</v>
      </c>
      <c r="G209" s="498"/>
      <c r="H209" s="497"/>
      <c r="I209" s="499"/>
      <c r="K209" s="497" t="s">
        <v>122</v>
      </c>
      <c r="L209" s="498"/>
      <c r="M209" s="497"/>
      <c r="N209" s="499"/>
    </row>
    <row r="210" customFormat="false" ht="8.25" hidden="false" customHeight="false" outlineLevel="0" collapsed="false">
      <c r="F210" s="497" t="s">
        <v>51</v>
      </c>
      <c r="G210" s="498"/>
      <c r="H210" s="497"/>
      <c r="I210" s="499"/>
      <c r="K210" s="497" t="s">
        <v>122</v>
      </c>
      <c r="L210" s="498"/>
      <c r="M210" s="497"/>
      <c r="N210" s="499"/>
    </row>
    <row r="211" customFormat="false" ht="8.25" hidden="false" customHeight="false" outlineLevel="0" collapsed="false">
      <c r="F211" s="497"/>
      <c r="G211" s="498"/>
      <c r="H211" s="497"/>
      <c r="I211" s="499"/>
      <c r="K211" s="497" t="s">
        <v>122</v>
      </c>
      <c r="L211" s="498"/>
      <c r="M211" s="497"/>
      <c r="N211" s="499"/>
    </row>
    <row r="212" customFormat="false" ht="8.25" hidden="false" customHeight="false" outlineLevel="0" collapsed="false">
      <c r="F212" s="497"/>
      <c r="G212" s="498"/>
      <c r="H212" s="497"/>
      <c r="I212" s="499"/>
      <c r="K212" s="497" t="s">
        <v>122</v>
      </c>
      <c r="L212" s="503"/>
      <c r="M212" s="504"/>
      <c r="N212" s="504"/>
    </row>
    <row r="213" customFormat="false" ht="8.25" hidden="false" customHeight="false" outlineLevel="0" collapsed="false">
      <c r="F213" s="497"/>
      <c r="G213" s="498"/>
      <c r="H213" s="497"/>
      <c r="I213" s="499"/>
      <c r="K213" s="497" t="s">
        <v>122</v>
      </c>
      <c r="L213" s="498"/>
      <c r="M213" s="497"/>
      <c r="N213" s="497"/>
    </row>
    <row r="214" customFormat="false" ht="8.25" hidden="false" customHeight="false" outlineLevel="0" collapsed="false">
      <c r="F214" s="497"/>
      <c r="G214" s="498"/>
      <c r="H214" s="497"/>
      <c r="I214" s="499"/>
      <c r="K214" s="497" t="s">
        <v>122</v>
      </c>
      <c r="L214" s="503"/>
      <c r="M214" s="504"/>
      <c r="N214" s="504"/>
    </row>
    <row r="215" customFormat="false" ht="8.25" hidden="false" customHeight="false" outlineLevel="0" collapsed="false">
      <c r="F215" s="497"/>
      <c r="G215" s="498"/>
      <c r="H215" s="497"/>
      <c r="I215" s="499"/>
      <c r="K215" s="497" t="s">
        <v>122</v>
      </c>
      <c r="L215" s="498"/>
      <c r="M215" s="497"/>
      <c r="N215" s="499"/>
    </row>
    <row r="216" customFormat="false" ht="8.25" hidden="false" customHeight="false" outlineLevel="0" collapsed="false">
      <c r="F216" s="497"/>
      <c r="G216" s="498"/>
      <c r="H216" s="497"/>
      <c r="I216" s="497"/>
      <c r="K216" s="497" t="s">
        <v>122</v>
      </c>
      <c r="L216" s="498"/>
      <c r="M216" s="497"/>
      <c r="N216" s="499"/>
    </row>
    <row r="217" customFormat="false" ht="8.25" hidden="false" customHeight="false" outlineLevel="0" collapsed="false">
      <c r="F217" s="497"/>
      <c r="G217" s="498"/>
      <c r="H217" s="497"/>
      <c r="I217" s="497"/>
      <c r="K217" s="497" t="s">
        <v>122</v>
      </c>
      <c r="L217" s="498"/>
      <c r="M217" s="497"/>
      <c r="N217" s="499"/>
    </row>
    <row r="218" customFormat="false" ht="8.25" hidden="false" customHeight="false" outlineLevel="0" collapsed="false">
      <c r="F218" s="497"/>
      <c r="G218" s="498"/>
      <c r="H218" s="497"/>
      <c r="I218" s="497"/>
      <c r="K218" s="497" t="s">
        <v>122</v>
      </c>
      <c r="L218" s="498"/>
      <c r="M218" s="497"/>
      <c r="N218" s="499"/>
    </row>
    <row r="219" customFormat="false" ht="8.25" hidden="false" customHeight="false" outlineLevel="0" collapsed="false">
      <c r="F219" s="497"/>
      <c r="G219" s="498"/>
      <c r="H219" s="497"/>
      <c r="I219" s="497"/>
      <c r="K219" s="497" t="s">
        <v>122</v>
      </c>
      <c r="L219" s="498"/>
      <c r="M219" s="497"/>
      <c r="N219" s="499"/>
    </row>
    <row r="220" customFormat="false" ht="8.25" hidden="false" customHeight="false" outlineLevel="0" collapsed="false">
      <c r="F220" s="497"/>
      <c r="G220" s="498"/>
      <c r="H220" s="497"/>
      <c r="I220" s="497"/>
      <c r="K220" s="497" t="s">
        <v>122</v>
      </c>
      <c r="L220" s="498"/>
      <c r="M220" s="497"/>
      <c r="N220" s="499"/>
    </row>
    <row r="221" customFormat="false" ht="8.25" hidden="false" customHeight="false" outlineLevel="0" collapsed="false">
      <c r="F221" s="497"/>
      <c r="G221" s="498"/>
      <c r="H221" s="497"/>
      <c r="I221" s="499"/>
      <c r="K221" s="497" t="s">
        <v>122</v>
      </c>
      <c r="L221" s="498"/>
      <c r="M221" s="497"/>
      <c r="N221" s="499"/>
    </row>
    <row r="222" customFormat="false" ht="8.25" hidden="false" customHeight="false" outlineLevel="0" collapsed="false">
      <c r="F222" s="497"/>
      <c r="G222" s="498"/>
      <c r="H222" s="497"/>
      <c r="I222" s="499"/>
      <c r="K222" s="497" t="s">
        <v>122</v>
      </c>
      <c r="L222" s="498"/>
      <c r="M222" s="497"/>
      <c r="N222" s="499"/>
    </row>
    <row r="223" customFormat="false" ht="8.25" hidden="false" customHeight="false" outlineLevel="0" collapsed="false">
      <c r="F223" s="497"/>
      <c r="G223" s="498"/>
      <c r="H223" s="497"/>
      <c r="I223" s="499"/>
      <c r="K223" s="497" t="s">
        <v>122</v>
      </c>
      <c r="L223" s="498"/>
      <c r="M223" s="497"/>
      <c r="N223" s="499"/>
    </row>
    <row r="224" customFormat="false" ht="8.25" hidden="false" customHeight="false" outlineLevel="0" collapsed="false">
      <c r="F224" s="497"/>
      <c r="G224" s="498"/>
      <c r="H224" s="497"/>
      <c r="I224" s="499"/>
      <c r="K224" s="497" t="s">
        <v>122</v>
      </c>
      <c r="L224" s="498"/>
      <c r="M224" s="497"/>
      <c r="N224" s="499"/>
    </row>
    <row r="225" customFormat="false" ht="8.25" hidden="false" customHeight="false" outlineLevel="0" collapsed="false">
      <c r="F225" s="497"/>
      <c r="G225" s="498"/>
      <c r="H225" s="497"/>
      <c r="I225" s="497"/>
      <c r="K225" s="497" t="s">
        <v>122</v>
      </c>
      <c r="L225" s="498"/>
      <c r="M225" s="497"/>
      <c r="N225" s="499"/>
    </row>
    <row r="226" customFormat="false" ht="8.25" hidden="false" customHeight="false" outlineLevel="0" collapsed="false">
      <c r="F226" s="497"/>
      <c r="G226" s="498"/>
      <c r="H226" s="497"/>
      <c r="I226" s="499"/>
      <c r="K226" s="497" t="s">
        <v>122</v>
      </c>
      <c r="L226" s="498"/>
      <c r="M226" s="497"/>
      <c r="N226" s="499"/>
    </row>
    <row r="227" customFormat="false" ht="8.25" hidden="false" customHeight="false" outlineLevel="0" collapsed="false">
      <c r="F227" s="497"/>
      <c r="G227" s="498"/>
      <c r="H227" s="497"/>
      <c r="I227" s="497"/>
      <c r="K227" s="497" t="s">
        <v>122</v>
      </c>
      <c r="L227" s="498"/>
      <c r="M227" s="497"/>
      <c r="N227" s="499"/>
    </row>
    <row r="228" customFormat="false" ht="8.25" hidden="false" customHeight="false" outlineLevel="0" collapsed="false">
      <c r="G228" s="498"/>
      <c r="H228" s="497"/>
      <c r="I228" s="499"/>
      <c r="K228" s="497" t="s">
        <v>122</v>
      </c>
      <c r="L228" s="498"/>
      <c r="M228" s="497"/>
      <c r="N228" s="499"/>
    </row>
    <row r="229" customFormat="false" ht="8.25" hidden="false" customHeight="false" outlineLevel="0" collapsed="false">
      <c r="G229" s="498"/>
      <c r="H229" s="497"/>
      <c r="I229" s="499"/>
      <c r="K229" s="497" t="s">
        <v>122</v>
      </c>
      <c r="L229" s="498"/>
      <c r="M229" s="497"/>
      <c r="N229" s="499"/>
    </row>
    <row r="230" customFormat="false" ht="8.25" hidden="false" customHeight="false" outlineLevel="0" collapsed="false">
      <c r="G230" s="498"/>
      <c r="H230" s="497"/>
      <c r="I230" s="499"/>
      <c r="K230" s="497" t="s">
        <v>122</v>
      </c>
      <c r="L230" s="498"/>
      <c r="M230" s="497"/>
      <c r="N230" s="499"/>
    </row>
    <row r="231" customFormat="false" ht="8.25" hidden="false" customHeight="false" outlineLevel="0" collapsed="false">
      <c r="G231" s="498"/>
      <c r="H231" s="497"/>
      <c r="I231" s="497"/>
      <c r="K231" s="497" t="s">
        <v>122</v>
      </c>
      <c r="L231" s="498"/>
      <c r="M231" s="497"/>
      <c r="N231" s="499"/>
    </row>
    <row r="232" customFormat="false" ht="8.25" hidden="false" customHeight="false" outlineLevel="0" collapsed="false">
      <c r="G232" s="498"/>
      <c r="H232" s="497"/>
      <c r="I232" s="497"/>
      <c r="K232" s="497" t="s">
        <v>122</v>
      </c>
      <c r="L232" s="498"/>
      <c r="M232" s="497"/>
      <c r="N232" s="499"/>
    </row>
    <row r="233" customFormat="false" ht="8.25" hidden="false" customHeight="false" outlineLevel="0" collapsed="false">
      <c r="G233" s="498"/>
      <c r="H233" s="497"/>
      <c r="I233" s="497"/>
      <c r="K233" s="497" t="s">
        <v>122</v>
      </c>
      <c r="L233" s="498"/>
      <c r="M233" s="497"/>
      <c r="N233" s="499"/>
    </row>
    <row r="234" customFormat="false" ht="8.25" hidden="false" customHeight="false" outlineLevel="0" collapsed="false">
      <c r="G234" s="498"/>
      <c r="H234" s="497"/>
      <c r="I234" s="499"/>
      <c r="K234" s="497" t="s">
        <v>122</v>
      </c>
      <c r="L234" s="498"/>
      <c r="M234" s="497"/>
      <c r="N234" s="499"/>
    </row>
    <row r="235" customFormat="false" ht="8.25" hidden="false" customHeight="false" outlineLevel="0" collapsed="false">
      <c r="G235" s="498"/>
      <c r="H235" s="497"/>
      <c r="I235" s="499"/>
      <c r="K235" s="497" t="s">
        <v>122</v>
      </c>
      <c r="L235" s="498"/>
      <c r="M235" s="497"/>
      <c r="N235" s="499"/>
    </row>
    <row r="236" customFormat="false" ht="8.25" hidden="false" customHeight="false" outlineLevel="0" collapsed="false">
      <c r="G236" s="498"/>
      <c r="H236" s="497"/>
      <c r="I236" s="499"/>
      <c r="K236" s="497" t="s">
        <v>122</v>
      </c>
      <c r="L236" s="498"/>
      <c r="M236" s="497"/>
      <c r="N236" s="499"/>
    </row>
    <row r="237" customFormat="false" ht="8.25" hidden="false" customHeight="false" outlineLevel="0" collapsed="false">
      <c r="G237" s="498"/>
      <c r="H237" s="497"/>
      <c r="I237" s="499"/>
      <c r="K237" s="497" t="s">
        <v>122</v>
      </c>
      <c r="L237" s="498"/>
      <c r="M237" s="497"/>
      <c r="N237" s="497"/>
    </row>
    <row r="238" customFormat="false" ht="8.25" hidden="false" customHeight="false" outlineLevel="0" collapsed="false">
      <c r="G238" s="498"/>
      <c r="H238" s="497"/>
      <c r="I238" s="499"/>
      <c r="K238" s="497" t="s">
        <v>122</v>
      </c>
      <c r="L238" s="498"/>
      <c r="M238" s="497"/>
      <c r="N238" s="499"/>
    </row>
    <row r="239" customFormat="false" ht="8.25" hidden="false" customHeight="false" outlineLevel="0" collapsed="false">
      <c r="G239" s="498"/>
      <c r="H239" s="497"/>
      <c r="I239" s="499"/>
      <c r="K239" s="497" t="s">
        <v>122</v>
      </c>
      <c r="L239" s="498"/>
      <c r="M239" s="497"/>
      <c r="N239" s="499"/>
    </row>
    <row r="240" customFormat="false" ht="8.25" hidden="false" customHeight="false" outlineLevel="0" collapsed="false">
      <c r="G240" s="498"/>
      <c r="H240" s="497"/>
      <c r="I240" s="499"/>
      <c r="K240" s="497" t="s">
        <v>122</v>
      </c>
      <c r="L240" s="498"/>
      <c r="M240" s="497"/>
      <c r="N240" s="499"/>
    </row>
    <row r="241" customFormat="false" ht="8.25" hidden="false" customHeight="false" outlineLevel="0" collapsed="false">
      <c r="G241" s="498"/>
      <c r="H241" s="497"/>
      <c r="I241" s="499"/>
      <c r="K241" s="497" t="s">
        <v>122</v>
      </c>
      <c r="L241" s="498"/>
      <c r="M241" s="497"/>
      <c r="N241" s="499"/>
    </row>
    <row r="242" customFormat="false" ht="8.25" hidden="false" customHeight="false" outlineLevel="0" collapsed="false">
      <c r="G242" s="498"/>
      <c r="H242" s="497"/>
      <c r="I242" s="499"/>
      <c r="K242" s="497" t="s">
        <v>122</v>
      </c>
      <c r="L242" s="498"/>
      <c r="M242" s="497"/>
      <c r="N242" s="499"/>
    </row>
    <row r="243" customFormat="false" ht="8.25" hidden="false" customHeight="false" outlineLevel="0" collapsed="false">
      <c r="G243" s="498"/>
      <c r="H243" s="497"/>
      <c r="I243" s="499"/>
      <c r="K243" s="497" t="s">
        <v>122</v>
      </c>
      <c r="L243" s="498"/>
      <c r="M243" s="497"/>
      <c r="N243" s="499"/>
    </row>
    <row r="244" customFormat="false" ht="8.25" hidden="false" customHeight="false" outlineLevel="0" collapsed="false">
      <c r="G244" s="498"/>
      <c r="H244" s="497"/>
      <c r="I244" s="499"/>
      <c r="K244" s="497" t="s">
        <v>122</v>
      </c>
      <c r="L244" s="498"/>
      <c r="M244" s="497"/>
      <c r="N244" s="499"/>
    </row>
    <row r="245" customFormat="false" ht="8.25" hidden="false" customHeight="false" outlineLevel="0" collapsed="false">
      <c r="G245" s="498"/>
      <c r="H245" s="497"/>
      <c r="I245" s="499"/>
      <c r="K245" s="497" t="s">
        <v>122</v>
      </c>
      <c r="L245" s="498"/>
      <c r="M245" s="497"/>
      <c r="N245" s="499"/>
    </row>
    <row r="246" customFormat="false" ht="8.25" hidden="false" customHeight="false" outlineLevel="0" collapsed="false">
      <c r="G246" s="498"/>
      <c r="H246" s="497"/>
      <c r="I246" s="499"/>
      <c r="K246" s="497" t="s">
        <v>122</v>
      </c>
      <c r="L246" s="498"/>
      <c r="M246" s="497"/>
      <c r="N246" s="499"/>
    </row>
    <row r="247" customFormat="false" ht="8.25" hidden="false" customHeight="false" outlineLevel="0" collapsed="false">
      <c r="G247" s="498"/>
      <c r="H247" s="497"/>
      <c r="I247" s="499"/>
      <c r="K247" s="497" t="s">
        <v>122</v>
      </c>
      <c r="L247" s="498"/>
      <c r="M247" s="497"/>
      <c r="N247" s="499"/>
    </row>
    <row r="248" customFormat="false" ht="8.25" hidden="false" customHeight="false" outlineLevel="0" collapsed="false">
      <c r="G248" s="498"/>
      <c r="H248" s="497"/>
      <c r="I248" s="499"/>
      <c r="K248" s="497" t="s">
        <v>122</v>
      </c>
      <c r="L248" s="498"/>
      <c r="M248" s="497"/>
      <c r="N248" s="499"/>
    </row>
    <row r="249" customFormat="false" ht="8.25" hidden="false" customHeight="false" outlineLevel="0" collapsed="false">
      <c r="G249" s="498"/>
      <c r="H249" s="497"/>
      <c r="I249" s="499"/>
      <c r="K249" s="497" t="s">
        <v>122</v>
      </c>
      <c r="L249" s="498"/>
      <c r="M249" s="497"/>
      <c r="N249" s="499"/>
    </row>
    <row r="250" customFormat="false" ht="8.25" hidden="false" customHeight="false" outlineLevel="0" collapsed="false">
      <c r="G250" s="498"/>
      <c r="H250" s="497"/>
      <c r="I250" s="499"/>
      <c r="K250" s="497" t="s">
        <v>122</v>
      </c>
      <c r="L250" s="503"/>
      <c r="M250" s="504"/>
      <c r="N250" s="504"/>
    </row>
    <row r="251" customFormat="false" ht="8.25" hidden="false" customHeight="false" outlineLevel="0" collapsed="false">
      <c r="G251" s="498"/>
      <c r="H251" s="497"/>
      <c r="I251" s="499"/>
      <c r="K251" s="497" t="s">
        <v>122</v>
      </c>
      <c r="L251" s="503"/>
      <c r="M251" s="504"/>
      <c r="N251" s="504"/>
    </row>
    <row r="252" customFormat="false" ht="8.25" hidden="false" customHeight="false" outlineLevel="0" collapsed="false">
      <c r="G252" s="498"/>
      <c r="H252" s="497"/>
      <c r="I252" s="499"/>
      <c r="K252" s="497" t="s">
        <v>122</v>
      </c>
      <c r="L252" s="503"/>
      <c r="M252" s="504"/>
      <c r="N252" s="504"/>
    </row>
    <row r="253" customFormat="false" ht="8.25" hidden="false" customHeight="false" outlineLevel="0" collapsed="false">
      <c r="G253" s="498"/>
      <c r="H253" s="497"/>
      <c r="I253" s="499"/>
      <c r="K253" s="497" t="s">
        <v>122</v>
      </c>
      <c r="L253" s="503"/>
      <c r="M253" s="504"/>
      <c r="N253" s="504"/>
    </row>
    <row r="254" customFormat="false" ht="8.25" hidden="false" customHeight="false" outlineLevel="0" collapsed="false">
      <c r="G254" s="498"/>
      <c r="H254" s="497"/>
      <c r="I254" s="499"/>
      <c r="K254" s="497" t="s">
        <v>122</v>
      </c>
      <c r="L254" s="503"/>
      <c r="M254" s="504"/>
      <c r="N254" s="504"/>
    </row>
    <row r="255" customFormat="false" ht="8.25" hidden="false" customHeight="false" outlineLevel="0" collapsed="false">
      <c r="G255" s="498"/>
      <c r="H255" s="497"/>
      <c r="I255" s="499"/>
      <c r="K255" s="497" t="s">
        <v>122</v>
      </c>
      <c r="L255" s="503"/>
      <c r="M255" s="504"/>
      <c r="N255" s="504"/>
    </row>
    <row r="256" customFormat="false" ht="8.25" hidden="false" customHeight="false" outlineLevel="0" collapsed="false">
      <c r="G256" s="498"/>
      <c r="H256" s="497"/>
      <c r="I256" s="499"/>
      <c r="K256" s="497" t="s">
        <v>122</v>
      </c>
      <c r="L256" s="503"/>
      <c r="M256" s="504"/>
      <c r="N256" s="504"/>
    </row>
    <row r="257" customFormat="false" ht="8.25" hidden="false" customHeight="false" outlineLevel="0" collapsed="false">
      <c r="G257" s="498"/>
      <c r="H257" s="497"/>
      <c r="I257" s="499"/>
      <c r="K257" s="497" t="s">
        <v>122</v>
      </c>
      <c r="L257" s="503"/>
      <c r="M257" s="504"/>
      <c r="N257" s="504"/>
    </row>
    <row r="258" customFormat="false" ht="8.25" hidden="false" customHeight="false" outlineLevel="0" collapsed="false">
      <c r="G258" s="498"/>
      <c r="H258" s="497"/>
      <c r="I258" s="499"/>
      <c r="K258" s="497" t="s">
        <v>122</v>
      </c>
      <c r="L258" s="503"/>
      <c r="M258" s="504"/>
      <c r="N258" s="504"/>
    </row>
    <row r="259" customFormat="false" ht="8.25" hidden="false" customHeight="false" outlineLevel="0" collapsed="false">
      <c r="G259" s="498"/>
      <c r="H259" s="497"/>
      <c r="I259" s="499"/>
      <c r="K259" s="497" t="s">
        <v>122</v>
      </c>
      <c r="L259" s="503"/>
      <c r="M259" s="504"/>
      <c r="N259" s="504"/>
    </row>
    <row r="260" customFormat="false" ht="8.25" hidden="false" customHeight="false" outlineLevel="0" collapsed="false">
      <c r="G260" s="515"/>
      <c r="K260" s="497" t="s">
        <v>122</v>
      </c>
      <c r="L260" s="503"/>
      <c r="M260" s="504"/>
      <c r="N260" s="504"/>
    </row>
    <row r="261" customFormat="false" ht="8.25" hidden="false" customHeight="false" outlineLevel="0" collapsed="false">
      <c r="G261" s="515"/>
      <c r="K261" s="497" t="s">
        <v>122</v>
      </c>
      <c r="L261" s="503"/>
      <c r="M261" s="504"/>
      <c r="N261" s="504"/>
    </row>
    <row r="262" customFormat="false" ht="8.25" hidden="false" customHeight="false" outlineLevel="0" collapsed="false">
      <c r="G262" s="515"/>
      <c r="K262" s="497" t="s">
        <v>122</v>
      </c>
      <c r="L262" s="503"/>
      <c r="M262" s="504"/>
      <c r="N262" s="504"/>
    </row>
    <row r="263" customFormat="false" ht="8.25" hidden="false" customHeight="false" outlineLevel="0" collapsed="false">
      <c r="K263" s="497" t="s">
        <v>122</v>
      </c>
      <c r="L263" s="498"/>
      <c r="M263" s="497"/>
      <c r="N263" s="499"/>
    </row>
    <row r="264" customFormat="false" ht="8.25" hidden="false" customHeight="false" outlineLevel="0" collapsed="false">
      <c r="K264" s="497" t="s">
        <v>122</v>
      </c>
      <c r="L264" s="498"/>
      <c r="M264" s="497"/>
      <c r="N264" s="499"/>
    </row>
    <row r="265" customFormat="false" ht="8.25" hidden="false" customHeight="false" outlineLevel="0" collapsed="false">
      <c r="K265" s="497" t="s">
        <v>122</v>
      </c>
      <c r="L265" s="498"/>
      <c r="M265" s="497"/>
      <c r="N265" s="499"/>
    </row>
    <row r="266" customFormat="false" ht="8.25" hidden="false" customHeight="false" outlineLevel="0" collapsed="false">
      <c r="L266" s="515"/>
    </row>
    <row r="267" customFormat="false" ht="8.25" hidden="false" customHeight="false" outlineLevel="0" collapsed="false">
      <c r="L267" s="515"/>
    </row>
    <row r="268" customFormat="false" ht="8.25" hidden="false" customHeight="false" outlineLevel="0" collapsed="false">
      <c r="L268" s="515"/>
    </row>
    <row r="269" customFormat="false" ht="8.25" hidden="false" customHeight="false" outlineLevel="0" collapsed="false">
      <c r="L269" s="515"/>
    </row>
    <row r="270" customFormat="false" ht="8.25" hidden="false" customHeight="false" outlineLevel="0" collapsed="false">
      <c r="L270" s="515"/>
    </row>
    <row r="271" customFormat="false" ht="8.25" hidden="false" customHeight="false" outlineLevel="0" collapsed="false">
      <c r="L271" s="515"/>
    </row>
    <row r="272" customFormat="false" ht="8.25" hidden="false" customHeight="false" outlineLevel="0" collapsed="false">
      <c r="L272" s="515"/>
    </row>
    <row r="273" customFormat="false" ht="8.25" hidden="false" customHeight="false" outlineLevel="0" collapsed="false">
      <c r="L273" s="515"/>
    </row>
    <row r="274" customFormat="false" ht="8.25" hidden="false" customHeight="false" outlineLevel="0" collapsed="false">
      <c r="L274" s="515"/>
    </row>
  </sheetData>
  <mergeCells count="1">
    <mergeCell ref="A1:S1"/>
  </mergeCells>
  <printOptions headings="false" gridLines="false" gridLinesSet="true" horizontalCentered="false" verticalCentered="false"/>
  <pageMargins left="0" right="0" top="0" bottom="0" header="0.511811023622047" footer="0.511811023622047"/>
  <pageSetup paperSize="1" scale="54"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81"/>
  <sheetViews>
    <sheetView showFormulas="false" showGridLines="true" showRowColHeaders="true" showZeros="true" rightToLeft="false" tabSelected="false" showOutlineSymbols="true" defaultGridColor="true" view="normal" topLeftCell="A1" colorId="64" zoomScale="205" zoomScaleNormal="205" zoomScalePageLayoutView="100" workbookViewId="0">
      <selection pane="topLeft" activeCell="D28" activeCellId="0" sqref="D28"/>
    </sheetView>
  </sheetViews>
  <sheetFormatPr defaultColWidth="8.453125" defaultRowHeight="15" customHeight="false" zeroHeight="false" outlineLevelRow="0" outlineLevelCol="0"/>
  <cols>
    <col collapsed="false" customWidth="true" hidden="false" outlineLevel="0" max="1" min="1" style="0" width="3.86"/>
    <col collapsed="false" customWidth="true" hidden="false" outlineLevel="0" max="2" min="2" style="0" width="15.14"/>
    <col collapsed="false" customWidth="true" hidden="false" outlineLevel="0" max="3" min="3" style="0" width="3.15"/>
    <col collapsed="false" customWidth="true" hidden="false" outlineLevel="0" max="4" min="4" style="516" width="75.15"/>
    <col collapsed="false" customWidth="true" hidden="false" outlineLevel="0" max="5" min="5" style="0" width="3.15"/>
    <col collapsed="false" customWidth="true" hidden="false" outlineLevel="0" max="6" min="6" style="0" width="18.42"/>
    <col collapsed="false" customWidth="true" hidden="false" outlineLevel="0" max="7" min="7" style="455" width="3.29"/>
    <col collapsed="false" customWidth="true" hidden="false" outlineLevel="0" max="8" min="8" style="0" width="80.15"/>
  </cols>
  <sheetData>
    <row r="1" customFormat="false" ht="15" hidden="false" customHeight="false" outlineLevel="0" collapsed="false">
      <c r="D1" s="517" t="s">
        <v>3419</v>
      </c>
    </row>
    <row r="2" customFormat="false" ht="15" hidden="false" customHeight="false" outlineLevel="0" collapsed="false">
      <c r="A2" s="454" t="s">
        <v>3420</v>
      </c>
      <c r="B2" s="454"/>
      <c r="C2" s="454" t="s">
        <v>23</v>
      </c>
      <c r="D2" s="518" t="s">
        <v>3421</v>
      </c>
      <c r="E2" s="454" t="s">
        <v>3422</v>
      </c>
      <c r="F2" s="454"/>
    </row>
    <row r="3" customFormat="false" ht="18" hidden="false" customHeight="true" outlineLevel="0" collapsed="false">
      <c r="A3" s="461" t="n">
        <v>1</v>
      </c>
      <c r="B3" s="462" t="s">
        <v>2728</v>
      </c>
      <c r="C3" s="461" t="n">
        <v>26</v>
      </c>
      <c r="D3" s="519" t="s">
        <v>3423</v>
      </c>
      <c r="E3" s="474" t="n">
        <v>1</v>
      </c>
      <c r="F3" s="475" t="s">
        <v>1156</v>
      </c>
    </row>
    <row r="4" customFormat="false" ht="15" hidden="false" customHeight="false" outlineLevel="0" collapsed="false">
      <c r="A4" s="461" t="n">
        <v>2</v>
      </c>
      <c r="B4" s="462" t="s">
        <v>2734</v>
      </c>
      <c r="C4" s="461" t="n">
        <v>26</v>
      </c>
      <c r="D4" s="519" t="s">
        <v>3424</v>
      </c>
      <c r="E4" s="474" t="n">
        <v>2</v>
      </c>
      <c r="F4" s="475" t="s">
        <v>417</v>
      </c>
    </row>
    <row r="5" customFormat="false" ht="15" hidden="false" customHeight="false" outlineLevel="0" collapsed="false">
      <c r="A5" s="461" t="n">
        <v>3</v>
      </c>
      <c r="B5" s="462" t="s">
        <v>2727</v>
      </c>
      <c r="C5" s="461" t="n">
        <v>24</v>
      </c>
      <c r="D5" s="519" t="s">
        <v>3425</v>
      </c>
      <c r="E5" s="474" t="n">
        <v>3</v>
      </c>
      <c r="F5" s="475" t="s">
        <v>1842</v>
      </c>
    </row>
    <row r="6" customFormat="false" ht="15" hidden="false" customHeight="false" outlineLevel="0" collapsed="false">
      <c r="A6" s="461" t="n">
        <v>4</v>
      </c>
      <c r="B6" s="462" t="s">
        <v>3426</v>
      </c>
      <c r="C6" s="461" t="n">
        <v>26</v>
      </c>
      <c r="D6" s="519" t="s">
        <v>3427</v>
      </c>
      <c r="E6" s="474" t="n">
        <v>4</v>
      </c>
      <c r="F6" s="475" t="s">
        <v>674</v>
      </c>
    </row>
    <row r="7" customFormat="false" ht="15" hidden="false" customHeight="false" outlineLevel="0" collapsed="false">
      <c r="A7" s="461" t="n">
        <v>5</v>
      </c>
      <c r="B7" s="462" t="s">
        <v>2740</v>
      </c>
      <c r="C7" s="461" t="n">
        <v>30</v>
      </c>
      <c r="D7" s="519" t="s">
        <v>3428</v>
      </c>
      <c r="E7" s="474" t="n">
        <v>5</v>
      </c>
      <c r="F7" s="475" t="s">
        <v>159</v>
      </c>
    </row>
    <row r="8" customFormat="false" ht="15" hidden="false" customHeight="false" outlineLevel="0" collapsed="false">
      <c r="A8" s="461" t="n">
        <v>6</v>
      </c>
      <c r="B8" s="462" t="s">
        <v>2725</v>
      </c>
      <c r="C8" s="461" t="n">
        <v>29</v>
      </c>
      <c r="D8" s="519" t="s">
        <v>3429</v>
      </c>
      <c r="E8" s="474" t="n">
        <v>6</v>
      </c>
      <c r="F8" s="475" t="s">
        <v>666</v>
      </c>
    </row>
    <row r="9" customFormat="false" ht="15" hidden="false" customHeight="false" outlineLevel="0" collapsed="false">
      <c r="A9" s="461" t="n">
        <v>7</v>
      </c>
      <c r="B9" s="462" t="s">
        <v>2732</v>
      </c>
      <c r="C9" s="461" t="n">
        <v>30</v>
      </c>
      <c r="D9" s="519" t="s">
        <v>3430</v>
      </c>
      <c r="E9" s="474" t="n">
        <v>7</v>
      </c>
      <c r="F9" s="475" t="s">
        <v>845</v>
      </c>
    </row>
    <row r="10" customFormat="false" ht="15" hidden="false" customHeight="false" outlineLevel="0" collapsed="false">
      <c r="A10" s="474" t="n">
        <v>8</v>
      </c>
      <c r="B10" s="475" t="s">
        <v>2746</v>
      </c>
      <c r="C10" s="474" t="n">
        <v>23</v>
      </c>
      <c r="D10" s="520" t="s">
        <v>3431</v>
      </c>
      <c r="E10" s="474" t="n">
        <v>8</v>
      </c>
      <c r="F10" s="475" t="s">
        <v>3432</v>
      </c>
    </row>
    <row r="11" customFormat="false" ht="15" hidden="false" customHeight="false" outlineLevel="0" collapsed="false">
      <c r="A11" s="474" t="n">
        <v>9</v>
      </c>
      <c r="B11" s="475" t="s">
        <v>2752</v>
      </c>
      <c r="C11" s="474" t="n">
        <v>32</v>
      </c>
      <c r="D11" s="520" t="s">
        <v>3428</v>
      </c>
      <c r="E11" s="474" t="n">
        <v>9</v>
      </c>
      <c r="F11" s="475" t="s">
        <v>3433</v>
      </c>
      <c r="G11" s="455" t="s">
        <v>233</v>
      </c>
    </row>
    <row r="12" customFormat="false" ht="15" hidden="false" customHeight="false" outlineLevel="0" collapsed="false">
      <c r="A12" s="474" t="n">
        <v>10</v>
      </c>
      <c r="B12" s="475" t="s">
        <v>2760</v>
      </c>
      <c r="C12" s="474" t="n">
        <v>27</v>
      </c>
      <c r="D12" s="520" t="s">
        <v>3434</v>
      </c>
      <c r="E12" s="474" t="n">
        <v>10</v>
      </c>
      <c r="F12" s="475" t="s">
        <v>3435</v>
      </c>
    </row>
    <row r="13" customFormat="false" ht="15" hidden="false" customHeight="false" outlineLevel="0" collapsed="false">
      <c r="A13" s="471" t="n">
        <v>11</v>
      </c>
      <c r="B13" s="472" t="s">
        <v>2741</v>
      </c>
      <c r="C13" s="471" t="n">
        <v>24</v>
      </c>
      <c r="D13" s="520" t="s">
        <v>3436</v>
      </c>
      <c r="E13" s="474" t="n">
        <v>11</v>
      </c>
      <c r="F13" s="475" t="s">
        <v>238</v>
      </c>
    </row>
    <row r="14" customFormat="false" ht="15" hidden="false" customHeight="false" outlineLevel="0" collapsed="false">
      <c r="A14" s="471" t="n">
        <v>12</v>
      </c>
      <c r="B14" s="472" t="s">
        <v>2747</v>
      </c>
      <c r="C14" s="471" t="n">
        <v>27</v>
      </c>
      <c r="D14" s="520" t="s">
        <v>3437</v>
      </c>
      <c r="E14" s="474" t="n">
        <v>12</v>
      </c>
      <c r="F14" s="475" t="s">
        <v>1747</v>
      </c>
    </row>
    <row r="15" customFormat="false" ht="15" hidden="false" customHeight="false" outlineLevel="0" collapsed="false">
      <c r="A15" s="471" t="n">
        <v>13</v>
      </c>
      <c r="B15" s="472" t="s">
        <v>2754</v>
      </c>
      <c r="C15" s="471" t="n">
        <v>27</v>
      </c>
      <c r="D15" s="520" t="s">
        <v>3438</v>
      </c>
      <c r="E15" s="464" t="n">
        <v>13</v>
      </c>
      <c r="F15" s="465" t="s">
        <v>551</v>
      </c>
    </row>
    <row r="16" customFormat="false" ht="15" hidden="false" customHeight="false" outlineLevel="0" collapsed="false">
      <c r="A16" s="471" t="n">
        <v>14</v>
      </c>
      <c r="B16" s="472" t="s">
        <v>2738</v>
      </c>
      <c r="C16" s="471" t="n">
        <v>38</v>
      </c>
      <c r="D16" s="520" t="s">
        <v>3439</v>
      </c>
      <c r="E16" s="464" t="n">
        <v>14</v>
      </c>
      <c r="F16" s="465" t="s">
        <v>1282</v>
      </c>
    </row>
    <row r="17" customFormat="false" ht="15" hidden="false" customHeight="false" outlineLevel="0" collapsed="false">
      <c r="A17" s="471" t="n">
        <v>15</v>
      </c>
      <c r="B17" s="472" t="s">
        <v>2744</v>
      </c>
      <c r="C17" s="471" t="n">
        <v>27</v>
      </c>
      <c r="D17" s="520" t="s">
        <v>3440</v>
      </c>
      <c r="E17" s="464" t="n">
        <v>15</v>
      </c>
      <c r="F17" s="465" t="s">
        <v>3441</v>
      </c>
    </row>
    <row r="18" customFormat="false" ht="15" hidden="false" customHeight="false" outlineLevel="0" collapsed="false">
      <c r="A18" s="471" t="n">
        <v>16</v>
      </c>
      <c r="B18" s="472" t="s">
        <v>2750</v>
      </c>
      <c r="C18" s="471" t="n">
        <v>25</v>
      </c>
      <c r="D18" s="520" t="s">
        <v>3442</v>
      </c>
      <c r="E18" s="464" t="n">
        <v>16</v>
      </c>
      <c r="F18" s="465" t="s">
        <v>1651</v>
      </c>
    </row>
    <row r="19" customFormat="false" ht="15" hidden="false" customHeight="false" outlineLevel="0" collapsed="false">
      <c r="A19" s="471" t="n">
        <v>17</v>
      </c>
      <c r="B19" s="472" t="s">
        <v>2758</v>
      </c>
      <c r="C19" s="471" t="n">
        <v>24</v>
      </c>
      <c r="D19" s="520" t="s">
        <v>3443</v>
      </c>
      <c r="E19" s="464" t="n">
        <v>17</v>
      </c>
      <c r="F19" s="465" t="s">
        <v>682</v>
      </c>
    </row>
    <row r="20" customFormat="false" ht="15" hidden="false" customHeight="false" outlineLevel="0" collapsed="false">
      <c r="A20" s="471" t="n">
        <v>18</v>
      </c>
      <c r="B20" s="472" t="s">
        <v>2761</v>
      </c>
      <c r="C20" s="471" t="n">
        <v>26</v>
      </c>
      <c r="D20" s="520" t="s">
        <v>3444</v>
      </c>
      <c r="E20" s="464" t="n">
        <v>18</v>
      </c>
      <c r="F20" s="465" t="s">
        <v>3445</v>
      </c>
    </row>
    <row r="21" customFormat="false" ht="15" hidden="false" customHeight="false" outlineLevel="0" collapsed="false">
      <c r="A21" s="471" t="n">
        <v>19</v>
      </c>
      <c r="B21" s="472" t="s">
        <v>2766</v>
      </c>
      <c r="C21" s="471" t="n">
        <v>25</v>
      </c>
      <c r="D21" s="520" t="s">
        <v>3446</v>
      </c>
      <c r="E21" s="464" t="n">
        <v>19</v>
      </c>
      <c r="F21" s="465" t="s">
        <v>1406</v>
      </c>
    </row>
    <row r="22" customFormat="false" ht="15" hidden="false" customHeight="false" outlineLevel="0" collapsed="false">
      <c r="A22" s="464" t="n">
        <v>20</v>
      </c>
      <c r="B22" s="465" t="s">
        <v>2764</v>
      </c>
      <c r="C22" s="464" t="n">
        <v>33</v>
      </c>
      <c r="D22" s="521" t="s">
        <v>3447</v>
      </c>
      <c r="E22" s="464" t="n">
        <v>20</v>
      </c>
      <c r="F22" s="465" t="s">
        <v>1532</v>
      </c>
    </row>
    <row r="23" customFormat="false" ht="15" hidden="false" customHeight="false" outlineLevel="0" collapsed="false">
      <c r="A23" s="464" t="n">
        <v>21</v>
      </c>
      <c r="B23" s="465" t="s">
        <v>2769</v>
      </c>
      <c r="C23" s="464" t="n">
        <v>30</v>
      </c>
      <c r="D23" s="521" t="s">
        <v>3448</v>
      </c>
      <c r="E23" s="464" t="n">
        <v>21</v>
      </c>
      <c r="F23" s="465" t="s">
        <v>1595</v>
      </c>
    </row>
    <row r="24" customFormat="false" ht="15" hidden="false" customHeight="false" outlineLevel="0" collapsed="false">
      <c r="A24" s="464" t="n">
        <v>22</v>
      </c>
      <c r="B24" s="465" t="s">
        <v>2775</v>
      </c>
      <c r="C24" s="464" t="n">
        <v>28</v>
      </c>
      <c r="D24" s="521" t="s">
        <v>3449</v>
      </c>
      <c r="E24" s="464" t="n">
        <v>22</v>
      </c>
      <c r="F24" s="465" t="s">
        <v>1040</v>
      </c>
    </row>
    <row r="25" customFormat="false" ht="15" hidden="false" customHeight="false" outlineLevel="0" collapsed="false">
      <c r="A25" s="464" t="n">
        <v>23</v>
      </c>
      <c r="B25" s="465" t="s">
        <v>2780</v>
      </c>
      <c r="C25" s="464" t="n">
        <v>31</v>
      </c>
      <c r="D25" s="521" t="s">
        <v>3450</v>
      </c>
      <c r="E25" s="464" t="n">
        <v>23</v>
      </c>
      <c r="F25" s="465" t="s">
        <v>196</v>
      </c>
    </row>
    <row r="26" customFormat="false" ht="15" hidden="false" customHeight="false" outlineLevel="0" collapsed="false">
      <c r="A26" s="464" t="n">
        <v>24</v>
      </c>
      <c r="B26" s="465" t="s">
        <v>2729</v>
      </c>
      <c r="C26" s="464" t="n">
        <v>26</v>
      </c>
      <c r="D26" s="521" t="s">
        <v>3451</v>
      </c>
      <c r="E26" s="464" t="n">
        <v>24</v>
      </c>
      <c r="F26" s="465" t="s">
        <v>409</v>
      </c>
    </row>
    <row r="27" customFormat="false" ht="15" hidden="false" customHeight="false" outlineLevel="0" collapsed="false">
      <c r="A27" s="464" t="n">
        <v>25</v>
      </c>
      <c r="B27" s="465" t="s">
        <v>2772</v>
      </c>
      <c r="C27" s="464" t="n">
        <v>24</v>
      </c>
      <c r="D27" s="521" t="s">
        <v>3452</v>
      </c>
      <c r="E27" s="464" t="n">
        <v>25</v>
      </c>
      <c r="F27" s="465" t="s">
        <v>1207</v>
      </c>
    </row>
    <row r="28" customFormat="false" ht="15" hidden="false" customHeight="false" outlineLevel="0" collapsed="false">
      <c r="A28" s="464" t="n">
        <v>26</v>
      </c>
      <c r="B28" s="465" t="s">
        <v>2777</v>
      </c>
      <c r="C28" s="464" t="n">
        <v>26</v>
      </c>
      <c r="D28" s="521" t="s">
        <v>3453</v>
      </c>
      <c r="E28" s="464" t="n">
        <v>26</v>
      </c>
      <c r="F28" s="465" t="s">
        <v>719</v>
      </c>
    </row>
    <row r="29" customFormat="false" ht="15" hidden="false" customHeight="false" outlineLevel="0" collapsed="false">
      <c r="A29" s="464" t="n">
        <v>27</v>
      </c>
      <c r="B29" s="465" t="s">
        <v>2782</v>
      </c>
      <c r="C29" s="464" t="n">
        <v>26</v>
      </c>
      <c r="D29" s="521" t="s">
        <v>3454</v>
      </c>
      <c r="E29" s="464" t="n">
        <v>27</v>
      </c>
      <c r="F29" s="465" t="s">
        <v>1148</v>
      </c>
    </row>
    <row r="30" customFormat="false" ht="15" hidden="false" customHeight="false" outlineLevel="0" collapsed="false">
      <c r="A30" s="464" t="n">
        <v>28</v>
      </c>
      <c r="B30" s="465" t="s">
        <v>2765</v>
      </c>
      <c r="C30" s="464" t="n">
        <v>27</v>
      </c>
      <c r="D30" s="521" t="s">
        <v>3455</v>
      </c>
      <c r="E30" s="464" t="n">
        <v>28</v>
      </c>
      <c r="F30" s="465" t="s">
        <v>3456</v>
      </c>
    </row>
    <row r="31" customFormat="false" ht="15" hidden="false" customHeight="false" outlineLevel="0" collapsed="false">
      <c r="A31" s="464" t="n">
        <v>29</v>
      </c>
      <c r="B31" s="465" t="s">
        <v>2771</v>
      </c>
      <c r="C31" s="464" t="n">
        <v>26</v>
      </c>
      <c r="D31" s="521" t="s">
        <v>3457</v>
      </c>
      <c r="E31" s="464" t="n">
        <v>29</v>
      </c>
      <c r="F31" s="465" t="s">
        <v>1610</v>
      </c>
    </row>
    <row r="32" customFormat="false" ht="15" hidden="false" customHeight="false" outlineLevel="0" collapsed="false">
      <c r="A32" s="464" t="n">
        <v>30</v>
      </c>
      <c r="B32" s="465" t="s">
        <v>2776</v>
      </c>
      <c r="C32" s="464" t="n">
        <v>26</v>
      </c>
      <c r="D32" s="521" t="s">
        <v>3458</v>
      </c>
      <c r="E32" s="464" t="n">
        <v>30</v>
      </c>
      <c r="F32" s="465" t="s">
        <v>166</v>
      </c>
    </row>
    <row r="33" customFormat="false" ht="15" hidden="false" customHeight="false" outlineLevel="0" collapsed="false">
      <c r="A33" s="464" t="n">
        <v>31</v>
      </c>
      <c r="B33" s="465" t="s">
        <v>2781</v>
      </c>
      <c r="C33" s="464" t="n">
        <v>25</v>
      </c>
      <c r="D33" s="521" t="s">
        <v>3459</v>
      </c>
      <c r="E33" s="464" t="n">
        <v>31</v>
      </c>
      <c r="F33" s="465" t="s">
        <v>541</v>
      </c>
    </row>
    <row r="34" customFormat="false" ht="15" hidden="false" customHeight="false" outlineLevel="0" collapsed="false">
      <c r="A34" s="464" t="n">
        <v>32</v>
      </c>
      <c r="B34" s="465" t="s">
        <v>2788</v>
      </c>
      <c r="C34" s="464" t="n">
        <v>24</v>
      </c>
      <c r="D34" s="521" t="s">
        <v>3460</v>
      </c>
      <c r="E34" s="464" t="n">
        <v>32</v>
      </c>
      <c r="F34" s="465" t="s">
        <v>1091</v>
      </c>
    </row>
    <row r="35" customFormat="false" ht="15" hidden="false" customHeight="false" outlineLevel="0" collapsed="false">
      <c r="A35" s="464" t="n">
        <v>33</v>
      </c>
      <c r="B35" s="465" t="s">
        <v>2794</v>
      </c>
      <c r="C35" s="464" t="n">
        <v>21</v>
      </c>
      <c r="D35" s="521" t="s">
        <v>3461</v>
      </c>
      <c r="E35" s="464" t="n">
        <v>33</v>
      </c>
      <c r="F35" s="465" t="s">
        <v>99</v>
      </c>
    </row>
    <row r="36" customFormat="false" ht="15" hidden="false" customHeight="false" outlineLevel="0" collapsed="false">
      <c r="A36" s="464" t="n">
        <v>34</v>
      </c>
      <c r="B36" s="465" t="s">
        <v>2800</v>
      </c>
      <c r="C36" s="464" t="n">
        <v>29</v>
      </c>
      <c r="D36" s="521" t="s">
        <v>3462</v>
      </c>
      <c r="E36" s="464" t="n">
        <v>34</v>
      </c>
      <c r="F36" s="465" t="s">
        <v>2742</v>
      </c>
    </row>
    <row r="37" customFormat="false" ht="15" hidden="false" customHeight="false" outlineLevel="0" collapsed="false">
      <c r="A37" s="464" t="n">
        <v>35</v>
      </c>
      <c r="B37" s="465" t="s">
        <v>2789</v>
      </c>
      <c r="C37" s="464" t="n">
        <v>26</v>
      </c>
      <c r="D37" s="521" t="s">
        <v>3463</v>
      </c>
      <c r="E37" s="464" t="n">
        <v>35</v>
      </c>
      <c r="F37" s="465" t="s">
        <v>3464</v>
      </c>
    </row>
    <row r="38" customFormat="false" ht="15" hidden="false" customHeight="false" outlineLevel="0" collapsed="false">
      <c r="A38" s="464" t="n">
        <v>36</v>
      </c>
      <c r="B38" s="465" t="s">
        <v>2795</v>
      </c>
      <c r="C38" s="464" t="n">
        <v>25</v>
      </c>
      <c r="D38" s="521" t="s">
        <v>3465</v>
      </c>
      <c r="E38" s="464" t="n">
        <v>36</v>
      </c>
      <c r="F38" s="465" t="s">
        <v>1925</v>
      </c>
    </row>
    <row r="39" customFormat="false" ht="15" hidden="false" customHeight="false" outlineLevel="0" collapsed="false">
      <c r="A39" s="464" t="n">
        <v>37</v>
      </c>
      <c r="B39" s="465" t="s">
        <v>2801</v>
      </c>
      <c r="C39" s="464" t="n">
        <v>21</v>
      </c>
      <c r="D39" s="521" t="s">
        <v>3466</v>
      </c>
      <c r="E39" s="464" t="n">
        <v>37</v>
      </c>
      <c r="F39" s="465" t="s">
        <v>553</v>
      </c>
    </row>
    <row r="40" customFormat="false" ht="15" hidden="false" customHeight="false" outlineLevel="0" collapsed="false">
      <c r="A40" s="464" t="n">
        <v>38</v>
      </c>
      <c r="B40" s="465" t="s">
        <v>2806</v>
      </c>
      <c r="C40" s="464" t="n">
        <v>25</v>
      </c>
      <c r="D40" s="521" t="s">
        <v>3467</v>
      </c>
      <c r="E40" s="464" t="n">
        <v>38</v>
      </c>
      <c r="F40" s="465" t="s">
        <v>421</v>
      </c>
    </row>
    <row r="41" customFormat="false" ht="15" hidden="false" customHeight="false" outlineLevel="0" collapsed="false">
      <c r="A41" s="464" t="n">
        <v>39</v>
      </c>
      <c r="B41" s="465" t="s">
        <v>2812</v>
      </c>
      <c r="C41" s="464" t="n">
        <v>26</v>
      </c>
      <c r="D41" s="521" t="s">
        <v>3468</v>
      </c>
      <c r="E41" s="464" t="n">
        <v>38</v>
      </c>
      <c r="F41" s="465" t="s">
        <v>369</v>
      </c>
    </row>
    <row r="42" customFormat="false" ht="15" hidden="false" customHeight="false" outlineLevel="0" collapsed="false">
      <c r="A42" s="464" t="n">
        <v>40</v>
      </c>
      <c r="B42" s="465" t="s">
        <v>2817</v>
      </c>
      <c r="C42" s="464" t="n">
        <v>24</v>
      </c>
      <c r="D42" s="521" t="s">
        <v>3469</v>
      </c>
      <c r="E42" s="464" t="n">
        <v>39</v>
      </c>
      <c r="F42" s="465" t="s">
        <v>2965</v>
      </c>
    </row>
    <row r="43" customFormat="false" ht="15" hidden="false" customHeight="false" outlineLevel="0" collapsed="false">
      <c r="A43" s="464" t="n">
        <v>41</v>
      </c>
      <c r="B43" s="465" t="s">
        <v>2822</v>
      </c>
      <c r="C43" s="464" t="n">
        <v>26</v>
      </c>
      <c r="D43" s="521" t="s">
        <v>3470</v>
      </c>
      <c r="E43" s="464" t="n">
        <v>40</v>
      </c>
      <c r="F43" s="465" t="s">
        <v>289</v>
      </c>
    </row>
    <row r="44" customFormat="false" ht="15" hidden="false" customHeight="false" outlineLevel="0" collapsed="false">
      <c r="A44" s="464" t="n">
        <v>42</v>
      </c>
      <c r="B44" s="465" t="s">
        <v>2828</v>
      </c>
      <c r="C44" s="464" t="n">
        <v>26</v>
      </c>
      <c r="D44" s="521" t="s">
        <v>3471</v>
      </c>
      <c r="E44" s="464" t="n">
        <v>41</v>
      </c>
      <c r="F44" s="465" t="s">
        <v>857</v>
      </c>
    </row>
    <row r="45" customFormat="false" ht="15" hidden="false" customHeight="false" outlineLevel="0" collapsed="false">
      <c r="A45" s="464" t="n">
        <v>43</v>
      </c>
      <c r="B45" s="465" t="s">
        <v>2834</v>
      </c>
      <c r="C45" s="464" t="n">
        <v>28</v>
      </c>
      <c r="D45" s="521" t="s">
        <v>3472</v>
      </c>
      <c r="E45" s="464" t="n">
        <v>42</v>
      </c>
      <c r="F45" s="465" t="s">
        <v>81</v>
      </c>
    </row>
    <row r="46" customFormat="false" ht="15" hidden="false" customHeight="false" outlineLevel="0" collapsed="false">
      <c r="A46" s="464" t="n">
        <v>44</v>
      </c>
      <c r="B46" s="465" t="s">
        <v>2840</v>
      </c>
      <c r="C46" s="464" t="n">
        <v>28</v>
      </c>
      <c r="D46" s="521" t="s">
        <v>3473</v>
      </c>
      <c r="E46" s="464" t="n">
        <v>43</v>
      </c>
      <c r="F46" s="465" t="s">
        <v>991</v>
      </c>
    </row>
    <row r="47" customFormat="false" ht="15" hidden="false" customHeight="false" outlineLevel="0" collapsed="false">
      <c r="A47" s="464" t="n">
        <v>45</v>
      </c>
      <c r="B47" s="465" t="s">
        <v>2805</v>
      </c>
      <c r="C47" s="464" t="n">
        <v>23</v>
      </c>
      <c r="D47" s="521" t="s">
        <v>3474</v>
      </c>
      <c r="E47" s="464" t="n">
        <v>44</v>
      </c>
      <c r="F47" s="465" t="s">
        <v>617</v>
      </c>
    </row>
    <row r="48" customFormat="false" ht="15" hidden="false" customHeight="false" outlineLevel="0" collapsed="false">
      <c r="A48" s="464" t="n">
        <v>46</v>
      </c>
      <c r="B48" s="465" t="s">
        <v>2811</v>
      </c>
      <c r="C48" s="464" t="n">
        <v>27</v>
      </c>
      <c r="D48" s="521" t="s">
        <v>3475</v>
      </c>
      <c r="E48" s="464" t="n">
        <v>45</v>
      </c>
      <c r="F48" s="465" t="s">
        <v>1097</v>
      </c>
    </row>
    <row r="49" customFormat="false" ht="15" hidden="false" customHeight="false" outlineLevel="0" collapsed="false">
      <c r="A49" s="464" t="n">
        <v>47</v>
      </c>
      <c r="B49" s="465" t="s">
        <v>2816</v>
      </c>
      <c r="C49" s="464" t="n">
        <v>28</v>
      </c>
      <c r="D49" s="521" t="s">
        <v>3476</v>
      </c>
      <c r="E49" s="464" t="n">
        <v>46</v>
      </c>
      <c r="F49" s="465" t="s">
        <v>1257</v>
      </c>
    </row>
    <row r="50" customFormat="false" ht="15" hidden="false" customHeight="false" outlineLevel="0" collapsed="false">
      <c r="A50" s="467" t="n">
        <v>48</v>
      </c>
      <c r="B50" s="468" t="s">
        <v>2821</v>
      </c>
      <c r="C50" s="467" t="n">
        <v>25</v>
      </c>
      <c r="D50" s="522" t="s">
        <v>3477</v>
      </c>
      <c r="E50" s="464" t="n">
        <v>47</v>
      </c>
      <c r="F50" s="465" t="s">
        <v>359</v>
      </c>
    </row>
    <row r="51" customFormat="false" ht="15" hidden="false" customHeight="false" outlineLevel="0" collapsed="false">
      <c r="A51" s="467" t="n">
        <v>49</v>
      </c>
      <c r="B51" s="468" t="s">
        <v>2845</v>
      </c>
      <c r="C51" s="467" t="n">
        <v>22</v>
      </c>
      <c r="D51" s="522" t="s">
        <v>3478</v>
      </c>
      <c r="E51" s="464" t="n">
        <v>48</v>
      </c>
      <c r="F51" s="465" t="s">
        <v>1681</v>
      </c>
    </row>
    <row r="52" customFormat="false" ht="15" hidden="false" customHeight="false" outlineLevel="0" collapsed="false">
      <c r="A52" s="467" t="n">
        <v>50</v>
      </c>
      <c r="B52" s="468" t="s">
        <v>2736</v>
      </c>
      <c r="C52" s="467" t="n">
        <v>22</v>
      </c>
      <c r="D52" s="522" t="s">
        <v>3479</v>
      </c>
      <c r="E52" s="464" t="n">
        <v>49</v>
      </c>
      <c r="F52" s="465" t="s">
        <v>731</v>
      </c>
    </row>
    <row r="53" customFormat="false" ht="15" hidden="false" customHeight="false" outlineLevel="0" collapsed="false">
      <c r="A53" s="467" t="n">
        <v>51</v>
      </c>
      <c r="B53" s="468" t="s">
        <v>2742</v>
      </c>
      <c r="C53" s="467" t="n">
        <v>24</v>
      </c>
      <c r="D53" s="522" t="s">
        <v>3480</v>
      </c>
      <c r="E53" s="464" t="n">
        <v>50</v>
      </c>
      <c r="F53" s="465" t="s">
        <v>3481</v>
      </c>
    </row>
    <row r="54" customFormat="false" ht="15" hidden="false" customHeight="false" outlineLevel="0" collapsed="false">
      <c r="A54" s="467" t="n">
        <v>52</v>
      </c>
      <c r="B54" s="468" t="s">
        <v>2851</v>
      </c>
      <c r="C54" s="467" t="n">
        <v>26</v>
      </c>
      <c r="D54" s="522" t="s">
        <v>3482</v>
      </c>
      <c r="E54" s="464" t="n">
        <v>51</v>
      </c>
      <c r="F54" s="465" t="s">
        <v>1284</v>
      </c>
    </row>
    <row r="55" customFormat="false" ht="15" hidden="false" customHeight="false" outlineLevel="0" collapsed="false">
      <c r="A55" s="467" t="n">
        <v>53</v>
      </c>
      <c r="B55" s="468" t="s">
        <v>2855</v>
      </c>
      <c r="C55" s="467" t="n">
        <v>23</v>
      </c>
      <c r="D55" s="522" t="s">
        <v>3483</v>
      </c>
      <c r="E55" s="464" t="n">
        <v>52</v>
      </c>
      <c r="F55" s="465" t="s">
        <v>563</v>
      </c>
    </row>
    <row r="56" customFormat="false" ht="15" hidden="false" customHeight="false" outlineLevel="0" collapsed="false">
      <c r="A56" s="467" t="n">
        <v>54</v>
      </c>
      <c r="B56" s="468" t="s">
        <v>2859</v>
      </c>
      <c r="C56" s="467" t="n">
        <v>34</v>
      </c>
      <c r="D56" s="522" t="s">
        <v>3484</v>
      </c>
      <c r="E56" s="464" t="n">
        <v>53</v>
      </c>
      <c r="F56" s="465" t="s">
        <v>2758</v>
      </c>
    </row>
    <row r="57" customFormat="false" ht="15" hidden="false" customHeight="false" outlineLevel="0" collapsed="false">
      <c r="A57" s="467" t="n">
        <v>55</v>
      </c>
      <c r="B57" s="468" t="s">
        <v>2863</v>
      </c>
      <c r="C57" s="467" t="n">
        <v>30</v>
      </c>
      <c r="D57" s="522" t="s">
        <v>3485</v>
      </c>
      <c r="E57" s="464" t="n">
        <v>54</v>
      </c>
      <c r="F57" s="465" t="s">
        <v>3486</v>
      </c>
    </row>
    <row r="58" customFormat="false" ht="15" hidden="false" customHeight="false" outlineLevel="0" collapsed="false">
      <c r="A58" s="467" t="n">
        <v>56</v>
      </c>
      <c r="B58" s="468" t="s">
        <v>2826</v>
      </c>
      <c r="C58" s="467" t="n">
        <v>25</v>
      </c>
      <c r="D58" s="522" t="s">
        <v>3487</v>
      </c>
      <c r="E58" s="464" t="n">
        <v>55</v>
      </c>
      <c r="F58" s="465" t="s">
        <v>3488</v>
      </c>
    </row>
    <row r="59" customFormat="false" ht="15" hidden="false" customHeight="false" outlineLevel="0" collapsed="false">
      <c r="A59" s="467" t="n">
        <v>57</v>
      </c>
      <c r="B59" s="468" t="s">
        <v>2833</v>
      </c>
      <c r="C59" s="467" t="n">
        <v>26</v>
      </c>
      <c r="D59" s="522" t="s">
        <v>3489</v>
      </c>
      <c r="E59" s="464" t="n">
        <v>56</v>
      </c>
      <c r="F59" s="465" t="s">
        <v>3490</v>
      </c>
    </row>
    <row r="60" customFormat="false" ht="15" hidden="false" customHeight="false" outlineLevel="0" collapsed="false">
      <c r="A60" s="467" t="n">
        <v>58</v>
      </c>
      <c r="B60" s="468" t="s">
        <v>2839</v>
      </c>
      <c r="C60" s="467" t="n">
        <v>23</v>
      </c>
      <c r="D60" s="522" t="s">
        <v>3491</v>
      </c>
      <c r="E60" s="464" t="n">
        <v>57</v>
      </c>
      <c r="F60" s="465" t="s">
        <v>3492</v>
      </c>
    </row>
    <row r="61" customFormat="false" ht="15" hidden="false" customHeight="false" outlineLevel="0" collapsed="false">
      <c r="A61" s="467" t="n">
        <v>59</v>
      </c>
      <c r="B61" s="468" t="s">
        <v>2844</v>
      </c>
      <c r="C61" s="467" t="n">
        <v>27</v>
      </c>
      <c r="D61" s="522" t="s">
        <v>3493</v>
      </c>
      <c r="E61" s="464" t="n">
        <v>58</v>
      </c>
      <c r="F61" s="465" t="s">
        <v>3494</v>
      </c>
    </row>
    <row r="62" customFormat="false" ht="15" hidden="false" customHeight="false" outlineLevel="0" collapsed="false">
      <c r="A62" s="467" t="n">
        <v>60</v>
      </c>
      <c r="B62" s="468" t="s">
        <v>2850</v>
      </c>
      <c r="C62" s="467" t="n">
        <v>27</v>
      </c>
      <c r="D62" s="522" t="s">
        <v>3495</v>
      </c>
      <c r="E62" s="464" t="n">
        <v>59</v>
      </c>
      <c r="F62" s="465" t="s">
        <v>3496</v>
      </c>
    </row>
    <row r="63" customFormat="false" ht="15" hidden="false" customHeight="false" outlineLevel="0" collapsed="false">
      <c r="A63" s="467" t="n">
        <v>61</v>
      </c>
      <c r="B63" s="468" t="s">
        <v>2854</v>
      </c>
      <c r="C63" s="467" t="n">
        <v>27</v>
      </c>
      <c r="D63" s="522" t="s">
        <v>3497</v>
      </c>
      <c r="E63" s="464" t="n">
        <v>60</v>
      </c>
      <c r="F63" s="465" t="s">
        <v>3498</v>
      </c>
    </row>
    <row r="64" customFormat="false" ht="15" hidden="false" customHeight="false" outlineLevel="0" collapsed="false">
      <c r="A64" s="467" t="n">
        <v>62</v>
      </c>
      <c r="B64" s="468" t="s">
        <v>2858</v>
      </c>
      <c r="C64" s="467" t="n">
        <v>24</v>
      </c>
      <c r="D64" s="522" t="s">
        <v>3499</v>
      </c>
      <c r="E64" s="464" t="n">
        <v>61</v>
      </c>
      <c r="F64" s="465" t="s">
        <v>3500</v>
      </c>
    </row>
    <row r="65" customFormat="false" ht="15" hidden="false" customHeight="false" outlineLevel="0" collapsed="false">
      <c r="A65" s="467" t="n">
        <v>63</v>
      </c>
      <c r="B65" s="468" t="s">
        <v>2748</v>
      </c>
      <c r="C65" s="467" t="n">
        <v>25</v>
      </c>
      <c r="D65" s="522" t="s">
        <v>3501</v>
      </c>
      <c r="E65" s="464" t="n">
        <v>62</v>
      </c>
      <c r="F65" s="465" t="s">
        <v>1589</v>
      </c>
    </row>
    <row r="66" customFormat="false" ht="15" hidden="false" customHeight="false" outlineLevel="0" collapsed="false">
      <c r="A66" s="467" t="n">
        <v>64</v>
      </c>
      <c r="B66" s="468" t="s">
        <v>2868</v>
      </c>
      <c r="C66" s="467" t="n">
        <v>27</v>
      </c>
      <c r="D66" s="522" t="s">
        <v>3455</v>
      </c>
      <c r="E66" s="464" t="n">
        <v>63</v>
      </c>
      <c r="F66" s="465" t="s">
        <v>3502</v>
      </c>
    </row>
    <row r="67" customFormat="false" ht="15" hidden="false" customHeight="false" outlineLevel="0" collapsed="false">
      <c r="A67" s="467" t="n">
        <v>65</v>
      </c>
      <c r="B67" s="468" t="s">
        <v>2872</v>
      </c>
      <c r="C67" s="467" t="n">
        <v>29</v>
      </c>
      <c r="D67" s="522" t="s">
        <v>3503</v>
      </c>
      <c r="E67" s="464" t="n">
        <v>64</v>
      </c>
      <c r="F67" s="465" t="s">
        <v>3504</v>
      </c>
    </row>
    <row r="68" customFormat="false" ht="15" hidden="false" customHeight="false" outlineLevel="0" collapsed="false">
      <c r="A68" s="467" t="n">
        <v>66</v>
      </c>
      <c r="B68" s="468" t="s">
        <v>2876</v>
      </c>
      <c r="C68" s="467" t="n">
        <v>24</v>
      </c>
      <c r="D68" s="522" t="s">
        <v>3505</v>
      </c>
      <c r="E68" s="467" t="n">
        <v>66</v>
      </c>
      <c r="F68" s="468" t="s">
        <v>1909</v>
      </c>
    </row>
    <row r="69" customFormat="false" ht="15" hidden="false" customHeight="false" outlineLevel="0" collapsed="false">
      <c r="A69" s="467" t="n">
        <v>67</v>
      </c>
      <c r="B69" s="468" t="s">
        <v>2880</v>
      </c>
      <c r="C69" s="467" t="n">
        <v>31</v>
      </c>
      <c r="D69" s="522" t="s">
        <v>3506</v>
      </c>
      <c r="E69" s="467" t="n">
        <v>66</v>
      </c>
      <c r="F69" s="468" t="s">
        <v>1332</v>
      </c>
    </row>
    <row r="70" customFormat="false" ht="15" hidden="false" customHeight="false" outlineLevel="0" collapsed="false">
      <c r="A70" s="467" t="n">
        <v>68</v>
      </c>
      <c r="B70" s="468" t="s">
        <v>2884</v>
      </c>
      <c r="C70" s="467" t="n">
        <v>27</v>
      </c>
      <c r="D70" s="522" t="s">
        <v>3455</v>
      </c>
      <c r="E70" s="467" t="n">
        <v>67</v>
      </c>
      <c r="F70" s="468" t="s">
        <v>3507</v>
      </c>
    </row>
    <row r="71" customFormat="false" ht="15" hidden="false" customHeight="false" outlineLevel="0" collapsed="false">
      <c r="A71" s="467" t="n">
        <v>69</v>
      </c>
      <c r="B71" s="468" t="s">
        <v>2888</v>
      </c>
      <c r="C71" s="467" t="n">
        <v>24</v>
      </c>
      <c r="D71" s="522" t="s">
        <v>3508</v>
      </c>
      <c r="E71" s="467" t="n">
        <v>68</v>
      </c>
      <c r="F71" s="468" t="s">
        <v>260</v>
      </c>
    </row>
    <row r="72" customFormat="false" ht="15" hidden="false" customHeight="false" outlineLevel="0" collapsed="false">
      <c r="A72" s="467" t="n">
        <v>70</v>
      </c>
      <c r="B72" s="468" t="s">
        <v>2862</v>
      </c>
      <c r="C72" s="467" t="n">
        <v>24</v>
      </c>
      <c r="D72" s="522" t="s">
        <v>3509</v>
      </c>
      <c r="E72" s="467" t="n">
        <v>69</v>
      </c>
      <c r="F72" s="523" t="s">
        <v>494</v>
      </c>
    </row>
    <row r="73" customFormat="false" ht="15" hidden="false" customHeight="false" outlineLevel="0" collapsed="false">
      <c r="A73" s="467" t="n">
        <v>71</v>
      </c>
      <c r="B73" s="468" t="s">
        <v>2867</v>
      </c>
      <c r="C73" s="467" t="n">
        <v>27</v>
      </c>
      <c r="D73" s="522" t="s">
        <v>3510</v>
      </c>
      <c r="E73" s="467" t="n">
        <v>70</v>
      </c>
      <c r="F73" s="468" t="s">
        <v>1540</v>
      </c>
    </row>
    <row r="74" customFormat="false" ht="15" hidden="false" customHeight="false" outlineLevel="0" collapsed="false">
      <c r="A74" s="467" t="n">
        <v>72</v>
      </c>
      <c r="B74" s="468" t="s">
        <v>2871</v>
      </c>
      <c r="C74" s="467" t="n">
        <v>28</v>
      </c>
      <c r="D74" s="522" t="s">
        <v>3511</v>
      </c>
      <c r="E74" s="467" t="n">
        <v>71</v>
      </c>
      <c r="F74" s="468" t="s">
        <v>2072</v>
      </c>
    </row>
    <row r="75" customFormat="false" ht="15" hidden="false" customHeight="false" outlineLevel="0" collapsed="false">
      <c r="A75" s="467" t="n">
        <v>73</v>
      </c>
      <c r="B75" s="468" t="s">
        <v>2875</v>
      </c>
      <c r="C75" s="467" t="n">
        <v>28</v>
      </c>
      <c r="D75" s="522" t="s">
        <v>3511</v>
      </c>
      <c r="E75" s="467" t="n">
        <v>72</v>
      </c>
      <c r="F75" s="468" t="s">
        <v>727</v>
      </c>
    </row>
    <row r="76" customFormat="false" ht="15" hidden="false" customHeight="false" outlineLevel="0" collapsed="false">
      <c r="A76" s="467" t="n">
        <v>74</v>
      </c>
      <c r="B76" s="468" t="s">
        <v>2892</v>
      </c>
      <c r="C76" s="467" t="n">
        <v>27</v>
      </c>
      <c r="D76" s="522" t="s">
        <v>3455</v>
      </c>
      <c r="E76" s="467" t="n">
        <v>73</v>
      </c>
      <c r="F76" s="468" t="s">
        <v>3512</v>
      </c>
    </row>
    <row r="77" customFormat="false" ht="15" hidden="false" customHeight="false" outlineLevel="0" collapsed="false">
      <c r="A77" s="467" t="n">
        <v>75</v>
      </c>
      <c r="B77" s="468" t="s">
        <v>2755</v>
      </c>
      <c r="C77" s="467" t="n">
        <v>31</v>
      </c>
      <c r="D77" s="522" t="s">
        <v>3513</v>
      </c>
      <c r="E77" s="467" t="n">
        <v>74</v>
      </c>
      <c r="F77" s="468" t="s">
        <v>248</v>
      </c>
    </row>
    <row r="78" customFormat="false" ht="15" hidden="false" customHeight="false" outlineLevel="0" collapsed="false">
      <c r="A78" s="467" t="n">
        <v>76</v>
      </c>
      <c r="B78" s="468" t="s">
        <v>2896</v>
      </c>
      <c r="C78" s="467" t="n">
        <v>25</v>
      </c>
      <c r="D78" s="522" t="s">
        <v>3514</v>
      </c>
      <c r="E78" s="467" t="n">
        <v>75</v>
      </c>
      <c r="F78" s="468" t="s">
        <v>1077</v>
      </c>
    </row>
    <row r="79" customFormat="false" ht="15" hidden="false" customHeight="false" outlineLevel="0" collapsed="false">
      <c r="A79" s="467" t="n">
        <v>77</v>
      </c>
      <c r="B79" s="468" t="s">
        <v>2786</v>
      </c>
      <c r="C79" s="467" t="n">
        <v>27</v>
      </c>
      <c r="D79" s="522" t="s">
        <v>3515</v>
      </c>
      <c r="E79" s="467" t="n">
        <v>76</v>
      </c>
      <c r="F79" s="468" t="s">
        <v>920</v>
      </c>
    </row>
    <row r="80" customFormat="false" ht="15" hidden="false" customHeight="false" outlineLevel="0" collapsed="false">
      <c r="A80" s="467" t="n">
        <v>78</v>
      </c>
      <c r="B80" s="468" t="s">
        <v>2793</v>
      </c>
      <c r="C80" s="467" t="n">
        <v>28</v>
      </c>
      <c r="D80" s="522" t="s">
        <v>3516</v>
      </c>
      <c r="E80" s="467" t="n">
        <v>77</v>
      </c>
      <c r="F80" s="468" t="s">
        <v>1671</v>
      </c>
    </row>
    <row r="81" customFormat="false" ht="15" hidden="false" customHeight="false" outlineLevel="0" collapsed="false">
      <c r="A81" s="467" t="n">
        <v>79</v>
      </c>
      <c r="B81" s="468" t="s">
        <v>2799</v>
      </c>
      <c r="C81" s="467" t="n">
        <v>32</v>
      </c>
      <c r="D81" s="522" t="s">
        <v>3517</v>
      </c>
      <c r="E81" s="467" t="n">
        <v>78</v>
      </c>
      <c r="F81" s="468" t="s">
        <v>1473</v>
      </c>
    </row>
    <row r="82" customFormat="false" ht="15" hidden="false" customHeight="false" outlineLevel="0" collapsed="false">
      <c r="A82" s="467" t="n">
        <v>80</v>
      </c>
      <c r="B82" s="468" t="s">
        <v>2804</v>
      </c>
      <c r="C82" s="467" t="n">
        <v>26</v>
      </c>
      <c r="D82" s="522" t="s">
        <v>3518</v>
      </c>
      <c r="E82" s="467" t="n">
        <v>79</v>
      </c>
      <c r="F82" s="468" t="s">
        <v>472</v>
      </c>
    </row>
    <row r="83" customFormat="false" ht="15" hidden="false" customHeight="false" outlineLevel="0" collapsed="false">
      <c r="A83" s="467" t="n">
        <v>81</v>
      </c>
      <c r="B83" s="468" t="s">
        <v>2901</v>
      </c>
      <c r="C83" s="467" t="n">
        <v>22</v>
      </c>
      <c r="D83" s="522" t="s">
        <v>3519</v>
      </c>
      <c r="E83" s="467" t="n">
        <v>80</v>
      </c>
      <c r="F83" s="468" t="s">
        <v>1336</v>
      </c>
    </row>
    <row r="84" customFormat="false" ht="15" hidden="false" customHeight="false" outlineLevel="0" collapsed="false">
      <c r="A84" s="467" t="n">
        <v>82</v>
      </c>
      <c r="B84" s="468" t="s">
        <v>2879</v>
      </c>
      <c r="C84" s="467" t="n">
        <v>28</v>
      </c>
      <c r="D84" s="522" t="s">
        <v>3511</v>
      </c>
      <c r="E84" s="467" t="n">
        <v>81</v>
      </c>
      <c r="F84" s="468" t="s">
        <v>1396</v>
      </c>
    </row>
    <row r="85" customFormat="false" ht="15" hidden="false" customHeight="false" outlineLevel="0" collapsed="false">
      <c r="A85" s="467" t="n">
        <v>83</v>
      </c>
      <c r="B85" s="468" t="s">
        <v>2907</v>
      </c>
      <c r="C85" s="467" t="n">
        <v>29</v>
      </c>
      <c r="D85" s="522" t="s">
        <v>3520</v>
      </c>
      <c r="E85" s="467" t="n">
        <v>82</v>
      </c>
      <c r="F85" s="468" t="s">
        <v>3521</v>
      </c>
    </row>
    <row r="86" customFormat="false" ht="15" hidden="false" customHeight="false" outlineLevel="0" collapsed="false">
      <c r="A86" s="467" t="n">
        <v>84</v>
      </c>
      <c r="B86" s="468" t="s">
        <v>2883</v>
      </c>
      <c r="C86" s="467" t="n">
        <v>29</v>
      </c>
      <c r="D86" s="522" t="s">
        <v>3522</v>
      </c>
      <c r="E86" s="467" t="n">
        <v>83</v>
      </c>
      <c r="F86" s="468" t="s">
        <v>3523</v>
      </c>
    </row>
    <row r="87" customFormat="false" ht="15" hidden="false" customHeight="false" outlineLevel="0" collapsed="false">
      <c r="A87" s="467" t="n">
        <v>85</v>
      </c>
      <c r="B87" s="468" t="s">
        <v>2762</v>
      </c>
      <c r="C87" s="467" t="n">
        <v>36</v>
      </c>
      <c r="D87" s="522" t="s">
        <v>3524</v>
      </c>
      <c r="E87" s="467" t="n">
        <v>84</v>
      </c>
      <c r="F87" s="468" t="s">
        <v>3525</v>
      </c>
    </row>
    <row r="88" customFormat="false" ht="15" hidden="false" customHeight="false" outlineLevel="0" collapsed="false">
      <c r="A88" s="467" t="n">
        <v>86</v>
      </c>
      <c r="B88" s="468" t="s">
        <v>2911</v>
      </c>
      <c r="C88" s="467" t="n">
        <v>25</v>
      </c>
      <c r="D88" s="522" t="s">
        <v>3526</v>
      </c>
      <c r="E88" s="467" t="n">
        <v>85</v>
      </c>
      <c r="F88" s="468" t="s">
        <v>3527</v>
      </c>
    </row>
    <row r="89" customFormat="false" ht="15" hidden="false" customHeight="false" outlineLevel="0" collapsed="false">
      <c r="A89" s="467" t="n">
        <v>87</v>
      </c>
      <c r="B89" s="468" t="s">
        <v>2916</v>
      </c>
      <c r="C89" s="467" t="n">
        <v>28</v>
      </c>
      <c r="D89" s="522" t="s">
        <v>3528</v>
      </c>
      <c r="E89" s="467" t="n">
        <v>86</v>
      </c>
      <c r="F89" s="468" t="s">
        <v>622</v>
      </c>
    </row>
    <row r="90" customFormat="false" ht="15" hidden="false" customHeight="false" outlineLevel="0" collapsed="false">
      <c r="A90" s="467" t="n">
        <v>88</v>
      </c>
      <c r="B90" s="468" t="s">
        <v>2921</v>
      </c>
      <c r="C90" s="467" t="n">
        <v>28</v>
      </c>
      <c r="D90" s="522" t="s">
        <v>3529</v>
      </c>
      <c r="E90" s="467" t="n">
        <v>87</v>
      </c>
      <c r="F90" s="468" t="s">
        <v>208</v>
      </c>
    </row>
    <row r="91" customFormat="false" ht="15" hidden="false" customHeight="false" outlineLevel="0" collapsed="false">
      <c r="A91" s="467" t="n">
        <v>89</v>
      </c>
      <c r="B91" s="468" t="s">
        <v>2926</v>
      </c>
      <c r="C91" s="467" t="n">
        <v>26</v>
      </c>
      <c r="D91" s="522" t="s">
        <v>3530</v>
      </c>
      <c r="E91" s="467" t="n">
        <v>88</v>
      </c>
      <c r="F91" s="468" t="s">
        <v>1768</v>
      </c>
    </row>
    <row r="92" customFormat="false" ht="15" hidden="false" customHeight="false" outlineLevel="0" collapsed="false">
      <c r="A92" s="467" t="n">
        <v>90</v>
      </c>
      <c r="B92" s="468" t="s">
        <v>2767</v>
      </c>
      <c r="C92" s="467" t="n">
        <v>22</v>
      </c>
      <c r="D92" s="522" t="s">
        <v>3531</v>
      </c>
      <c r="E92" s="467" t="n">
        <v>89</v>
      </c>
      <c r="F92" s="468" t="s">
        <v>1376</v>
      </c>
    </row>
    <row r="93" customFormat="false" ht="15" hidden="false" customHeight="false" outlineLevel="0" collapsed="false">
      <c r="A93" s="467" t="n">
        <v>91</v>
      </c>
      <c r="B93" s="468" t="s">
        <v>2773</v>
      </c>
      <c r="C93" s="467" t="n">
        <v>26</v>
      </c>
      <c r="D93" s="522" t="s">
        <v>3532</v>
      </c>
      <c r="E93" s="467" t="n">
        <v>90</v>
      </c>
      <c r="F93" s="468" t="s">
        <v>3533</v>
      </c>
    </row>
    <row r="94" customFormat="false" ht="15" hidden="false" customHeight="false" outlineLevel="0" collapsed="false">
      <c r="A94" s="467" t="n">
        <v>92</v>
      </c>
      <c r="B94" s="468" t="s">
        <v>2931</v>
      </c>
      <c r="C94" s="467" t="n">
        <v>25</v>
      </c>
      <c r="D94" s="522" t="s">
        <v>3534</v>
      </c>
      <c r="E94" s="467" t="n">
        <v>91</v>
      </c>
      <c r="F94" s="468" t="s">
        <v>3535</v>
      </c>
    </row>
    <row r="95" customFormat="false" ht="15" hidden="false" customHeight="false" outlineLevel="0" collapsed="false">
      <c r="A95" s="467" t="n">
        <v>93</v>
      </c>
      <c r="B95" s="468" t="s">
        <v>2935</v>
      </c>
      <c r="C95" s="467" t="n">
        <v>23</v>
      </c>
      <c r="D95" s="522" t="s">
        <v>3536</v>
      </c>
      <c r="E95" s="467" t="n">
        <v>92</v>
      </c>
      <c r="F95" s="468" t="s">
        <v>3537</v>
      </c>
    </row>
    <row r="96" customFormat="false" ht="15" hidden="false" customHeight="false" outlineLevel="0" collapsed="false">
      <c r="A96" s="467" t="n">
        <v>94</v>
      </c>
      <c r="B96" s="468" t="s">
        <v>2939</v>
      </c>
      <c r="C96" s="467" t="n">
        <v>24</v>
      </c>
      <c r="D96" s="522" t="s">
        <v>3538</v>
      </c>
      <c r="E96" s="467" t="n">
        <v>93</v>
      </c>
      <c r="F96" s="468" t="s">
        <v>3539</v>
      </c>
    </row>
    <row r="97" customFormat="false" ht="15" hidden="false" customHeight="false" outlineLevel="0" collapsed="false">
      <c r="A97" s="467" t="n">
        <v>95</v>
      </c>
      <c r="B97" s="468" t="s">
        <v>2943</v>
      </c>
      <c r="C97" s="467" t="n">
        <v>24</v>
      </c>
      <c r="D97" s="522" t="s">
        <v>3540</v>
      </c>
      <c r="E97" s="467" t="n">
        <v>94</v>
      </c>
      <c r="F97" s="468" t="s">
        <v>3541</v>
      </c>
    </row>
    <row r="98" customFormat="false" ht="15" hidden="false" customHeight="false" outlineLevel="0" collapsed="false">
      <c r="A98" s="467" t="n">
        <v>96</v>
      </c>
      <c r="B98" s="468" t="s">
        <v>2948</v>
      </c>
      <c r="C98" s="467" t="n">
        <v>33</v>
      </c>
      <c r="D98" s="522" t="s">
        <v>3542</v>
      </c>
      <c r="E98" s="467" t="n">
        <v>95</v>
      </c>
      <c r="F98" s="468" t="s">
        <v>767</v>
      </c>
    </row>
    <row r="99" customFormat="false" ht="15" hidden="false" customHeight="false" outlineLevel="0" collapsed="false">
      <c r="A99" s="477" t="n">
        <v>97</v>
      </c>
      <c r="B99" s="478" t="s">
        <v>2887</v>
      </c>
      <c r="C99" s="477" t="n">
        <v>25</v>
      </c>
      <c r="D99" s="524" t="s">
        <v>3543</v>
      </c>
      <c r="E99" s="467" t="n">
        <v>96</v>
      </c>
      <c r="F99" s="468" t="s">
        <v>392</v>
      </c>
    </row>
    <row r="100" customFormat="false" ht="15" hidden="false" customHeight="false" outlineLevel="0" collapsed="false">
      <c r="A100" s="477" t="n">
        <v>98</v>
      </c>
      <c r="B100" s="478" t="s">
        <v>2891</v>
      </c>
      <c r="C100" s="477" t="n">
        <v>22</v>
      </c>
      <c r="D100" s="524" t="s">
        <v>3544</v>
      </c>
      <c r="E100" s="467" t="n">
        <v>97</v>
      </c>
      <c r="F100" s="468" t="s">
        <v>1848</v>
      </c>
    </row>
    <row r="101" customFormat="false" ht="15" hidden="false" customHeight="false" outlineLevel="0" collapsed="false">
      <c r="A101" s="477" t="n">
        <v>99</v>
      </c>
      <c r="B101" s="478" t="s">
        <v>2895</v>
      </c>
      <c r="C101" s="477" t="n">
        <v>27</v>
      </c>
      <c r="D101" s="524" t="s">
        <v>3545</v>
      </c>
      <c r="E101" s="467" t="n">
        <v>98</v>
      </c>
      <c r="F101" s="468" t="s">
        <v>1923</v>
      </c>
    </row>
    <row r="102" customFormat="false" ht="15" hidden="false" customHeight="false" outlineLevel="0" collapsed="false">
      <c r="A102" s="477" t="n">
        <v>100</v>
      </c>
      <c r="B102" s="478" t="s">
        <v>2899</v>
      </c>
      <c r="C102" s="477" t="n">
        <v>22</v>
      </c>
      <c r="D102" s="524" t="s">
        <v>3546</v>
      </c>
      <c r="E102" s="467" t="n">
        <v>99</v>
      </c>
      <c r="F102" s="468" t="s">
        <v>1128</v>
      </c>
    </row>
    <row r="103" customFormat="false" ht="15" hidden="false" customHeight="false" outlineLevel="0" collapsed="false">
      <c r="A103" s="477" t="n">
        <v>101</v>
      </c>
      <c r="B103" s="478" t="s">
        <v>2810</v>
      </c>
      <c r="C103" s="477" t="n">
        <v>26</v>
      </c>
      <c r="D103" s="524" t="s">
        <v>3547</v>
      </c>
      <c r="E103" s="467" t="n">
        <v>100</v>
      </c>
      <c r="F103" s="468" t="s">
        <v>1921</v>
      </c>
    </row>
    <row r="104" customFormat="false" ht="15" hidden="false" customHeight="false" outlineLevel="0" collapsed="false">
      <c r="A104" s="477" t="n">
        <v>102</v>
      </c>
      <c r="B104" s="478" t="s">
        <v>2815</v>
      </c>
      <c r="C104" s="477" t="n">
        <v>31</v>
      </c>
      <c r="D104" s="524" t="s">
        <v>3548</v>
      </c>
      <c r="E104" s="467" t="n">
        <v>101</v>
      </c>
      <c r="F104" s="468" t="s">
        <v>914</v>
      </c>
    </row>
    <row r="105" customFormat="false" ht="15" hidden="false" customHeight="false" outlineLevel="0" collapsed="false">
      <c r="A105" s="477" t="n">
        <v>103</v>
      </c>
      <c r="B105" s="478" t="s">
        <v>2905</v>
      </c>
      <c r="C105" s="477" t="n">
        <v>24</v>
      </c>
      <c r="D105" s="524" t="s">
        <v>3549</v>
      </c>
      <c r="E105" s="467" t="n">
        <v>102</v>
      </c>
      <c r="F105" s="468" t="s">
        <v>3550</v>
      </c>
    </row>
    <row r="106" customFormat="false" ht="15" hidden="false" customHeight="false" outlineLevel="0" collapsed="false">
      <c r="A106" s="477" t="n">
        <v>104</v>
      </c>
      <c r="B106" s="478" t="s">
        <v>2952</v>
      </c>
      <c r="C106" s="477" t="n">
        <v>26</v>
      </c>
      <c r="D106" s="524" t="s">
        <v>3551</v>
      </c>
      <c r="E106" s="467" t="n">
        <v>103</v>
      </c>
      <c r="F106" s="468" t="s">
        <v>801</v>
      </c>
    </row>
    <row r="107" customFormat="false" ht="15" hidden="false" customHeight="false" outlineLevel="0" collapsed="false">
      <c r="A107" s="477" t="n">
        <v>105</v>
      </c>
      <c r="B107" s="478" t="s">
        <v>2956</v>
      </c>
      <c r="C107" s="477" t="n">
        <v>24</v>
      </c>
      <c r="D107" s="524" t="s">
        <v>3552</v>
      </c>
      <c r="E107" s="467" t="n">
        <v>104</v>
      </c>
      <c r="F107" s="468" t="s">
        <v>295</v>
      </c>
    </row>
    <row r="108" customFormat="false" ht="15" hidden="false" customHeight="false" outlineLevel="0" collapsed="false">
      <c r="A108" s="477" t="n">
        <v>106</v>
      </c>
      <c r="B108" s="478" t="s">
        <v>2961</v>
      </c>
      <c r="C108" s="477" t="n">
        <v>27</v>
      </c>
      <c r="D108" s="524" t="s">
        <v>3553</v>
      </c>
      <c r="E108" s="467" t="n">
        <v>105</v>
      </c>
      <c r="F108" s="468" t="s">
        <v>3554</v>
      </c>
    </row>
    <row r="109" customFormat="false" ht="15" hidden="false" customHeight="false" outlineLevel="0" collapsed="false">
      <c r="A109" s="477" t="n">
        <v>107</v>
      </c>
      <c r="B109" s="478" t="s">
        <v>2965</v>
      </c>
      <c r="C109" s="477" t="n">
        <v>23</v>
      </c>
      <c r="D109" s="524" t="s">
        <v>3555</v>
      </c>
      <c r="E109" s="467" t="n">
        <v>106</v>
      </c>
      <c r="F109" s="468" t="s">
        <v>803</v>
      </c>
    </row>
    <row r="110" customFormat="false" ht="15" hidden="false" customHeight="false" outlineLevel="0" collapsed="false">
      <c r="A110" s="477" t="n">
        <v>108</v>
      </c>
      <c r="B110" s="478" t="s">
        <v>2969</v>
      </c>
      <c r="C110" s="477" t="n">
        <v>21</v>
      </c>
      <c r="D110" s="524" t="s">
        <v>3556</v>
      </c>
      <c r="E110" s="467" t="n">
        <v>107</v>
      </c>
      <c r="F110" s="468" t="s">
        <v>3557</v>
      </c>
    </row>
    <row r="111" customFormat="false" ht="15" hidden="false" customHeight="false" outlineLevel="0" collapsed="false">
      <c r="A111" s="477" t="n">
        <v>109</v>
      </c>
      <c r="B111" s="478" t="s">
        <v>2778</v>
      </c>
      <c r="C111" s="477" t="n">
        <v>27</v>
      </c>
      <c r="D111" s="524" t="s">
        <v>3558</v>
      </c>
      <c r="E111" s="467" t="n">
        <v>108</v>
      </c>
      <c r="F111" s="468" t="s">
        <v>1624</v>
      </c>
    </row>
    <row r="112" customFormat="false" ht="15" hidden="false" customHeight="false" outlineLevel="0" collapsed="false">
      <c r="A112" s="477" t="n">
        <v>110</v>
      </c>
      <c r="B112" s="478" t="s">
        <v>2784</v>
      </c>
      <c r="C112" s="477" t="n">
        <v>29</v>
      </c>
      <c r="D112" s="524" t="s">
        <v>3559</v>
      </c>
      <c r="E112" s="467" t="n">
        <v>109</v>
      </c>
      <c r="F112" s="468" t="s">
        <v>869</v>
      </c>
    </row>
    <row r="113" customFormat="false" ht="15" hidden="false" customHeight="false" outlineLevel="0" collapsed="false">
      <c r="A113" s="477" t="n">
        <v>111</v>
      </c>
      <c r="B113" s="478" t="s">
        <v>2973</v>
      </c>
      <c r="C113" s="477" t="n">
        <v>25</v>
      </c>
      <c r="D113" s="524" t="s">
        <v>3560</v>
      </c>
      <c r="E113" s="467" t="n">
        <v>110</v>
      </c>
      <c r="F113" s="468" t="s">
        <v>3561</v>
      </c>
    </row>
    <row r="114" customFormat="false" ht="15" hidden="false" customHeight="false" outlineLevel="0" collapsed="false">
      <c r="A114" s="477" t="n">
        <v>112</v>
      </c>
      <c r="B114" s="478" t="s">
        <v>2977</v>
      </c>
      <c r="C114" s="477" t="n">
        <v>23</v>
      </c>
      <c r="D114" s="524" t="s">
        <v>3562</v>
      </c>
      <c r="E114" s="467" t="n">
        <v>111</v>
      </c>
      <c r="F114" s="468" t="s">
        <v>178</v>
      </c>
    </row>
    <row r="115" customFormat="false" ht="15" hidden="false" customHeight="false" outlineLevel="0" collapsed="false">
      <c r="A115" s="477" t="n">
        <v>113</v>
      </c>
      <c r="B115" s="478" t="s">
        <v>2981</v>
      </c>
      <c r="C115" s="477" t="n">
        <v>21</v>
      </c>
      <c r="D115" s="524" t="s">
        <v>3563</v>
      </c>
      <c r="E115" s="525" t="n">
        <v>112</v>
      </c>
      <c r="F115" s="526" t="s">
        <v>1274</v>
      </c>
    </row>
    <row r="116" customFormat="false" ht="15" hidden="false" customHeight="false" outlineLevel="0" collapsed="false">
      <c r="A116" s="477" t="n">
        <v>114</v>
      </c>
      <c r="B116" s="478" t="s">
        <v>2910</v>
      </c>
      <c r="C116" s="477" t="n">
        <v>25</v>
      </c>
      <c r="D116" s="524" t="s">
        <v>3564</v>
      </c>
      <c r="E116" s="525" t="n">
        <v>113</v>
      </c>
      <c r="F116" s="526" t="s">
        <v>702</v>
      </c>
    </row>
    <row r="117" customFormat="false" ht="15" hidden="false" customHeight="false" outlineLevel="0" collapsed="false">
      <c r="A117" s="477" t="n">
        <v>115</v>
      </c>
      <c r="B117" s="478" t="s">
        <v>2985</v>
      </c>
      <c r="C117" s="477" t="n">
        <v>24</v>
      </c>
      <c r="D117" s="524" t="s">
        <v>3565</v>
      </c>
      <c r="E117" s="525" t="n">
        <v>114</v>
      </c>
      <c r="F117" s="526" t="s">
        <v>3566</v>
      </c>
    </row>
    <row r="118" customFormat="false" ht="15" hidden="false" customHeight="false" outlineLevel="0" collapsed="false">
      <c r="A118" s="477" t="n">
        <v>116</v>
      </c>
      <c r="B118" s="478" t="s">
        <v>2791</v>
      </c>
      <c r="C118" s="477" t="n">
        <v>26</v>
      </c>
      <c r="D118" s="524" t="s">
        <v>3567</v>
      </c>
      <c r="E118" s="525" t="n">
        <v>115</v>
      </c>
      <c r="F118" s="526" t="s">
        <v>344</v>
      </c>
    </row>
    <row r="119" customFormat="false" ht="15" hidden="false" customHeight="false" outlineLevel="0" collapsed="false">
      <c r="A119" s="477" t="n">
        <v>117</v>
      </c>
      <c r="B119" s="478" t="s">
        <v>2989</v>
      </c>
      <c r="C119" s="477" t="n">
        <v>24</v>
      </c>
      <c r="D119" s="524" t="s">
        <v>3568</v>
      </c>
      <c r="E119" s="525" t="n">
        <v>116</v>
      </c>
      <c r="F119" s="526" t="s">
        <v>3569</v>
      </c>
    </row>
    <row r="120" customFormat="false" ht="15" hidden="false" customHeight="false" outlineLevel="0" collapsed="false">
      <c r="A120" s="477" t="n">
        <v>118</v>
      </c>
      <c r="B120" s="478" t="s">
        <v>2797</v>
      </c>
      <c r="C120" s="477" t="n">
        <v>29</v>
      </c>
      <c r="D120" s="524" t="s">
        <v>3570</v>
      </c>
      <c r="E120" s="525" t="n">
        <v>117</v>
      </c>
      <c r="F120" s="526" t="s">
        <v>63</v>
      </c>
    </row>
    <row r="121" customFormat="false" ht="15" hidden="false" customHeight="false" outlineLevel="0" collapsed="false">
      <c r="A121" s="477" t="n">
        <v>119</v>
      </c>
      <c r="B121" s="478" t="s">
        <v>2915</v>
      </c>
      <c r="C121" s="477" t="n">
        <v>24</v>
      </c>
      <c r="D121" s="524" t="s">
        <v>3571</v>
      </c>
      <c r="E121" s="525" t="n">
        <v>118</v>
      </c>
      <c r="F121" s="526" t="s">
        <v>1150</v>
      </c>
    </row>
    <row r="122" customFormat="false" ht="15" hidden="false" customHeight="false" outlineLevel="0" collapsed="false">
      <c r="A122" s="477" t="n">
        <v>120</v>
      </c>
      <c r="B122" s="478" t="s">
        <v>2820</v>
      </c>
      <c r="C122" s="477" t="n">
        <v>29</v>
      </c>
      <c r="D122" s="524" t="s">
        <v>3572</v>
      </c>
      <c r="E122" s="525" t="n">
        <v>119</v>
      </c>
      <c r="F122" s="526" t="s">
        <v>1278</v>
      </c>
    </row>
    <row r="123" customFormat="false" ht="15" hidden="false" customHeight="false" outlineLevel="0" collapsed="false">
      <c r="A123" s="477" t="n">
        <v>121</v>
      </c>
      <c r="B123" s="478" t="s">
        <v>2993</v>
      </c>
      <c r="C123" s="477" t="n">
        <v>25</v>
      </c>
      <c r="D123" s="524" t="s">
        <v>3573</v>
      </c>
      <c r="E123" s="525" t="n">
        <v>120</v>
      </c>
      <c r="F123" s="526" t="s">
        <v>1955</v>
      </c>
    </row>
    <row r="124" customFormat="false" ht="15" hidden="false" customHeight="false" outlineLevel="0" collapsed="false">
      <c r="A124" s="477" t="n">
        <v>122</v>
      </c>
      <c r="B124" s="478" t="s">
        <v>2998</v>
      </c>
      <c r="C124" s="477" t="n">
        <v>27</v>
      </c>
      <c r="D124" s="524" t="s">
        <v>3574</v>
      </c>
      <c r="E124" s="525" t="n">
        <v>121</v>
      </c>
      <c r="F124" s="526" t="s">
        <v>346</v>
      </c>
    </row>
    <row r="125" customFormat="false" ht="15" hidden="false" customHeight="false" outlineLevel="0" collapsed="false">
      <c r="A125" s="477" t="n">
        <v>123</v>
      </c>
      <c r="B125" s="478" t="s">
        <v>2802</v>
      </c>
      <c r="C125" s="477" t="n">
        <v>28</v>
      </c>
      <c r="D125" s="524" t="s">
        <v>3575</v>
      </c>
      <c r="E125" s="525" t="n">
        <v>122</v>
      </c>
      <c r="F125" s="526" t="s">
        <v>1354</v>
      </c>
    </row>
    <row r="126" customFormat="false" ht="15" hidden="false" customHeight="false" outlineLevel="0" collapsed="false">
      <c r="A126" s="477" t="n">
        <v>124</v>
      </c>
      <c r="B126" s="478" t="s">
        <v>2807</v>
      </c>
      <c r="C126" s="477" t="n">
        <v>33</v>
      </c>
      <c r="D126" s="524" t="s">
        <v>3576</v>
      </c>
      <c r="E126" s="525" t="n">
        <v>123</v>
      </c>
      <c r="F126" s="526" t="s">
        <v>811</v>
      </c>
    </row>
    <row r="127" customFormat="false" ht="15" hidden="false" customHeight="false" outlineLevel="0" collapsed="false">
      <c r="A127" s="477" t="n">
        <v>125</v>
      </c>
      <c r="B127" s="478" t="s">
        <v>3002</v>
      </c>
      <c r="C127" s="477" t="n">
        <v>26</v>
      </c>
      <c r="D127" s="524" t="s">
        <v>3577</v>
      </c>
      <c r="E127" s="525" t="n">
        <v>124</v>
      </c>
      <c r="F127" s="526" t="s">
        <v>525</v>
      </c>
    </row>
    <row r="128" customFormat="false" ht="15" hidden="false" customHeight="false" outlineLevel="0" collapsed="false">
      <c r="A128" s="477" t="n">
        <v>126</v>
      </c>
      <c r="B128" s="478" t="s">
        <v>2813</v>
      </c>
      <c r="C128" s="477" t="n">
        <v>26</v>
      </c>
      <c r="D128" s="524" t="s">
        <v>3578</v>
      </c>
      <c r="E128" s="525" t="n">
        <v>125</v>
      </c>
      <c r="F128" s="526" t="s">
        <v>2066</v>
      </c>
    </row>
    <row r="129" customFormat="false" ht="15" hidden="false" customHeight="false" outlineLevel="0" collapsed="false">
      <c r="A129" s="477" t="n">
        <v>127</v>
      </c>
      <c r="B129" s="478" t="s">
        <v>2818</v>
      </c>
      <c r="C129" s="477" t="n">
        <v>32</v>
      </c>
      <c r="D129" s="524" t="s">
        <v>3579</v>
      </c>
      <c r="E129" s="525" t="n">
        <v>126</v>
      </c>
      <c r="F129" s="526" t="s">
        <v>1978</v>
      </c>
    </row>
    <row r="130" customFormat="false" ht="15" hidden="false" customHeight="false" outlineLevel="0" collapsed="false">
      <c r="A130" s="477" t="n">
        <v>128</v>
      </c>
      <c r="B130" s="478" t="s">
        <v>2823</v>
      </c>
      <c r="C130" s="477" t="n">
        <v>25</v>
      </c>
      <c r="D130" s="524" t="s">
        <v>3580</v>
      </c>
      <c r="E130" s="525" t="n">
        <v>127</v>
      </c>
      <c r="F130" s="526" t="s">
        <v>789</v>
      </c>
    </row>
    <row r="131" customFormat="false" ht="15" hidden="false" customHeight="false" outlineLevel="0" collapsed="false">
      <c r="A131" s="477" t="n">
        <v>129</v>
      </c>
      <c r="B131" s="478" t="s">
        <v>2920</v>
      </c>
      <c r="C131" s="477" t="n">
        <v>27</v>
      </c>
      <c r="D131" s="524" t="s">
        <v>3581</v>
      </c>
      <c r="E131" s="525" t="n">
        <v>128</v>
      </c>
      <c r="F131" s="526" t="s">
        <v>1915</v>
      </c>
    </row>
    <row r="132" customFormat="false" ht="15" hidden="false" customHeight="false" outlineLevel="0" collapsed="false">
      <c r="A132" s="477" t="n">
        <v>130</v>
      </c>
      <c r="B132" s="478" t="s">
        <v>2925</v>
      </c>
      <c r="C132" s="477" t="n">
        <v>25</v>
      </c>
      <c r="D132" s="524" t="s">
        <v>3582</v>
      </c>
      <c r="E132" s="525" t="n">
        <v>129</v>
      </c>
      <c r="F132" s="526" t="s">
        <v>607</v>
      </c>
    </row>
    <row r="133" customFormat="false" ht="15" hidden="false" customHeight="false" outlineLevel="0" collapsed="false">
      <c r="A133" s="477" t="n">
        <v>131</v>
      </c>
      <c r="B133" s="478" t="s">
        <v>2930</v>
      </c>
      <c r="C133" s="477" t="n">
        <v>26</v>
      </c>
      <c r="D133" s="524" t="s">
        <v>3583</v>
      </c>
      <c r="E133" s="525" t="n">
        <v>130</v>
      </c>
      <c r="F133" s="526" t="s">
        <v>281</v>
      </c>
    </row>
    <row r="134" customFormat="false" ht="15" hidden="false" customHeight="false" outlineLevel="0" collapsed="false">
      <c r="A134" s="477" t="n">
        <v>132</v>
      </c>
      <c r="B134" s="478" t="s">
        <v>3006</v>
      </c>
      <c r="C134" s="477" t="n">
        <v>22</v>
      </c>
      <c r="D134" s="524" t="s">
        <v>3584</v>
      </c>
      <c r="E134" s="525" t="n">
        <v>131</v>
      </c>
      <c r="F134" s="526" t="s">
        <v>1981</v>
      </c>
    </row>
    <row r="135" customFormat="false" ht="15" hidden="false" customHeight="false" outlineLevel="0" collapsed="false">
      <c r="A135" s="477" t="n">
        <v>133</v>
      </c>
      <c r="B135" s="478" t="s">
        <v>2934</v>
      </c>
      <c r="C135" s="477" t="n">
        <v>26</v>
      </c>
      <c r="D135" s="524" t="s">
        <v>3585</v>
      </c>
      <c r="E135" s="525" t="n">
        <v>132</v>
      </c>
      <c r="F135" s="526" t="s">
        <v>3586</v>
      </c>
    </row>
    <row r="136" customFormat="false" ht="15" hidden="false" customHeight="false" outlineLevel="0" collapsed="false">
      <c r="A136" s="477" t="n">
        <v>134</v>
      </c>
      <c r="B136" s="478" t="s">
        <v>3011</v>
      </c>
      <c r="C136" s="477" t="n">
        <v>33</v>
      </c>
      <c r="D136" s="524" t="s">
        <v>3587</v>
      </c>
      <c r="E136" s="525" t="n">
        <v>133</v>
      </c>
      <c r="F136" s="526" t="s">
        <v>1830</v>
      </c>
    </row>
    <row r="137" customFormat="false" ht="15" hidden="false" customHeight="false" outlineLevel="0" collapsed="false">
      <c r="A137" s="477" t="n">
        <v>135</v>
      </c>
      <c r="B137" s="478" t="s">
        <v>2825</v>
      </c>
      <c r="C137" s="477" t="n">
        <v>33</v>
      </c>
      <c r="D137" s="524" t="s">
        <v>3588</v>
      </c>
      <c r="E137" s="525" t="n">
        <v>134</v>
      </c>
      <c r="F137" s="526" t="s">
        <v>741</v>
      </c>
    </row>
    <row r="138" customFormat="false" ht="15" hidden="false" customHeight="false" outlineLevel="0" collapsed="false">
      <c r="A138" s="477" t="n">
        <v>136</v>
      </c>
      <c r="B138" s="478" t="s">
        <v>2831</v>
      </c>
      <c r="C138" s="477" t="n">
        <v>23</v>
      </c>
      <c r="D138" s="524" t="s">
        <v>3589</v>
      </c>
      <c r="E138" s="525" t="n">
        <v>135</v>
      </c>
      <c r="F138" s="526" t="s">
        <v>686</v>
      </c>
    </row>
    <row r="139" customFormat="false" ht="15" hidden="false" customHeight="false" outlineLevel="0" collapsed="false">
      <c r="A139" s="477" t="n">
        <v>137</v>
      </c>
      <c r="B139" s="478" t="s">
        <v>2837</v>
      </c>
      <c r="C139" s="477" t="n">
        <v>28</v>
      </c>
      <c r="D139" s="524" t="s">
        <v>3590</v>
      </c>
      <c r="E139" s="525" t="n">
        <v>136</v>
      </c>
      <c r="F139" s="526" t="s">
        <v>930</v>
      </c>
    </row>
    <row r="140" customFormat="false" ht="15" hidden="false" customHeight="false" outlineLevel="0" collapsed="false">
      <c r="A140" s="477" t="n">
        <v>138</v>
      </c>
      <c r="B140" s="478" t="s">
        <v>2843</v>
      </c>
      <c r="C140" s="477" t="n">
        <v>27</v>
      </c>
      <c r="D140" s="524" t="s">
        <v>3591</v>
      </c>
      <c r="E140" s="525" t="n">
        <v>137</v>
      </c>
      <c r="F140" s="526" t="s">
        <v>1552</v>
      </c>
    </row>
    <row r="141" customFormat="false" ht="15" hidden="false" customHeight="false" outlineLevel="0" collapsed="false">
      <c r="A141" s="477" t="n">
        <v>139</v>
      </c>
      <c r="B141" s="478" t="s">
        <v>2938</v>
      </c>
      <c r="C141" s="477" t="n">
        <v>27</v>
      </c>
      <c r="D141" s="524" t="s">
        <v>3592</v>
      </c>
      <c r="E141" s="525" t="n">
        <v>138</v>
      </c>
      <c r="F141" s="526" t="s">
        <v>1422</v>
      </c>
    </row>
    <row r="142" customFormat="false" ht="15" hidden="false" customHeight="false" outlineLevel="0" collapsed="false">
      <c r="A142" s="477" t="n">
        <v>140</v>
      </c>
      <c r="B142" s="478" t="s">
        <v>2942</v>
      </c>
      <c r="C142" s="477" t="n">
        <v>25</v>
      </c>
      <c r="D142" s="524" t="s">
        <v>3593</v>
      </c>
      <c r="E142" s="525" t="n">
        <v>140</v>
      </c>
      <c r="F142" s="526" t="s">
        <v>910</v>
      </c>
    </row>
    <row r="143" customFormat="false" ht="15" hidden="false" customHeight="false" outlineLevel="0" collapsed="false">
      <c r="A143" s="477" t="n">
        <v>141</v>
      </c>
      <c r="B143" s="478" t="s">
        <v>2947</v>
      </c>
      <c r="C143" s="477" t="n">
        <v>27</v>
      </c>
      <c r="D143" s="524" t="s">
        <v>3594</v>
      </c>
      <c r="E143" s="525" t="n">
        <v>141</v>
      </c>
      <c r="F143" s="526" t="s">
        <v>1536</v>
      </c>
    </row>
    <row r="144" customFormat="false" ht="15" hidden="false" customHeight="false" outlineLevel="0" collapsed="false">
      <c r="A144" s="477" t="n">
        <v>142</v>
      </c>
      <c r="B144" s="478" t="s">
        <v>2951</v>
      </c>
      <c r="C144" s="477" t="n">
        <v>32</v>
      </c>
      <c r="D144" s="524" t="s">
        <v>3595</v>
      </c>
      <c r="E144" s="525" t="n">
        <v>142</v>
      </c>
      <c r="F144" s="526" t="s">
        <v>1534</v>
      </c>
    </row>
    <row r="145" customFormat="false" ht="15" hidden="false" customHeight="false" outlineLevel="0" collapsed="false">
      <c r="A145" s="477" t="n">
        <v>143</v>
      </c>
      <c r="B145" s="478" t="s">
        <v>2955</v>
      </c>
      <c r="C145" s="477" t="n">
        <v>30</v>
      </c>
      <c r="D145" s="524" t="s">
        <v>3596</v>
      </c>
      <c r="E145" s="525" t="n">
        <v>143</v>
      </c>
      <c r="F145" s="526" t="s">
        <v>1398</v>
      </c>
    </row>
    <row r="146" customFormat="false" ht="15" hidden="false" customHeight="false" outlineLevel="0" collapsed="false">
      <c r="A146" s="477" t="n">
        <v>144</v>
      </c>
      <c r="B146" s="478" t="s">
        <v>2829</v>
      </c>
      <c r="C146" s="477" t="n">
        <v>31</v>
      </c>
      <c r="D146" s="524" t="s">
        <v>3597</v>
      </c>
      <c r="E146" s="525" t="n">
        <v>144</v>
      </c>
      <c r="F146" s="526" t="s">
        <v>3598</v>
      </c>
    </row>
    <row r="147" customFormat="false" ht="15" hidden="false" customHeight="false" outlineLevel="0" collapsed="false">
      <c r="A147" s="477" t="n">
        <v>145</v>
      </c>
      <c r="B147" s="478" t="s">
        <v>2835</v>
      </c>
      <c r="C147" s="477" t="n">
        <v>30</v>
      </c>
      <c r="D147" s="524" t="s">
        <v>3599</v>
      </c>
      <c r="E147" s="525" t="n">
        <v>145</v>
      </c>
      <c r="F147" s="526" t="s">
        <v>3600</v>
      </c>
    </row>
    <row r="148" customFormat="false" ht="15" hidden="false" customHeight="false" outlineLevel="0" collapsed="false">
      <c r="A148" s="477" t="n">
        <v>146</v>
      </c>
      <c r="B148" s="478" t="s">
        <v>2841</v>
      </c>
      <c r="C148" s="477" t="n">
        <v>25</v>
      </c>
      <c r="D148" s="524" t="s">
        <v>3601</v>
      </c>
      <c r="E148" s="525" t="n">
        <v>146</v>
      </c>
      <c r="F148" s="526" t="s">
        <v>1470</v>
      </c>
    </row>
    <row r="149" customFormat="false" ht="15" hidden="false" customHeight="false" outlineLevel="0" collapsed="false">
      <c r="A149" s="477" t="n">
        <v>147</v>
      </c>
      <c r="B149" s="478" t="s">
        <v>3015</v>
      </c>
      <c r="C149" s="477" t="n">
        <v>22</v>
      </c>
      <c r="D149" s="524" t="s">
        <v>3602</v>
      </c>
      <c r="E149" s="525" t="n">
        <v>147</v>
      </c>
      <c r="F149" s="526" t="s">
        <v>1011</v>
      </c>
    </row>
    <row r="150" customFormat="false" ht="15" hidden="false" customHeight="false" outlineLevel="0" collapsed="false">
      <c r="A150" s="477" t="n">
        <v>148</v>
      </c>
      <c r="B150" s="478" t="s">
        <v>3020</v>
      </c>
      <c r="C150" s="477" t="n">
        <v>27</v>
      </c>
      <c r="D150" s="524" t="s">
        <v>3603</v>
      </c>
      <c r="E150" s="525" t="n">
        <v>148</v>
      </c>
      <c r="F150" s="526" t="s">
        <v>240</v>
      </c>
    </row>
    <row r="151" customFormat="false" ht="15" hidden="false" customHeight="false" outlineLevel="0" collapsed="false">
      <c r="A151" s="477" t="n">
        <v>149</v>
      </c>
      <c r="B151" s="478" t="s">
        <v>3024</v>
      </c>
      <c r="C151" s="477" t="n">
        <v>27</v>
      </c>
      <c r="D151" s="524" t="s">
        <v>3604</v>
      </c>
      <c r="E151" s="525" t="n">
        <v>149</v>
      </c>
      <c r="F151" s="526" t="s">
        <v>859</v>
      </c>
    </row>
    <row r="152" customFormat="false" ht="15" hidden="false" customHeight="false" outlineLevel="0" collapsed="false">
      <c r="A152" s="477" t="n">
        <v>150</v>
      </c>
      <c r="B152" s="478" t="s">
        <v>3605</v>
      </c>
      <c r="C152" s="477" t="n">
        <v>27</v>
      </c>
      <c r="D152" s="524" t="s">
        <v>3606</v>
      </c>
      <c r="E152" s="525" t="n">
        <v>150</v>
      </c>
      <c r="F152" s="526" t="s">
        <v>1766</v>
      </c>
    </row>
    <row r="153" customFormat="false" ht="15" hidden="false" customHeight="false" outlineLevel="0" collapsed="false">
      <c r="A153" s="477" t="n">
        <v>151</v>
      </c>
      <c r="B153" s="478" t="s">
        <v>3033</v>
      </c>
      <c r="C153" s="477" t="n">
        <v>26</v>
      </c>
      <c r="D153" s="524" t="s">
        <v>3607</v>
      </c>
      <c r="E153" s="525" t="n">
        <v>151</v>
      </c>
      <c r="F153" s="526" t="s">
        <v>3608</v>
      </c>
    </row>
    <row r="154" customFormat="false" ht="15" hidden="false" customHeight="false" outlineLevel="0" collapsed="false">
      <c r="A154" s="477" t="n">
        <v>152</v>
      </c>
      <c r="B154" s="478" t="s">
        <v>3038</v>
      </c>
      <c r="C154" s="477" t="n">
        <v>22</v>
      </c>
      <c r="D154" s="524" t="s">
        <v>3609</v>
      </c>
      <c r="E154" s="525" t="n">
        <v>152</v>
      </c>
      <c r="F154" s="526" t="s">
        <v>488</v>
      </c>
    </row>
    <row r="155" customFormat="false" ht="15" hidden="false" customHeight="false" outlineLevel="0" collapsed="false">
      <c r="A155" s="477" t="n">
        <v>153</v>
      </c>
      <c r="B155" s="478" t="s">
        <v>3042</v>
      </c>
      <c r="C155" s="477" t="n">
        <v>25</v>
      </c>
      <c r="D155" s="524" t="s">
        <v>3610</v>
      </c>
      <c r="E155" s="525" t="n">
        <v>153</v>
      </c>
      <c r="F155" s="526" t="s">
        <v>983</v>
      </c>
    </row>
    <row r="156" customFormat="false" ht="15" hidden="false" customHeight="false" outlineLevel="0" collapsed="false">
      <c r="A156" s="477" t="n">
        <v>154</v>
      </c>
      <c r="B156" s="478" t="s">
        <v>2960</v>
      </c>
      <c r="C156" s="477" t="n">
        <v>27</v>
      </c>
      <c r="D156" s="524" t="s">
        <v>3611</v>
      </c>
      <c r="E156" s="525" t="n">
        <v>154</v>
      </c>
      <c r="F156" s="526" t="s">
        <v>1730</v>
      </c>
    </row>
    <row r="157" customFormat="false" ht="15" hidden="false" customHeight="false" outlineLevel="0" collapsed="false">
      <c r="A157" s="477" t="n">
        <v>155</v>
      </c>
      <c r="B157" s="478" t="s">
        <v>2964</v>
      </c>
      <c r="C157" s="477" t="n">
        <v>24</v>
      </c>
      <c r="D157" s="524" t="s">
        <v>3612</v>
      </c>
      <c r="E157" s="525" t="n">
        <v>155</v>
      </c>
      <c r="F157" s="526" t="s">
        <v>733</v>
      </c>
    </row>
    <row r="158" customFormat="false" ht="15" hidden="false" customHeight="false" outlineLevel="0" collapsed="false">
      <c r="A158" s="477" t="n">
        <v>156</v>
      </c>
      <c r="B158" s="478" t="s">
        <v>2968</v>
      </c>
      <c r="C158" s="477" t="n">
        <v>22</v>
      </c>
      <c r="D158" s="524" t="s">
        <v>3613</v>
      </c>
      <c r="E158" s="525" t="n">
        <v>156</v>
      </c>
      <c r="F158" s="526" t="s">
        <v>2005</v>
      </c>
    </row>
    <row r="159" customFormat="false" ht="15" hidden="false" customHeight="false" outlineLevel="0" collapsed="false">
      <c r="A159" s="477" t="n">
        <v>157</v>
      </c>
      <c r="B159" s="478" t="s">
        <v>2972</v>
      </c>
      <c r="C159" s="477" t="n">
        <v>25</v>
      </c>
      <c r="D159" s="524" t="s">
        <v>3614</v>
      </c>
      <c r="E159" s="525" t="n">
        <v>157</v>
      </c>
      <c r="F159" s="526" t="s">
        <v>1186</v>
      </c>
    </row>
    <row r="160" customFormat="false" ht="15" hidden="false" customHeight="false" outlineLevel="0" collapsed="false">
      <c r="A160" s="477" t="n">
        <v>158</v>
      </c>
      <c r="B160" s="478" t="s">
        <v>2976</v>
      </c>
      <c r="C160" s="477" t="n">
        <v>27</v>
      </c>
      <c r="D160" s="524" t="s">
        <v>3615</v>
      </c>
      <c r="E160" s="525" t="n">
        <v>158</v>
      </c>
      <c r="F160" s="526" t="s">
        <v>1255</v>
      </c>
    </row>
    <row r="161" customFormat="false" ht="15" hidden="false" customHeight="false" outlineLevel="0" collapsed="false">
      <c r="A161" s="477" t="n">
        <v>159</v>
      </c>
      <c r="B161" s="478" t="s">
        <v>2980</v>
      </c>
      <c r="C161" s="477" t="n">
        <v>27</v>
      </c>
      <c r="D161" s="524" t="s">
        <v>3615</v>
      </c>
      <c r="E161" s="525" t="n">
        <v>159</v>
      </c>
      <c r="F161" s="526" t="s">
        <v>3616</v>
      </c>
    </row>
    <row r="162" customFormat="false" ht="15" hidden="false" customHeight="false" outlineLevel="0" collapsed="false">
      <c r="A162" s="477" t="n">
        <v>160</v>
      </c>
      <c r="B162" s="478" t="s">
        <v>2984</v>
      </c>
      <c r="C162" s="477" t="n">
        <v>24</v>
      </c>
      <c r="D162" s="524" t="s">
        <v>3617</v>
      </c>
      <c r="E162" s="525" t="n">
        <v>160</v>
      </c>
      <c r="F162" s="526" t="s">
        <v>2008</v>
      </c>
    </row>
    <row r="163" customFormat="false" ht="15" hidden="false" customHeight="false" outlineLevel="0" collapsed="false">
      <c r="A163" s="477" t="n">
        <v>161</v>
      </c>
      <c r="B163" s="478" t="s">
        <v>2988</v>
      </c>
      <c r="C163" s="477" t="n">
        <v>26</v>
      </c>
      <c r="D163" s="524" t="s">
        <v>3618</v>
      </c>
      <c r="E163" s="525" t="n">
        <v>161</v>
      </c>
      <c r="F163" s="526" t="s">
        <v>1410</v>
      </c>
    </row>
    <row r="164" customFormat="false" ht="15" hidden="false" customHeight="false" outlineLevel="0" collapsed="false">
      <c r="A164" s="477" t="n">
        <v>162</v>
      </c>
      <c r="B164" s="478" t="s">
        <v>2992</v>
      </c>
      <c r="C164" s="477" t="n">
        <v>24</v>
      </c>
      <c r="D164" s="524" t="s">
        <v>3619</v>
      </c>
      <c r="E164" s="525" t="n">
        <v>163</v>
      </c>
      <c r="F164" s="526" t="s">
        <v>3620</v>
      </c>
    </row>
    <row r="165" customFormat="false" ht="15" hidden="false" customHeight="false" outlineLevel="0" collapsed="false">
      <c r="A165" s="477" t="n">
        <v>163</v>
      </c>
      <c r="B165" s="478" t="s">
        <v>2997</v>
      </c>
      <c r="C165" s="477" t="n">
        <v>26</v>
      </c>
      <c r="D165" s="524" t="s">
        <v>3621</v>
      </c>
      <c r="E165" s="525" t="n">
        <v>164</v>
      </c>
      <c r="F165" s="526" t="s">
        <v>3622</v>
      </c>
    </row>
    <row r="166" customFormat="false" ht="15" hidden="false" customHeight="false" outlineLevel="0" collapsed="false">
      <c r="A166" s="477" t="n">
        <v>164</v>
      </c>
      <c r="B166" s="478" t="s">
        <v>3001</v>
      </c>
      <c r="C166" s="477" t="n">
        <v>27</v>
      </c>
      <c r="D166" s="524" t="s">
        <v>3615</v>
      </c>
      <c r="E166" s="525" t="n">
        <v>165</v>
      </c>
      <c r="F166" s="526" t="s">
        <v>3623</v>
      </c>
    </row>
    <row r="167" customFormat="false" ht="15" hidden="false" customHeight="false" outlineLevel="0" collapsed="false">
      <c r="A167" s="477" t="n">
        <v>165</v>
      </c>
      <c r="B167" s="478" t="s">
        <v>3046</v>
      </c>
      <c r="C167" s="477" t="n">
        <v>27</v>
      </c>
      <c r="D167" s="524" t="s">
        <v>3624</v>
      </c>
      <c r="E167" s="525" t="n">
        <v>166</v>
      </c>
      <c r="F167" s="526" t="s">
        <v>3625</v>
      </c>
    </row>
    <row r="168" customFormat="false" ht="15" hidden="false" customHeight="false" outlineLevel="0" collapsed="false">
      <c r="A168" s="477" t="n">
        <v>166</v>
      </c>
      <c r="B168" s="478" t="s">
        <v>3050</v>
      </c>
      <c r="C168" s="477" t="n">
        <v>23</v>
      </c>
      <c r="D168" s="524" t="s">
        <v>3626</v>
      </c>
      <c r="E168" s="525" t="n">
        <v>167</v>
      </c>
      <c r="F168" s="526" t="s">
        <v>3627</v>
      </c>
    </row>
    <row r="169" customFormat="false" ht="15" hidden="false" customHeight="false" outlineLevel="0" collapsed="false">
      <c r="A169" s="477" t="n">
        <v>167</v>
      </c>
      <c r="B169" s="478" t="s">
        <v>3054</v>
      </c>
      <c r="C169" s="477" t="n">
        <v>27</v>
      </c>
      <c r="D169" s="524" t="s">
        <v>3628</v>
      </c>
      <c r="E169" s="525" t="n">
        <v>168</v>
      </c>
      <c r="F169" s="526" t="s">
        <v>3629</v>
      </c>
    </row>
    <row r="170" customFormat="false" ht="15" hidden="false" customHeight="false" outlineLevel="0" collapsed="false">
      <c r="A170" s="477" t="n">
        <v>168</v>
      </c>
      <c r="B170" s="478" t="s">
        <v>3058</v>
      </c>
      <c r="C170" s="477" t="n">
        <v>29</v>
      </c>
      <c r="D170" s="524" t="s">
        <v>3630</v>
      </c>
      <c r="E170" s="525" t="n">
        <v>169</v>
      </c>
      <c r="F170" s="526" t="s">
        <v>3631</v>
      </c>
    </row>
    <row r="171" customFormat="false" ht="15" hidden="false" customHeight="false" outlineLevel="0" collapsed="false">
      <c r="A171" s="477" t="n">
        <v>169</v>
      </c>
      <c r="B171" s="478" t="s">
        <v>3005</v>
      </c>
      <c r="C171" s="477" t="n">
        <v>22</v>
      </c>
      <c r="D171" s="524" t="s">
        <v>3632</v>
      </c>
      <c r="E171" s="525" t="n">
        <v>170</v>
      </c>
      <c r="F171" s="526" t="s">
        <v>3633</v>
      </c>
    </row>
    <row r="172" customFormat="false" ht="15" hidden="false" customHeight="false" outlineLevel="0" collapsed="false">
      <c r="A172" s="477" t="n">
        <v>170</v>
      </c>
      <c r="B172" s="478" t="s">
        <v>3009</v>
      </c>
      <c r="C172" s="477" t="n">
        <v>22</v>
      </c>
      <c r="D172" s="524" t="s">
        <v>3634</v>
      </c>
      <c r="E172" s="525" t="n">
        <v>171</v>
      </c>
      <c r="F172" s="526" t="s">
        <v>3635</v>
      </c>
    </row>
    <row r="173" customFormat="false" ht="15" hidden="false" customHeight="false" outlineLevel="0" collapsed="false">
      <c r="A173" s="477" t="n">
        <v>171</v>
      </c>
      <c r="B173" s="478" t="s">
        <v>2846</v>
      </c>
      <c r="C173" s="477" t="n">
        <v>24</v>
      </c>
      <c r="D173" s="524" t="s">
        <v>3636</v>
      </c>
      <c r="E173" s="525" t="n">
        <v>172</v>
      </c>
      <c r="F173" s="526" t="s">
        <v>3637</v>
      </c>
    </row>
    <row r="174" customFormat="false" ht="15" hidden="false" customHeight="false" outlineLevel="0" collapsed="false">
      <c r="A174" s="477" t="n">
        <v>172</v>
      </c>
      <c r="B174" s="478" t="s">
        <v>2852</v>
      </c>
      <c r="C174" s="477" t="n">
        <v>32</v>
      </c>
      <c r="D174" s="524" t="s">
        <v>3638</v>
      </c>
      <c r="E174" s="525" t="n">
        <v>173</v>
      </c>
      <c r="F174" s="526" t="s">
        <v>1095</v>
      </c>
    </row>
    <row r="175" customFormat="false" ht="15" hidden="false" customHeight="false" outlineLevel="0" collapsed="false">
      <c r="A175" s="477" t="n">
        <v>173</v>
      </c>
      <c r="B175" s="478" t="s">
        <v>2856</v>
      </c>
      <c r="C175" s="477" t="n">
        <v>22</v>
      </c>
      <c r="D175" s="524" t="s">
        <v>3639</v>
      </c>
      <c r="E175" s="525" t="n">
        <v>174</v>
      </c>
      <c r="F175" s="526" t="s">
        <v>476</v>
      </c>
    </row>
    <row r="176" customFormat="false" ht="15" hidden="false" customHeight="false" outlineLevel="0" collapsed="false">
      <c r="A176" s="477" t="n">
        <v>174</v>
      </c>
      <c r="B176" s="478" t="s">
        <v>2860</v>
      </c>
      <c r="C176" s="477" t="n">
        <v>29</v>
      </c>
      <c r="D176" s="524" t="s">
        <v>3640</v>
      </c>
      <c r="E176" s="525" t="n">
        <v>175</v>
      </c>
      <c r="F176" s="526" t="s">
        <v>1668</v>
      </c>
    </row>
    <row r="177" customFormat="false" ht="15" hidden="false" customHeight="false" outlineLevel="0" collapsed="false">
      <c r="A177" s="477" t="n">
        <v>175</v>
      </c>
      <c r="B177" s="478" t="s">
        <v>2865</v>
      </c>
      <c r="C177" s="477" t="n">
        <v>25</v>
      </c>
      <c r="D177" s="524" t="s">
        <v>3641</v>
      </c>
      <c r="E177" s="525" t="n">
        <v>176</v>
      </c>
      <c r="F177" s="526" t="s">
        <v>3642</v>
      </c>
    </row>
    <row r="178" customFormat="false" ht="15" hidden="false" customHeight="false" outlineLevel="0" collapsed="false">
      <c r="A178" s="477" t="n">
        <v>176</v>
      </c>
      <c r="B178" s="478" t="s">
        <v>3014</v>
      </c>
      <c r="C178" s="477" t="n">
        <v>24</v>
      </c>
      <c r="D178" s="524" t="s">
        <v>3643</v>
      </c>
      <c r="E178" s="525" t="n">
        <v>177</v>
      </c>
      <c r="F178" s="526" t="s">
        <v>411</v>
      </c>
    </row>
    <row r="179" customFormat="false" ht="15" hidden="false" customHeight="false" outlineLevel="0" collapsed="false">
      <c r="A179" s="477" t="n">
        <v>177</v>
      </c>
      <c r="B179" s="478" t="s">
        <v>3019</v>
      </c>
      <c r="C179" s="477" t="n">
        <v>23</v>
      </c>
      <c r="D179" s="524" t="s">
        <v>3644</v>
      </c>
      <c r="E179" s="525" t="n">
        <v>178</v>
      </c>
      <c r="F179" s="526" t="s">
        <v>851</v>
      </c>
    </row>
    <row r="180" customFormat="false" ht="15" hidden="false" customHeight="false" outlineLevel="0" collapsed="false">
      <c r="A180" s="477" t="n">
        <v>178</v>
      </c>
      <c r="B180" s="478" t="s">
        <v>3023</v>
      </c>
      <c r="C180" s="477" t="n">
        <v>24</v>
      </c>
      <c r="D180" s="524" t="s">
        <v>3645</v>
      </c>
      <c r="E180" s="525" t="n">
        <v>179</v>
      </c>
      <c r="F180" s="526" t="s">
        <v>3646</v>
      </c>
    </row>
    <row r="181" customFormat="false" ht="15" hidden="false" customHeight="false" outlineLevel="0" collapsed="false">
      <c r="A181" s="477" t="n">
        <v>179</v>
      </c>
      <c r="B181" s="478" t="s">
        <v>3027</v>
      </c>
      <c r="C181" s="477" t="n">
        <v>22</v>
      </c>
      <c r="D181" s="524" t="s">
        <v>3647</v>
      </c>
      <c r="E181" s="525" t="n">
        <v>180</v>
      </c>
      <c r="F181" s="526" t="s">
        <v>3648</v>
      </c>
    </row>
    <row r="182" customFormat="false" ht="15" hidden="false" customHeight="false" outlineLevel="0" collapsed="false">
      <c r="A182" s="477" t="n">
        <v>180</v>
      </c>
      <c r="B182" s="478" t="s">
        <v>3032</v>
      </c>
      <c r="C182" s="477" t="n">
        <v>22</v>
      </c>
      <c r="D182" s="524" t="s">
        <v>3649</v>
      </c>
      <c r="E182" s="525" t="n">
        <v>181</v>
      </c>
      <c r="F182" s="526" t="s">
        <v>3650</v>
      </c>
    </row>
    <row r="183" customFormat="false" ht="15" hidden="false" customHeight="false" outlineLevel="0" collapsed="false">
      <c r="A183" s="477" t="n">
        <v>181</v>
      </c>
      <c r="B183" s="478" t="s">
        <v>3036</v>
      </c>
      <c r="C183" s="477" t="n">
        <v>31</v>
      </c>
      <c r="D183" s="524" t="s">
        <v>3651</v>
      </c>
      <c r="E183" s="525" t="n">
        <v>182</v>
      </c>
      <c r="F183" s="526" t="s">
        <v>1209</v>
      </c>
    </row>
    <row r="184" customFormat="false" ht="15" hidden="false" customHeight="false" outlineLevel="0" collapsed="false">
      <c r="A184" s="477" t="n">
        <v>182</v>
      </c>
      <c r="B184" s="478" t="s">
        <v>2869</v>
      </c>
      <c r="C184" s="477" t="n">
        <v>37</v>
      </c>
      <c r="D184" s="524" t="s">
        <v>3652</v>
      </c>
      <c r="E184" s="525" t="n">
        <v>183</v>
      </c>
      <c r="F184" s="526" t="s">
        <v>3033</v>
      </c>
    </row>
    <row r="185" customFormat="false" ht="15" hidden="false" customHeight="false" outlineLevel="0" collapsed="false">
      <c r="A185" s="477" t="n">
        <v>183</v>
      </c>
      <c r="B185" s="478" t="s">
        <v>2873</v>
      </c>
      <c r="C185" s="477" t="n">
        <v>27</v>
      </c>
      <c r="D185" s="524" t="s">
        <v>3653</v>
      </c>
      <c r="E185" s="525" t="n">
        <v>184</v>
      </c>
      <c r="F185" s="526" t="s">
        <v>1103</v>
      </c>
    </row>
    <row r="186" customFormat="false" ht="15" hidden="false" customHeight="false" outlineLevel="0" collapsed="false">
      <c r="A186" s="477" t="n">
        <v>184</v>
      </c>
      <c r="B186" s="478" t="s">
        <v>2877</v>
      </c>
      <c r="C186" s="477" t="n">
        <v>26</v>
      </c>
      <c r="D186" s="524" t="s">
        <v>3654</v>
      </c>
      <c r="E186" s="525" t="n">
        <v>185</v>
      </c>
      <c r="F186" s="526" t="s">
        <v>795</v>
      </c>
    </row>
    <row r="187" customFormat="false" ht="15" hidden="false" customHeight="false" outlineLevel="0" collapsed="false">
      <c r="A187" s="477" t="n">
        <v>185</v>
      </c>
      <c r="B187" s="478" t="s">
        <v>2881</v>
      </c>
      <c r="C187" s="477" t="n">
        <v>24</v>
      </c>
      <c r="D187" s="524" t="s">
        <v>3655</v>
      </c>
      <c r="E187" s="525" t="n">
        <v>186</v>
      </c>
      <c r="F187" s="526" t="s">
        <v>1928</v>
      </c>
    </row>
    <row r="188" customFormat="false" ht="15" hidden="false" customHeight="false" outlineLevel="0" collapsed="false">
      <c r="A188" s="477" t="n">
        <v>186</v>
      </c>
      <c r="B188" s="478" t="s">
        <v>3041</v>
      </c>
      <c r="C188" s="477" t="n">
        <v>31</v>
      </c>
      <c r="D188" s="524" t="s">
        <v>3656</v>
      </c>
      <c r="E188" s="525" t="n">
        <v>187</v>
      </c>
      <c r="F188" s="526" t="s">
        <v>486</v>
      </c>
    </row>
    <row r="189" customFormat="false" ht="15" hidden="false" customHeight="false" outlineLevel="0" collapsed="false">
      <c r="A189" s="477" t="n">
        <v>187</v>
      </c>
      <c r="B189" s="478" t="s">
        <v>3045</v>
      </c>
      <c r="C189" s="477" t="n">
        <v>23</v>
      </c>
      <c r="D189" s="524" t="s">
        <v>3657</v>
      </c>
      <c r="E189" s="525" t="n">
        <v>188</v>
      </c>
      <c r="F189" s="526" t="s">
        <v>1215</v>
      </c>
    </row>
    <row r="190" customFormat="false" ht="15" hidden="false" customHeight="false" outlineLevel="0" collapsed="false">
      <c r="A190" s="477" t="n">
        <v>188</v>
      </c>
      <c r="B190" s="478" t="s">
        <v>3049</v>
      </c>
      <c r="C190" s="477" t="n">
        <v>27</v>
      </c>
      <c r="D190" s="524" t="s">
        <v>3658</v>
      </c>
      <c r="E190" s="525" t="n">
        <v>189</v>
      </c>
      <c r="F190" s="526" t="s">
        <v>676</v>
      </c>
    </row>
    <row r="191" customFormat="false" ht="15" hidden="false" customHeight="false" outlineLevel="0" collapsed="false">
      <c r="A191" s="477" t="n">
        <v>189</v>
      </c>
      <c r="B191" s="478" t="s">
        <v>3053</v>
      </c>
      <c r="C191" s="477" t="n">
        <v>25</v>
      </c>
      <c r="D191" s="524" t="s">
        <v>3659</v>
      </c>
      <c r="E191" s="525" t="n">
        <v>190</v>
      </c>
      <c r="F191" s="526" t="s">
        <v>735</v>
      </c>
    </row>
    <row r="192" customFormat="false" ht="15" hidden="false" customHeight="false" outlineLevel="0" collapsed="false">
      <c r="A192" s="477" t="n">
        <v>190</v>
      </c>
      <c r="B192" s="478" t="s">
        <v>3057</v>
      </c>
      <c r="C192" s="477" t="n">
        <v>27</v>
      </c>
      <c r="D192" s="524" t="s">
        <v>3660</v>
      </c>
      <c r="E192" s="525" t="n">
        <v>191</v>
      </c>
      <c r="F192" s="526" t="s">
        <v>3661</v>
      </c>
    </row>
    <row r="193" customFormat="false" ht="15" hidden="false" customHeight="false" outlineLevel="0" collapsed="false">
      <c r="A193" s="477" t="n">
        <v>191</v>
      </c>
      <c r="B193" s="478" t="s">
        <v>3061</v>
      </c>
      <c r="C193" s="477" t="n">
        <v>22</v>
      </c>
      <c r="D193" s="524" t="s">
        <v>3662</v>
      </c>
      <c r="E193" s="525" t="n">
        <v>192</v>
      </c>
      <c r="F193" s="526" t="s">
        <v>624</v>
      </c>
    </row>
    <row r="194" customFormat="false" ht="15" hidden="false" customHeight="false" outlineLevel="0" collapsed="false">
      <c r="A194" s="477" t="n">
        <v>192</v>
      </c>
      <c r="B194" s="478" t="s">
        <v>3062</v>
      </c>
      <c r="C194" s="477" t="n">
        <v>27</v>
      </c>
      <c r="D194" s="524" t="s">
        <v>3663</v>
      </c>
      <c r="E194" s="525" t="n">
        <v>193</v>
      </c>
      <c r="F194" s="526" t="s">
        <v>3664</v>
      </c>
    </row>
    <row r="195" customFormat="false" ht="15" hidden="false" customHeight="false" outlineLevel="0" collapsed="false">
      <c r="A195" s="477" t="n">
        <v>193</v>
      </c>
      <c r="B195" s="478" t="s">
        <v>3066</v>
      </c>
      <c r="C195" s="477" t="n">
        <v>23</v>
      </c>
      <c r="D195" s="524" t="s">
        <v>3665</v>
      </c>
      <c r="E195" s="525" t="n">
        <v>194</v>
      </c>
      <c r="F195" s="526" t="s">
        <v>246</v>
      </c>
    </row>
    <row r="196" customFormat="false" ht="15" hidden="false" customHeight="false" outlineLevel="0" collapsed="false">
      <c r="A196" s="477" t="n">
        <v>194</v>
      </c>
      <c r="B196" s="478" t="s">
        <v>3070</v>
      </c>
      <c r="C196" s="477" t="n">
        <v>24</v>
      </c>
      <c r="D196" s="524" t="s">
        <v>3666</v>
      </c>
      <c r="E196" s="525" t="n">
        <v>195</v>
      </c>
      <c r="F196" s="526" t="s">
        <v>1854</v>
      </c>
    </row>
    <row r="197" customFormat="false" ht="15" hidden="false" customHeight="false" outlineLevel="0" collapsed="false">
      <c r="A197" s="477" t="n">
        <v>195</v>
      </c>
      <c r="B197" s="500" t="s">
        <v>3074</v>
      </c>
      <c r="C197" s="501" t="n">
        <v>28</v>
      </c>
      <c r="D197" s="524" t="s">
        <v>3667</v>
      </c>
      <c r="E197" s="525" t="n">
        <v>196</v>
      </c>
      <c r="F197" s="526" t="s">
        <v>492</v>
      </c>
    </row>
    <row r="198" customFormat="false" ht="15" hidden="false" customHeight="false" outlineLevel="0" collapsed="false">
      <c r="A198" s="477" t="n">
        <v>196</v>
      </c>
      <c r="B198" s="478" t="s">
        <v>3065</v>
      </c>
      <c r="C198" s="477" t="n">
        <v>25</v>
      </c>
      <c r="D198" s="524" t="s">
        <v>3668</v>
      </c>
      <c r="E198" s="525" t="n">
        <v>197</v>
      </c>
      <c r="F198" s="526" t="s">
        <v>1160</v>
      </c>
    </row>
    <row r="199" customFormat="false" ht="15" hidden="false" customHeight="false" outlineLevel="0" collapsed="false">
      <c r="A199" s="477" t="n">
        <v>197</v>
      </c>
      <c r="B199" s="478" t="s">
        <v>3069</v>
      </c>
      <c r="C199" s="477" t="n">
        <v>23</v>
      </c>
      <c r="D199" s="524" t="s">
        <v>3669</v>
      </c>
      <c r="E199" s="525" t="n">
        <v>198</v>
      </c>
      <c r="F199" s="526" t="s">
        <v>3670</v>
      </c>
    </row>
    <row r="200" customFormat="false" ht="15" hidden="false" customHeight="false" outlineLevel="0" collapsed="false">
      <c r="A200" s="477" t="n">
        <v>198</v>
      </c>
      <c r="B200" s="478" t="s">
        <v>3073</v>
      </c>
      <c r="C200" s="477" t="n">
        <v>22</v>
      </c>
      <c r="D200" s="524" t="s">
        <v>3671</v>
      </c>
      <c r="E200" s="525" t="n">
        <v>199</v>
      </c>
      <c r="F200" s="526" t="s">
        <v>1544</v>
      </c>
    </row>
    <row r="201" customFormat="false" ht="15" hidden="false" customHeight="false" outlineLevel="0" collapsed="false">
      <c r="A201" s="477" t="n">
        <v>199</v>
      </c>
      <c r="B201" s="478" t="s">
        <v>3077</v>
      </c>
      <c r="C201" s="477" t="n">
        <v>31</v>
      </c>
      <c r="D201" s="524" t="s">
        <v>3672</v>
      </c>
      <c r="E201" s="525" t="n">
        <v>200</v>
      </c>
      <c r="F201" s="526" t="s">
        <v>1344</v>
      </c>
    </row>
    <row r="202" customFormat="false" ht="15" hidden="false" customHeight="false" outlineLevel="0" collapsed="false">
      <c r="A202" s="477" t="n">
        <v>200</v>
      </c>
      <c r="B202" s="478" t="s">
        <v>3082</v>
      </c>
      <c r="C202" s="477" t="n">
        <v>25</v>
      </c>
      <c r="D202" s="524" t="s">
        <v>3673</v>
      </c>
      <c r="E202" s="525" t="n">
        <v>201</v>
      </c>
      <c r="F202" s="526" t="s">
        <v>44</v>
      </c>
    </row>
    <row r="203" customFormat="false" ht="15" hidden="false" customHeight="false" outlineLevel="0" collapsed="false">
      <c r="A203" s="477" t="n">
        <v>201</v>
      </c>
      <c r="B203" s="478" t="s">
        <v>2885</v>
      </c>
      <c r="C203" s="477" t="n">
        <v>26</v>
      </c>
      <c r="D203" s="524" t="s">
        <v>3674</v>
      </c>
      <c r="E203" s="525" t="n">
        <v>202</v>
      </c>
      <c r="F203" s="526" t="s">
        <v>3675</v>
      </c>
    </row>
    <row r="204" customFormat="false" ht="15" hidden="false" customHeight="false" outlineLevel="0" collapsed="false">
      <c r="A204" s="488" t="n">
        <v>202</v>
      </c>
      <c r="B204" s="489" t="s">
        <v>3079</v>
      </c>
      <c r="C204" s="488" t="n">
        <v>29</v>
      </c>
      <c r="D204" s="527" t="s">
        <v>3630</v>
      </c>
      <c r="E204" s="525" t="n">
        <v>203</v>
      </c>
      <c r="F204" s="526" t="s">
        <v>3676</v>
      </c>
    </row>
    <row r="205" customFormat="false" ht="15" hidden="false" customHeight="false" outlineLevel="0" collapsed="false">
      <c r="A205" s="488" t="n">
        <v>203</v>
      </c>
      <c r="B205" s="489" t="s">
        <v>3083</v>
      </c>
      <c r="C205" s="488" t="n">
        <v>25</v>
      </c>
      <c r="D205" s="527" t="s">
        <v>3677</v>
      </c>
      <c r="E205" s="525" t="n">
        <v>204</v>
      </c>
      <c r="F205" s="526" t="s">
        <v>3678</v>
      </c>
    </row>
    <row r="206" customFormat="false" ht="15" hidden="false" customHeight="false" outlineLevel="0" collapsed="false">
      <c r="A206" s="488" t="n">
        <v>204</v>
      </c>
      <c r="B206" s="489" t="s">
        <v>3087</v>
      </c>
      <c r="C206" s="488" t="n">
        <v>21</v>
      </c>
      <c r="D206" s="527" t="s">
        <v>3679</v>
      </c>
      <c r="E206" s="525" t="n">
        <v>205</v>
      </c>
      <c r="F206" s="526" t="s">
        <v>1170</v>
      </c>
    </row>
    <row r="207" customFormat="false" ht="15" hidden="false" customHeight="false" outlineLevel="0" collapsed="false">
      <c r="A207" s="488" t="n">
        <v>205</v>
      </c>
      <c r="B207" s="489" t="s">
        <v>3092</v>
      </c>
      <c r="C207" s="488" t="n">
        <v>22</v>
      </c>
      <c r="D207" s="527" t="s">
        <v>3680</v>
      </c>
      <c r="E207" s="525" t="n">
        <v>206</v>
      </c>
      <c r="F207" s="526" t="s">
        <v>1495</v>
      </c>
    </row>
    <row r="208" customFormat="false" ht="15" hidden="false" customHeight="false" outlineLevel="0" collapsed="false">
      <c r="A208" s="488" t="n">
        <v>206</v>
      </c>
      <c r="B208" s="489" t="s">
        <v>3097</v>
      </c>
      <c r="C208" s="488" t="n">
        <v>24</v>
      </c>
      <c r="D208" s="527" t="s">
        <v>3681</v>
      </c>
      <c r="E208" s="525" t="n">
        <v>207</v>
      </c>
      <c r="F208" s="526" t="s">
        <v>1785</v>
      </c>
    </row>
    <row r="209" customFormat="false" ht="15" hidden="false" customHeight="false" outlineLevel="0" collapsed="false">
      <c r="A209" s="488" t="n">
        <v>207</v>
      </c>
      <c r="B209" s="489" t="s">
        <v>3101</v>
      </c>
      <c r="C209" s="488" t="n">
        <v>22</v>
      </c>
      <c r="D209" s="527" t="s">
        <v>3682</v>
      </c>
      <c r="E209" s="525" t="n">
        <v>208</v>
      </c>
      <c r="F209" s="528" t="s">
        <v>3683</v>
      </c>
    </row>
    <row r="210" customFormat="false" ht="15" hidden="false" customHeight="false" outlineLevel="0" collapsed="false">
      <c r="A210" s="488" t="n">
        <v>208</v>
      </c>
      <c r="B210" s="489" t="s">
        <v>3105</v>
      </c>
      <c r="C210" s="488" t="n">
        <v>23</v>
      </c>
      <c r="D210" s="527" t="s">
        <v>3684</v>
      </c>
      <c r="E210" s="525" t="n">
        <v>209</v>
      </c>
      <c r="F210" s="526" t="s">
        <v>1780</v>
      </c>
    </row>
    <row r="211" customFormat="false" ht="15" hidden="false" customHeight="false" outlineLevel="0" collapsed="false">
      <c r="A211" s="488" t="n">
        <v>209</v>
      </c>
      <c r="B211" s="489" t="s">
        <v>3109</v>
      </c>
      <c r="C211" s="488" t="n">
        <v>21</v>
      </c>
      <c r="D211" s="527" t="s">
        <v>3685</v>
      </c>
      <c r="E211" s="529" t="n">
        <v>210</v>
      </c>
      <c r="F211" s="530" t="s">
        <v>3686</v>
      </c>
    </row>
    <row r="212" customFormat="false" ht="15" hidden="false" customHeight="false" outlineLevel="0" collapsed="false">
      <c r="A212" s="488" t="n">
        <v>210</v>
      </c>
      <c r="B212" s="489" t="s">
        <v>3086</v>
      </c>
      <c r="C212" s="488" t="n">
        <v>29</v>
      </c>
      <c r="D212" s="527" t="s">
        <v>3687</v>
      </c>
      <c r="E212" s="529" t="n">
        <v>211</v>
      </c>
      <c r="F212" s="530" t="s">
        <v>61</v>
      </c>
    </row>
    <row r="213" customFormat="false" ht="15" hidden="false" customHeight="false" outlineLevel="0" collapsed="false">
      <c r="A213" s="488" t="n">
        <v>211</v>
      </c>
      <c r="B213" s="489" t="s">
        <v>3091</v>
      </c>
      <c r="C213" s="488" t="n">
        <v>29</v>
      </c>
      <c r="D213" s="527" t="s">
        <v>3688</v>
      </c>
      <c r="E213" s="529" t="n">
        <v>212</v>
      </c>
      <c r="F213" s="530" t="s">
        <v>3355</v>
      </c>
    </row>
    <row r="214" customFormat="false" ht="15" hidden="false" customHeight="false" outlineLevel="0" collapsed="false">
      <c r="A214" s="488" t="n">
        <v>212</v>
      </c>
      <c r="B214" s="489" t="s">
        <v>3096</v>
      </c>
      <c r="C214" s="488" t="n">
        <v>22</v>
      </c>
      <c r="D214" s="527" t="s">
        <v>3689</v>
      </c>
      <c r="E214" s="529" t="n">
        <v>213</v>
      </c>
      <c r="F214" s="530" t="s">
        <v>3690</v>
      </c>
    </row>
    <row r="215" customFormat="false" ht="15" hidden="false" customHeight="false" outlineLevel="0" collapsed="false">
      <c r="A215" s="488" t="n">
        <v>213</v>
      </c>
      <c r="B215" s="489" t="s">
        <v>3113</v>
      </c>
      <c r="C215" s="488" t="n">
        <v>27</v>
      </c>
      <c r="D215" s="527" t="s">
        <v>3691</v>
      </c>
      <c r="E215" s="529" t="n">
        <v>214</v>
      </c>
      <c r="F215" s="530" t="s">
        <v>3692</v>
      </c>
    </row>
    <row r="216" customFormat="false" ht="15" hidden="false" customHeight="false" outlineLevel="0" collapsed="false">
      <c r="A216" s="488" t="n">
        <v>214</v>
      </c>
      <c r="B216" s="489" t="s">
        <v>3117</v>
      </c>
      <c r="C216" s="488" t="n">
        <v>24</v>
      </c>
      <c r="D216" s="527" t="s">
        <v>3693</v>
      </c>
      <c r="E216" s="529" t="n">
        <v>215</v>
      </c>
      <c r="F216" s="530" t="s">
        <v>3694</v>
      </c>
    </row>
    <row r="217" customFormat="false" ht="15" hidden="false" customHeight="false" outlineLevel="0" collapsed="false">
      <c r="A217" s="488" t="n">
        <v>215</v>
      </c>
      <c r="B217" s="489" t="s">
        <v>3121</v>
      </c>
      <c r="C217" s="488" t="n">
        <v>28</v>
      </c>
      <c r="D217" s="527" t="s">
        <v>3630</v>
      </c>
      <c r="E217" s="529" t="n">
        <v>216</v>
      </c>
      <c r="F217" s="530" t="s">
        <v>3695</v>
      </c>
    </row>
    <row r="218" customFormat="false" ht="15" hidden="false" customHeight="false" outlineLevel="0" collapsed="false">
      <c r="A218" s="488" t="n">
        <v>216</v>
      </c>
      <c r="B218" s="489" t="s">
        <v>3125</v>
      </c>
      <c r="C218" s="488" t="n">
        <v>24</v>
      </c>
      <c r="D218" s="527" t="s">
        <v>3696</v>
      </c>
      <c r="E218" s="529" t="n">
        <v>217</v>
      </c>
      <c r="F218" s="530" t="s">
        <v>996</v>
      </c>
    </row>
    <row r="219" customFormat="false" ht="15" hidden="false" customHeight="false" outlineLevel="0" collapsed="false">
      <c r="A219" s="488" t="n">
        <v>217</v>
      </c>
      <c r="B219" s="489" t="s">
        <v>3100</v>
      </c>
      <c r="C219" s="488" t="n">
        <v>29</v>
      </c>
      <c r="D219" s="527" t="s">
        <v>3697</v>
      </c>
      <c r="E219" s="529" t="n">
        <v>218</v>
      </c>
      <c r="F219" s="530" t="s">
        <v>1935</v>
      </c>
    </row>
    <row r="220" customFormat="false" ht="15" hidden="false" customHeight="false" outlineLevel="0" collapsed="false">
      <c r="A220" s="488" t="n">
        <v>218</v>
      </c>
      <c r="B220" s="489" t="s">
        <v>3104</v>
      </c>
      <c r="C220" s="488" t="n">
        <v>22</v>
      </c>
      <c r="D220" s="527" t="s">
        <v>3698</v>
      </c>
      <c r="E220" s="529" t="n">
        <v>219</v>
      </c>
      <c r="F220" s="530" t="s">
        <v>3699</v>
      </c>
    </row>
    <row r="221" customFormat="false" ht="15" hidden="false" customHeight="false" outlineLevel="0" collapsed="false">
      <c r="A221" s="488" t="n">
        <v>219</v>
      </c>
      <c r="B221" s="489" t="s">
        <v>3108</v>
      </c>
      <c r="C221" s="488" t="n">
        <v>24</v>
      </c>
      <c r="D221" s="527" t="s">
        <v>3700</v>
      </c>
      <c r="E221" s="529" t="n">
        <v>220</v>
      </c>
      <c r="F221" s="530" t="s">
        <v>3701</v>
      </c>
    </row>
    <row r="222" customFormat="false" ht="15" hidden="false" customHeight="false" outlineLevel="0" collapsed="false">
      <c r="A222" s="488" t="n">
        <v>220</v>
      </c>
      <c r="B222" s="489" t="s">
        <v>3112</v>
      </c>
      <c r="C222" s="488" t="n">
        <v>24</v>
      </c>
      <c r="D222" s="527" t="s">
        <v>3702</v>
      </c>
      <c r="E222" s="529" t="n">
        <v>221</v>
      </c>
      <c r="F222" s="530" t="s">
        <v>626</v>
      </c>
    </row>
    <row r="223" customFormat="false" ht="15" hidden="false" customHeight="false" outlineLevel="0" collapsed="false">
      <c r="A223" s="488" t="n">
        <v>221</v>
      </c>
      <c r="B223" s="489" t="s">
        <v>3116</v>
      </c>
      <c r="C223" s="488" t="n">
        <v>24</v>
      </c>
      <c r="D223" s="527" t="s">
        <v>3703</v>
      </c>
      <c r="E223" s="529" t="n">
        <v>222</v>
      </c>
      <c r="F223" s="531" t="s">
        <v>3067</v>
      </c>
    </row>
    <row r="224" customFormat="false" ht="15" hidden="false" customHeight="false" outlineLevel="0" collapsed="false">
      <c r="A224" s="488" t="n">
        <v>222</v>
      </c>
      <c r="B224" s="489" t="s">
        <v>3120</v>
      </c>
      <c r="C224" s="488" t="n">
        <v>26</v>
      </c>
      <c r="D224" s="527" t="s">
        <v>3704</v>
      </c>
      <c r="E224" s="529" t="n">
        <v>223</v>
      </c>
      <c r="F224" s="531" t="s">
        <v>3705</v>
      </c>
    </row>
    <row r="225" customFormat="false" ht="15" hidden="false" customHeight="false" outlineLevel="0" collapsed="false">
      <c r="A225" s="488" t="n">
        <v>223</v>
      </c>
      <c r="B225" s="489" t="s">
        <v>3124</v>
      </c>
      <c r="C225" s="488" t="n">
        <v>26</v>
      </c>
      <c r="D225" s="527" t="s">
        <v>3706</v>
      </c>
      <c r="E225" s="529" t="n">
        <v>224</v>
      </c>
      <c r="F225" s="530" t="s">
        <v>1702</v>
      </c>
    </row>
    <row r="226" customFormat="false" ht="15" hidden="false" customHeight="false" outlineLevel="0" collapsed="false">
      <c r="A226" s="488" t="n">
        <v>224</v>
      </c>
      <c r="B226" s="489" t="s">
        <v>3128</v>
      </c>
      <c r="C226" s="488" t="n">
        <v>26</v>
      </c>
      <c r="D226" s="527" t="s">
        <v>3707</v>
      </c>
      <c r="E226" s="529" t="n">
        <v>225</v>
      </c>
      <c r="F226" s="530" t="s">
        <v>3708</v>
      </c>
    </row>
    <row r="227" customFormat="false" ht="15" hidden="false" customHeight="false" outlineLevel="0" collapsed="false">
      <c r="A227" s="488" t="n">
        <v>225</v>
      </c>
      <c r="B227" s="489" t="s">
        <v>3132</v>
      </c>
      <c r="C227" s="488" t="n">
        <v>22</v>
      </c>
      <c r="D227" s="527" t="s">
        <v>3709</v>
      </c>
      <c r="E227" s="529" t="n">
        <v>226</v>
      </c>
      <c r="F227" s="530" t="s">
        <v>429</v>
      </c>
    </row>
    <row r="228" customFormat="false" ht="15" hidden="false" customHeight="false" outlineLevel="0" collapsed="false">
      <c r="A228" s="488" t="n">
        <v>226</v>
      </c>
      <c r="B228" s="489" t="s">
        <v>3136</v>
      </c>
      <c r="C228" s="488" t="n">
        <v>24</v>
      </c>
      <c r="D228" s="527" t="s">
        <v>3710</v>
      </c>
      <c r="E228" s="529" t="n">
        <v>227</v>
      </c>
      <c r="F228" s="530" t="s">
        <v>1114</v>
      </c>
    </row>
    <row r="229" customFormat="false" ht="15" hidden="false" customHeight="false" outlineLevel="0" collapsed="false">
      <c r="A229" s="488" t="n">
        <v>227</v>
      </c>
      <c r="B229" s="489" t="s">
        <v>3140</v>
      </c>
      <c r="C229" s="488" t="n">
        <v>22</v>
      </c>
      <c r="D229" s="527" t="s">
        <v>3711</v>
      </c>
      <c r="E229" s="529" t="n">
        <v>228</v>
      </c>
      <c r="F229" s="531" t="s">
        <v>3712</v>
      </c>
    </row>
    <row r="230" customFormat="false" ht="15" hidden="false" customHeight="false" outlineLevel="0" collapsed="false">
      <c r="A230" s="488" t="n">
        <v>228</v>
      </c>
      <c r="B230" s="489" t="s">
        <v>3145</v>
      </c>
      <c r="C230" s="488" t="n">
        <v>24</v>
      </c>
      <c r="D230" s="527" t="s">
        <v>3713</v>
      </c>
      <c r="E230" s="529" t="n">
        <v>229</v>
      </c>
      <c r="F230" s="530" t="s">
        <v>1863</v>
      </c>
    </row>
    <row r="231" customFormat="false" ht="15" hidden="false" customHeight="false" outlineLevel="0" collapsed="false">
      <c r="A231" s="488" t="n">
        <v>229</v>
      </c>
      <c r="B231" s="489" t="s">
        <v>3149</v>
      </c>
      <c r="C231" s="488" t="n">
        <v>21</v>
      </c>
      <c r="D231" s="527" t="s">
        <v>3714</v>
      </c>
      <c r="E231" s="529" t="n">
        <v>230</v>
      </c>
      <c r="F231" s="530" t="s">
        <v>258</v>
      </c>
    </row>
    <row r="232" customFormat="false" ht="15" hidden="false" customHeight="false" outlineLevel="0" collapsed="false">
      <c r="A232" s="488" t="n">
        <v>230</v>
      </c>
      <c r="B232" s="489" t="s">
        <v>3129</v>
      </c>
      <c r="C232" s="488" t="n">
        <v>29</v>
      </c>
      <c r="D232" s="527" t="s">
        <v>3630</v>
      </c>
      <c r="E232" s="529" t="n">
        <v>231</v>
      </c>
      <c r="F232" s="531" t="s">
        <v>3715</v>
      </c>
    </row>
    <row r="233" customFormat="false" ht="15" hidden="false" customHeight="false" outlineLevel="0" collapsed="false">
      <c r="A233" s="488" t="n">
        <v>231</v>
      </c>
      <c r="B233" s="489" t="s">
        <v>3133</v>
      </c>
      <c r="C233" s="488" t="n">
        <v>22</v>
      </c>
      <c r="D233" s="527" t="s">
        <v>3716</v>
      </c>
      <c r="E233" s="529" t="n">
        <v>232</v>
      </c>
      <c r="F233" s="530" t="s">
        <v>3717</v>
      </c>
    </row>
    <row r="234" customFormat="false" ht="15" hidden="false" customHeight="false" outlineLevel="0" collapsed="false">
      <c r="A234" s="488" t="n">
        <v>232</v>
      </c>
      <c r="B234" s="489" t="s">
        <v>3137</v>
      </c>
      <c r="C234" s="488" t="n">
        <v>25</v>
      </c>
      <c r="D234" s="527" t="s">
        <v>3718</v>
      </c>
      <c r="E234" s="529" t="n">
        <v>233</v>
      </c>
      <c r="F234" s="530" t="s">
        <v>3719</v>
      </c>
    </row>
    <row r="235" customFormat="false" ht="15" hidden="false" customHeight="false" outlineLevel="0" collapsed="false">
      <c r="A235" s="488" t="n">
        <v>233</v>
      </c>
      <c r="B235" s="489" t="s">
        <v>3142</v>
      </c>
      <c r="C235" s="488" t="n">
        <v>24</v>
      </c>
      <c r="D235" s="527" t="s">
        <v>3720</v>
      </c>
      <c r="E235" s="529" t="n">
        <v>234</v>
      </c>
      <c r="F235" s="530" t="s">
        <v>3721</v>
      </c>
    </row>
    <row r="236" customFormat="false" ht="15" hidden="false" customHeight="false" outlineLevel="0" collapsed="false">
      <c r="A236" s="488" t="n">
        <v>234</v>
      </c>
      <c r="B236" s="489" t="s">
        <v>3146</v>
      </c>
      <c r="C236" s="488" t="n">
        <v>26</v>
      </c>
      <c r="D236" s="527" t="s">
        <v>3722</v>
      </c>
      <c r="E236" s="529" t="n">
        <v>235</v>
      </c>
      <c r="F236" s="530" t="s">
        <v>1550</v>
      </c>
    </row>
    <row r="237" customFormat="false" ht="15" hidden="false" customHeight="false" outlineLevel="0" collapsed="false">
      <c r="A237" s="488" t="n">
        <v>235</v>
      </c>
      <c r="B237" s="489" t="s">
        <v>3150</v>
      </c>
      <c r="C237" s="488" t="n">
        <v>30</v>
      </c>
      <c r="D237" s="527" t="s">
        <v>3723</v>
      </c>
      <c r="E237" s="529" t="n">
        <v>236</v>
      </c>
      <c r="F237" s="530" t="s">
        <v>212</v>
      </c>
    </row>
    <row r="238" customFormat="false" ht="15" hidden="false" customHeight="false" outlineLevel="0" collapsed="false">
      <c r="A238" s="488" t="n">
        <v>236</v>
      </c>
      <c r="B238" s="489" t="s">
        <v>3154</v>
      </c>
      <c r="C238" s="488" t="n">
        <v>23</v>
      </c>
      <c r="D238" s="527" t="s">
        <v>3724</v>
      </c>
      <c r="E238" s="529" t="n">
        <v>237</v>
      </c>
      <c r="F238" s="530" t="s">
        <v>3725</v>
      </c>
    </row>
    <row r="239" customFormat="false" ht="15" hidden="false" customHeight="false" outlineLevel="0" collapsed="false">
      <c r="A239" s="488" t="n">
        <v>237</v>
      </c>
      <c r="B239" s="489" t="s">
        <v>3158</v>
      </c>
      <c r="C239" s="488" t="n">
        <v>31</v>
      </c>
      <c r="D239" s="527" t="s">
        <v>3726</v>
      </c>
      <c r="E239" s="529" t="n">
        <v>238</v>
      </c>
      <c r="F239" s="530" t="s">
        <v>987</v>
      </c>
    </row>
    <row r="240" customFormat="false" ht="15" hidden="false" customHeight="false" outlineLevel="0" collapsed="false">
      <c r="A240" s="488" t="n">
        <v>238</v>
      </c>
      <c r="B240" s="489" t="s">
        <v>3162</v>
      </c>
      <c r="C240" s="488" t="n">
        <v>23</v>
      </c>
      <c r="D240" s="527" t="s">
        <v>3727</v>
      </c>
      <c r="E240" s="529" t="n">
        <v>239</v>
      </c>
      <c r="F240" s="530" t="s">
        <v>3728</v>
      </c>
    </row>
    <row r="241" customFormat="false" ht="15" hidden="false" customHeight="false" outlineLevel="0" collapsed="false">
      <c r="A241" s="488" t="n">
        <v>239</v>
      </c>
      <c r="B241" s="489" t="s">
        <v>3166</v>
      </c>
      <c r="C241" s="488" t="n">
        <v>25</v>
      </c>
      <c r="D241" s="527" t="s">
        <v>3729</v>
      </c>
      <c r="E241" s="529" t="n">
        <v>240</v>
      </c>
      <c r="F241" s="530" t="s">
        <v>3730</v>
      </c>
    </row>
    <row r="242" customFormat="false" ht="15" hidden="false" customHeight="false" outlineLevel="0" collapsed="false">
      <c r="A242" s="488" t="n">
        <v>240</v>
      </c>
      <c r="B242" s="489" t="s">
        <v>3170</v>
      </c>
      <c r="C242" s="488" t="n">
        <v>24</v>
      </c>
      <c r="D242" s="527" t="s">
        <v>3731</v>
      </c>
      <c r="E242" s="529" t="n">
        <v>241</v>
      </c>
      <c r="F242" s="530" t="s">
        <v>772</v>
      </c>
    </row>
    <row r="243" customFormat="false" ht="15" hidden="false" customHeight="false" outlineLevel="0" collapsed="false">
      <c r="A243" s="488" t="n">
        <v>241</v>
      </c>
      <c r="B243" s="489" t="s">
        <v>3174</v>
      </c>
      <c r="C243" s="488" t="n">
        <v>23</v>
      </c>
      <c r="D243" s="527" t="s">
        <v>3732</v>
      </c>
      <c r="E243" s="529" t="n">
        <v>242</v>
      </c>
      <c r="F243" s="530" t="s">
        <v>1316</v>
      </c>
    </row>
    <row r="244" customFormat="false" ht="15" hidden="false" customHeight="false" outlineLevel="0" collapsed="false">
      <c r="A244" s="488" t="n">
        <v>242</v>
      </c>
      <c r="B244" s="489" t="s">
        <v>3178</v>
      </c>
      <c r="C244" s="488" t="n">
        <v>31</v>
      </c>
      <c r="D244" s="527" t="s">
        <v>3733</v>
      </c>
      <c r="E244" s="529" t="n">
        <v>243</v>
      </c>
      <c r="F244" s="530" t="s">
        <v>3289</v>
      </c>
    </row>
    <row r="245" customFormat="false" ht="15" hidden="false" customHeight="false" outlineLevel="0" collapsed="false">
      <c r="A245" s="488" t="n">
        <v>243</v>
      </c>
      <c r="B245" s="489" t="s">
        <v>3182</v>
      </c>
      <c r="C245" s="488" t="n">
        <v>24</v>
      </c>
      <c r="D245" s="527" t="s">
        <v>3734</v>
      </c>
      <c r="E245" s="529" t="n">
        <v>244</v>
      </c>
      <c r="F245" s="530" t="s">
        <v>1931</v>
      </c>
    </row>
    <row r="246" customFormat="false" ht="15" hidden="false" customHeight="false" outlineLevel="0" collapsed="false">
      <c r="A246" s="488" t="n">
        <v>244</v>
      </c>
      <c r="B246" s="489" t="s">
        <v>3186</v>
      </c>
      <c r="C246" s="488" t="n">
        <v>24</v>
      </c>
      <c r="D246" s="527" t="s">
        <v>3735</v>
      </c>
      <c r="E246" s="529" t="n">
        <v>245</v>
      </c>
      <c r="F246" s="530" t="s">
        <v>985</v>
      </c>
    </row>
    <row r="247" customFormat="false" ht="15" hidden="false" customHeight="false" outlineLevel="0" collapsed="false">
      <c r="A247" s="488" t="n">
        <v>245</v>
      </c>
      <c r="B247" s="489" t="s">
        <v>3190</v>
      </c>
      <c r="C247" s="488" t="n">
        <v>28</v>
      </c>
      <c r="D247" s="527" t="s">
        <v>3736</v>
      </c>
      <c r="E247" s="529" t="n">
        <v>246</v>
      </c>
      <c r="F247" s="530" t="s">
        <v>799</v>
      </c>
    </row>
    <row r="248" customFormat="false" ht="15" hidden="false" customHeight="false" outlineLevel="0" collapsed="false">
      <c r="A248" s="488" t="n">
        <v>246</v>
      </c>
      <c r="B248" s="489" t="s">
        <v>3194</v>
      </c>
      <c r="C248" s="488" t="n">
        <v>23</v>
      </c>
      <c r="D248" s="527" t="s">
        <v>3737</v>
      </c>
      <c r="E248" s="529" t="n">
        <v>247</v>
      </c>
      <c r="F248" s="530" t="s">
        <v>3738</v>
      </c>
    </row>
    <row r="249" customFormat="false" ht="15" hidden="false" customHeight="false" outlineLevel="0" collapsed="false">
      <c r="A249" s="488" t="n">
        <v>247</v>
      </c>
      <c r="B249" s="489" t="s">
        <v>2849</v>
      </c>
      <c r="C249" s="488" t="n">
        <v>42</v>
      </c>
      <c r="D249" s="527" t="s">
        <v>3739</v>
      </c>
      <c r="E249" s="529" t="n">
        <v>248</v>
      </c>
      <c r="F249" s="530" t="s">
        <v>170</v>
      </c>
    </row>
    <row r="250" customFormat="false" ht="15" hidden="false" customHeight="false" outlineLevel="0" collapsed="false">
      <c r="A250" s="488" t="n">
        <v>248</v>
      </c>
      <c r="B250" s="489" t="s">
        <v>2853</v>
      </c>
      <c r="C250" s="488" t="n">
        <v>25</v>
      </c>
      <c r="D250" s="527" t="s">
        <v>3740</v>
      </c>
      <c r="E250" s="529" t="n">
        <v>249</v>
      </c>
      <c r="F250" s="530" t="s">
        <v>619</v>
      </c>
    </row>
    <row r="251" customFormat="false" ht="15" hidden="false" customHeight="false" outlineLevel="0" collapsed="false">
      <c r="A251" s="488" t="n">
        <v>249</v>
      </c>
      <c r="B251" s="489" t="s">
        <v>2857</v>
      </c>
      <c r="C251" s="488" t="n">
        <v>25</v>
      </c>
      <c r="D251" s="527" t="s">
        <v>3741</v>
      </c>
      <c r="E251" s="529" t="n">
        <v>250</v>
      </c>
      <c r="F251" s="530" t="s">
        <v>425</v>
      </c>
    </row>
    <row r="252" customFormat="false" ht="15" hidden="false" customHeight="false" outlineLevel="0" collapsed="false">
      <c r="A252" s="488" t="n">
        <v>250</v>
      </c>
      <c r="B252" s="489" t="s">
        <v>2861</v>
      </c>
      <c r="C252" s="488" t="n">
        <v>24</v>
      </c>
      <c r="D252" s="527" t="s">
        <v>3742</v>
      </c>
      <c r="E252" s="529" t="n">
        <v>251</v>
      </c>
      <c r="F252" s="530" t="s">
        <v>3371</v>
      </c>
    </row>
    <row r="253" customFormat="false" ht="15" hidden="false" customHeight="false" outlineLevel="0" collapsed="false">
      <c r="A253" s="488" t="n">
        <v>251</v>
      </c>
      <c r="B253" s="489" t="s">
        <v>2866</v>
      </c>
      <c r="C253" s="488" t="n">
        <v>27</v>
      </c>
      <c r="D253" s="527" t="s">
        <v>3743</v>
      </c>
      <c r="E253" s="529" t="n">
        <v>252</v>
      </c>
      <c r="F253" s="530" t="s">
        <v>1464</v>
      </c>
    </row>
    <row r="254" customFormat="false" ht="15" hidden="false" customHeight="false" outlineLevel="0" collapsed="false">
      <c r="A254" s="488" t="n">
        <v>252</v>
      </c>
      <c r="B254" s="489" t="s">
        <v>2870</v>
      </c>
      <c r="C254" s="488" t="n">
        <v>28</v>
      </c>
      <c r="D254" s="527" t="s">
        <v>3744</v>
      </c>
      <c r="E254" s="529" t="n">
        <v>253</v>
      </c>
      <c r="F254" s="530" t="s">
        <v>3745</v>
      </c>
    </row>
    <row r="255" customFormat="false" ht="15" hidden="false" customHeight="false" outlineLevel="0" collapsed="false">
      <c r="A255" s="488" t="n">
        <v>253</v>
      </c>
      <c r="B255" s="489" t="s">
        <v>2874</v>
      </c>
      <c r="C255" s="488" t="n">
        <v>22</v>
      </c>
      <c r="D255" s="527" t="s">
        <v>3746</v>
      </c>
      <c r="E255" s="529" t="n">
        <v>254</v>
      </c>
      <c r="F255" s="530" t="s">
        <v>200</v>
      </c>
    </row>
    <row r="256" customFormat="false" ht="15" hidden="false" customHeight="false" outlineLevel="0" collapsed="false">
      <c r="A256" s="488" t="n">
        <v>254</v>
      </c>
      <c r="B256" s="489" t="s">
        <v>2889</v>
      </c>
      <c r="C256" s="488" t="n">
        <v>31</v>
      </c>
      <c r="D256" s="527" t="s">
        <v>3747</v>
      </c>
      <c r="E256" s="529" t="n">
        <v>255</v>
      </c>
      <c r="F256" s="530" t="s">
        <v>543</v>
      </c>
    </row>
    <row r="257" customFormat="false" ht="15" hidden="false" customHeight="false" outlineLevel="0" collapsed="false">
      <c r="A257" s="488" t="n">
        <v>255</v>
      </c>
      <c r="B257" s="489" t="s">
        <v>2893</v>
      </c>
      <c r="C257" s="488" t="n">
        <v>21</v>
      </c>
      <c r="D257" s="527" t="s">
        <v>3748</v>
      </c>
      <c r="E257" s="529" t="n">
        <v>256</v>
      </c>
      <c r="F257" s="530" t="s">
        <v>973</v>
      </c>
    </row>
    <row r="258" customFormat="false" ht="15" hidden="false" customHeight="false" outlineLevel="0" collapsed="false">
      <c r="A258" s="488" t="n">
        <v>256</v>
      </c>
      <c r="B258" s="489" t="s">
        <v>2897</v>
      </c>
      <c r="C258" s="488" t="n">
        <v>25</v>
      </c>
      <c r="D258" s="527" t="s">
        <v>3749</v>
      </c>
      <c r="E258" s="529" t="n">
        <v>257</v>
      </c>
      <c r="F258" s="530" t="s">
        <v>3750</v>
      </c>
    </row>
    <row r="259" customFormat="false" ht="15" hidden="false" customHeight="false" outlineLevel="0" collapsed="false">
      <c r="A259" s="488" t="n">
        <v>257</v>
      </c>
      <c r="B259" s="489" t="s">
        <v>2902</v>
      </c>
      <c r="C259" s="488" t="n">
        <v>24</v>
      </c>
      <c r="D259" s="527" t="s">
        <v>3751</v>
      </c>
      <c r="E259" s="529" t="n">
        <v>258</v>
      </c>
      <c r="F259" s="530" t="s">
        <v>1213</v>
      </c>
    </row>
    <row r="260" customFormat="false" ht="15" hidden="false" customHeight="false" outlineLevel="0" collapsed="false">
      <c r="A260" s="488" t="n">
        <v>258</v>
      </c>
      <c r="B260" s="491" t="s">
        <v>2908</v>
      </c>
      <c r="C260" s="492" t="n">
        <v>23</v>
      </c>
      <c r="D260" s="527" t="s">
        <v>3752</v>
      </c>
      <c r="E260" s="529" t="n">
        <v>259</v>
      </c>
      <c r="F260" s="530" t="s">
        <v>3753</v>
      </c>
    </row>
    <row r="261" customFormat="false" ht="15" hidden="false" customHeight="false" outlineLevel="0" collapsed="false">
      <c r="A261" s="488" t="n">
        <v>259</v>
      </c>
      <c r="B261" s="491" t="s">
        <v>2912</v>
      </c>
      <c r="C261" s="492" t="n">
        <v>33</v>
      </c>
      <c r="D261" s="527" t="s">
        <v>3754</v>
      </c>
      <c r="E261" s="529" t="n">
        <v>260</v>
      </c>
      <c r="F261" s="530" t="s">
        <v>514</v>
      </c>
    </row>
    <row r="262" customFormat="false" ht="15" hidden="false" customHeight="false" outlineLevel="0" collapsed="false">
      <c r="A262" s="488" t="n">
        <v>260</v>
      </c>
      <c r="B262" s="489" t="s">
        <v>2878</v>
      </c>
      <c r="C262" s="488" t="n">
        <v>25</v>
      </c>
      <c r="D262" s="527" t="s">
        <v>3755</v>
      </c>
      <c r="E262" s="529" t="n">
        <v>261</v>
      </c>
      <c r="F262" s="530" t="s">
        <v>3756</v>
      </c>
    </row>
    <row r="263" customFormat="false" ht="15" hidden="false" customHeight="false" outlineLevel="0" collapsed="false">
      <c r="A263" s="488" t="n">
        <v>261</v>
      </c>
      <c r="B263" s="489" t="s">
        <v>3153</v>
      </c>
      <c r="C263" s="488" t="n">
        <v>28</v>
      </c>
      <c r="D263" s="527" t="s">
        <v>3757</v>
      </c>
      <c r="E263" s="529" t="n">
        <v>261</v>
      </c>
      <c r="F263" s="530" t="s">
        <v>3360</v>
      </c>
    </row>
    <row r="264" customFormat="false" ht="15" hidden="false" customHeight="false" outlineLevel="0" collapsed="false">
      <c r="A264" s="488" t="n">
        <v>262</v>
      </c>
      <c r="B264" s="489" t="s">
        <v>3157</v>
      </c>
      <c r="C264" s="488" t="n">
        <v>23</v>
      </c>
      <c r="D264" s="527" t="s">
        <v>3758</v>
      </c>
      <c r="E264" s="529" t="n">
        <v>262</v>
      </c>
      <c r="F264" s="530" t="s">
        <v>3759</v>
      </c>
    </row>
    <row r="265" customFormat="false" ht="15" hidden="false" customHeight="false" outlineLevel="0" collapsed="false">
      <c r="A265" s="488" t="n">
        <v>263</v>
      </c>
      <c r="B265" s="489" t="s">
        <v>3161</v>
      </c>
      <c r="C265" s="488" t="n">
        <v>24</v>
      </c>
      <c r="D265" s="527" t="s">
        <v>3760</v>
      </c>
      <c r="E265" s="529" t="n">
        <v>262</v>
      </c>
      <c r="F265" s="530" t="s">
        <v>242</v>
      </c>
    </row>
    <row r="266" customFormat="false" ht="15" hidden="false" customHeight="false" outlineLevel="0" collapsed="false">
      <c r="A266" s="488" t="n">
        <v>264</v>
      </c>
      <c r="B266" s="489" t="s">
        <v>3197</v>
      </c>
      <c r="C266" s="488" t="n">
        <v>26</v>
      </c>
      <c r="D266" s="532" t="s">
        <v>3761</v>
      </c>
      <c r="E266" s="529" t="n">
        <v>263</v>
      </c>
      <c r="F266" s="530" t="s">
        <v>609</v>
      </c>
    </row>
    <row r="267" customFormat="false" ht="15" hidden="false" customHeight="false" outlineLevel="0" collapsed="false">
      <c r="A267" s="488" t="n">
        <v>265</v>
      </c>
      <c r="B267" s="489" t="s">
        <v>3202</v>
      </c>
      <c r="C267" s="488" t="n">
        <v>28</v>
      </c>
      <c r="D267" s="527" t="s">
        <v>3762</v>
      </c>
      <c r="E267" s="529" t="n">
        <v>264</v>
      </c>
      <c r="F267" s="530" t="s">
        <v>3763</v>
      </c>
    </row>
    <row r="268" customFormat="false" ht="15" hidden="false" customHeight="false" outlineLevel="0" collapsed="false">
      <c r="A268" s="488" t="n">
        <v>266</v>
      </c>
      <c r="B268" s="489" t="s">
        <v>3206</v>
      </c>
      <c r="C268" s="488" t="n">
        <v>32</v>
      </c>
      <c r="D268" s="527" t="s">
        <v>3764</v>
      </c>
      <c r="E268" s="529" t="n">
        <v>265</v>
      </c>
      <c r="F268" s="530" t="s">
        <v>1400</v>
      </c>
    </row>
    <row r="269" customFormat="false" ht="15" hidden="false" customHeight="false" outlineLevel="0" collapsed="false">
      <c r="A269" s="488" t="n">
        <v>267</v>
      </c>
      <c r="B269" s="489" t="s">
        <v>3210</v>
      </c>
      <c r="C269" s="488" t="n">
        <v>25</v>
      </c>
      <c r="D269" s="527" t="s">
        <v>3765</v>
      </c>
      <c r="E269" s="529" t="n">
        <v>266</v>
      </c>
      <c r="F269" s="530" t="s">
        <v>2106</v>
      </c>
    </row>
    <row r="270" customFormat="false" ht="15" hidden="false" customHeight="false" outlineLevel="0" collapsed="false">
      <c r="A270" s="488" t="n">
        <v>268</v>
      </c>
      <c r="B270" s="489" t="s">
        <v>3214</v>
      </c>
      <c r="C270" s="488" t="n">
        <v>25</v>
      </c>
      <c r="D270" s="527" t="s">
        <v>3766</v>
      </c>
      <c r="E270" s="529" t="n">
        <v>267</v>
      </c>
      <c r="F270" s="530" t="s">
        <v>3767</v>
      </c>
    </row>
    <row r="271" customFormat="false" ht="15" hidden="false" customHeight="false" outlineLevel="0" collapsed="false">
      <c r="A271" s="488" t="n">
        <v>269</v>
      </c>
      <c r="B271" s="489" t="s">
        <v>3218</v>
      </c>
      <c r="C271" s="488" t="n">
        <v>28</v>
      </c>
      <c r="D271" s="527" t="s">
        <v>3768</v>
      </c>
      <c r="E271" s="529" t="n">
        <v>268</v>
      </c>
      <c r="F271" s="530" t="s">
        <v>827</v>
      </c>
    </row>
    <row r="272" customFormat="false" ht="15" hidden="false" customHeight="false" outlineLevel="0" collapsed="false">
      <c r="A272" s="488" t="n">
        <v>270</v>
      </c>
      <c r="B272" s="505" t="s">
        <v>3222</v>
      </c>
      <c r="C272" s="506" t="n">
        <v>24</v>
      </c>
      <c r="D272" s="527" t="s">
        <v>3769</v>
      </c>
      <c r="E272" s="529" t="n">
        <v>269</v>
      </c>
      <c r="F272" s="530" t="s">
        <v>723</v>
      </c>
    </row>
    <row r="273" customFormat="false" ht="15" hidden="false" customHeight="false" outlineLevel="0" collapsed="false">
      <c r="A273" s="488" t="n">
        <v>271</v>
      </c>
      <c r="B273" s="489" t="s">
        <v>3228</v>
      </c>
      <c r="C273" s="488" t="n">
        <v>29</v>
      </c>
      <c r="D273" s="527" t="s">
        <v>3770</v>
      </c>
      <c r="E273" s="529" t="n">
        <v>270</v>
      </c>
      <c r="F273" s="530" t="s">
        <v>3771</v>
      </c>
    </row>
    <row r="274" customFormat="false" ht="15" hidden="false" customHeight="false" outlineLevel="0" collapsed="false">
      <c r="A274" s="488" t="n">
        <v>272</v>
      </c>
      <c r="B274" s="489" t="s">
        <v>3233</v>
      </c>
      <c r="C274" s="488" t="n">
        <v>22</v>
      </c>
      <c r="D274" s="527" t="s">
        <v>3772</v>
      </c>
      <c r="E274" s="529" t="n">
        <v>273</v>
      </c>
      <c r="F274" s="530" t="s">
        <v>3773</v>
      </c>
    </row>
    <row r="275" customFormat="false" ht="15" hidden="false" customHeight="false" outlineLevel="0" collapsed="false">
      <c r="A275" s="488" t="n">
        <v>273</v>
      </c>
      <c r="B275" s="489" t="s">
        <v>3237</v>
      </c>
      <c r="C275" s="488" t="n">
        <v>23</v>
      </c>
      <c r="D275" s="527" t="s">
        <v>3774</v>
      </c>
      <c r="E275" s="529" t="n">
        <v>274</v>
      </c>
      <c r="F275" s="530" t="s">
        <v>908</v>
      </c>
    </row>
    <row r="276" customFormat="false" ht="15" hidden="false" customHeight="false" outlineLevel="0" collapsed="false">
      <c r="A276" s="488" t="n">
        <v>274</v>
      </c>
      <c r="B276" s="489" t="s">
        <v>3241</v>
      </c>
      <c r="C276" s="488" t="n">
        <v>24</v>
      </c>
      <c r="D276" s="527" t="s">
        <v>3775</v>
      </c>
      <c r="E276" s="529" t="n">
        <v>275</v>
      </c>
      <c r="F276" s="530" t="s">
        <v>3776</v>
      </c>
    </row>
    <row r="277" customFormat="false" ht="15" hidden="false" customHeight="false" outlineLevel="0" collapsed="false">
      <c r="A277" s="488" t="n">
        <v>275</v>
      </c>
      <c r="B277" s="489" t="s">
        <v>3245</v>
      </c>
      <c r="C277" s="488" t="n">
        <v>22</v>
      </c>
      <c r="D277" s="527" t="s">
        <v>3777</v>
      </c>
      <c r="E277" s="529" t="n">
        <v>276</v>
      </c>
      <c r="F277" s="530" t="s">
        <v>1152</v>
      </c>
    </row>
    <row r="278" customFormat="false" ht="15" hidden="false" customHeight="false" outlineLevel="0" collapsed="false">
      <c r="A278" s="488" t="n">
        <v>276</v>
      </c>
      <c r="B278" s="489" t="s">
        <v>3249</v>
      </c>
      <c r="C278" s="488" t="n">
        <v>28</v>
      </c>
      <c r="D278" s="527" t="s">
        <v>3778</v>
      </c>
      <c r="E278" s="529" t="n">
        <v>277</v>
      </c>
      <c r="F278" s="530" t="s">
        <v>283</v>
      </c>
    </row>
    <row r="279" customFormat="false" ht="15" hidden="false" customHeight="false" outlineLevel="0" collapsed="false">
      <c r="A279" s="488" t="n">
        <v>277</v>
      </c>
      <c r="B279" s="489" t="s">
        <v>3252</v>
      </c>
      <c r="C279" s="488" t="n">
        <v>26</v>
      </c>
      <c r="D279" s="527" t="s">
        <v>3779</v>
      </c>
      <c r="E279" s="529" t="n">
        <v>278</v>
      </c>
      <c r="F279" s="530" t="s">
        <v>348</v>
      </c>
    </row>
    <row r="280" customFormat="false" ht="15" hidden="false" customHeight="false" outlineLevel="0" collapsed="false">
      <c r="A280" s="488" t="n">
        <v>278</v>
      </c>
      <c r="B280" s="489" t="s">
        <v>3256</v>
      </c>
      <c r="C280" s="488" t="n">
        <v>23</v>
      </c>
      <c r="D280" s="527" t="s">
        <v>3780</v>
      </c>
      <c r="E280" s="529" t="n">
        <v>279</v>
      </c>
      <c r="F280" s="530" t="s">
        <v>3781</v>
      </c>
    </row>
    <row r="281" customFormat="false" ht="15" hidden="false" customHeight="false" outlineLevel="0" collapsed="false">
      <c r="A281" s="488" t="n">
        <v>279</v>
      </c>
      <c r="B281" s="491" t="s">
        <v>2917</v>
      </c>
      <c r="C281" s="492" t="n">
        <v>24</v>
      </c>
      <c r="D281" s="527" t="s">
        <v>3782</v>
      </c>
      <c r="E281" s="529" t="n">
        <v>280</v>
      </c>
      <c r="F281" s="530" t="s">
        <v>413</v>
      </c>
    </row>
    <row r="282" customFormat="false" ht="15" hidden="false" customHeight="false" outlineLevel="0" collapsed="false">
      <c r="A282" s="488" t="n">
        <v>280</v>
      </c>
      <c r="B282" s="489" t="s">
        <v>2922</v>
      </c>
      <c r="C282" s="488" t="n">
        <v>25</v>
      </c>
      <c r="D282" s="527" t="s">
        <v>3783</v>
      </c>
      <c r="E282" s="529" t="n">
        <v>281</v>
      </c>
      <c r="F282" s="530" t="s">
        <v>3784</v>
      </c>
    </row>
    <row r="283" customFormat="false" ht="15" hidden="false" customHeight="false" outlineLevel="0" collapsed="false">
      <c r="A283" s="488" t="n">
        <v>281</v>
      </c>
      <c r="B283" s="489" t="s">
        <v>2927</v>
      </c>
      <c r="C283" s="488" t="n">
        <v>23</v>
      </c>
      <c r="D283" s="527" t="s">
        <v>3785</v>
      </c>
      <c r="E283" s="529" t="n">
        <v>282</v>
      </c>
      <c r="F283" s="530" t="s">
        <v>1280</v>
      </c>
    </row>
    <row r="284" customFormat="false" ht="15" hidden="false" customHeight="false" outlineLevel="0" collapsed="false">
      <c r="A284" s="488" t="n">
        <v>282</v>
      </c>
      <c r="B284" s="489" t="s">
        <v>2932</v>
      </c>
      <c r="C284" s="488" t="n">
        <v>23</v>
      </c>
      <c r="D284" s="527" t="s">
        <v>3786</v>
      </c>
      <c r="E284" s="529" t="n">
        <v>283</v>
      </c>
      <c r="F284" s="530" t="s">
        <v>1601</v>
      </c>
    </row>
    <row r="285" customFormat="false" ht="15" hidden="false" customHeight="false" outlineLevel="0" collapsed="false">
      <c r="A285" s="488" t="n">
        <v>283</v>
      </c>
      <c r="B285" s="489" t="s">
        <v>2936</v>
      </c>
      <c r="C285" s="488" t="n">
        <v>31</v>
      </c>
      <c r="D285" s="527" t="s">
        <v>3787</v>
      </c>
      <c r="E285" s="529" t="n">
        <v>284</v>
      </c>
      <c r="F285" s="530" t="s">
        <v>3788</v>
      </c>
    </row>
    <row r="286" customFormat="false" ht="15" hidden="false" customHeight="false" outlineLevel="0" collapsed="false">
      <c r="A286" s="488" t="n">
        <v>284</v>
      </c>
      <c r="B286" s="489" t="s">
        <v>2940</v>
      </c>
      <c r="C286" s="488" t="n">
        <v>25</v>
      </c>
      <c r="D286" s="527" t="s">
        <v>3789</v>
      </c>
      <c r="E286" s="529" t="n">
        <v>285</v>
      </c>
      <c r="F286" s="530" t="s">
        <v>3790</v>
      </c>
    </row>
    <row r="287" customFormat="false" ht="15" hidden="false" customHeight="false" outlineLevel="0" collapsed="false">
      <c r="A287" s="488" t="n">
        <v>285</v>
      </c>
      <c r="B287" s="489" t="s">
        <v>2944</v>
      </c>
      <c r="C287" s="488" t="n">
        <v>26</v>
      </c>
      <c r="D287" s="527" t="s">
        <v>3791</v>
      </c>
      <c r="E287" s="529" t="n">
        <v>286</v>
      </c>
      <c r="F287" s="530" t="s">
        <v>3792</v>
      </c>
    </row>
    <row r="288" customFormat="false" ht="15" hidden="false" customHeight="false" outlineLevel="0" collapsed="false">
      <c r="A288" s="488" t="n">
        <v>286</v>
      </c>
      <c r="B288" s="489" t="s">
        <v>2949</v>
      </c>
      <c r="C288" s="488" t="n">
        <v>26</v>
      </c>
      <c r="D288" s="527" t="s">
        <v>3793</v>
      </c>
      <c r="E288" s="529" t="n">
        <v>287</v>
      </c>
      <c r="F288" s="530" t="s">
        <v>1993</v>
      </c>
    </row>
    <row r="289" customFormat="false" ht="15" hidden="false" customHeight="false" outlineLevel="0" collapsed="false">
      <c r="A289" s="488" t="n">
        <v>287</v>
      </c>
      <c r="B289" s="489" t="s">
        <v>2953</v>
      </c>
      <c r="C289" s="488" t="n">
        <v>30</v>
      </c>
      <c r="D289" s="527" t="s">
        <v>3794</v>
      </c>
      <c r="E289" s="529" t="n">
        <v>288</v>
      </c>
      <c r="F289" s="530" t="s">
        <v>1774</v>
      </c>
    </row>
    <row r="290" customFormat="false" ht="15" hidden="false" customHeight="false" outlineLevel="0" collapsed="false">
      <c r="A290" s="488" t="n">
        <v>288</v>
      </c>
      <c r="B290" s="489" t="s">
        <v>2957</v>
      </c>
      <c r="C290" s="488" t="n">
        <v>23</v>
      </c>
      <c r="D290" s="527" t="s">
        <v>3795</v>
      </c>
      <c r="E290" s="529" t="n">
        <v>289</v>
      </c>
      <c r="F290" s="530" t="s">
        <v>3409</v>
      </c>
    </row>
    <row r="291" customFormat="false" ht="15" hidden="false" customHeight="false" outlineLevel="0" collapsed="false">
      <c r="A291" s="488" t="n">
        <v>289</v>
      </c>
      <c r="B291" s="489" t="s">
        <v>2962</v>
      </c>
      <c r="C291" s="488" t="n">
        <v>23</v>
      </c>
      <c r="D291" s="527" t="s">
        <v>3796</v>
      </c>
      <c r="E291" s="529" t="n">
        <v>290</v>
      </c>
      <c r="F291" s="530" t="s">
        <v>3797</v>
      </c>
    </row>
    <row r="292" customFormat="false" ht="15" hidden="false" customHeight="false" outlineLevel="0" collapsed="false">
      <c r="A292" s="488" t="n">
        <v>290</v>
      </c>
      <c r="B292" s="489" t="s">
        <v>2966</v>
      </c>
      <c r="C292" s="488" t="n">
        <v>22</v>
      </c>
      <c r="D292" s="527" t="s">
        <v>3798</v>
      </c>
      <c r="E292" s="529" t="n">
        <v>291</v>
      </c>
      <c r="F292" s="530" t="s">
        <v>1290</v>
      </c>
    </row>
    <row r="293" customFormat="false" ht="15" hidden="false" customHeight="false" outlineLevel="0" collapsed="false">
      <c r="A293" s="488" t="n">
        <v>291</v>
      </c>
      <c r="B293" s="489" t="s">
        <v>2970</v>
      </c>
      <c r="C293" s="488" t="n">
        <v>31</v>
      </c>
      <c r="D293" s="527" t="s">
        <v>3799</v>
      </c>
      <c r="E293" s="529" t="n">
        <v>292</v>
      </c>
      <c r="F293" s="530" t="s">
        <v>3800</v>
      </c>
    </row>
    <row r="294" customFormat="false" ht="15" hidden="false" customHeight="false" outlineLevel="0" collapsed="false">
      <c r="A294" s="488" t="n">
        <v>292</v>
      </c>
      <c r="B294" s="491" t="s">
        <v>2974</v>
      </c>
      <c r="C294" s="492" t="n">
        <v>26</v>
      </c>
      <c r="D294" s="533" t="s">
        <v>3801</v>
      </c>
      <c r="E294" s="529" t="n">
        <v>293</v>
      </c>
      <c r="F294" s="530" t="s">
        <v>3802</v>
      </c>
    </row>
    <row r="295" customFormat="false" ht="15" hidden="false" customHeight="false" outlineLevel="0" collapsed="false">
      <c r="A295" s="488" t="n">
        <v>293</v>
      </c>
      <c r="B295" s="491" t="s">
        <v>2978</v>
      </c>
      <c r="C295" s="492" t="n">
        <v>22</v>
      </c>
      <c r="D295" s="527" t="s">
        <v>3803</v>
      </c>
      <c r="E295" s="529" t="n">
        <v>294</v>
      </c>
      <c r="F295" s="530" t="s">
        <v>3341</v>
      </c>
    </row>
    <row r="296" customFormat="false" ht="15" hidden="false" customHeight="false" outlineLevel="0" collapsed="false">
      <c r="A296" s="488" t="n">
        <v>294</v>
      </c>
      <c r="B296" s="491" t="s">
        <v>2982</v>
      </c>
      <c r="C296" s="492" t="n">
        <v>28</v>
      </c>
      <c r="D296" s="527" t="s">
        <v>3804</v>
      </c>
      <c r="E296" s="529" t="n">
        <v>295</v>
      </c>
      <c r="F296" s="530" t="s">
        <v>2078</v>
      </c>
    </row>
    <row r="297" customFormat="false" ht="15" hidden="false" customHeight="false" outlineLevel="0" collapsed="false">
      <c r="A297" s="488" t="n">
        <v>295</v>
      </c>
      <c r="B297" s="491" t="s">
        <v>2986</v>
      </c>
      <c r="C297" s="492" t="n">
        <v>27</v>
      </c>
      <c r="D297" s="527" t="s">
        <v>3805</v>
      </c>
      <c r="E297" s="529" t="n">
        <v>296</v>
      </c>
      <c r="F297" s="530" t="s">
        <v>3806</v>
      </c>
    </row>
    <row r="298" customFormat="false" ht="15" hidden="false" customHeight="false" outlineLevel="0" collapsed="false">
      <c r="A298" s="488" t="n">
        <v>296</v>
      </c>
      <c r="B298" s="489" t="s">
        <v>2882</v>
      </c>
      <c r="C298" s="488" t="n">
        <v>23</v>
      </c>
      <c r="D298" s="527" t="s">
        <v>3807</v>
      </c>
      <c r="E298" s="529" t="n">
        <v>297</v>
      </c>
      <c r="F298" s="530" t="s">
        <v>557</v>
      </c>
    </row>
    <row r="299" customFormat="false" ht="15" hidden="false" customHeight="false" outlineLevel="0" collapsed="false">
      <c r="A299" s="488" t="n">
        <v>297</v>
      </c>
      <c r="B299" s="489" t="s">
        <v>2886</v>
      </c>
      <c r="C299" s="488" t="n">
        <v>30</v>
      </c>
      <c r="D299" s="527" t="s">
        <v>3808</v>
      </c>
      <c r="E299" s="529" t="n">
        <v>298</v>
      </c>
      <c r="F299" s="530" t="s">
        <v>592</v>
      </c>
    </row>
    <row r="300" customFormat="false" ht="15" hidden="false" customHeight="false" outlineLevel="0" collapsed="false">
      <c r="A300" s="488" t="n">
        <v>298</v>
      </c>
      <c r="B300" s="489" t="s">
        <v>2890</v>
      </c>
      <c r="C300" s="488" t="n">
        <v>35</v>
      </c>
      <c r="D300" s="527" t="s">
        <v>3809</v>
      </c>
      <c r="E300" s="529" t="n">
        <v>299</v>
      </c>
      <c r="F300" s="531" t="s">
        <v>3810</v>
      </c>
    </row>
    <row r="301" customFormat="false" ht="15" hidden="false" customHeight="false" outlineLevel="0" collapsed="false">
      <c r="A301" s="488" t="n">
        <v>299</v>
      </c>
      <c r="B301" s="489" t="s">
        <v>2894</v>
      </c>
      <c r="C301" s="488" t="n">
        <v>30</v>
      </c>
      <c r="D301" s="527" t="s">
        <v>3811</v>
      </c>
      <c r="E301" s="529" t="n">
        <v>300</v>
      </c>
      <c r="F301" s="530" t="s">
        <v>1690</v>
      </c>
    </row>
    <row r="302" customFormat="false" ht="15" hidden="false" customHeight="false" outlineLevel="0" collapsed="false">
      <c r="A302" s="488" t="n">
        <v>300</v>
      </c>
      <c r="B302" s="489" t="s">
        <v>2898</v>
      </c>
      <c r="C302" s="488" t="n">
        <v>26</v>
      </c>
      <c r="D302" s="527" t="s">
        <v>3812</v>
      </c>
      <c r="E302" s="529" t="n">
        <v>301</v>
      </c>
      <c r="F302" s="530" t="s">
        <v>3813</v>
      </c>
    </row>
    <row r="303" customFormat="false" ht="15" hidden="false" customHeight="false" outlineLevel="0" collapsed="false">
      <c r="A303" s="488" t="n">
        <v>301</v>
      </c>
      <c r="B303" s="489" t="s">
        <v>2903</v>
      </c>
      <c r="C303" s="488" t="n">
        <v>28</v>
      </c>
      <c r="D303" s="527" t="s">
        <v>3814</v>
      </c>
      <c r="E303" s="529" t="n">
        <v>302</v>
      </c>
      <c r="F303" s="530" t="s">
        <v>3815</v>
      </c>
    </row>
    <row r="304" customFormat="false" ht="15" hidden="false" customHeight="false" outlineLevel="0" collapsed="false">
      <c r="A304" s="488" t="n">
        <v>302</v>
      </c>
      <c r="B304" s="489" t="s">
        <v>2909</v>
      </c>
      <c r="C304" s="488" t="n">
        <v>37</v>
      </c>
      <c r="D304" s="527" t="s">
        <v>3816</v>
      </c>
      <c r="E304" s="529" t="n">
        <v>303</v>
      </c>
      <c r="F304" s="530" t="s">
        <v>3817</v>
      </c>
    </row>
    <row r="305" customFormat="false" ht="15" hidden="false" customHeight="false" outlineLevel="0" collapsed="false">
      <c r="A305" s="488" t="n">
        <v>303</v>
      </c>
      <c r="B305" s="489" t="s">
        <v>3165</v>
      </c>
      <c r="C305" s="488" t="n">
        <v>23</v>
      </c>
      <c r="D305" s="527" t="s">
        <v>3818</v>
      </c>
      <c r="E305" s="529" t="n">
        <v>304</v>
      </c>
      <c r="F305" s="530" t="s">
        <v>3819</v>
      </c>
    </row>
    <row r="306" customFormat="false" ht="15" hidden="false" customHeight="false" outlineLevel="0" collapsed="false">
      <c r="A306" s="488" t="n">
        <v>304</v>
      </c>
      <c r="B306" s="489" t="s">
        <v>3169</v>
      </c>
      <c r="C306" s="488" t="n">
        <v>26</v>
      </c>
      <c r="D306" s="527" t="s">
        <v>3820</v>
      </c>
      <c r="E306" s="529" t="n">
        <v>305</v>
      </c>
      <c r="F306" s="530" t="s">
        <v>3821</v>
      </c>
    </row>
    <row r="307" customFormat="false" ht="15" hidden="false" customHeight="false" outlineLevel="0" collapsed="false">
      <c r="A307" s="488" t="n">
        <v>305</v>
      </c>
      <c r="B307" s="489" t="s">
        <v>3173</v>
      </c>
      <c r="C307" s="488" t="n">
        <v>27</v>
      </c>
      <c r="D307" s="527" t="s">
        <v>3822</v>
      </c>
      <c r="E307" s="529" t="n">
        <v>306</v>
      </c>
      <c r="F307" s="530" t="s">
        <v>3823</v>
      </c>
    </row>
    <row r="308" customFormat="false" ht="15" hidden="false" customHeight="false" outlineLevel="0" collapsed="false">
      <c r="A308" s="488" t="n">
        <v>306</v>
      </c>
      <c r="B308" s="489" t="s">
        <v>3177</v>
      </c>
      <c r="C308" s="488" t="n">
        <v>22</v>
      </c>
      <c r="D308" s="527" t="s">
        <v>3824</v>
      </c>
      <c r="E308" s="529" t="n">
        <v>307</v>
      </c>
      <c r="F308" s="530" t="s">
        <v>3825</v>
      </c>
    </row>
    <row r="309" customFormat="false" ht="15" hidden="false" customHeight="false" outlineLevel="0" collapsed="false">
      <c r="A309" s="488" t="n">
        <v>307</v>
      </c>
      <c r="B309" s="489" t="s">
        <v>3181</v>
      </c>
      <c r="C309" s="488" t="n">
        <v>24</v>
      </c>
      <c r="D309" s="527" t="s">
        <v>3826</v>
      </c>
      <c r="E309" s="529" t="n">
        <v>308</v>
      </c>
      <c r="F309" s="530" t="s">
        <v>3827</v>
      </c>
    </row>
    <row r="310" customFormat="false" ht="15" hidden="false" customHeight="false" outlineLevel="0" collapsed="false">
      <c r="A310" s="488" t="n">
        <v>308</v>
      </c>
      <c r="B310" s="489" t="s">
        <v>3185</v>
      </c>
      <c r="C310" s="488" t="n">
        <v>26</v>
      </c>
      <c r="D310" s="527" t="s">
        <v>3828</v>
      </c>
      <c r="E310" s="529" t="n">
        <v>309</v>
      </c>
      <c r="F310" s="530" t="s">
        <v>3829</v>
      </c>
    </row>
    <row r="311" customFormat="false" ht="15" hidden="false" customHeight="false" outlineLevel="0" collapsed="false">
      <c r="A311" s="488" t="n">
        <v>309</v>
      </c>
      <c r="B311" s="489" t="s">
        <v>3189</v>
      </c>
      <c r="C311" s="488" t="n">
        <v>25</v>
      </c>
      <c r="D311" s="527" t="s">
        <v>3830</v>
      </c>
      <c r="E311" s="529" t="n">
        <v>310</v>
      </c>
      <c r="F311" s="530" t="s">
        <v>3831</v>
      </c>
    </row>
    <row r="312" customFormat="false" ht="15" hidden="false" customHeight="false" outlineLevel="0" collapsed="false">
      <c r="A312" s="488" t="n">
        <v>310</v>
      </c>
      <c r="B312" s="489" t="s">
        <v>3193</v>
      </c>
      <c r="C312" s="488" t="n">
        <v>23</v>
      </c>
      <c r="D312" s="527" t="s">
        <v>3832</v>
      </c>
      <c r="E312" s="529" t="n">
        <v>311</v>
      </c>
      <c r="F312" s="530" t="s">
        <v>3833</v>
      </c>
    </row>
    <row r="313" customFormat="false" ht="15" hidden="false" customHeight="false" outlineLevel="0" collapsed="false">
      <c r="A313" s="488" t="n">
        <v>311</v>
      </c>
      <c r="B313" s="489" t="s">
        <v>3196</v>
      </c>
      <c r="C313" s="488" t="n">
        <v>25</v>
      </c>
      <c r="D313" s="527" t="s">
        <v>3834</v>
      </c>
      <c r="E313" s="529" t="n">
        <v>312</v>
      </c>
      <c r="F313" s="530" t="s">
        <v>301</v>
      </c>
    </row>
    <row r="314" customFormat="false" ht="15" hidden="false" customHeight="false" outlineLevel="0" collapsed="false">
      <c r="A314" s="488" t="n">
        <v>312</v>
      </c>
      <c r="B314" s="489" t="s">
        <v>3201</v>
      </c>
      <c r="C314" s="488" t="n">
        <v>23</v>
      </c>
      <c r="D314" s="527" t="s">
        <v>3835</v>
      </c>
      <c r="E314" s="529" t="n">
        <v>313</v>
      </c>
      <c r="F314" s="530" t="s">
        <v>367</v>
      </c>
    </row>
    <row r="315" customFormat="false" ht="15" hidden="false" customHeight="false" outlineLevel="0" collapsed="false">
      <c r="A315" s="488" t="n">
        <v>313</v>
      </c>
      <c r="B315" s="489" t="s">
        <v>3205</v>
      </c>
      <c r="C315" s="488" t="n">
        <v>27</v>
      </c>
      <c r="D315" s="527" t="s">
        <v>3836</v>
      </c>
      <c r="E315" s="529" t="n">
        <v>314</v>
      </c>
      <c r="F315" s="530" t="s">
        <v>2050</v>
      </c>
    </row>
    <row r="316" customFormat="false" ht="15" hidden="false" customHeight="false" outlineLevel="0" collapsed="false">
      <c r="A316" s="493" t="n">
        <v>314</v>
      </c>
      <c r="B316" s="457" t="s">
        <v>3209</v>
      </c>
      <c r="C316" s="493" t="n">
        <v>25</v>
      </c>
      <c r="D316" s="534" t="s">
        <v>3837</v>
      </c>
      <c r="E316" s="529" t="n">
        <v>315</v>
      </c>
      <c r="F316" s="530" t="s">
        <v>1188</v>
      </c>
    </row>
    <row r="317" customFormat="false" ht="15" hidden="false" customHeight="false" outlineLevel="0" collapsed="false">
      <c r="A317" s="493" t="n">
        <v>315</v>
      </c>
      <c r="B317" s="457" t="s">
        <v>3213</v>
      </c>
      <c r="C317" s="493" t="n">
        <v>23</v>
      </c>
      <c r="D317" s="534" t="s">
        <v>3838</v>
      </c>
      <c r="E317" s="493" t="n">
        <v>316</v>
      </c>
      <c r="F317" s="457" t="s">
        <v>3839</v>
      </c>
    </row>
    <row r="318" customFormat="false" ht="15" hidden="false" customHeight="false" outlineLevel="0" collapsed="false">
      <c r="A318" s="493" t="n">
        <v>316</v>
      </c>
      <c r="B318" s="457" t="s">
        <v>3217</v>
      </c>
      <c r="C318" s="493" t="n">
        <v>25</v>
      </c>
      <c r="D318" s="534" t="s">
        <v>3840</v>
      </c>
      <c r="E318" s="493" t="n">
        <v>317</v>
      </c>
      <c r="F318" s="457" t="s">
        <v>1699</v>
      </c>
    </row>
    <row r="319" customFormat="false" ht="15" hidden="false" customHeight="false" outlineLevel="0" collapsed="false">
      <c r="A319" s="493" t="n">
        <v>317</v>
      </c>
      <c r="B319" s="457" t="s">
        <v>3221</v>
      </c>
      <c r="C319" s="493" t="n">
        <v>21</v>
      </c>
      <c r="D319" s="534" t="s">
        <v>3841</v>
      </c>
      <c r="E319" s="493" t="n">
        <v>318</v>
      </c>
      <c r="F319" s="457" t="s">
        <v>1493</v>
      </c>
    </row>
    <row r="320" customFormat="false" ht="15" hidden="false" customHeight="false" outlineLevel="0" collapsed="false">
      <c r="A320" s="493" t="n">
        <v>318</v>
      </c>
      <c r="B320" s="457" t="s">
        <v>3226</v>
      </c>
      <c r="C320" s="493" t="n">
        <v>25</v>
      </c>
      <c r="D320" s="534" t="s">
        <v>3842</v>
      </c>
      <c r="E320" s="493" t="n">
        <v>319</v>
      </c>
      <c r="F320" s="457" t="s">
        <v>3843</v>
      </c>
    </row>
    <row r="321" customFormat="false" ht="15" hidden="false" customHeight="false" outlineLevel="0" collapsed="false">
      <c r="A321" s="493" t="n">
        <v>319</v>
      </c>
      <c r="B321" s="457" t="s">
        <v>3231</v>
      </c>
      <c r="C321" s="493" t="n">
        <v>28</v>
      </c>
      <c r="D321" s="534" t="s">
        <v>3844</v>
      </c>
      <c r="E321" s="493" t="n">
        <v>320</v>
      </c>
      <c r="F321" s="457" t="s">
        <v>3845</v>
      </c>
    </row>
    <row r="322" customFormat="false" ht="15" hidden="false" customHeight="false" outlineLevel="0" collapsed="false">
      <c r="A322" s="493" t="n">
        <v>320</v>
      </c>
      <c r="B322" s="457" t="s">
        <v>3236</v>
      </c>
      <c r="C322" s="493" t="n">
        <v>30</v>
      </c>
      <c r="D322" s="534" t="s">
        <v>3846</v>
      </c>
      <c r="E322" s="493" t="n">
        <v>321</v>
      </c>
      <c r="F322" s="457" t="s">
        <v>1057</v>
      </c>
    </row>
    <row r="323" customFormat="false" ht="15" hidden="false" customHeight="false" outlineLevel="0" collapsed="false">
      <c r="A323" s="493" t="n">
        <v>321</v>
      </c>
      <c r="B323" s="457" t="s">
        <v>3240</v>
      </c>
      <c r="C323" s="493" t="n">
        <v>28</v>
      </c>
      <c r="D323" s="534" t="s">
        <v>3847</v>
      </c>
      <c r="E323" s="493" t="n">
        <v>322</v>
      </c>
      <c r="F323" s="457" t="s">
        <v>739</v>
      </c>
    </row>
    <row r="324" customFormat="false" ht="15" hidden="false" customHeight="false" outlineLevel="0" collapsed="false">
      <c r="A324" s="493" t="n">
        <v>322</v>
      </c>
      <c r="B324" s="457" t="s">
        <v>3244</v>
      </c>
      <c r="C324" s="493" t="n">
        <v>24</v>
      </c>
      <c r="D324" s="534" t="s">
        <v>3848</v>
      </c>
      <c r="E324" s="493" t="n">
        <v>323</v>
      </c>
      <c r="F324" s="457" t="s">
        <v>3849</v>
      </c>
    </row>
    <row r="325" customFormat="false" ht="15" hidden="false" customHeight="false" outlineLevel="0" collapsed="false">
      <c r="A325" s="493" t="n">
        <v>323</v>
      </c>
      <c r="B325" s="457" t="s">
        <v>3248</v>
      </c>
      <c r="C325" s="493" t="n">
        <v>21</v>
      </c>
      <c r="D325" s="534" t="s">
        <v>3850</v>
      </c>
      <c r="E325" s="493" t="n">
        <v>324</v>
      </c>
      <c r="F325" s="457" t="s">
        <v>3851</v>
      </c>
    </row>
    <row r="326" customFormat="false" ht="15" hidden="false" customHeight="false" outlineLevel="0" collapsed="false">
      <c r="A326" s="493" t="n">
        <v>324</v>
      </c>
      <c r="B326" s="457" t="s">
        <v>908</v>
      </c>
      <c r="C326" s="493" t="n">
        <v>22</v>
      </c>
      <c r="D326" s="534" t="s">
        <v>3852</v>
      </c>
      <c r="E326" s="493" t="n">
        <v>325</v>
      </c>
      <c r="F326" s="508" t="s">
        <v>1762</v>
      </c>
    </row>
    <row r="327" customFormat="false" ht="15" hidden="false" customHeight="false" outlineLevel="0" collapsed="false">
      <c r="A327" s="493" t="n">
        <v>325</v>
      </c>
      <c r="B327" s="457" t="s">
        <v>3255</v>
      </c>
      <c r="C327" s="493" t="n">
        <v>23</v>
      </c>
      <c r="D327" s="534" t="s">
        <v>3853</v>
      </c>
      <c r="E327" s="493" t="n">
        <v>326</v>
      </c>
      <c r="F327" s="457" t="s">
        <v>1482</v>
      </c>
    </row>
    <row r="328" customFormat="false" ht="15" hidden="false" customHeight="false" outlineLevel="0" collapsed="false">
      <c r="A328" s="493" t="n">
        <v>326</v>
      </c>
      <c r="B328" s="457" t="s">
        <v>3258</v>
      </c>
      <c r="C328" s="493" t="n">
        <v>23</v>
      </c>
      <c r="D328" s="534" t="s">
        <v>3854</v>
      </c>
      <c r="E328" s="493" t="n">
        <v>327</v>
      </c>
      <c r="F328" s="457" t="s">
        <v>704</v>
      </c>
    </row>
    <row r="329" customFormat="false" ht="15" hidden="false" customHeight="false" outlineLevel="0" collapsed="false">
      <c r="A329" s="493" t="n">
        <v>327</v>
      </c>
      <c r="B329" s="457" t="s">
        <v>3261</v>
      </c>
      <c r="C329" s="493" t="n">
        <v>23</v>
      </c>
      <c r="D329" s="534" t="s">
        <v>3855</v>
      </c>
      <c r="E329" s="493" t="n">
        <v>328</v>
      </c>
      <c r="F329" s="457" t="s">
        <v>3856</v>
      </c>
    </row>
    <row r="330" customFormat="false" ht="15" hidden="false" customHeight="false" outlineLevel="0" collapsed="false">
      <c r="A330" s="493" t="n">
        <v>328</v>
      </c>
      <c r="B330" s="457" t="s">
        <v>3264</v>
      </c>
      <c r="C330" s="493" t="n">
        <v>26</v>
      </c>
      <c r="D330" s="534" t="s">
        <v>3857</v>
      </c>
      <c r="E330" s="493" t="n">
        <v>329</v>
      </c>
      <c r="F330" s="457" t="s">
        <v>3858</v>
      </c>
    </row>
    <row r="331" customFormat="false" ht="15" hidden="false" customHeight="false" outlineLevel="0" collapsed="false">
      <c r="A331" s="493" t="n">
        <v>329</v>
      </c>
      <c r="B331" s="508" t="s">
        <v>3259</v>
      </c>
      <c r="C331" s="509" t="n">
        <v>23</v>
      </c>
      <c r="D331" s="534" t="s">
        <v>3859</v>
      </c>
      <c r="E331" s="493" t="n">
        <v>330</v>
      </c>
      <c r="F331" s="457" t="s">
        <v>1107</v>
      </c>
    </row>
    <row r="332" customFormat="false" ht="15" hidden="false" customHeight="false" outlineLevel="0" collapsed="false">
      <c r="A332" s="493" t="n">
        <v>330</v>
      </c>
      <c r="B332" s="457" t="s">
        <v>3267</v>
      </c>
      <c r="C332" s="493" t="n">
        <v>25</v>
      </c>
      <c r="D332" s="534" t="s">
        <v>3860</v>
      </c>
      <c r="E332" s="493" t="n">
        <v>331</v>
      </c>
      <c r="F332" s="457" t="s">
        <v>3861</v>
      </c>
    </row>
    <row r="333" customFormat="false" ht="15" hidden="false" customHeight="false" outlineLevel="0" collapsed="false">
      <c r="A333" s="493" t="n">
        <v>331</v>
      </c>
      <c r="B333" s="457" t="s">
        <v>3262</v>
      </c>
      <c r="C333" s="493" t="n">
        <v>26</v>
      </c>
      <c r="D333" s="534" t="s">
        <v>3862</v>
      </c>
      <c r="E333" s="493" t="n">
        <v>332</v>
      </c>
      <c r="F333" s="457" t="s">
        <v>3863</v>
      </c>
    </row>
    <row r="334" customFormat="false" ht="15" hidden="false" customHeight="false" outlineLevel="0" collapsed="false">
      <c r="A334" s="493" t="n">
        <v>332</v>
      </c>
      <c r="B334" s="457" t="s">
        <v>3265</v>
      </c>
      <c r="C334" s="493" t="n">
        <v>26</v>
      </c>
      <c r="D334" s="534" t="s">
        <v>3864</v>
      </c>
      <c r="E334" s="493" t="n">
        <v>333</v>
      </c>
      <c r="F334" s="457" t="s">
        <v>3865</v>
      </c>
    </row>
    <row r="335" customFormat="false" ht="15" hidden="false" customHeight="false" outlineLevel="0" collapsed="false">
      <c r="A335" s="493" t="n">
        <v>333</v>
      </c>
      <c r="B335" s="457" t="s">
        <v>3268</v>
      </c>
      <c r="C335" s="493" t="n">
        <v>21</v>
      </c>
      <c r="D335" s="534" t="s">
        <v>3866</v>
      </c>
      <c r="E335" s="493" t="n">
        <v>334</v>
      </c>
      <c r="F335" s="457" t="s">
        <v>3867</v>
      </c>
    </row>
    <row r="336" customFormat="false" ht="15" hidden="false" customHeight="false" outlineLevel="0" collapsed="false">
      <c r="A336" s="493" t="n">
        <v>334</v>
      </c>
      <c r="B336" s="457" t="s">
        <v>3271</v>
      </c>
      <c r="C336" s="493" t="n">
        <v>23</v>
      </c>
      <c r="D336" s="534" t="s">
        <v>3868</v>
      </c>
      <c r="E336" s="493" t="n">
        <v>335</v>
      </c>
      <c r="F336" s="457" t="s">
        <v>297</v>
      </c>
    </row>
    <row r="337" customFormat="false" ht="15" hidden="false" customHeight="false" outlineLevel="0" collapsed="false">
      <c r="A337" s="493" t="n">
        <v>335</v>
      </c>
      <c r="B337" s="457" t="s">
        <v>3274</v>
      </c>
      <c r="C337" s="493" t="n">
        <v>22</v>
      </c>
      <c r="D337" s="534" t="s">
        <v>3869</v>
      </c>
      <c r="E337" s="493" t="n">
        <v>336</v>
      </c>
      <c r="F337" s="457" t="s">
        <v>1045</v>
      </c>
    </row>
    <row r="338" customFormat="false" ht="15" hidden="false" customHeight="false" outlineLevel="0" collapsed="false">
      <c r="A338" s="493" t="n">
        <v>336</v>
      </c>
      <c r="B338" s="457" t="s">
        <v>3277</v>
      </c>
      <c r="C338" s="493" t="n">
        <v>23</v>
      </c>
      <c r="D338" s="534" t="s">
        <v>3870</v>
      </c>
      <c r="E338" s="493" t="n">
        <v>337</v>
      </c>
      <c r="F338" s="457" t="s">
        <v>3871</v>
      </c>
    </row>
    <row r="339" customFormat="false" ht="15" hidden="false" customHeight="false" outlineLevel="0" collapsed="false">
      <c r="A339" s="493" t="n">
        <v>337</v>
      </c>
      <c r="B339" s="457" t="s">
        <v>3280</v>
      </c>
      <c r="C339" s="493" t="n">
        <v>32</v>
      </c>
      <c r="D339" s="534" t="s">
        <v>3872</v>
      </c>
      <c r="E339" s="493" t="n">
        <v>338</v>
      </c>
      <c r="F339" s="457" t="s">
        <v>3873</v>
      </c>
    </row>
    <row r="340" customFormat="false" ht="15" hidden="false" customHeight="false" outlineLevel="0" collapsed="false">
      <c r="A340" s="493" t="n">
        <v>338</v>
      </c>
      <c r="B340" s="457" t="s">
        <v>3283</v>
      </c>
      <c r="C340" s="493" t="n">
        <v>22</v>
      </c>
      <c r="D340" s="534" t="s">
        <v>3874</v>
      </c>
      <c r="E340" s="493" t="n">
        <v>339</v>
      </c>
      <c r="F340" s="457" t="s">
        <v>3875</v>
      </c>
    </row>
    <row r="341" customFormat="false" ht="15" hidden="false" customHeight="false" outlineLevel="0" collapsed="false">
      <c r="A341" s="493" t="n">
        <v>339</v>
      </c>
      <c r="B341" s="457" t="s">
        <v>3286</v>
      </c>
      <c r="C341" s="493" t="n">
        <v>21</v>
      </c>
      <c r="D341" s="534" t="s">
        <v>3876</v>
      </c>
      <c r="E341" s="493" t="n">
        <v>340</v>
      </c>
      <c r="F341" s="457" t="s">
        <v>3877</v>
      </c>
    </row>
    <row r="342" customFormat="false" ht="15" hidden="false" customHeight="false" outlineLevel="0" collapsed="false">
      <c r="A342" s="493" t="n">
        <v>340</v>
      </c>
      <c r="B342" s="457" t="s">
        <v>3289</v>
      </c>
      <c r="C342" s="493" t="n">
        <v>25</v>
      </c>
      <c r="D342" s="534" t="s">
        <v>3878</v>
      </c>
      <c r="E342" s="493" t="n">
        <v>341</v>
      </c>
      <c r="F342" s="457" t="s">
        <v>3879</v>
      </c>
    </row>
    <row r="343" customFormat="false" ht="15" hidden="false" customHeight="false" outlineLevel="0" collapsed="false">
      <c r="A343" s="493" t="n">
        <v>341</v>
      </c>
      <c r="B343" s="457" t="s">
        <v>3292</v>
      </c>
      <c r="C343" s="493" t="n">
        <v>26</v>
      </c>
      <c r="D343" s="534" t="s">
        <v>3880</v>
      </c>
      <c r="E343" s="493" t="n">
        <v>342</v>
      </c>
      <c r="F343" s="457" t="s">
        <v>3881</v>
      </c>
    </row>
    <row r="344" customFormat="false" ht="15" hidden="false" customHeight="false" outlineLevel="0" collapsed="false">
      <c r="A344" s="493" t="n">
        <v>342</v>
      </c>
      <c r="B344" s="457" t="s">
        <v>3295</v>
      </c>
      <c r="C344" s="493" t="n">
        <v>23</v>
      </c>
      <c r="D344" s="534" t="s">
        <v>3882</v>
      </c>
      <c r="E344" s="493" t="n">
        <v>343</v>
      </c>
      <c r="F344" s="457" t="s">
        <v>3883</v>
      </c>
    </row>
    <row r="345" customFormat="false" ht="15" hidden="false" customHeight="false" outlineLevel="0" collapsed="false">
      <c r="A345" s="493" t="n">
        <v>343</v>
      </c>
      <c r="B345" s="457" t="s">
        <v>3298</v>
      </c>
      <c r="C345" s="493" t="n">
        <v>23</v>
      </c>
      <c r="D345" s="534" t="s">
        <v>3884</v>
      </c>
      <c r="E345" s="493" t="n">
        <v>344</v>
      </c>
      <c r="F345" s="457" t="s">
        <v>1350</v>
      </c>
    </row>
    <row r="346" customFormat="false" ht="15" hidden="false" customHeight="false" outlineLevel="0" collapsed="false">
      <c r="A346" s="493" t="n">
        <v>344</v>
      </c>
      <c r="B346" s="457" t="s">
        <v>3300</v>
      </c>
      <c r="C346" s="493" t="n">
        <v>24</v>
      </c>
      <c r="D346" s="534" t="s">
        <v>3885</v>
      </c>
      <c r="E346" s="493" t="n">
        <v>345</v>
      </c>
      <c r="F346" s="457" t="s">
        <v>3886</v>
      </c>
    </row>
    <row r="347" customFormat="false" ht="15" hidden="false" customHeight="false" outlineLevel="0" collapsed="false">
      <c r="A347" s="493" t="n">
        <v>345</v>
      </c>
      <c r="B347" s="457" t="s">
        <v>3302</v>
      </c>
      <c r="C347" s="493" t="n">
        <v>26</v>
      </c>
      <c r="D347" s="534" t="s">
        <v>3887</v>
      </c>
      <c r="E347" s="493" t="n">
        <v>346</v>
      </c>
      <c r="F347" s="457" t="s">
        <v>3888</v>
      </c>
    </row>
    <row r="348" customFormat="false" ht="15" hidden="false" customHeight="false" outlineLevel="0" collapsed="false">
      <c r="A348" s="493" t="n">
        <v>346</v>
      </c>
      <c r="B348" s="457" t="s">
        <v>3305</v>
      </c>
      <c r="C348" s="493" t="n">
        <v>23</v>
      </c>
      <c r="D348" s="534" t="s">
        <v>3889</v>
      </c>
      <c r="E348" s="493" t="n">
        <v>347</v>
      </c>
      <c r="F348" s="457" t="s">
        <v>1453</v>
      </c>
    </row>
    <row r="349" customFormat="false" ht="15" hidden="false" customHeight="false" outlineLevel="0" collapsed="false">
      <c r="A349" s="493" t="n">
        <v>347</v>
      </c>
      <c r="B349" s="457" t="s">
        <v>3308</v>
      </c>
      <c r="C349" s="493" t="n">
        <v>33</v>
      </c>
      <c r="D349" s="534" t="s">
        <v>3890</v>
      </c>
      <c r="E349" s="493" t="n">
        <v>348</v>
      </c>
      <c r="F349" s="457" t="s">
        <v>3891</v>
      </c>
    </row>
    <row r="350" customFormat="false" ht="15" hidden="false" customHeight="false" outlineLevel="0" collapsed="false">
      <c r="A350" s="493" t="n">
        <v>348</v>
      </c>
      <c r="B350" s="495" t="s">
        <v>3311</v>
      </c>
      <c r="C350" s="496" t="n">
        <v>23</v>
      </c>
      <c r="D350" s="534" t="s">
        <v>3892</v>
      </c>
      <c r="E350" s="493" t="n">
        <v>349</v>
      </c>
      <c r="F350" s="457" t="s">
        <v>565</v>
      </c>
    </row>
    <row r="351" customFormat="false" ht="15" hidden="false" customHeight="false" outlineLevel="0" collapsed="false">
      <c r="A351" s="493" t="n">
        <v>349</v>
      </c>
      <c r="B351" s="457" t="s">
        <v>3314</v>
      </c>
      <c r="C351" s="493" t="n">
        <v>31</v>
      </c>
      <c r="D351" s="534" t="s">
        <v>3893</v>
      </c>
      <c r="E351" s="493" t="n">
        <v>350</v>
      </c>
      <c r="F351" s="495" t="s">
        <v>567</v>
      </c>
    </row>
    <row r="352" customFormat="false" ht="15" hidden="false" customHeight="false" outlineLevel="0" collapsed="false">
      <c r="A352" s="493" t="n">
        <v>350</v>
      </c>
      <c r="B352" s="457" t="s">
        <v>3317</v>
      </c>
      <c r="C352" s="493" t="n">
        <v>26</v>
      </c>
      <c r="D352" s="534" t="s">
        <v>3894</v>
      </c>
      <c r="E352" s="493" t="n">
        <v>351</v>
      </c>
      <c r="F352" s="495" t="s">
        <v>998</v>
      </c>
    </row>
    <row r="353" customFormat="false" ht="15" hidden="false" customHeight="false" outlineLevel="0" collapsed="false">
      <c r="A353" s="493" t="n">
        <v>351</v>
      </c>
      <c r="B353" s="457" t="s">
        <v>3320</v>
      </c>
      <c r="C353" s="493" t="n">
        <v>23</v>
      </c>
      <c r="D353" s="534" t="s">
        <v>3895</v>
      </c>
      <c r="E353" s="493" t="n">
        <v>352</v>
      </c>
      <c r="F353" s="457" t="s">
        <v>3896</v>
      </c>
    </row>
    <row r="354" customFormat="false" ht="15" hidden="false" customHeight="false" outlineLevel="0" collapsed="false">
      <c r="A354" s="493" t="n">
        <v>352</v>
      </c>
      <c r="B354" s="457" t="s">
        <v>3323</v>
      </c>
      <c r="C354" s="493" t="n">
        <v>28</v>
      </c>
      <c r="D354" s="534" t="s">
        <v>3897</v>
      </c>
      <c r="E354" s="493" t="n">
        <v>353</v>
      </c>
      <c r="F354" s="457" t="s">
        <v>435</v>
      </c>
    </row>
    <row r="355" customFormat="false" ht="15" hidden="false" customHeight="false" outlineLevel="0" collapsed="false">
      <c r="A355" s="493" t="n">
        <v>353</v>
      </c>
      <c r="B355" s="457" t="s">
        <v>3326</v>
      </c>
      <c r="C355" s="493" t="n">
        <v>29</v>
      </c>
      <c r="D355" s="534" t="s">
        <v>3898</v>
      </c>
      <c r="E355" s="493" t="n">
        <v>354</v>
      </c>
      <c r="F355" s="457" t="s">
        <v>3899</v>
      </c>
    </row>
    <row r="356" customFormat="false" ht="15" hidden="false" customHeight="false" outlineLevel="0" collapsed="false">
      <c r="A356" s="493" t="n">
        <v>354</v>
      </c>
      <c r="B356" s="457" t="s">
        <v>3329</v>
      </c>
      <c r="C356" s="493" t="n">
        <v>22</v>
      </c>
      <c r="D356" s="534" t="s">
        <v>3900</v>
      </c>
      <c r="E356" s="493" t="n">
        <v>355</v>
      </c>
      <c r="F356" s="457" t="s">
        <v>1168</v>
      </c>
    </row>
    <row r="357" customFormat="false" ht="15" hidden="false" customHeight="false" outlineLevel="0" collapsed="false">
      <c r="A357" s="493" t="n">
        <v>355</v>
      </c>
      <c r="B357" s="457" t="s">
        <v>3332</v>
      </c>
      <c r="C357" s="493" t="n">
        <v>28</v>
      </c>
      <c r="D357" s="534" t="s">
        <v>3901</v>
      </c>
      <c r="E357" s="493" t="n">
        <v>356</v>
      </c>
      <c r="F357" s="457" t="s">
        <v>1521</v>
      </c>
    </row>
    <row r="358" customFormat="false" ht="15" hidden="false" customHeight="false" outlineLevel="0" collapsed="false">
      <c r="A358" s="493" t="n">
        <v>356</v>
      </c>
      <c r="B358" s="457" t="s">
        <v>3335</v>
      </c>
      <c r="C358" s="493" t="n">
        <v>28</v>
      </c>
      <c r="D358" s="534" t="s">
        <v>3902</v>
      </c>
      <c r="E358" s="493" t="n">
        <v>357</v>
      </c>
      <c r="F358" s="457" t="s">
        <v>928</v>
      </c>
    </row>
    <row r="359" customFormat="false" ht="15" hidden="false" customHeight="false" outlineLevel="0" collapsed="false">
      <c r="A359" s="493" t="n">
        <v>357</v>
      </c>
      <c r="B359" s="457" t="s">
        <v>3338</v>
      </c>
      <c r="C359" s="493" t="n">
        <v>22</v>
      </c>
      <c r="D359" s="534" t="s">
        <v>3903</v>
      </c>
      <c r="E359" s="493" t="n">
        <v>358</v>
      </c>
      <c r="F359" s="457" t="s">
        <v>1556</v>
      </c>
    </row>
    <row r="360" customFormat="false" ht="15" hidden="false" customHeight="false" outlineLevel="0" collapsed="false">
      <c r="A360" s="493" t="n">
        <v>358</v>
      </c>
      <c r="B360" s="457" t="s">
        <v>3341</v>
      </c>
      <c r="C360" s="493" t="n">
        <v>25</v>
      </c>
      <c r="D360" s="534" t="s">
        <v>3904</v>
      </c>
      <c r="E360" s="493" t="n">
        <v>359</v>
      </c>
      <c r="F360" s="457" t="s">
        <v>3905</v>
      </c>
    </row>
    <row r="361" customFormat="false" ht="15" hidden="false" customHeight="false" outlineLevel="0" collapsed="false">
      <c r="A361" s="493" t="n">
        <v>359</v>
      </c>
      <c r="B361" s="457" t="s">
        <v>3344</v>
      </c>
      <c r="C361" s="493" t="n">
        <v>24</v>
      </c>
      <c r="D361" s="534" t="s">
        <v>3906</v>
      </c>
      <c r="E361" s="493" t="n">
        <v>360</v>
      </c>
      <c r="F361" s="457" t="s">
        <v>3907</v>
      </c>
    </row>
    <row r="362" customFormat="false" ht="15" hidden="false" customHeight="false" outlineLevel="0" collapsed="false">
      <c r="A362" s="493" t="n">
        <v>360</v>
      </c>
      <c r="B362" s="457" t="s">
        <v>3347</v>
      </c>
      <c r="C362" s="493" t="n">
        <v>25</v>
      </c>
      <c r="D362" s="534" t="s">
        <v>3908</v>
      </c>
      <c r="E362" s="493" t="n">
        <v>361</v>
      </c>
      <c r="F362" s="457" t="s">
        <v>1451</v>
      </c>
    </row>
    <row r="363" customFormat="false" ht="15" hidden="false" customHeight="false" outlineLevel="0" collapsed="false">
      <c r="A363" s="493" t="n">
        <v>361</v>
      </c>
      <c r="B363" s="457" t="s">
        <v>3350</v>
      </c>
      <c r="C363" s="493" t="n">
        <v>27</v>
      </c>
      <c r="D363" s="534" t="s">
        <v>3909</v>
      </c>
      <c r="E363" s="493" t="n">
        <v>362</v>
      </c>
      <c r="F363" s="457" t="s">
        <v>632</v>
      </c>
    </row>
    <row r="364" customFormat="false" ht="15" hidden="false" customHeight="false" outlineLevel="0" collapsed="false">
      <c r="A364" s="493" t="n">
        <v>362</v>
      </c>
      <c r="B364" s="457" t="s">
        <v>3353</v>
      </c>
      <c r="C364" s="493" t="n">
        <v>24</v>
      </c>
      <c r="D364" s="534" t="s">
        <v>3910</v>
      </c>
      <c r="E364" s="493" t="n">
        <v>363</v>
      </c>
      <c r="F364" s="457" t="s">
        <v>3911</v>
      </c>
    </row>
    <row r="365" customFormat="false" ht="15" hidden="false" customHeight="false" outlineLevel="0" collapsed="false">
      <c r="A365" s="493" t="n">
        <v>363</v>
      </c>
      <c r="B365" s="457" t="s">
        <v>3356</v>
      </c>
      <c r="C365" s="493" t="n">
        <v>32</v>
      </c>
      <c r="D365" s="534" t="s">
        <v>3912</v>
      </c>
      <c r="E365" s="493" t="n">
        <v>364</v>
      </c>
      <c r="F365" s="457" t="s">
        <v>3913</v>
      </c>
    </row>
    <row r="366" customFormat="false" ht="15" hidden="false" customHeight="false" outlineLevel="0" collapsed="false">
      <c r="A366" s="493" t="n">
        <v>364</v>
      </c>
      <c r="B366" s="457" t="s">
        <v>3359</v>
      </c>
      <c r="C366" s="493" t="n">
        <v>25</v>
      </c>
      <c r="D366" s="534" t="s">
        <v>3914</v>
      </c>
      <c r="E366" s="493" t="n">
        <v>365</v>
      </c>
      <c r="F366" s="457" t="s">
        <v>3915</v>
      </c>
    </row>
    <row r="367" customFormat="false" ht="15" hidden="false" customHeight="false" outlineLevel="0" collapsed="false">
      <c r="A367" s="493" t="n">
        <v>365</v>
      </c>
      <c r="B367" s="457" t="s">
        <v>3361</v>
      </c>
      <c r="C367" s="493" t="n">
        <v>25</v>
      </c>
      <c r="D367" s="534" t="s">
        <v>3916</v>
      </c>
      <c r="E367" s="493" t="n">
        <v>366</v>
      </c>
      <c r="F367" s="457" t="s">
        <v>3917</v>
      </c>
    </row>
    <row r="368" customFormat="false" ht="15" hidden="false" customHeight="false" outlineLevel="0" collapsed="false">
      <c r="A368" s="493" t="n">
        <v>366</v>
      </c>
      <c r="B368" s="457" t="s">
        <v>2914</v>
      </c>
      <c r="C368" s="493" t="n">
        <v>25</v>
      </c>
      <c r="D368" s="534" t="s">
        <v>3918</v>
      </c>
      <c r="E368" s="493" t="n">
        <v>367</v>
      </c>
      <c r="F368" s="457" t="s">
        <v>3377</v>
      </c>
    </row>
    <row r="369" customFormat="false" ht="15" hidden="false" customHeight="false" outlineLevel="0" collapsed="false">
      <c r="A369" s="493" t="n">
        <v>367</v>
      </c>
      <c r="B369" s="457" t="s">
        <v>2919</v>
      </c>
      <c r="C369" s="493" t="n">
        <v>24</v>
      </c>
      <c r="D369" s="534" t="s">
        <v>3919</v>
      </c>
      <c r="E369" s="493" t="n">
        <v>368</v>
      </c>
      <c r="F369" s="457" t="s">
        <v>3368</v>
      </c>
    </row>
    <row r="370" customFormat="false" ht="15" hidden="false" customHeight="false" outlineLevel="0" collapsed="false">
      <c r="A370" s="493" t="n">
        <v>368</v>
      </c>
      <c r="B370" s="457" t="s">
        <v>2924</v>
      </c>
      <c r="C370" s="493" t="n">
        <v>22</v>
      </c>
      <c r="D370" s="534" t="s">
        <v>3920</v>
      </c>
      <c r="E370" s="493" t="n">
        <v>369</v>
      </c>
      <c r="F370" s="457" t="s">
        <v>3921</v>
      </c>
    </row>
    <row r="371" customFormat="false" ht="15" hidden="false" customHeight="false" outlineLevel="0" collapsed="false">
      <c r="A371" s="493" t="n">
        <v>369</v>
      </c>
      <c r="B371" s="457" t="s">
        <v>2928</v>
      </c>
      <c r="C371" s="493" t="n">
        <v>28</v>
      </c>
      <c r="D371" s="534" t="s">
        <v>3922</v>
      </c>
      <c r="E371" s="493" t="n">
        <v>370</v>
      </c>
      <c r="F371" s="457" t="s">
        <v>3923</v>
      </c>
    </row>
    <row r="372" customFormat="false" ht="15" hidden="false" customHeight="false" outlineLevel="0" collapsed="false">
      <c r="A372" s="493" t="n">
        <v>370</v>
      </c>
      <c r="B372" s="457" t="s">
        <v>2933</v>
      </c>
      <c r="C372" s="493" t="n">
        <v>23</v>
      </c>
      <c r="D372" s="534" t="s">
        <v>3924</v>
      </c>
      <c r="E372" s="493" t="n">
        <v>371</v>
      </c>
      <c r="F372" s="457" t="s">
        <v>1070</v>
      </c>
    </row>
    <row r="373" customFormat="false" ht="15" hidden="false" customHeight="false" outlineLevel="0" collapsed="false">
      <c r="A373" s="493" t="n">
        <v>371</v>
      </c>
      <c r="B373" s="457" t="s">
        <v>2937</v>
      </c>
      <c r="C373" s="493" t="n">
        <v>24</v>
      </c>
      <c r="D373" s="534" t="s">
        <v>3925</v>
      </c>
      <c r="E373" s="493" t="n">
        <v>372</v>
      </c>
      <c r="F373" s="457" t="s">
        <v>1984</v>
      </c>
    </row>
    <row r="374" customFormat="false" ht="15" hidden="false" customHeight="false" outlineLevel="0" collapsed="false">
      <c r="A374" s="493" t="n">
        <v>372</v>
      </c>
      <c r="B374" s="457" t="s">
        <v>2941</v>
      </c>
      <c r="C374" s="493" t="n">
        <v>26</v>
      </c>
      <c r="D374" s="534" t="s">
        <v>3926</v>
      </c>
      <c r="E374" s="493" t="n">
        <v>373</v>
      </c>
      <c r="F374" s="457" t="s">
        <v>1839</v>
      </c>
    </row>
    <row r="375" customFormat="false" ht="15" hidden="false" customHeight="false" outlineLevel="0" collapsed="false">
      <c r="A375" s="493" t="n">
        <v>373</v>
      </c>
      <c r="B375" s="457" t="s">
        <v>2945</v>
      </c>
      <c r="C375" s="493" t="n">
        <v>25</v>
      </c>
      <c r="D375" s="534" t="s">
        <v>3927</v>
      </c>
      <c r="E375" s="493" t="n">
        <v>374</v>
      </c>
      <c r="F375" s="457" t="s">
        <v>3928</v>
      </c>
    </row>
    <row r="376" customFormat="false" ht="15" hidden="false" customHeight="false" outlineLevel="0" collapsed="false">
      <c r="A376" s="493" t="n">
        <v>374</v>
      </c>
      <c r="B376" s="495" t="s">
        <v>2990</v>
      </c>
      <c r="C376" s="496" t="n">
        <v>29</v>
      </c>
      <c r="D376" s="534" t="s">
        <v>3929</v>
      </c>
      <c r="E376" s="493" t="n">
        <v>375</v>
      </c>
      <c r="F376" s="457" t="s">
        <v>3930</v>
      </c>
    </row>
    <row r="377" customFormat="false" ht="15" hidden="false" customHeight="false" outlineLevel="0" collapsed="false">
      <c r="A377" s="493" t="n">
        <v>375</v>
      </c>
      <c r="B377" s="457" t="s">
        <v>2994</v>
      </c>
      <c r="C377" s="493" t="n">
        <v>23</v>
      </c>
      <c r="D377" s="534" t="s">
        <v>3931</v>
      </c>
      <c r="E377" s="493" t="n">
        <v>376</v>
      </c>
      <c r="F377" s="457" t="s">
        <v>198</v>
      </c>
    </row>
    <row r="378" customFormat="false" ht="15" hidden="false" customHeight="false" outlineLevel="0" collapsed="false">
      <c r="A378" s="493" t="n">
        <v>376</v>
      </c>
      <c r="B378" s="457" t="s">
        <v>2950</v>
      </c>
      <c r="C378" s="493" t="n">
        <v>23</v>
      </c>
      <c r="D378" s="534" t="s">
        <v>3932</v>
      </c>
      <c r="E378" s="493" t="n">
        <v>377</v>
      </c>
      <c r="F378" s="457" t="s">
        <v>613</v>
      </c>
    </row>
    <row r="379" customFormat="false" ht="15" hidden="false" customHeight="false" outlineLevel="0" collapsed="false">
      <c r="A379" s="493" t="n">
        <v>377</v>
      </c>
      <c r="B379" s="457" t="s">
        <v>2954</v>
      </c>
      <c r="C379" s="493" t="n">
        <v>26</v>
      </c>
      <c r="D379" s="534" t="s">
        <v>3933</v>
      </c>
      <c r="E379" s="493" t="n">
        <v>378</v>
      </c>
      <c r="F379" s="457" t="s">
        <v>3373</v>
      </c>
    </row>
    <row r="380" customFormat="false" ht="15" hidden="false" customHeight="false" outlineLevel="0" collapsed="false">
      <c r="A380" s="493" t="n">
        <v>378</v>
      </c>
      <c r="B380" s="457" t="s">
        <v>2958</v>
      </c>
      <c r="C380" s="493" t="n">
        <v>24</v>
      </c>
      <c r="D380" s="534" t="s">
        <v>3934</v>
      </c>
      <c r="E380" s="493" t="n">
        <v>379</v>
      </c>
      <c r="F380" s="457" t="s">
        <v>3405</v>
      </c>
    </row>
    <row r="381" customFormat="false" ht="15" hidden="false" customHeight="false" outlineLevel="0" collapsed="false">
      <c r="A381" s="493" t="n">
        <v>379</v>
      </c>
      <c r="B381" s="457" t="s">
        <v>2963</v>
      </c>
      <c r="C381" s="493" t="n">
        <v>25</v>
      </c>
      <c r="D381" s="534" t="s">
        <v>3935</v>
      </c>
      <c r="E381" s="493" t="n">
        <v>380</v>
      </c>
      <c r="F381" s="457" t="s">
        <v>672</v>
      </c>
    </row>
    <row r="382" customFormat="false" ht="15" hidden="false" customHeight="false" outlineLevel="0" collapsed="false">
      <c r="A382" s="493" t="n">
        <v>380</v>
      </c>
      <c r="B382" s="457" t="s">
        <v>2967</v>
      </c>
      <c r="C382" s="493" t="n">
        <v>27</v>
      </c>
      <c r="D382" s="534" t="s">
        <v>3936</v>
      </c>
      <c r="E382" s="493" t="n">
        <v>381</v>
      </c>
      <c r="F382" s="457" t="s">
        <v>547</v>
      </c>
    </row>
    <row r="383" customFormat="false" ht="15" hidden="false" customHeight="false" outlineLevel="0" collapsed="false">
      <c r="A383" s="493" t="n">
        <v>381</v>
      </c>
      <c r="B383" s="457" t="s">
        <v>2971</v>
      </c>
      <c r="C383" s="493" t="n">
        <v>41</v>
      </c>
      <c r="D383" s="534" t="s">
        <v>3937</v>
      </c>
      <c r="E383" s="493" t="n">
        <v>382</v>
      </c>
      <c r="F383" s="457" t="s">
        <v>3938</v>
      </c>
    </row>
    <row r="384" customFormat="false" ht="15" hidden="false" customHeight="false" outlineLevel="0" collapsed="false">
      <c r="A384" s="493" t="n">
        <v>382</v>
      </c>
      <c r="B384" s="457" t="s">
        <v>2975</v>
      </c>
      <c r="C384" s="493" t="n">
        <v>28</v>
      </c>
      <c r="D384" s="534" t="s">
        <v>3939</v>
      </c>
      <c r="E384" s="493" t="n">
        <v>383</v>
      </c>
      <c r="F384" s="457" t="s">
        <v>3940</v>
      </c>
    </row>
    <row r="385" customFormat="false" ht="15" hidden="false" customHeight="false" outlineLevel="0" collapsed="false">
      <c r="A385" s="493" t="n">
        <v>383</v>
      </c>
      <c r="B385" s="457" t="s">
        <v>2979</v>
      </c>
      <c r="C385" s="493" t="n">
        <v>27</v>
      </c>
      <c r="D385" s="534" t="s">
        <v>3941</v>
      </c>
      <c r="E385" s="493" t="n">
        <v>384</v>
      </c>
      <c r="F385" s="457" t="s">
        <v>791</v>
      </c>
    </row>
    <row r="386" customFormat="false" ht="15" hidden="false" customHeight="false" outlineLevel="0" collapsed="false">
      <c r="A386" s="493" t="n">
        <v>384</v>
      </c>
      <c r="B386" s="457" t="s">
        <v>3270</v>
      </c>
      <c r="C386" s="493" t="n">
        <v>28</v>
      </c>
      <c r="D386" s="534" t="s">
        <v>3942</v>
      </c>
      <c r="E386" s="497" t="n">
        <v>385</v>
      </c>
      <c r="F386" s="498" t="s">
        <v>3943</v>
      </c>
    </row>
    <row r="387" customFormat="false" ht="15" hidden="false" customHeight="false" outlineLevel="0" collapsed="false">
      <c r="A387" s="493" t="n">
        <v>385</v>
      </c>
      <c r="B387" s="457" t="s">
        <v>3273</v>
      </c>
      <c r="C387" s="493" t="n">
        <v>25</v>
      </c>
      <c r="D387" s="534" t="s">
        <v>3944</v>
      </c>
      <c r="E387" s="497" t="n">
        <v>386</v>
      </c>
      <c r="F387" s="498" t="s">
        <v>1664</v>
      </c>
    </row>
    <row r="388" customFormat="false" ht="15" hidden="false" customHeight="false" outlineLevel="0" collapsed="false">
      <c r="A388" s="493" t="n">
        <v>386</v>
      </c>
      <c r="B388" s="457" t="s">
        <v>3276</v>
      </c>
      <c r="C388" s="493" t="n">
        <v>26</v>
      </c>
      <c r="D388" s="534" t="s">
        <v>3945</v>
      </c>
      <c r="E388" s="497" t="n">
        <v>387</v>
      </c>
      <c r="F388" s="498" t="s">
        <v>3946</v>
      </c>
    </row>
    <row r="389" customFormat="false" ht="15" hidden="false" customHeight="false" outlineLevel="0" collapsed="false">
      <c r="A389" s="493" t="n">
        <v>387</v>
      </c>
      <c r="B389" s="457" t="s">
        <v>3279</v>
      </c>
      <c r="C389" s="493" t="n">
        <v>26</v>
      </c>
      <c r="D389" s="534" t="s">
        <v>3947</v>
      </c>
      <c r="E389" s="497" t="n">
        <v>388</v>
      </c>
      <c r="F389" s="498" t="s">
        <v>433</v>
      </c>
    </row>
    <row r="390" customFormat="false" ht="15" hidden="false" customHeight="false" outlineLevel="0" collapsed="false">
      <c r="A390" s="493" t="n">
        <v>388</v>
      </c>
      <c r="B390" s="457" t="s">
        <v>3282</v>
      </c>
      <c r="C390" s="493" t="n">
        <v>26</v>
      </c>
      <c r="D390" s="534" t="s">
        <v>3948</v>
      </c>
      <c r="E390" s="497" t="n">
        <v>389</v>
      </c>
      <c r="F390" s="503" t="s">
        <v>105</v>
      </c>
    </row>
    <row r="391" customFormat="false" ht="15" hidden="false" customHeight="false" outlineLevel="0" collapsed="false">
      <c r="A391" s="493" t="n">
        <v>389</v>
      </c>
      <c r="B391" s="457" t="s">
        <v>3285</v>
      </c>
      <c r="C391" s="493" t="n">
        <v>23</v>
      </c>
      <c r="D391" s="534" t="s">
        <v>3949</v>
      </c>
      <c r="E391" s="497" t="n">
        <v>390</v>
      </c>
      <c r="F391" s="498" t="s">
        <v>500</v>
      </c>
    </row>
    <row r="392" customFormat="false" ht="15" hidden="false" customHeight="false" outlineLevel="0" collapsed="false">
      <c r="A392" s="493" t="n">
        <v>390</v>
      </c>
      <c r="B392" s="457" t="s">
        <v>3288</v>
      </c>
      <c r="C392" s="493" t="n">
        <v>25</v>
      </c>
      <c r="D392" s="534" t="s">
        <v>3950</v>
      </c>
      <c r="E392" s="497" t="n">
        <v>391</v>
      </c>
      <c r="F392" s="498" t="s">
        <v>1626</v>
      </c>
    </row>
    <row r="393" customFormat="false" ht="15" hidden="false" customHeight="false" outlineLevel="0" collapsed="false">
      <c r="A393" s="493" t="n">
        <v>391</v>
      </c>
      <c r="B393" s="457" t="s">
        <v>3291</v>
      </c>
      <c r="C393" s="493" t="n">
        <v>22</v>
      </c>
      <c r="D393" s="534" t="s">
        <v>3951</v>
      </c>
      <c r="E393" s="497" t="n">
        <v>392</v>
      </c>
      <c r="F393" s="498" t="s">
        <v>1938</v>
      </c>
    </row>
    <row r="394" customFormat="false" ht="15" hidden="false" customHeight="false" outlineLevel="0" collapsed="false">
      <c r="A394" s="493" t="n">
        <v>392</v>
      </c>
      <c r="B394" s="457" t="s">
        <v>3294</v>
      </c>
      <c r="C394" s="493" t="n">
        <v>25</v>
      </c>
      <c r="D394" s="534" t="s">
        <v>3952</v>
      </c>
      <c r="E394" s="497" t="n">
        <v>393</v>
      </c>
      <c r="F394" s="498" t="s">
        <v>303</v>
      </c>
    </row>
    <row r="395" customFormat="false" ht="15" hidden="false" customHeight="false" outlineLevel="0" collapsed="false">
      <c r="A395" s="493" t="n">
        <v>393</v>
      </c>
      <c r="B395" s="457" t="s">
        <v>2999</v>
      </c>
      <c r="C395" s="493" t="n">
        <v>22</v>
      </c>
      <c r="D395" s="534" t="s">
        <v>3953</v>
      </c>
      <c r="E395" s="497" t="n">
        <v>394</v>
      </c>
      <c r="F395" s="498" t="s">
        <v>102</v>
      </c>
    </row>
    <row r="396" customFormat="false" ht="15" hidden="false" customHeight="false" outlineLevel="0" collapsed="false">
      <c r="A396" s="493" t="n">
        <v>394</v>
      </c>
      <c r="B396" s="495" t="s">
        <v>3003</v>
      </c>
      <c r="C396" s="496" t="n">
        <v>23</v>
      </c>
      <c r="D396" s="534" t="s">
        <v>3954</v>
      </c>
      <c r="E396" s="497" t="n">
        <v>395</v>
      </c>
      <c r="F396" s="498" t="s">
        <v>3955</v>
      </c>
    </row>
    <row r="397" customFormat="false" ht="15" hidden="false" customHeight="false" outlineLevel="0" collapsed="false">
      <c r="A397" s="493" t="n">
        <v>395</v>
      </c>
      <c r="B397" s="457" t="s">
        <v>3007</v>
      </c>
      <c r="C397" s="493" t="n">
        <v>26</v>
      </c>
      <c r="D397" s="534" t="s">
        <v>3956</v>
      </c>
      <c r="E397" s="497" t="n">
        <v>396</v>
      </c>
      <c r="F397" s="498" t="s">
        <v>1296</v>
      </c>
    </row>
    <row r="398" customFormat="false" ht="15" hidden="false" customHeight="false" outlineLevel="0" collapsed="false">
      <c r="A398" s="493" t="n">
        <v>396</v>
      </c>
      <c r="B398" s="495" t="s">
        <v>3012</v>
      </c>
      <c r="C398" s="496" t="n">
        <v>29</v>
      </c>
      <c r="D398" s="534" t="s">
        <v>3957</v>
      </c>
      <c r="E398" s="497" t="n">
        <v>398</v>
      </c>
      <c r="F398" s="498" t="s">
        <v>2046</v>
      </c>
    </row>
    <row r="399" customFormat="false" ht="15" hidden="false" customHeight="false" outlineLevel="0" collapsed="false">
      <c r="A399" s="493" t="n">
        <v>397</v>
      </c>
      <c r="B399" s="457" t="s">
        <v>3016</v>
      </c>
      <c r="C399" s="493" t="n">
        <v>32</v>
      </c>
      <c r="D399" s="535" t="s">
        <v>3958</v>
      </c>
      <c r="E399" s="497" t="n">
        <v>398</v>
      </c>
      <c r="F399" s="498" t="s">
        <v>688</v>
      </c>
    </row>
    <row r="400" customFormat="false" ht="15" hidden="false" customHeight="false" outlineLevel="0" collapsed="false">
      <c r="A400" s="493" t="n">
        <v>398</v>
      </c>
      <c r="B400" s="457" t="s">
        <v>3021</v>
      </c>
      <c r="C400" s="493" t="n">
        <v>33</v>
      </c>
      <c r="D400" s="534" t="s">
        <v>3959</v>
      </c>
      <c r="E400" s="497" t="n">
        <v>399</v>
      </c>
      <c r="F400" s="498" t="s">
        <v>3960</v>
      </c>
    </row>
    <row r="401" customFormat="false" ht="15" hidden="false" customHeight="false" outlineLevel="0" collapsed="false">
      <c r="A401" s="493" t="n">
        <v>399</v>
      </c>
      <c r="B401" s="457" t="s">
        <v>3025</v>
      </c>
      <c r="C401" s="493" t="n">
        <v>24</v>
      </c>
      <c r="D401" s="534" t="s">
        <v>3961</v>
      </c>
      <c r="E401" s="497" t="n">
        <v>400</v>
      </c>
      <c r="F401" s="498" t="s">
        <v>3962</v>
      </c>
    </row>
    <row r="402" customFormat="false" ht="15" hidden="false" customHeight="false" outlineLevel="0" collapsed="false">
      <c r="A402" s="493" t="n">
        <v>400</v>
      </c>
      <c r="B402" s="495" t="s">
        <v>3030</v>
      </c>
      <c r="C402" s="496" t="n">
        <v>25</v>
      </c>
      <c r="D402" s="534" t="s">
        <v>3963</v>
      </c>
      <c r="F402" s="457"/>
    </row>
    <row r="403" customFormat="false" ht="15" hidden="false" customHeight="false" outlineLevel="0" collapsed="false">
      <c r="A403" s="493" t="n">
        <v>401</v>
      </c>
      <c r="B403" s="457" t="s">
        <v>3034</v>
      </c>
      <c r="C403" s="493" t="n">
        <v>30</v>
      </c>
      <c r="D403" s="534" t="s">
        <v>3964</v>
      </c>
      <c r="F403" s="457"/>
    </row>
    <row r="404" customFormat="false" ht="15" hidden="false" customHeight="false" outlineLevel="0" collapsed="false">
      <c r="A404" s="493" t="n">
        <v>402</v>
      </c>
      <c r="B404" s="457" t="s">
        <v>3039</v>
      </c>
      <c r="C404" s="493" t="n">
        <v>25</v>
      </c>
      <c r="D404" s="534" t="s">
        <v>3965</v>
      </c>
      <c r="F404" s="495"/>
    </row>
    <row r="405" customFormat="false" ht="15" hidden="false" customHeight="false" outlineLevel="0" collapsed="false">
      <c r="A405" s="493" t="n">
        <v>403</v>
      </c>
      <c r="B405" s="457" t="s">
        <v>3043</v>
      </c>
      <c r="C405" s="493" t="n">
        <v>22</v>
      </c>
      <c r="D405" s="534" t="s">
        <v>3966</v>
      </c>
      <c r="F405" s="457"/>
    </row>
    <row r="406" customFormat="false" ht="15" hidden="false" customHeight="false" outlineLevel="0" collapsed="false">
      <c r="A406" s="493" t="n">
        <v>404</v>
      </c>
      <c r="B406" s="457" t="s">
        <v>3047</v>
      </c>
      <c r="C406" s="493" t="n">
        <v>24</v>
      </c>
      <c r="D406" s="534" t="s">
        <v>3967</v>
      </c>
      <c r="F406" s="457"/>
    </row>
    <row r="407" customFormat="false" ht="15" hidden="false" customHeight="false" outlineLevel="0" collapsed="false">
      <c r="A407" s="493" t="n">
        <v>405</v>
      </c>
      <c r="B407" s="457" t="s">
        <v>3051</v>
      </c>
      <c r="C407" s="493" t="n">
        <v>29</v>
      </c>
      <c r="D407" s="534" t="s">
        <v>3968</v>
      </c>
      <c r="F407" s="457"/>
    </row>
    <row r="408" customFormat="false" ht="15" hidden="false" customHeight="false" outlineLevel="0" collapsed="false">
      <c r="A408" s="493" t="n">
        <v>406</v>
      </c>
      <c r="B408" s="457" t="s">
        <v>3055</v>
      </c>
      <c r="C408" s="493" t="n">
        <v>27</v>
      </c>
      <c r="D408" s="534" t="s">
        <v>3969</v>
      </c>
      <c r="F408" s="457"/>
    </row>
    <row r="409" customFormat="false" ht="15" hidden="false" customHeight="false" outlineLevel="0" collapsed="false">
      <c r="A409" s="493" t="n">
        <v>407</v>
      </c>
      <c r="B409" s="457" t="s">
        <v>3059</v>
      </c>
      <c r="C409" s="493" t="n">
        <v>23</v>
      </c>
      <c r="D409" s="534" t="s">
        <v>3970</v>
      </c>
      <c r="F409" s="457"/>
    </row>
    <row r="410" customFormat="false" ht="15" hidden="false" customHeight="false" outlineLevel="0" collapsed="false">
      <c r="A410" s="493" t="n">
        <v>408</v>
      </c>
      <c r="B410" s="457" t="s">
        <v>3063</v>
      </c>
      <c r="C410" s="493" t="n">
        <v>27</v>
      </c>
      <c r="D410" s="534" t="s">
        <v>3971</v>
      </c>
      <c r="F410" s="457"/>
    </row>
    <row r="411" customFormat="false" ht="15" hidden="false" customHeight="false" outlineLevel="0" collapsed="false">
      <c r="A411" s="493" t="n">
        <v>409</v>
      </c>
      <c r="B411" s="457" t="s">
        <v>3067</v>
      </c>
      <c r="C411" s="493" t="n">
        <v>24</v>
      </c>
      <c r="D411" s="534" t="s">
        <v>3972</v>
      </c>
      <c r="F411" s="457"/>
    </row>
    <row r="412" customFormat="false" ht="15" hidden="false" customHeight="false" outlineLevel="0" collapsed="false">
      <c r="A412" s="493" t="n">
        <v>410</v>
      </c>
      <c r="B412" s="457" t="s">
        <v>3071</v>
      </c>
      <c r="C412" s="493" t="n">
        <v>28</v>
      </c>
      <c r="D412" s="534" t="s">
        <v>3973</v>
      </c>
      <c r="F412" s="457"/>
    </row>
    <row r="413" customFormat="false" ht="15" hidden="false" customHeight="false" outlineLevel="0" collapsed="false">
      <c r="A413" s="493" t="n">
        <v>411</v>
      </c>
      <c r="B413" s="495" t="s">
        <v>3075</v>
      </c>
      <c r="C413" s="496" t="n">
        <v>23</v>
      </c>
      <c r="D413" s="534" t="s">
        <v>3974</v>
      </c>
      <c r="F413" s="457"/>
    </row>
    <row r="414" customFormat="false" ht="15" hidden="false" customHeight="false" outlineLevel="0" collapsed="false">
      <c r="A414" s="493" t="n">
        <v>412</v>
      </c>
      <c r="B414" s="457" t="s">
        <v>3080</v>
      </c>
      <c r="C414" s="493" t="n">
        <v>22</v>
      </c>
      <c r="D414" s="534" t="s">
        <v>3975</v>
      </c>
      <c r="F414" s="495"/>
    </row>
    <row r="415" customFormat="false" ht="15" hidden="false" customHeight="false" outlineLevel="0" collapsed="false">
      <c r="A415" s="493" t="n">
        <v>413</v>
      </c>
      <c r="B415" s="457" t="s">
        <v>2983</v>
      </c>
      <c r="C415" s="493" t="n">
        <v>24</v>
      </c>
      <c r="D415" s="534" t="s">
        <v>3976</v>
      </c>
      <c r="F415" s="457"/>
    </row>
    <row r="416" customFormat="false" ht="15" hidden="false" customHeight="false" outlineLevel="0" collapsed="false">
      <c r="A416" s="493" t="n">
        <v>414</v>
      </c>
      <c r="B416" s="457" t="s">
        <v>2987</v>
      </c>
      <c r="C416" s="493" t="n">
        <v>28</v>
      </c>
      <c r="D416" s="534" t="s">
        <v>3977</v>
      </c>
      <c r="F416" s="457"/>
    </row>
    <row r="417" customFormat="false" ht="15" hidden="false" customHeight="false" outlineLevel="0" collapsed="false">
      <c r="A417" s="493" t="n">
        <v>415</v>
      </c>
      <c r="B417" s="457" t="s">
        <v>2991</v>
      </c>
      <c r="C417" s="493" t="n">
        <v>32</v>
      </c>
      <c r="D417" s="534" t="s">
        <v>3937</v>
      </c>
      <c r="F417" s="495"/>
    </row>
    <row r="418" customFormat="false" ht="15" hidden="false" customHeight="false" outlineLevel="0" collapsed="false">
      <c r="A418" s="493" t="n">
        <v>416</v>
      </c>
      <c r="B418" s="457" t="s">
        <v>2996</v>
      </c>
      <c r="C418" s="493" t="n">
        <v>33</v>
      </c>
      <c r="D418" s="534" t="s">
        <v>3978</v>
      </c>
      <c r="F418" s="457"/>
    </row>
    <row r="419" customFormat="false" ht="15" hidden="false" customHeight="false" outlineLevel="0" collapsed="false">
      <c r="A419" s="493" t="n">
        <v>417</v>
      </c>
      <c r="B419" s="457" t="s">
        <v>3000</v>
      </c>
      <c r="C419" s="493" t="n">
        <v>38</v>
      </c>
      <c r="D419" s="534" t="s">
        <v>3979</v>
      </c>
      <c r="F419" s="457"/>
    </row>
    <row r="420" customFormat="false" ht="15" hidden="false" customHeight="false" outlineLevel="0" collapsed="false">
      <c r="A420" s="493" t="n">
        <v>418</v>
      </c>
      <c r="B420" s="457" t="s">
        <v>3004</v>
      </c>
      <c r="C420" s="493" t="n">
        <v>33</v>
      </c>
      <c r="D420" s="534" t="s">
        <v>3980</v>
      </c>
      <c r="F420" s="457"/>
    </row>
    <row r="421" customFormat="false" ht="15" hidden="false" customHeight="false" outlineLevel="0" collapsed="false">
      <c r="A421" s="493" t="n">
        <v>419</v>
      </c>
      <c r="B421" s="457" t="s">
        <v>3981</v>
      </c>
      <c r="C421" s="493" t="n">
        <v>30</v>
      </c>
      <c r="D421" s="534" t="s">
        <v>3978</v>
      </c>
      <c r="F421" s="457"/>
    </row>
    <row r="422" customFormat="false" ht="15" hidden="false" customHeight="false" outlineLevel="0" collapsed="false">
      <c r="A422" s="493" t="n">
        <v>420</v>
      </c>
      <c r="B422" s="457" t="s">
        <v>3013</v>
      </c>
      <c r="C422" s="493" t="n">
        <v>31</v>
      </c>
      <c r="D422" s="534" t="s">
        <v>3978</v>
      </c>
      <c r="F422" s="457"/>
    </row>
    <row r="423" customFormat="false" ht="15" hidden="false" customHeight="false" outlineLevel="0" collapsed="false">
      <c r="A423" s="493" t="n">
        <v>421</v>
      </c>
      <c r="B423" s="457" t="s">
        <v>3084</v>
      </c>
      <c r="C423" s="493" t="n">
        <v>25</v>
      </c>
      <c r="D423" s="534" t="s">
        <v>3982</v>
      </c>
      <c r="F423" s="457"/>
    </row>
    <row r="424" customFormat="false" ht="15" hidden="false" customHeight="false" outlineLevel="0" collapsed="false">
      <c r="A424" s="493" t="n">
        <v>422</v>
      </c>
      <c r="B424" s="495" t="s">
        <v>3089</v>
      </c>
      <c r="C424" s="496" t="n">
        <v>26</v>
      </c>
      <c r="D424" s="534" t="s">
        <v>3983</v>
      </c>
      <c r="F424" s="457"/>
    </row>
    <row r="425" customFormat="false" ht="15" hidden="false" customHeight="false" outlineLevel="0" collapsed="false">
      <c r="A425" s="493" t="n">
        <v>423</v>
      </c>
      <c r="B425" s="457" t="s">
        <v>3094</v>
      </c>
      <c r="C425" s="493" t="n">
        <v>25</v>
      </c>
      <c r="D425" s="534" t="s">
        <v>3984</v>
      </c>
    </row>
    <row r="426" customFormat="false" ht="15" hidden="false" customHeight="false" outlineLevel="0" collapsed="false">
      <c r="D426" s="493"/>
    </row>
    <row r="427" customFormat="false" ht="15" hidden="false" customHeight="false" outlineLevel="0" collapsed="false">
      <c r="D427" s="493"/>
    </row>
    <row r="428" customFormat="false" ht="15" hidden="false" customHeight="false" outlineLevel="0" collapsed="false">
      <c r="D428" s="493"/>
    </row>
    <row r="429" customFormat="false" ht="15" hidden="false" customHeight="false" outlineLevel="0" collapsed="false">
      <c r="D429" s="493"/>
    </row>
    <row r="430" customFormat="false" ht="15" hidden="false" customHeight="false" outlineLevel="0" collapsed="false">
      <c r="D430" s="493"/>
    </row>
    <row r="431" customFormat="false" ht="15" hidden="false" customHeight="false" outlineLevel="0" collapsed="false">
      <c r="D431" s="493"/>
    </row>
    <row r="432" customFormat="false" ht="15" hidden="false" customHeight="false" outlineLevel="0" collapsed="false">
      <c r="D432" s="493"/>
    </row>
    <row r="433" customFormat="false" ht="15" hidden="false" customHeight="false" outlineLevel="0" collapsed="false">
      <c r="D433" s="493"/>
    </row>
    <row r="434" customFormat="false" ht="15" hidden="false" customHeight="false" outlineLevel="0" collapsed="false">
      <c r="D434" s="493"/>
    </row>
    <row r="435" customFormat="false" ht="15" hidden="false" customHeight="false" outlineLevel="0" collapsed="false">
      <c r="D435" s="493"/>
    </row>
    <row r="436" customFormat="false" ht="15" hidden="false" customHeight="false" outlineLevel="0" collapsed="false">
      <c r="D436" s="493"/>
    </row>
    <row r="437" customFormat="false" ht="15" hidden="false" customHeight="false" outlineLevel="0" collapsed="false">
      <c r="D437" s="493"/>
    </row>
    <row r="438" customFormat="false" ht="15" hidden="false" customHeight="false" outlineLevel="0" collapsed="false">
      <c r="D438" s="493"/>
    </row>
    <row r="439" customFormat="false" ht="15" hidden="false" customHeight="false" outlineLevel="0" collapsed="false">
      <c r="D439" s="493"/>
    </row>
    <row r="440" customFormat="false" ht="15" hidden="false" customHeight="false" outlineLevel="0" collapsed="false">
      <c r="D440" s="493"/>
    </row>
    <row r="441" customFormat="false" ht="15" hidden="false" customHeight="false" outlineLevel="0" collapsed="false">
      <c r="D441" s="493"/>
    </row>
    <row r="442" customFormat="false" ht="15" hidden="false" customHeight="false" outlineLevel="0" collapsed="false">
      <c r="D442" s="493"/>
    </row>
    <row r="443" customFormat="false" ht="15" hidden="false" customHeight="false" outlineLevel="0" collapsed="false">
      <c r="D443" s="493"/>
    </row>
    <row r="444" customFormat="false" ht="15" hidden="false" customHeight="false" outlineLevel="0" collapsed="false">
      <c r="D444" s="493"/>
    </row>
    <row r="445" customFormat="false" ht="15" hidden="false" customHeight="false" outlineLevel="0" collapsed="false">
      <c r="D445" s="493"/>
    </row>
    <row r="446" customFormat="false" ht="15" hidden="false" customHeight="false" outlineLevel="0" collapsed="false">
      <c r="D446" s="493"/>
    </row>
    <row r="447" customFormat="false" ht="15" hidden="false" customHeight="false" outlineLevel="0" collapsed="false">
      <c r="D447" s="493"/>
    </row>
    <row r="448" customFormat="false" ht="15" hidden="false" customHeight="false" outlineLevel="0" collapsed="false">
      <c r="D448" s="493"/>
    </row>
    <row r="449" customFormat="false" ht="15" hidden="false" customHeight="false" outlineLevel="0" collapsed="false">
      <c r="D449" s="493"/>
    </row>
    <row r="450" customFormat="false" ht="15" hidden="false" customHeight="false" outlineLevel="0" collapsed="false">
      <c r="D450" s="493"/>
    </row>
    <row r="451" customFormat="false" ht="15" hidden="false" customHeight="false" outlineLevel="0" collapsed="false">
      <c r="D451" s="493"/>
    </row>
    <row r="452" customFormat="false" ht="15" hidden="false" customHeight="false" outlineLevel="0" collapsed="false">
      <c r="D452" s="493"/>
    </row>
    <row r="453" customFormat="false" ht="15" hidden="false" customHeight="false" outlineLevel="0" collapsed="false">
      <c r="D453" s="493"/>
    </row>
    <row r="454" customFormat="false" ht="15" hidden="false" customHeight="false" outlineLevel="0" collapsed="false">
      <c r="D454" s="493"/>
    </row>
    <row r="455" customFormat="false" ht="15" hidden="false" customHeight="false" outlineLevel="0" collapsed="false">
      <c r="D455" s="493"/>
    </row>
    <row r="456" customFormat="false" ht="15" hidden="false" customHeight="false" outlineLevel="0" collapsed="false">
      <c r="D456" s="493"/>
    </row>
    <row r="457" customFormat="false" ht="15" hidden="false" customHeight="false" outlineLevel="0" collapsed="false">
      <c r="D457" s="493"/>
    </row>
    <row r="458" customFormat="false" ht="15" hidden="false" customHeight="false" outlineLevel="0" collapsed="false">
      <c r="D458" s="493"/>
    </row>
    <row r="459" customFormat="false" ht="15" hidden="false" customHeight="false" outlineLevel="0" collapsed="false">
      <c r="D459" s="493"/>
    </row>
    <row r="460" customFormat="false" ht="15" hidden="false" customHeight="false" outlineLevel="0" collapsed="false">
      <c r="D460" s="493"/>
    </row>
    <row r="461" customFormat="false" ht="15" hidden="false" customHeight="false" outlineLevel="0" collapsed="false">
      <c r="D461" s="493"/>
    </row>
    <row r="462" customFormat="false" ht="15" hidden="false" customHeight="false" outlineLevel="0" collapsed="false">
      <c r="D462" s="493"/>
    </row>
    <row r="463" customFormat="false" ht="15" hidden="false" customHeight="false" outlineLevel="0" collapsed="false">
      <c r="D463" s="493"/>
    </row>
    <row r="464" customFormat="false" ht="15" hidden="false" customHeight="false" outlineLevel="0" collapsed="false">
      <c r="D464" s="493"/>
    </row>
    <row r="465" customFormat="false" ht="15" hidden="false" customHeight="false" outlineLevel="0" collapsed="false">
      <c r="D465" s="493"/>
    </row>
    <row r="466" customFormat="false" ht="15" hidden="false" customHeight="false" outlineLevel="0" collapsed="false">
      <c r="D466" s="493"/>
    </row>
    <row r="467" customFormat="false" ht="15" hidden="false" customHeight="false" outlineLevel="0" collapsed="false">
      <c r="D467" s="493"/>
    </row>
    <row r="468" customFormat="false" ht="15" hidden="false" customHeight="false" outlineLevel="0" collapsed="false">
      <c r="D468" s="493"/>
    </row>
    <row r="469" customFormat="false" ht="15" hidden="false" customHeight="false" outlineLevel="0" collapsed="false">
      <c r="D469" s="493"/>
    </row>
    <row r="470" customFormat="false" ht="15" hidden="false" customHeight="false" outlineLevel="0" collapsed="false">
      <c r="D470" s="493"/>
    </row>
    <row r="471" customFormat="false" ht="15" hidden="false" customHeight="false" outlineLevel="0" collapsed="false">
      <c r="D471" s="493"/>
    </row>
    <row r="472" customFormat="false" ht="15" hidden="false" customHeight="false" outlineLevel="0" collapsed="false">
      <c r="D472" s="493"/>
    </row>
    <row r="473" customFormat="false" ht="15" hidden="false" customHeight="false" outlineLevel="0" collapsed="false">
      <c r="D473" s="493"/>
    </row>
    <row r="474" customFormat="false" ht="15" hidden="false" customHeight="false" outlineLevel="0" collapsed="false">
      <c r="D474" s="536"/>
    </row>
    <row r="475" customFormat="false" ht="15" hidden="false" customHeight="false" outlineLevel="0" collapsed="false">
      <c r="D475" s="537"/>
    </row>
    <row r="476" customFormat="false" ht="15" hidden="false" customHeight="false" outlineLevel="0" collapsed="false">
      <c r="D476" s="538"/>
    </row>
    <row r="477" customFormat="false" ht="15" hidden="false" customHeight="false" outlineLevel="0" collapsed="false">
      <c r="D477" s="539"/>
    </row>
    <row r="478" customFormat="false" ht="15" hidden="false" customHeight="false" outlineLevel="0" collapsed="false">
      <c r="D478" s="540"/>
    </row>
    <row r="479" customFormat="false" ht="15" hidden="false" customHeight="false" outlineLevel="0" collapsed="false">
      <c r="D479" s="539"/>
    </row>
    <row r="480" customFormat="false" ht="15" hidden="false" customHeight="false" outlineLevel="0" collapsed="false">
      <c r="D480" s="536"/>
    </row>
    <row r="481" customFormat="false" ht="15" hidden="false" customHeight="false" outlineLevel="0" collapsed="false">
      <c r="D481" s="537"/>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277"/>
  <sheetViews>
    <sheetView showFormulas="false" showGridLines="true" showRowColHeaders="true" showZeros="true" rightToLeft="false" tabSelected="true" showOutlineSymbols="true" defaultGridColor="true" view="normal" topLeftCell="A1" colorId="64" zoomScale="214" zoomScaleNormal="214" zoomScalePageLayoutView="100" workbookViewId="0">
      <selection pane="topLeft" activeCell="A22" activeCellId="0" sqref="A22"/>
    </sheetView>
  </sheetViews>
  <sheetFormatPr defaultColWidth="9.1484375" defaultRowHeight="8.25" customHeight="false" zeroHeight="false" outlineLevelRow="0" outlineLevelCol="0"/>
  <cols>
    <col collapsed="false" customWidth="true" hidden="false" outlineLevel="0" max="1" min="1" style="454" width="4.42"/>
    <col collapsed="false" customWidth="true" hidden="false" outlineLevel="0" max="2" min="2" style="455" width="14.71"/>
    <col collapsed="false" customWidth="true" hidden="false" outlineLevel="0" max="3" min="3" style="454" width="3.86"/>
    <col collapsed="false" customWidth="true" hidden="false" outlineLevel="0" max="4" min="4" style="456" width="5.57"/>
    <col collapsed="false" customWidth="true" hidden="false" outlineLevel="0" max="5" min="5" style="457" width="1"/>
    <col collapsed="false" customWidth="true" hidden="false" outlineLevel="0" max="6" min="6" style="454" width="4.29"/>
    <col collapsed="false" customWidth="true" hidden="false" outlineLevel="0" max="7" min="7" style="455" width="15.71"/>
    <col collapsed="false" customWidth="true" hidden="false" outlineLevel="0" max="8" min="8" style="454" width="3.86"/>
    <col collapsed="false" customWidth="true" hidden="false" outlineLevel="0" max="9" min="9" style="454" width="5.42"/>
    <col collapsed="false" customWidth="true" hidden="false" outlineLevel="0" max="10" min="10" style="457" width="1.29"/>
    <col collapsed="false" customWidth="true" hidden="false" outlineLevel="0" max="11" min="11" style="454" width="4"/>
    <col collapsed="false" customWidth="true" hidden="false" outlineLevel="0" max="12" min="12" style="455" width="17.71"/>
    <col collapsed="false" customWidth="true" hidden="false" outlineLevel="0" max="13" min="13" style="454" width="4.57"/>
    <col collapsed="false" customWidth="true" hidden="false" outlineLevel="0" max="14" min="14" style="454" width="4.42"/>
    <col collapsed="false" customWidth="true" hidden="false" outlineLevel="0" max="15" min="15" style="457" width="1.42"/>
    <col collapsed="false" customWidth="true" hidden="false" outlineLevel="0" max="16" min="16" style="454" width="3.42"/>
    <col collapsed="false" customWidth="true" hidden="false" outlineLevel="0" max="17" min="17" style="455" width="15.85"/>
    <col collapsed="false" customWidth="true" hidden="false" outlineLevel="0" max="18" min="18" style="455" width="3.86"/>
    <col collapsed="false" customWidth="true" hidden="false" outlineLevel="0" max="19" min="19" style="454" width="4.42"/>
    <col collapsed="false" customWidth="true" hidden="false" outlineLevel="0" max="20" min="20" style="457" width="1.14"/>
    <col collapsed="false" customWidth="true" hidden="false" outlineLevel="0" max="21" min="21" style="455" width="24.29"/>
    <col collapsed="false" customWidth="false" hidden="false" outlineLevel="0" max="16384" min="22" style="455" width="9.14"/>
  </cols>
  <sheetData>
    <row r="1" customFormat="false" ht="8.25" hidden="false" customHeight="false" outlineLevel="0" collapsed="false">
      <c r="A1" s="458" t="s">
        <v>3985</v>
      </c>
      <c r="B1" s="458"/>
      <c r="C1" s="458"/>
      <c r="D1" s="458"/>
      <c r="E1" s="458"/>
      <c r="F1" s="458"/>
      <c r="G1" s="458"/>
      <c r="H1" s="458"/>
      <c r="I1" s="458"/>
      <c r="J1" s="458"/>
      <c r="K1" s="458"/>
      <c r="L1" s="458"/>
      <c r="M1" s="458"/>
      <c r="N1" s="458"/>
      <c r="O1" s="458"/>
      <c r="P1" s="458"/>
      <c r="Q1" s="458"/>
      <c r="R1" s="458"/>
      <c r="S1" s="458"/>
    </row>
    <row r="2" customFormat="false" ht="8.25" hidden="false" customHeight="false" outlineLevel="0" collapsed="false">
      <c r="A2" s="459" t="s">
        <v>2719</v>
      </c>
      <c r="B2" s="460" t="s">
        <v>2720</v>
      </c>
      <c r="C2" s="459" t="s">
        <v>23</v>
      </c>
      <c r="D2" s="459" t="s">
        <v>2721</v>
      </c>
      <c r="F2" s="459" t="s">
        <v>2719</v>
      </c>
      <c r="G2" s="459" t="s">
        <v>2722</v>
      </c>
      <c r="H2" s="459" t="s">
        <v>23</v>
      </c>
      <c r="I2" s="459"/>
      <c r="K2" s="459" t="s">
        <v>2719</v>
      </c>
      <c r="L2" s="459" t="s">
        <v>2723</v>
      </c>
      <c r="M2" s="459" t="s">
        <v>23</v>
      </c>
      <c r="N2" s="459" t="s">
        <v>2721</v>
      </c>
      <c r="P2" s="459" t="s">
        <v>2719</v>
      </c>
      <c r="Q2" s="459" t="s">
        <v>2724</v>
      </c>
      <c r="R2" s="459" t="s">
        <v>23</v>
      </c>
      <c r="S2" s="459" t="s">
        <v>2721</v>
      </c>
    </row>
    <row r="3" customFormat="false" ht="8.25" hidden="false" customHeight="false" outlineLevel="0" collapsed="false">
      <c r="A3" s="461" t="n">
        <v>4</v>
      </c>
      <c r="B3" s="462" t="s">
        <v>3432</v>
      </c>
      <c r="C3" s="461" t="n">
        <v>29</v>
      </c>
      <c r="D3" s="463" t="s">
        <v>2730</v>
      </c>
      <c r="F3" s="471" t="n">
        <v>7</v>
      </c>
      <c r="G3" s="472" t="s">
        <v>2727</v>
      </c>
      <c r="H3" s="471" t="n">
        <v>24</v>
      </c>
      <c r="I3" s="473"/>
      <c r="K3" s="461" t="n">
        <v>1</v>
      </c>
      <c r="L3" s="462" t="s">
        <v>2728</v>
      </c>
      <c r="M3" s="461" t="n">
        <v>26</v>
      </c>
      <c r="N3" s="463"/>
      <c r="P3" s="464" t="n">
        <v>21</v>
      </c>
      <c r="Q3" s="465" t="s">
        <v>2736</v>
      </c>
      <c r="R3" s="464" t="n">
        <v>22</v>
      </c>
      <c r="S3" s="466" t="s">
        <v>2730</v>
      </c>
      <c r="U3" s="456" t="s">
        <v>2731</v>
      </c>
    </row>
    <row r="4" customFormat="false" ht="8.25" hidden="false" customHeight="false" outlineLevel="0" collapsed="false">
      <c r="A4" s="461" t="n">
        <v>5</v>
      </c>
      <c r="B4" s="462" t="s">
        <v>3433</v>
      </c>
      <c r="C4" s="461" t="n">
        <v>30</v>
      </c>
      <c r="D4" s="463" t="s">
        <v>2730</v>
      </c>
      <c r="F4" s="471" t="n">
        <v>8</v>
      </c>
      <c r="G4" s="475" t="s">
        <v>2746</v>
      </c>
      <c r="H4" s="474" t="n">
        <v>23</v>
      </c>
      <c r="I4" s="476"/>
      <c r="K4" s="461" t="n">
        <v>2</v>
      </c>
      <c r="L4" s="462" t="s">
        <v>2734</v>
      </c>
      <c r="M4" s="461" t="n">
        <v>26</v>
      </c>
      <c r="N4" s="463" t="s">
        <v>2735</v>
      </c>
      <c r="P4" s="464" t="n">
        <v>26</v>
      </c>
      <c r="Q4" s="465" t="s">
        <v>2742</v>
      </c>
      <c r="R4" s="464" t="n">
        <v>24</v>
      </c>
      <c r="S4" s="466" t="s">
        <v>2730</v>
      </c>
      <c r="U4" s="470" t="s">
        <v>2737</v>
      </c>
    </row>
    <row r="5" customFormat="false" ht="8.25" hidden="false" customHeight="false" outlineLevel="0" collapsed="false">
      <c r="A5" s="471" t="n">
        <v>10</v>
      </c>
      <c r="B5" s="472" t="s">
        <v>2744</v>
      </c>
      <c r="C5" s="471" t="n">
        <v>27</v>
      </c>
      <c r="D5" s="473" t="s">
        <v>2745</v>
      </c>
      <c r="F5" s="471" t="n">
        <v>9</v>
      </c>
      <c r="G5" s="472" t="s">
        <v>159</v>
      </c>
      <c r="H5" s="471" t="n">
        <v>26</v>
      </c>
      <c r="I5" s="473"/>
      <c r="K5" s="461" t="n">
        <v>3</v>
      </c>
      <c r="L5" s="462" t="s">
        <v>2741</v>
      </c>
      <c r="M5" s="461" t="n">
        <v>24</v>
      </c>
      <c r="N5" s="463"/>
      <c r="P5" s="464" t="n">
        <v>30</v>
      </c>
      <c r="Q5" s="465" t="s">
        <v>2729</v>
      </c>
      <c r="R5" s="464" t="n">
        <v>26</v>
      </c>
      <c r="S5" s="466" t="s">
        <v>2730</v>
      </c>
      <c r="U5" s="470" t="s">
        <v>2743</v>
      </c>
    </row>
    <row r="6" customFormat="false" ht="8.25" hidden="false" customHeight="false" outlineLevel="0" collapsed="false">
      <c r="A6" s="471" t="n">
        <v>11</v>
      </c>
      <c r="B6" s="472" t="s">
        <v>2750</v>
      </c>
      <c r="C6" s="471" t="n">
        <v>25</v>
      </c>
      <c r="D6" s="473" t="s">
        <v>2751</v>
      </c>
      <c r="F6" s="464" t="n">
        <v>23</v>
      </c>
      <c r="G6" s="465" t="s">
        <v>2794</v>
      </c>
      <c r="H6" s="464" t="n">
        <v>21</v>
      </c>
      <c r="I6" s="466" t="s">
        <v>2759</v>
      </c>
      <c r="K6" s="461" t="n">
        <v>6</v>
      </c>
      <c r="L6" s="462" t="s">
        <v>2965</v>
      </c>
      <c r="M6" s="461" t="n">
        <v>23</v>
      </c>
      <c r="N6" s="463" t="s">
        <v>2783</v>
      </c>
      <c r="P6" s="464" t="n">
        <v>43</v>
      </c>
      <c r="Q6" s="465" t="s">
        <v>2748</v>
      </c>
      <c r="R6" s="464" t="n">
        <v>25</v>
      </c>
      <c r="S6" s="466"/>
      <c r="U6" s="470" t="s">
        <v>2749</v>
      </c>
    </row>
    <row r="7" customFormat="false" ht="8.25" hidden="false" customHeight="false" outlineLevel="0" collapsed="false">
      <c r="A7" s="471" t="n">
        <v>12</v>
      </c>
      <c r="B7" s="472" t="s">
        <v>2758</v>
      </c>
      <c r="C7" s="471" t="n">
        <v>24</v>
      </c>
      <c r="D7" s="473" t="s">
        <v>2759</v>
      </c>
      <c r="F7" s="464" t="n">
        <v>24</v>
      </c>
      <c r="G7" s="465" t="s">
        <v>2781</v>
      </c>
      <c r="H7" s="464" t="n">
        <v>25</v>
      </c>
      <c r="I7" s="466" t="s">
        <v>2783</v>
      </c>
      <c r="K7" s="471" t="n">
        <v>13</v>
      </c>
      <c r="L7" s="472" t="s">
        <v>2747</v>
      </c>
      <c r="M7" s="471" t="n">
        <v>27</v>
      </c>
      <c r="N7" s="473"/>
      <c r="P7" s="467" t="n">
        <v>49</v>
      </c>
      <c r="Q7" s="468" t="s">
        <v>2767</v>
      </c>
      <c r="R7" s="467" t="n">
        <v>22</v>
      </c>
      <c r="S7" s="469"/>
      <c r="U7" s="470" t="s">
        <v>2757</v>
      </c>
    </row>
    <row r="8" customFormat="false" ht="8.25" hidden="false" customHeight="false" outlineLevel="0" collapsed="false">
      <c r="A8" s="464" t="n">
        <v>22</v>
      </c>
      <c r="B8" s="465" t="s">
        <v>2815</v>
      </c>
      <c r="C8" s="464" t="n">
        <v>31</v>
      </c>
      <c r="D8" s="466" t="s">
        <v>3986</v>
      </c>
      <c r="F8" s="464" t="n">
        <v>25</v>
      </c>
      <c r="G8" s="465" t="s">
        <v>2788</v>
      </c>
      <c r="H8" s="464" t="n">
        <v>24</v>
      </c>
      <c r="I8" s="466" t="s">
        <v>2783</v>
      </c>
      <c r="K8" s="471" t="n">
        <v>14</v>
      </c>
      <c r="L8" s="472" t="s">
        <v>2754</v>
      </c>
      <c r="M8" s="471" t="n">
        <v>27</v>
      </c>
      <c r="N8" s="473"/>
      <c r="P8" s="467" t="n">
        <v>88</v>
      </c>
      <c r="Q8" s="468" t="s">
        <v>2773</v>
      </c>
      <c r="R8" s="467" t="n">
        <v>26</v>
      </c>
      <c r="S8" s="469"/>
      <c r="U8" s="470" t="s">
        <v>2763</v>
      </c>
    </row>
    <row r="9" customFormat="false" ht="8.25" hidden="false" customHeight="false" outlineLevel="0" collapsed="false">
      <c r="A9" s="464" t="n">
        <v>31</v>
      </c>
      <c r="B9" s="465" t="s">
        <v>2775</v>
      </c>
      <c r="C9" s="464" t="n">
        <v>28</v>
      </c>
      <c r="D9" s="466" t="s">
        <v>2759</v>
      </c>
      <c r="F9" s="464" t="n">
        <v>29</v>
      </c>
      <c r="G9" s="465" t="s">
        <v>2805</v>
      </c>
      <c r="H9" s="464" t="n">
        <v>23</v>
      </c>
      <c r="I9" s="466" t="s">
        <v>2783</v>
      </c>
      <c r="K9" s="471" t="n">
        <v>15</v>
      </c>
      <c r="L9" s="472" t="s">
        <v>2766</v>
      </c>
      <c r="M9" s="471" t="n">
        <v>25</v>
      </c>
      <c r="N9" s="473"/>
      <c r="P9" s="467" t="n">
        <v>89</v>
      </c>
      <c r="Q9" s="468" t="s">
        <v>2778</v>
      </c>
      <c r="R9" s="467" t="n">
        <v>27</v>
      </c>
      <c r="S9" s="469"/>
      <c r="U9" s="470" t="s">
        <v>2768</v>
      </c>
    </row>
    <row r="10" customFormat="false" ht="8.25" hidden="false" customHeight="false" outlineLevel="0" collapsed="false">
      <c r="A10" s="464" t="n">
        <v>32</v>
      </c>
      <c r="B10" s="465" t="s">
        <v>2769</v>
      </c>
      <c r="C10" s="464" t="n">
        <v>30</v>
      </c>
      <c r="D10" s="466" t="s">
        <v>2770</v>
      </c>
      <c r="F10" s="464" t="n">
        <v>39</v>
      </c>
      <c r="G10" s="465" t="s">
        <v>2771</v>
      </c>
      <c r="H10" s="464" t="n">
        <v>26</v>
      </c>
      <c r="I10" s="466"/>
      <c r="K10" s="471" t="n">
        <v>16</v>
      </c>
      <c r="L10" s="472" t="s">
        <v>2772</v>
      </c>
      <c r="M10" s="471" t="n">
        <v>24</v>
      </c>
      <c r="N10" s="473"/>
      <c r="P10" s="467" t="n">
        <v>98</v>
      </c>
      <c r="Q10" s="468" t="s">
        <v>2791</v>
      </c>
      <c r="R10" s="467" t="n">
        <v>26</v>
      </c>
      <c r="S10" s="469"/>
      <c r="U10" s="470" t="s">
        <v>2774</v>
      </c>
      <c r="V10" s="470"/>
    </row>
    <row r="11" customFormat="false" ht="8.25" hidden="false" customHeight="false" outlineLevel="0" collapsed="false">
      <c r="A11" s="467" t="n">
        <v>46</v>
      </c>
      <c r="B11" s="468" t="s">
        <v>2786</v>
      </c>
      <c r="C11" s="467" t="n">
        <v>27</v>
      </c>
      <c r="D11" s="469" t="s">
        <v>2787</v>
      </c>
      <c r="F11" s="464" t="n">
        <v>40</v>
      </c>
      <c r="G11" s="465" t="s">
        <v>2776</v>
      </c>
      <c r="H11" s="464" t="n">
        <v>26</v>
      </c>
      <c r="I11" s="466"/>
      <c r="K11" s="464" t="n">
        <v>17</v>
      </c>
      <c r="L11" s="465" t="s">
        <v>2845</v>
      </c>
      <c r="M11" s="464" t="n">
        <v>22</v>
      </c>
      <c r="N11" s="466"/>
      <c r="P11" s="467" t="n">
        <v>99</v>
      </c>
      <c r="Q11" s="468" t="s">
        <v>2932</v>
      </c>
      <c r="R11" s="467" t="n">
        <v>23</v>
      </c>
      <c r="S11" s="467" t="s">
        <v>2759</v>
      </c>
      <c r="U11" s="470" t="s">
        <v>2779</v>
      </c>
    </row>
    <row r="12" customFormat="false" ht="8.25" hidden="false" customHeight="false" outlineLevel="0" collapsed="false">
      <c r="A12" s="467" t="n">
        <v>47</v>
      </c>
      <c r="B12" s="468" t="s">
        <v>2793</v>
      </c>
      <c r="C12" s="467" t="n">
        <v>28</v>
      </c>
      <c r="D12" s="469" t="s">
        <v>2787</v>
      </c>
      <c r="F12" s="467" t="n">
        <v>50</v>
      </c>
      <c r="G12" s="468" t="s">
        <v>2821</v>
      </c>
      <c r="H12" s="467" t="n">
        <v>25</v>
      </c>
      <c r="I12" s="469" t="s">
        <v>2783</v>
      </c>
      <c r="K12" s="464" t="n">
        <v>18</v>
      </c>
      <c r="L12" s="465" t="s">
        <v>2801</v>
      </c>
      <c r="M12" s="464" t="n">
        <v>21</v>
      </c>
      <c r="N12" s="466" t="s">
        <v>2790</v>
      </c>
      <c r="P12" s="467" t="n">
        <v>106</v>
      </c>
      <c r="Q12" s="468" t="s">
        <v>2813</v>
      </c>
      <c r="R12" s="467" t="n">
        <v>26</v>
      </c>
      <c r="S12" s="469" t="s">
        <v>2759</v>
      </c>
      <c r="U12" s="470" t="s">
        <v>2785</v>
      </c>
    </row>
    <row r="13" customFormat="false" ht="8.25" hidden="false" customHeight="false" outlineLevel="0" collapsed="false">
      <c r="A13" s="467" t="n">
        <v>48</v>
      </c>
      <c r="B13" s="468" t="s">
        <v>2804</v>
      </c>
      <c r="C13" s="467" t="n">
        <v>26</v>
      </c>
      <c r="D13" s="469" t="s">
        <v>2759</v>
      </c>
      <c r="F13" s="467" t="n">
        <v>51</v>
      </c>
      <c r="G13" s="468" t="s">
        <v>2826</v>
      </c>
      <c r="H13" s="467" t="n">
        <v>25</v>
      </c>
      <c r="I13" s="469" t="s">
        <v>2827</v>
      </c>
      <c r="K13" s="464" t="n">
        <v>19</v>
      </c>
      <c r="L13" s="465" t="s">
        <v>2817</v>
      </c>
      <c r="M13" s="464" t="n">
        <v>24</v>
      </c>
      <c r="N13" s="466"/>
      <c r="P13" s="467" t="n">
        <v>107</v>
      </c>
      <c r="Q13" s="468" t="s">
        <v>2823</v>
      </c>
      <c r="R13" s="467" t="n">
        <v>25</v>
      </c>
      <c r="S13" s="469" t="s">
        <v>2783</v>
      </c>
      <c r="U13" s="470" t="s">
        <v>2792</v>
      </c>
    </row>
    <row r="14" customFormat="false" ht="8.25" hidden="false" customHeight="false" outlineLevel="0" collapsed="false">
      <c r="A14" s="467" t="n">
        <v>60</v>
      </c>
      <c r="B14" s="468" t="s">
        <v>2810</v>
      </c>
      <c r="C14" s="467" t="n">
        <v>26</v>
      </c>
      <c r="D14" s="469" t="s">
        <v>2759</v>
      </c>
      <c r="F14" s="467" t="n">
        <v>52</v>
      </c>
      <c r="G14" s="468" t="s">
        <v>2833</v>
      </c>
      <c r="H14" s="467" t="n">
        <v>26</v>
      </c>
      <c r="I14" s="469"/>
      <c r="K14" s="464" t="n">
        <v>20</v>
      </c>
      <c r="L14" s="465" t="s">
        <v>2806</v>
      </c>
      <c r="M14" s="464" t="n">
        <v>25</v>
      </c>
      <c r="N14" s="466"/>
      <c r="P14" s="467" t="n">
        <v>108</v>
      </c>
      <c r="Q14" s="468" t="s">
        <v>2856</v>
      </c>
      <c r="R14" s="467" t="n">
        <v>22</v>
      </c>
      <c r="S14" s="469" t="s">
        <v>2790</v>
      </c>
      <c r="U14" s="470" t="s">
        <v>2798</v>
      </c>
    </row>
    <row r="15" customFormat="false" ht="8.25" hidden="false" customHeight="false" outlineLevel="0" collapsed="false">
      <c r="A15" s="467" t="n">
        <v>61</v>
      </c>
      <c r="B15" s="468" t="s">
        <v>2820</v>
      </c>
      <c r="C15" s="467" t="n">
        <v>29</v>
      </c>
      <c r="D15" s="469"/>
      <c r="F15" s="467" t="n">
        <v>53</v>
      </c>
      <c r="G15" s="468" t="s">
        <v>2839</v>
      </c>
      <c r="H15" s="467" t="n">
        <v>23</v>
      </c>
      <c r="I15" s="469" t="s">
        <v>2796</v>
      </c>
      <c r="K15" s="464" t="n">
        <v>27</v>
      </c>
      <c r="L15" s="465" t="s">
        <v>2855</v>
      </c>
      <c r="M15" s="464" t="n">
        <v>23</v>
      </c>
      <c r="N15" s="466"/>
      <c r="P15" s="467" t="n">
        <v>109</v>
      </c>
      <c r="Q15" s="468" t="s">
        <v>2784</v>
      </c>
      <c r="R15" s="467" t="n">
        <v>29</v>
      </c>
      <c r="S15" s="469"/>
      <c r="U15" s="456" t="s">
        <v>2803</v>
      </c>
    </row>
    <row r="16" customFormat="false" ht="8.25" hidden="false" customHeight="false" outlineLevel="0" collapsed="false">
      <c r="A16" s="467" t="n">
        <v>62</v>
      </c>
      <c r="B16" s="468" t="s">
        <v>2780</v>
      </c>
      <c r="C16" s="467" t="n">
        <v>31</v>
      </c>
      <c r="D16" s="469" t="s">
        <v>2756</v>
      </c>
      <c r="F16" s="467" t="n">
        <v>66</v>
      </c>
      <c r="G16" s="468" t="s">
        <v>2858</v>
      </c>
      <c r="H16" s="467" t="n">
        <v>24</v>
      </c>
      <c r="I16" s="469" t="s">
        <v>2790</v>
      </c>
      <c r="K16" s="464" t="n">
        <v>28</v>
      </c>
      <c r="L16" s="465" t="s">
        <v>2777</v>
      </c>
      <c r="M16" s="464" t="n">
        <v>26</v>
      </c>
      <c r="N16" s="466"/>
      <c r="P16" s="467" t="n">
        <v>110</v>
      </c>
      <c r="Q16" s="468" t="s">
        <v>2797</v>
      </c>
      <c r="R16" s="467" t="n">
        <v>29</v>
      </c>
      <c r="S16" s="469"/>
      <c r="U16" s="480" t="s">
        <v>2809</v>
      </c>
    </row>
    <row r="17" customFormat="false" ht="8.25" hidden="false" customHeight="false" outlineLevel="0" collapsed="false">
      <c r="A17" s="467" t="n">
        <v>63</v>
      </c>
      <c r="B17" s="468" t="s">
        <v>2764</v>
      </c>
      <c r="C17" s="467" t="n">
        <v>33</v>
      </c>
      <c r="D17" s="469" t="s">
        <v>2756</v>
      </c>
      <c r="F17" s="467" t="n">
        <v>67</v>
      </c>
      <c r="G17" s="468" t="s">
        <v>2862</v>
      </c>
      <c r="H17" s="467" t="n">
        <v>24</v>
      </c>
      <c r="I17" s="467" t="s">
        <v>2796</v>
      </c>
      <c r="K17" s="464" t="n">
        <v>33</v>
      </c>
      <c r="L17" s="465" t="s">
        <v>2782</v>
      </c>
      <c r="M17" s="464" t="n">
        <v>26</v>
      </c>
      <c r="N17" s="466" t="s">
        <v>2783</v>
      </c>
      <c r="P17" s="477" t="n">
        <v>185</v>
      </c>
      <c r="Q17" s="478" t="s">
        <v>2841</v>
      </c>
      <c r="R17" s="477" t="n">
        <v>25</v>
      </c>
      <c r="S17" s="479"/>
      <c r="U17" s="481" t="s">
        <v>2814</v>
      </c>
    </row>
    <row r="18" customFormat="false" ht="8.25" hidden="false" customHeight="false" outlineLevel="0" collapsed="false">
      <c r="A18" s="467" t="n">
        <v>64</v>
      </c>
      <c r="B18" s="468" t="s">
        <v>2874</v>
      </c>
      <c r="C18" s="467" t="n">
        <v>22</v>
      </c>
      <c r="D18" s="469" t="s">
        <v>2759</v>
      </c>
      <c r="F18" s="467" t="n">
        <v>68</v>
      </c>
      <c r="G18" s="468" t="s">
        <v>2760</v>
      </c>
      <c r="H18" s="467" t="n">
        <v>27</v>
      </c>
      <c r="I18" s="469" t="s">
        <v>3987</v>
      </c>
      <c r="K18" s="464" t="n">
        <v>34</v>
      </c>
      <c r="L18" s="465" t="s">
        <v>2812</v>
      </c>
      <c r="M18" s="464" t="n">
        <v>26</v>
      </c>
      <c r="N18" s="466"/>
      <c r="P18" s="477" t="n">
        <v>186</v>
      </c>
      <c r="Q18" s="478" t="s">
        <v>2881</v>
      </c>
      <c r="R18" s="477" t="n">
        <v>24</v>
      </c>
      <c r="S18" s="479" t="s">
        <v>2783</v>
      </c>
      <c r="U18" s="482" t="s">
        <v>2819</v>
      </c>
    </row>
    <row r="19" customFormat="false" ht="8.25" hidden="false" customHeight="false" outlineLevel="0" collapsed="false">
      <c r="A19" s="467" t="n">
        <v>65</v>
      </c>
      <c r="B19" s="468" t="s">
        <v>2799</v>
      </c>
      <c r="C19" s="467" t="n">
        <v>32</v>
      </c>
      <c r="D19" s="469" t="s">
        <v>2756</v>
      </c>
      <c r="F19" s="467" t="n">
        <v>69</v>
      </c>
      <c r="G19" s="468" t="s">
        <v>2765</v>
      </c>
      <c r="H19" s="467" t="n">
        <v>27</v>
      </c>
      <c r="I19" s="469" t="s">
        <v>3987</v>
      </c>
      <c r="K19" s="464" t="n">
        <v>35</v>
      </c>
      <c r="L19" s="465" t="s">
        <v>2828</v>
      </c>
      <c r="M19" s="464" t="n">
        <v>26</v>
      </c>
      <c r="N19" s="466" t="s">
        <v>2790</v>
      </c>
      <c r="P19" s="477" t="n">
        <v>187</v>
      </c>
      <c r="Q19" s="478" t="s">
        <v>2865</v>
      </c>
      <c r="R19" s="477" t="n">
        <v>25</v>
      </c>
      <c r="S19" s="479"/>
      <c r="U19" s="483" t="s">
        <v>2824</v>
      </c>
    </row>
    <row r="20" customFormat="false" ht="8.25" hidden="false" customHeight="false" outlineLevel="0" collapsed="false">
      <c r="A20" s="477" t="n">
        <v>121</v>
      </c>
      <c r="B20" s="478" t="s">
        <v>2853</v>
      </c>
      <c r="C20" s="477" t="n">
        <v>25</v>
      </c>
      <c r="D20" s="479" t="s">
        <v>2759</v>
      </c>
      <c r="F20" s="467" t="n">
        <v>90</v>
      </c>
      <c r="G20" s="468" t="s">
        <v>2811</v>
      </c>
      <c r="H20" s="467" t="n">
        <v>27</v>
      </c>
      <c r="I20" s="469" t="s">
        <v>3232</v>
      </c>
      <c r="K20" s="464" t="n">
        <v>36</v>
      </c>
      <c r="L20" s="465" t="s">
        <v>2789</v>
      </c>
      <c r="M20" s="464" t="n">
        <v>26</v>
      </c>
      <c r="N20" s="466" t="s">
        <v>2790</v>
      </c>
      <c r="P20" s="477" t="n">
        <v>188</v>
      </c>
      <c r="Q20" s="478" t="s">
        <v>2877</v>
      </c>
      <c r="R20" s="477" t="n">
        <v>26</v>
      </c>
      <c r="S20" s="479"/>
      <c r="U20" s="484" t="s">
        <v>2830</v>
      </c>
    </row>
    <row r="21" customFormat="false" ht="8.25" hidden="false" customHeight="false" outlineLevel="0" collapsed="false">
      <c r="A21" s="477" t="n">
        <v>122</v>
      </c>
      <c r="B21" s="478" t="s">
        <v>2861</v>
      </c>
      <c r="C21" s="477" t="n">
        <v>24</v>
      </c>
      <c r="D21" s="479" t="s">
        <v>2759</v>
      </c>
      <c r="F21" s="467" t="n">
        <v>91</v>
      </c>
      <c r="G21" s="468" t="s">
        <v>2844</v>
      </c>
      <c r="H21" s="467" t="n">
        <v>27</v>
      </c>
      <c r="I21" s="469" t="s">
        <v>2756</v>
      </c>
      <c r="K21" s="464" t="n">
        <v>37</v>
      </c>
      <c r="L21" s="465" t="s">
        <v>2795</v>
      </c>
      <c r="M21" s="464" t="n">
        <v>25</v>
      </c>
      <c r="N21" s="466" t="s">
        <v>2796</v>
      </c>
      <c r="P21" s="477" t="n">
        <v>189</v>
      </c>
      <c r="Q21" s="478" t="s">
        <v>2802</v>
      </c>
      <c r="R21" s="477" t="n">
        <v>28</v>
      </c>
      <c r="S21" s="479"/>
      <c r="U21" s="485" t="s">
        <v>2836</v>
      </c>
    </row>
    <row r="22" customFormat="false" ht="8.25" hidden="false" customHeight="false" outlineLevel="0" collapsed="false">
      <c r="A22" s="477" t="n">
        <v>123</v>
      </c>
      <c r="B22" s="478" t="s">
        <v>2866</v>
      </c>
      <c r="C22" s="477" t="n">
        <v>27</v>
      </c>
      <c r="D22" s="479" t="s">
        <v>2759</v>
      </c>
      <c r="F22" s="467" t="n">
        <v>92</v>
      </c>
      <c r="G22" s="468" t="s">
        <v>2850</v>
      </c>
      <c r="H22" s="467" t="n">
        <v>27</v>
      </c>
      <c r="I22" s="469" t="s">
        <v>3232</v>
      </c>
      <c r="K22" s="464" t="n">
        <v>38</v>
      </c>
      <c r="L22" s="465" t="s">
        <v>2851</v>
      </c>
      <c r="M22" s="464" t="n">
        <v>26</v>
      </c>
      <c r="N22" s="466" t="s">
        <v>2790</v>
      </c>
      <c r="P22" s="477" t="n">
        <v>190</v>
      </c>
      <c r="Q22" s="478" t="s">
        <v>2846</v>
      </c>
      <c r="R22" s="477" t="n">
        <v>24</v>
      </c>
      <c r="S22" s="479" t="s">
        <v>2847</v>
      </c>
      <c r="U22" s="486" t="s">
        <v>2842</v>
      </c>
    </row>
    <row r="23" customFormat="false" ht="8.25" hidden="false" customHeight="false" outlineLevel="0" collapsed="false">
      <c r="A23" s="477" t="n">
        <v>124</v>
      </c>
      <c r="B23" s="478" t="s">
        <v>2870</v>
      </c>
      <c r="C23" s="477" t="n">
        <v>28</v>
      </c>
      <c r="D23" s="479" t="s">
        <v>2796</v>
      </c>
      <c r="F23" s="467" t="n">
        <v>93</v>
      </c>
      <c r="G23" s="468" t="s">
        <v>2854</v>
      </c>
      <c r="H23" s="467" t="n">
        <v>27</v>
      </c>
      <c r="I23" s="469" t="s">
        <v>2756</v>
      </c>
      <c r="K23" s="464" t="n">
        <v>41</v>
      </c>
      <c r="L23" s="465" t="s">
        <v>2761</v>
      </c>
      <c r="M23" s="464" t="n">
        <v>26</v>
      </c>
      <c r="N23" s="466" t="s">
        <v>2735</v>
      </c>
      <c r="P23" s="477" t="n">
        <v>191</v>
      </c>
      <c r="Q23" s="478" t="s">
        <v>2869</v>
      </c>
      <c r="R23" s="477" t="n">
        <v>27</v>
      </c>
      <c r="S23" s="479"/>
      <c r="U23" s="487" t="s">
        <v>2848</v>
      </c>
    </row>
    <row r="24" customFormat="false" ht="8.25" hidden="false" customHeight="false" outlineLevel="0" collapsed="false">
      <c r="A24" s="477" t="n">
        <v>125</v>
      </c>
      <c r="B24" s="478" t="s">
        <v>2857</v>
      </c>
      <c r="C24" s="477" t="n">
        <v>25</v>
      </c>
      <c r="D24" s="479"/>
      <c r="F24" s="467" t="n">
        <v>94</v>
      </c>
      <c r="G24" s="468" t="s">
        <v>2867</v>
      </c>
      <c r="H24" s="467" t="n">
        <v>27</v>
      </c>
      <c r="I24" s="469" t="s">
        <v>3987</v>
      </c>
      <c r="K24" s="464" t="n">
        <v>42</v>
      </c>
      <c r="L24" s="465" t="s">
        <v>2822</v>
      </c>
      <c r="M24" s="464" t="n">
        <v>26</v>
      </c>
      <c r="N24" s="466"/>
      <c r="P24" s="477" t="n">
        <v>192</v>
      </c>
      <c r="Q24" s="478" t="s">
        <v>2873</v>
      </c>
      <c r="R24" s="477" t="n">
        <v>27</v>
      </c>
      <c r="S24" s="479"/>
    </row>
    <row r="25" customFormat="false" ht="8.25" hidden="false" customHeight="false" outlineLevel="0" collapsed="false">
      <c r="A25" s="477" t="n">
        <v>126</v>
      </c>
      <c r="B25" s="478" t="s">
        <v>2878</v>
      </c>
      <c r="C25" s="477" t="n">
        <v>25</v>
      </c>
      <c r="D25" s="479" t="s">
        <v>2759</v>
      </c>
      <c r="F25" s="467" t="n">
        <v>95</v>
      </c>
      <c r="G25" s="468" t="s">
        <v>2887</v>
      </c>
      <c r="H25" s="467" t="n">
        <v>25</v>
      </c>
      <c r="I25" s="469" t="s">
        <v>2759</v>
      </c>
      <c r="K25" s="464" t="n">
        <v>43</v>
      </c>
      <c r="L25" s="465" t="s">
        <v>2888</v>
      </c>
      <c r="M25" s="464" t="n">
        <v>24</v>
      </c>
      <c r="N25" s="466" t="s">
        <v>2783</v>
      </c>
      <c r="P25" s="477" t="n">
        <v>193</v>
      </c>
      <c r="Q25" s="478" t="s">
        <v>2885</v>
      </c>
      <c r="R25" s="477" t="n">
        <v>26</v>
      </c>
      <c r="S25" s="479"/>
    </row>
    <row r="26" customFormat="false" ht="8.25" hidden="false" customHeight="false" outlineLevel="0" collapsed="false">
      <c r="A26" s="477" t="n">
        <v>127</v>
      </c>
      <c r="B26" s="478" t="s">
        <v>2882</v>
      </c>
      <c r="C26" s="477" t="n">
        <v>23</v>
      </c>
      <c r="D26" s="479" t="s">
        <v>2759</v>
      </c>
      <c r="F26" s="467" t="n">
        <v>96</v>
      </c>
      <c r="G26" s="468" t="s">
        <v>2891</v>
      </c>
      <c r="H26" s="467" t="n">
        <v>22</v>
      </c>
      <c r="I26" s="469" t="s">
        <v>2759</v>
      </c>
      <c r="K26" s="464" t="n">
        <v>44</v>
      </c>
      <c r="L26" s="465" t="s">
        <v>2896</v>
      </c>
      <c r="M26" s="464" t="n">
        <v>25</v>
      </c>
      <c r="N26" s="466"/>
      <c r="P26" s="477" t="n">
        <v>194</v>
      </c>
      <c r="Q26" s="478" t="s">
        <v>2893</v>
      </c>
      <c r="R26" s="477" t="n">
        <v>21</v>
      </c>
      <c r="S26" s="477" t="s">
        <v>2759</v>
      </c>
    </row>
    <row r="27" customFormat="false" ht="8.25" hidden="false" customHeight="false" outlineLevel="0" collapsed="false">
      <c r="A27" s="477" t="n">
        <v>128</v>
      </c>
      <c r="B27" s="478" t="s">
        <v>2831</v>
      </c>
      <c r="C27" s="477" t="n">
        <v>23</v>
      </c>
      <c r="D27" s="479" t="s">
        <v>2832</v>
      </c>
      <c r="F27" s="467" t="n">
        <v>97</v>
      </c>
      <c r="G27" s="468" t="s">
        <v>2899</v>
      </c>
      <c r="H27" s="467" t="n">
        <v>22</v>
      </c>
      <c r="I27" s="469" t="s">
        <v>2900</v>
      </c>
      <c r="K27" s="464" t="n">
        <v>45</v>
      </c>
      <c r="L27" s="465" t="s">
        <v>2901</v>
      </c>
      <c r="M27" s="464" t="n">
        <v>22</v>
      </c>
      <c r="N27" s="466"/>
      <c r="P27" s="477" t="n">
        <v>195</v>
      </c>
      <c r="Q27" s="541" t="s">
        <v>2978</v>
      </c>
      <c r="R27" s="542" t="n">
        <v>22</v>
      </c>
      <c r="S27" s="479" t="s">
        <v>2759</v>
      </c>
    </row>
    <row r="28" customFormat="false" ht="8.25" hidden="false" customHeight="false" outlineLevel="0" collapsed="false">
      <c r="A28" s="477" t="n">
        <v>180</v>
      </c>
      <c r="B28" s="478" t="s">
        <v>2894</v>
      </c>
      <c r="C28" s="477" t="n">
        <v>30</v>
      </c>
      <c r="D28" s="479" t="s">
        <v>2783</v>
      </c>
      <c r="F28" s="467" t="n">
        <v>98</v>
      </c>
      <c r="G28" s="468" t="s">
        <v>3009</v>
      </c>
      <c r="H28" s="467" t="n">
        <v>22</v>
      </c>
      <c r="I28" s="469" t="s">
        <v>3010</v>
      </c>
      <c r="K28" s="467" t="n">
        <v>54</v>
      </c>
      <c r="L28" s="468" t="s">
        <v>2876</v>
      </c>
      <c r="M28" s="467" t="n">
        <v>24</v>
      </c>
      <c r="N28" s="469" t="s">
        <v>2790</v>
      </c>
      <c r="P28" s="477" t="n">
        <v>196</v>
      </c>
      <c r="Q28" s="478" t="s">
        <v>3043</v>
      </c>
      <c r="R28" s="477" t="n">
        <v>22</v>
      </c>
      <c r="S28" s="479" t="s">
        <v>2918</v>
      </c>
      <c r="U28" s="470"/>
    </row>
    <row r="29" customFormat="false" ht="8.25" hidden="false" customHeight="false" outlineLevel="0" collapsed="false">
      <c r="A29" s="477" t="n">
        <v>181</v>
      </c>
      <c r="B29" s="478" t="s">
        <v>2837</v>
      </c>
      <c r="C29" s="477" t="n">
        <v>28</v>
      </c>
      <c r="D29" s="479" t="s">
        <v>2838</v>
      </c>
      <c r="F29" s="467" t="n">
        <v>99</v>
      </c>
      <c r="G29" s="468" t="s">
        <v>2915</v>
      </c>
      <c r="H29" s="467" t="n">
        <v>24</v>
      </c>
      <c r="I29" s="469" t="s">
        <v>2759</v>
      </c>
      <c r="K29" s="467" t="n">
        <v>55</v>
      </c>
      <c r="L29" s="468" t="s">
        <v>2911</v>
      </c>
      <c r="M29" s="467" t="n">
        <v>25</v>
      </c>
      <c r="N29" s="469"/>
      <c r="P29" s="477" t="n">
        <v>197</v>
      </c>
      <c r="Q29" s="478" t="s">
        <v>2829</v>
      </c>
      <c r="R29" s="477" t="n">
        <v>31</v>
      </c>
      <c r="S29" s="479" t="s">
        <v>2756</v>
      </c>
      <c r="U29" s="470"/>
    </row>
    <row r="30" customFormat="false" ht="8.25" hidden="false" customHeight="false" outlineLevel="0" collapsed="false">
      <c r="A30" s="477" t="n">
        <v>182</v>
      </c>
      <c r="B30" s="478" t="s">
        <v>2898</v>
      </c>
      <c r="C30" s="477" t="n">
        <v>26</v>
      </c>
      <c r="D30" s="479" t="s">
        <v>2783</v>
      </c>
      <c r="F30" s="467" t="n">
        <v>100</v>
      </c>
      <c r="G30" s="468" t="s">
        <v>2930</v>
      </c>
      <c r="H30" s="467" t="n">
        <v>26</v>
      </c>
      <c r="I30" s="469" t="s">
        <v>2759</v>
      </c>
      <c r="K30" s="467" t="n">
        <v>56</v>
      </c>
      <c r="L30" s="468" t="s">
        <v>2926</v>
      </c>
      <c r="M30" s="467" t="n">
        <v>26</v>
      </c>
      <c r="N30" s="469"/>
      <c r="P30" s="477" t="n">
        <v>198</v>
      </c>
      <c r="Q30" s="478" t="s">
        <v>2755</v>
      </c>
      <c r="R30" s="477" t="n">
        <v>31</v>
      </c>
      <c r="S30" s="479" t="s">
        <v>2756</v>
      </c>
      <c r="U30" s="470"/>
    </row>
    <row r="31" customFormat="false" ht="8.25" hidden="false" customHeight="false" outlineLevel="0" collapsed="false">
      <c r="A31" s="477" t="n">
        <v>183</v>
      </c>
      <c r="B31" s="478" t="s">
        <v>2903</v>
      </c>
      <c r="C31" s="477" t="n">
        <v>28</v>
      </c>
      <c r="D31" s="479" t="s">
        <v>2904</v>
      </c>
      <c r="F31" s="467" t="n">
        <v>101</v>
      </c>
      <c r="G31" s="468" t="s">
        <v>3065</v>
      </c>
      <c r="H31" s="467" t="n">
        <v>25</v>
      </c>
      <c r="I31" s="469" t="s">
        <v>2906</v>
      </c>
      <c r="K31" s="467" t="n">
        <v>57</v>
      </c>
      <c r="L31" s="468" t="s">
        <v>2935</v>
      </c>
      <c r="M31" s="467" t="n">
        <v>23</v>
      </c>
      <c r="N31" s="469" t="s">
        <v>2759</v>
      </c>
      <c r="P31" s="477" t="n">
        <v>199</v>
      </c>
      <c r="Q31" s="478" t="s">
        <v>2966</v>
      </c>
      <c r="R31" s="477" t="n">
        <v>22</v>
      </c>
      <c r="S31" s="479" t="s">
        <v>2759</v>
      </c>
      <c r="U31" s="470" t="s">
        <v>233</v>
      </c>
    </row>
    <row r="32" customFormat="false" ht="8.25" hidden="false" customHeight="false" outlineLevel="0" collapsed="false">
      <c r="A32" s="477" t="n">
        <v>184</v>
      </c>
      <c r="B32" s="478" t="s">
        <v>2843</v>
      </c>
      <c r="C32" s="477" t="n">
        <v>27</v>
      </c>
      <c r="D32" s="479" t="s">
        <v>2838</v>
      </c>
      <c r="F32" s="467" t="n">
        <v>102</v>
      </c>
      <c r="G32" s="468" t="s">
        <v>3027</v>
      </c>
      <c r="H32" s="467" t="n">
        <v>22</v>
      </c>
      <c r="I32" s="469" t="s">
        <v>3028</v>
      </c>
      <c r="K32" s="467" t="n">
        <v>58</v>
      </c>
      <c r="L32" s="468" t="s">
        <v>2939</v>
      </c>
      <c r="M32" s="467" t="n">
        <v>24</v>
      </c>
      <c r="N32" s="469"/>
      <c r="P32" s="477" t="n">
        <v>200</v>
      </c>
      <c r="Q32" s="478" t="s">
        <v>2994</v>
      </c>
      <c r="R32" s="477" t="n">
        <v>23</v>
      </c>
      <c r="S32" s="479" t="s">
        <v>2995</v>
      </c>
      <c r="U32" s="470"/>
    </row>
    <row r="33" customFormat="false" ht="8.25" hidden="false" customHeight="false" outlineLevel="0" collapsed="false">
      <c r="A33" s="488" t="n">
        <v>201</v>
      </c>
      <c r="B33" s="489" t="s">
        <v>2914</v>
      </c>
      <c r="C33" s="488" t="n">
        <v>25</v>
      </c>
      <c r="D33" s="490"/>
      <c r="F33" s="467" t="n">
        <v>103</v>
      </c>
      <c r="G33" s="468" t="s">
        <v>3032</v>
      </c>
      <c r="H33" s="467" t="n">
        <v>22</v>
      </c>
      <c r="I33" s="469" t="s">
        <v>3010</v>
      </c>
      <c r="K33" s="467" t="n">
        <v>59</v>
      </c>
      <c r="L33" s="468" t="s">
        <v>2956</v>
      </c>
      <c r="M33" s="467" t="n">
        <v>24</v>
      </c>
      <c r="N33" s="469" t="s">
        <v>2759</v>
      </c>
      <c r="P33" s="488" t="n">
        <v>224</v>
      </c>
      <c r="Q33" s="489" t="s">
        <v>2860</v>
      </c>
      <c r="R33" s="488" t="n">
        <v>29</v>
      </c>
      <c r="S33" s="490"/>
      <c r="U33" s="470"/>
    </row>
    <row r="34" customFormat="false" ht="8.25" hidden="false" customHeight="false" outlineLevel="0" collapsed="false">
      <c r="A34" s="488" t="n">
        <v>202</v>
      </c>
      <c r="B34" s="489" t="s">
        <v>2919</v>
      </c>
      <c r="C34" s="488" t="n">
        <v>24</v>
      </c>
      <c r="D34" s="490" t="s">
        <v>2796</v>
      </c>
      <c r="F34" s="467" t="n">
        <v>104</v>
      </c>
      <c r="G34" s="468" t="s">
        <v>2992</v>
      </c>
      <c r="H34" s="467" t="n">
        <v>24</v>
      </c>
      <c r="I34" s="469"/>
      <c r="K34" s="467" t="n">
        <v>70</v>
      </c>
      <c r="L34" s="468" t="s">
        <v>2868</v>
      </c>
      <c r="M34" s="467" t="n">
        <v>27</v>
      </c>
      <c r="N34" s="469"/>
      <c r="P34" s="488" t="n">
        <v>225</v>
      </c>
      <c r="Q34" s="489" t="s">
        <v>2835</v>
      </c>
      <c r="R34" s="488" t="n">
        <v>30</v>
      </c>
      <c r="S34" s="490" t="s">
        <v>2756</v>
      </c>
    </row>
    <row r="35" customFormat="false" ht="8.25" hidden="false" customHeight="false" outlineLevel="0" collapsed="false">
      <c r="A35" s="488" t="n">
        <v>203</v>
      </c>
      <c r="B35" s="489" t="s">
        <v>2924</v>
      </c>
      <c r="C35" s="488" t="n">
        <v>22</v>
      </c>
      <c r="D35" s="490" t="s">
        <v>2918</v>
      </c>
      <c r="F35" s="467" t="n">
        <v>105</v>
      </c>
      <c r="G35" s="468" t="s">
        <v>2905</v>
      </c>
      <c r="H35" s="467" t="n">
        <v>24</v>
      </c>
      <c r="I35" s="469" t="s">
        <v>2906</v>
      </c>
      <c r="K35" s="467" t="n">
        <v>71</v>
      </c>
      <c r="L35" s="468" t="s">
        <v>2884</v>
      </c>
      <c r="M35" s="467" t="n">
        <v>27</v>
      </c>
      <c r="N35" s="469" t="s">
        <v>2783</v>
      </c>
      <c r="P35" s="488" t="n">
        <v>226</v>
      </c>
      <c r="Q35" s="489" t="s">
        <v>2897</v>
      </c>
      <c r="R35" s="488" t="n">
        <v>25</v>
      </c>
      <c r="S35" s="490"/>
    </row>
    <row r="36" customFormat="false" ht="8.25" hidden="false" customHeight="false" outlineLevel="0" collapsed="false">
      <c r="A36" s="488" t="n">
        <v>204</v>
      </c>
      <c r="B36" s="489" t="s">
        <v>2928</v>
      </c>
      <c r="C36" s="488" t="n">
        <v>28</v>
      </c>
      <c r="D36" s="490" t="s">
        <v>2929</v>
      </c>
      <c r="F36" s="477" t="n">
        <v>129</v>
      </c>
      <c r="G36" s="478" t="s">
        <v>2910</v>
      </c>
      <c r="H36" s="477" t="n">
        <v>25</v>
      </c>
      <c r="I36" s="477" t="s">
        <v>2796</v>
      </c>
      <c r="K36" s="467" t="n">
        <v>72</v>
      </c>
      <c r="L36" s="468" t="s">
        <v>2892</v>
      </c>
      <c r="M36" s="467" t="n">
        <v>27</v>
      </c>
      <c r="N36" s="469"/>
      <c r="P36" s="488" t="n">
        <v>227</v>
      </c>
      <c r="Q36" s="489" t="s">
        <v>2902</v>
      </c>
      <c r="R36" s="488" t="n">
        <v>24</v>
      </c>
      <c r="S36" s="490" t="s">
        <v>2796</v>
      </c>
    </row>
    <row r="37" customFormat="false" ht="8.25" hidden="false" customHeight="false" outlineLevel="0" collapsed="false">
      <c r="A37" s="488" t="n">
        <v>205</v>
      </c>
      <c r="B37" s="489" t="s">
        <v>2933</v>
      </c>
      <c r="C37" s="488" t="n">
        <v>23</v>
      </c>
      <c r="D37" s="490"/>
      <c r="F37" s="477" t="n">
        <v>130</v>
      </c>
      <c r="G37" s="478" t="s">
        <v>2925</v>
      </c>
      <c r="H37" s="477" t="n">
        <v>25</v>
      </c>
      <c r="I37" s="479"/>
      <c r="K37" s="467" t="n">
        <v>73</v>
      </c>
      <c r="L37" s="468" t="s">
        <v>2952</v>
      </c>
      <c r="M37" s="467" t="n">
        <v>26</v>
      </c>
      <c r="N37" s="469"/>
      <c r="P37" s="488" t="n">
        <v>228</v>
      </c>
      <c r="Q37" s="491" t="s">
        <v>2908</v>
      </c>
      <c r="R37" s="492" t="n">
        <v>23</v>
      </c>
      <c r="S37" s="490"/>
    </row>
    <row r="38" customFormat="false" ht="8.25" hidden="false" customHeight="false" outlineLevel="0" collapsed="false">
      <c r="A38" s="488" t="n">
        <v>206</v>
      </c>
      <c r="B38" s="489" t="s">
        <v>2937</v>
      </c>
      <c r="C38" s="488" t="n">
        <v>24</v>
      </c>
      <c r="D38" s="490" t="s">
        <v>2759</v>
      </c>
      <c r="F38" s="477" t="n">
        <v>148</v>
      </c>
      <c r="G38" s="478" t="s">
        <v>2934</v>
      </c>
      <c r="H38" s="477" t="n">
        <v>26</v>
      </c>
      <c r="I38" s="479" t="s">
        <v>2790</v>
      </c>
      <c r="K38" s="467" t="n">
        <v>74</v>
      </c>
      <c r="L38" s="468" t="s">
        <v>2931</v>
      </c>
      <c r="M38" s="467" t="n">
        <v>25</v>
      </c>
      <c r="N38" s="469" t="s">
        <v>2918</v>
      </c>
      <c r="P38" s="488" t="n">
        <v>229</v>
      </c>
      <c r="Q38" s="491" t="s">
        <v>3063</v>
      </c>
      <c r="R38" s="492" t="n">
        <v>27</v>
      </c>
      <c r="S38" s="490" t="s">
        <v>2790</v>
      </c>
    </row>
    <row r="39" customFormat="false" ht="8.25" hidden="false" customHeight="false" outlineLevel="0" collapsed="false">
      <c r="A39" s="488" t="n">
        <v>207</v>
      </c>
      <c r="B39" s="489" t="s">
        <v>2941</v>
      </c>
      <c r="C39" s="488" t="n">
        <v>26</v>
      </c>
      <c r="D39" s="490" t="s">
        <v>2759</v>
      </c>
      <c r="F39" s="477" t="n">
        <v>150</v>
      </c>
      <c r="G39" s="478" t="s">
        <v>2942</v>
      </c>
      <c r="H39" s="477" t="n">
        <v>25</v>
      </c>
      <c r="I39" s="479"/>
      <c r="K39" s="467" t="n">
        <v>75</v>
      </c>
      <c r="L39" s="468" t="s">
        <v>2943</v>
      </c>
      <c r="M39" s="467" t="n">
        <v>24</v>
      </c>
      <c r="N39" s="469" t="s">
        <v>2759</v>
      </c>
      <c r="P39" s="488" t="n">
        <v>230</v>
      </c>
      <c r="Q39" s="489" t="s">
        <v>2922</v>
      </c>
      <c r="R39" s="488" t="n">
        <v>25</v>
      </c>
      <c r="S39" s="490" t="s">
        <v>2923</v>
      </c>
    </row>
    <row r="40" customFormat="false" ht="8.25" hidden="false" customHeight="false" outlineLevel="0" collapsed="false">
      <c r="A40" s="488" t="n">
        <v>208</v>
      </c>
      <c r="B40" s="489" t="s">
        <v>2945</v>
      </c>
      <c r="C40" s="488" t="n">
        <v>25</v>
      </c>
      <c r="D40" s="490" t="s">
        <v>2946</v>
      </c>
      <c r="F40" s="477" t="n">
        <v>151</v>
      </c>
      <c r="G40" s="478" t="s">
        <v>2964</v>
      </c>
      <c r="H40" s="477" t="n">
        <v>24</v>
      </c>
      <c r="I40" s="479" t="s">
        <v>2906</v>
      </c>
      <c r="K40" s="467" t="n">
        <v>76</v>
      </c>
      <c r="L40" s="468" t="s">
        <v>2834</v>
      </c>
      <c r="M40" s="467" t="n">
        <v>28</v>
      </c>
      <c r="N40" s="469" t="s">
        <v>2913</v>
      </c>
      <c r="P40" s="488" t="n">
        <v>231</v>
      </c>
      <c r="Q40" s="489" t="s">
        <v>2927</v>
      </c>
      <c r="R40" s="488" t="n">
        <v>23</v>
      </c>
      <c r="S40" s="490" t="s">
        <v>2759</v>
      </c>
    </row>
    <row r="41" customFormat="false" ht="8.25" hidden="false" customHeight="false" outlineLevel="0" collapsed="false">
      <c r="A41" s="488" t="n">
        <v>209</v>
      </c>
      <c r="B41" s="489" t="s">
        <v>2950</v>
      </c>
      <c r="C41" s="488" t="n">
        <v>23</v>
      </c>
      <c r="D41" s="490" t="s">
        <v>2759</v>
      </c>
      <c r="F41" s="477" t="n">
        <v>152</v>
      </c>
      <c r="G41" s="478" t="s">
        <v>2968</v>
      </c>
      <c r="H41" s="477" t="n">
        <v>22</v>
      </c>
      <c r="I41" s="479"/>
      <c r="K41" s="467" t="n">
        <v>77</v>
      </c>
      <c r="L41" s="468" t="s">
        <v>2840</v>
      </c>
      <c r="M41" s="467" t="n">
        <v>28</v>
      </c>
      <c r="N41" s="469" t="s">
        <v>2756</v>
      </c>
      <c r="P41" s="488" t="n">
        <v>232</v>
      </c>
      <c r="Q41" s="491" t="s">
        <v>3130</v>
      </c>
      <c r="R41" s="492" t="n">
        <v>21</v>
      </c>
      <c r="S41" s="488"/>
    </row>
    <row r="42" customFormat="false" ht="8.25" hidden="false" customHeight="false" outlineLevel="0" collapsed="false">
      <c r="A42" s="488" t="n">
        <v>201</v>
      </c>
      <c r="B42" s="489" t="s">
        <v>2954</v>
      </c>
      <c r="C42" s="488" t="n">
        <v>26</v>
      </c>
      <c r="D42" s="490"/>
      <c r="F42" s="477" t="n">
        <v>153</v>
      </c>
      <c r="G42" s="478" t="s">
        <v>2972</v>
      </c>
      <c r="H42" s="477" t="n">
        <v>25</v>
      </c>
      <c r="I42" s="479" t="s">
        <v>2759</v>
      </c>
      <c r="K42" s="467" t="n">
        <v>78</v>
      </c>
      <c r="L42" s="468" t="s">
        <v>2981</v>
      </c>
      <c r="M42" s="467" t="n">
        <v>21</v>
      </c>
      <c r="N42" s="469" t="s">
        <v>2759</v>
      </c>
      <c r="P42" s="488" t="n">
        <v>233</v>
      </c>
      <c r="Q42" s="489" t="s">
        <v>2957</v>
      </c>
      <c r="R42" s="488" t="n">
        <v>23</v>
      </c>
      <c r="S42" s="490" t="s">
        <v>2759</v>
      </c>
    </row>
    <row r="43" customFormat="false" ht="8.25" hidden="false" customHeight="false" outlineLevel="0" collapsed="false">
      <c r="A43" s="488" t="n">
        <v>211</v>
      </c>
      <c r="B43" s="489" t="s">
        <v>2958</v>
      </c>
      <c r="C43" s="488" t="n">
        <v>24</v>
      </c>
      <c r="D43" s="490" t="s">
        <v>2959</v>
      </c>
      <c r="F43" s="477" t="n">
        <v>154</v>
      </c>
      <c r="G43" s="478" t="s">
        <v>2984</v>
      </c>
      <c r="H43" s="477" t="n">
        <v>24</v>
      </c>
      <c r="I43" s="479"/>
      <c r="K43" s="467" t="n">
        <v>79</v>
      </c>
      <c r="L43" s="468" t="s">
        <v>2969</v>
      </c>
      <c r="M43" s="467" t="n">
        <v>21</v>
      </c>
      <c r="N43" s="469"/>
      <c r="P43" s="488" t="n">
        <v>234</v>
      </c>
      <c r="Q43" s="489" t="s">
        <v>2962</v>
      </c>
      <c r="R43" s="488" t="n">
        <v>23</v>
      </c>
      <c r="S43" s="490" t="s">
        <v>2796</v>
      </c>
    </row>
    <row r="44" customFormat="false" ht="8.25" hidden="false" customHeight="false" outlineLevel="0" collapsed="false">
      <c r="A44" s="488" t="n">
        <v>212</v>
      </c>
      <c r="B44" s="489" t="s">
        <v>2979</v>
      </c>
      <c r="C44" s="488" t="n">
        <v>27</v>
      </c>
      <c r="D44" s="490" t="s">
        <v>2959</v>
      </c>
      <c r="F44" s="477" t="n">
        <v>155</v>
      </c>
      <c r="G44" s="478" t="s">
        <v>2988</v>
      </c>
      <c r="H44" s="477" t="n">
        <v>26</v>
      </c>
      <c r="I44" s="479" t="s">
        <v>3988</v>
      </c>
      <c r="K44" s="467" t="n">
        <v>80</v>
      </c>
      <c r="L44" s="468" t="s">
        <v>3087</v>
      </c>
      <c r="M44" s="467" t="n">
        <v>21</v>
      </c>
      <c r="N44" s="469" t="s">
        <v>3088</v>
      </c>
      <c r="P44" s="488" t="n">
        <v>235</v>
      </c>
      <c r="Q44" s="491" t="s">
        <v>2974</v>
      </c>
      <c r="R44" s="492" t="n">
        <v>26</v>
      </c>
      <c r="S44" s="488"/>
      <c r="U44" s="455" t="s">
        <v>233</v>
      </c>
    </row>
    <row r="45" customFormat="false" ht="8.25" hidden="false" customHeight="false" outlineLevel="0" collapsed="false">
      <c r="A45" s="488" t="n">
        <v>269</v>
      </c>
      <c r="B45" s="489" t="s">
        <v>2963</v>
      </c>
      <c r="C45" s="488" t="n">
        <v>25</v>
      </c>
      <c r="D45" s="490" t="s">
        <v>2759</v>
      </c>
      <c r="F45" s="477" t="n">
        <v>156</v>
      </c>
      <c r="G45" s="478" t="s">
        <v>2997</v>
      </c>
      <c r="H45" s="477" t="n">
        <v>26</v>
      </c>
      <c r="I45" s="479"/>
      <c r="K45" s="467" t="n">
        <v>81</v>
      </c>
      <c r="L45" s="468" t="s">
        <v>3092</v>
      </c>
      <c r="M45" s="467" t="n">
        <v>22</v>
      </c>
      <c r="N45" s="469" t="s">
        <v>3093</v>
      </c>
      <c r="P45" s="488" t="n">
        <v>236</v>
      </c>
      <c r="Q45" s="491" t="s">
        <v>3075</v>
      </c>
      <c r="R45" s="492" t="n">
        <v>23</v>
      </c>
      <c r="S45" s="488"/>
    </row>
    <row r="46" customFormat="false" ht="8.25" hidden="false" customHeight="false" outlineLevel="0" collapsed="false">
      <c r="A46" s="543" t="n">
        <v>270</v>
      </c>
      <c r="B46" s="489" t="s">
        <v>2967</v>
      </c>
      <c r="C46" s="488" t="n">
        <v>27</v>
      </c>
      <c r="D46" s="490" t="s">
        <v>2929</v>
      </c>
      <c r="F46" s="477" t="n">
        <v>157</v>
      </c>
      <c r="G46" s="478" t="s">
        <v>3005</v>
      </c>
      <c r="H46" s="477" t="n">
        <v>22</v>
      </c>
      <c r="I46" s="479"/>
      <c r="K46" s="467" t="n">
        <v>82</v>
      </c>
      <c r="L46" s="468" t="s">
        <v>3256</v>
      </c>
      <c r="M46" s="467" t="n">
        <v>23</v>
      </c>
      <c r="N46" s="469" t="s">
        <v>2759</v>
      </c>
      <c r="P46" s="488" t="n">
        <v>237</v>
      </c>
      <c r="Q46" s="489" t="s">
        <v>3080</v>
      </c>
      <c r="R46" s="488" t="n">
        <v>22</v>
      </c>
      <c r="S46" s="490"/>
    </row>
    <row r="47" customFormat="false" ht="8.25" hidden="false" customHeight="false" outlineLevel="0" collapsed="false">
      <c r="A47" s="488" t="n">
        <v>271</v>
      </c>
      <c r="B47" s="489" t="s">
        <v>2975</v>
      </c>
      <c r="C47" s="488" t="n">
        <v>28</v>
      </c>
      <c r="D47" s="490" t="s">
        <v>2929</v>
      </c>
      <c r="F47" s="477" t="n">
        <v>158</v>
      </c>
      <c r="G47" s="478" t="s">
        <v>3014</v>
      </c>
      <c r="H47" s="477" t="n">
        <v>24</v>
      </c>
      <c r="I47" s="479"/>
      <c r="K47" s="467" t="n">
        <v>83</v>
      </c>
      <c r="L47" s="468" t="s">
        <v>2985</v>
      </c>
      <c r="M47" s="467" t="n">
        <v>24</v>
      </c>
      <c r="N47" s="469"/>
      <c r="P47" s="488" t="n">
        <v>238</v>
      </c>
      <c r="Q47" s="489" t="s">
        <v>2999</v>
      </c>
      <c r="R47" s="488" t="n">
        <v>22</v>
      </c>
      <c r="S47" s="490" t="s">
        <v>2918</v>
      </c>
    </row>
    <row r="48" customFormat="false" ht="8.25" hidden="false" customHeight="false" outlineLevel="0" collapsed="false">
      <c r="A48" s="488" t="n">
        <v>272</v>
      </c>
      <c r="B48" s="489" t="s">
        <v>2983</v>
      </c>
      <c r="C48" s="488" t="n">
        <v>24</v>
      </c>
      <c r="D48" s="490" t="s">
        <v>2959</v>
      </c>
      <c r="F48" s="477" t="n">
        <v>159</v>
      </c>
      <c r="G48" s="478" t="s">
        <v>3019</v>
      </c>
      <c r="H48" s="477" t="n">
        <v>23</v>
      </c>
      <c r="I48" s="479"/>
      <c r="K48" s="467" t="n">
        <v>84</v>
      </c>
      <c r="L48" s="468" t="s">
        <v>2989</v>
      </c>
      <c r="M48" s="467" t="n">
        <v>24</v>
      </c>
      <c r="N48" s="469"/>
      <c r="P48" s="488" t="n">
        <v>239</v>
      </c>
      <c r="Q48" s="489" t="s">
        <v>3025</v>
      </c>
      <c r="R48" s="488" t="n">
        <v>24</v>
      </c>
      <c r="S48" s="490"/>
    </row>
    <row r="49" customFormat="false" ht="8.25" hidden="false" customHeight="false" outlineLevel="0" collapsed="false">
      <c r="A49" s="488" t="n">
        <v>273</v>
      </c>
      <c r="B49" s="489" t="s">
        <v>2987</v>
      </c>
      <c r="C49" s="488" t="n">
        <v>28</v>
      </c>
      <c r="D49" s="490" t="s">
        <v>2959</v>
      </c>
      <c r="F49" s="477" t="n">
        <v>160</v>
      </c>
      <c r="G49" s="478" t="s">
        <v>3023</v>
      </c>
      <c r="H49" s="477" t="n">
        <v>24</v>
      </c>
      <c r="I49" s="479" t="s">
        <v>2918</v>
      </c>
      <c r="K49" s="467" t="n">
        <v>85</v>
      </c>
      <c r="L49" s="468" t="s">
        <v>2993</v>
      </c>
      <c r="M49" s="467" t="n">
        <v>25</v>
      </c>
      <c r="N49" s="469"/>
      <c r="P49" s="488" t="n">
        <v>240</v>
      </c>
      <c r="Q49" s="489" t="s">
        <v>3047</v>
      </c>
      <c r="R49" s="488" t="n">
        <v>24</v>
      </c>
      <c r="S49" s="490"/>
    </row>
    <row r="50" customFormat="false" ht="8.25" hidden="false" customHeight="false" outlineLevel="0" collapsed="false">
      <c r="A50" s="488" t="n">
        <v>274</v>
      </c>
      <c r="B50" s="489" t="s">
        <v>2738</v>
      </c>
      <c r="C50" s="488" t="n">
        <v>38</v>
      </c>
      <c r="D50" s="490" t="s">
        <v>2739</v>
      </c>
      <c r="F50" s="477" t="n">
        <v>161</v>
      </c>
      <c r="G50" s="478" t="s">
        <v>3069</v>
      </c>
      <c r="H50" s="477" t="n">
        <v>23</v>
      </c>
      <c r="I50" s="479" t="s">
        <v>2759</v>
      </c>
      <c r="K50" s="467" t="n">
        <v>86</v>
      </c>
      <c r="L50" s="468" t="s">
        <v>3038</v>
      </c>
      <c r="M50" s="467" t="n">
        <v>22</v>
      </c>
      <c r="N50" s="469" t="s">
        <v>2759</v>
      </c>
      <c r="P50" s="488" t="n">
        <v>305</v>
      </c>
      <c r="Q50" s="489" t="s">
        <v>2936</v>
      </c>
      <c r="R50" s="488" t="n">
        <v>31</v>
      </c>
      <c r="S50" s="490"/>
    </row>
    <row r="51" customFormat="false" ht="8.25" hidden="false" customHeight="false" outlineLevel="0" collapsed="false">
      <c r="A51" s="488" t="n">
        <v>275</v>
      </c>
      <c r="B51" s="489" t="s">
        <v>2890</v>
      </c>
      <c r="C51" s="488" t="n">
        <v>35</v>
      </c>
      <c r="D51" s="490" t="s">
        <v>2756</v>
      </c>
      <c r="F51" s="477" t="n">
        <v>162</v>
      </c>
      <c r="G51" s="478" t="s">
        <v>3073</v>
      </c>
      <c r="H51" s="477" t="n">
        <v>22</v>
      </c>
      <c r="I51" s="479" t="s">
        <v>2759</v>
      </c>
      <c r="K51" s="467" t="n">
        <v>87</v>
      </c>
      <c r="L51" s="468" t="s">
        <v>3015</v>
      </c>
      <c r="M51" s="467" t="n">
        <v>22</v>
      </c>
      <c r="N51" s="469" t="s">
        <v>2759</v>
      </c>
      <c r="P51" s="488" t="n">
        <v>306</v>
      </c>
      <c r="Q51" s="489" t="s">
        <v>2940</v>
      </c>
      <c r="R51" s="488" t="n">
        <v>25</v>
      </c>
      <c r="S51" s="490" t="s">
        <v>2847</v>
      </c>
    </row>
    <row r="52" customFormat="false" ht="8.25" hidden="false" customHeight="false" outlineLevel="0" collapsed="false">
      <c r="A52" s="488" t="n">
        <v>276</v>
      </c>
      <c r="B52" s="489" t="s">
        <v>2909</v>
      </c>
      <c r="C52" s="488" t="n">
        <v>37</v>
      </c>
      <c r="D52" s="490" t="s">
        <v>2756</v>
      </c>
      <c r="F52" s="477" t="n">
        <v>163</v>
      </c>
      <c r="G52" s="478" t="s">
        <v>3082</v>
      </c>
      <c r="H52" s="477" t="n">
        <v>25</v>
      </c>
      <c r="I52" s="479" t="s">
        <v>2783</v>
      </c>
      <c r="K52" s="477" t="n">
        <v>111</v>
      </c>
      <c r="L52" s="478" t="s">
        <v>2872</v>
      </c>
      <c r="M52" s="477" t="n">
        <v>29</v>
      </c>
      <c r="N52" s="479" t="s">
        <v>2756</v>
      </c>
      <c r="P52" s="488" t="n">
        <v>307</v>
      </c>
      <c r="Q52" s="489" t="s">
        <v>2944</v>
      </c>
      <c r="R52" s="488" t="n">
        <v>26</v>
      </c>
      <c r="S52" s="490" t="s">
        <v>2759</v>
      </c>
    </row>
    <row r="53" customFormat="false" ht="8.25" hidden="false" customHeight="false" outlineLevel="0" collapsed="false">
      <c r="A53" s="488" t="n">
        <v>277</v>
      </c>
      <c r="B53" s="489" t="s">
        <v>2971</v>
      </c>
      <c r="C53" s="488" t="n">
        <v>41</v>
      </c>
      <c r="D53" s="490" t="s">
        <v>3365</v>
      </c>
      <c r="F53" s="477" t="n">
        <v>164</v>
      </c>
      <c r="G53" s="478" t="s">
        <v>3045</v>
      </c>
      <c r="H53" s="477" t="n">
        <v>23</v>
      </c>
      <c r="I53" s="479" t="s">
        <v>2796</v>
      </c>
      <c r="K53" s="477" t="n">
        <v>112</v>
      </c>
      <c r="L53" s="478" t="s">
        <v>2907</v>
      </c>
      <c r="M53" s="477" t="n">
        <v>29</v>
      </c>
      <c r="N53" s="479" t="s">
        <v>2756</v>
      </c>
      <c r="P53" s="488" t="n">
        <v>308</v>
      </c>
      <c r="Q53" s="489" t="s">
        <v>2953</v>
      </c>
      <c r="R53" s="488" t="n">
        <v>30</v>
      </c>
      <c r="S53" s="490"/>
    </row>
    <row r="54" customFormat="false" ht="8.25" hidden="false" customHeight="false" outlineLevel="0" collapsed="false">
      <c r="A54" s="488" t="n">
        <v>278</v>
      </c>
      <c r="B54" s="489" t="s">
        <v>2991</v>
      </c>
      <c r="C54" s="488" t="n">
        <v>32</v>
      </c>
      <c r="D54" s="490" t="s">
        <v>3989</v>
      </c>
      <c r="F54" s="477" t="n">
        <v>166</v>
      </c>
      <c r="G54" s="478" t="s">
        <v>3053</v>
      </c>
      <c r="H54" s="477" t="n">
        <v>25</v>
      </c>
      <c r="I54" s="479"/>
      <c r="K54" s="477" t="n">
        <v>113</v>
      </c>
      <c r="L54" s="478" t="s">
        <v>2961</v>
      </c>
      <c r="M54" s="477" t="n">
        <v>27</v>
      </c>
      <c r="N54" s="479" t="s">
        <v>2913</v>
      </c>
      <c r="P54" s="488" t="n">
        <v>309</v>
      </c>
      <c r="Q54" s="491" t="s">
        <v>2917</v>
      </c>
      <c r="R54" s="492" t="n">
        <v>24</v>
      </c>
      <c r="S54" s="490" t="s">
        <v>2918</v>
      </c>
    </row>
    <row r="55" customFormat="false" ht="8.25" hidden="false" customHeight="false" outlineLevel="0" collapsed="false">
      <c r="A55" s="488" t="n">
        <v>279</v>
      </c>
      <c r="B55" s="489" t="s">
        <v>2886</v>
      </c>
      <c r="C55" s="488" t="n">
        <v>30</v>
      </c>
      <c r="D55" s="490" t="s">
        <v>3990</v>
      </c>
      <c r="F55" s="477" t="n">
        <v>166</v>
      </c>
      <c r="G55" s="478" t="s">
        <v>2816</v>
      </c>
      <c r="H55" s="477" t="n">
        <v>28</v>
      </c>
      <c r="I55" s="479" t="s">
        <v>3991</v>
      </c>
      <c r="K55" s="477" t="n">
        <v>114</v>
      </c>
      <c r="L55" s="478" t="s">
        <v>2916</v>
      </c>
      <c r="M55" s="477" t="n">
        <v>28</v>
      </c>
      <c r="N55" s="479" t="s">
        <v>2756</v>
      </c>
      <c r="P55" s="488" t="n">
        <v>310</v>
      </c>
      <c r="Q55" s="489" t="s">
        <v>3106</v>
      </c>
      <c r="R55" s="488" t="n">
        <v>22</v>
      </c>
      <c r="S55" s="490" t="s">
        <v>2796</v>
      </c>
    </row>
    <row r="56" customFormat="false" ht="8.25" hidden="false" customHeight="false" outlineLevel="0" collapsed="false">
      <c r="A56" s="544" t="n">
        <v>280</v>
      </c>
      <c r="B56" s="489" t="s">
        <v>2825</v>
      </c>
      <c r="C56" s="488" t="n">
        <v>33</v>
      </c>
      <c r="D56" s="490" t="s">
        <v>2756</v>
      </c>
      <c r="F56" s="477" t="n">
        <v>167</v>
      </c>
      <c r="G56" s="478" t="s">
        <v>2871</v>
      </c>
      <c r="H56" s="477" t="n">
        <v>28</v>
      </c>
      <c r="I56" s="479" t="s">
        <v>3987</v>
      </c>
      <c r="K56" s="477" t="n">
        <v>115</v>
      </c>
      <c r="L56" s="478" t="s">
        <v>2921</v>
      </c>
      <c r="M56" s="477" t="n">
        <v>28</v>
      </c>
      <c r="N56" s="479" t="s">
        <v>2756</v>
      </c>
      <c r="P56" s="488" t="n">
        <v>311</v>
      </c>
      <c r="Q56" s="491" t="s">
        <v>2982</v>
      </c>
      <c r="R56" s="492" t="n">
        <v>28</v>
      </c>
      <c r="S56" s="490"/>
    </row>
    <row r="57" customFormat="false" ht="8.25" hidden="false" customHeight="false" outlineLevel="0" collapsed="false">
      <c r="A57" s="493" t="n">
        <v>365</v>
      </c>
      <c r="B57" s="457" t="s">
        <v>2996</v>
      </c>
      <c r="C57" s="493" t="n">
        <v>33</v>
      </c>
      <c r="D57" s="494" t="s">
        <v>2929</v>
      </c>
      <c r="F57" s="477" t="n">
        <v>168</v>
      </c>
      <c r="G57" s="478" t="s">
        <v>2875</v>
      </c>
      <c r="H57" s="477" t="n">
        <v>28</v>
      </c>
      <c r="I57" s="479" t="s">
        <v>3232</v>
      </c>
      <c r="K57" s="477" t="n">
        <v>116</v>
      </c>
      <c r="L57" s="478" t="s">
        <v>2998</v>
      </c>
      <c r="M57" s="477" t="n">
        <v>27</v>
      </c>
      <c r="N57" s="479" t="s">
        <v>2756</v>
      </c>
      <c r="P57" s="493" t="n">
        <v>369</v>
      </c>
      <c r="Q57" s="495" t="s">
        <v>2986</v>
      </c>
      <c r="R57" s="496" t="n">
        <v>27</v>
      </c>
      <c r="S57" s="494" t="s">
        <v>2847</v>
      </c>
    </row>
    <row r="58" customFormat="false" ht="8.25" hidden="false" customHeight="false" outlineLevel="0" collapsed="false">
      <c r="A58" s="493" t="n">
        <v>366</v>
      </c>
      <c r="B58" s="457" t="s">
        <v>3981</v>
      </c>
      <c r="C58" s="493" t="n">
        <v>30</v>
      </c>
      <c r="D58" s="494" t="s">
        <v>2929</v>
      </c>
      <c r="F58" s="477" t="n">
        <v>169</v>
      </c>
      <c r="G58" s="478" t="s">
        <v>2879</v>
      </c>
      <c r="H58" s="477" t="n">
        <v>28</v>
      </c>
      <c r="I58" s="479" t="s">
        <v>2756</v>
      </c>
      <c r="K58" s="477" t="n">
        <v>117</v>
      </c>
      <c r="L58" s="478" t="s">
        <v>2973</v>
      </c>
      <c r="M58" s="477" t="n">
        <v>25</v>
      </c>
      <c r="N58" s="479"/>
      <c r="P58" s="493" t="n">
        <v>370</v>
      </c>
      <c r="Q58" s="495" t="s">
        <v>2990</v>
      </c>
      <c r="R58" s="496" t="n">
        <v>29</v>
      </c>
      <c r="S58" s="494"/>
    </row>
    <row r="59" customFormat="false" ht="8.25" hidden="false" customHeight="false" outlineLevel="0" collapsed="false">
      <c r="A59" s="493" t="n">
        <v>367</v>
      </c>
      <c r="B59" s="457" t="s">
        <v>3013</v>
      </c>
      <c r="C59" s="493" t="n">
        <v>31</v>
      </c>
      <c r="D59" s="494" t="s">
        <v>2929</v>
      </c>
      <c r="F59" s="477" t="n">
        <v>170</v>
      </c>
      <c r="G59" s="478" t="s">
        <v>2920</v>
      </c>
      <c r="H59" s="477" t="n">
        <v>27</v>
      </c>
      <c r="I59" s="479" t="s">
        <v>3992</v>
      </c>
      <c r="K59" s="477" t="n">
        <v>118</v>
      </c>
      <c r="L59" s="478" t="s">
        <v>2977</v>
      </c>
      <c r="M59" s="477" t="n">
        <v>23</v>
      </c>
      <c r="N59" s="479"/>
      <c r="P59" s="493" t="n">
        <v>371</v>
      </c>
      <c r="Q59" s="495" t="s">
        <v>2949</v>
      </c>
      <c r="R59" s="496" t="n">
        <v>26</v>
      </c>
      <c r="S59" s="494"/>
    </row>
    <row r="60" customFormat="false" ht="8.25" hidden="false" customHeight="false" outlineLevel="0" collapsed="false">
      <c r="A60" s="493" t="n">
        <v>368</v>
      </c>
      <c r="B60" s="457" t="s">
        <v>3017</v>
      </c>
      <c r="C60" s="493" t="n">
        <v>32</v>
      </c>
      <c r="D60" s="494" t="s">
        <v>3018</v>
      </c>
      <c r="F60" s="477" t="n">
        <v>171</v>
      </c>
      <c r="G60" s="478" t="s">
        <v>2938</v>
      </c>
      <c r="H60" s="477" t="n">
        <v>27</v>
      </c>
      <c r="I60" s="479" t="s">
        <v>2756</v>
      </c>
      <c r="K60" s="477" t="n">
        <v>119</v>
      </c>
      <c r="L60" s="478" t="s">
        <v>3002</v>
      </c>
      <c r="M60" s="477" t="n">
        <v>26</v>
      </c>
      <c r="N60" s="479"/>
      <c r="P60" s="493" t="n">
        <v>372</v>
      </c>
      <c r="Q60" s="495" t="s">
        <v>3003</v>
      </c>
      <c r="R60" s="496" t="n">
        <v>23</v>
      </c>
      <c r="S60" s="494"/>
    </row>
    <row r="61" customFormat="false" ht="8.25" hidden="false" customHeight="false" outlineLevel="0" collapsed="false">
      <c r="A61" s="493" t="s">
        <v>22</v>
      </c>
      <c r="B61" s="457" t="s">
        <v>3022</v>
      </c>
      <c r="C61" s="493" t="n">
        <v>27</v>
      </c>
      <c r="D61" s="494" t="s">
        <v>2796</v>
      </c>
      <c r="F61" s="477" t="n">
        <v>172</v>
      </c>
      <c r="G61" s="478" t="s">
        <v>2947</v>
      </c>
      <c r="H61" s="477" t="n">
        <v>27</v>
      </c>
      <c r="I61" s="479" t="s">
        <v>2756</v>
      </c>
      <c r="K61" s="477" t="n">
        <v>120</v>
      </c>
      <c r="L61" s="478" t="s">
        <v>3050</v>
      </c>
      <c r="M61" s="477" t="n">
        <v>23</v>
      </c>
      <c r="N61" s="479" t="s">
        <v>2796</v>
      </c>
      <c r="P61" s="493" t="n">
        <v>373</v>
      </c>
      <c r="Q61" s="457" t="s">
        <v>3007</v>
      </c>
      <c r="R61" s="493" t="n">
        <v>26</v>
      </c>
      <c r="S61" s="494" t="s">
        <v>2847</v>
      </c>
    </row>
    <row r="62" customFormat="false" ht="8.25" hidden="false" customHeight="false" outlineLevel="0" collapsed="false">
      <c r="A62" s="493" t="s">
        <v>22</v>
      </c>
      <c r="B62" s="457" t="s">
        <v>3026</v>
      </c>
      <c r="C62" s="493" t="n">
        <v>26</v>
      </c>
      <c r="D62" s="494" t="s">
        <v>2796</v>
      </c>
      <c r="F62" s="477" t="n">
        <v>173</v>
      </c>
      <c r="G62" s="478" t="s">
        <v>2960</v>
      </c>
      <c r="H62" s="477" t="n">
        <v>27</v>
      </c>
      <c r="I62" s="479" t="s">
        <v>3993</v>
      </c>
      <c r="K62" s="477" t="n">
        <v>131</v>
      </c>
      <c r="L62" s="478" t="s">
        <v>3133</v>
      </c>
      <c r="M62" s="477" t="n">
        <v>22</v>
      </c>
      <c r="N62" s="479"/>
      <c r="P62" s="493" t="s">
        <v>130</v>
      </c>
      <c r="Q62" s="495" t="s">
        <v>3012</v>
      </c>
      <c r="R62" s="496" t="n">
        <v>29</v>
      </c>
      <c r="S62" s="494" t="s">
        <v>2783</v>
      </c>
    </row>
    <row r="63" customFormat="false" ht="8.25" hidden="false" customHeight="false" outlineLevel="0" collapsed="false">
      <c r="A63" s="493" t="s">
        <v>22</v>
      </c>
      <c r="B63" s="457" t="s">
        <v>3031</v>
      </c>
      <c r="C63" s="493" t="n">
        <v>27</v>
      </c>
      <c r="D63" s="494" t="s">
        <v>2929</v>
      </c>
      <c r="F63" s="477" t="n">
        <v>174</v>
      </c>
      <c r="G63" s="478" t="s">
        <v>2976</v>
      </c>
      <c r="H63" s="477" t="n">
        <v>27</v>
      </c>
      <c r="I63" s="479" t="s">
        <v>3994</v>
      </c>
      <c r="K63" s="477" t="n">
        <v>132</v>
      </c>
      <c r="L63" s="478" t="s">
        <v>3268</v>
      </c>
      <c r="M63" s="477" t="n">
        <v>21</v>
      </c>
      <c r="N63" s="477" t="s">
        <v>2783</v>
      </c>
      <c r="P63" s="493" t="s">
        <v>130</v>
      </c>
      <c r="Q63" s="495" t="s">
        <v>3030</v>
      </c>
      <c r="R63" s="496" t="n">
        <v>25</v>
      </c>
      <c r="S63" s="493"/>
    </row>
    <row r="64" customFormat="false" ht="8.25" hidden="false" customHeight="false" outlineLevel="0" collapsed="false">
      <c r="A64" s="493" t="s">
        <v>22</v>
      </c>
      <c r="B64" s="457" t="s">
        <v>3035</v>
      </c>
      <c r="C64" s="493" t="n">
        <v>26</v>
      </c>
      <c r="D64" s="494"/>
      <c r="F64" s="477" t="n">
        <v>175</v>
      </c>
      <c r="G64" s="478" t="s">
        <v>2980</v>
      </c>
      <c r="H64" s="477" t="n">
        <v>27</v>
      </c>
      <c r="I64" s="479" t="s">
        <v>2756</v>
      </c>
      <c r="K64" s="477" t="n">
        <v>133</v>
      </c>
      <c r="L64" s="541" t="s">
        <v>3311</v>
      </c>
      <c r="M64" s="542" t="n">
        <v>23</v>
      </c>
      <c r="N64" s="545" t="s">
        <v>2759</v>
      </c>
      <c r="P64" s="493" t="s">
        <v>130</v>
      </c>
      <c r="Q64" s="457" t="s">
        <v>3034</v>
      </c>
      <c r="R64" s="493" t="n">
        <v>30</v>
      </c>
      <c r="S64" s="493" t="s">
        <v>2847</v>
      </c>
    </row>
    <row r="65" customFormat="false" ht="8.25" hidden="false" customHeight="false" outlineLevel="0" collapsed="false">
      <c r="A65" s="493" t="s">
        <v>22</v>
      </c>
      <c r="B65" s="457" t="s">
        <v>3040</v>
      </c>
      <c r="C65" s="493" t="n">
        <v>23</v>
      </c>
      <c r="D65" s="494" t="s">
        <v>2918</v>
      </c>
      <c r="F65" s="477" t="n">
        <v>176</v>
      </c>
      <c r="G65" s="478" t="s">
        <v>3001</v>
      </c>
      <c r="H65" s="477" t="n">
        <v>27</v>
      </c>
      <c r="I65" s="479" t="s">
        <v>2756</v>
      </c>
      <c r="K65" s="477" t="n">
        <v>134</v>
      </c>
      <c r="L65" s="478" t="s">
        <v>3070</v>
      </c>
      <c r="M65" s="477" t="n">
        <v>24</v>
      </c>
      <c r="N65" s="479" t="s">
        <v>2796</v>
      </c>
      <c r="P65" s="493" t="s">
        <v>130</v>
      </c>
      <c r="Q65" s="457" t="s">
        <v>3039</v>
      </c>
      <c r="R65" s="493" t="n">
        <v>25</v>
      </c>
      <c r="S65" s="494" t="s">
        <v>2847</v>
      </c>
    </row>
    <row r="66" customFormat="false" ht="8.25" hidden="false" customHeight="false" outlineLevel="0" collapsed="false">
      <c r="A66" s="493" t="s">
        <v>22</v>
      </c>
      <c r="B66" s="457" t="s">
        <v>3044</v>
      </c>
      <c r="C66" s="493" t="n">
        <v>23</v>
      </c>
      <c r="D66" s="494"/>
      <c r="F66" s="477" t="n">
        <v>177</v>
      </c>
      <c r="G66" s="478" t="s">
        <v>2895</v>
      </c>
      <c r="H66" s="477" t="n">
        <v>27</v>
      </c>
      <c r="I66" s="479" t="s">
        <v>2756</v>
      </c>
      <c r="K66" s="477" t="n">
        <v>135</v>
      </c>
      <c r="L66" s="478" t="s">
        <v>3097</v>
      </c>
      <c r="M66" s="477" t="n">
        <v>24</v>
      </c>
      <c r="N66" s="479" t="s">
        <v>2759</v>
      </c>
      <c r="P66" s="493" t="s">
        <v>130</v>
      </c>
      <c r="Q66" s="457" t="s">
        <v>3051</v>
      </c>
      <c r="R66" s="493" t="n">
        <v>29</v>
      </c>
      <c r="S66" s="494"/>
    </row>
    <row r="67" customFormat="false" ht="8.25" hidden="false" customHeight="false" outlineLevel="0" collapsed="false">
      <c r="A67" s="493" t="s">
        <v>22</v>
      </c>
      <c r="B67" s="457" t="s">
        <v>3048</v>
      </c>
      <c r="C67" s="493" t="n">
        <v>23</v>
      </c>
      <c r="D67" s="494"/>
      <c r="F67" s="477" t="n">
        <v>178</v>
      </c>
      <c r="G67" s="478" t="s">
        <v>3049</v>
      </c>
      <c r="H67" s="477" t="n">
        <v>27</v>
      </c>
      <c r="I67" s="479" t="s">
        <v>2756</v>
      </c>
      <c r="K67" s="477" t="n">
        <v>136</v>
      </c>
      <c r="L67" s="478" t="s">
        <v>3101</v>
      </c>
      <c r="M67" s="477" t="n">
        <v>22</v>
      </c>
      <c r="N67" s="479" t="s">
        <v>3018</v>
      </c>
      <c r="P67" s="493" t="s">
        <v>130</v>
      </c>
      <c r="Q67" s="457" t="s">
        <v>3055</v>
      </c>
      <c r="R67" s="493" t="n">
        <v>27</v>
      </c>
      <c r="S67" s="493" t="s">
        <v>2847</v>
      </c>
    </row>
    <row r="68" customFormat="false" ht="8.25" hidden="false" customHeight="false" outlineLevel="0" collapsed="false">
      <c r="A68" s="493" t="s">
        <v>22</v>
      </c>
      <c r="B68" s="457" t="s">
        <v>3052</v>
      </c>
      <c r="C68" s="493" t="n">
        <v>23</v>
      </c>
      <c r="D68" s="494"/>
      <c r="F68" s="477" t="n">
        <v>179</v>
      </c>
      <c r="G68" s="478" t="s">
        <v>3057</v>
      </c>
      <c r="H68" s="477" t="n">
        <v>27</v>
      </c>
      <c r="I68" s="479" t="s">
        <v>2756</v>
      </c>
      <c r="K68" s="477" t="n">
        <v>137</v>
      </c>
      <c r="L68" s="478" t="s">
        <v>3033</v>
      </c>
      <c r="M68" s="477" t="n">
        <v>26</v>
      </c>
      <c r="N68" s="479"/>
      <c r="P68" s="493" t="s">
        <v>130</v>
      </c>
      <c r="Q68" s="457" t="s">
        <v>3059</v>
      </c>
      <c r="R68" s="493" t="n">
        <v>23</v>
      </c>
      <c r="S68" s="494" t="s">
        <v>2918</v>
      </c>
    </row>
    <row r="69" customFormat="false" ht="8.25" hidden="false" customHeight="false" outlineLevel="0" collapsed="false">
      <c r="A69" s="493" t="s">
        <v>22</v>
      </c>
      <c r="B69" s="457" t="s">
        <v>3056</v>
      </c>
      <c r="C69" s="493" t="n">
        <v>21</v>
      </c>
      <c r="D69" s="494" t="s">
        <v>2918</v>
      </c>
      <c r="F69" s="488" t="n">
        <v>241</v>
      </c>
      <c r="G69" s="489" t="s">
        <v>2800</v>
      </c>
      <c r="H69" s="488" t="n">
        <v>29</v>
      </c>
      <c r="I69" s="490" t="s">
        <v>2753</v>
      </c>
      <c r="K69" s="477" t="n">
        <v>138</v>
      </c>
      <c r="L69" s="478" t="s">
        <v>3042</v>
      </c>
      <c r="M69" s="477" t="n">
        <v>25</v>
      </c>
      <c r="N69" s="479"/>
      <c r="P69" s="493" t="s">
        <v>130</v>
      </c>
      <c r="Q69" s="457" t="s">
        <v>3063</v>
      </c>
      <c r="R69" s="493" t="n">
        <v>27</v>
      </c>
      <c r="S69" s="494" t="s">
        <v>2918</v>
      </c>
    </row>
    <row r="70" customFormat="false" ht="8.25" hidden="false" customHeight="false" outlineLevel="0" collapsed="false">
      <c r="A70" s="493" t="s">
        <v>22</v>
      </c>
      <c r="B70" s="457" t="s">
        <v>3060</v>
      </c>
      <c r="C70" s="493" t="n">
        <v>23</v>
      </c>
      <c r="D70" s="494"/>
      <c r="F70" s="488" t="n">
        <v>242</v>
      </c>
      <c r="G70" s="489" t="s">
        <v>2883</v>
      </c>
      <c r="H70" s="488" t="n">
        <v>29</v>
      </c>
      <c r="I70" s="490" t="s">
        <v>2756</v>
      </c>
      <c r="K70" s="477" t="n">
        <v>139</v>
      </c>
      <c r="L70" s="478" t="s">
        <v>3083</v>
      </c>
      <c r="M70" s="477" t="n">
        <v>25</v>
      </c>
      <c r="N70" s="479"/>
      <c r="P70" s="493" t="s">
        <v>130</v>
      </c>
      <c r="Q70" s="457" t="s">
        <v>3067</v>
      </c>
      <c r="R70" s="493" t="n">
        <v>24</v>
      </c>
      <c r="S70" s="494" t="s">
        <v>2918</v>
      </c>
    </row>
    <row r="71" customFormat="false" ht="8.25" hidden="false" customHeight="false" outlineLevel="0" collapsed="false">
      <c r="A71" s="493" t="s">
        <v>22</v>
      </c>
      <c r="B71" s="457" t="s">
        <v>3064</v>
      </c>
      <c r="C71" s="493" t="n">
        <v>24</v>
      </c>
      <c r="D71" s="494" t="s">
        <v>2946</v>
      </c>
      <c r="F71" s="488" t="n">
        <v>243</v>
      </c>
      <c r="G71" s="489" t="s">
        <v>3096</v>
      </c>
      <c r="H71" s="488" t="n">
        <v>22</v>
      </c>
      <c r="I71" s="490" t="s">
        <v>2796</v>
      </c>
      <c r="K71" s="477" t="n">
        <v>140</v>
      </c>
      <c r="L71" s="478" t="s">
        <v>3283</v>
      </c>
      <c r="M71" s="477" t="n">
        <v>22</v>
      </c>
      <c r="N71" s="479"/>
      <c r="P71" s="493" t="s">
        <v>130</v>
      </c>
      <c r="Q71" s="457" t="s">
        <v>3071</v>
      </c>
      <c r="R71" s="493" t="n">
        <v>28</v>
      </c>
      <c r="S71" s="494" t="s">
        <v>2847</v>
      </c>
    </row>
    <row r="72" customFormat="false" ht="8.25" hidden="false" customHeight="false" outlineLevel="0" collapsed="false">
      <c r="A72" s="493" t="s">
        <v>22</v>
      </c>
      <c r="B72" s="457" t="s">
        <v>3068</v>
      </c>
      <c r="C72" s="493" t="n">
        <v>22</v>
      </c>
      <c r="D72" s="494" t="s">
        <v>2918</v>
      </c>
      <c r="F72" s="488" t="n">
        <v>244</v>
      </c>
      <c r="G72" s="489" t="s">
        <v>3104</v>
      </c>
      <c r="H72" s="488" t="n">
        <v>22</v>
      </c>
      <c r="I72" s="490" t="s">
        <v>2796</v>
      </c>
      <c r="K72" s="477" t="n">
        <v>141</v>
      </c>
      <c r="L72" s="478" t="s">
        <v>3006</v>
      </c>
      <c r="M72" s="477" t="n">
        <v>22</v>
      </c>
      <c r="N72" s="479"/>
      <c r="P72" s="493" t="s">
        <v>130</v>
      </c>
      <c r="Q72" s="457" t="s">
        <v>3084</v>
      </c>
      <c r="R72" s="493" t="n">
        <v>25</v>
      </c>
      <c r="S72" s="494" t="s">
        <v>2847</v>
      </c>
    </row>
    <row r="73" customFormat="false" ht="8.25" hidden="false" customHeight="false" outlineLevel="0" collapsed="false">
      <c r="A73" s="493" t="s">
        <v>22</v>
      </c>
      <c r="B73" s="457" t="s">
        <v>3072</v>
      </c>
      <c r="C73" s="493" t="n">
        <v>24</v>
      </c>
      <c r="D73" s="494"/>
      <c r="F73" s="488" t="n">
        <v>245</v>
      </c>
      <c r="G73" s="489" t="s">
        <v>3108</v>
      </c>
      <c r="H73" s="488" t="n">
        <v>24</v>
      </c>
      <c r="I73" s="490" t="s">
        <v>2796</v>
      </c>
      <c r="K73" s="477" t="n">
        <v>142</v>
      </c>
      <c r="L73" s="478" t="s">
        <v>3237</v>
      </c>
      <c r="M73" s="477" t="n">
        <v>23</v>
      </c>
      <c r="N73" s="479"/>
      <c r="P73" s="493" t="s">
        <v>130</v>
      </c>
      <c r="Q73" s="495" t="s">
        <v>3089</v>
      </c>
      <c r="R73" s="496" t="n">
        <v>26</v>
      </c>
      <c r="S73" s="493"/>
    </row>
    <row r="74" customFormat="false" ht="8.25" hidden="false" customHeight="false" outlineLevel="0" collapsed="false">
      <c r="A74" s="493" t="s">
        <v>22</v>
      </c>
      <c r="B74" s="457" t="s">
        <v>3081</v>
      </c>
      <c r="C74" s="493" t="n">
        <v>30</v>
      </c>
      <c r="D74" s="494"/>
      <c r="F74" s="488" t="n">
        <v>246</v>
      </c>
      <c r="G74" s="489" t="s">
        <v>3112</v>
      </c>
      <c r="H74" s="488" t="n">
        <v>24</v>
      </c>
      <c r="I74" s="490"/>
      <c r="K74" s="477" t="n">
        <v>143</v>
      </c>
      <c r="L74" s="478" t="s">
        <v>3109</v>
      </c>
      <c r="M74" s="477" t="n">
        <v>21</v>
      </c>
      <c r="N74" s="479" t="s">
        <v>2759</v>
      </c>
      <c r="P74" s="493" t="s">
        <v>130</v>
      </c>
      <c r="Q74" s="457" t="s">
        <v>2889</v>
      </c>
      <c r="R74" s="493" t="n">
        <v>31</v>
      </c>
      <c r="S74" s="494" t="s">
        <v>2847</v>
      </c>
    </row>
    <row r="75" customFormat="false" ht="8.25" hidden="false" customHeight="false" outlineLevel="0" collapsed="false">
      <c r="A75" s="493" t="s">
        <v>22</v>
      </c>
      <c r="B75" s="457" t="s">
        <v>3085</v>
      </c>
      <c r="C75" s="493" t="n">
        <v>31</v>
      </c>
      <c r="D75" s="494"/>
      <c r="F75" s="488" t="n">
        <v>247</v>
      </c>
      <c r="G75" s="489" t="s">
        <v>3116</v>
      </c>
      <c r="H75" s="488" t="n">
        <v>24</v>
      </c>
      <c r="I75" s="490" t="s">
        <v>2783</v>
      </c>
      <c r="K75" s="477" t="n">
        <v>144</v>
      </c>
      <c r="L75" s="478" t="s">
        <v>3277</v>
      </c>
      <c r="M75" s="477" t="n">
        <v>23</v>
      </c>
      <c r="N75" s="479" t="s">
        <v>2759</v>
      </c>
      <c r="P75" s="493" t="s">
        <v>130</v>
      </c>
      <c r="Q75" s="457" t="s">
        <v>2970</v>
      </c>
      <c r="R75" s="493" t="n">
        <v>31</v>
      </c>
      <c r="S75" s="494"/>
    </row>
    <row r="76" customFormat="false" ht="8.25" hidden="false" customHeight="false" outlineLevel="0" collapsed="false">
      <c r="A76" s="493" t="s">
        <v>22</v>
      </c>
      <c r="B76" s="457" t="s">
        <v>3090</v>
      </c>
      <c r="C76" s="493" t="n">
        <v>31</v>
      </c>
      <c r="D76" s="494"/>
      <c r="F76" s="488" t="n">
        <v>248</v>
      </c>
      <c r="G76" s="489" t="s">
        <v>3995</v>
      </c>
      <c r="H76" s="488" t="n">
        <v>21</v>
      </c>
      <c r="I76" s="490"/>
      <c r="K76" s="477" t="n">
        <v>145</v>
      </c>
      <c r="L76" s="478" t="s">
        <v>3105</v>
      </c>
      <c r="M76" s="477" t="n">
        <v>23</v>
      </c>
      <c r="N76" s="479" t="s">
        <v>2759</v>
      </c>
      <c r="P76" s="493" t="s">
        <v>130</v>
      </c>
      <c r="Q76" s="457" t="s">
        <v>2852</v>
      </c>
      <c r="R76" s="493" t="n">
        <v>32</v>
      </c>
      <c r="S76" s="494" t="s">
        <v>2756</v>
      </c>
    </row>
    <row r="77" customFormat="false" ht="8.25" hidden="false" customHeight="false" outlineLevel="0" collapsed="false">
      <c r="A77" s="493" t="s">
        <v>22</v>
      </c>
      <c r="B77" s="457" t="s">
        <v>3095</v>
      </c>
      <c r="C77" s="493" t="n">
        <v>28</v>
      </c>
      <c r="D77" s="494"/>
      <c r="F77" s="488" t="n">
        <v>249</v>
      </c>
      <c r="G77" s="489" t="s">
        <v>3120</v>
      </c>
      <c r="H77" s="488" t="n">
        <v>26</v>
      </c>
      <c r="I77" s="490"/>
      <c r="K77" s="477" t="n">
        <v>146</v>
      </c>
      <c r="L77" s="478" t="s">
        <v>3113</v>
      </c>
      <c r="M77" s="477" t="n">
        <v>27</v>
      </c>
      <c r="N77" s="479"/>
      <c r="P77" s="493" t="s">
        <v>130</v>
      </c>
      <c r="Q77" s="457" t="s">
        <v>2807</v>
      </c>
      <c r="R77" s="493" t="n">
        <v>33</v>
      </c>
      <c r="S77" s="494" t="s">
        <v>2808</v>
      </c>
    </row>
    <row r="78" customFormat="false" ht="8.25" hidden="false" customHeight="false" outlineLevel="0" collapsed="false">
      <c r="A78" s="493" t="s">
        <v>22</v>
      </c>
      <c r="B78" s="457" t="s">
        <v>3099</v>
      </c>
      <c r="C78" s="493" t="n">
        <v>27</v>
      </c>
      <c r="D78" s="494"/>
      <c r="F78" s="488" t="n">
        <v>250</v>
      </c>
      <c r="G78" s="489" t="s">
        <v>3124</v>
      </c>
      <c r="H78" s="488" t="n">
        <v>26</v>
      </c>
      <c r="I78" s="490"/>
      <c r="K78" s="477" t="n">
        <v>147</v>
      </c>
      <c r="L78" s="478" t="s">
        <v>3117</v>
      </c>
      <c r="M78" s="477" t="n">
        <v>24</v>
      </c>
      <c r="N78" s="479" t="s">
        <v>2759</v>
      </c>
      <c r="P78" s="497" t="s">
        <v>130</v>
      </c>
      <c r="Q78" s="457" t="s">
        <v>2818</v>
      </c>
      <c r="R78" s="493" t="n">
        <v>32</v>
      </c>
      <c r="S78" s="494" t="s">
        <v>2756</v>
      </c>
    </row>
    <row r="79" customFormat="false" ht="8.25" hidden="false" customHeight="false" outlineLevel="0" collapsed="false">
      <c r="A79" s="493" t="s">
        <v>22</v>
      </c>
      <c r="B79" s="457" t="s">
        <v>3103</v>
      </c>
      <c r="C79" s="493" t="n">
        <v>23</v>
      </c>
      <c r="D79" s="494"/>
      <c r="F79" s="488" t="n">
        <v>251</v>
      </c>
      <c r="G79" s="489" t="s">
        <v>3128</v>
      </c>
      <c r="H79" s="488" t="n">
        <v>26</v>
      </c>
      <c r="I79" s="490"/>
      <c r="K79" s="477" t="n">
        <v>148</v>
      </c>
      <c r="L79" s="478" t="s">
        <v>3125</v>
      </c>
      <c r="M79" s="477" t="n">
        <v>24</v>
      </c>
      <c r="N79" s="479"/>
      <c r="P79" s="497" t="s">
        <v>130</v>
      </c>
      <c r="Q79" s="498" t="s">
        <v>3094</v>
      </c>
      <c r="R79" s="497" t="n">
        <v>25</v>
      </c>
      <c r="S79" s="499"/>
    </row>
    <row r="80" customFormat="false" ht="8.25" hidden="false" customHeight="false" outlineLevel="0" collapsed="false">
      <c r="A80" s="493" t="s">
        <v>22</v>
      </c>
      <c r="B80" s="457" t="s">
        <v>3107</v>
      </c>
      <c r="C80" s="493" t="n">
        <v>30</v>
      </c>
      <c r="D80" s="494"/>
      <c r="F80" s="488" t="n">
        <v>252</v>
      </c>
      <c r="G80" s="489" t="s">
        <v>3132</v>
      </c>
      <c r="H80" s="488" t="n">
        <v>22</v>
      </c>
      <c r="I80" s="490"/>
      <c r="K80" s="477" t="n">
        <v>149</v>
      </c>
      <c r="L80" s="478" t="s">
        <v>3137</v>
      </c>
      <c r="M80" s="477" t="n">
        <v>25</v>
      </c>
      <c r="N80" s="479" t="s">
        <v>2759</v>
      </c>
      <c r="P80" s="497" t="s">
        <v>130</v>
      </c>
      <c r="Q80" s="498" t="s">
        <v>3098</v>
      </c>
      <c r="R80" s="497" t="n">
        <v>26</v>
      </c>
      <c r="S80" s="499" t="s">
        <v>2847</v>
      </c>
    </row>
    <row r="81" customFormat="false" ht="8.25" hidden="false" customHeight="false" outlineLevel="0" collapsed="false">
      <c r="A81" s="493" t="s">
        <v>22</v>
      </c>
      <c r="B81" s="457" t="s">
        <v>3111</v>
      </c>
      <c r="C81" s="493" t="n">
        <v>28</v>
      </c>
      <c r="D81" s="494"/>
      <c r="F81" s="488" t="n">
        <v>253</v>
      </c>
      <c r="G81" s="489" t="s">
        <v>3140</v>
      </c>
      <c r="H81" s="488" t="n">
        <v>22</v>
      </c>
      <c r="I81" s="490" t="s">
        <v>3141</v>
      </c>
      <c r="K81" s="488" t="n">
        <v>213</v>
      </c>
      <c r="L81" s="489" t="s">
        <v>3020</v>
      </c>
      <c r="M81" s="488" t="n">
        <v>27</v>
      </c>
      <c r="N81" s="490" t="s">
        <v>3990</v>
      </c>
      <c r="P81" s="497" t="s">
        <v>130</v>
      </c>
      <c r="Q81" s="498" t="s">
        <v>3102</v>
      </c>
      <c r="R81" s="497" t="n">
        <v>28</v>
      </c>
      <c r="S81" s="499" t="s">
        <v>2847</v>
      </c>
    </row>
    <row r="82" customFormat="false" ht="8.25" hidden="false" customHeight="false" outlineLevel="0" collapsed="false">
      <c r="A82" s="493" t="s">
        <v>22</v>
      </c>
      <c r="B82" s="457" t="s">
        <v>3115</v>
      </c>
      <c r="C82" s="493" t="n">
        <v>30</v>
      </c>
      <c r="D82" s="494"/>
      <c r="F82" s="488" t="n">
        <v>254</v>
      </c>
      <c r="G82" s="489" t="s">
        <v>3145</v>
      </c>
      <c r="H82" s="488" t="n">
        <v>24</v>
      </c>
      <c r="I82" s="490"/>
      <c r="K82" s="488" t="n">
        <v>214</v>
      </c>
      <c r="L82" s="489" t="s">
        <v>3024</v>
      </c>
      <c r="M82" s="488" t="n">
        <v>27</v>
      </c>
      <c r="N82" s="490" t="s">
        <v>2756</v>
      </c>
      <c r="P82" s="497" t="s">
        <v>130</v>
      </c>
      <c r="Q82" s="498" t="s">
        <v>3110</v>
      </c>
      <c r="R82" s="497" t="n">
        <v>27</v>
      </c>
      <c r="S82" s="499"/>
    </row>
    <row r="83" customFormat="false" ht="8.25" hidden="false" customHeight="false" outlineLevel="0" collapsed="false">
      <c r="A83" s="493" t="s">
        <v>22</v>
      </c>
      <c r="B83" s="457" t="s">
        <v>3119</v>
      </c>
      <c r="C83" s="493" t="n">
        <v>28</v>
      </c>
      <c r="D83" s="494"/>
      <c r="F83" s="488" t="n">
        <v>255</v>
      </c>
      <c r="G83" s="489" t="s">
        <v>3996</v>
      </c>
      <c r="H83" s="488" t="n">
        <v>24</v>
      </c>
      <c r="I83" s="490"/>
      <c r="K83" s="488" t="n">
        <v>215</v>
      </c>
      <c r="L83" s="489" t="s">
        <v>3605</v>
      </c>
      <c r="M83" s="488" t="n">
        <v>27</v>
      </c>
      <c r="N83" s="490" t="s">
        <v>2756</v>
      </c>
      <c r="P83" s="497" t="s">
        <v>130</v>
      </c>
      <c r="Q83" s="498" t="s">
        <v>3114</v>
      </c>
      <c r="R83" s="497" t="n">
        <v>26</v>
      </c>
      <c r="S83" s="499" t="s">
        <v>2847</v>
      </c>
    </row>
    <row r="84" customFormat="false" ht="8.25" hidden="false" customHeight="false" outlineLevel="0" collapsed="false">
      <c r="A84" s="493" t="s">
        <v>22</v>
      </c>
      <c r="B84" s="457" t="s">
        <v>3123</v>
      </c>
      <c r="C84" s="493" t="n">
        <v>25</v>
      </c>
      <c r="D84" s="494"/>
      <c r="F84" s="488" t="n">
        <v>281</v>
      </c>
      <c r="G84" s="489" t="s">
        <v>3248</v>
      </c>
      <c r="H84" s="488" t="n">
        <v>21</v>
      </c>
      <c r="I84" s="490"/>
      <c r="K84" s="488" t="n">
        <v>216</v>
      </c>
      <c r="L84" s="489" t="s">
        <v>3046</v>
      </c>
      <c r="M84" s="488" t="n">
        <v>27</v>
      </c>
      <c r="N84" s="490" t="s">
        <v>2756</v>
      </c>
      <c r="P84" s="497" t="s">
        <v>130</v>
      </c>
      <c r="Q84" s="498" t="s">
        <v>3118</v>
      </c>
      <c r="R84" s="497" t="n">
        <v>23</v>
      </c>
      <c r="S84" s="497"/>
    </row>
    <row r="85" customFormat="false" ht="8.25" hidden="false" customHeight="false" outlineLevel="0" collapsed="false">
      <c r="A85" s="493" t="s">
        <v>22</v>
      </c>
      <c r="B85" s="457" t="s">
        <v>3127</v>
      </c>
      <c r="C85" s="493" t="n">
        <v>25</v>
      </c>
      <c r="D85" s="494"/>
      <c r="F85" s="488" t="n">
        <v>282</v>
      </c>
      <c r="G85" s="489" t="s">
        <v>3061</v>
      </c>
      <c r="H85" s="488" t="n">
        <v>22</v>
      </c>
      <c r="I85" s="490"/>
      <c r="K85" s="488" t="n">
        <v>217</v>
      </c>
      <c r="L85" s="489" t="s">
        <v>3054</v>
      </c>
      <c r="M85" s="488" t="n">
        <v>27</v>
      </c>
      <c r="N85" s="490" t="s">
        <v>3990</v>
      </c>
      <c r="P85" s="497" t="s">
        <v>130</v>
      </c>
      <c r="Q85" s="498" t="s">
        <v>3122</v>
      </c>
      <c r="R85" s="497" t="n">
        <v>23</v>
      </c>
      <c r="S85" s="499"/>
    </row>
    <row r="86" customFormat="false" ht="8.25" hidden="false" customHeight="false" outlineLevel="0" collapsed="false">
      <c r="A86" s="493" t="s">
        <v>22</v>
      </c>
      <c r="B86" s="457" t="s">
        <v>3135</v>
      </c>
      <c r="C86" s="493" t="n">
        <v>29</v>
      </c>
      <c r="D86" s="494"/>
      <c r="F86" s="488" t="n">
        <v>283</v>
      </c>
      <c r="G86" s="489" t="s">
        <v>3177</v>
      </c>
      <c r="H86" s="488" t="n">
        <v>22</v>
      </c>
      <c r="I86" s="490" t="s">
        <v>2918</v>
      </c>
      <c r="K86" s="488" t="n">
        <v>218</v>
      </c>
      <c r="L86" s="505" t="s">
        <v>3074</v>
      </c>
      <c r="M86" s="506" t="n">
        <v>28</v>
      </c>
      <c r="N86" s="507" t="s">
        <v>3395</v>
      </c>
      <c r="P86" s="497" t="s">
        <v>130</v>
      </c>
      <c r="Q86" s="503" t="s">
        <v>3126</v>
      </c>
      <c r="R86" s="504" t="n">
        <v>31</v>
      </c>
      <c r="S86" s="497" t="s">
        <v>2847</v>
      </c>
    </row>
    <row r="87" customFormat="false" ht="8.25" hidden="false" customHeight="false" outlineLevel="0" collapsed="false">
      <c r="A87" s="493" t="s">
        <v>22</v>
      </c>
      <c r="B87" s="457" t="s">
        <v>3139</v>
      </c>
      <c r="C87" s="493" t="n">
        <v>25</v>
      </c>
      <c r="D87" s="494"/>
      <c r="F87" s="488" t="n">
        <v>284</v>
      </c>
      <c r="G87" s="489" t="s">
        <v>3181</v>
      </c>
      <c r="H87" s="488" t="n">
        <v>24</v>
      </c>
      <c r="I87" s="490" t="s">
        <v>2918</v>
      </c>
      <c r="K87" s="488" t="n">
        <v>219</v>
      </c>
      <c r="L87" s="489" t="s">
        <v>3062</v>
      </c>
      <c r="M87" s="488" t="n">
        <v>27</v>
      </c>
      <c r="N87" s="490" t="s">
        <v>3395</v>
      </c>
      <c r="P87" s="497" t="s">
        <v>130</v>
      </c>
      <c r="Q87" s="498" t="s">
        <v>3134</v>
      </c>
      <c r="R87" s="497" t="n">
        <v>26</v>
      </c>
      <c r="S87" s="497"/>
    </row>
    <row r="88" customFormat="false" ht="8.25" hidden="false" customHeight="false" outlineLevel="0" collapsed="false">
      <c r="A88" s="493" t="s">
        <v>22</v>
      </c>
      <c r="B88" s="457" t="s">
        <v>3144</v>
      </c>
      <c r="C88" s="493" t="n">
        <v>31</v>
      </c>
      <c r="D88" s="494"/>
      <c r="F88" s="488" t="n">
        <v>285</v>
      </c>
      <c r="G88" s="489" t="s">
        <v>3997</v>
      </c>
      <c r="H88" s="488" t="n">
        <v>24</v>
      </c>
      <c r="I88" s="490" t="s">
        <v>2918</v>
      </c>
      <c r="K88" s="488" t="n">
        <v>220</v>
      </c>
      <c r="L88" s="489" t="s">
        <v>3162</v>
      </c>
      <c r="M88" s="488" t="n">
        <v>23</v>
      </c>
      <c r="N88" s="490" t="s">
        <v>2929</v>
      </c>
      <c r="P88" s="497" t="s">
        <v>130</v>
      </c>
      <c r="Q88" s="498" t="s">
        <v>3138</v>
      </c>
      <c r="R88" s="497" t="n">
        <v>23</v>
      </c>
      <c r="S88" s="499" t="s">
        <v>2847</v>
      </c>
    </row>
    <row r="89" customFormat="false" ht="8.25" hidden="false" customHeight="false" outlineLevel="0" collapsed="false">
      <c r="A89" s="493" t="s">
        <v>22</v>
      </c>
      <c r="B89" s="457" t="s">
        <v>3148</v>
      </c>
      <c r="C89" s="493" t="n">
        <v>30</v>
      </c>
      <c r="D89" s="494"/>
      <c r="F89" s="488" t="n">
        <v>286</v>
      </c>
      <c r="G89" s="489" t="s">
        <v>3185</v>
      </c>
      <c r="H89" s="488" t="n">
        <v>26</v>
      </c>
      <c r="I89" s="490"/>
      <c r="K89" s="488" t="n">
        <v>221</v>
      </c>
      <c r="L89" s="489" t="s">
        <v>3166</v>
      </c>
      <c r="M89" s="488" t="n">
        <v>25</v>
      </c>
      <c r="N89" s="490"/>
      <c r="P89" s="497" t="s">
        <v>130</v>
      </c>
      <c r="Q89" s="498" t="s">
        <v>3147</v>
      </c>
      <c r="R89" s="497" t="n">
        <v>28</v>
      </c>
      <c r="S89" s="499"/>
    </row>
    <row r="90" customFormat="false" ht="8.25" hidden="false" customHeight="false" outlineLevel="0" collapsed="false">
      <c r="A90" s="493" t="s">
        <v>22</v>
      </c>
      <c r="B90" s="457" t="s">
        <v>3152</v>
      </c>
      <c r="C90" s="493" t="n">
        <v>24</v>
      </c>
      <c r="D90" s="494"/>
      <c r="F90" s="488" t="n">
        <v>287</v>
      </c>
      <c r="G90" s="489" t="s">
        <v>3136</v>
      </c>
      <c r="H90" s="488" t="n">
        <v>24</v>
      </c>
      <c r="I90" s="490" t="s">
        <v>2918</v>
      </c>
      <c r="K90" s="488" t="n">
        <v>222</v>
      </c>
      <c r="L90" s="489" t="s">
        <v>3170</v>
      </c>
      <c r="M90" s="488" t="n">
        <v>24</v>
      </c>
      <c r="N90" s="490"/>
      <c r="P90" s="497" t="s">
        <v>130</v>
      </c>
      <c r="Q90" s="503" t="s">
        <v>3151</v>
      </c>
      <c r="R90" s="504" t="n">
        <v>24</v>
      </c>
      <c r="S90" s="497" t="s">
        <v>2847</v>
      </c>
    </row>
    <row r="91" customFormat="false" ht="8.25" hidden="false" customHeight="false" outlineLevel="0" collapsed="false">
      <c r="A91" s="493" t="s">
        <v>22</v>
      </c>
      <c r="B91" s="457" t="s">
        <v>3156</v>
      </c>
      <c r="C91" s="493" t="n">
        <v>40</v>
      </c>
      <c r="D91" s="494" t="s">
        <v>2756</v>
      </c>
      <c r="F91" s="488" t="n">
        <v>288</v>
      </c>
      <c r="G91" s="489" t="s">
        <v>3193</v>
      </c>
      <c r="H91" s="488" t="n">
        <v>23</v>
      </c>
      <c r="I91" s="490"/>
      <c r="K91" s="488" t="n">
        <v>223</v>
      </c>
      <c r="L91" s="505" t="s">
        <v>3259</v>
      </c>
      <c r="M91" s="506" t="n">
        <v>23</v>
      </c>
      <c r="N91" s="490" t="s">
        <v>2759</v>
      </c>
      <c r="P91" s="497" t="s">
        <v>130</v>
      </c>
      <c r="Q91" s="503" t="s">
        <v>3155</v>
      </c>
      <c r="R91" s="504" t="n">
        <v>23</v>
      </c>
      <c r="S91" s="497"/>
    </row>
    <row r="92" customFormat="false" ht="8.25" hidden="false" customHeight="false" outlineLevel="0" collapsed="false">
      <c r="A92" s="493" t="s">
        <v>22</v>
      </c>
      <c r="B92" s="457" t="s">
        <v>3160</v>
      </c>
      <c r="C92" s="493" t="n">
        <v>28</v>
      </c>
      <c r="D92" s="494"/>
      <c r="F92" s="488" t="n">
        <v>289</v>
      </c>
      <c r="G92" s="489" t="s">
        <v>3196</v>
      </c>
      <c r="H92" s="488" t="n">
        <v>25</v>
      </c>
      <c r="I92" s="490"/>
      <c r="K92" s="488" t="n">
        <v>256</v>
      </c>
      <c r="L92" s="489" t="s">
        <v>3142</v>
      </c>
      <c r="M92" s="488" t="n">
        <v>24</v>
      </c>
      <c r="N92" s="490" t="s">
        <v>2929</v>
      </c>
      <c r="P92" s="497" t="s">
        <v>130</v>
      </c>
      <c r="Q92" s="498" t="s">
        <v>3159</v>
      </c>
      <c r="R92" s="497" t="n">
        <v>30</v>
      </c>
      <c r="S92" s="499"/>
    </row>
    <row r="93" customFormat="false" ht="8.25" hidden="false" customHeight="false" outlineLevel="0" collapsed="false">
      <c r="A93" s="493" t="s">
        <v>22</v>
      </c>
      <c r="B93" s="457" t="s">
        <v>3164</v>
      </c>
      <c r="C93" s="493" t="n">
        <v>31</v>
      </c>
      <c r="D93" s="494"/>
      <c r="F93" s="488" t="n">
        <v>290</v>
      </c>
      <c r="G93" s="489" t="s">
        <v>3201</v>
      </c>
      <c r="H93" s="488" t="n">
        <v>23</v>
      </c>
      <c r="I93" s="490" t="s">
        <v>2918</v>
      </c>
      <c r="K93" s="488" t="n">
        <v>257</v>
      </c>
      <c r="L93" s="489" t="s">
        <v>3146</v>
      </c>
      <c r="M93" s="488" t="n">
        <v>26</v>
      </c>
      <c r="N93" s="490" t="s">
        <v>2929</v>
      </c>
      <c r="P93" s="497" t="s">
        <v>130</v>
      </c>
      <c r="Q93" s="498" t="s">
        <v>3163</v>
      </c>
      <c r="R93" s="497" t="n">
        <v>26</v>
      </c>
      <c r="S93" s="497"/>
    </row>
    <row r="94" customFormat="false" ht="8.25" hidden="false" customHeight="false" outlineLevel="0" collapsed="false">
      <c r="A94" s="493" t="s">
        <v>22</v>
      </c>
      <c r="B94" s="457" t="s">
        <v>3131</v>
      </c>
      <c r="C94" s="493" t="n">
        <v>38</v>
      </c>
      <c r="D94" s="494" t="s">
        <v>2756</v>
      </c>
      <c r="F94" s="488" t="n">
        <v>292</v>
      </c>
      <c r="G94" s="489" t="s">
        <v>3189</v>
      </c>
      <c r="H94" s="488" t="n">
        <v>25</v>
      </c>
      <c r="I94" s="490"/>
      <c r="K94" s="488" t="n">
        <v>258</v>
      </c>
      <c r="L94" s="489" t="s">
        <v>3154</v>
      </c>
      <c r="M94" s="488" t="n">
        <v>23</v>
      </c>
      <c r="N94" s="490" t="s">
        <v>2796</v>
      </c>
      <c r="P94" s="497" t="s">
        <v>130</v>
      </c>
      <c r="Q94" s="498" t="s">
        <v>3167</v>
      </c>
      <c r="R94" s="497" t="n">
        <v>29</v>
      </c>
      <c r="S94" s="499"/>
    </row>
    <row r="95" customFormat="false" ht="8.25" hidden="false" customHeight="false" outlineLevel="0" collapsed="false">
      <c r="A95" s="493" t="s">
        <v>22</v>
      </c>
      <c r="B95" s="457" t="s">
        <v>3000</v>
      </c>
      <c r="C95" s="493" t="n">
        <v>38</v>
      </c>
      <c r="D95" s="494" t="s">
        <v>2756</v>
      </c>
      <c r="F95" s="488" t="n">
        <v>294</v>
      </c>
      <c r="G95" s="489" t="s">
        <v>3231</v>
      </c>
      <c r="H95" s="488" t="n">
        <v>28</v>
      </c>
      <c r="I95" s="490" t="s">
        <v>3232</v>
      </c>
      <c r="K95" s="488" t="n">
        <v>259</v>
      </c>
      <c r="L95" s="489" t="s">
        <v>3174</v>
      </c>
      <c r="M95" s="488" t="n">
        <v>23</v>
      </c>
      <c r="N95" s="490"/>
      <c r="P95" s="497" t="s">
        <v>130</v>
      </c>
      <c r="Q95" s="498" t="s">
        <v>3171</v>
      </c>
      <c r="R95" s="497" t="n">
        <v>23</v>
      </c>
      <c r="S95" s="499"/>
    </row>
    <row r="96" customFormat="false" ht="8.25" hidden="false" customHeight="false" outlineLevel="0" collapsed="false">
      <c r="A96" s="493" t="s">
        <v>22</v>
      </c>
      <c r="B96" s="457" t="s">
        <v>3004</v>
      </c>
      <c r="C96" s="493" t="n">
        <v>33</v>
      </c>
      <c r="D96" s="494" t="s">
        <v>2756</v>
      </c>
      <c r="F96" s="488" t="n">
        <v>296</v>
      </c>
      <c r="G96" s="489" t="s">
        <v>908</v>
      </c>
      <c r="H96" s="488" t="n">
        <v>22</v>
      </c>
      <c r="I96" s="488" t="s">
        <v>2929</v>
      </c>
      <c r="K96" s="488" t="n">
        <v>260</v>
      </c>
      <c r="L96" s="489" t="s">
        <v>3182</v>
      </c>
      <c r="M96" s="488" t="n">
        <v>24</v>
      </c>
      <c r="N96" s="490"/>
      <c r="P96" s="497" t="s">
        <v>130</v>
      </c>
      <c r="Q96" s="498" t="s">
        <v>3175</v>
      </c>
      <c r="R96" s="497" t="n">
        <v>28</v>
      </c>
      <c r="S96" s="499"/>
    </row>
    <row r="97" customFormat="false" ht="8.25" hidden="false" customHeight="false" outlineLevel="0" collapsed="false">
      <c r="A97" s="493" t="s">
        <v>22</v>
      </c>
      <c r="B97" s="457" t="s">
        <v>3076</v>
      </c>
      <c r="C97" s="493" t="n">
        <v>36</v>
      </c>
      <c r="D97" s="494" t="s">
        <v>2756</v>
      </c>
      <c r="F97" s="488" t="n">
        <v>319</v>
      </c>
      <c r="G97" s="489" t="s">
        <v>3255</v>
      </c>
      <c r="H97" s="488" t="n">
        <v>23</v>
      </c>
      <c r="I97" s="490"/>
      <c r="K97" s="488" t="n">
        <v>261</v>
      </c>
      <c r="L97" s="489" t="s">
        <v>3186</v>
      </c>
      <c r="M97" s="488" t="n">
        <v>24</v>
      </c>
      <c r="N97" s="490" t="s">
        <v>2790</v>
      </c>
      <c r="P97" s="497" t="s">
        <v>130</v>
      </c>
      <c r="Q97" s="498" t="s">
        <v>3179</v>
      </c>
      <c r="R97" s="497" t="n">
        <v>23</v>
      </c>
      <c r="S97" s="497"/>
    </row>
    <row r="98" customFormat="false" ht="8.25" hidden="false" customHeight="false" outlineLevel="0" collapsed="false">
      <c r="A98" s="493" t="s">
        <v>22</v>
      </c>
      <c r="B98" s="457" t="s">
        <v>3188</v>
      </c>
      <c r="C98" s="493" t="n">
        <v>33</v>
      </c>
      <c r="D98" s="494" t="s">
        <v>2756</v>
      </c>
      <c r="F98" s="488" t="n">
        <v>320</v>
      </c>
      <c r="G98" s="489" t="s">
        <v>3221</v>
      </c>
      <c r="H98" s="488" t="n">
        <v>21</v>
      </c>
      <c r="I98" s="490" t="s">
        <v>2918</v>
      </c>
      <c r="K98" s="488" t="n">
        <v>262</v>
      </c>
      <c r="L98" s="489" t="s">
        <v>3194</v>
      </c>
      <c r="M98" s="488" t="n">
        <v>23</v>
      </c>
      <c r="N98" s="490" t="s">
        <v>2796</v>
      </c>
      <c r="P98" s="497" t="s">
        <v>130</v>
      </c>
      <c r="Q98" s="498" t="s">
        <v>3183</v>
      </c>
      <c r="R98" s="497" t="n">
        <v>28</v>
      </c>
      <c r="S98" s="499" t="s">
        <v>2847</v>
      </c>
    </row>
    <row r="99" customFormat="false" ht="8.25" hidden="false" customHeight="false" outlineLevel="0" collapsed="false">
      <c r="A99" s="497" t="s">
        <v>22</v>
      </c>
      <c r="B99" s="457" t="s">
        <v>3225</v>
      </c>
      <c r="C99" s="493" t="n">
        <v>37</v>
      </c>
      <c r="D99" s="494" t="s">
        <v>2756</v>
      </c>
      <c r="F99" s="488" t="n">
        <v>321</v>
      </c>
      <c r="G99" s="489" t="s">
        <v>2740</v>
      </c>
      <c r="H99" s="488" t="n">
        <v>30</v>
      </c>
      <c r="I99" s="490" t="s">
        <v>2739</v>
      </c>
      <c r="K99" s="488" t="n">
        <v>263</v>
      </c>
      <c r="L99" s="489" t="s">
        <v>3214</v>
      </c>
      <c r="M99" s="488" t="n">
        <v>25</v>
      </c>
      <c r="N99" s="490"/>
      <c r="P99" s="497" t="s">
        <v>130</v>
      </c>
      <c r="Q99" s="498" t="s">
        <v>3187</v>
      </c>
      <c r="R99" s="497" t="n">
        <v>27</v>
      </c>
      <c r="S99" s="499" t="s">
        <v>2847</v>
      </c>
    </row>
    <row r="100" customFormat="false" ht="8.25" hidden="false" customHeight="false" outlineLevel="0" collapsed="false">
      <c r="A100" s="497" t="s">
        <v>22</v>
      </c>
      <c r="B100" s="457" t="s">
        <v>3220</v>
      </c>
      <c r="C100" s="493" t="n">
        <v>32</v>
      </c>
      <c r="D100" s="494" t="s">
        <v>2756</v>
      </c>
      <c r="F100" s="488" t="n">
        <v>322</v>
      </c>
      <c r="G100" s="489" t="s">
        <v>2752</v>
      </c>
      <c r="H100" s="488" t="n">
        <v>32</v>
      </c>
      <c r="I100" s="490" t="s">
        <v>2753</v>
      </c>
      <c r="K100" s="488" t="n">
        <v>264</v>
      </c>
      <c r="L100" s="505" t="s">
        <v>3222</v>
      </c>
      <c r="M100" s="506" t="n">
        <v>24</v>
      </c>
      <c r="N100" s="507" t="s">
        <v>3223</v>
      </c>
      <c r="P100" s="497" t="s">
        <v>130</v>
      </c>
      <c r="Q100" s="498" t="s">
        <v>3191</v>
      </c>
      <c r="R100" s="497" t="n">
        <v>27</v>
      </c>
      <c r="S100" s="499"/>
    </row>
    <row r="101" customFormat="false" ht="8.25" hidden="false" customHeight="false" outlineLevel="0" collapsed="false">
      <c r="A101" s="497" t="s">
        <v>22</v>
      </c>
      <c r="B101" s="498" t="s">
        <v>3192</v>
      </c>
      <c r="C101" s="497" t="n">
        <v>31</v>
      </c>
      <c r="D101" s="499"/>
      <c r="F101" s="493" t="n">
        <v>355</v>
      </c>
      <c r="G101" s="457" t="s">
        <v>3244</v>
      </c>
      <c r="H101" s="493" t="n">
        <v>24</v>
      </c>
      <c r="I101" s="494" t="s">
        <v>2929</v>
      </c>
      <c r="K101" s="488" t="n">
        <v>265</v>
      </c>
      <c r="L101" s="489" t="s">
        <v>3241</v>
      </c>
      <c r="M101" s="488" t="n">
        <v>24</v>
      </c>
      <c r="N101" s="490" t="s">
        <v>2929</v>
      </c>
      <c r="P101" s="497" t="s">
        <v>130</v>
      </c>
      <c r="Q101" s="498" t="s">
        <v>3195</v>
      </c>
      <c r="R101" s="497" t="n">
        <v>25</v>
      </c>
      <c r="S101" s="499"/>
    </row>
    <row r="102" customFormat="false" ht="8.25" hidden="false" customHeight="false" outlineLevel="0" collapsed="false">
      <c r="A102" s="497" t="s">
        <v>22</v>
      </c>
      <c r="B102" s="498" t="s">
        <v>3168</v>
      </c>
      <c r="C102" s="497" t="n">
        <v>31</v>
      </c>
      <c r="D102" s="499"/>
      <c r="F102" s="493" t="n">
        <v>356</v>
      </c>
      <c r="G102" s="457" t="s">
        <v>3261</v>
      </c>
      <c r="H102" s="493" t="n">
        <v>23</v>
      </c>
      <c r="I102" s="494"/>
      <c r="K102" s="488" t="n">
        <v>266</v>
      </c>
      <c r="L102" s="489" t="s">
        <v>3286</v>
      </c>
      <c r="M102" s="488" t="n">
        <v>21</v>
      </c>
      <c r="N102" s="490" t="s">
        <v>2929</v>
      </c>
      <c r="P102" s="497" t="s">
        <v>130</v>
      </c>
      <c r="Q102" s="498" t="s">
        <v>3198</v>
      </c>
      <c r="R102" s="497" t="n">
        <v>26</v>
      </c>
      <c r="S102" s="499"/>
    </row>
    <row r="103" customFormat="false" ht="8.25" hidden="false" customHeight="false" outlineLevel="0" collapsed="false">
      <c r="A103" s="497" t="s">
        <v>22</v>
      </c>
      <c r="B103" s="498" t="s">
        <v>3172</v>
      </c>
      <c r="C103" s="497" t="n">
        <v>27</v>
      </c>
      <c r="D103" s="499"/>
      <c r="F103" s="493" t="n">
        <v>357</v>
      </c>
      <c r="G103" s="457" t="s">
        <v>3267</v>
      </c>
      <c r="H103" s="493" t="n">
        <v>25</v>
      </c>
      <c r="I103" s="494" t="s">
        <v>2929</v>
      </c>
      <c r="K103" s="488" t="n">
        <v>267</v>
      </c>
      <c r="L103" s="489" t="s">
        <v>3066</v>
      </c>
      <c r="M103" s="488" t="n">
        <v>23</v>
      </c>
      <c r="N103" s="490"/>
      <c r="P103" s="497" t="s">
        <v>130</v>
      </c>
      <c r="Q103" s="498" t="s">
        <v>3207</v>
      </c>
      <c r="R103" s="497" t="n">
        <v>28</v>
      </c>
      <c r="S103" s="499"/>
    </row>
    <row r="104" customFormat="false" ht="8.25" hidden="false" customHeight="false" outlineLevel="0" collapsed="false">
      <c r="A104" s="497" t="s">
        <v>22</v>
      </c>
      <c r="B104" s="498" t="s">
        <v>3176</v>
      </c>
      <c r="C104" s="497" t="n">
        <v>27</v>
      </c>
      <c r="D104" s="499"/>
      <c r="F104" s="493" t="n">
        <v>358</v>
      </c>
      <c r="G104" s="457" t="s">
        <v>3209</v>
      </c>
      <c r="H104" s="493" t="n">
        <v>25</v>
      </c>
      <c r="I104" s="494" t="s">
        <v>2929</v>
      </c>
      <c r="K104" s="488" t="n">
        <v>268</v>
      </c>
      <c r="L104" s="489" t="s">
        <v>3245</v>
      </c>
      <c r="M104" s="488" t="n">
        <v>22</v>
      </c>
      <c r="N104" s="490" t="s">
        <v>2796</v>
      </c>
      <c r="P104" s="497" t="s">
        <v>130</v>
      </c>
      <c r="Q104" s="498" t="s">
        <v>3211</v>
      </c>
      <c r="R104" s="497" t="n">
        <v>26</v>
      </c>
      <c r="S104" s="497" t="s">
        <v>2847</v>
      </c>
    </row>
    <row r="105" customFormat="false" ht="8.25" hidden="false" customHeight="false" outlineLevel="0" collapsed="false">
      <c r="A105" s="497" t="s">
        <v>22</v>
      </c>
      <c r="B105" s="498" t="s">
        <v>3180</v>
      </c>
      <c r="C105" s="497" t="n">
        <v>28</v>
      </c>
      <c r="D105" s="499" t="s">
        <v>2847</v>
      </c>
      <c r="F105" s="493" t="n">
        <v>359</v>
      </c>
      <c r="G105" s="457" t="s">
        <v>3213</v>
      </c>
      <c r="H105" s="493" t="n">
        <v>23</v>
      </c>
      <c r="I105" s="494"/>
      <c r="K105" s="488" t="n">
        <v>291</v>
      </c>
      <c r="L105" s="489" t="s">
        <v>3271</v>
      </c>
      <c r="M105" s="488" t="n">
        <v>23</v>
      </c>
      <c r="N105" s="490" t="s">
        <v>2796</v>
      </c>
      <c r="P105" s="497" t="s">
        <v>130</v>
      </c>
      <c r="Q105" s="498" t="s">
        <v>3215</v>
      </c>
      <c r="R105" s="497" t="n">
        <v>28</v>
      </c>
      <c r="S105" s="497" t="s">
        <v>2847</v>
      </c>
    </row>
    <row r="106" customFormat="false" ht="8.25" hidden="false" customHeight="false" outlineLevel="0" collapsed="false">
      <c r="A106" s="497" t="s">
        <v>22</v>
      </c>
      <c r="B106" s="498" t="s">
        <v>3184</v>
      </c>
      <c r="C106" s="497" t="n">
        <v>28</v>
      </c>
      <c r="D106" s="499"/>
      <c r="F106" s="493" t="n">
        <v>360</v>
      </c>
      <c r="G106" s="457" t="s">
        <v>3217</v>
      </c>
      <c r="H106" s="493" t="n">
        <v>25</v>
      </c>
      <c r="I106" s="494" t="s">
        <v>2929</v>
      </c>
      <c r="K106" s="488" t="n">
        <v>293</v>
      </c>
      <c r="L106" s="489" t="s">
        <v>3274</v>
      </c>
      <c r="M106" s="488" t="n">
        <v>22</v>
      </c>
      <c r="N106" s="490"/>
      <c r="P106" s="497" t="s">
        <v>130</v>
      </c>
      <c r="Q106" s="498" t="s">
        <v>3219</v>
      </c>
      <c r="R106" s="497" t="n">
        <v>29</v>
      </c>
      <c r="S106" s="497" t="s">
        <v>2847</v>
      </c>
    </row>
    <row r="107" customFormat="false" ht="8.25" hidden="false" customHeight="false" outlineLevel="0" collapsed="false">
      <c r="A107" s="497" t="s">
        <v>22</v>
      </c>
      <c r="B107" s="498" t="s">
        <v>1907</v>
      </c>
      <c r="C107" s="497" t="n">
        <v>28</v>
      </c>
      <c r="D107" s="499"/>
      <c r="F107" s="493" t="n">
        <v>361</v>
      </c>
      <c r="G107" s="457" t="s">
        <v>3157</v>
      </c>
      <c r="H107" s="493" t="n">
        <v>23</v>
      </c>
      <c r="I107" s="494"/>
      <c r="K107" s="488" t="n">
        <v>295</v>
      </c>
      <c r="L107" s="489" t="s">
        <v>3233</v>
      </c>
      <c r="M107" s="488" t="n">
        <v>22</v>
      </c>
      <c r="N107" s="490"/>
      <c r="P107" s="497" t="s">
        <v>130</v>
      </c>
      <c r="Q107" s="503" t="s">
        <v>3224</v>
      </c>
      <c r="R107" s="504" t="n">
        <v>24</v>
      </c>
      <c r="S107" s="497"/>
    </row>
    <row r="108" customFormat="false" ht="8.25" hidden="false" customHeight="false" outlineLevel="0" collapsed="false">
      <c r="A108" s="497" t="s">
        <v>22</v>
      </c>
      <c r="B108" s="498" t="s">
        <v>3199</v>
      </c>
      <c r="C108" s="497" t="n">
        <v>31</v>
      </c>
      <c r="D108" s="499" t="s">
        <v>3200</v>
      </c>
      <c r="F108" s="493" t="n">
        <v>362</v>
      </c>
      <c r="G108" s="457" t="s">
        <v>3161</v>
      </c>
      <c r="H108" s="493" t="n">
        <v>24</v>
      </c>
      <c r="I108" s="494" t="s">
        <v>2929</v>
      </c>
      <c r="K108" s="488" t="n">
        <v>297</v>
      </c>
      <c r="L108" s="489" t="s">
        <v>3396</v>
      </c>
      <c r="M108" s="488" t="n">
        <v>23</v>
      </c>
      <c r="N108" s="490" t="s">
        <v>2759</v>
      </c>
      <c r="P108" s="497" t="s">
        <v>130</v>
      </c>
      <c r="Q108" s="498" t="s">
        <v>3229</v>
      </c>
      <c r="R108" s="497" t="n">
        <v>26</v>
      </c>
      <c r="S108" s="499"/>
    </row>
    <row r="109" customFormat="false" ht="8.25" hidden="false" customHeight="false" outlineLevel="0" collapsed="false">
      <c r="A109" s="497" t="s">
        <v>22</v>
      </c>
      <c r="B109" s="498" t="s">
        <v>3204</v>
      </c>
      <c r="C109" s="497" t="n">
        <v>26</v>
      </c>
      <c r="D109" s="499"/>
      <c r="F109" s="493" t="n">
        <v>363</v>
      </c>
      <c r="G109" s="457" t="s">
        <v>3165</v>
      </c>
      <c r="H109" s="493" t="n">
        <v>23</v>
      </c>
      <c r="I109" s="494"/>
      <c r="K109" s="488" t="n">
        <v>298</v>
      </c>
      <c r="L109" s="489" t="s">
        <v>3197</v>
      </c>
      <c r="M109" s="488" t="n">
        <v>26</v>
      </c>
      <c r="N109" s="490" t="s">
        <v>2783</v>
      </c>
      <c r="P109" s="497" t="s">
        <v>130</v>
      </c>
      <c r="Q109" s="503" t="s">
        <v>3234</v>
      </c>
      <c r="R109" s="504" t="n">
        <v>27</v>
      </c>
      <c r="S109" s="497"/>
    </row>
    <row r="110" customFormat="false" ht="8.25" hidden="false" customHeight="false" outlineLevel="0" collapsed="false">
      <c r="A110" s="497" t="s">
        <v>22</v>
      </c>
      <c r="B110" s="498" t="s">
        <v>3208</v>
      </c>
      <c r="C110" s="497" t="n">
        <v>27</v>
      </c>
      <c r="D110" s="499" t="s">
        <v>2918</v>
      </c>
      <c r="F110" s="493" t="n">
        <v>364</v>
      </c>
      <c r="G110" s="457" t="s">
        <v>3169</v>
      </c>
      <c r="H110" s="493" t="n">
        <v>26</v>
      </c>
      <c r="I110" s="494" t="s">
        <v>2929</v>
      </c>
      <c r="K110" s="488" t="n">
        <v>299</v>
      </c>
      <c r="L110" s="489" t="s">
        <v>3210</v>
      </c>
      <c r="M110" s="488" t="n">
        <v>25</v>
      </c>
      <c r="N110" s="490" t="s">
        <v>2929</v>
      </c>
      <c r="P110" s="497" t="s">
        <v>130</v>
      </c>
      <c r="Q110" s="503" t="s">
        <v>3238</v>
      </c>
      <c r="R110" s="504" t="n">
        <v>26</v>
      </c>
      <c r="S110" s="497"/>
    </row>
    <row r="111" customFormat="false" ht="8.25" hidden="false" customHeight="false" outlineLevel="0" collapsed="false">
      <c r="A111" s="497" t="s">
        <v>22</v>
      </c>
      <c r="B111" s="498" t="s">
        <v>3212</v>
      </c>
      <c r="C111" s="497" t="n">
        <v>27</v>
      </c>
      <c r="D111" s="499"/>
      <c r="F111" s="493" t="s">
        <v>51</v>
      </c>
      <c r="G111" s="457" t="s">
        <v>3258</v>
      </c>
      <c r="H111" s="493" t="n">
        <v>23</v>
      </c>
      <c r="I111" s="494" t="s">
        <v>2929</v>
      </c>
      <c r="K111" s="488" t="n">
        <v>300</v>
      </c>
      <c r="L111" s="489" t="s">
        <v>3252</v>
      </c>
      <c r="M111" s="488" t="n">
        <v>26</v>
      </c>
      <c r="N111" s="490"/>
      <c r="P111" s="497" t="s">
        <v>130</v>
      </c>
      <c r="Q111" s="503" t="s">
        <v>3242</v>
      </c>
      <c r="R111" s="504" t="n">
        <v>23</v>
      </c>
      <c r="S111" s="499"/>
    </row>
    <row r="112" customFormat="false" ht="8.25" hidden="false" customHeight="false" outlineLevel="0" collapsed="false">
      <c r="A112" s="497" t="s">
        <v>22</v>
      </c>
      <c r="B112" s="498" t="s">
        <v>3216</v>
      </c>
      <c r="C112" s="497" t="n">
        <v>26</v>
      </c>
      <c r="D112" s="499"/>
      <c r="F112" s="493" t="s">
        <v>51</v>
      </c>
      <c r="G112" s="457" t="s">
        <v>3264</v>
      </c>
      <c r="H112" s="493" t="n">
        <v>26</v>
      </c>
      <c r="I112" s="494" t="s">
        <v>2783</v>
      </c>
      <c r="K112" s="488" t="n">
        <v>301</v>
      </c>
      <c r="L112" s="489" t="s">
        <v>3058</v>
      </c>
      <c r="M112" s="488" t="n">
        <v>29</v>
      </c>
      <c r="N112" s="490" t="s">
        <v>3232</v>
      </c>
      <c r="P112" s="497" t="s">
        <v>130</v>
      </c>
      <c r="Q112" s="498" t="s">
        <v>3246</v>
      </c>
      <c r="R112" s="497" t="n">
        <v>23</v>
      </c>
      <c r="S112" s="497"/>
    </row>
    <row r="113" customFormat="false" ht="8.25" hidden="false" customHeight="false" outlineLevel="0" collapsed="false">
      <c r="A113" s="497" t="s">
        <v>22</v>
      </c>
      <c r="B113" s="498" t="s">
        <v>3230</v>
      </c>
      <c r="C113" s="497" t="n">
        <v>28</v>
      </c>
      <c r="D113" s="499"/>
      <c r="F113" s="493" t="s">
        <v>51</v>
      </c>
      <c r="G113" s="457" t="s">
        <v>3273</v>
      </c>
      <c r="H113" s="493" t="n">
        <v>25</v>
      </c>
      <c r="I113" s="494"/>
      <c r="K113" s="488" t="n">
        <v>302</v>
      </c>
      <c r="L113" s="489" t="s">
        <v>3079</v>
      </c>
      <c r="M113" s="488" t="n">
        <v>29</v>
      </c>
      <c r="N113" s="490" t="s">
        <v>2756</v>
      </c>
      <c r="P113" s="497" t="s">
        <v>130</v>
      </c>
      <c r="Q113" s="498" t="s">
        <v>3250</v>
      </c>
      <c r="R113" s="497" t="n">
        <v>26</v>
      </c>
      <c r="S113" s="499"/>
    </row>
    <row r="114" customFormat="false" ht="8.25" hidden="false" customHeight="false" outlineLevel="0" collapsed="false">
      <c r="A114" s="497" t="s">
        <v>22</v>
      </c>
      <c r="B114" s="498" t="s">
        <v>3235</v>
      </c>
      <c r="C114" s="497" t="n">
        <v>30</v>
      </c>
      <c r="D114" s="499" t="s">
        <v>2790</v>
      </c>
      <c r="F114" s="493" t="s">
        <v>51</v>
      </c>
      <c r="G114" s="457" t="s">
        <v>3276</v>
      </c>
      <c r="H114" s="493" t="n">
        <v>26</v>
      </c>
      <c r="I114" s="494"/>
      <c r="K114" s="488" t="n">
        <v>303</v>
      </c>
      <c r="L114" s="489" t="s">
        <v>3121</v>
      </c>
      <c r="M114" s="488" t="n">
        <v>28</v>
      </c>
      <c r="N114" s="490" t="n">
        <v>30</v>
      </c>
      <c r="P114" s="497" t="s">
        <v>130</v>
      </c>
      <c r="Q114" s="498" t="s">
        <v>3253</v>
      </c>
      <c r="R114" s="497" t="n">
        <v>27</v>
      </c>
      <c r="S114" s="499"/>
    </row>
    <row r="115" customFormat="false" ht="8.25" hidden="false" customHeight="false" outlineLevel="0" collapsed="false">
      <c r="A115" s="497" t="s">
        <v>22</v>
      </c>
      <c r="B115" s="498" t="s">
        <v>3239</v>
      </c>
      <c r="C115" s="497" t="n">
        <v>23</v>
      </c>
      <c r="D115" s="499"/>
      <c r="F115" s="493" t="s">
        <v>51</v>
      </c>
      <c r="G115" s="457" t="s">
        <v>3279</v>
      </c>
      <c r="H115" s="493" t="n">
        <v>26</v>
      </c>
      <c r="I115" s="494"/>
      <c r="K115" s="488" t="n">
        <v>304</v>
      </c>
      <c r="L115" s="489" t="s">
        <v>3129</v>
      </c>
      <c r="M115" s="488" t="n">
        <v>29</v>
      </c>
      <c r="N115" s="490" t="s">
        <v>3395</v>
      </c>
      <c r="P115" s="497" t="s">
        <v>130</v>
      </c>
      <c r="Q115" s="498" t="s">
        <v>3016</v>
      </c>
      <c r="R115" s="497" t="n">
        <v>32</v>
      </c>
      <c r="S115" s="499" t="s">
        <v>2756</v>
      </c>
    </row>
    <row r="116" customFormat="false" ht="8.25" hidden="false" customHeight="false" outlineLevel="0" collapsed="false">
      <c r="A116" s="497" t="s">
        <v>22</v>
      </c>
      <c r="B116" s="498" t="s">
        <v>3243</v>
      </c>
      <c r="C116" s="497" t="n">
        <v>31</v>
      </c>
      <c r="D116" s="499"/>
      <c r="F116" s="493" t="s">
        <v>51</v>
      </c>
      <c r="G116" s="457" t="s">
        <v>3282</v>
      </c>
      <c r="H116" s="493" t="n">
        <v>26</v>
      </c>
      <c r="I116" s="494" t="s">
        <v>2929</v>
      </c>
      <c r="K116" s="488" t="n">
        <v>312</v>
      </c>
      <c r="L116" s="489" t="s">
        <v>3190</v>
      </c>
      <c r="M116" s="488" t="n">
        <v>28</v>
      </c>
      <c r="N116" s="490" t="s">
        <v>3395</v>
      </c>
      <c r="P116" s="497" t="s">
        <v>130</v>
      </c>
      <c r="Q116" s="498" t="s">
        <v>3021</v>
      </c>
      <c r="R116" s="497" t="n">
        <v>33</v>
      </c>
      <c r="S116" s="499" t="s">
        <v>2756</v>
      </c>
    </row>
    <row r="117" customFormat="false" ht="8.25" hidden="false" customHeight="false" outlineLevel="0" collapsed="false">
      <c r="A117" s="497" t="s">
        <v>22</v>
      </c>
      <c r="B117" s="498" t="s">
        <v>3247</v>
      </c>
      <c r="C117" s="497" t="n">
        <v>29</v>
      </c>
      <c r="D117" s="499"/>
      <c r="F117" s="493" t="s">
        <v>51</v>
      </c>
      <c r="G117" s="457" t="s">
        <v>3285</v>
      </c>
      <c r="H117" s="493" t="n">
        <v>23</v>
      </c>
      <c r="I117" s="494" t="s">
        <v>2929</v>
      </c>
      <c r="K117" s="488" t="n">
        <v>313</v>
      </c>
      <c r="L117" s="489" t="s">
        <v>3202</v>
      </c>
      <c r="M117" s="488" t="n">
        <v>28</v>
      </c>
      <c r="N117" s="490" t="s">
        <v>2756</v>
      </c>
      <c r="P117" s="497" t="s">
        <v>130</v>
      </c>
      <c r="Q117" s="498" t="s">
        <v>3143</v>
      </c>
      <c r="R117" s="497" t="n">
        <v>32</v>
      </c>
      <c r="S117" s="497" t="s">
        <v>2756</v>
      </c>
    </row>
    <row r="118" customFormat="false" ht="8.25" hidden="false" customHeight="false" outlineLevel="0" collapsed="false">
      <c r="A118" s="497" t="s">
        <v>22</v>
      </c>
      <c r="B118" s="498" t="s">
        <v>3251</v>
      </c>
      <c r="C118" s="497" t="n">
        <v>29</v>
      </c>
      <c r="D118" s="499"/>
      <c r="F118" s="493" t="s">
        <v>51</v>
      </c>
      <c r="G118" s="457" t="s">
        <v>3288</v>
      </c>
      <c r="H118" s="493" t="n">
        <v>25</v>
      </c>
      <c r="I118" s="494"/>
      <c r="K118" s="488" t="n">
        <v>314</v>
      </c>
      <c r="L118" s="489" t="s">
        <v>3218</v>
      </c>
      <c r="M118" s="488" t="n">
        <v>28</v>
      </c>
      <c r="N118" s="490" t="s">
        <v>3232</v>
      </c>
      <c r="P118" s="497" t="s">
        <v>130</v>
      </c>
      <c r="Q118" s="498" t="s">
        <v>3203</v>
      </c>
      <c r="R118" s="497" t="n">
        <v>34</v>
      </c>
      <c r="S118" s="497" t="s">
        <v>2756</v>
      </c>
    </row>
    <row r="119" customFormat="false" ht="8.25" hidden="false" customHeight="false" outlineLevel="0" collapsed="false">
      <c r="A119" s="497" t="s">
        <v>22</v>
      </c>
      <c r="B119" s="498" t="s">
        <v>3254</v>
      </c>
      <c r="C119" s="497" t="n">
        <v>31</v>
      </c>
      <c r="D119" s="499"/>
      <c r="F119" s="493" t="s">
        <v>51</v>
      </c>
      <c r="G119" s="457" t="s">
        <v>3291</v>
      </c>
      <c r="H119" s="493" t="n">
        <v>22</v>
      </c>
      <c r="I119" s="494"/>
      <c r="K119" s="488" t="n">
        <v>315</v>
      </c>
      <c r="L119" s="489" t="s">
        <v>3228</v>
      </c>
      <c r="M119" s="488" t="n">
        <v>29</v>
      </c>
      <c r="N119" s="490" t="s">
        <v>2913</v>
      </c>
      <c r="P119" s="497" t="s">
        <v>130</v>
      </c>
      <c r="Q119" s="503" t="s">
        <v>2912</v>
      </c>
      <c r="R119" s="504" t="n">
        <v>33</v>
      </c>
      <c r="S119" s="499" t="s">
        <v>2913</v>
      </c>
    </row>
    <row r="120" customFormat="false" ht="8.25" hidden="false" customHeight="false" outlineLevel="0" collapsed="false">
      <c r="A120" s="497" t="s">
        <v>22</v>
      </c>
      <c r="B120" s="498" t="s">
        <v>3257</v>
      </c>
      <c r="C120" s="497" t="n">
        <v>26</v>
      </c>
      <c r="D120" s="499"/>
      <c r="F120" s="493" t="s">
        <v>51</v>
      </c>
      <c r="G120" s="457" t="s">
        <v>3294</v>
      </c>
      <c r="H120" s="493" t="n">
        <v>25</v>
      </c>
      <c r="I120" s="494" t="s">
        <v>2929</v>
      </c>
      <c r="K120" s="488" t="n">
        <v>316</v>
      </c>
      <c r="L120" s="489" t="s">
        <v>3249</v>
      </c>
      <c r="M120" s="488" t="n">
        <v>28</v>
      </c>
      <c r="N120" s="490" t="s">
        <v>2756</v>
      </c>
      <c r="P120" s="497" t="s">
        <v>130</v>
      </c>
      <c r="Q120" s="498" t="s">
        <v>2762</v>
      </c>
      <c r="R120" s="497" t="n">
        <v>36</v>
      </c>
      <c r="S120" s="499" t="s">
        <v>2756</v>
      </c>
    </row>
    <row r="121" customFormat="false" ht="8.25" hidden="false" customHeight="false" outlineLevel="0" collapsed="false">
      <c r="A121" s="497" t="s">
        <v>22</v>
      </c>
      <c r="B121" s="498" t="s">
        <v>3260</v>
      </c>
      <c r="C121" s="497" t="n">
        <v>24</v>
      </c>
      <c r="D121" s="499"/>
      <c r="F121" s="493" t="s">
        <v>51</v>
      </c>
      <c r="G121" s="457" t="s">
        <v>3226</v>
      </c>
      <c r="H121" s="493" t="n">
        <v>25</v>
      </c>
      <c r="I121" s="494" t="s">
        <v>3227</v>
      </c>
      <c r="K121" s="488" t="n">
        <v>317</v>
      </c>
      <c r="L121" s="489" t="s">
        <v>3262</v>
      </c>
      <c r="M121" s="488" t="n">
        <v>26</v>
      </c>
      <c r="N121" s="490" t="s">
        <v>2929</v>
      </c>
      <c r="P121" s="497" t="s">
        <v>130</v>
      </c>
      <c r="Q121" s="498"/>
      <c r="R121" s="497"/>
      <c r="S121" s="499"/>
    </row>
    <row r="122" customFormat="false" ht="8.25" hidden="false" customHeight="false" outlineLevel="0" collapsed="false">
      <c r="A122" s="497" t="s">
        <v>22</v>
      </c>
      <c r="B122" s="498" t="s">
        <v>3263</v>
      </c>
      <c r="C122" s="497" t="n">
        <v>27</v>
      </c>
      <c r="D122" s="499" t="s">
        <v>2838</v>
      </c>
      <c r="F122" s="493" t="s">
        <v>51</v>
      </c>
      <c r="G122" s="457" t="s">
        <v>3270</v>
      </c>
      <c r="H122" s="493" t="n">
        <v>28</v>
      </c>
      <c r="I122" s="494" t="s">
        <v>2756</v>
      </c>
      <c r="K122" s="488" t="n">
        <v>318</v>
      </c>
      <c r="L122" s="489" t="s">
        <v>3265</v>
      </c>
      <c r="M122" s="488" t="n">
        <v>26</v>
      </c>
      <c r="N122" s="488" t="s">
        <v>2929</v>
      </c>
      <c r="P122" s="497" t="s">
        <v>130</v>
      </c>
      <c r="Q122" s="498"/>
      <c r="R122" s="497"/>
      <c r="S122" s="497"/>
    </row>
    <row r="123" customFormat="false" ht="8.25" hidden="false" customHeight="false" outlineLevel="0" collapsed="false">
      <c r="A123" s="497" t="s">
        <v>22</v>
      </c>
      <c r="B123" s="498" t="s">
        <v>3266</v>
      </c>
      <c r="C123" s="497" t="n">
        <v>31</v>
      </c>
      <c r="D123" s="499"/>
      <c r="F123" s="497" t="s">
        <v>51</v>
      </c>
      <c r="G123" s="498" t="s">
        <v>3328</v>
      </c>
      <c r="H123" s="497" t="n">
        <v>26</v>
      </c>
      <c r="I123" s="499" t="s">
        <v>2929</v>
      </c>
      <c r="K123" s="493" t="n">
        <v>323</v>
      </c>
      <c r="L123" s="457" t="s">
        <v>3411</v>
      </c>
      <c r="M123" s="493" t="n">
        <v>23</v>
      </c>
      <c r="N123" s="494" t="s">
        <v>2759</v>
      </c>
      <c r="P123" s="497" t="s">
        <v>130</v>
      </c>
      <c r="Q123" s="498"/>
      <c r="R123" s="497"/>
      <c r="S123" s="497"/>
    </row>
    <row r="124" customFormat="false" ht="8.25" hidden="false" customHeight="false" outlineLevel="0" collapsed="false">
      <c r="A124" s="497" t="s">
        <v>22</v>
      </c>
      <c r="B124" s="498" t="s">
        <v>3269</v>
      </c>
      <c r="C124" s="497" t="n">
        <v>27</v>
      </c>
      <c r="D124" s="499"/>
      <c r="F124" s="497" t="s">
        <v>51</v>
      </c>
      <c r="G124" s="498" t="s">
        <v>3337</v>
      </c>
      <c r="H124" s="497" t="n">
        <v>23</v>
      </c>
      <c r="I124" s="499" t="s">
        <v>2929</v>
      </c>
      <c r="K124" s="493" t="n">
        <v>324</v>
      </c>
      <c r="L124" s="457" t="s">
        <v>3998</v>
      </c>
      <c r="M124" s="493" t="n">
        <v>22</v>
      </c>
      <c r="N124" s="494" t="s">
        <v>2759</v>
      </c>
      <c r="P124" s="497" t="s">
        <v>130</v>
      </c>
      <c r="Q124" s="503"/>
      <c r="R124" s="504"/>
      <c r="S124" s="499"/>
    </row>
    <row r="125" customFormat="false" ht="8.25" hidden="false" customHeight="false" outlineLevel="0" collapsed="false">
      <c r="A125" s="497" t="s">
        <v>22</v>
      </c>
      <c r="B125" s="498" t="s">
        <v>3272</v>
      </c>
      <c r="C125" s="497" t="n">
        <v>25</v>
      </c>
      <c r="D125" s="499"/>
      <c r="F125" s="497" t="s">
        <v>51</v>
      </c>
      <c r="G125" s="498" t="s">
        <v>3340</v>
      </c>
      <c r="H125" s="497" t="n">
        <v>26</v>
      </c>
      <c r="I125" s="499" t="s">
        <v>2929</v>
      </c>
      <c r="K125" s="493" t="n">
        <v>325</v>
      </c>
      <c r="L125" s="457" t="s">
        <v>3370</v>
      </c>
      <c r="M125" s="493" t="n">
        <v>23</v>
      </c>
      <c r="N125" s="494" t="s">
        <v>2918</v>
      </c>
      <c r="P125" s="497" t="s">
        <v>130</v>
      </c>
      <c r="Q125" s="498"/>
      <c r="R125" s="497"/>
      <c r="S125" s="499"/>
    </row>
    <row r="126" customFormat="false" ht="8.25" hidden="false" customHeight="false" outlineLevel="0" collapsed="false">
      <c r="A126" s="497" t="s">
        <v>22</v>
      </c>
      <c r="B126" s="498" t="s">
        <v>3275</v>
      </c>
      <c r="C126" s="497" t="n">
        <v>27</v>
      </c>
      <c r="D126" s="499"/>
      <c r="F126" s="497" t="s">
        <v>51</v>
      </c>
      <c r="G126" s="498" t="s">
        <v>3343</v>
      </c>
      <c r="H126" s="497" t="n">
        <v>23</v>
      </c>
      <c r="I126" s="499" t="s">
        <v>2929</v>
      </c>
      <c r="K126" s="493" t="n">
        <v>326</v>
      </c>
      <c r="L126" s="457" t="s">
        <v>3289</v>
      </c>
      <c r="M126" s="493" t="n">
        <v>25</v>
      </c>
      <c r="N126" s="494" t="s">
        <v>2796</v>
      </c>
      <c r="P126" s="497" t="s">
        <v>130</v>
      </c>
      <c r="Q126" s="498"/>
      <c r="R126" s="497"/>
      <c r="S126" s="499"/>
    </row>
    <row r="127" customFormat="false" ht="8.25" hidden="false" customHeight="false" outlineLevel="0" collapsed="false">
      <c r="A127" s="497" t="s">
        <v>22</v>
      </c>
      <c r="B127" s="498" t="s">
        <v>3278</v>
      </c>
      <c r="C127" s="497" t="n">
        <v>27</v>
      </c>
      <c r="D127" s="499" t="s">
        <v>2790</v>
      </c>
      <c r="F127" s="497" t="s">
        <v>51</v>
      </c>
      <c r="G127" s="498" t="s">
        <v>3346</v>
      </c>
      <c r="H127" s="497" t="n">
        <v>25</v>
      </c>
      <c r="I127" s="499"/>
      <c r="K127" s="493" t="n">
        <v>327</v>
      </c>
      <c r="L127" s="457" t="s">
        <v>3292</v>
      </c>
      <c r="M127" s="493" t="n">
        <v>26</v>
      </c>
      <c r="N127" s="494"/>
      <c r="P127" s="497" t="s">
        <v>130</v>
      </c>
      <c r="Q127" s="498"/>
      <c r="R127" s="497"/>
      <c r="S127" s="499"/>
    </row>
    <row r="128" customFormat="false" ht="8.25" hidden="false" customHeight="false" outlineLevel="0" collapsed="false">
      <c r="A128" s="497" t="s">
        <v>22</v>
      </c>
      <c r="B128" s="498" t="s">
        <v>3281</v>
      </c>
      <c r="C128" s="497" t="n">
        <v>27</v>
      </c>
      <c r="D128" s="499"/>
      <c r="F128" s="497" t="s">
        <v>51</v>
      </c>
      <c r="G128" s="498" t="s">
        <v>3349</v>
      </c>
      <c r="H128" s="497" t="n">
        <v>25</v>
      </c>
      <c r="I128" s="499" t="s">
        <v>2929</v>
      </c>
      <c r="K128" s="493" t="n">
        <v>328</v>
      </c>
      <c r="L128" s="457" t="s">
        <v>3295</v>
      </c>
      <c r="M128" s="493" t="n">
        <v>23</v>
      </c>
      <c r="N128" s="494"/>
      <c r="P128" s="497" t="s">
        <v>130</v>
      </c>
      <c r="Q128" s="498"/>
      <c r="R128" s="497"/>
      <c r="S128" s="499"/>
    </row>
    <row r="129" customFormat="false" ht="8.25" hidden="false" customHeight="false" outlineLevel="0" collapsed="false">
      <c r="A129" s="497" t="s">
        <v>22</v>
      </c>
      <c r="B129" s="498" t="s">
        <v>3284</v>
      </c>
      <c r="C129" s="497" t="n">
        <v>26</v>
      </c>
      <c r="D129" s="499"/>
      <c r="F129" s="497" t="s">
        <v>51</v>
      </c>
      <c r="G129" s="498" t="s">
        <v>3352</v>
      </c>
      <c r="H129" s="497" t="n">
        <v>24</v>
      </c>
      <c r="I129" s="499"/>
      <c r="K129" s="493" t="n">
        <v>329</v>
      </c>
      <c r="L129" s="457" t="s">
        <v>3298</v>
      </c>
      <c r="M129" s="493" t="n">
        <v>23</v>
      </c>
      <c r="N129" s="494" t="s">
        <v>2796</v>
      </c>
      <c r="P129" s="497" t="s">
        <v>130</v>
      </c>
      <c r="Q129" s="498"/>
      <c r="R129" s="497"/>
      <c r="S129" s="499"/>
    </row>
    <row r="130" customFormat="false" ht="8.25" hidden="false" customHeight="false" outlineLevel="0" collapsed="false">
      <c r="A130" s="497" t="s">
        <v>22</v>
      </c>
      <c r="B130" s="498" t="s">
        <v>3287</v>
      </c>
      <c r="C130" s="497" t="n">
        <v>25</v>
      </c>
      <c r="D130" s="499"/>
      <c r="F130" s="497" t="s">
        <v>51</v>
      </c>
      <c r="G130" s="498" t="s">
        <v>3362</v>
      </c>
      <c r="H130" s="497" t="n">
        <v>27</v>
      </c>
      <c r="I130" s="499" t="s">
        <v>2918</v>
      </c>
      <c r="K130" s="493" t="n">
        <v>330</v>
      </c>
      <c r="L130" s="457" t="s">
        <v>3300</v>
      </c>
      <c r="M130" s="493" t="n">
        <v>24</v>
      </c>
      <c r="N130" s="494"/>
      <c r="P130" s="497" t="s">
        <v>130</v>
      </c>
      <c r="Q130" s="498"/>
      <c r="R130" s="497"/>
      <c r="S130" s="499"/>
    </row>
    <row r="131" customFormat="false" ht="8.25" hidden="false" customHeight="false" outlineLevel="0" collapsed="false">
      <c r="A131" s="497" t="s">
        <v>22</v>
      </c>
      <c r="B131" s="498" t="s">
        <v>3290</v>
      </c>
      <c r="C131" s="497" t="n">
        <v>22</v>
      </c>
      <c r="D131" s="499"/>
      <c r="F131" s="497" t="s">
        <v>51</v>
      </c>
      <c r="G131" s="498" t="s">
        <v>3297</v>
      </c>
      <c r="H131" s="497" t="n">
        <v>23</v>
      </c>
      <c r="I131" s="499" t="s">
        <v>2929</v>
      </c>
      <c r="K131" s="493" t="n">
        <v>331</v>
      </c>
      <c r="L131" s="457" t="s">
        <v>3302</v>
      </c>
      <c r="M131" s="493" t="n">
        <v>26</v>
      </c>
      <c r="N131" s="494" t="s">
        <v>2929</v>
      </c>
      <c r="P131" s="497" t="s">
        <v>130</v>
      </c>
      <c r="Q131" s="498"/>
      <c r="R131" s="497"/>
      <c r="S131" s="499"/>
    </row>
    <row r="132" customFormat="false" ht="8.25" hidden="false" customHeight="false" outlineLevel="0" collapsed="false">
      <c r="A132" s="497" t="s">
        <v>22</v>
      </c>
      <c r="B132" s="498" t="s">
        <v>3293</v>
      </c>
      <c r="C132" s="497" t="n">
        <v>24</v>
      </c>
      <c r="D132" s="499"/>
      <c r="F132" s="497" t="s">
        <v>51</v>
      </c>
      <c r="G132" s="498" t="s">
        <v>3189</v>
      </c>
      <c r="H132" s="497" t="n">
        <v>25</v>
      </c>
      <c r="I132" s="499"/>
      <c r="K132" s="493" t="n">
        <v>332</v>
      </c>
      <c r="L132" s="457" t="s">
        <v>3317</v>
      </c>
      <c r="M132" s="493" t="n">
        <v>26</v>
      </c>
      <c r="N132" s="494" t="s">
        <v>2796</v>
      </c>
      <c r="P132" s="497" t="s">
        <v>130</v>
      </c>
      <c r="Q132" s="498"/>
      <c r="R132" s="497"/>
      <c r="S132" s="499"/>
    </row>
    <row r="133" customFormat="false" ht="8.25" hidden="false" customHeight="false" outlineLevel="0" collapsed="false">
      <c r="A133" s="497" t="s">
        <v>22</v>
      </c>
      <c r="B133" s="498" t="s">
        <v>3296</v>
      </c>
      <c r="C133" s="497" t="n">
        <v>25</v>
      </c>
      <c r="D133" s="499"/>
      <c r="F133" s="497" t="s">
        <v>51</v>
      </c>
      <c r="G133" s="498" t="s">
        <v>3313</v>
      </c>
      <c r="H133" s="497" t="n">
        <v>26</v>
      </c>
      <c r="I133" s="499" t="s">
        <v>2929</v>
      </c>
      <c r="K133" s="493" t="n">
        <v>333</v>
      </c>
      <c r="L133" s="457" t="s">
        <v>3320</v>
      </c>
      <c r="M133" s="493" t="n">
        <v>23</v>
      </c>
      <c r="N133" s="494"/>
      <c r="P133" s="497" t="s">
        <v>130</v>
      </c>
      <c r="Q133" s="498" t="s">
        <v>233</v>
      </c>
      <c r="R133" s="497"/>
      <c r="S133" s="499"/>
    </row>
    <row r="134" customFormat="false" ht="8.25" hidden="false" customHeight="false" outlineLevel="0" collapsed="false">
      <c r="A134" s="497" t="s">
        <v>22</v>
      </c>
      <c r="B134" s="498" t="s">
        <v>3299</v>
      </c>
      <c r="C134" s="497" t="n">
        <v>25</v>
      </c>
      <c r="D134" s="499"/>
      <c r="F134" s="497" t="s">
        <v>51</v>
      </c>
      <c r="G134" s="498" t="s">
        <v>3316</v>
      </c>
      <c r="H134" s="497" t="n">
        <v>23</v>
      </c>
      <c r="I134" s="499" t="s">
        <v>2929</v>
      </c>
      <c r="K134" s="493" t="n">
        <v>334</v>
      </c>
      <c r="L134" s="457" t="s">
        <v>3323</v>
      </c>
      <c r="M134" s="493" t="n">
        <v>28</v>
      </c>
      <c r="N134" s="494" t="s">
        <v>2790</v>
      </c>
      <c r="P134" s="497" t="s">
        <v>130</v>
      </c>
      <c r="Q134" s="498"/>
      <c r="R134" s="497"/>
      <c r="S134" s="499"/>
    </row>
    <row r="135" customFormat="false" ht="8.25" hidden="false" customHeight="false" outlineLevel="0" collapsed="false">
      <c r="A135" s="497" t="s">
        <v>22</v>
      </c>
      <c r="B135" s="498" t="s">
        <v>3301</v>
      </c>
      <c r="C135" s="497" t="n">
        <v>25</v>
      </c>
      <c r="D135" s="499"/>
      <c r="F135" s="497" t="s">
        <v>51</v>
      </c>
      <c r="G135" s="498" t="s">
        <v>3322</v>
      </c>
      <c r="H135" s="497" t="n">
        <v>23</v>
      </c>
      <c r="I135" s="499" t="s">
        <v>2929</v>
      </c>
      <c r="K135" s="493" t="n">
        <v>335</v>
      </c>
      <c r="L135" s="457" t="s">
        <v>3999</v>
      </c>
      <c r="M135" s="493" t="n">
        <v>24</v>
      </c>
      <c r="N135" s="494"/>
      <c r="P135" s="497" t="s">
        <v>130</v>
      </c>
      <c r="Q135" s="498"/>
      <c r="R135" s="497"/>
      <c r="S135" s="499"/>
    </row>
    <row r="136" customFormat="false" ht="8.25" hidden="false" customHeight="false" outlineLevel="0" collapsed="false">
      <c r="A136" s="497" t="s">
        <v>22</v>
      </c>
      <c r="B136" s="498" t="s">
        <v>3303</v>
      </c>
      <c r="C136" s="497" t="n">
        <v>24</v>
      </c>
      <c r="D136" s="499"/>
      <c r="F136" s="497" t="s">
        <v>51</v>
      </c>
      <c r="G136" s="498" t="s">
        <v>3379</v>
      </c>
      <c r="H136" s="497" t="n">
        <v>25</v>
      </c>
      <c r="I136" s="497" t="s">
        <v>2759</v>
      </c>
      <c r="K136" s="493" t="n">
        <v>336</v>
      </c>
      <c r="L136" s="457" t="s">
        <v>3329</v>
      </c>
      <c r="M136" s="493" t="n">
        <v>22</v>
      </c>
      <c r="N136" s="494"/>
      <c r="P136" s="497" t="s">
        <v>130</v>
      </c>
      <c r="Q136" s="498"/>
      <c r="R136" s="497"/>
      <c r="S136" s="499"/>
    </row>
    <row r="137" customFormat="false" ht="8.25" hidden="false" customHeight="false" outlineLevel="0" collapsed="false">
      <c r="A137" s="497" t="s">
        <v>22</v>
      </c>
      <c r="B137" s="498" t="s">
        <v>3306</v>
      </c>
      <c r="C137" s="497" t="n">
        <v>26</v>
      </c>
      <c r="D137" s="499"/>
      <c r="F137" s="497" t="s">
        <v>51</v>
      </c>
      <c r="G137" s="498" t="s">
        <v>2951</v>
      </c>
      <c r="H137" s="497" t="n">
        <v>32</v>
      </c>
      <c r="I137" s="499" t="s">
        <v>2753</v>
      </c>
      <c r="K137" s="493" t="n">
        <v>337</v>
      </c>
      <c r="L137" s="457" t="s">
        <v>3332</v>
      </c>
      <c r="M137" s="493" t="n">
        <v>28</v>
      </c>
      <c r="N137" s="494" t="s">
        <v>2929</v>
      </c>
      <c r="P137" s="497" t="s">
        <v>130</v>
      </c>
      <c r="Q137" s="498"/>
      <c r="R137" s="497"/>
      <c r="S137" s="499"/>
    </row>
    <row r="138" customFormat="false" ht="8.25" hidden="false" customHeight="false" outlineLevel="0" collapsed="false">
      <c r="A138" s="497" t="s">
        <v>22</v>
      </c>
      <c r="B138" s="498" t="s">
        <v>3309</v>
      </c>
      <c r="C138" s="497" t="n">
        <v>28</v>
      </c>
      <c r="D138" s="499"/>
      <c r="F138" s="497" t="s">
        <v>51</v>
      </c>
      <c r="G138" s="498" t="s">
        <v>2955</v>
      </c>
      <c r="H138" s="497" t="n">
        <v>30</v>
      </c>
      <c r="I138" s="499" t="s">
        <v>2753</v>
      </c>
      <c r="K138" s="493" t="n">
        <v>338</v>
      </c>
      <c r="L138" s="457" t="s">
        <v>3335</v>
      </c>
      <c r="M138" s="493" t="n">
        <v>28</v>
      </c>
      <c r="N138" s="494"/>
      <c r="P138" s="497" t="s">
        <v>130</v>
      </c>
      <c r="Q138" s="498"/>
      <c r="R138" s="497"/>
      <c r="S138" s="499"/>
    </row>
    <row r="139" customFormat="false" ht="8.25" hidden="false" customHeight="false" outlineLevel="0" collapsed="false">
      <c r="A139" s="497" t="s">
        <v>22</v>
      </c>
      <c r="B139" s="498" t="s">
        <v>3312</v>
      </c>
      <c r="C139" s="497" t="n">
        <v>28</v>
      </c>
      <c r="D139" s="499"/>
      <c r="F139" s="497" t="s">
        <v>51</v>
      </c>
      <c r="G139" s="498" t="s">
        <v>3036</v>
      </c>
      <c r="H139" s="497" t="n">
        <v>31</v>
      </c>
      <c r="I139" s="499" t="s">
        <v>2756</v>
      </c>
      <c r="K139" s="493" t="n">
        <v>339</v>
      </c>
      <c r="L139" s="457" t="s">
        <v>3380</v>
      </c>
      <c r="M139" s="493" t="n">
        <v>22</v>
      </c>
      <c r="N139" s="494"/>
      <c r="P139" s="497" t="s">
        <v>130</v>
      </c>
      <c r="Q139" s="498"/>
      <c r="R139" s="497"/>
      <c r="S139" s="499"/>
    </row>
    <row r="140" customFormat="false" ht="8.25" hidden="false" customHeight="false" outlineLevel="0" collapsed="false">
      <c r="A140" s="497" t="s">
        <v>22</v>
      </c>
      <c r="B140" s="498" t="s">
        <v>3315</v>
      </c>
      <c r="C140" s="497" t="n">
        <v>27</v>
      </c>
      <c r="D140" s="499"/>
      <c r="F140" s="497" t="s">
        <v>51</v>
      </c>
      <c r="G140" s="498" t="s">
        <v>3041</v>
      </c>
      <c r="H140" s="497" t="n">
        <v>30</v>
      </c>
      <c r="I140" s="499" t="s">
        <v>2756</v>
      </c>
      <c r="K140" s="493" t="n">
        <v>340</v>
      </c>
      <c r="L140" s="457" t="s">
        <v>3402</v>
      </c>
      <c r="M140" s="493" t="n">
        <v>21</v>
      </c>
      <c r="N140" s="494" t="s">
        <v>2918</v>
      </c>
      <c r="P140" s="497" t="s">
        <v>130</v>
      </c>
      <c r="Q140" s="498"/>
      <c r="R140" s="497"/>
      <c r="S140" s="499"/>
    </row>
    <row r="141" customFormat="false" ht="8.25" hidden="false" customHeight="false" outlineLevel="0" collapsed="false">
      <c r="A141" s="497" t="s">
        <v>22</v>
      </c>
      <c r="B141" s="498" t="s">
        <v>3318</v>
      </c>
      <c r="C141" s="497" t="n">
        <v>29</v>
      </c>
      <c r="D141" s="499"/>
      <c r="F141" s="497" t="s">
        <v>51</v>
      </c>
      <c r="G141" s="498" t="s">
        <v>3077</v>
      </c>
      <c r="H141" s="497" t="n">
        <v>31</v>
      </c>
      <c r="I141" s="499" t="s">
        <v>3078</v>
      </c>
      <c r="K141" s="493" t="n">
        <v>341</v>
      </c>
      <c r="L141" s="457" t="s">
        <v>3305</v>
      </c>
      <c r="M141" s="493" t="n">
        <v>23</v>
      </c>
      <c r="N141" s="494"/>
      <c r="P141" s="497" t="s">
        <v>130</v>
      </c>
      <c r="Q141" s="498"/>
      <c r="R141" s="497"/>
      <c r="S141" s="499"/>
    </row>
    <row r="142" customFormat="false" ht="8.25" hidden="false" customHeight="false" outlineLevel="0" collapsed="false">
      <c r="A142" s="497" t="s">
        <v>22</v>
      </c>
      <c r="B142" s="498" t="s">
        <v>3321</v>
      </c>
      <c r="C142" s="497" t="n">
        <v>26</v>
      </c>
      <c r="D142" s="499"/>
      <c r="F142" s="497" t="s">
        <v>51</v>
      </c>
      <c r="G142" s="498" t="s">
        <v>3086</v>
      </c>
      <c r="H142" s="497" t="n">
        <v>29</v>
      </c>
      <c r="I142" s="499" t="s">
        <v>2756</v>
      </c>
      <c r="K142" s="493" t="n">
        <v>342</v>
      </c>
      <c r="L142" s="457" t="s">
        <v>3338</v>
      </c>
      <c r="M142" s="493" t="n">
        <v>22</v>
      </c>
      <c r="N142" s="510" t="s">
        <v>2759</v>
      </c>
      <c r="P142" s="497" t="s">
        <v>130</v>
      </c>
      <c r="Q142" s="498"/>
      <c r="R142" s="497"/>
      <c r="S142" s="499"/>
    </row>
    <row r="143" customFormat="false" ht="8.25" hidden="false" customHeight="false" outlineLevel="0" collapsed="false">
      <c r="A143" s="497" t="s">
        <v>22</v>
      </c>
      <c r="B143" s="498" t="s">
        <v>3324</v>
      </c>
      <c r="C143" s="497" t="n">
        <v>25</v>
      </c>
      <c r="D143" s="499"/>
      <c r="F143" s="497" t="s">
        <v>51</v>
      </c>
      <c r="G143" s="498" t="s">
        <v>3091</v>
      </c>
      <c r="H143" s="497" t="n">
        <v>29</v>
      </c>
      <c r="I143" s="499" t="s">
        <v>2756</v>
      </c>
      <c r="K143" s="493" t="n">
        <v>343</v>
      </c>
      <c r="L143" s="457" t="s">
        <v>3366</v>
      </c>
      <c r="M143" s="493" t="n">
        <v>25</v>
      </c>
      <c r="N143" s="494"/>
      <c r="P143" s="497" t="s">
        <v>130</v>
      </c>
      <c r="Q143" s="498"/>
      <c r="R143" s="497"/>
      <c r="S143" s="499"/>
    </row>
    <row r="144" customFormat="false" ht="8.25" hidden="false" customHeight="false" outlineLevel="0" collapsed="false">
      <c r="A144" s="497" t="s">
        <v>22</v>
      </c>
      <c r="B144" s="498" t="s">
        <v>3327</v>
      </c>
      <c r="C144" s="497" t="n">
        <v>24</v>
      </c>
      <c r="D144" s="499"/>
      <c r="F144" s="497" t="s">
        <v>51</v>
      </c>
      <c r="G144" s="498" t="s">
        <v>3100</v>
      </c>
      <c r="H144" s="497" t="n">
        <v>29</v>
      </c>
      <c r="I144" s="499" t="s">
        <v>3395</v>
      </c>
      <c r="K144" s="493" t="n">
        <v>344</v>
      </c>
      <c r="L144" s="457" t="s">
        <v>3341</v>
      </c>
      <c r="M144" s="493" t="n">
        <v>25</v>
      </c>
      <c r="N144" s="494"/>
      <c r="P144" s="497" t="s">
        <v>130</v>
      </c>
      <c r="Q144" s="498"/>
      <c r="R144" s="497"/>
      <c r="S144" s="499"/>
    </row>
    <row r="145" customFormat="false" ht="8.25" hidden="false" customHeight="false" outlineLevel="0" collapsed="false">
      <c r="A145" s="497" t="s">
        <v>22</v>
      </c>
      <c r="B145" s="498" t="s">
        <v>3330</v>
      </c>
      <c r="C145" s="497" t="n">
        <v>25</v>
      </c>
      <c r="D145" s="499"/>
      <c r="F145" s="497" t="s">
        <v>51</v>
      </c>
      <c r="G145" s="498" t="s">
        <v>3153</v>
      </c>
      <c r="H145" s="497" t="n">
        <v>28</v>
      </c>
      <c r="I145" s="499" t="s">
        <v>2756</v>
      </c>
      <c r="K145" s="493" t="n">
        <v>345</v>
      </c>
      <c r="L145" s="457" t="s">
        <v>3344</v>
      </c>
      <c r="M145" s="493" t="n">
        <v>24</v>
      </c>
      <c r="N145" s="494" t="s">
        <v>2796</v>
      </c>
      <c r="Q145" s="498"/>
      <c r="R145" s="497"/>
      <c r="S145" s="499"/>
    </row>
    <row r="146" customFormat="false" ht="8.25" hidden="false" customHeight="false" outlineLevel="0" collapsed="false">
      <c r="A146" s="497" t="s">
        <v>22</v>
      </c>
      <c r="B146" s="498" t="s">
        <v>3333</v>
      </c>
      <c r="C146" s="497" t="n">
        <v>25</v>
      </c>
      <c r="D146" s="499"/>
      <c r="F146" s="497" t="s">
        <v>1427</v>
      </c>
      <c r="G146" s="498" t="s">
        <v>3173</v>
      </c>
      <c r="H146" s="497" t="n">
        <v>27</v>
      </c>
      <c r="I146" s="499" t="s">
        <v>2756</v>
      </c>
      <c r="K146" s="493" t="n">
        <v>346</v>
      </c>
      <c r="L146" s="457" t="s">
        <v>3347</v>
      </c>
      <c r="M146" s="493" t="n">
        <v>25</v>
      </c>
      <c r="N146" s="494"/>
      <c r="Q146" s="498"/>
      <c r="R146" s="497"/>
      <c r="S146" s="499"/>
    </row>
    <row r="147" customFormat="false" ht="8.25" hidden="false" customHeight="false" outlineLevel="0" collapsed="false">
      <c r="A147" s="497" t="s">
        <v>22</v>
      </c>
      <c r="B147" s="498" t="s">
        <v>3336</v>
      </c>
      <c r="C147" s="497" t="n">
        <v>25</v>
      </c>
      <c r="D147" s="499"/>
      <c r="F147" s="497" t="s">
        <v>51</v>
      </c>
      <c r="G147" s="498" t="s">
        <v>3205</v>
      </c>
      <c r="H147" s="497" t="n">
        <v>27</v>
      </c>
      <c r="I147" s="499" t="s">
        <v>2756</v>
      </c>
      <c r="K147" s="493" t="n">
        <v>347</v>
      </c>
      <c r="L147" s="457" t="s">
        <v>3350</v>
      </c>
      <c r="M147" s="493" t="n">
        <v>27</v>
      </c>
      <c r="N147" s="494"/>
    </row>
    <row r="148" customFormat="false" ht="8.25" hidden="false" customHeight="false" outlineLevel="0" collapsed="false">
      <c r="A148" s="497" t="s">
        <v>22</v>
      </c>
      <c r="B148" s="498" t="s">
        <v>3339</v>
      </c>
      <c r="C148" s="497" t="n">
        <v>22</v>
      </c>
      <c r="D148" s="499"/>
      <c r="F148" s="497" t="s">
        <v>51</v>
      </c>
      <c r="G148" s="498" t="s">
        <v>3236</v>
      </c>
      <c r="H148" s="497" t="n">
        <v>30</v>
      </c>
      <c r="I148" s="497" t="s">
        <v>3365</v>
      </c>
      <c r="K148" s="493" t="n">
        <v>348</v>
      </c>
      <c r="L148" s="457" t="s">
        <v>3353</v>
      </c>
      <c r="M148" s="493" t="n">
        <v>24</v>
      </c>
      <c r="N148" s="494" t="s">
        <v>2929</v>
      </c>
      <c r="O148" s="494"/>
      <c r="P148" s="493"/>
    </row>
    <row r="149" customFormat="false" ht="8.25" hidden="false" customHeight="false" outlineLevel="0" collapsed="false">
      <c r="A149" s="497" t="s">
        <v>22</v>
      </c>
      <c r="B149" s="498" t="s">
        <v>3342</v>
      </c>
      <c r="C149" s="497" t="n">
        <v>22</v>
      </c>
      <c r="D149" s="499"/>
      <c r="F149" s="497" t="s">
        <v>51</v>
      </c>
      <c r="G149" s="498" t="s">
        <v>3240</v>
      </c>
      <c r="H149" s="497" t="n">
        <v>28</v>
      </c>
      <c r="I149" s="499" t="s">
        <v>2756</v>
      </c>
      <c r="K149" s="493" t="n">
        <v>349</v>
      </c>
      <c r="L149" s="457" t="s">
        <v>3359</v>
      </c>
      <c r="M149" s="493" t="n">
        <v>25</v>
      </c>
      <c r="N149" s="494" t="s">
        <v>2929</v>
      </c>
    </row>
    <row r="150" customFormat="false" ht="8.25" hidden="false" customHeight="false" outlineLevel="0" collapsed="false">
      <c r="A150" s="497" t="s">
        <v>22</v>
      </c>
      <c r="B150" s="498" t="s">
        <v>3345</v>
      </c>
      <c r="C150" s="497" t="n">
        <v>22</v>
      </c>
      <c r="D150" s="499"/>
      <c r="F150" s="497" t="s">
        <v>51</v>
      </c>
      <c r="G150" s="498" t="s">
        <v>744</v>
      </c>
      <c r="H150" s="497" t="n">
        <v>28</v>
      </c>
      <c r="I150" s="499" t="s">
        <v>2756</v>
      </c>
      <c r="K150" s="493" t="n">
        <v>350</v>
      </c>
      <c r="L150" s="457" t="s">
        <v>3361</v>
      </c>
      <c r="M150" s="493" t="n">
        <v>25</v>
      </c>
      <c r="N150" s="494"/>
    </row>
    <row r="151" customFormat="false" ht="8.25" hidden="false" customHeight="false" outlineLevel="0" collapsed="false">
      <c r="A151" s="497" t="s">
        <v>22</v>
      </c>
      <c r="B151" s="498" t="s">
        <v>3348</v>
      </c>
      <c r="C151" s="497" t="n">
        <v>22</v>
      </c>
      <c r="D151" s="499"/>
      <c r="F151" s="497" t="s">
        <v>51</v>
      </c>
      <c r="G151" s="498" t="s">
        <v>3304</v>
      </c>
      <c r="H151" s="497" t="n">
        <v>27</v>
      </c>
      <c r="I151" s="499" t="s">
        <v>3365</v>
      </c>
      <c r="K151" s="493" t="n">
        <v>351</v>
      </c>
      <c r="L151" s="457" t="s">
        <v>3367</v>
      </c>
      <c r="M151" s="493" t="n">
        <v>25</v>
      </c>
      <c r="N151" s="494"/>
    </row>
    <row r="152" customFormat="false" ht="8.25" hidden="false" customHeight="false" outlineLevel="0" collapsed="false">
      <c r="A152" s="497" t="s">
        <v>22</v>
      </c>
      <c r="B152" s="498" t="s">
        <v>3351</v>
      </c>
      <c r="C152" s="497" t="n">
        <v>22</v>
      </c>
      <c r="D152" s="499"/>
      <c r="F152" s="497" t="s">
        <v>51</v>
      </c>
      <c r="G152" s="498" t="s">
        <v>3307</v>
      </c>
      <c r="H152" s="497" t="n">
        <v>24</v>
      </c>
      <c r="I152" s="499" t="s">
        <v>2929</v>
      </c>
      <c r="K152" s="493" t="n">
        <v>352</v>
      </c>
      <c r="L152" s="457" t="s">
        <v>3372</v>
      </c>
      <c r="M152" s="493" t="n">
        <v>22</v>
      </c>
      <c r="N152" s="494"/>
    </row>
    <row r="153" customFormat="false" ht="8.25" hidden="false" customHeight="false" outlineLevel="0" collapsed="false">
      <c r="B153" s="498" t="s">
        <v>3354</v>
      </c>
      <c r="C153" s="497" t="n">
        <v>22</v>
      </c>
      <c r="D153" s="499"/>
      <c r="F153" s="497" t="s">
        <v>51</v>
      </c>
      <c r="G153" s="498" t="s">
        <v>3310</v>
      </c>
      <c r="H153" s="497" t="n">
        <v>27</v>
      </c>
      <c r="I153" s="499" t="s">
        <v>3395</v>
      </c>
      <c r="K153" s="493" t="n">
        <v>353</v>
      </c>
      <c r="L153" s="457" t="s">
        <v>3375</v>
      </c>
      <c r="M153" s="493" t="n">
        <v>23</v>
      </c>
      <c r="N153" s="494"/>
    </row>
    <row r="154" customFormat="false" ht="8.25" hidden="false" customHeight="false" outlineLevel="0" collapsed="false">
      <c r="B154" s="498" t="s">
        <v>3357</v>
      </c>
      <c r="C154" s="497" t="n">
        <v>22</v>
      </c>
      <c r="D154" s="499"/>
      <c r="F154" s="497" t="s">
        <v>51</v>
      </c>
      <c r="G154" s="498" t="s">
        <v>3319</v>
      </c>
      <c r="H154" s="497" t="n">
        <v>27</v>
      </c>
      <c r="I154" s="499" t="s">
        <v>2756</v>
      </c>
      <c r="K154" s="493" t="n">
        <v>348</v>
      </c>
      <c r="L154" s="457" t="s">
        <v>3376</v>
      </c>
      <c r="M154" s="493" t="n">
        <v>26</v>
      </c>
      <c r="N154" s="494" t="s">
        <v>2929</v>
      </c>
    </row>
    <row r="155" customFormat="false" ht="8.25" hidden="false" customHeight="false" outlineLevel="0" collapsed="false">
      <c r="F155" s="497" t="s">
        <v>51</v>
      </c>
      <c r="G155" s="498" t="s">
        <v>3325</v>
      </c>
      <c r="H155" s="497" t="n">
        <v>35</v>
      </c>
      <c r="I155" s="499" t="s">
        <v>2756</v>
      </c>
      <c r="K155" s="493" t="n">
        <v>354</v>
      </c>
      <c r="L155" s="457" t="s">
        <v>3384</v>
      </c>
      <c r="M155" s="493" t="n">
        <v>26</v>
      </c>
      <c r="N155" s="494" t="s">
        <v>2929</v>
      </c>
    </row>
    <row r="156" customFormat="false" ht="8.25" hidden="false" customHeight="false" outlineLevel="0" collapsed="false">
      <c r="F156" s="497" t="s">
        <v>51</v>
      </c>
      <c r="G156" s="498" t="s">
        <v>3331</v>
      </c>
      <c r="H156" s="497" t="n">
        <v>28</v>
      </c>
      <c r="I156" s="499" t="s">
        <v>3395</v>
      </c>
      <c r="K156" s="497" t="s">
        <v>122</v>
      </c>
      <c r="L156" s="498" t="s">
        <v>3386</v>
      </c>
      <c r="M156" s="497" t="n">
        <v>24</v>
      </c>
      <c r="N156" s="499"/>
    </row>
    <row r="157" customFormat="false" ht="8.25" hidden="false" customHeight="false" outlineLevel="0" collapsed="false">
      <c r="F157" s="497" t="s">
        <v>51</v>
      </c>
      <c r="G157" s="498" t="s">
        <v>3334</v>
      </c>
      <c r="H157" s="497" t="n">
        <v>27</v>
      </c>
      <c r="I157" s="499" t="s">
        <v>3395</v>
      </c>
      <c r="K157" s="497" t="s">
        <v>122</v>
      </c>
      <c r="L157" s="498" t="s">
        <v>3389</v>
      </c>
      <c r="M157" s="497" t="n">
        <v>25</v>
      </c>
      <c r="N157" s="499" t="s">
        <v>2929</v>
      </c>
    </row>
    <row r="158" customFormat="false" ht="8.25" hidden="false" customHeight="false" outlineLevel="0" collapsed="false">
      <c r="F158" s="497" t="s">
        <v>51</v>
      </c>
      <c r="G158" s="498" t="s">
        <v>3355</v>
      </c>
      <c r="H158" s="497" t="n">
        <v>30</v>
      </c>
      <c r="I158" s="499" t="s">
        <v>2753</v>
      </c>
      <c r="K158" s="497" t="s">
        <v>122</v>
      </c>
      <c r="L158" s="498" t="s">
        <v>3400</v>
      </c>
      <c r="M158" s="497" t="n">
        <v>27</v>
      </c>
      <c r="N158" s="499"/>
    </row>
    <row r="159" customFormat="false" ht="8.25" hidden="false" customHeight="false" outlineLevel="0" collapsed="false">
      <c r="F159" s="497" t="s">
        <v>51</v>
      </c>
      <c r="G159" s="498" t="s">
        <v>3358</v>
      </c>
      <c r="H159" s="497" t="n">
        <v>30</v>
      </c>
      <c r="I159" s="499" t="s">
        <v>2756</v>
      </c>
      <c r="K159" s="497" t="s">
        <v>122</v>
      </c>
      <c r="L159" s="498" t="s">
        <v>3404</v>
      </c>
      <c r="M159" s="497" t="n">
        <v>25</v>
      </c>
      <c r="N159" s="499" t="s">
        <v>2929</v>
      </c>
    </row>
    <row r="160" customFormat="false" ht="8.25" hidden="false" customHeight="false" outlineLevel="0" collapsed="false">
      <c r="F160" s="497" t="s">
        <v>51</v>
      </c>
      <c r="G160" s="498" t="s">
        <v>3360</v>
      </c>
      <c r="H160" s="497" t="n">
        <v>28</v>
      </c>
      <c r="I160" s="499" t="s">
        <v>2756</v>
      </c>
      <c r="K160" s="497" t="s">
        <v>122</v>
      </c>
      <c r="L160" s="498" t="s">
        <v>3406</v>
      </c>
      <c r="M160" s="497" t="n">
        <v>26</v>
      </c>
      <c r="N160" s="499"/>
    </row>
    <row r="161" customFormat="false" ht="8.25" hidden="false" customHeight="false" outlineLevel="0" collapsed="false">
      <c r="F161" s="497" t="s">
        <v>51</v>
      </c>
      <c r="G161" s="498" t="s">
        <v>3364</v>
      </c>
      <c r="H161" s="497" t="n">
        <v>28</v>
      </c>
      <c r="I161" s="497" t="s">
        <v>3365</v>
      </c>
      <c r="K161" s="497" t="s">
        <v>122</v>
      </c>
      <c r="L161" s="498" t="s">
        <v>3407</v>
      </c>
      <c r="M161" s="497" t="n">
        <v>27</v>
      </c>
      <c r="N161" s="499"/>
    </row>
    <row r="162" customFormat="false" ht="8.25" hidden="false" customHeight="false" outlineLevel="0" collapsed="false">
      <c r="F162" s="497" t="s">
        <v>51</v>
      </c>
      <c r="G162" s="498" t="s">
        <v>1070</v>
      </c>
      <c r="H162" s="497" t="n">
        <v>27</v>
      </c>
      <c r="I162" s="497" t="s">
        <v>2756</v>
      </c>
      <c r="K162" s="497" t="s">
        <v>122</v>
      </c>
      <c r="L162" s="498" t="s">
        <v>3408</v>
      </c>
      <c r="M162" s="497" t="n">
        <v>25</v>
      </c>
      <c r="N162" s="499"/>
    </row>
    <row r="163" customFormat="false" ht="8.25" hidden="false" customHeight="false" outlineLevel="0" collapsed="false">
      <c r="F163" s="497" t="s">
        <v>51</v>
      </c>
      <c r="G163" s="498" t="s">
        <v>3368</v>
      </c>
      <c r="H163" s="497" t="n">
        <v>27</v>
      </c>
      <c r="I163" s="499" t="s">
        <v>4000</v>
      </c>
      <c r="K163" s="497" t="s">
        <v>122</v>
      </c>
      <c r="L163" s="498" t="s">
        <v>3409</v>
      </c>
      <c r="M163" s="497" t="n">
        <v>23</v>
      </c>
      <c r="N163" s="499" t="s">
        <v>2918</v>
      </c>
    </row>
    <row r="164" customFormat="false" ht="8.25" hidden="false" customHeight="false" outlineLevel="0" collapsed="false">
      <c r="F164" s="497" t="s">
        <v>51</v>
      </c>
      <c r="G164" s="498" t="s">
        <v>3371</v>
      </c>
      <c r="H164" s="497" t="n">
        <v>28</v>
      </c>
      <c r="I164" s="499" t="s">
        <v>2756</v>
      </c>
      <c r="K164" s="497" t="s">
        <v>122</v>
      </c>
      <c r="L164" s="498" t="s">
        <v>3412</v>
      </c>
      <c r="M164" s="497" t="n">
        <v>22</v>
      </c>
      <c r="N164" s="499" t="s">
        <v>2759</v>
      </c>
    </row>
    <row r="165" customFormat="false" ht="8.25" hidden="false" customHeight="false" outlineLevel="0" collapsed="false">
      <c r="F165" s="497" t="s">
        <v>51</v>
      </c>
      <c r="G165" s="498" t="s">
        <v>3373</v>
      </c>
      <c r="H165" s="497" t="n">
        <v>27</v>
      </c>
      <c r="I165" s="499" t="s">
        <v>3374</v>
      </c>
      <c r="K165" s="497" t="s">
        <v>122</v>
      </c>
      <c r="L165" s="498" t="s">
        <v>3413</v>
      </c>
      <c r="M165" s="497" t="n">
        <v>24</v>
      </c>
      <c r="N165" s="499" t="s">
        <v>2929</v>
      </c>
    </row>
    <row r="166" customFormat="false" ht="8.25" hidden="false" customHeight="false" outlineLevel="0" collapsed="false">
      <c r="F166" s="497" t="s">
        <v>51</v>
      </c>
      <c r="G166" s="498" t="s">
        <v>1467</v>
      </c>
      <c r="H166" s="497" t="n">
        <v>27</v>
      </c>
      <c r="I166" s="497" t="s">
        <v>2756</v>
      </c>
      <c r="K166" s="497" t="s">
        <v>122</v>
      </c>
      <c r="L166" s="498" t="s">
        <v>3414</v>
      </c>
      <c r="M166" s="497" t="n">
        <v>27</v>
      </c>
      <c r="N166" s="499"/>
    </row>
    <row r="167" customFormat="false" ht="8.25" hidden="false" customHeight="false" outlineLevel="0" collapsed="false">
      <c r="F167" s="497" t="s">
        <v>51</v>
      </c>
      <c r="G167" s="498" t="s">
        <v>3377</v>
      </c>
      <c r="H167" s="497" t="n">
        <v>28</v>
      </c>
      <c r="I167" s="499" t="s">
        <v>2913</v>
      </c>
      <c r="K167" s="497" t="s">
        <v>122</v>
      </c>
      <c r="L167" s="511" t="s">
        <v>3415</v>
      </c>
      <c r="M167" s="512" t="n">
        <v>24</v>
      </c>
      <c r="N167" s="499" t="s">
        <v>2929</v>
      </c>
    </row>
    <row r="168" customFormat="false" ht="8.25" hidden="false" customHeight="false" outlineLevel="0" collapsed="false">
      <c r="F168" s="497" t="s">
        <v>51</v>
      </c>
      <c r="G168" s="498" t="s">
        <v>3381</v>
      </c>
      <c r="H168" s="497" t="n">
        <v>29</v>
      </c>
      <c r="I168" s="499" t="s">
        <v>3365</v>
      </c>
      <c r="K168" s="497" t="s">
        <v>122</v>
      </c>
      <c r="L168" s="498" t="s">
        <v>3416</v>
      </c>
      <c r="M168" s="497" t="n">
        <v>22</v>
      </c>
      <c r="N168" s="499"/>
    </row>
    <row r="169" customFormat="false" ht="8.25" hidden="false" customHeight="false" outlineLevel="0" collapsed="false">
      <c r="F169" s="497" t="s">
        <v>51</v>
      </c>
      <c r="G169" s="498" t="s">
        <v>3383</v>
      </c>
      <c r="H169" s="497" t="n">
        <v>31</v>
      </c>
      <c r="I169" s="499" t="s">
        <v>2756</v>
      </c>
      <c r="K169" s="497" t="s">
        <v>122</v>
      </c>
      <c r="L169" s="498" t="s">
        <v>3417</v>
      </c>
      <c r="M169" s="497" t="n">
        <v>24</v>
      </c>
      <c r="N169" s="499"/>
    </row>
    <row r="170" customFormat="false" ht="8.25" hidden="false" customHeight="false" outlineLevel="0" collapsed="false">
      <c r="F170" s="497" t="s">
        <v>51</v>
      </c>
      <c r="G170" s="498" t="s">
        <v>3385</v>
      </c>
      <c r="H170" s="497" t="n">
        <v>30</v>
      </c>
      <c r="I170" s="499" t="s">
        <v>2756</v>
      </c>
      <c r="K170" s="497" t="s">
        <v>122</v>
      </c>
      <c r="L170" s="498" t="s">
        <v>3418</v>
      </c>
      <c r="M170" s="497" t="n">
        <v>24</v>
      </c>
      <c r="N170" s="499"/>
    </row>
    <row r="171" customFormat="false" ht="8.25" hidden="false" customHeight="false" outlineLevel="0" collapsed="false">
      <c r="F171" s="497" t="s">
        <v>51</v>
      </c>
      <c r="G171" s="498" t="s">
        <v>3387</v>
      </c>
      <c r="H171" s="497" t="n">
        <v>30</v>
      </c>
      <c r="I171" s="499" t="s">
        <v>3388</v>
      </c>
      <c r="K171" s="497" t="s">
        <v>122</v>
      </c>
      <c r="L171" s="511" t="s">
        <v>3382</v>
      </c>
      <c r="M171" s="512" t="n">
        <v>28</v>
      </c>
      <c r="N171" s="499" t="s">
        <v>3395</v>
      </c>
    </row>
    <row r="172" customFormat="false" ht="8.25" hidden="false" customHeight="false" outlineLevel="0" collapsed="false">
      <c r="F172" s="497" t="s">
        <v>51</v>
      </c>
      <c r="G172" s="498" t="s">
        <v>3390</v>
      </c>
      <c r="H172" s="497" t="n">
        <v>31</v>
      </c>
      <c r="I172" s="499" t="s">
        <v>3232</v>
      </c>
      <c r="K172" s="497" t="s">
        <v>122</v>
      </c>
      <c r="L172" s="498" t="s">
        <v>3391</v>
      </c>
      <c r="M172" s="497" t="n">
        <v>28</v>
      </c>
      <c r="N172" s="499" t="s">
        <v>3395</v>
      </c>
    </row>
    <row r="173" customFormat="false" ht="8.25" hidden="false" customHeight="false" outlineLevel="0" collapsed="false">
      <c r="F173" s="497" t="s">
        <v>51</v>
      </c>
      <c r="G173" s="498" t="s">
        <v>3392</v>
      </c>
      <c r="H173" s="497" t="n">
        <v>29</v>
      </c>
      <c r="I173" s="499" t="s">
        <v>3388</v>
      </c>
      <c r="K173" s="497" t="s">
        <v>122</v>
      </c>
      <c r="L173" s="498" t="s">
        <v>3398</v>
      </c>
      <c r="M173" s="497" t="n">
        <v>28</v>
      </c>
      <c r="N173" s="499" t="s">
        <v>2756</v>
      </c>
    </row>
    <row r="174" customFormat="false" ht="8.25" hidden="false" customHeight="false" outlineLevel="0" collapsed="false">
      <c r="F174" s="497" t="s">
        <v>51</v>
      </c>
      <c r="G174" s="498" t="s">
        <v>3394</v>
      </c>
      <c r="H174" s="497" t="n">
        <v>29</v>
      </c>
      <c r="I174" s="499" t="s">
        <v>3395</v>
      </c>
      <c r="K174" s="497" t="s">
        <v>122</v>
      </c>
      <c r="L174" s="498" t="s">
        <v>3410</v>
      </c>
      <c r="M174" s="497" t="n">
        <v>28</v>
      </c>
      <c r="N174" s="499" t="s">
        <v>2756</v>
      </c>
    </row>
    <row r="175" customFormat="false" ht="8.25" hidden="false" customHeight="false" outlineLevel="0" collapsed="false">
      <c r="F175" s="497" t="s">
        <v>51</v>
      </c>
      <c r="G175" s="498" t="s">
        <v>3397</v>
      </c>
      <c r="H175" s="497" t="n">
        <v>30</v>
      </c>
      <c r="I175" s="499" t="s">
        <v>2756</v>
      </c>
      <c r="K175" s="497" t="s">
        <v>122</v>
      </c>
      <c r="L175" s="498" t="s">
        <v>3326</v>
      </c>
      <c r="M175" s="497" t="n">
        <v>29</v>
      </c>
      <c r="N175" s="499" t="s">
        <v>2929</v>
      </c>
    </row>
    <row r="176" customFormat="false" ht="8.25" hidden="false" customHeight="false" outlineLevel="0" collapsed="false">
      <c r="F176" s="497" t="s">
        <v>51</v>
      </c>
      <c r="G176" s="498" t="s">
        <v>3399</v>
      </c>
      <c r="H176" s="497" t="n">
        <v>27</v>
      </c>
      <c r="I176" s="499" t="s">
        <v>2756</v>
      </c>
      <c r="K176" s="497" t="s">
        <v>122</v>
      </c>
      <c r="L176" s="498" t="s">
        <v>3363</v>
      </c>
      <c r="M176" s="497" t="n">
        <v>29</v>
      </c>
      <c r="N176" s="499" t="s">
        <v>2756</v>
      </c>
    </row>
    <row r="177" customFormat="false" ht="8.25" hidden="false" customHeight="false" outlineLevel="0" collapsed="false">
      <c r="F177" s="497" t="s">
        <v>51</v>
      </c>
      <c r="G177" s="498" t="s">
        <v>3401</v>
      </c>
      <c r="H177" s="497" t="n">
        <v>28</v>
      </c>
      <c r="I177" s="497" t="s">
        <v>3395</v>
      </c>
      <c r="K177" s="497" t="s">
        <v>122</v>
      </c>
      <c r="L177" s="498" t="s">
        <v>2863</v>
      </c>
      <c r="M177" s="497" t="n">
        <v>30</v>
      </c>
      <c r="N177" s="499" t="s">
        <v>2864</v>
      </c>
    </row>
    <row r="178" customFormat="false" ht="8.25" hidden="false" customHeight="false" outlineLevel="0" collapsed="false">
      <c r="F178" s="497" t="s">
        <v>51</v>
      </c>
      <c r="G178" s="498" t="s">
        <v>3403</v>
      </c>
      <c r="H178" s="497" t="n">
        <v>28</v>
      </c>
      <c r="I178" s="499" t="s">
        <v>2756</v>
      </c>
      <c r="K178" s="497" t="s">
        <v>122</v>
      </c>
      <c r="L178" s="498" t="s">
        <v>3150</v>
      </c>
      <c r="M178" s="497" t="n">
        <v>30</v>
      </c>
      <c r="N178" s="499" t="s">
        <v>2756</v>
      </c>
    </row>
    <row r="179" customFormat="false" ht="8.25" hidden="false" customHeight="false" outlineLevel="0" collapsed="false">
      <c r="F179" s="497" t="s">
        <v>51</v>
      </c>
      <c r="G179" s="498" t="s">
        <v>3405</v>
      </c>
      <c r="H179" s="497" t="n">
        <v>27</v>
      </c>
      <c r="I179" s="499" t="s">
        <v>2929</v>
      </c>
      <c r="K179" s="497" t="s">
        <v>122</v>
      </c>
      <c r="L179" s="498" t="s">
        <v>3378</v>
      </c>
      <c r="M179" s="497" t="n">
        <v>30</v>
      </c>
      <c r="N179" s="499" t="s">
        <v>2756</v>
      </c>
    </row>
    <row r="180" customFormat="false" ht="8.25" hidden="false" customHeight="false" outlineLevel="0" collapsed="false">
      <c r="F180" s="497"/>
      <c r="G180" s="498"/>
      <c r="H180" s="497"/>
      <c r="I180" s="499"/>
      <c r="K180" s="497" t="s">
        <v>122</v>
      </c>
      <c r="L180" s="498" t="s">
        <v>2880</v>
      </c>
      <c r="M180" s="497" t="n">
        <v>31</v>
      </c>
      <c r="N180" s="499" t="s">
        <v>2756</v>
      </c>
    </row>
    <row r="181" customFormat="false" ht="8.25" hidden="false" customHeight="false" outlineLevel="0" collapsed="false">
      <c r="F181" s="497"/>
      <c r="G181" s="498"/>
      <c r="H181" s="497"/>
      <c r="I181" s="499"/>
      <c r="K181" s="497" t="s">
        <v>122</v>
      </c>
      <c r="L181" s="498" t="s">
        <v>3158</v>
      </c>
      <c r="M181" s="497" t="n">
        <v>31</v>
      </c>
      <c r="N181" s="499" t="s">
        <v>2756</v>
      </c>
    </row>
    <row r="182" customFormat="false" ht="8.25" hidden="false" customHeight="false" outlineLevel="0" collapsed="false">
      <c r="F182" s="497"/>
      <c r="G182" s="498"/>
      <c r="H182" s="497"/>
      <c r="I182" s="499"/>
      <c r="K182" s="497" t="s">
        <v>122</v>
      </c>
      <c r="L182" s="498" t="s">
        <v>3178</v>
      </c>
      <c r="M182" s="497" t="n">
        <v>31</v>
      </c>
      <c r="N182" s="499" t="s">
        <v>2756</v>
      </c>
    </row>
    <row r="183" customFormat="false" ht="8.25" hidden="false" customHeight="false" outlineLevel="0" collapsed="false">
      <c r="F183" s="497"/>
      <c r="G183" s="498"/>
      <c r="H183" s="497"/>
      <c r="I183" s="497"/>
      <c r="K183" s="497" t="s">
        <v>122</v>
      </c>
      <c r="L183" s="498" t="s">
        <v>3314</v>
      </c>
      <c r="M183" s="497" t="n">
        <v>31</v>
      </c>
      <c r="N183" s="499" t="s">
        <v>2756</v>
      </c>
    </row>
    <row r="184" customFormat="false" ht="8.25" hidden="false" customHeight="false" outlineLevel="0" collapsed="false">
      <c r="F184" s="497"/>
      <c r="G184" s="498"/>
      <c r="H184" s="497"/>
      <c r="I184" s="499"/>
      <c r="K184" s="497" t="s">
        <v>122</v>
      </c>
      <c r="L184" s="511" t="s">
        <v>3393</v>
      </c>
      <c r="M184" s="512" t="n">
        <v>31</v>
      </c>
      <c r="N184" s="513" t="s">
        <v>2756</v>
      </c>
    </row>
    <row r="185" customFormat="false" ht="8.25" hidden="false" customHeight="false" outlineLevel="0" collapsed="false">
      <c r="F185" s="497"/>
      <c r="G185" s="498"/>
      <c r="H185" s="497"/>
      <c r="I185" s="499"/>
      <c r="K185" s="497" t="s">
        <v>122</v>
      </c>
      <c r="L185" s="498" t="s">
        <v>3206</v>
      </c>
      <c r="M185" s="497" t="n">
        <v>32</v>
      </c>
      <c r="N185" s="499" t="s">
        <v>2756</v>
      </c>
    </row>
    <row r="186" customFormat="false" ht="8.25" hidden="false" customHeight="false" outlineLevel="0" collapsed="false">
      <c r="F186" s="497"/>
      <c r="G186" s="498"/>
      <c r="H186" s="497"/>
      <c r="I186" s="499"/>
      <c r="K186" s="497" t="s">
        <v>122</v>
      </c>
      <c r="L186" s="498" t="s">
        <v>3280</v>
      </c>
      <c r="M186" s="497" t="n">
        <v>32</v>
      </c>
      <c r="N186" s="499" t="s">
        <v>2756</v>
      </c>
    </row>
    <row r="187" customFormat="false" ht="8.25" hidden="false" customHeight="false" outlineLevel="0" collapsed="false">
      <c r="F187" s="497"/>
      <c r="G187" s="498"/>
      <c r="H187" s="497"/>
      <c r="I187" s="499"/>
      <c r="K187" s="497" t="s">
        <v>122</v>
      </c>
      <c r="L187" s="498" t="s">
        <v>3356</v>
      </c>
      <c r="M187" s="497" t="n">
        <v>32</v>
      </c>
      <c r="N187" s="499" t="s">
        <v>2756</v>
      </c>
    </row>
    <row r="188" customFormat="false" ht="8.25" hidden="false" customHeight="false" outlineLevel="0" collapsed="false">
      <c r="F188" s="497"/>
      <c r="G188" s="498"/>
      <c r="H188" s="497"/>
      <c r="I188" s="499"/>
      <c r="K188" s="497" t="s">
        <v>122</v>
      </c>
      <c r="L188" s="498" t="s">
        <v>2948</v>
      </c>
      <c r="M188" s="497" t="n">
        <v>33</v>
      </c>
      <c r="N188" s="499" t="s">
        <v>2864</v>
      </c>
    </row>
    <row r="189" customFormat="false" ht="8.25" hidden="false" customHeight="false" outlineLevel="0" collapsed="false">
      <c r="F189" s="497"/>
      <c r="G189" s="498"/>
      <c r="H189" s="497"/>
      <c r="I189" s="499"/>
      <c r="K189" s="497" t="s">
        <v>122</v>
      </c>
      <c r="L189" s="498" t="s">
        <v>3011</v>
      </c>
      <c r="M189" s="497" t="n">
        <v>33</v>
      </c>
      <c r="N189" s="499" t="s">
        <v>2756</v>
      </c>
    </row>
    <row r="190" customFormat="false" ht="8.25" hidden="false" customHeight="false" outlineLevel="0" collapsed="false">
      <c r="F190" s="497"/>
      <c r="G190" s="498"/>
      <c r="H190" s="497"/>
      <c r="I190" s="499"/>
      <c r="K190" s="497" t="s">
        <v>122</v>
      </c>
      <c r="L190" s="498" t="s">
        <v>3308</v>
      </c>
      <c r="M190" s="497" t="n">
        <v>33</v>
      </c>
      <c r="N190" s="499" t="s">
        <v>2808</v>
      </c>
    </row>
    <row r="191" customFormat="false" ht="8.25" hidden="false" customHeight="false" outlineLevel="0" collapsed="false">
      <c r="F191" s="497"/>
      <c r="G191" s="498"/>
      <c r="H191" s="497"/>
      <c r="I191" s="499"/>
      <c r="K191" s="497" t="s">
        <v>122</v>
      </c>
      <c r="L191" s="498" t="s">
        <v>2859</v>
      </c>
      <c r="M191" s="497" t="n">
        <v>34</v>
      </c>
      <c r="N191" s="499" t="s">
        <v>2756</v>
      </c>
    </row>
    <row r="192" customFormat="false" ht="8.25" hidden="false" customHeight="false" outlineLevel="0" collapsed="false">
      <c r="F192" s="497"/>
      <c r="G192" s="498"/>
      <c r="H192" s="497"/>
      <c r="I192" s="499"/>
      <c r="K192" s="497" t="s">
        <v>122</v>
      </c>
      <c r="L192" s="498"/>
      <c r="M192" s="497"/>
      <c r="N192" s="499"/>
    </row>
    <row r="193" customFormat="false" ht="8.25" hidden="false" customHeight="false" outlineLevel="0" collapsed="false">
      <c r="F193" s="497"/>
      <c r="G193" s="498"/>
      <c r="H193" s="497"/>
      <c r="I193" s="499"/>
      <c r="K193" s="497" t="s">
        <v>122</v>
      </c>
      <c r="L193" s="498"/>
      <c r="M193" s="497"/>
      <c r="N193" s="499"/>
    </row>
    <row r="194" customFormat="false" ht="8.25" hidden="false" customHeight="false" outlineLevel="0" collapsed="false">
      <c r="F194" s="497"/>
      <c r="G194" s="498"/>
      <c r="H194" s="497"/>
      <c r="I194" s="499"/>
      <c r="K194" s="497" t="s">
        <v>122</v>
      </c>
      <c r="L194" s="498"/>
      <c r="M194" s="497"/>
      <c r="N194" s="499"/>
    </row>
    <row r="195" customFormat="false" ht="8.25" hidden="false" customHeight="false" outlineLevel="0" collapsed="false">
      <c r="F195" s="497"/>
      <c r="G195" s="498"/>
      <c r="H195" s="497"/>
      <c r="I195" s="499"/>
      <c r="K195" s="497" t="s">
        <v>122</v>
      </c>
      <c r="L195" s="498"/>
      <c r="M195" s="497"/>
      <c r="N195" s="499"/>
    </row>
    <row r="196" customFormat="false" ht="8.25" hidden="false" customHeight="false" outlineLevel="0" collapsed="false">
      <c r="F196" s="497"/>
      <c r="G196" s="498"/>
      <c r="H196" s="497"/>
      <c r="I196" s="499"/>
      <c r="K196" s="497" t="s">
        <v>122</v>
      </c>
      <c r="L196" s="498"/>
      <c r="M196" s="497"/>
      <c r="N196" s="499"/>
    </row>
    <row r="197" customFormat="false" ht="8.25" hidden="false" customHeight="false" outlineLevel="0" collapsed="false">
      <c r="F197" s="497"/>
      <c r="G197" s="498"/>
      <c r="H197" s="497"/>
      <c r="I197" s="499"/>
      <c r="K197" s="497" t="s">
        <v>122</v>
      </c>
      <c r="L197" s="498"/>
      <c r="M197" s="497"/>
      <c r="N197" s="499"/>
    </row>
    <row r="198" customFormat="false" ht="8.25" hidden="false" customHeight="false" outlineLevel="0" collapsed="false">
      <c r="F198" s="497"/>
      <c r="G198" s="498"/>
      <c r="H198" s="497"/>
      <c r="I198" s="499"/>
      <c r="K198" s="497" t="s">
        <v>122</v>
      </c>
      <c r="L198" s="498"/>
      <c r="M198" s="497"/>
      <c r="N198" s="499"/>
    </row>
    <row r="199" customFormat="false" ht="8.25" hidden="false" customHeight="false" outlineLevel="0" collapsed="false">
      <c r="F199" s="497"/>
      <c r="G199" s="498"/>
      <c r="H199" s="497"/>
      <c r="I199" s="499"/>
      <c r="K199" s="497" t="s">
        <v>122</v>
      </c>
      <c r="L199" s="498"/>
      <c r="M199" s="497"/>
      <c r="N199" s="499"/>
    </row>
    <row r="200" customFormat="false" ht="8.25" hidden="false" customHeight="false" outlineLevel="0" collapsed="false">
      <c r="F200" s="497"/>
      <c r="G200" s="498"/>
      <c r="H200" s="497"/>
      <c r="I200" s="499"/>
      <c r="K200" s="497" t="s">
        <v>122</v>
      </c>
      <c r="L200" s="498"/>
      <c r="M200" s="497"/>
      <c r="N200" s="499"/>
    </row>
    <row r="201" customFormat="false" ht="8.25" hidden="false" customHeight="false" outlineLevel="0" collapsed="false">
      <c r="F201" s="497"/>
      <c r="G201" s="498"/>
      <c r="H201" s="497"/>
      <c r="I201" s="499"/>
      <c r="K201" s="497" t="s">
        <v>122</v>
      </c>
      <c r="L201" s="498"/>
      <c r="M201" s="497"/>
      <c r="N201" s="499"/>
    </row>
    <row r="202" customFormat="false" ht="8.25" hidden="false" customHeight="false" outlineLevel="0" collapsed="false">
      <c r="F202" s="497"/>
      <c r="G202" s="498"/>
      <c r="H202" s="497"/>
      <c r="I202" s="499"/>
      <c r="K202" s="497" t="s">
        <v>122</v>
      </c>
      <c r="L202" s="498"/>
      <c r="M202" s="497"/>
      <c r="N202" s="499"/>
    </row>
    <row r="203" customFormat="false" ht="8.25" hidden="false" customHeight="false" outlineLevel="0" collapsed="false">
      <c r="F203" s="497"/>
      <c r="G203" s="498"/>
      <c r="H203" s="497"/>
      <c r="I203" s="499"/>
      <c r="K203" s="497" t="s">
        <v>122</v>
      </c>
      <c r="L203" s="498"/>
      <c r="M203" s="497"/>
      <c r="N203" s="499"/>
    </row>
    <row r="204" customFormat="false" ht="8.25" hidden="false" customHeight="false" outlineLevel="0" collapsed="false">
      <c r="F204" s="497"/>
      <c r="G204" s="498"/>
      <c r="H204" s="497"/>
      <c r="I204" s="499"/>
      <c r="K204" s="497" t="s">
        <v>122</v>
      </c>
      <c r="L204" s="498"/>
      <c r="M204" s="497"/>
      <c r="N204" s="499"/>
    </row>
    <row r="205" customFormat="false" ht="8.25" hidden="false" customHeight="false" outlineLevel="0" collapsed="false">
      <c r="F205" s="497"/>
      <c r="G205" s="498"/>
      <c r="H205" s="497"/>
      <c r="I205" s="499"/>
      <c r="K205" s="497" t="s">
        <v>122</v>
      </c>
      <c r="L205" s="498"/>
      <c r="M205" s="497"/>
      <c r="N205" s="499"/>
    </row>
    <row r="206" customFormat="false" ht="8.25" hidden="false" customHeight="false" outlineLevel="0" collapsed="false">
      <c r="F206" s="497"/>
      <c r="G206" s="498"/>
      <c r="H206" s="497"/>
      <c r="I206" s="499"/>
      <c r="K206" s="497" t="s">
        <v>122</v>
      </c>
      <c r="L206" s="498"/>
      <c r="M206" s="497"/>
      <c r="N206" s="499"/>
    </row>
    <row r="207" customFormat="false" ht="8.25" hidden="false" customHeight="false" outlineLevel="0" collapsed="false">
      <c r="F207" s="497"/>
      <c r="G207" s="498"/>
      <c r="H207" s="497"/>
      <c r="I207" s="499"/>
      <c r="K207" s="497" t="s">
        <v>122</v>
      </c>
      <c r="L207" s="498"/>
      <c r="M207" s="497"/>
      <c r="N207" s="499"/>
    </row>
    <row r="208" customFormat="false" ht="8.25" hidden="false" customHeight="false" outlineLevel="0" collapsed="false">
      <c r="F208" s="497"/>
      <c r="G208" s="498"/>
      <c r="H208" s="497"/>
      <c r="I208" s="499"/>
      <c r="K208" s="497" t="s">
        <v>122</v>
      </c>
      <c r="L208" s="498"/>
      <c r="M208" s="497"/>
      <c r="N208" s="499"/>
    </row>
    <row r="209" customFormat="false" ht="8.25" hidden="false" customHeight="false" outlineLevel="0" collapsed="false">
      <c r="F209" s="497"/>
      <c r="G209" s="498"/>
      <c r="H209" s="497"/>
      <c r="I209" s="499"/>
      <c r="K209" s="497" t="s">
        <v>122</v>
      </c>
      <c r="L209" s="498"/>
      <c r="M209" s="497"/>
      <c r="N209" s="499"/>
    </row>
    <row r="210" customFormat="false" ht="8.25" hidden="false" customHeight="false" outlineLevel="0" collapsed="false">
      <c r="F210" s="497"/>
      <c r="G210" s="498"/>
      <c r="H210" s="497"/>
      <c r="I210" s="499"/>
      <c r="K210" s="497" t="s">
        <v>122</v>
      </c>
      <c r="L210" s="498"/>
      <c r="M210" s="497"/>
      <c r="N210" s="499"/>
    </row>
    <row r="211" customFormat="false" ht="8.25" hidden="false" customHeight="false" outlineLevel="0" collapsed="false">
      <c r="F211" s="497"/>
      <c r="G211" s="498"/>
      <c r="H211" s="497"/>
      <c r="I211" s="499"/>
      <c r="K211" s="497" t="s">
        <v>122</v>
      </c>
      <c r="L211" s="498"/>
      <c r="M211" s="497"/>
      <c r="N211" s="497"/>
    </row>
    <row r="212" customFormat="false" ht="8.25" hidden="false" customHeight="false" outlineLevel="0" collapsed="false">
      <c r="F212" s="497"/>
      <c r="G212" s="498"/>
      <c r="H212" s="497"/>
      <c r="I212" s="499"/>
      <c r="K212" s="497" t="s">
        <v>122</v>
      </c>
      <c r="L212" s="498"/>
      <c r="M212" s="497"/>
      <c r="N212" s="499"/>
    </row>
    <row r="213" customFormat="false" ht="8.25" hidden="false" customHeight="false" outlineLevel="0" collapsed="false">
      <c r="F213" s="497"/>
      <c r="G213" s="498"/>
      <c r="H213" s="497"/>
      <c r="I213" s="497"/>
      <c r="K213" s="497" t="s">
        <v>122</v>
      </c>
      <c r="L213" s="498"/>
      <c r="M213" s="497"/>
      <c r="N213" s="499"/>
    </row>
    <row r="214" customFormat="false" ht="8.25" hidden="false" customHeight="false" outlineLevel="0" collapsed="false">
      <c r="F214" s="497"/>
      <c r="G214" s="498"/>
      <c r="H214" s="497"/>
      <c r="I214" s="497"/>
      <c r="K214" s="497" t="s">
        <v>122</v>
      </c>
      <c r="L214" s="498"/>
      <c r="M214" s="497"/>
      <c r="N214" s="499"/>
    </row>
    <row r="215" customFormat="false" ht="8.25" hidden="false" customHeight="false" outlineLevel="0" collapsed="false">
      <c r="F215" s="497"/>
      <c r="G215" s="498"/>
      <c r="H215" s="497"/>
      <c r="I215" s="497"/>
      <c r="K215" s="497" t="s">
        <v>122</v>
      </c>
      <c r="L215" s="498"/>
      <c r="M215" s="497"/>
      <c r="N215" s="499"/>
    </row>
    <row r="216" customFormat="false" ht="8.25" hidden="false" customHeight="false" outlineLevel="0" collapsed="false">
      <c r="F216" s="497"/>
      <c r="G216" s="498"/>
      <c r="H216" s="497"/>
      <c r="I216" s="497"/>
      <c r="K216" s="497" t="s">
        <v>122</v>
      </c>
      <c r="L216" s="498"/>
      <c r="M216" s="497"/>
      <c r="N216" s="499"/>
    </row>
    <row r="217" customFormat="false" ht="8.25" hidden="false" customHeight="false" outlineLevel="0" collapsed="false">
      <c r="F217" s="497"/>
      <c r="G217" s="498"/>
      <c r="H217" s="497"/>
      <c r="I217" s="497"/>
      <c r="K217" s="497" t="s">
        <v>122</v>
      </c>
      <c r="L217" s="498"/>
      <c r="M217" s="497"/>
      <c r="N217" s="499"/>
    </row>
    <row r="218" customFormat="false" ht="8.25" hidden="false" customHeight="false" outlineLevel="0" collapsed="false">
      <c r="F218" s="497"/>
      <c r="G218" s="498"/>
      <c r="H218" s="497"/>
      <c r="I218" s="499"/>
      <c r="K218" s="497" t="s">
        <v>122</v>
      </c>
      <c r="L218" s="498"/>
      <c r="M218" s="497"/>
      <c r="N218" s="499"/>
    </row>
    <row r="219" customFormat="false" ht="8.25" hidden="false" customHeight="false" outlineLevel="0" collapsed="false">
      <c r="F219" s="497"/>
      <c r="G219" s="498"/>
      <c r="H219" s="497"/>
      <c r="I219" s="499"/>
      <c r="K219" s="497" t="s">
        <v>122</v>
      </c>
      <c r="L219" s="498"/>
      <c r="M219" s="497"/>
      <c r="N219" s="499"/>
    </row>
    <row r="220" customFormat="false" ht="8.25" hidden="false" customHeight="false" outlineLevel="0" collapsed="false">
      <c r="F220" s="497"/>
      <c r="G220" s="498"/>
      <c r="H220" s="497"/>
      <c r="I220" s="499"/>
      <c r="K220" s="497" t="s">
        <v>122</v>
      </c>
      <c r="L220" s="498"/>
      <c r="M220" s="497"/>
      <c r="N220" s="499"/>
    </row>
    <row r="221" customFormat="false" ht="8.25" hidden="false" customHeight="false" outlineLevel="0" collapsed="false">
      <c r="F221" s="497"/>
      <c r="G221" s="498"/>
      <c r="H221" s="497"/>
      <c r="I221" s="499"/>
      <c r="K221" s="497" t="s">
        <v>122</v>
      </c>
      <c r="L221" s="498"/>
      <c r="M221" s="497"/>
      <c r="N221" s="497"/>
    </row>
    <row r="222" customFormat="false" ht="8.25" hidden="false" customHeight="false" outlineLevel="0" collapsed="false">
      <c r="F222" s="497"/>
      <c r="G222" s="498"/>
      <c r="H222" s="497"/>
      <c r="I222" s="497"/>
      <c r="K222" s="497" t="s">
        <v>122</v>
      </c>
      <c r="L222" s="498"/>
      <c r="M222" s="497"/>
      <c r="N222" s="499"/>
    </row>
    <row r="223" customFormat="false" ht="8.25" hidden="false" customHeight="false" outlineLevel="0" collapsed="false">
      <c r="F223" s="497"/>
      <c r="G223" s="498"/>
      <c r="H223" s="497"/>
      <c r="I223" s="499"/>
      <c r="K223" s="497" t="s">
        <v>122</v>
      </c>
      <c r="L223" s="498"/>
      <c r="M223" s="497"/>
      <c r="N223" s="499"/>
    </row>
    <row r="224" customFormat="false" ht="8.25" hidden="false" customHeight="false" outlineLevel="0" collapsed="false">
      <c r="F224" s="497"/>
      <c r="G224" s="498"/>
      <c r="H224" s="497"/>
      <c r="I224" s="497"/>
      <c r="K224" s="497" t="s">
        <v>122</v>
      </c>
      <c r="L224" s="498"/>
      <c r="M224" s="497"/>
      <c r="N224" s="499"/>
    </row>
    <row r="225" customFormat="false" ht="8.25" hidden="false" customHeight="false" outlineLevel="0" collapsed="false">
      <c r="F225" s="497"/>
      <c r="G225" s="498"/>
      <c r="H225" s="497"/>
      <c r="I225" s="499"/>
      <c r="K225" s="497" t="s">
        <v>122</v>
      </c>
      <c r="L225" s="498"/>
      <c r="M225" s="497"/>
      <c r="N225" s="499"/>
    </row>
    <row r="226" customFormat="false" ht="8.25" hidden="false" customHeight="false" outlineLevel="0" collapsed="false">
      <c r="F226" s="497"/>
      <c r="G226" s="498"/>
      <c r="H226" s="497"/>
      <c r="I226" s="499"/>
      <c r="K226" s="497" t="s">
        <v>122</v>
      </c>
      <c r="L226" s="498"/>
      <c r="M226" s="497"/>
      <c r="N226" s="499"/>
    </row>
    <row r="227" customFormat="false" ht="8.25" hidden="false" customHeight="false" outlineLevel="0" collapsed="false">
      <c r="F227" s="497"/>
      <c r="G227" s="498"/>
      <c r="H227" s="497"/>
      <c r="I227" s="499"/>
      <c r="K227" s="497" t="s">
        <v>122</v>
      </c>
      <c r="L227" s="503"/>
      <c r="M227" s="504"/>
      <c r="N227" s="504"/>
    </row>
    <row r="228" customFormat="false" ht="8.25" hidden="false" customHeight="false" outlineLevel="0" collapsed="false">
      <c r="F228" s="497"/>
      <c r="G228" s="498"/>
      <c r="H228" s="497"/>
      <c r="I228" s="497"/>
      <c r="K228" s="497" t="s">
        <v>122</v>
      </c>
      <c r="L228" s="503"/>
      <c r="M228" s="504"/>
      <c r="N228" s="504"/>
    </row>
    <row r="229" customFormat="false" ht="8.25" hidden="false" customHeight="false" outlineLevel="0" collapsed="false">
      <c r="F229" s="497"/>
      <c r="G229" s="498"/>
      <c r="H229" s="497"/>
      <c r="I229" s="497"/>
      <c r="K229" s="497" t="s">
        <v>122</v>
      </c>
      <c r="L229" s="503"/>
      <c r="M229" s="504"/>
      <c r="N229" s="504"/>
    </row>
    <row r="230" customFormat="false" ht="8.25" hidden="false" customHeight="false" outlineLevel="0" collapsed="false">
      <c r="F230" s="497"/>
      <c r="G230" s="498"/>
      <c r="H230" s="497"/>
      <c r="I230" s="497"/>
      <c r="K230" s="497" t="s">
        <v>122</v>
      </c>
      <c r="L230" s="503"/>
      <c r="M230" s="504"/>
      <c r="N230" s="504"/>
    </row>
    <row r="231" customFormat="false" ht="8.25" hidden="false" customHeight="false" outlineLevel="0" collapsed="false">
      <c r="F231" s="497"/>
      <c r="G231" s="498"/>
      <c r="H231" s="497"/>
      <c r="I231" s="499"/>
      <c r="K231" s="497" t="s">
        <v>122</v>
      </c>
      <c r="L231" s="503"/>
      <c r="M231" s="504"/>
      <c r="N231" s="504"/>
    </row>
    <row r="232" customFormat="false" ht="8.25" hidden="false" customHeight="false" outlineLevel="0" collapsed="false">
      <c r="G232" s="498"/>
      <c r="H232" s="497"/>
      <c r="I232" s="499"/>
      <c r="K232" s="497" t="s">
        <v>122</v>
      </c>
      <c r="L232" s="503"/>
      <c r="M232" s="504"/>
      <c r="N232" s="504"/>
    </row>
    <row r="233" customFormat="false" ht="8.25" hidden="false" customHeight="false" outlineLevel="0" collapsed="false">
      <c r="G233" s="498"/>
      <c r="H233" s="497"/>
      <c r="I233" s="499"/>
      <c r="K233" s="497" t="s">
        <v>122</v>
      </c>
      <c r="L233" s="503"/>
      <c r="M233" s="504"/>
      <c r="N233" s="504"/>
    </row>
    <row r="234" customFormat="false" ht="8.25" hidden="false" customHeight="false" outlineLevel="0" collapsed="false">
      <c r="G234" s="498"/>
      <c r="H234" s="497"/>
      <c r="I234" s="499"/>
      <c r="K234" s="497" t="s">
        <v>122</v>
      </c>
      <c r="L234" s="503"/>
      <c r="M234" s="504"/>
      <c r="N234" s="504"/>
    </row>
    <row r="235" customFormat="false" ht="8.25" hidden="false" customHeight="false" outlineLevel="0" collapsed="false">
      <c r="G235" s="498"/>
      <c r="H235" s="497"/>
      <c r="I235" s="499"/>
      <c r="K235" s="497" t="s">
        <v>122</v>
      </c>
      <c r="L235" s="503"/>
      <c r="M235" s="504"/>
      <c r="N235" s="504"/>
    </row>
    <row r="236" customFormat="false" ht="8.25" hidden="false" customHeight="false" outlineLevel="0" collapsed="false">
      <c r="G236" s="498"/>
      <c r="H236" s="497"/>
      <c r="I236" s="499"/>
      <c r="K236" s="497" t="s">
        <v>122</v>
      </c>
      <c r="L236" s="503"/>
      <c r="M236" s="504"/>
      <c r="N236" s="504"/>
    </row>
    <row r="237" customFormat="false" ht="8.25" hidden="false" customHeight="false" outlineLevel="0" collapsed="false">
      <c r="G237" s="498"/>
      <c r="H237" s="497"/>
      <c r="I237" s="499"/>
      <c r="K237" s="497" t="s">
        <v>122</v>
      </c>
      <c r="L237" s="503"/>
      <c r="M237" s="504"/>
      <c r="N237" s="504"/>
    </row>
    <row r="238" customFormat="false" ht="8.25" hidden="false" customHeight="false" outlineLevel="0" collapsed="false">
      <c r="G238" s="498"/>
      <c r="H238" s="497"/>
      <c r="I238" s="499"/>
      <c r="K238" s="497" t="s">
        <v>122</v>
      </c>
      <c r="L238" s="503"/>
      <c r="M238" s="504"/>
      <c r="N238" s="504"/>
    </row>
    <row r="239" customFormat="false" ht="8.25" hidden="false" customHeight="false" outlineLevel="0" collapsed="false">
      <c r="G239" s="498"/>
      <c r="H239" s="497"/>
      <c r="I239" s="499"/>
      <c r="K239" s="497" t="s">
        <v>122</v>
      </c>
      <c r="L239" s="503"/>
      <c r="M239" s="504"/>
      <c r="N239" s="504"/>
    </row>
    <row r="240" customFormat="false" ht="8.25" hidden="false" customHeight="false" outlineLevel="0" collapsed="false">
      <c r="G240" s="498"/>
      <c r="H240" s="497"/>
      <c r="I240" s="499"/>
      <c r="K240" s="497" t="s">
        <v>122</v>
      </c>
      <c r="L240" s="498"/>
      <c r="M240" s="497"/>
      <c r="N240" s="499"/>
    </row>
    <row r="241" customFormat="false" ht="8.25" hidden="false" customHeight="false" outlineLevel="0" collapsed="false">
      <c r="G241" s="498"/>
      <c r="H241" s="497"/>
      <c r="I241" s="499"/>
      <c r="K241" s="497" t="s">
        <v>122</v>
      </c>
      <c r="L241" s="498"/>
      <c r="M241" s="497"/>
      <c r="N241" s="499"/>
    </row>
    <row r="242" customFormat="false" ht="8.25" hidden="false" customHeight="false" outlineLevel="0" collapsed="false">
      <c r="G242" s="498"/>
      <c r="H242" s="497"/>
      <c r="I242" s="499"/>
      <c r="K242" s="497" t="s">
        <v>122</v>
      </c>
      <c r="L242" s="498"/>
      <c r="M242" s="497"/>
      <c r="N242" s="499"/>
    </row>
    <row r="243" customFormat="false" ht="8.25" hidden="false" customHeight="false" outlineLevel="0" collapsed="false">
      <c r="G243" s="498"/>
      <c r="H243" s="497"/>
      <c r="I243" s="499"/>
      <c r="K243" s="497" t="s">
        <v>122</v>
      </c>
      <c r="L243" s="511"/>
      <c r="M243" s="512"/>
      <c r="N243" s="499"/>
    </row>
    <row r="244" customFormat="false" ht="8.25" hidden="false" customHeight="false" outlineLevel="0" collapsed="false">
      <c r="G244" s="498"/>
      <c r="H244" s="497"/>
      <c r="I244" s="499"/>
      <c r="K244" s="497" t="s">
        <v>122</v>
      </c>
      <c r="L244" s="498"/>
      <c r="M244" s="497"/>
      <c r="N244" s="499"/>
    </row>
    <row r="245" customFormat="false" ht="8.25" hidden="false" customHeight="false" outlineLevel="0" collapsed="false">
      <c r="G245" s="498"/>
      <c r="H245" s="497"/>
      <c r="I245" s="499"/>
      <c r="K245" s="497" t="s">
        <v>122</v>
      </c>
      <c r="L245" s="498"/>
      <c r="M245" s="497"/>
      <c r="N245" s="499"/>
    </row>
    <row r="246" customFormat="false" ht="8.25" hidden="false" customHeight="false" outlineLevel="0" collapsed="false">
      <c r="G246" s="498"/>
      <c r="H246" s="497"/>
      <c r="I246" s="499"/>
      <c r="K246" s="497" t="s">
        <v>122</v>
      </c>
      <c r="L246" s="498"/>
      <c r="M246" s="497"/>
      <c r="N246" s="499"/>
    </row>
    <row r="247" customFormat="false" ht="8.25" hidden="false" customHeight="false" outlineLevel="0" collapsed="false">
      <c r="G247" s="498"/>
      <c r="H247" s="497"/>
      <c r="I247" s="499"/>
      <c r="K247" s="497" t="s">
        <v>122</v>
      </c>
      <c r="L247" s="498"/>
      <c r="M247" s="497"/>
      <c r="N247" s="499"/>
    </row>
    <row r="248" customFormat="false" ht="8.25" hidden="false" customHeight="false" outlineLevel="0" collapsed="false">
      <c r="G248" s="498"/>
      <c r="H248" s="497"/>
      <c r="I248" s="499"/>
      <c r="K248" s="497" t="s">
        <v>122</v>
      </c>
      <c r="L248" s="498"/>
      <c r="M248" s="497"/>
      <c r="N248" s="499"/>
    </row>
    <row r="249" customFormat="false" ht="8.25" hidden="false" customHeight="false" outlineLevel="0" collapsed="false">
      <c r="G249" s="498"/>
      <c r="H249" s="497"/>
      <c r="I249" s="499"/>
      <c r="K249" s="497" t="s">
        <v>122</v>
      </c>
      <c r="L249" s="498"/>
      <c r="M249" s="497"/>
      <c r="N249" s="499"/>
    </row>
    <row r="250" customFormat="false" ht="8.25" hidden="false" customHeight="false" outlineLevel="0" collapsed="false">
      <c r="G250" s="498"/>
      <c r="H250" s="497"/>
      <c r="I250" s="499"/>
      <c r="K250" s="497" t="s">
        <v>122</v>
      </c>
      <c r="L250" s="498"/>
      <c r="M250" s="497"/>
      <c r="N250" s="499"/>
    </row>
    <row r="251" customFormat="false" ht="8.25" hidden="false" customHeight="false" outlineLevel="0" collapsed="false">
      <c r="G251" s="498"/>
      <c r="H251" s="497"/>
      <c r="I251" s="499"/>
      <c r="K251" s="497" t="s">
        <v>122</v>
      </c>
      <c r="L251" s="498"/>
      <c r="M251" s="497"/>
      <c r="N251" s="499"/>
    </row>
    <row r="252" customFormat="false" ht="8.25" hidden="false" customHeight="false" outlineLevel="0" collapsed="false">
      <c r="G252" s="498"/>
      <c r="H252" s="497"/>
      <c r="I252" s="499"/>
      <c r="K252" s="497" t="s">
        <v>122</v>
      </c>
      <c r="L252" s="498"/>
      <c r="M252" s="497"/>
      <c r="N252" s="499"/>
    </row>
    <row r="253" customFormat="false" ht="8.25" hidden="false" customHeight="false" outlineLevel="0" collapsed="false">
      <c r="G253" s="498"/>
      <c r="H253" s="497"/>
      <c r="I253" s="499"/>
      <c r="K253" s="497" t="s">
        <v>122</v>
      </c>
      <c r="L253" s="498"/>
      <c r="M253" s="497"/>
      <c r="N253" s="499"/>
    </row>
    <row r="254" customFormat="false" ht="8.25" hidden="false" customHeight="false" outlineLevel="0" collapsed="false">
      <c r="G254" s="498"/>
      <c r="H254" s="497"/>
      <c r="I254" s="499"/>
      <c r="K254" s="497" t="s">
        <v>122</v>
      </c>
      <c r="L254" s="498"/>
      <c r="M254" s="497"/>
      <c r="N254" s="499"/>
    </row>
    <row r="255" customFormat="false" ht="8.25" hidden="false" customHeight="false" outlineLevel="0" collapsed="false">
      <c r="G255" s="498"/>
      <c r="H255" s="497"/>
      <c r="I255" s="499"/>
      <c r="K255" s="497" t="s">
        <v>122</v>
      </c>
      <c r="L255" s="498"/>
      <c r="M255" s="497"/>
      <c r="N255" s="499"/>
    </row>
    <row r="256" customFormat="false" ht="8.25" hidden="false" customHeight="false" outlineLevel="0" collapsed="false">
      <c r="G256" s="498"/>
      <c r="H256" s="497"/>
      <c r="I256" s="499"/>
      <c r="K256" s="497" t="s">
        <v>122</v>
      </c>
      <c r="L256" s="498"/>
      <c r="M256" s="497"/>
      <c r="N256" s="499"/>
    </row>
    <row r="257" customFormat="false" ht="8.25" hidden="false" customHeight="false" outlineLevel="0" collapsed="false">
      <c r="G257" s="515"/>
      <c r="K257" s="497" t="s">
        <v>122</v>
      </c>
      <c r="L257" s="514"/>
      <c r="M257" s="497"/>
      <c r="N257" s="499"/>
    </row>
    <row r="258" customFormat="false" ht="8.25" hidden="false" customHeight="false" outlineLevel="0" collapsed="false">
      <c r="G258" s="515"/>
      <c r="K258" s="497" t="s">
        <v>122</v>
      </c>
      <c r="L258" s="498"/>
      <c r="M258" s="497"/>
      <c r="N258" s="499"/>
    </row>
    <row r="259" customFormat="false" ht="8.25" hidden="false" customHeight="false" outlineLevel="0" collapsed="false">
      <c r="G259" s="515"/>
      <c r="K259" s="497" t="s">
        <v>122</v>
      </c>
      <c r="L259" s="498"/>
      <c r="M259" s="497"/>
      <c r="N259" s="499"/>
    </row>
    <row r="260" customFormat="false" ht="8.25" hidden="false" customHeight="false" outlineLevel="0" collapsed="false">
      <c r="K260" s="497" t="s">
        <v>122</v>
      </c>
      <c r="L260" s="498"/>
      <c r="M260" s="497"/>
      <c r="N260" s="499"/>
    </row>
    <row r="261" customFormat="false" ht="8.25" hidden="false" customHeight="false" outlineLevel="0" collapsed="false">
      <c r="K261" s="497" t="s">
        <v>122</v>
      </c>
      <c r="L261" s="498"/>
      <c r="M261" s="497"/>
      <c r="N261" s="497"/>
    </row>
    <row r="262" customFormat="false" ht="8.25" hidden="false" customHeight="false" outlineLevel="0" collapsed="false">
      <c r="K262" s="497" t="s">
        <v>122</v>
      </c>
      <c r="L262" s="498"/>
      <c r="M262" s="497"/>
      <c r="N262" s="499"/>
    </row>
    <row r="263" customFormat="false" ht="8.25" hidden="false" customHeight="false" outlineLevel="0" collapsed="false">
      <c r="K263" s="497" t="s">
        <v>122</v>
      </c>
      <c r="L263" s="498"/>
      <c r="M263" s="497"/>
      <c r="N263" s="499"/>
    </row>
    <row r="264" customFormat="false" ht="8.25" hidden="false" customHeight="false" outlineLevel="0" collapsed="false">
      <c r="K264" s="497" t="s">
        <v>122</v>
      </c>
      <c r="L264" s="498"/>
      <c r="M264" s="497"/>
      <c r="N264" s="499"/>
    </row>
    <row r="265" customFormat="false" ht="8.25" hidden="false" customHeight="false" outlineLevel="0" collapsed="false">
      <c r="K265" s="497" t="s">
        <v>122</v>
      </c>
      <c r="L265" s="498"/>
      <c r="M265" s="497"/>
      <c r="N265" s="499"/>
    </row>
    <row r="266" customFormat="false" ht="8.25" hidden="false" customHeight="false" outlineLevel="0" collapsed="false">
      <c r="K266" s="497" t="s">
        <v>122</v>
      </c>
      <c r="L266" s="498"/>
      <c r="M266" s="497"/>
      <c r="N266" s="499"/>
    </row>
    <row r="267" customFormat="false" ht="8.25" hidden="false" customHeight="false" outlineLevel="0" collapsed="false">
      <c r="K267" s="497" t="s">
        <v>122</v>
      </c>
      <c r="L267" s="498"/>
      <c r="M267" s="497"/>
      <c r="N267" s="499"/>
    </row>
    <row r="268" customFormat="false" ht="8.25" hidden="false" customHeight="false" outlineLevel="0" collapsed="false">
      <c r="K268" s="497" t="s">
        <v>122</v>
      </c>
      <c r="L268" s="498"/>
      <c r="M268" s="497"/>
      <c r="N268" s="499"/>
    </row>
    <row r="269" customFormat="false" ht="8.25" hidden="false" customHeight="false" outlineLevel="0" collapsed="false">
      <c r="K269" s="497" t="s">
        <v>122</v>
      </c>
      <c r="L269" s="498"/>
      <c r="M269" s="497"/>
      <c r="N269" s="499"/>
    </row>
    <row r="270" customFormat="false" ht="8.25" hidden="false" customHeight="false" outlineLevel="0" collapsed="false">
      <c r="L270" s="498"/>
      <c r="M270" s="497"/>
      <c r="N270" s="499"/>
    </row>
    <row r="271" customFormat="false" ht="8.25" hidden="false" customHeight="false" outlineLevel="0" collapsed="false">
      <c r="L271" s="498"/>
      <c r="M271" s="497"/>
      <c r="N271" s="499"/>
    </row>
    <row r="272" customFormat="false" ht="8.25" hidden="false" customHeight="false" outlineLevel="0" collapsed="false">
      <c r="L272" s="515"/>
    </row>
    <row r="273" customFormat="false" ht="8.25" hidden="false" customHeight="false" outlineLevel="0" collapsed="false">
      <c r="L273" s="515"/>
    </row>
    <row r="274" customFormat="false" ht="8.25" hidden="false" customHeight="false" outlineLevel="0" collapsed="false">
      <c r="L274" s="515"/>
    </row>
    <row r="275" customFormat="false" ht="8.25" hidden="false" customHeight="false" outlineLevel="0" collapsed="false">
      <c r="L275" s="515"/>
    </row>
    <row r="276" customFormat="false" ht="8.25" hidden="false" customHeight="false" outlineLevel="0" collapsed="false">
      <c r="L276" s="515"/>
    </row>
    <row r="277" customFormat="false" ht="8.25" hidden="false" customHeight="false" outlineLevel="0" collapsed="false">
      <c r="L277" s="515"/>
    </row>
  </sheetData>
  <mergeCells count="1">
    <mergeCell ref="A1:S1"/>
  </mergeCells>
  <printOptions headings="false" gridLines="false" gridLinesSet="true" horizontalCentered="false" verticalCentered="false"/>
  <pageMargins left="0" right="0" top="0" bottom="0" header="0.511811023622047" footer="0.511811023622047"/>
  <pageSetup paperSize="1" scale="54"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FD422"/>
  <sheetViews>
    <sheetView showFormulas="false" showGridLines="true" showRowColHeaders="true" showZeros="true" rightToLeft="false" tabSelected="false" showOutlineSymbols="true" defaultGridColor="true" view="normal" topLeftCell="A1" colorId="64" zoomScale="200" zoomScaleNormal="200" zoomScalePageLayoutView="100" workbookViewId="0">
      <selection pane="topLeft" activeCell="D8" activeCellId="0" sqref="D8"/>
    </sheetView>
  </sheetViews>
  <sheetFormatPr defaultColWidth="9.1484375" defaultRowHeight="15" customHeight="false" zeroHeight="false" outlineLevelRow="0" outlineLevelCol="0"/>
  <cols>
    <col collapsed="false" customWidth="true" hidden="false" outlineLevel="0" max="1" min="1" style="454" width="4.71"/>
    <col collapsed="false" customWidth="true" hidden="false" outlineLevel="0" max="2" min="2" style="454" width="14.29"/>
    <col collapsed="false" customWidth="true" hidden="false" outlineLevel="0" max="3" min="3" style="455" width="2.42"/>
    <col collapsed="false" customWidth="true" hidden="false" outlineLevel="0" max="4" min="4" style="453" width="90.14"/>
    <col collapsed="false" customWidth="true" hidden="false" outlineLevel="0" max="5" min="5" style="455" width="4"/>
    <col collapsed="false" customWidth="true" hidden="false" outlineLevel="0" max="6" min="6" style="455" width="16.14"/>
    <col collapsed="false" customWidth="false" hidden="false" outlineLevel="0" max="16384" min="7" style="455" width="9.14"/>
  </cols>
  <sheetData>
    <row r="1" customFormat="false" ht="15" hidden="false" customHeight="false" outlineLevel="0" collapsed="false">
      <c r="A1" s="454" t="s">
        <v>4001</v>
      </c>
      <c r="B1" s="454" t="s">
        <v>4002</v>
      </c>
      <c r="C1" s="455" t="s">
        <v>23</v>
      </c>
      <c r="D1" s="546" t="s">
        <v>4003</v>
      </c>
      <c r="E1" s="454" t="s">
        <v>4004</v>
      </c>
      <c r="F1" s="455" t="s">
        <v>4002</v>
      </c>
      <c r="G1" s="0"/>
      <c r="H1" s="0"/>
      <c r="I1" s="0"/>
      <c r="J1" s="0"/>
      <c r="K1" s="0"/>
      <c r="L1" s="0"/>
      <c r="M1" s="0"/>
      <c r="N1" s="0"/>
      <c r="O1" s="0"/>
      <c r="P1" s="0"/>
      <c r="Q1" s="0"/>
      <c r="R1" s="0"/>
      <c r="S1" s="0"/>
      <c r="T1" s="0"/>
      <c r="U1" s="0"/>
      <c r="V1" s="0"/>
      <c r="W1" s="0"/>
      <c r="X1" s="0"/>
      <c r="Y1" s="0"/>
      <c r="Z1" s="0"/>
      <c r="AA1" s="0"/>
      <c r="AB1" s="0"/>
      <c r="AC1" s="0"/>
      <c r="AD1" s="0"/>
      <c r="AE1" s="0"/>
      <c r="AF1" s="0"/>
      <c r="AG1" s="0"/>
      <c r="AH1" s="0"/>
      <c r="AI1" s="0"/>
      <c r="AJ1" s="0"/>
      <c r="AK1" s="0"/>
      <c r="AL1" s="0"/>
      <c r="AM1" s="0"/>
      <c r="AN1" s="0"/>
      <c r="AO1" s="0"/>
      <c r="AP1" s="0"/>
      <c r="AQ1" s="0"/>
      <c r="AR1" s="0"/>
      <c r="AS1" s="0"/>
      <c r="AT1" s="0"/>
      <c r="AU1" s="0"/>
      <c r="AV1" s="0"/>
      <c r="AW1" s="0"/>
      <c r="AX1" s="0"/>
      <c r="AY1" s="0"/>
      <c r="AZ1" s="0"/>
      <c r="BA1" s="0"/>
      <c r="BB1" s="0"/>
      <c r="BC1" s="0"/>
      <c r="BD1" s="0"/>
      <c r="BE1" s="0"/>
      <c r="BF1" s="0"/>
      <c r="BG1" s="0"/>
      <c r="BH1" s="0"/>
      <c r="BI1" s="0"/>
      <c r="BJ1" s="0"/>
      <c r="BK1" s="0"/>
      <c r="BL1" s="0"/>
      <c r="BM1" s="0"/>
      <c r="BN1" s="0"/>
      <c r="BO1" s="0"/>
      <c r="BP1" s="0"/>
      <c r="BQ1" s="0"/>
      <c r="BR1" s="0"/>
      <c r="BS1" s="0"/>
      <c r="BT1" s="0"/>
      <c r="BU1" s="0"/>
      <c r="BV1" s="0"/>
      <c r="BW1" s="0"/>
      <c r="BX1" s="0"/>
      <c r="BY1" s="0"/>
      <c r="BZ1" s="0"/>
      <c r="CA1" s="0"/>
      <c r="CB1" s="0"/>
      <c r="CC1" s="0"/>
      <c r="CD1" s="0"/>
      <c r="CE1" s="0"/>
      <c r="CF1" s="0"/>
      <c r="CG1" s="0"/>
      <c r="CH1" s="0"/>
      <c r="CI1" s="0"/>
      <c r="CJ1" s="0"/>
      <c r="CK1" s="0"/>
      <c r="CL1" s="0"/>
      <c r="CM1" s="0"/>
      <c r="CN1" s="0"/>
      <c r="CO1" s="0"/>
      <c r="CP1" s="0"/>
      <c r="CQ1" s="0"/>
      <c r="CR1" s="0"/>
      <c r="CS1" s="0"/>
      <c r="CT1" s="0"/>
      <c r="CU1" s="0"/>
      <c r="CV1" s="0"/>
      <c r="CW1" s="0"/>
      <c r="CX1" s="0"/>
      <c r="CY1" s="0"/>
      <c r="CZ1" s="0"/>
      <c r="DA1" s="0"/>
      <c r="DB1" s="0"/>
      <c r="DC1" s="0"/>
      <c r="DD1" s="0"/>
      <c r="DE1" s="0"/>
      <c r="DF1" s="0"/>
      <c r="DG1" s="0"/>
      <c r="DH1" s="0"/>
      <c r="DI1" s="0"/>
      <c r="DJ1" s="0"/>
      <c r="DK1" s="0"/>
      <c r="DL1" s="0"/>
      <c r="DM1" s="0"/>
      <c r="DN1" s="0"/>
      <c r="DO1" s="0"/>
      <c r="DP1" s="0"/>
      <c r="DQ1" s="0"/>
      <c r="DR1" s="0"/>
      <c r="DS1" s="0"/>
      <c r="DT1" s="0"/>
      <c r="DU1" s="0"/>
      <c r="DV1" s="0"/>
      <c r="DW1" s="0"/>
      <c r="DX1" s="0"/>
      <c r="DY1" s="0"/>
      <c r="DZ1" s="0"/>
      <c r="EA1" s="0"/>
      <c r="EB1" s="0"/>
      <c r="EC1" s="0"/>
      <c r="ED1" s="0"/>
      <c r="EE1" s="0"/>
      <c r="EF1" s="0"/>
      <c r="EG1" s="0"/>
      <c r="EH1" s="0"/>
      <c r="EI1" s="0"/>
      <c r="EJ1" s="0"/>
      <c r="EK1" s="0"/>
      <c r="EL1" s="0"/>
      <c r="EM1" s="0"/>
      <c r="EN1" s="0"/>
      <c r="EO1" s="0"/>
      <c r="EP1" s="0"/>
      <c r="EQ1" s="0"/>
      <c r="ER1" s="0"/>
      <c r="ES1" s="0"/>
      <c r="ET1" s="0"/>
      <c r="EU1" s="0"/>
      <c r="EV1" s="0"/>
      <c r="EW1" s="0"/>
      <c r="EX1" s="0"/>
      <c r="EY1" s="0"/>
      <c r="EZ1" s="0"/>
      <c r="FA1" s="0"/>
      <c r="FB1" s="0"/>
      <c r="FC1" s="0"/>
      <c r="FD1" s="0"/>
      <c r="FE1" s="0"/>
      <c r="FF1" s="0"/>
      <c r="FG1" s="0"/>
      <c r="FH1" s="0"/>
      <c r="FI1" s="0"/>
      <c r="FJ1" s="0"/>
      <c r="FK1" s="0"/>
      <c r="FL1" s="0"/>
      <c r="FM1" s="0"/>
      <c r="FN1" s="0"/>
      <c r="FO1" s="0"/>
      <c r="FP1" s="0"/>
      <c r="FQ1" s="0"/>
      <c r="FR1" s="0"/>
      <c r="FS1" s="0"/>
      <c r="FT1" s="0"/>
      <c r="FU1" s="0"/>
      <c r="FV1" s="0"/>
      <c r="FW1" s="0"/>
      <c r="FX1" s="0"/>
      <c r="FY1" s="0"/>
      <c r="FZ1" s="0"/>
      <c r="GA1" s="0"/>
      <c r="GB1" s="0"/>
      <c r="GC1" s="0"/>
      <c r="GD1" s="0"/>
      <c r="GE1" s="0"/>
      <c r="GF1" s="0"/>
      <c r="GG1" s="0"/>
      <c r="GH1" s="0"/>
      <c r="GI1" s="0"/>
      <c r="GJ1" s="0"/>
      <c r="GK1" s="0"/>
      <c r="GL1" s="0"/>
      <c r="GM1" s="0"/>
      <c r="GN1" s="0"/>
      <c r="GO1" s="0"/>
      <c r="GP1" s="0"/>
      <c r="GQ1" s="0"/>
      <c r="GR1" s="0"/>
      <c r="GS1" s="0"/>
      <c r="GT1" s="0"/>
      <c r="GU1" s="0"/>
      <c r="GV1" s="0"/>
      <c r="GW1" s="0"/>
      <c r="GX1" s="0"/>
      <c r="GY1" s="0"/>
      <c r="GZ1" s="0"/>
      <c r="HA1" s="0"/>
      <c r="HB1" s="0"/>
      <c r="HC1" s="0"/>
      <c r="HD1" s="0"/>
      <c r="HE1" s="0"/>
      <c r="HF1" s="0"/>
      <c r="HG1" s="0"/>
      <c r="HH1" s="0"/>
      <c r="HI1" s="0"/>
      <c r="HJ1" s="0"/>
      <c r="HK1" s="0"/>
      <c r="HL1" s="0"/>
      <c r="HM1" s="0"/>
      <c r="HN1" s="0"/>
      <c r="HO1" s="0"/>
      <c r="HP1" s="0"/>
      <c r="HQ1" s="0"/>
      <c r="HR1" s="0"/>
      <c r="HS1" s="0"/>
      <c r="HT1" s="0"/>
      <c r="HU1" s="0"/>
      <c r="HV1" s="0"/>
      <c r="HW1" s="0"/>
      <c r="HX1" s="0"/>
      <c r="HY1" s="0"/>
      <c r="HZ1" s="0"/>
      <c r="IA1" s="0"/>
      <c r="IB1" s="0"/>
      <c r="IC1" s="0"/>
      <c r="ID1" s="0"/>
      <c r="IE1" s="0"/>
      <c r="IF1" s="0"/>
      <c r="IG1" s="0"/>
      <c r="IH1" s="0"/>
      <c r="II1" s="0"/>
      <c r="IJ1" s="0"/>
      <c r="IK1" s="0"/>
      <c r="IL1" s="0"/>
      <c r="IM1" s="0"/>
      <c r="IN1" s="0"/>
      <c r="IO1" s="0"/>
      <c r="IP1" s="0"/>
      <c r="IQ1" s="0"/>
      <c r="IR1" s="0"/>
      <c r="IS1" s="0"/>
      <c r="IT1" s="0"/>
      <c r="IU1" s="0"/>
      <c r="IV1" s="0"/>
      <c r="IW1" s="0"/>
      <c r="IX1" s="0"/>
      <c r="IY1" s="0"/>
      <c r="IZ1" s="0"/>
      <c r="JA1" s="0"/>
      <c r="JB1" s="0"/>
      <c r="JC1" s="0"/>
      <c r="JD1" s="0"/>
      <c r="JE1" s="0"/>
      <c r="JF1" s="0"/>
      <c r="JG1" s="0"/>
      <c r="JH1" s="0"/>
      <c r="JI1" s="0"/>
      <c r="JJ1" s="0"/>
      <c r="JK1" s="0"/>
      <c r="JL1" s="0"/>
      <c r="JM1" s="0"/>
      <c r="JN1" s="0"/>
      <c r="JO1" s="0"/>
      <c r="JP1" s="0"/>
      <c r="JQ1" s="0"/>
      <c r="JR1" s="0"/>
      <c r="JS1" s="0"/>
      <c r="JT1" s="0"/>
      <c r="JU1" s="0"/>
      <c r="JV1" s="0"/>
      <c r="JW1" s="0"/>
      <c r="JX1" s="0"/>
      <c r="JY1" s="0"/>
      <c r="JZ1" s="0"/>
      <c r="KA1" s="0"/>
      <c r="KB1" s="0"/>
      <c r="KC1" s="0"/>
      <c r="KD1" s="0"/>
      <c r="KE1" s="0"/>
      <c r="KF1" s="0"/>
      <c r="KG1" s="0"/>
      <c r="KH1" s="0"/>
      <c r="KI1" s="0"/>
      <c r="KJ1" s="0"/>
      <c r="KK1" s="0"/>
      <c r="KL1" s="0"/>
      <c r="KM1" s="0"/>
      <c r="KN1" s="0"/>
      <c r="KO1" s="0"/>
      <c r="KP1" s="0"/>
      <c r="KQ1" s="0"/>
      <c r="KR1" s="0"/>
      <c r="KS1" s="0"/>
      <c r="KT1" s="0"/>
      <c r="KU1" s="0"/>
      <c r="KV1" s="0"/>
      <c r="KW1" s="0"/>
      <c r="KX1" s="0"/>
      <c r="KY1" s="0"/>
      <c r="KZ1" s="0"/>
      <c r="LA1" s="0"/>
      <c r="LB1" s="0"/>
      <c r="LC1" s="0"/>
      <c r="LD1" s="0"/>
      <c r="LE1" s="0"/>
      <c r="LF1" s="0"/>
      <c r="LG1" s="0"/>
      <c r="LH1" s="0"/>
      <c r="LI1" s="0"/>
      <c r="LJ1" s="0"/>
      <c r="LK1" s="0"/>
      <c r="LL1" s="0"/>
      <c r="LM1" s="0"/>
      <c r="LN1" s="0"/>
      <c r="LO1" s="0"/>
      <c r="LP1" s="0"/>
      <c r="LQ1" s="0"/>
      <c r="LR1" s="0"/>
      <c r="LS1" s="0"/>
      <c r="LT1" s="0"/>
      <c r="LU1" s="0"/>
      <c r="LV1" s="0"/>
      <c r="LW1" s="0"/>
      <c r="LX1" s="0"/>
      <c r="LY1" s="0"/>
      <c r="LZ1" s="0"/>
      <c r="MA1" s="0"/>
      <c r="MB1" s="0"/>
      <c r="MC1" s="0"/>
      <c r="MD1" s="0"/>
      <c r="ME1" s="0"/>
      <c r="MF1" s="0"/>
      <c r="MG1" s="0"/>
      <c r="MH1" s="0"/>
      <c r="MI1" s="0"/>
      <c r="MJ1" s="0"/>
      <c r="MK1" s="0"/>
      <c r="ML1" s="0"/>
      <c r="MM1" s="0"/>
      <c r="MN1" s="0"/>
      <c r="MO1" s="0"/>
      <c r="MP1" s="0"/>
      <c r="MQ1" s="0"/>
      <c r="MR1" s="0"/>
      <c r="MS1" s="0"/>
      <c r="MT1" s="0"/>
      <c r="MU1" s="0"/>
      <c r="MV1" s="0"/>
      <c r="MW1" s="0"/>
      <c r="MX1" s="0"/>
      <c r="MY1" s="0"/>
      <c r="MZ1" s="0"/>
      <c r="NA1" s="0"/>
      <c r="NB1" s="0"/>
      <c r="NC1" s="0"/>
      <c r="ND1" s="0"/>
      <c r="NE1" s="0"/>
      <c r="NF1" s="0"/>
      <c r="NG1" s="0"/>
      <c r="NH1" s="0"/>
      <c r="NI1" s="0"/>
      <c r="NJ1" s="0"/>
      <c r="NK1" s="0"/>
      <c r="NL1" s="0"/>
      <c r="NM1" s="0"/>
      <c r="NN1" s="0"/>
      <c r="NO1" s="0"/>
      <c r="NP1" s="0"/>
      <c r="NQ1" s="0"/>
      <c r="NR1" s="0"/>
      <c r="NS1" s="0"/>
      <c r="NT1" s="0"/>
      <c r="NU1" s="0"/>
      <c r="NV1" s="0"/>
      <c r="NW1" s="0"/>
      <c r="NX1" s="0"/>
      <c r="NY1" s="0"/>
      <c r="NZ1" s="0"/>
      <c r="OA1" s="0"/>
      <c r="OB1" s="0"/>
      <c r="OC1" s="0"/>
      <c r="OD1" s="0"/>
      <c r="OE1" s="0"/>
      <c r="OF1" s="0"/>
      <c r="OG1" s="0"/>
      <c r="OH1" s="0"/>
      <c r="OI1" s="0"/>
      <c r="OJ1" s="0"/>
      <c r="OK1" s="0"/>
      <c r="OL1" s="0"/>
      <c r="OM1" s="0"/>
      <c r="ON1" s="0"/>
      <c r="OO1" s="0"/>
      <c r="OP1" s="0"/>
      <c r="OQ1" s="0"/>
      <c r="OR1" s="0"/>
      <c r="OS1" s="0"/>
      <c r="OT1" s="0"/>
      <c r="OU1" s="0"/>
      <c r="OV1" s="0"/>
      <c r="OW1" s="0"/>
      <c r="OX1" s="0"/>
      <c r="OY1" s="0"/>
      <c r="OZ1" s="0"/>
      <c r="PA1" s="0"/>
      <c r="PB1" s="0"/>
      <c r="PC1" s="0"/>
      <c r="PD1" s="0"/>
      <c r="PE1" s="0"/>
      <c r="PF1" s="0"/>
      <c r="PG1" s="0"/>
      <c r="PH1" s="0"/>
      <c r="PI1" s="0"/>
      <c r="PJ1" s="0"/>
      <c r="PK1" s="0"/>
      <c r="PL1" s="0"/>
      <c r="PM1" s="0"/>
      <c r="PN1" s="0"/>
      <c r="PO1" s="0"/>
      <c r="PP1" s="0"/>
      <c r="PQ1" s="0"/>
      <c r="PR1" s="0"/>
      <c r="PS1" s="0"/>
      <c r="PT1" s="0"/>
      <c r="PU1" s="0"/>
      <c r="PV1" s="0"/>
      <c r="PW1" s="0"/>
      <c r="PX1" s="0"/>
      <c r="PY1" s="0"/>
      <c r="PZ1" s="0"/>
      <c r="QA1" s="0"/>
      <c r="QB1" s="0"/>
      <c r="QC1" s="0"/>
      <c r="QD1" s="0"/>
      <c r="QE1" s="0"/>
      <c r="QF1" s="0"/>
      <c r="QG1" s="0"/>
      <c r="QH1" s="0"/>
      <c r="QI1" s="0"/>
      <c r="QJ1" s="0"/>
      <c r="QK1" s="0"/>
      <c r="QL1" s="0"/>
      <c r="QM1" s="0"/>
      <c r="QN1" s="0"/>
      <c r="QO1" s="0"/>
      <c r="QP1" s="0"/>
      <c r="QQ1" s="0"/>
      <c r="QR1" s="0"/>
      <c r="QS1" s="0"/>
      <c r="QT1" s="0"/>
      <c r="QU1" s="0"/>
      <c r="QV1" s="0"/>
      <c r="QW1" s="0"/>
      <c r="QX1" s="0"/>
      <c r="QY1" s="0"/>
      <c r="QZ1" s="0"/>
      <c r="RA1" s="0"/>
      <c r="RB1" s="0"/>
      <c r="RC1" s="0"/>
      <c r="RD1" s="0"/>
      <c r="RE1" s="0"/>
      <c r="RF1" s="0"/>
      <c r="RG1" s="0"/>
      <c r="RH1" s="0"/>
      <c r="RI1" s="0"/>
      <c r="RJ1" s="0"/>
      <c r="RK1" s="0"/>
      <c r="RL1" s="0"/>
      <c r="RM1" s="0"/>
      <c r="RN1" s="0"/>
      <c r="RO1" s="0"/>
      <c r="RP1" s="0"/>
      <c r="RQ1" s="0"/>
      <c r="RR1" s="0"/>
      <c r="RS1" s="0"/>
      <c r="RT1" s="0"/>
      <c r="RU1" s="0"/>
      <c r="RV1" s="0"/>
      <c r="RW1" s="0"/>
      <c r="RX1" s="0"/>
      <c r="RY1" s="0"/>
      <c r="RZ1" s="0"/>
      <c r="SA1" s="0"/>
      <c r="SB1" s="0"/>
      <c r="SC1" s="0"/>
      <c r="SD1" s="0"/>
      <c r="SE1" s="0"/>
      <c r="SF1" s="0"/>
      <c r="SG1" s="0"/>
      <c r="SH1" s="0"/>
      <c r="SI1" s="0"/>
      <c r="SJ1" s="0"/>
      <c r="SK1" s="0"/>
      <c r="SL1" s="0"/>
      <c r="SM1" s="0"/>
      <c r="SN1" s="0"/>
      <c r="SO1" s="0"/>
      <c r="SP1" s="0"/>
      <c r="SQ1" s="0"/>
      <c r="SR1" s="0"/>
      <c r="SS1" s="0"/>
      <c r="ST1" s="0"/>
      <c r="SU1" s="0"/>
      <c r="SV1" s="0"/>
      <c r="SW1" s="0"/>
      <c r="SX1" s="0"/>
      <c r="SY1" s="0"/>
      <c r="SZ1" s="0"/>
      <c r="TA1" s="0"/>
      <c r="TB1" s="0"/>
      <c r="TC1" s="0"/>
      <c r="TD1" s="0"/>
      <c r="TE1" s="0"/>
      <c r="TF1" s="0"/>
      <c r="TG1" s="0"/>
      <c r="TH1" s="0"/>
      <c r="TI1" s="0"/>
      <c r="TJ1" s="0"/>
      <c r="TK1" s="0"/>
      <c r="TL1" s="0"/>
      <c r="TM1" s="0"/>
      <c r="TN1" s="0"/>
      <c r="TO1" s="0"/>
      <c r="TP1" s="0"/>
      <c r="TQ1" s="0"/>
      <c r="TR1" s="0"/>
      <c r="TS1" s="0"/>
      <c r="TT1" s="0"/>
      <c r="TU1" s="0"/>
      <c r="TV1" s="0"/>
      <c r="TW1" s="0"/>
      <c r="TX1" s="0"/>
      <c r="TY1" s="0"/>
      <c r="TZ1" s="0"/>
      <c r="UA1" s="0"/>
      <c r="UB1" s="0"/>
      <c r="UC1" s="0"/>
      <c r="UD1" s="0"/>
      <c r="UE1" s="0"/>
      <c r="UF1" s="0"/>
      <c r="UG1" s="0"/>
      <c r="UH1" s="0"/>
      <c r="UI1" s="0"/>
      <c r="UJ1" s="0"/>
      <c r="UK1" s="0"/>
      <c r="UL1" s="0"/>
      <c r="UM1" s="0"/>
      <c r="UN1" s="0"/>
      <c r="UO1" s="0"/>
      <c r="UP1" s="0"/>
      <c r="UQ1" s="0"/>
      <c r="UR1" s="0"/>
      <c r="US1" s="0"/>
      <c r="UT1" s="0"/>
      <c r="UU1" s="0"/>
      <c r="UV1" s="0"/>
      <c r="UW1" s="0"/>
      <c r="UX1" s="0"/>
      <c r="UY1" s="0"/>
      <c r="UZ1" s="0"/>
      <c r="VA1" s="0"/>
      <c r="VB1" s="0"/>
      <c r="VC1" s="0"/>
      <c r="VD1" s="0"/>
      <c r="VE1" s="0"/>
      <c r="VF1" s="0"/>
      <c r="VG1" s="0"/>
      <c r="VH1" s="0"/>
      <c r="VI1" s="0"/>
      <c r="VJ1" s="0"/>
      <c r="VK1" s="0"/>
      <c r="VL1" s="0"/>
      <c r="VM1" s="0"/>
      <c r="VN1" s="0"/>
      <c r="VO1" s="0"/>
      <c r="VP1" s="0"/>
      <c r="VQ1" s="0"/>
      <c r="VR1" s="0"/>
      <c r="VS1" s="0"/>
      <c r="VT1" s="0"/>
      <c r="VU1" s="0"/>
      <c r="VV1" s="0"/>
      <c r="VW1" s="0"/>
      <c r="VX1" s="0"/>
      <c r="VY1" s="0"/>
      <c r="VZ1" s="0"/>
      <c r="WA1" s="0"/>
      <c r="WB1" s="0"/>
      <c r="WC1" s="0"/>
      <c r="WD1" s="0"/>
      <c r="WE1" s="0"/>
      <c r="WF1" s="0"/>
      <c r="WG1" s="0"/>
      <c r="WH1" s="0"/>
      <c r="WI1" s="0"/>
      <c r="WJ1" s="0"/>
      <c r="WK1" s="0"/>
      <c r="WL1" s="0"/>
      <c r="WM1" s="0"/>
      <c r="WN1" s="0"/>
      <c r="WO1" s="0"/>
      <c r="WP1" s="0"/>
      <c r="WQ1" s="0"/>
      <c r="WR1" s="0"/>
      <c r="WS1" s="0"/>
      <c r="WT1" s="0"/>
      <c r="WU1" s="0"/>
      <c r="WV1" s="0"/>
      <c r="WW1" s="0"/>
      <c r="WX1" s="0"/>
      <c r="WY1" s="0"/>
      <c r="WZ1" s="0"/>
      <c r="XA1" s="0"/>
      <c r="XB1" s="0"/>
      <c r="XC1" s="0"/>
      <c r="XD1" s="0"/>
      <c r="XE1" s="0"/>
      <c r="XF1" s="0"/>
      <c r="XG1" s="0"/>
      <c r="XH1" s="0"/>
      <c r="XI1" s="0"/>
      <c r="XJ1" s="0"/>
      <c r="XK1" s="0"/>
      <c r="XL1" s="0"/>
      <c r="XM1" s="0"/>
      <c r="XN1" s="0"/>
      <c r="XO1" s="0"/>
      <c r="XP1" s="0"/>
      <c r="XQ1" s="0"/>
      <c r="XR1" s="0"/>
      <c r="XS1" s="0"/>
      <c r="XT1" s="0"/>
      <c r="XU1" s="0"/>
      <c r="XV1" s="0"/>
      <c r="XW1" s="0"/>
      <c r="XX1" s="0"/>
      <c r="XY1" s="0"/>
      <c r="XZ1" s="0"/>
      <c r="YA1" s="0"/>
      <c r="YB1" s="0"/>
      <c r="YC1" s="0"/>
      <c r="YD1" s="0"/>
      <c r="YE1" s="0"/>
      <c r="YF1" s="0"/>
      <c r="YG1" s="0"/>
      <c r="YH1" s="0"/>
      <c r="YI1" s="0"/>
      <c r="YJ1" s="0"/>
      <c r="YK1" s="0"/>
      <c r="YL1" s="0"/>
      <c r="YM1" s="0"/>
      <c r="YN1" s="0"/>
      <c r="YO1" s="0"/>
      <c r="YP1" s="0"/>
      <c r="YQ1" s="0"/>
      <c r="YR1" s="0"/>
      <c r="YS1" s="0"/>
      <c r="YT1" s="0"/>
      <c r="YU1" s="0"/>
      <c r="YV1" s="0"/>
      <c r="YW1" s="0"/>
      <c r="YX1" s="0"/>
      <c r="YY1" s="0"/>
      <c r="YZ1" s="0"/>
      <c r="ZA1" s="0"/>
      <c r="ZB1" s="0"/>
      <c r="ZC1" s="0"/>
      <c r="ZD1" s="0"/>
      <c r="ZE1" s="0"/>
      <c r="ZF1" s="0"/>
      <c r="ZG1" s="0"/>
      <c r="ZH1" s="0"/>
      <c r="ZI1" s="0"/>
      <c r="ZJ1" s="0"/>
      <c r="ZK1" s="0"/>
      <c r="ZL1" s="0"/>
      <c r="ZM1" s="0"/>
      <c r="ZN1" s="0"/>
      <c r="ZO1" s="0"/>
      <c r="ZP1" s="0"/>
      <c r="ZQ1" s="0"/>
      <c r="ZR1" s="0"/>
      <c r="ZS1" s="0"/>
      <c r="ZT1" s="0"/>
      <c r="ZU1" s="0"/>
      <c r="ZV1" s="0"/>
      <c r="ZW1" s="0"/>
      <c r="ZX1" s="0"/>
      <c r="ZY1" s="0"/>
      <c r="ZZ1" s="0"/>
      <c r="AAA1" s="0"/>
      <c r="AAB1" s="0"/>
      <c r="AAC1" s="0"/>
      <c r="AAD1" s="0"/>
      <c r="AAE1" s="0"/>
      <c r="AAF1" s="0"/>
      <c r="AAG1" s="0"/>
      <c r="AAH1" s="0"/>
      <c r="AAI1" s="0"/>
      <c r="AAJ1" s="0"/>
      <c r="AAK1" s="0"/>
      <c r="AAL1" s="0"/>
      <c r="AAM1" s="0"/>
      <c r="AAN1" s="0"/>
      <c r="AAO1" s="0"/>
      <c r="AAP1" s="0"/>
      <c r="AAQ1" s="0"/>
      <c r="AAR1" s="0"/>
      <c r="AAS1" s="0"/>
      <c r="AAT1" s="0"/>
      <c r="AAU1" s="0"/>
      <c r="AAV1" s="0"/>
      <c r="AAW1" s="0"/>
      <c r="AAX1" s="0"/>
      <c r="AAY1" s="0"/>
      <c r="AAZ1" s="0"/>
      <c r="ABA1" s="0"/>
      <c r="ABB1" s="0"/>
      <c r="ABC1" s="0"/>
      <c r="ABD1" s="0"/>
      <c r="ABE1" s="0"/>
      <c r="ABF1" s="0"/>
      <c r="ABG1" s="0"/>
      <c r="ABH1" s="0"/>
      <c r="ABI1" s="0"/>
      <c r="ABJ1" s="0"/>
      <c r="ABK1" s="0"/>
      <c r="ABL1" s="0"/>
      <c r="ABM1" s="0"/>
      <c r="ABN1" s="0"/>
      <c r="ABO1" s="0"/>
      <c r="ABP1" s="0"/>
      <c r="ABQ1" s="0"/>
      <c r="ABR1" s="0"/>
      <c r="ABS1" s="0"/>
      <c r="ABT1" s="0"/>
      <c r="ABU1" s="0"/>
      <c r="ABV1" s="0"/>
      <c r="ABW1" s="0"/>
      <c r="ABX1" s="0"/>
      <c r="ABY1" s="0"/>
      <c r="ABZ1" s="0"/>
      <c r="ACA1" s="0"/>
      <c r="ACB1" s="0"/>
      <c r="ACC1" s="0"/>
      <c r="ACD1" s="0"/>
      <c r="ACE1" s="0"/>
      <c r="ACF1" s="0"/>
      <c r="ACG1" s="0"/>
      <c r="ACH1" s="0"/>
      <c r="ACI1" s="0"/>
      <c r="ACJ1" s="0"/>
      <c r="ACK1" s="0"/>
      <c r="ACL1" s="0"/>
      <c r="ACM1" s="0"/>
      <c r="ACN1" s="0"/>
      <c r="ACO1" s="0"/>
      <c r="ACP1" s="0"/>
      <c r="ACQ1" s="0"/>
      <c r="ACR1" s="0"/>
      <c r="ACS1" s="0"/>
      <c r="ACT1" s="0"/>
      <c r="ACU1" s="0"/>
      <c r="ACV1" s="0"/>
      <c r="ACW1" s="0"/>
      <c r="ACX1" s="0"/>
      <c r="ACY1" s="0"/>
      <c r="ACZ1" s="0"/>
      <c r="ADA1" s="0"/>
      <c r="ADB1" s="0"/>
      <c r="ADC1" s="0"/>
      <c r="ADD1" s="0"/>
      <c r="ADE1" s="0"/>
      <c r="ADF1" s="0"/>
      <c r="ADG1" s="0"/>
      <c r="ADH1" s="0"/>
      <c r="ADI1" s="0"/>
      <c r="ADJ1" s="0"/>
      <c r="ADK1" s="0"/>
      <c r="ADL1" s="0"/>
      <c r="ADM1" s="0"/>
      <c r="ADN1" s="0"/>
      <c r="ADO1" s="0"/>
      <c r="ADP1" s="0"/>
      <c r="ADQ1" s="0"/>
      <c r="ADR1" s="0"/>
      <c r="ADS1" s="0"/>
      <c r="ADT1" s="0"/>
      <c r="ADU1" s="0"/>
      <c r="ADV1" s="0"/>
      <c r="ADW1" s="0"/>
      <c r="ADX1" s="0"/>
      <c r="ADY1" s="0"/>
      <c r="ADZ1" s="0"/>
      <c r="AEA1" s="0"/>
      <c r="AEB1" s="0"/>
      <c r="AEC1" s="0"/>
      <c r="AED1" s="0"/>
      <c r="AEE1" s="0"/>
      <c r="AEF1" s="0"/>
      <c r="AEG1" s="0"/>
      <c r="AEH1" s="0"/>
      <c r="AEI1" s="0"/>
      <c r="AEJ1" s="0"/>
      <c r="AEK1" s="0"/>
      <c r="AEL1" s="0"/>
      <c r="AEM1" s="0"/>
      <c r="AEN1" s="0"/>
      <c r="AEO1" s="0"/>
      <c r="AEP1" s="0"/>
      <c r="AEQ1" s="0"/>
      <c r="AER1" s="0"/>
      <c r="AES1" s="0"/>
      <c r="AET1" s="0"/>
      <c r="AEU1" s="0"/>
      <c r="AEV1" s="0"/>
      <c r="AEW1" s="0"/>
      <c r="AEX1" s="0"/>
      <c r="AEY1" s="0"/>
      <c r="AEZ1" s="0"/>
      <c r="AFA1" s="0"/>
      <c r="AFB1" s="0"/>
      <c r="AFC1" s="0"/>
      <c r="AFD1" s="0"/>
      <c r="AFE1" s="0"/>
      <c r="AFF1" s="0"/>
      <c r="AFG1" s="0"/>
      <c r="AFH1" s="0"/>
      <c r="AFI1" s="0"/>
      <c r="AFJ1" s="0"/>
      <c r="AFK1" s="0"/>
      <c r="AFL1" s="0"/>
      <c r="AFM1" s="0"/>
      <c r="AFN1" s="0"/>
      <c r="AFO1" s="0"/>
      <c r="AFP1" s="0"/>
      <c r="AFQ1" s="0"/>
      <c r="AFR1" s="0"/>
      <c r="AFS1" s="0"/>
      <c r="AFT1" s="0"/>
      <c r="AFU1" s="0"/>
      <c r="AFV1" s="0"/>
      <c r="AFW1" s="0"/>
      <c r="AFX1" s="0"/>
      <c r="AFY1" s="0"/>
      <c r="AFZ1" s="0"/>
      <c r="AGA1" s="0"/>
      <c r="AGB1" s="0"/>
      <c r="AGC1" s="0"/>
      <c r="AGD1" s="0"/>
      <c r="AGE1" s="0"/>
      <c r="AGF1" s="0"/>
      <c r="AGG1" s="0"/>
      <c r="AGH1" s="0"/>
      <c r="AGI1" s="0"/>
      <c r="AGJ1" s="0"/>
      <c r="AGK1" s="0"/>
      <c r="AGL1" s="0"/>
      <c r="AGM1" s="0"/>
      <c r="AGN1" s="0"/>
      <c r="AGO1" s="0"/>
      <c r="AGP1" s="0"/>
      <c r="AGQ1" s="0"/>
      <c r="AGR1" s="0"/>
      <c r="AGS1" s="0"/>
      <c r="AGT1" s="0"/>
      <c r="AGU1" s="0"/>
      <c r="AGV1" s="0"/>
      <c r="AGW1" s="0"/>
      <c r="AGX1" s="0"/>
      <c r="AGY1" s="0"/>
      <c r="AGZ1" s="0"/>
      <c r="AHA1" s="0"/>
      <c r="AHB1" s="0"/>
      <c r="AHC1" s="0"/>
      <c r="AHD1" s="0"/>
      <c r="AHE1" s="0"/>
      <c r="AHF1" s="0"/>
      <c r="AHG1" s="0"/>
      <c r="AHH1" s="0"/>
      <c r="AHI1" s="0"/>
      <c r="AHJ1" s="0"/>
      <c r="AHK1" s="0"/>
      <c r="AHL1" s="0"/>
      <c r="AHM1" s="0"/>
      <c r="AHN1" s="0"/>
      <c r="AHO1" s="0"/>
      <c r="AHP1" s="0"/>
      <c r="AHQ1" s="0"/>
      <c r="AHR1" s="0"/>
      <c r="AHS1" s="0"/>
      <c r="AHT1" s="0"/>
      <c r="AHU1" s="0"/>
      <c r="AHV1" s="0"/>
      <c r="AHW1" s="0"/>
      <c r="AHX1" s="0"/>
      <c r="AHY1" s="0"/>
      <c r="AHZ1" s="0"/>
      <c r="AIA1" s="0"/>
      <c r="AIB1" s="0"/>
      <c r="AIC1" s="0"/>
      <c r="AID1" s="0"/>
      <c r="AIE1" s="0"/>
      <c r="AIF1" s="0"/>
      <c r="AIG1" s="0"/>
      <c r="AIH1" s="0"/>
      <c r="AII1" s="0"/>
      <c r="AIJ1" s="0"/>
      <c r="AIK1" s="0"/>
      <c r="AIL1" s="0"/>
      <c r="AIM1" s="0"/>
      <c r="AIN1" s="0"/>
      <c r="AIO1" s="0"/>
      <c r="AIP1" s="0"/>
      <c r="AIQ1" s="0"/>
      <c r="AIR1" s="0"/>
      <c r="AIS1" s="0"/>
      <c r="AIT1" s="0"/>
      <c r="AIU1" s="0"/>
      <c r="AIV1" s="0"/>
      <c r="AIW1" s="0"/>
      <c r="AIX1" s="0"/>
      <c r="AIY1" s="0"/>
      <c r="AIZ1" s="0"/>
      <c r="AJA1" s="0"/>
      <c r="AJB1" s="0"/>
      <c r="AJC1" s="0"/>
      <c r="AJD1" s="0"/>
      <c r="AJE1" s="0"/>
      <c r="AJF1" s="0"/>
      <c r="AJG1" s="0"/>
      <c r="AJH1" s="0"/>
      <c r="AJI1" s="0"/>
      <c r="AJJ1" s="0"/>
      <c r="AJK1" s="0"/>
      <c r="AJL1" s="0"/>
      <c r="AJM1" s="0"/>
      <c r="AJN1" s="0"/>
      <c r="AJO1" s="0"/>
      <c r="AJP1" s="0"/>
      <c r="AJQ1" s="0"/>
      <c r="AJR1" s="0"/>
      <c r="AJS1" s="0"/>
      <c r="AJT1" s="0"/>
      <c r="AJU1" s="0"/>
      <c r="AJV1" s="0"/>
      <c r="AJW1" s="0"/>
      <c r="AJX1" s="0"/>
      <c r="AJY1" s="0"/>
      <c r="AJZ1" s="0"/>
      <c r="AKA1" s="0"/>
      <c r="AKB1" s="0"/>
      <c r="AKC1" s="0"/>
      <c r="AKD1" s="0"/>
      <c r="AKE1" s="0"/>
      <c r="AKF1" s="0"/>
      <c r="AKG1" s="0"/>
      <c r="AKH1" s="0"/>
      <c r="AKI1" s="0"/>
      <c r="AKJ1" s="0"/>
      <c r="AKK1" s="0"/>
      <c r="AKL1" s="0"/>
      <c r="AKM1" s="0"/>
      <c r="AKN1" s="0"/>
      <c r="AKO1" s="0"/>
      <c r="AKP1" s="0"/>
      <c r="AKQ1" s="0"/>
      <c r="AKR1" s="0"/>
      <c r="AKS1" s="0"/>
      <c r="AKT1" s="0"/>
      <c r="AKU1" s="0"/>
      <c r="AKV1" s="0"/>
      <c r="AKW1" s="0"/>
      <c r="AKX1" s="0"/>
      <c r="AKY1" s="0"/>
      <c r="AKZ1" s="0"/>
      <c r="ALA1" s="0"/>
      <c r="ALB1" s="0"/>
      <c r="ALC1" s="0"/>
      <c r="ALD1" s="0"/>
      <c r="ALE1" s="0"/>
      <c r="ALF1" s="0"/>
      <c r="ALG1" s="0"/>
      <c r="ALH1" s="0"/>
      <c r="ALI1" s="0"/>
      <c r="ALJ1" s="0"/>
      <c r="ALK1" s="0"/>
      <c r="ALL1" s="0"/>
      <c r="ALM1" s="0"/>
      <c r="ALN1" s="0"/>
      <c r="ALO1" s="0"/>
      <c r="ALP1" s="0"/>
      <c r="ALQ1" s="0"/>
      <c r="ALR1" s="0"/>
      <c r="ALS1" s="0"/>
      <c r="ALT1" s="0"/>
      <c r="ALU1" s="0"/>
      <c r="ALV1" s="0"/>
      <c r="ALW1" s="0"/>
      <c r="ALX1" s="0"/>
      <c r="ALY1" s="0"/>
      <c r="ALZ1" s="0"/>
      <c r="AMA1" s="0"/>
      <c r="AMB1" s="0"/>
      <c r="AMC1" s="0"/>
      <c r="AMD1" s="0"/>
      <c r="AME1" s="0"/>
      <c r="AMF1" s="0"/>
      <c r="AMG1" s="0"/>
      <c r="AMH1" s="0"/>
      <c r="AMI1" s="0"/>
      <c r="AMJ1" s="0"/>
      <c r="AMK1" s="0"/>
      <c r="AML1" s="0"/>
      <c r="AMM1" s="0"/>
      <c r="AMN1" s="0"/>
      <c r="AMO1" s="0"/>
      <c r="AMP1" s="0"/>
      <c r="AMQ1" s="0"/>
      <c r="AMR1" s="0"/>
      <c r="AMS1" s="0"/>
      <c r="AMT1" s="0"/>
      <c r="AMU1" s="0"/>
      <c r="AMV1" s="0"/>
      <c r="AMW1" s="0"/>
      <c r="AMX1" s="0"/>
      <c r="AMY1" s="0"/>
      <c r="AMZ1" s="0"/>
      <c r="ANA1" s="0"/>
      <c r="ANB1" s="0"/>
      <c r="ANC1" s="0"/>
      <c r="AND1" s="0"/>
      <c r="ANE1" s="0"/>
      <c r="ANF1" s="0"/>
      <c r="ANG1" s="0"/>
      <c r="ANH1" s="0"/>
      <c r="ANI1" s="0"/>
      <c r="ANJ1" s="0"/>
      <c r="ANK1" s="0"/>
      <c r="ANL1" s="0"/>
      <c r="ANM1" s="0"/>
      <c r="ANN1" s="0"/>
      <c r="ANO1" s="0"/>
      <c r="ANP1" s="0"/>
      <c r="ANQ1" s="0"/>
      <c r="ANR1" s="0"/>
      <c r="ANS1" s="0"/>
      <c r="ANT1" s="0"/>
      <c r="ANU1" s="0"/>
      <c r="ANV1" s="0"/>
      <c r="ANW1" s="0"/>
      <c r="ANX1" s="0"/>
      <c r="ANY1" s="0"/>
      <c r="ANZ1" s="0"/>
      <c r="AOA1" s="0"/>
      <c r="AOB1" s="0"/>
      <c r="AOC1" s="0"/>
      <c r="AOD1" s="0"/>
      <c r="AOE1" s="0"/>
      <c r="AOF1" s="0"/>
      <c r="AOG1" s="0"/>
      <c r="AOH1" s="0"/>
      <c r="AOI1" s="0"/>
      <c r="AOJ1" s="0"/>
      <c r="AOK1" s="0"/>
      <c r="AOL1" s="0"/>
      <c r="AOM1" s="0"/>
      <c r="AON1" s="0"/>
      <c r="AOO1" s="0"/>
      <c r="AOP1" s="0"/>
      <c r="AOQ1" s="0"/>
      <c r="AOR1" s="0"/>
      <c r="AOS1" s="0"/>
      <c r="AOT1" s="0"/>
      <c r="AOU1" s="0"/>
      <c r="AOV1" s="0"/>
      <c r="AOW1" s="0"/>
      <c r="AOX1" s="0"/>
      <c r="AOY1" s="0"/>
      <c r="AOZ1" s="0"/>
      <c r="APA1" s="0"/>
      <c r="APB1" s="0"/>
      <c r="APC1" s="0"/>
      <c r="APD1" s="0"/>
      <c r="APE1" s="0"/>
      <c r="APF1" s="0"/>
      <c r="APG1" s="0"/>
      <c r="APH1" s="0"/>
      <c r="API1" s="0"/>
      <c r="APJ1" s="0"/>
      <c r="APK1" s="0"/>
      <c r="APL1" s="0"/>
      <c r="APM1" s="0"/>
      <c r="APN1" s="0"/>
      <c r="APO1" s="0"/>
      <c r="APP1" s="0"/>
      <c r="APQ1" s="0"/>
      <c r="APR1" s="0"/>
      <c r="APS1" s="0"/>
      <c r="APT1" s="0"/>
      <c r="APU1" s="0"/>
      <c r="APV1" s="0"/>
      <c r="APW1" s="0"/>
      <c r="APX1" s="0"/>
      <c r="APY1" s="0"/>
      <c r="APZ1" s="0"/>
      <c r="AQA1" s="0"/>
      <c r="AQB1" s="0"/>
      <c r="AQC1" s="0"/>
      <c r="AQD1" s="0"/>
      <c r="AQE1" s="0"/>
      <c r="AQF1" s="0"/>
      <c r="AQG1" s="0"/>
      <c r="AQH1" s="0"/>
      <c r="AQI1" s="0"/>
      <c r="AQJ1" s="0"/>
      <c r="AQK1" s="0"/>
      <c r="AQL1" s="0"/>
      <c r="AQM1" s="0"/>
      <c r="AQN1" s="0"/>
      <c r="AQO1" s="0"/>
      <c r="AQP1" s="0"/>
      <c r="AQQ1" s="0"/>
      <c r="AQR1" s="0"/>
      <c r="AQS1" s="0"/>
      <c r="AQT1" s="0"/>
      <c r="AQU1" s="0"/>
      <c r="AQV1" s="0"/>
      <c r="AQW1" s="0"/>
      <c r="AQX1" s="0"/>
      <c r="AQY1" s="0"/>
      <c r="AQZ1" s="0"/>
      <c r="ARA1" s="0"/>
      <c r="ARB1" s="0"/>
      <c r="ARC1" s="0"/>
      <c r="ARD1" s="0"/>
      <c r="ARE1" s="0"/>
      <c r="ARF1" s="0"/>
      <c r="ARG1" s="0"/>
      <c r="ARH1" s="0"/>
      <c r="ARI1" s="0"/>
      <c r="ARJ1" s="0"/>
      <c r="ARK1" s="0"/>
      <c r="ARL1" s="0"/>
      <c r="ARM1" s="0"/>
      <c r="ARN1" s="0"/>
      <c r="ARO1" s="0"/>
      <c r="ARP1" s="0"/>
      <c r="ARQ1" s="0"/>
      <c r="ARR1" s="0"/>
      <c r="ARS1" s="0"/>
      <c r="ART1" s="0"/>
      <c r="ARU1" s="0"/>
      <c r="ARV1" s="0"/>
      <c r="ARW1" s="0"/>
      <c r="ARX1" s="0"/>
      <c r="ARY1" s="0"/>
      <c r="ARZ1" s="0"/>
      <c r="ASA1" s="0"/>
      <c r="ASB1" s="0"/>
      <c r="ASC1" s="0"/>
      <c r="ASD1" s="0"/>
      <c r="ASE1" s="0"/>
      <c r="ASF1" s="0"/>
      <c r="ASG1" s="0"/>
      <c r="ASH1" s="0"/>
      <c r="ASI1" s="0"/>
      <c r="ASJ1" s="0"/>
      <c r="ASK1" s="0"/>
      <c r="ASL1" s="0"/>
      <c r="ASM1" s="0"/>
      <c r="ASN1" s="0"/>
      <c r="ASO1" s="0"/>
      <c r="ASP1" s="0"/>
      <c r="ASQ1" s="0"/>
      <c r="ASR1" s="0"/>
      <c r="ASS1" s="0"/>
      <c r="AST1" s="0"/>
      <c r="ASU1" s="0"/>
      <c r="ASV1" s="0"/>
      <c r="ASW1" s="0"/>
      <c r="ASX1" s="0"/>
      <c r="ASY1" s="0"/>
      <c r="ASZ1" s="0"/>
      <c r="ATA1" s="0"/>
      <c r="ATB1" s="0"/>
      <c r="ATC1" s="0"/>
      <c r="ATD1" s="0"/>
      <c r="ATE1" s="0"/>
      <c r="ATF1" s="0"/>
      <c r="ATG1" s="0"/>
      <c r="ATH1" s="0"/>
      <c r="ATI1" s="0"/>
      <c r="ATJ1" s="0"/>
      <c r="ATK1" s="0"/>
      <c r="ATL1" s="0"/>
      <c r="ATM1" s="0"/>
      <c r="ATN1" s="0"/>
      <c r="ATO1" s="0"/>
      <c r="ATP1" s="0"/>
      <c r="ATQ1" s="0"/>
      <c r="ATR1" s="0"/>
      <c r="ATS1" s="0"/>
      <c r="ATT1" s="0"/>
      <c r="ATU1" s="0"/>
      <c r="ATV1" s="0"/>
      <c r="ATW1" s="0"/>
      <c r="ATX1" s="0"/>
      <c r="ATY1" s="0"/>
      <c r="ATZ1" s="0"/>
      <c r="AUA1" s="0"/>
      <c r="AUB1" s="0"/>
      <c r="AUC1" s="0"/>
      <c r="AUD1" s="0"/>
      <c r="AUE1" s="0"/>
      <c r="AUF1" s="0"/>
      <c r="AUG1" s="0"/>
      <c r="AUH1" s="0"/>
      <c r="AUI1" s="0"/>
      <c r="AUJ1" s="0"/>
      <c r="AUK1" s="0"/>
      <c r="AUL1" s="0"/>
      <c r="AUM1" s="0"/>
      <c r="AUN1" s="0"/>
      <c r="AUO1" s="0"/>
      <c r="AUP1" s="0"/>
      <c r="AUQ1" s="0"/>
      <c r="AUR1" s="0"/>
      <c r="AUS1" s="0"/>
      <c r="AUT1" s="0"/>
      <c r="AUU1" s="0"/>
      <c r="AUV1" s="0"/>
      <c r="AUW1" s="0"/>
      <c r="AUX1" s="0"/>
      <c r="AUY1" s="0"/>
      <c r="AUZ1" s="0"/>
      <c r="AVA1" s="0"/>
      <c r="AVB1" s="0"/>
      <c r="AVC1" s="0"/>
      <c r="AVD1" s="0"/>
      <c r="AVE1" s="0"/>
      <c r="AVF1" s="0"/>
      <c r="AVG1" s="0"/>
      <c r="AVH1" s="0"/>
      <c r="AVI1" s="0"/>
      <c r="AVJ1" s="0"/>
      <c r="AVK1" s="0"/>
      <c r="AVL1" s="0"/>
      <c r="AVM1" s="0"/>
      <c r="AVN1" s="0"/>
      <c r="AVO1" s="0"/>
      <c r="AVP1" s="0"/>
      <c r="AVQ1" s="0"/>
      <c r="AVR1" s="0"/>
      <c r="AVS1" s="0"/>
      <c r="AVT1" s="0"/>
      <c r="AVU1" s="0"/>
      <c r="AVV1" s="0"/>
      <c r="AVW1" s="0"/>
      <c r="AVX1" s="0"/>
      <c r="AVY1" s="0"/>
      <c r="AVZ1" s="0"/>
      <c r="AWA1" s="0"/>
      <c r="AWB1" s="0"/>
      <c r="AWC1" s="0"/>
      <c r="AWD1" s="0"/>
      <c r="AWE1" s="0"/>
      <c r="AWF1" s="0"/>
      <c r="AWG1" s="0"/>
      <c r="AWH1" s="0"/>
      <c r="AWI1" s="0"/>
      <c r="AWJ1" s="0"/>
      <c r="AWK1" s="0"/>
      <c r="AWL1" s="0"/>
      <c r="AWM1" s="0"/>
      <c r="AWN1" s="0"/>
      <c r="AWO1" s="0"/>
      <c r="AWP1" s="0"/>
      <c r="AWQ1" s="0"/>
      <c r="AWR1" s="0"/>
      <c r="AWS1" s="0"/>
      <c r="AWT1" s="0"/>
      <c r="AWU1" s="0"/>
      <c r="AWV1" s="0"/>
      <c r="AWW1" s="0"/>
      <c r="AWX1" s="0"/>
      <c r="AWY1" s="0"/>
      <c r="AWZ1" s="0"/>
      <c r="AXA1" s="0"/>
      <c r="AXB1" s="0"/>
      <c r="AXC1" s="0"/>
      <c r="AXD1" s="0"/>
      <c r="AXE1" s="0"/>
      <c r="AXF1" s="0"/>
      <c r="AXG1" s="0"/>
      <c r="AXH1" s="0"/>
      <c r="AXI1" s="0"/>
      <c r="AXJ1" s="0"/>
      <c r="AXK1" s="0"/>
      <c r="AXL1" s="0"/>
      <c r="AXM1" s="0"/>
      <c r="AXN1" s="0"/>
      <c r="AXO1" s="0"/>
      <c r="AXP1" s="0"/>
      <c r="AXQ1" s="0"/>
      <c r="AXR1" s="0"/>
      <c r="AXS1" s="0"/>
      <c r="AXT1" s="0"/>
      <c r="AXU1" s="0"/>
      <c r="AXV1" s="0"/>
      <c r="AXW1" s="0"/>
      <c r="AXX1" s="0"/>
      <c r="AXY1" s="0"/>
      <c r="AXZ1" s="0"/>
      <c r="AYA1" s="0"/>
      <c r="AYB1" s="0"/>
      <c r="AYC1" s="0"/>
      <c r="AYD1" s="0"/>
      <c r="AYE1" s="0"/>
      <c r="AYF1" s="0"/>
      <c r="AYG1" s="0"/>
      <c r="AYH1" s="0"/>
      <c r="AYI1" s="0"/>
      <c r="AYJ1" s="0"/>
      <c r="AYK1" s="0"/>
      <c r="AYL1" s="0"/>
      <c r="AYM1" s="0"/>
      <c r="AYN1" s="0"/>
      <c r="AYO1" s="0"/>
      <c r="AYP1" s="0"/>
      <c r="AYQ1" s="0"/>
      <c r="AYR1" s="0"/>
      <c r="AYS1" s="0"/>
      <c r="AYT1" s="0"/>
      <c r="AYU1" s="0"/>
      <c r="AYV1" s="0"/>
      <c r="AYW1" s="0"/>
      <c r="AYX1" s="0"/>
      <c r="AYY1" s="0"/>
      <c r="AYZ1" s="0"/>
      <c r="AZA1" s="0"/>
      <c r="AZB1" s="0"/>
      <c r="AZC1" s="0"/>
      <c r="AZD1" s="0"/>
      <c r="AZE1" s="0"/>
      <c r="AZF1" s="0"/>
      <c r="AZG1" s="0"/>
      <c r="AZH1" s="0"/>
      <c r="AZI1" s="0"/>
      <c r="AZJ1" s="0"/>
      <c r="AZK1" s="0"/>
      <c r="AZL1" s="0"/>
      <c r="AZM1" s="0"/>
      <c r="AZN1" s="0"/>
      <c r="AZO1" s="0"/>
      <c r="AZP1" s="0"/>
      <c r="AZQ1" s="0"/>
      <c r="AZR1" s="0"/>
      <c r="AZS1" s="0"/>
      <c r="AZT1" s="0"/>
      <c r="AZU1" s="0"/>
      <c r="AZV1" s="0"/>
      <c r="AZW1" s="0"/>
      <c r="AZX1" s="0"/>
      <c r="AZY1" s="0"/>
      <c r="AZZ1" s="0"/>
      <c r="BAA1" s="0"/>
      <c r="BAB1" s="0"/>
      <c r="BAC1" s="0"/>
      <c r="BAD1" s="0"/>
      <c r="BAE1" s="0"/>
      <c r="BAF1" s="0"/>
      <c r="BAG1" s="0"/>
      <c r="BAH1" s="0"/>
      <c r="BAI1" s="0"/>
      <c r="BAJ1" s="0"/>
      <c r="BAK1" s="0"/>
      <c r="BAL1" s="0"/>
      <c r="BAM1" s="0"/>
      <c r="BAN1" s="0"/>
      <c r="BAO1" s="0"/>
      <c r="BAP1" s="0"/>
      <c r="BAQ1" s="0"/>
      <c r="BAR1" s="0"/>
      <c r="BAS1" s="0"/>
      <c r="BAT1" s="0"/>
      <c r="BAU1" s="0"/>
      <c r="BAV1" s="0"/>
      <c r="BAW1" s="0"/>
      <c r="BAX1" s="0"/>
      <c r="BAY1" s="0"/>
      <c r="BAZ1" s="0"/>
      <c r="BBA1" s="0"/>
      <c r="BBB1" s="0"/>
      <c r="BBC1" s="0"/>
      <c r="BBD1" s="0"/>
      <c r="BBE1" s="0"/>
      <c r="BBF1" s="0"/>
      <c r="BBG1" s="0"/>
      <c r="BBH1" s="0"/>
      <c r="BBI1" s="0"/>
      <c r="BBJ1" s="0"/>
      <c r="BBK1" s="0"/>
      <c r="BBL1" s="0"/>
      <c r="BBM1" s="0"/>
      <c r="BBN1" s="0"/>
      <c r="BBO1" s="0"/>
      <c r="BBP1" s="0"/>
      <c r="BBQ1" s="0"/>
      <c r="BBR1" s="0"/>
      <c r="BBS1" s="0"/>
      <c r="BBT1" s="0"/>
      <c r="BBU1" s="0"/>
      <c r="BBV1" s="0"/>
      <c r="BBW1" s="0"/>
      <c r="BBX1" s="0"/>
      <c r="BBY1" s="0"/>
      <c r="BBZ1" s="0"/>
      <c r="BCA1" s="0"/>
      <c r="BCB1" s="0"/>
      <c r="BCC1" s="0"/>
      <c r="BCD1" s="0"/>
      <c r="BCE1" s="0"/>
      <c r="BCF1" s="0"/>
      <c r="BCG1" s="0"/>
      <c r="BCH1" s="0"/>
      <c r="BCI1" s="0"/>
      <c r="BCJ1" s="0"/>
      <c r="BCK1" s="0"/>
      <c r="BCL1" s="0"/>
      <c r="BCM1" s="0"/>
      <c r="BCN1" s="0"/>
      <c r="BCO1" s="0"/>
      <c r="BCP1" s="0"/>
      <c r="BCQ1" s="0"/>
      <c r="BCR1" s="0"/>
      <c r="BCS1" s="0"/>
      <c r="BCT1" s="0"/>
      <c r="BCU1" s="0"/>
      <c r="BCV1" s="0"/>
      <c r="BCW1" s="0"/>
      <c r="BCX1" s="0"/>
      <c r="BCY1" s="0"/>
      <c r="BCZ1" s="0"/>
      <c r="BDA1" s="0"/>
      <c r="BDB1" s="0"/>
      <c r="BDC1" s="0"/>
      <c r="BDD1" s="0"/>
      <c r="BDE1" s="0"/>
      <c r="BDF1" s="0"/>
      <c r="BDG1" s="0"/>
      <c r="BDH1" s="0"/>
      <c r="BDI1" s="0"/>
      <c r="BDJ1" s="0"/>
      <c r="BDK1" s="0"/>
      <c r="BDL1" s="0"/>
      <c r="BDM1" s="0"/>
      <c r="BDN1" s="0"/>
      <c r="BDO1" s="0"/>
      <c r="BDP1" s="0"/>
      <c r="BDQ1" s="0"/>
      <c r="BDR1" s="0"/>
      <c r="BDS1" s="0"/>
      <c r="BDT1" s="0"/>
      <c r="BDU1" s="0"/>
      <c r="BDV1" s="0"/>
      <c r="BDW1" s="0"/>
      <c r="BDX1" s="0"/>
      <c r="BDY1" s="0"/>
      <c r="BDZ1" s="0"/>
      <c r="BEA1" s="0"/>
      <c r="BEB1" s="0"/>
      <c r="BEC1" s="0"/>
      <c r="BED1" s="0"/>
      <c r="BEE1" s="0"/>
      <c r="BEF1" s="0"/>
      <c r="BEG1" s="0"/>
      <c r="BEH1" s="0"/>
      <c r="BEI1" s="0"/>
      <c r="BEJ1" s="0"/>
      <c r="BEK1" s="0"/>
      <c r="BEL1" s="0"/>
      <c r="BEM1" s="0"/>
      <c r="BEN1" s="0"/>
      <c r="BEO1" s="0"/>
      <c r="BEP1" s="0"/>
      <c r="BEQ1" s="0"/>
      <c r="BER1" s="0"/>
      <c r="BES1" s="0"/>
      <c r="BET1" s="0"/>
      <c r="BEU1" s="0"/>
      <c r="BEV1" s="0"/>
      <c r="BEW1" s="0"/>
      <c r="BEX1" s="0"/>
      <c r="BEY1" s="0"/>
      <c r="BEZ1" s="0"/>
      <c r="BFA1" s="0"/>
      <c r="BFB1" s="0"/>
      <c r="BFC1" s="0"/>
      <c r="BFD1" s="0"/>
      <c r="BFE1" s="0"/>
      <c r="BFF1" s="0"/>
      <c r="BFG1" s="0"/>
      <c r="BFH1" s="0"/>
      <c r="BFI1" s="0"/>
      <c r="BFJ1" s="0"/>
      <c r="BFK1" s="0"/>
      <c r="BFL1" s="0"/>
      <c r="BFM1" s="0"/>
      <c r="BFN1" s="0"/>
      <c r="BFO1" s="0"/>
      <c r="BFP1" s="0"/>
      <c r="BFQ1" s="0"/>
      <c r="BFR1" s="0"/>
      <c r="BFS1" s="0"/>
      <c r="BFT1" s="0"/>
      <c r="BFU1" s="0"/>
      <c r="BFV1" s="0"/>
      <c r="BFW1" s="0"/>
      <c r="BFX1" s="0"/>
      <c r="BFY1" s="0"/>
      <c r="BFZ1" s="0"/>
      <c r="BGA1" s="0"/>
      <c r="BGB1" s="0"/>
      <c r="BGC1" s="0"/>
      <c r="BGD1" s="0"/>
      <c r="BGE1" s="0"/>
      <c r="BGF1" s="0"/>
      <c r="BGG1" s="0"/>
      <c r="BGH1" s="0"/>
      <c r="BGI1" s="0"/>
      <c r="BGJ1" s="0"/>
      <c r="BGK1" s="0"/>
      <c r="BGL1" s="0"/>
      <c r="BGM1" s="0"/>
      <c r="BGN1" s="0"/>
      <c r="BGO1" s="0"/>
      <c r="BGP1" s="0"/>
      <c r="BGQ1" s="0"/>
      <c r="BGR1" s="0"/>
      <c r="BGS1" s="0"/>
      <c r="BGT1" s="0"/>
      <c r="BGU1" s="0"/>
      <c r="BGV1" s="0"/>
      <c r="BGW1" s="0"/>
      <c r="BGX1" s="0"/>
      <c r="BGY1" s="0"/>
      <c r="BGZ1" s="0"/>
      <c r="BHA1" s="0"/>
      <c r="BHB1" s="0"/>
      <c r="BHC1" s="0"/>
      <c r="BHD1" s="0"/>
      <c r="BHE1" s="0"/>
      <c r="BHF1" s="0"/>
      <c r="BHG1" s="0"/>
      <c r="BHH1" s="0"/>
      <c r="BHI1" s="0"/>
      <c r="BHJ1" s="0"/>
      <c r="BHK1" s="0"/>
      <c r="BHL1" s="0"/>
      <c r="BHM1" s="0"/>
      <c r="BHN1" s="0"/>
      <c r="BHO1" s="0"/>
      <c r="BHP1" s="0"/>
      <c r="BHQ1" s="0"/>
      <c r="BHR1" s="0"/>
      <c r="BHS1" s="0"/>
      <c r="BHT1" s="0"/>
      <c r="BHU1" s="0"/>
      <c r="BHV1" s="0"/>
      <c r="BHW1" s="0"/>
      <c r="BHX1" s="0"/>
      <c r="BHY1" s="0"/>
      <c r="BHZ1" s="0"/>
      <c r="BIA1" s="0"/>
      <c r="BIB1" s="0"/>
      <c r="BIC1" s="0"/>
      <c r="BID1" s="0"/>
      <c r="BIE1" s="0"/>
      <c r="BIF1" s="0"/>
      <c r="BIG1" s="0"/>
      <c r="BIH1" s="0"/>
      <c r="BII1" s="0"/>
      <c r="BIJ1" s="0"/>
      <c r="BIK1" s="0"/>
      <c r="BIL1" s="0"/>
      <c r="BIM1" s="0"/>
      <c r="BIN1" s="0"/>
      <c r="BIO1" s="0"/>
      <c r="BIP1" s="0"/>
      <c r="BIQ1" s="0"/>
      <c r="BIR1" s="0"/>
      <c r="BIS1" s="0"/>
      <c r="BIT1" s="0"/>
      <c r="BIU1" s="0"/>
      <c r="BIV1" s="0"/>
      <c r="BIW1" s="0"/>
      <c r="BIX1" s="0"/>
      <c r="BIY1" s="0"/>
      <c r="BIZ1" s="0"/>
      <c r="BJA1" s="0"/>
      <c r="BJB1" s="0"/>
      <c r="BJC1" s="0"/>
      <c r="BJD1" s="0"/>
      <c r="BJE1" s="0"/>
      <c r="BJF1" s="0"/>
      <c r="BJG1" s="0"/>
      <c r="BJH1" s="0"/>
      <c r="BJI1" s="0"/>
      <c r="BJJ1" s="0"/>
      <c r="BJK1" s="0"/>
      <c r="BJL1" s="0"/>
      <c r="BJM1" s="0"/>
      <c r="BJN1" s="0"/>
      <c r="BJO1" s="0"/>
      <c r="BJP1" s="0"/>
      <c r="BJQ1" s="0"/>
      <c r="BJR1" s="0"/>
      <c r="BJS1" s="0"/>
      <c r="BJT1" s="0"/>
      <c r="BJU1" s="0"/>
      <c r="BJV1" s="0"/>
      <c r="BJW1" s="0"/>
      <c r="BJX1" s="0"/>
      <c r="BJY1" s="0"/>
      <c r="BJZ1" s="0"/>
      <c r="BKA1" s="0"/>
      <c r="BKB1" s="0"/>
      <c r="BKC1" s="0"/>
      <c r="BKD1" s="0"/>
      <c r="BKE1" s="0"/>
      <c r="BKF1" s="0"/>
      <c r="BKG1" s="0"/>
      <c r="BKH1" s="0"/>
      <c r="BKI1" s="0"/>
      <c r="BKJ1" s="0"/>
      <c r="BKK1" s="0"/>
      <c r="BKL1" s="0"/>
      <c r="BKM1" s="0"/>
      <c r="BKN1" s="0"/>
      <c r="BKO1" s="0"/>
      <c r="BKP1" s="0"/>
      <c r="BKQ1" s="0"/>
      <c r="BKR1" s="0"/>
      <c r="BKS1" s="0"/>
      <c r="BKT1" s="0"/>
      <c r="BKU1" s="0"/>
      <c r="BKV1" s="0"/>
      <c r="BKW1" s="0"/>
      <c r="BKX1" s="0"/>
      <c r="BKY1" s="0"/>
      <c r="BKZ1" s="0"/>
      <c r="BLA1" s="0"/>
      <c r="BLB1" s="0"/>
      <c r="BLC1" s="0"/>
      <c r="BLD1" s="0"/>
      <c r="BLE1" s="0"/>
      <c r="BLF1" s="0"/>
      <c r="BLG1" s="0"/>
      <c r="BLH1" s="0"/>
      <c r="BLI1" s="0"/>
      <c r="BLJ1" s="0"/>
      <c r="BLK1" s="0"/>
      <c r="BLL1" s="0"/>
      <c r="BLM1" s="0"/>
      <c r="BLN1" s="0"/>
      <c r="BLO1" s="0"/>
      <c r="BLP1" s="0"/>
      <c r="BLQ1" s="0"/>
      <c r="BLR1" s="0"/>
      <c r="BLS1" s="0"/>
      <c r="BLT1" s="0"/>
      <c r="BLU1" s="0"/>
      <c r="BLV1" s="0"/>
      <c r="BLW1" s="0"/>
      <c r="BLX1" s="0"/>
      <c r="BLY1" s="0"/>
      <c r="BLZ1" s="0"/>
      <c r="BMA1" s="0"/>
      <c r="BMB1" s="0"/>
      <c r="BMC1" s="0"/>
      <c r="BMD1" s="0"/>
      <c r="BME1" s="0"/>
      <c r="BMF1" s="0"/>
      <c r="BMG1" s="0"/>
      <c r="BMH1" s="0"/>
      <c r="BMI1" s="0"/>
      <c r="BMJ1" s="0"/>
      <c r="BMK1" s="0"/>
      <c r="BML1" s="0"/>
      <c r="BMM1" s="0"/>
      <c r="BMN1" s="0"/>
      <c r="BMO1" s="0"/>
      <c r="BMP1" s="0"/>
      <c r="BMQ1" s="0"/>
      <c r="BMR1" s="0"/>
      <c r="BMS1" s="0"/>
      <c r="BMT1" s="0"/>
      <c r="BMU1" s="0"/>
      <c r="BMV1" s="0"/>
      <c r="BMW1" s="0"/>
      <c r="BMX1" s="0"/>
      <c r="BMY1" s="0"/>
      <c r="BMZ1" s="0"/>
      <c r="BNA1" s="0"/>
      <c r="BNB1" s="0"/>
      <c r="BNC1" s="0"/>
      <c r="BND1" s="0"/>
      <c r="BNE1" s="0"/>
      <c r="BNF1" s="0"/>
      <c r="BNG1" s="0"/>
      <c r="BNH1" s="0"/>
      <c r="BNI1" s="0"/>
      <c r="BNJ1" s="0"/>
      <c r="BNK1" s="0"/>
      <c r="BNL1" s="0"/>
      <c r="BNM1" s="0"/>
      <c r="BNN1" s="0"/>
      <c r="BNO1" s="0"/>
      <c r="BNP1" s="0"/>
      <c r="BNQ1" s="0"/>
      <c r="BNR1" s="0"/>
      <c r="BNS1" s="0"/>
      <c r="BNT1" s="0"/>
      <c r="BNU1" s="0"/>
      <c r="BNV1" s="0"/>
      <c r="BNW1" s="0"/>
      <c r="BNX1" s="0"/>
      <c r="BNY1" s="0"/>
      <c r="BNZ1" s="0"/>
      <c r="BOA1" s="0"/>
      <c r="BOB1" s="0"/>
      <c r="BOC1" s="0"/>
      <c r="BOD1" s="0"/>
      <c r="BOE1" s="0"/>
      <c r="BOF1" s="0"/>
      <c r="BOG1" s="0"/>
      <c r="BOH1" s="0"/>
      <c r="BOI1" s="0"/>
      <c r="BOJ1" s="0"/>
      <c r="BOK1" s="0"/>
      <c r="BOL1" s="0"/>
      <c r="BOM1" s="0"/>
      <c r="BON1" s="0"/>
      <c r="BOO1" s="0"/>
      <c r="BOP1" s="0"/>
      <c r="BOQ1" s="0"/>
      <c r="BOR1" s="0"/>
      <c r="BOS1" s="0"/>
      <c r="BOT1" s="0"/>
      <c r="BOU1" s="0"/>
      <c r="BOV1" s="0"/>
      <c r="BOW1" s="0"/>
      <c r="BOX1" s="0"/>
      <c r="BOY1" s="0"/>
      <c r="BOZ1" s="0"/>
      <c r="BPA1" s="0"/>
      <c r="BPB1" s="0"/>
      <c r="BPC1" s="0"/>
      <c r="BPD1" s="0"/>
      <c r="BPE1" s="0"/>
      <c r="BPF1" s="0"/>
      <c r="BPG1" s="0"/>
      <c r="BPH1" s="0"/>
      <c r="BPI1" s="0"/>
      <c r="BPJ1" s="0"/>
      <c r="BPK1" s="0"/>
      <c r="BPL1" s="0"/>
      <c r="BPM1" s="0"/>
      <c r="BPN1" s="0"/>
      <c r="BPO1" s="0"/>
      <c r="BPP1" s="0"/>
      <c r="BPQ1" s="0"/>
      <c r="BPR1" s="0"/>
      <c r="BPS1" s="0"/>
      <c r="BPT1" s="0"/>
      <c r="BPU1" s="0"/>
      <c r="BPV1" s="0"/>
      <c r="BPW1" s="0"/>
      <c r="BPX1" s="0"/>
      <c r="BPY1" s="0"/>
      <c r="BPZ1" s="0"/>
      <c r="BQA1" s="0"/>
      <c r="BQB1" s="0"/>
      <c r="BQC1" s="0"/>
      <c r="BQD1" s="0"/>
      <c r="BQE1" s="0"/>
      <c r="BQF1" s="0"/>
      <c r="BQG1" s="0"/>
      <c r="BQH1" s="0"/>
      <c r="BQI1" s="0"/>
      <c r="BQJ1" s="0"/>
      <c r="BQK1" s="0"/>
      <c r="BQL1" s="0"/>
      <c r="BQM1" s="0"/>
      <c r="BQN1" s="0"/>
      <c r="BQO1" s="0"/>
      <c r="BQP1" s="0"/>
      <c r="BQQ1" s="0"/>
      <c r="BQR1" s="0"/>
      <c r="BQS1" s="0"/>
      <c r="BQT1" s="0"/>
      <c r="BQU1" s="0"/>
      <c r="BQV1" s="0"/>
      <c r="BQW1" s="0"/>
      <c r="BQX1" s="0"/>
      <c r="BQY1" s="0"/>
      <c r="BQZ1" s="0"/>
      <c r="BRA1" s="0"/>
      <c r="BRB1" s="0"/>
      <c r="BRC1" s="0"/>
      <c r="BRD1" s="0"/>
      <c r="BRE1" s="0"/>
      <c r="BRF1" s="0"/>
      <c r="BRG1" s="0"/>
      <c r="BRH1" s="0"/>
      <c r="BRI1" s="0"/>
      <c r="BRJ1" s="0"/>
      <c r="BRK1" s="0"/>
      <c r="BRL1" s="0"/>
      <c r="BRM1" s="0"/>
      <c r="BRN1" s="0"/>
      <c r="BRO1" s="0"/>
      <c r="BRP1" s="0"/>
      <c r="BRQ1" s="0"/>
      <c r="BRR1" s="0"/>
      <c r="BRS1" s="0"/>
      <c r="BRT1" s="0"/>
      <c r="BRU1" s="0"/>
      <c r="BRV1" s="0"/>
      <c r="BRW1" s="0"/>
      <c r="BRX1" s="0"/>
      <c r="BRY1" s="0"/>
      <c r="BRZ1" s="0"/>
      <c r="BSA1" s="0"/>
      <c r="BSB1" s="0"/>
      <c r="BSC1" s="0"/>
      <c r="BSD1" s="0"/>
      <c r="BSE1" s="0"/>
      <c r="BSF1" s="0"/>
      <c r="BSG1" s="0"/>
      <c r="BSH1" s="0"/>
      <c r="BSI1" s="0"/>
      <c r="BSJ1" s="0"/>
      <c r="BSK1" s="0"/>
      <c r="BSL1" s="0"/>
      <c r="BSM1" s="0"/>
      <c r="BSN1" s="0"/>
      <c r="BSO1" s="0"/>
      <c r="BSP1" s="0"/>
      <c r="BSQ1" s="0"/>
      <c r="BSR1" s="0"/>
      <c r="BSS1" s="0"/>
      <c r="BST1" s="0"/>
      <c r="BSU1" s="0"/>
      <c r="BSV1" s="0"/>
      <c r="BSW1" s="0"/>
      <c r="BSX1" s="0"/>
      <c r="BSY1" s="0"/>
      <c r="BSZ1" s="0"/>
      <c r="BTA1" s="0"/>
      <c r="BTB1" s="0"/>
      <c r="BTC1" s="0"/>
      <c r="BTD1" s="0"/>
      <c r="BTE1" s="0"/>
      <c r="BTF1" s="0"/>
      <c r="BTG1" s="0"/>
      <c r="BTH1" s="0"/>
      <c r="BTI1" s="0"/>
      <c r="BTJ1" s="0"/>
      <c r="BTK1" s="0"/>
      <c r="BTL1" s="0"/>
      <c r="BTM1" s="0"/>
      <c r="BTN1" s="0"/>
      <c r="BTO1" s="0"/>
      <c r="BTP1" s="0"/>
      <c r="BTQ1" s="0"/>
      <c r="BTR1" s="0"/>
      <c r="BTS1" s="0"/>
      <c r="BTT1" s="0"/>
      <c r="BTU1" s="0"/>
      <c r="BTV1" s="0"/>
      <c r="BTW1" s="0"/>
      <c r="BTX1" s="0"/>
      <c r="BTY1" s="0"/>
      <c r="BTZ1" s="0"/>
      <c r="BUA1" s="0"/>
      <c r="BUB1" s="0"/>
      <c r="BUC1" s="0"/>
      <c r="BUD1" s="0"/>
      <c r="BUE1" s="0"/>
      <c r="BUF1" s="0"/>
      <c r="BUG1" s="0"/>
      <c r="BUH1" s="0"/>
      <c r="BUI1" s="0"/>
      <c r="BUJ1" s="0"/>
      <c r="BUK1" s="0"/>
      <c r="BUL1" s="0"/>
      <c r="BUM1" s="0"/>
      <c r="BUN1" s="0"/>
      <c r="BUO1" s="0"/>
      <c r="BUP1" s="0"/>
      <c r="BUQ1" s="0"/>
      <c r="BUR1" s="0"/>
      <c r="BUS1" s="0"/>
      <c r="BUT1" s="0"/>
      <c r="BUU1" s="0"/>
      <c r="BUV1" s="0"/>
      <c r="BUW1" s="0"/>
      <c r="BUX1" s="0"/>
      <c r="BUY1" s="0"/>
      <c r="BUZ1" s="0"/>
      <c r="BVA1" s="0"/>
      <c r="BVB1" s="0"/>
      <c r="BVC1" s="0"/>
      <c r="BVD1" s="0"/>
      <c r="BVE1" s="0"/>
      <c r="BVF1" s="0"/>
      <c r="BVG1" s="0"/>
      <c r="BVH1" s="0"/>
      <c r="BVI1" s="0"/>
      <c r="BVJ1" s="0"/>
      <c r="BVK1" s="0"/>
      <c r="BVL1" s="0"/>
      <c r="BVM1" s="0"/>
      <c r="BVN1" s="0"/>
      <c r="BVO1" s="0"/>
      <c r="BVP1" s="0"/>
      <c r="BVQ1" s="0"/>
      <c r="BVR1" s="0"/>
      <c r="BVS1" s="0"/>
      <c r="BVT1" s="0"/>
      <c r="BVU1" s="0"/>
      <c r="BVV1" s="0"/>
      <c r="BVW1" s="0"/>
      <c r="BVX1" s="0"/>
      <c r="BVY1" s="0"/>
      <c r="BVZ1" s="0"/>
      <c r="BWA1" s="0"/>
      <c r="BWB1" s="0"/>
      <c r="BWC1" s="0"/>
      <c r="BWD1" s="0"/>
      <c r="BWE1" s="0"/>
      <c r="BWF1" s="0"/>
      <c r="BWG1" s="0"/>
      <c r="BWH1" s="0"/>
      <c r="BWI1" s="0"/>
      <c r="BWJ1" s="0"/>
      <c r="BWK1" s="0"/>
      <c r="BWL1" s="0"/>
      <c r="BWM1" s="0"/>
      <c r="BWN1" s="0"/>
      <c r="BWO1" s="0"/>
      <c r="BWP1" s="0"/>
      <c r="BWQ1" s="0"/>
      <c r="BWR1" s="0"/>
      <c r="BWS1" s="0"/>
      <c r="BWT1" s="0"/>
      <c r="BWU1" s="0"/>
      <c r="BWV1" s="0"/>
      <c r="BWW1" s="0"/>
      <c r="BWX1" s="0"/>
      <c r="BWY1" s="0"/>
      <c r="BWZ1" s="0"/>
      <c r="BXA1" s="0"/>
      <c r="BXB1" s="0"/>
      <c r="BXC1" s="0"/>
      <c r="BXD1" s="0"/>
      <c r="BXE1" s="0"/>
      <c r="BXF1" s="0"/>
      <c r="BXG1" s="0"/>
      <c r="BXH1" s="0"/>
      <c r="BXI1" s="0"/>
      <c r="BXJ1" s="0"/>
      <c r="BXK1" s="0"/>
      <c r="BXL1" s="0"/>
      <c r="BXM1" s="0"/>
      <c r="BXN1" s="0"/>
      <c r="BXO1" s="0"/>
      <c r="BXP1" s="0"/>
      <c r="BXQ1" s="0"/>
      <c r="BXR1" s="0"/>
      <c r="BXS1" s="0"/>
      <c r="BXT1" s="0"/>
      <c r="BXU1" s="0"/>
      <c r="BXV1" s="0"/>
      <c r="BXW1" s="0"/>
      <c r="BXX1" s="0"/>
      <c r="BXY1" s="0"/>
      <c r="BXZ1" s="0"/>
      <c r="BYA1" s="0"/>
      <c r="BYB1" s="0"/>
      <c r="BYC1" s="0"/>
      <c r="BYD1" s="0"/>
      <c r="BYE1" s="0"/>
      <c r="BYF1" s="0"/>
      <c r="BYG1" s="0"/>
      <c r="BYH1" s="0"/>
      <c r="BYI1" s="0"/>
      <c r="BYJ1" s="0"/>
      <c r="BYK1" s="0"/>
      <c r="BYL1" s="0"/>
      <c r="BYM1" s="0"/>
      <c r="BYN1" s="0"/>
      <c r="BYO1" s="0"/>
      <c r="BYP1" s="0"/>
      <c r="BYQ1" s="0"/>
      <c r="BYR1" s="0"/>
      <c r="BYS1" s="0"/>
      <c r="BYT1" s="0"/>
      <c r="BYU1" s="0"/>
      <c r="BYV1" s="0"/>
      <c r="BYW1" s="0"/>
      <c r="BYX1" s="0"/>
      <c r="BYY1" s="0"/>
      <c r="BYZ1" s="0"/>
      <c r="BZA1" s="0"/>
      <c r="BZB1" s="0"/>
      <c r="BZC1" s="0"/>
      <c r="BZD1" s="0"/>
      <c r="BZE1" s="0"/>
      <c r="BZF1" s="0"/>
      <c r="BZG1" s="0"/>
      <c r="BZH1" s="0"/>
      <c r="BZI1" s="0"/>
      <c r="BZJ1" s="0"/>
      <c r="BZK1" s="0"/>
      <c r="BZL1" s="0"/>
      <c r="BZM1" s="0"/>
      <c r="BZN1" s="0"/>
      <c r="BZO1" s="0"/>
      <c r="BZP1" s="0"/>
      <c r="BZQ1" s="0"/>
      <c r="BZR1" s="0"/>
      <c r="BZS1" s="0"/>
      <c r="BZT1" s="0"/>
      <c r="BZU1" s="0"/>
      <c r="BZV1" s="0"/>
      <c r="BZW1" s="0"/>
      <c r="BZX1" s="0"/>
      <c r="BZY1" s="0"/>
      <c r="BZZ1" s="0"/>
      <c r="CAA1" s="0"/>
      <c r="CAB1" s="0"/>
      <c r="CAC1" s="0"/>
      <c r="CAD1" s="0"/>
      <c r="CAE1" s="0"/>
      <c r="CAF1" s="0"/>
      <c r="CAG1" s="0"/>
      <c r="CAH1" s="0"/>
      <c r="CAI1" s="0"/>
      <c r="CAJ1" s="0"/>
      <c r="CAK1" s="0"/>
      <c r="CAL1" s="0"/>
      <c r="CAM1" s="0"/>
      <c r="CAN1" s="0"/>
      <c r="CAO1" s="0"/>
      <c r="CAP1" s="0"/>
      <c r="CAQ1" s="0"/>
      <c r="CAR1" s="0"/>
      <c r="CAS1" s="0"/>
      <c r="CAT1" s="0"/>
      <c r="CAU1" s="0"/>
      <c r="CAV1" s="0"/>
      <c r="CAW1" s="0"/>
      <c r="CAX1" s="0"/>
      <c r="CAY1" s="0"/>
      <c r="CAZ1" s="0"/>
      <c r="CBA1" s="0"/>
      <c r="CBB1" s="0"/>
      <c r="CBC1" s="0"/>
      <c r="CBD1" s="0"/>
      <c r="CBE1" s="0"/>
      <c r="CBF1" s="0"/>
      <c r="CBG1" s="0"/>
      <c r="CBH1" s="0"/>
      <c r="CBI1" s="0"/>
      <c r="CBJ1" s="0"/>
      <c r="CBK1" s="0"/>
      <c r="CBL1" s="0"/>
      <c r="CBM1" s="0"/>
      <c r="CBN1" s="0"/>
      <c r="CBO1" s="0"/>
      <c r="CBP1" s="0"/>
      <c r="CBQ1" s="0"/>
      <c r="CBR1" s="0"/>
      <c r="CBS1" s="0"/>
      <c r="CBT1" s="0"/>
      <c r="CBU1" s="0"/>
      <c r="CBV1" s="0"/>
      <c r="CBW1" s="0"/>
      <c r="CBX1" s="0"/>
      <c r="CBY1" s="0"/>
      <c r="CBZ1" s="0"/>
      <c r="CCA1" s="0"/>
      <c r="CCB1" s="0"/>
      <c r="CCC1" s="0"/>
      <c r="CCD1" s="0"/>
      <c r="CCE1" s="0"/>
      <c r="CCF1" s="0"/>
      <c r="CCG1" s="0"/>
      <c r="CCH1" s="0"/>
      <c r="CCI1" s="0"/>
      <c r="CCJ1" s="0"/>
      <c r="CCK1" s="0"/>
      <c r="CCL1" s="0"/>
      <c r="CCM1" s="0"/>
      <c r="CCN1" s="0"/>
      <c r="CCO1" s="0"/>
      <c r="CCP1" s="0"/>
      <c r="CCQ1" s="0"/>
      <c r="CCR1" s="0"/>
      <c r="CCS1" s="0"/>
      <c r="CCT1" s="0"/>
      <c r="CCU1" s="0"/>
      <c r="CCV1" s="0"/>
      <c r="CCW1" s="0"/>
      <c r="CCX1" s="0"/>
      <c r="CCY1" s="0"/>
      <c r="CCZ1" s="0"/>
      <c r="CDA1" s="0"/>
      <c r="CDB1" s="0"/>
      <c r="CDC1" s="0"/>
      <c r="CDD1" s="0"/>
      <c r="CDE1" s="0"/>
      <c r="CDF1" s="0"/>
      <c r="CDG1" s="0"/>
      <c r="CDH1" s="0"/>
      <c r="CDI1" s="0"/>
      <c r="CDJ1" s="0"/>
      <c r="CDK1" s="0"/>
      <c r="CDL1" s="0"/>
      <c r="CDM1" s="0"/>
      <c r="CDN1" s="0"/>
      <c r="CDO1" s="0"/>
      <c r="CDP1" s="0"/>
      <c r="CDQ1" s="0"/>
      <c r="CDR1" s="0"/>
      <c r="CDS1" s="0"/>
      <c r="CDT1" s="0"/>
      <c r="CDU1" s="0"/>
      <c r="CDV1" s="0"/>
      <c r="CDW1" s="0"/>
      <c r="CDX1" s="0"/>
      <c r="CDY1" s="0"/>
      <c r="CDZ1" s="0"/>
      <c r="CEA1" s="0"/>
      <c r="CEB1" s="0"/>
      <c r="CEC1" s="0"/>
      <c r="CED1" s="0"/>
      <c r="CEE1" s="0"/>
      <c r="CEF1" s="0"/>
      <c r="CEG1" s="0"/>
      <c r="CEH1" s="0"/>
      <c r="CEI1" s="0"/>
      <c r="CEJ1" s="0"/>
      <c r="CEK1" s="0"/>
      <c r="CEL1" s="0"/>
      <c r="CEM1" s="0"/>
      <c r="CEN1" s="0"/>
      <c r="CEO1" s="0"/>
      <c r="CEP1" s="0"/>
      <c r="CEQ1" s="0"/>
      <c r="CER1" s="0"/>
      <c r="CES1" s="0"/>
      <c r="CET1" s="0"/>
      <c r="CEU1" s="0"/>
      <c r="CEV1" s="0"/>
      <c r="CEW1" s="0"/>
      <c r="CEX1" s="0"/>
      <c r="CEY1" s="0"/>
      <c r="CEZ1" s="0"/>
      <c r="CFA1" s="0"/>
      <c r="CFB1" s="0"/>
      <c r="CFC1" s="0"/>
      <c r="CFD1" s="0"/>
      <c r="CFE1" s="0"/>
      <c r="CFF1" s="0"/>
      <c r="CFG1" s="0"/>
      <c r="CFH1" s="0"/>
      <c r="CFI1" s="0"/>
      <c r="CFJ1" s="0"/>
      <c r="CFK1" s="0"/>
      <c r="CFL1" s="0"/>
      <c r="CFM1" s="0"/>
      <c r="CFN1" s="0"/>
      <c r="CFO1" s="0"/>
      <c r="CFP1" s="0"/>
      <c r="CFQ1" s="0"/>
      <c r="CFR1" s="0"/>
      <c r="CFS1" s="0"/>
      <c r="CFT1" s="0"/>
      <c r="CFU1" s="0"/>
      <c r="CFV1" s="0"/>
      <c r="CFW1" s="0"/>
      <c r="CFX1" s="0"/>
      <c r="CFY1" s="0"/>
      <c r="CFZ1" s="0"/>
      <c r="CGA1" s="0"/>
      <c r="CGB1" s="0"/>
      <c r="CGC1" s="0"/>
      <c r="CGD1" s="0"/>
      <c r="CGE1" s="0"/>
      <c r="CGF1" s="0"/>
      <c r="CGG1" s="0"/>
      <c r="CGH1" s="0"/>
      <c r="CGI1" s="0"/>
      <c r="CGJ1" s="0"/>
      <c r="CGK1" s="0"/>
      <c r="CGL1" s="0"/>
      <c r="CGM1" s="0"/>
      <c r="CGN1" s="0"/>
      <c r="CGO1" s="0"/>
      <c r="CGP1" s="0"/>
      <c r="CGQ1" s="0"/>
      <c r="CGR1" s="0"/>
      <c r="CGS1" s="0"/>
      <c r="CGT1" s="0"/>
      <c r="CGU1" s="0"/>
      <c r="CGV1" s="0"/>
      <c r="CGW1" s="0"/>
      <c r="CGX1" s="0"/>
      <c r="CGY1" s="0"/>
      <c r="CGZ1" s="0"/>
      <c r="CHA1" s="0"/>
      <c r="CHB1" s="0"/>
      <c r="CHC1" s="0"/>
      <c r="CHD1" s="0"/>
      <c r="CHE1" s="0"/>
      <c r="CHF1" s="0"/>
      <c r="CHG1" s="0"/>
      <c r="CHH1" s="0"/>
      <c r="CHI1" s="0"/>
      <c r="CHJ1" s="0"/>
      <c r="CHK1" s="0"/>
      <c r="CHL1" s="0"/>
      <c r="CHM1" s="0"/>
      <c r="CHN1" s="0"/>
      <c r="CHO1" s="0"/>
      <c r="CHP1" s="0"/>
      <c r="CHQ1" s="0"/>
      <c r="CHR1" s="0"/>
      <c r="CHS1" s="0"/>
      <c r="CHT1" s="0"/>
      <c r="CHU1" s="0"/>
      <c r="CHV1" s="0"/>
      <c r="CHW1" s="0"/>
      <c r="CHX1" s="0"/>
      <c r="CHY1" s="0"/>
      <c r="CHZ1" s="0"/>
      <c r="CIA1" s="0"/>
      <c r="CIB1" s="0"/>
      <c r="CIC1" s="0"/>
      <c r="CID1" s="0"/>
      <c r="CIE1" s="0"/>
      <c r="CIF1" s="0"/>
      <c r="CIG1" s="0"/>
      <c r="CIH1" s="0"/>
      <c r="CII1" s="0"/>
      <c r="CIJ1" s="0"/>
      <c r="CIK1" s="0"/>
      <c r="CIL1" s="0"/>
      <c r="CIM1" s="0"/>
      <c r="CIN1" s="0"/>
      <c r="CIO1" s="0"/>
      <c r="CIP1" s="0"/>
      <c r="CIQ1" s="0"/>
      <c r="CIR1" s="0"/>
      <c r="CIS1" s="0"/>
      <c r="CIT1" s="0"/>
      <c r="CIU1" s="0"/>
      <c r="CIV1" s="0"/>
      <c r="CIW1" s="0"/>
      <c r="CIX1" s="0"/>
      <c r="CIY1" s="0"/>
      <c r="CIZ1" s="0"/>
      <c r="CJA1" s="0"/>
      <c r="CJB1" s="0"/>
      <c r="CJC1" s="0"/>
      <c r="CJD1" s="0"/>
      <c r="CJE1" s="0"/>
      <c r="CJF1" s="0"/>
      <c r="CJG1" s="0"/>
      <c r="CJH1" s="0"/>
      <c r="CJI1" s="0"/>
      <c r="CJJ1" s="0"/>
      <c r="CJK1" s="0"/>
      <c r="CJL1" s="0"/>
      <c r="CJM1" s="0"/>
      <c r="CJN1" s="0"/>
      <c r="CJO1" s="0"/>
      <c r="CJP1" s="0"/>
      <c r="CJQ1" s="0"/>
      <c r="CJR1" s="0"/>
      <c r="CJS1" s="0"/>
      <c r="CJT1" s="0"/>
      <c r="CJU1" s="0"/>
      <c r="CJV1" s="0"/>
      <c r="CJW1" s="0"/>
      <c r="CJX1" s="0"/>
      <c r="CJY1" s="0"/>
      <c r="CJZ1" s="0"/>
      <c r="CKA1" s="0"/>
      <c r="CKB1" s="0"/>
      <c r="CKC1" s="0"/>
      <c r="CKD1" s="0"/>
      <c r="CKE1" s="0"/>
      <c r="CKF1" s="0"/>
      <c r="CKG1" s="0"/>
      <c r="CKH1" s="0"/>
      <c r="CKI1" s="0"/>
      <c r="CKJ1" s="0"/>
      <c r="CKK1" s="0"/>
      <c r="CKL1" s="0"/>
      <c r="CKM1" s="0"/>
      <c r="CKN1" s="0"/>
      <c r="CKO1" s="0"/>
      <c r="CKP1" s="0"/>
      <c r="CKQ1" s="0"/>
      <c r="CKR1" s="0"/>
      <c r="CKS1" s="0"/>
      <c r="CKT1" s="0"/>
      <c r="CKU1" s="0"/>
      <c r="CKV1" s="0"/>
      <c r="CKW1" s="0"/>
      <c r="CKX1" s="0"/>
      <c r="CKY1" s="0"/>
      <c r="CKZ1" s="0"/>
      <c r="CLA1" s="0"/>
      <c r="CLB1" s="0"/>
      <c r="CLC1" s="0"/>
      <c r="CLD1" s="0"/>
      <c r="CLE1" s="0"/>
      <c r="CLF1" s="0"/>
      <c r="CLG1" s="0"/>
      <c r="CLH1" s="0"/>
      <c r="CLI1" s="0"/>
      <c r="CLJ1" s="0"/>
      <c r="CLK1" s="0"/>
      <c r="CLL1" s="0"/>
      <c r="CLM1" s="0"/>
      <c r="CLN1" s="0"/>
      <c r="CLO1" s="0"/>
      <c r="CLP1" s="0"/>
      <c r="CLQ1" s="0"/>
      <c r="CLR1" s="0"/>
      <c r="CLS1" s="0"/>
      <c r="CLT1" s="0"/>
      <c r="CLU1" s="0"/>
      <c r="CLV1" s="0"/>
      <c r="CLW1" s="0"/>
      <c r="CLX1" s="0"/>
      <c r="CLY1" s="0"/>
      <c r="CLZ1" s="0"/>
      <c r="CMA1" s="0"/>
      <c r="CMB1" s="0"/>
      <c r="CMC1" s="0"/>
      <c r="CMD1" s="0"/>
      <c r="CME1" s="0"/>
      <c r="CMF1" s="0"/>
      <c r="CMG1" s="0"/>
      <c r="CMH1" s="0"/>
      <c r="CMI1" s="0"/>
      <c r="CMJ1" s="0"/>
      <c r="CMK1" s="0"/>
      <c r="CML1" s="0"/>
      <c r="CMM1" s="0"/>
      <c r="CMN1" s="0"/>
      <c r="CMO1" s="0"/>
      <c r="CMP1" s="0"/>
      <c r="CMQ1" s="0"/>
      <c r="CMR1" s="0"/>
      <c r="CMS1" s="0"/>
      <c r="CMT1" s="0"/>
      <c r="CMU1" s="0"/>
      <c r="CMV1" s="0"/>
      <c r="CMW1" s="0"/>
      <c r="CMX1" s="0"/>
      <c r="CMY1" s="0"/>
      <c r="CMZ1" s="0"/>
      <c r="CNA1" s="0"/>
      <c r="CNB1" s="0"/>
      <c r="CNC1" s="0"/>
      <c r="CND1" s="0"/>
      <c r="CNE1" s="0"/>
      <c r="CNF1" s="0"/>
      <c r="CNG1" s="0"/>
      <c r="CNH1" s="0"/>
      <c r="CNI1" s="0"/>
      <c r="CNJ1" s="0"/>
      <c r="CNK1" s="0"/>
      <c r="CNL1" s="0"/>
      <c r="CNM1" s="0"/>
      <c r="CNN1" s="0"/>
      <c r="CNO1" s="0"/>
      <c r="CNP1" s="0"/>
      <c r="CNQ1" s="0"/>
      <c r="CNR1" s="0"/>
      <c r="CNS1" s="0"/>
      <c r="CNT1" s="0"/>
      <c r="CNU1" s="0"/>
      <c r="CNV1" s="0"/>
      <c r="CNW1" s="0"/>
      <c r="CNX1" s="0"/>
      <c r="CNY1" s="0"/>
      <c r="CNZ1" s="0"/>
      <c r="COA1" s="0"/>
      <c r="COB1" s="0"/>
      <c r="COC1" s="0"/>
      <c r="COD1" s="0"/>
      <c r="COE1" s="0"/>
      <c r="COF1" s="0"/>
      <c r="COG1" s="0"/>
      <c r="COH1" s="0"/>
      <c r="COI1" s="0"/>
      <c r="COJ1" s="0"/>
      <c r="COK1" s="0"/>
      <c r="COL1" s="0"/>
      <c r="COM1" s="0"/>
      <c r="CON1" s="0"/>
      <c r="COO1" s="0"/>
      <c r="COP1" s="0"/>
      <c r="COQ1" s="0"/>
      <c r="COR1" s="0"/>
      <c r="COS1" s="0"/>
      <c r="COT1" s="0"/>
      <c r="COU1" s="0"/>
      <c r="COV1" s="0"/>
      <c r="COW1" s="0"/>
      <c r="COX1" s="0"/>
      <c r="COY1" s="0"/>
      <c r="COZ1" s="0"/>
      <c r="CPA1" s="0"/>
      <c r="CPB1" s="0"/>
      <c r="CPC1" s="0"/>
      <c r="CPD1" s="0"/>
      <c r="CPE1" s="0"/>
      <c r="CPF1" s="0"/>
      <c r="CPG1" s="0"/>
      <c r="CPH1" s="0"/>
      <c r="CPI1" s="0"/>
      <c r="CPJ1" s="0"/>
      <c r="CPK1" s="0"/>
      <c r="CPL1" s="0"/>
      <c r="CPM1" s="0"/>
      <c r="CPN1" s="0"/>
      <c r="CPO1" s="0"/>
      <c r="CPP1" s="0"/>
      <c r="CPQ1" s="0"/>
      <c r="CPR1" s="0"/>
      <c r="CPS1" s="0"/>
      <c r="CPT1" s="0"/>
      <c r="CPU1" s="0"/>
      <c r="CPV1" s="0"/>
      <c r="CPW1" s="0"/>
      <c r="CPX1" s="0"/>
      <c r="CPY1" s="0"/>
      <c r="CPZ1" s="0"/>
      <c r="CQA1" s="0"/>
      <c r="CQB1" s="0"/>
      <c r="CQC1" s="0"/>
      <c r="CQD1" s="0"/>
      <c r="CQE1" s="0"/>
      <c r="CQF1" s="0"/>
      <c r="CQG1" s="0"/>
      <c r="CQH1" s="0"/>
      <c r="CQI1" s="0"/>
      <c r="CQJ1" s="0"/>
      <c r="CQK1" s="0"/>
      <c r="CQL1" s="0"/>
      <c r="CQM1" s="0"/>
      <c r="CQN1" s="0"/>
      <c r="CQO1" s="0"/>
      <c r="CQP1" s="0"/>
      <c r="CQQ1" s="0"/>
      <c r="CQR1" s="0"/>
      <c r="CQS1" s="0"/>
      <c r="CQT1" s="0"/>
      <c r="CQU1" s="0"/>
      <c r="CQV1" s="0"/>
      <c r="CQW1" s="0"/>
      <c r="CQX1" s="0"/>
      <c r="CQY1" s="0"/>
      <c r="CQZ1" s="0"/>
      <c r="CRA1" s="0"/>
      <c r="CRB1" s="0"/>
      <c r="CRC1" s="0"/>
      <c r="CRD1" s="0"/>
      <c r="CRE1" s="0"/>
      <c r="CRF1" s="0"/>
      <c r="CRG1" s="0"/>
      <c r="CRH1" s="0"/>
      <c r="CRI1" s="0"/>
      <c r="CRJ1" s="0"/>
      <c r="CRK1" s="0"/>
      <c r="CRL1" s="0"/>
      <c r="CRM1" s="0"/>
      <c r="CRN1" s="0"/>
      <c r="CRO1" s="0"/>
      <c r="CRP1" s="0"/>
      <c r="CRQ1" s="0"/>
      <c r="CRR1" s="0"/>
      <c r="CRS1" s="0"/>
      <c r="CRT1" s="0"/>
      <c r="CRU1" s="0"/>
      <c r="CRV1" s="0"/>
      <c r="CRW1" s="0"/>
      <c r="CRX1" s="0"/>
      <c r="CRY1" s="0"/>
      <c r="CRZ1" s="0"/>
      <c r="CSA1" s="0"/>
      <c r="CSB1" s="0"/>
      <c r="CSC1" s="0"/>
      <c r="CSD1" s="0"/>
      <c r="CSE1" s="0"/>
      <c r="CSF1" s="0"/>
      <c r="CSG1" s="0"/>
      <c r="CSH1" s="0"/>
      <c r="CSI1" s="0"/>
      <c r="CSJ1" s="0"/>
      <c r="CSK1" s="0"/>
      <c r="CSL1" s="0"/>
      <c r="CSM1" s="0"/>
      <c r="CSN1" s="0"/>
      <c r="CSO1" s="0"/>
      <c r="CSP1" s="0"/>
      <c r="CSQ1" s="0"/>
      <c r="CSR1" s="0"/>
      <c r="CSS1" s="0"/>
      <c r="CST1" s="0"/>
      <c r="CSU1" s="0"/>
      <c r="CSV1" s="0"/>
      <c r="CSW1" s="0"/>
      <c r="CSX1" s="0"/>
      <c r="CSY1" s="0"/>
      <c r="CSZ1" s="0"/>
      <c r="CTA1" s="0"/>
      <c r="CTB1" s="0"/>
      <c r="CTC1" s="0"/>
      <c r="CTD1" s="0"/>
      <c r="CTE1" s="0"/>
      <c r="CTF1" s="0"/>
      <c r="CTG1" s="0"/>
      <c r="CTH1" s="0"/>
      <c r="CTI1" s="0"/>
      <c r="CTJ1" s="0"/>
      <c r="CTK1" s="0"/>
      <c r="CTL1" s="0"/>
      <c r="CTM1" s="0"/>
      <c r="CTN1" s="0"/>
      <c r="CTO1" s="0"/>
      <c r="CTP1" s="0"/>
      <c r="CTQ1" s="0"/>
      <c r="CTR1" s="0"/>
      <c r="CTS1" s="0"/>
      <c r="CTT1" s="0"/>
      <c r="CTU1" s="0"/>
      <c r="CTV1" s="0"/>
      <c r="CTW1" s="0"/>
      <c r="CTX1" s="0"/>
      <c r="CTY1" s="0"/>
      <c r="CTZ1" s="0"/>
      <c r="CUA1" s="0"/>
      <c r="CUB1" s="0"/>
      <c r="CUC1" s="0"/>
      <c r="CUD1" s="0"/>
      <c r="CUE1" s="0"/>
      <c r="CUF1" s="0"/>
      <c r="CUG1" s="0"/>
      <c r="CUH1" s="0"/>
      <c r="CUI1" s="0"/>
      <c r="CUJ1" s="0"/>
      <c r="CUK1" s="0"/>
      <c r="CUL1" s="0"/>
      <c r="CUM1" s="0"/>
      <c r="CUN1" s="0"/>
      <c r="CUO1" s="0"/>
      <c r="CUP1" s="0"/>
      <c r="CUQ1" s="0"/>
      <c r="CUR1" s="0"/>
      <c r="CUS1" s="0"/>
      <c r="CUT1" s="0"/>
      <c r="CUU1" s="0"/>
      <c r="CUV1" s="0"/>
      <c r="CUW1" s="0"/>
      <c r="CUX1" s="0"/>
      <c r="CUY1" s="0"/>
      <c r="CUZ1" s="0"/>
      <c r="CVA1" s="0"/>
      <c r="CVB1" s="0"/>
      <c r="CVC1" s="0"/>
      <c r="CVD1" s="0"/>
      <c r="CVE1" s="0"/>
      <c r="CVF1" s="0"/>
      <c r="CVG1" s="0"/>
      <c r="CVH1" s="0"/>
      <c r="CVI1" s="0"/>
      <c r="CVJ1" s="0"/>
      <c r="CVK1" s="0"/>
      <c r="CVL1" s="0"/>
      <c r="CVM1" s="0"/>
      <c r="CVN1" s="0"/>
      <c r="CVO1" s="0"/>
      <c r="CVP1" s="0"/>
      <c r="CVQ1" s="0"/>
      <c r="CVR1" s="0"/>
      <c r="CVS1" s="0"/>
      <c r="CVT1" s="0"/>
      <c r="CVU1" s="0"/>
      <c r="CVV1" s="0"/>
      <c r="CVW1" s="0"/>
      <c r="CVX1" s="0"/>
      <c r="CVY1" s="0"/>
      <c r="CVZ1" s="0"/>
      <c r="CWA1" s="0"/>
      <c r="CWB1" s="0"/>
      <c r="CWC1" s="0"/>
      <c r="CWD1" s="0"/>
      <c r="CWE1" s="0"/>
      <c r="CWF1" s="0"/>
      <c r="CWG1" s="0"/>
      <c r="CWH1" s="0"/>
      <c r="CWI1" s="0"/>
      <c r="CWJ1" s="0"/>
      <c r="CWK1" s="0"/>
      <c r="CWL1" s="0"/>
      <c r="CWM1" s="0"/>
      <c r="CWN1" s="0"/>
      <c r="CWO1" s="0"/>
      <c r="CWP1" s="0"/>
      <c r="CWQ1" s="0"/>
      <c r="CWR1" s="0"/>
      <c r="CWS1" s="0"/>
      <c r="CWT1" s="0"/>
      <c r="CWU1" s="0"/>
      <c r="CWV1" s="0"/>
      <c r="CWW1" s="0"/>
      <c r="CWX1" s="0"/>
      <c r="CWY1" s="0"/>
      <c r="CWZ1" s="0"/>
      <c r="CXA1" s="0"/>
      <c r="CXB1" s="0"/>
      <c r="CXC1" s="0"/>
      <c r="CXD1" s="0"/>
      <c r="CXE1" s="0"/>
      <c r="CXF1" s="0"/>
      <c r="CXG1" s="0"/>
      <c r="CXH1" s="0"/>
      <c r="CXI1" s="0"/>
      <c r="CXJ1" s="0"/>
      <c r="CXK1" s="0"/>
      <c r="CXL1" s="0"/>
      <c r="CXM1" s="0"/>
      <c r="CXN1" s="0"/>
      <c r="CXO1" s="0"/>
      <c r="CXP1" s="0"/>
      <c r="CXQ1" s="0"/>
      <c r="CXR1" s="0"/>
      <c r="CXS1" s="0"/>
      <c r="CXT1" s="0"/>
      <c r="CXU1" s="0"/>
      <c r="CXV1" s="0"/>
      <c r="CXW1" s="0"/>
      <c r="CXX1" s="0"/>
      <c r="CXY1" s="0"/>
      <c r="CXZ1" s="0"/>
      <c r="CYA1" s="0"/>
      <c r="CYB1" s="0"/>
      <c r="CYC1" s="0"/>
      <c r="CYD1" s="0"/>
      <c r="CYE1" s="0"/>
      <c r="CYF1" s="0"/>
      <c r="CYG1" s="0"/>
      <c r="CYH1" s="0"/>
      <c r="CYI1" s="0"/>
      <c r="CYJ1" s="0"/>
      <c r="CYK1" s="0"/>
      <c r="CYL1" s="0"/>
      <c r="CYM1" s="0"/>
      <c r="CYN1" s="0"/>
      <c r="CYO1" s="0"/>
      <c r="CYP1" s="0"/>
      <c r="CYQ1" s="0"/>
      <c r="CYR1" s="0"/>
      <c r="CYS1" s="0"/>
      <c r="CYT1" s="0"/>
      <c r="CYU1" s="0"/>
      <c r="CYV1" s="0"/>
      <c r="CYW1" s="0"/>
      <c r="CYX1" s="0"/>
      <c r="CYY1" s="0"/>
      <c r="CYZ1" s="0"/>
      <c r="CZA1" s="0"/>
      <c r="CZB1" s="0"/>
      <c r="CZC1" s="0"/>
      <c r="CZD1" s="0"/>
      <c r="CZE1" s="0"/>
      <c r="CZF1" s="0"/>
      <c r="CZG1" s="0"/>
      <c r="CZH1" s="0"/>
      <c r="CZI1" s="0"/>
      <c r="CZJ1" s="0"/>
      <c r="CZK1" s="0"/>
      <c r="CZL1" s="0"/>
      <c r="CZM1" s="0"/>
      <c r="CZN1" s="0"/>
      <c r="CZO1" s="0"/>
      <c r="CZP1" s="0"/>
      <c r="CZQ1" s="0"/>
      <c r="CZR1" s="0"/>
      <c r="CZS1" s="0"/>
      <c r="CZT1" s="0"/>
      <c r="CZU1" s="0"/>
      <c r="CZV1" s="0"/>
      <c r="CZW1" s="0"/>
      <c r="CZX1" s="0"/>
      <c r="CZY1" s="0"/>
      <c r="CZZ1" s="0"/>
      <c r="DAA1" s="0"/>
      <c r="DAB1" s="0"/>
      <c r="DAC1" s="0"/>
      <c r="DAD1" s="0"/>
      <c r="DAE1" s="0"/>
      <c r="DAF1" s="0"/>
      <c r="DAG1" s="0"/>
      <c r="DAH1" s="0"/>
      <c r="DAI1" s="0"/>
      <c r="DAJ1" s="0"/>
      <c r="DAK1" s="0"/>
      <c r="DAL1" s="0"/>
      <c r="DAM1" s="0"/>
      <c r="DAN1" s="0"/>
      <c r="DAO1" s="0"/>
      <c r="DAP1" s="0"/>
      <c r="DAQ1" s="0"/>
      <c r="DAR1" s="0"/>
      <c r="DAS1" s="0"/>
      <c r="DAT1" s="0"/>
      <c r="DAU1" s="0"/>
      <c r="DAV1" s="0"/>
      <c r="DAW1" s="0"/>
      <c r="DAX1" s="0"/>
      <c r="DAY1" s="0"/>
      <c r="DAZ1" s="0"/>
      <c r="DBA1" s="0"/>
      <c r="DBB1" s="0"/>
      <c r="DBC1" s="0"/>
      <c r="DBD1" s="0"/>
      <c r="DBE1" s="0"/>
      <c r="DBF1" s="0"/>
      <c r="DBG1" s="0"/>
      <c r="DBH1" s="0"/>
      <c r="DBI1" s="0"/>
      <c r="DBJ1" s="0"/>
      <c r="DBK1" s="0"/>
      <c r="DBL1" s="0"/>
      <c r="DBM1" s="0"/>
      <c r="DBN1" s="0"/>
      <c r="DBO1" s="0"/>
      <c r="DBP1" s="0"/>
      <c r="DBQ1" s="0"/>
      <c r="DBR1" s="0"/>
      <c r="DBS1" s="0"/>
      <c r="DBT1" s="0"/>
      <c r="DBU1" s="0"/>
      <c r="DBV1" s="0"/>
      <c r="DBW1" s="0"/>
      <c r="DBX1" s="0"/>
      <c r="DBY1" s="0"/>
      <c r="DBZ1" s="0"/>
      <c r="DCA1" s="0"/>
      <c r="DCB1" s="0"/>
      <c r="DCC1" s="0"/>
      <c r="DCD1" s="0"/>
      <c r="DCE1" s="0"/>
      <c r="DCF1" s="0"/>
      <c r="DCG1" s="0"/>
      <c r="DCH1" s="0"/>
      <c r="DCI1" s="0"/>
      <c r="DCJ1" s="0"/>
      <c r="DCK1" s="0"/>
      <c r="DCL1" s="0"/>
      <c r="DCM1" s="0"/>
      <c r="DCN1" s="0"/>
      <c r="DCO1" s="0"/>
      <c r="DCP1" s="0"/>
      <c r="DCQ1" s="0"/>
      <c r="DCR1" s="0"/>
      <c r="DCS1" s="0"/>
      <c r="DCT1" s="0"/>
      <c r="DCU1" s="0"/>
      <c r="DCV1" s="0"/>
      <c r="DCW1" s="0"/>
      <c r="DCX1" s="0"/>
      <c r="DCY1" s="0"/>
      <c r="DCZ1" s="0"/>
      <c r="DDA1" s="0"/>
      <c r="DDB1" s="0"/>
      <c r="DDC1" s="0"/>
      <c r="DDD1" s="0"/>
      <c r="DDE1" s="0"/>
      <c r="DDF1" s="0"/>
      <c r="DDG1" s="0"/>
      <c r="DDH1" s="0"/>
      <c r="DDI1" s="0"/>
      <c r="DDJ1" s="0"/>
      <c r="DDK1" s="0"/>
      <c r="DDL1" s="0"/>
      <c r="DDM1" s="0"/>
      <c r="DDN1" s="0"/>
      <c r="DDO1" s="0"/>
      <c r="DDP1" s="0"/>
      <c r="DDQ1" s="0"/>
      <c r="DDR1" s="0"/>
      <c r="DDS1" s="0"/>
      <c r="DDT1" s="0"/>
      <c r="DDU1" s="0"/>
      <c r="DDV1" s="0"/>
      <c r="DDW1" s="0"/>
      <c r="DDX1" s="0"/>
      <c r="DDY1" s="0"/>
      <c r="DDZ1" s="0"/>
      <c r="DEA1" s="0"/>
      <c r="DEB1" s="0"/>
      <c r="DEC1" s="0"/>
      <c r="DED1" s="0"/>
      <c r="DEE1" s="0"/>
      <c r="DEF1" s="0"/>
      <c r="DEG1" s="0"/>
      <c r="DEH1" s="0"/>
      <c r="DEI1" s="0"/>
      <c r="DEJ1" s="0"/>
      <c r="DEK1" s="0"/>
      <c r="DEL1" s="0"/>
      <c r="DEM1" s="0"/>
      <c r="DEN1" s="0"/>
      <c r="DEO1" s="0"/>
      <c r="DEP1" s="0"/>
      <c r="DEQ1" s="0"/>
      <c r="DER1" s="0"/>
      <c r="DES1" s="0"/>
      <c r="DET1" s="0"/>
      <c r="DEU1" s="0"/>
      <c r="DEV1" s="0"/>
      <c r="DEW1" s="0"/>
      <c r="DEX1" s="0"/>
      <c r="DEY1" s="0"/>
      <c r="DEZ1" s="0"/>
      <c r="DFA1" s="0"/>
      <c r="DFB1" s="0"/>
      <c r="DFC1" s="0"/>
      <c r="DFD1" s="0"/>
      <c r="DFE1" s="0"/>
      <c r="DFF1" s="0"/>
      <c r="DFG1" s="0"/>
      <c r="DFH1" s="0"/>
      <c r="DFI1" s="0"/>
      <c r="DFJ1" s="0"/>
      <c r="DFK1" s="0"/>
      <c r="DFL1" s="0"/>
      <c r="DFM1" s="0"/>
      <c r="DFN1" s="0"/>
      <c r="DFO1" s="0"/>
      <c r="DFP1" s="0"/>
      <c r="DFQ1" s="0"/>
      <c r="DFR1" s="0"/>
      <c r="DFS1" s="0"/>
      <c r="DFT1" s="0"/>
      <c r="DFU1" s="0"/>
      <c r="DFV1" s="0"/>
      <c r="DFW1" s="0"/>
      <c r="DFX1" s="0"/>
      <c r="DFY1" s="0"/>
      <c r="DFZ1" s="0"/>
      <c r="DGA1" s="0"/>
      <c r="DGB1" s="0"/>
      <c r="DGC1" s="0"/>
      <c r="DGD1" s="0"/>
      <c r="DGE1" s="0"/>
      <c r="DGF1" s="0"/>
      <c r="DGG1" s="0"/>
      <c r="DGH1" s="0"/>
      <c r="DGI1" s="0"/>
      <c r="DGJ1" s="0"/>
      <c r="DGK1" s="0"/>
      <c r="DGL1" s="0"/>
      <c r="DGM1" s="0"/>
      <c r="DGN1" s="0"/>
      <c r="DGO1" s="0"/>
      <c r="DGP1" s="0"/>
      <c r="DGQ1" s="0"/>
      <c r="DGR1" s="0"/>
      <c r="DGS1" s="0"/>
      <c r="DGT1" s="0"/>
      <c r="DGU1" s="0"/>
      <c r="DGV1" s="0"/>
      <c r="DGW1" s="0"/>
      <c r="DGX1" s="0"/>
      <c r="DGY1" s="0"/>
      <c r="DGZ1" s="0"/>
      <c r="DHA1" s="0"/>
      <c r="DHB1" s="0"/>
      <c r="DHC1" s="0"/>
      <c r="DHD1" s="0"/>
      <c r="DHE1" s="0"/>
      <c r="DHF1" s="0"/>
      <c r="DHG1" s="0"/>
      <c r="DHH1" s="0"/>
      <c r="DHI1" s="0"/>
      <c r="DHJ1" s="0"/>
      <c r="DHK1" s="0"/>
      <c r="DHL1" s="0"/>
      <c r="DHM1" s="0"/>
      <c r="DHN1" s="0"/>
      <c r="DHO1" s="0"/>
      <c r="DHP1" s="0"/>
      <c r="DHQ1" s="0"/>
      <c r="DHR1" s="0"/>
      <c r="DHS1" s="0"/>
      <c r="DHT1" s="0"/>
      <c r="DHU1" s="0"/>
      <c r="DHV1" s="0"/>
      <c r="DHW1" s="0"/>
      <c r="DHX1" s="0"/>
      <c r="DHY1" s="0"/>
      <c r="DHZ1" s="0"/>
      <c r="DIA1" s="0"/>
      <c r="DIB1" s="0"/>
      <c r="DIC1" s="0"/>
      <c r="DID1" s="0"/>
      <c r="DIE1" s="0"/>
      <c r="DIF1" s="0"/>
      <c r="DIG1" s="0"/>
      <c r="DIH1" s="0"/>
      <c r="DII1" s="0"/>
      <c r="DIJ1" s="0"/>
      <c r="DIK1" s="0"/>
      <c r="DIL1" s="0"/>
      <c r="DIM1" s="0"/>
      <c r="DIN1" s="0"/>
      <c r="DIO1" s="0"/>
      <c r="DIP1" s="0"/>
      <c r="DIQ1" s="0"/>
      <c r="DIR1" s="0"/>
      <c r="DIS1" s="0"/>
      <c r="DIT1" s="0"/>
      <c r="DIU1" s="0"/>
      <c r="DIV1" s="0"/>
      <c r="DIW1" s="0"/>
      <c r="DIX1" s="0"/>
      <c r="DIY1" s="0"/>
      <c r="DIZ1" s="0"/>
      <c r="DJA1" s="0"/>
      <c r="DJB1" s="0"/>
      <c r="DJC1" s="0"/>
      <c r="DJD1" s="0"/>
      <c r="DJE1" s="0"/>
      <c r="DJF1" s="0"/>
      <c r="DJG1" s="0"/>
      <c r="DJH1" s="0"/>
      <c r="DJI1" s="0"/>
      <c r="DJJ1" s="0"/>
      <c r="DJK1" s="0"/>
      <c r="DJL1" s="0"/>
      <c r="DJM1" s="0"/>
      <c r="DJN1" s="0"/>
      <c r="DJO1" s="0"/>
      <c r="DJP1" s="0"/>
      <c r="DJQ1" s="0"/>
      <c r="DJR1" s="0"/>
      <c r="DJS1" s="0"/>
      <c r="DJT1" s="0"/>
      <c r="DJU1" s="0"/>
      <c r="DJV1" s="0"/>
      <c r="DJW1" s="0"/>
      <c r="DJX1" s="0"/>
      <c r="DJY1" s="0"/>
      <c r="DJZ1" s="0"/>
      <c r="DKA1" s="0"/>
      <c r="DKB1" s="0"/>
      <c r="DKC1" s="0"/>
      <c r="DKD1" s="0"/>
      <c r="DKE1" s="0"/>
      <c r="DKF1" s="0"/>
      <c r="DKG1" s="0"/>
      <c r="DKH1" s="0"/>
      <c r="DKI1" s="0"/>
      <c r="DKJ1" s="0"/>
      <c r="DKK1" s="0"/>
      <c r="DKL1" s="0"/>
      <c r="DKM1" s="0"/>
      <c r="DKN1" s="0"/>
      <c r="DKO1" s="0"/>
      <c r="DKP1" s="0"/>
      <c r="DKQ1" s="0"/>
      <c r="DKR1" s="0"/>
      <c r="DKS1" s="0"/>
      <c r="DKT1" s="0"/>
      <c r="DKU1" s="0"/>
      <c r="DKV1" s="0"/>
      <c r="DKW1" s="0"/>
      <c r="DKX1" s="0"/>
      <c r="DKY1" s="0"/>
      <c r="DKZ1" s="0"/>
      <c r="DLA1" s="0"/>
      <c r="DLB1" s="0"/>
      <c r="DLC1" s="0"/>
      <c r="DLD1" s="0"/>
      <c r="DLE1" s="0"/>
      <c r="DLF1" s="0"/>
      <c r="DLG1" s="0"/>
      <c r="DLH1" s="0"/>
      <c r="DLI1" s="0"/>
      <c r="DLJ1" s="0"/>
      <c r="DLK1" s="0"/>
      <c r="DLL1" s="0"/>
      <c r="DLM1" s="0"/>
      <c r="DLN1" s="0"/>
      <c r="DLO1" s="0"/>
      <c r="DLP1" s="0"/>
      <c r="DLQ1" s="0"/>
      <c r="DLR1" s="0"/>
      <c r="DLS1" s="0"/>
      <c r="DLT1" s="0"/>
      <c r="DLU1" s="0"/>
      <c r="DLV1" s="0"/>
      <c r="DLW1" s="0"/>
      <c r="DLX1" s="0"/>
      <c r="DLY1" s="0"/>
      <c r="DLZ1" s="0"/>
      <c r="DMA1" s="0"/>
      <c r="DMB1" s="0"/>
      <c r="DMC1" s="0"/>
      <c r="DMD1" s="0"/>
      <c r="DME1" s="0"/>
      <c r="DMF1" s="0"/>
      <c r="DMG1" s="0"/>
      <c r="DMH1" s="0"/>
      <c r="DMI1" s="0"/>
      <c r="DMJ1" s="0"/>
      <c r="DMK1" s="0"/>
      <c r="DML1" s="0"/>
      <c r="DMM1" s="0"/>
      <c r="DMN1" s="0"/>
      <c r="DMO1" s="0"/>
      <c r="DMP1" s="0"/>
      <c r="DMQ1" s="0"/>
      <c r="DMR1" s="0"/>
      <c r="DMS1" s="0"/>
      <c r="DMT1" s="0"/>
      <c r="DMU1" s="0"/>
      <c r="DMV1" s="0"/>
      <c r="DMW1" s="0"/>
      <c r="DMX1" s="0"/>
      <c r="DMY1" s="0"/>
      <c r="DMZ1" s="0"/>
      <c r="DNA1" s="0"/>
      <c r="DNB1" s="0"/>
      <c r="DNC1" s="0"/>
      <c r="DND1" s="0"/>
      <c r="DNE1" s="0"/>
      <c r="DNF1" s="0"/>
      <c r="DNG1" s="0"/>
      <c r="DNH1" s="0"/>
      <c r="DNI1" s="0"/>
      <c r="DNJ1" s="0"/>
      <c r="DNK1" s="0"/>
      <c r="DNL1" s="0"/>
      <c r="DNM1" s="0"/>
      <c r="DNN1" s="0"/>
      <c r="DNO1" s="0"/>
      <c r="DNP1" s="0"/>
      <c r="DNQ1" s="0"/>
      <c r="DNR1" s="0"/>
      <c r="DNS1" s="0"/>
      <c r="DNT1" s="0"/>
      <c r="DNU1" s="0"/>
      <c r="DNV1" s="0"/>
      <c r="DNW1" s="0"/>
      <c r="DNX1" s="0"/>
      <c r="DNY1" s="0"/>
      <c r="DNZ1" s="0"/>
      <c r="DOA1" s="0"/>
      <c r="DOB1" s="0"/>
      <c r="DOC1" s="0"/>
      <c r="DOD1" s="0"/>
      <c r="DOE1" s="0"/>
      <c r="DOF1" s="0"/>
      <c r="DOG1" s="0"/>
      <c r="DOH1" s="0"/>
      <c r="DOI1" s="0"/>
      <c r="DOJ1" s="0"/>
      <c r="DOK1" s="0"/>
      <c r="DOL1" s="0"/>
      <c r="DOM1" s="0"/>
      <c r="DON1" s="0"/>
      <c r="DOO1" s="0"/>
      <c r="DOP1" s="0"/>
      <c r="DOQ1" s="0"/>
      <c r="DOR1" s="0"/>
      <c r="DOS1" s="0"/>
      <c r="DOT1" s="0"/>
      <c r="DOU1" s="0"/>
      <c r="DOV1" s="0"/>
      <c r="DOW1" s="0"/>
      <c r="DOX1" s="0"/>
      <c r="DOY1" s="0"/>
      <c r="DOZ1" s="0"/>
      <c r="DPA1" s="0"/>
      <c r="DPB1" s="0"/>
      <c r="DPC1" s="0"/>
      <c r="DPD1" s="0"/>
      <c r="DPE1" s="0"/>
      <c r="DPF1" s="0"/>
      <c r="DPG1" s="0"/>
      <c r="DPH1" s="0"/>
      <c r="DPI1" s="0"/>
      <c r="DPJ1" s="0"/>
      <c r="DPK1" s="0"/>
      <c r="DPL1" s="0"/>
      <c r="DPM1" s="0"/>
      <c r="DPN1" s="0"/>
      <c r="DPO1" s="0"/>
      <c r="DPP1" s="0"/>
      <c r="DPQ1" s="0"/>
      <c r="DPR1" s="0"/>
      <c r="DPS1" s="0"/>
      <c r="DPT1" s="0"/>
      <c r="DPU1" s="0"/>
      <c r="DPV1" s="0"/>
      <c r="DPW1" s="0"/>
      <c r="DPX1" s="0"/>
      <c r="DPY1" s="0"/>
      <c r="DPZ1" s="0"/>
      <c r="DQA1" s="0"/>
      <c r="DQB1" s="0"/>
      <c r="DQC1" s="0"/>
      <c r="DQD1" s="0"/>
      <c r="DQE1" s="0"/>
      <c r="DQF1" s="0"/>
      <c r="DQG1" s="0"/>
      <c r="DQH1" s="0"/>
      <c r="DQI1" s="0"/>
      <c r="DQJ1" s="0"/>
      <c r="DQK1" s="0"/>
      <c r="DQL1" s="0"/>
      <c r="DQM1" s="0"/>
      <c r="DQN1" s="0"/>
      <c r="DQO1" s="0"/>
      <c r="DQP1" s="0"/>
      <c r="DQQ1" s="0"/>
      <c r="DQR1" s="0"/>
      <c r="DQS1" s="0"/>
      <c r="DQT1" s="0"/>
      <c r="DQU1" s="0"/>
      <c r="DQV1" s="0"/>
      <c r="DQW1" s="0"/>
      <c r="DQX1" s="0"/>
      <c r="DQY1" s="0"/>
      <c r="DQZ1" s="0"/>
      <c r="DRA1" s="0"/>
      <c r="DRB1" s="0"/>
      <c r="DRC1" s="0"/>
      <c r="DRD1" s="0"/>
      <c r="DRE1" s="0"/>
      <c r="DRF1" s="0"/>
      <c r="DRG1" s="0"/>
      <c r="DRH1" s="0"/>
      <c r="DRI1" s="0"/>
      <c r="DRJ1" s="0"/>
      <c r="DRK1" s="0"/>
      <c r="DRL1" s="0"/>
      <c r="DRM1" s="0"/>
      <c r="DRN1" s="0"/>
      <c r="DRO1" s="0"/>
      <c r="DRP1" s="0"/>
      <c r="DRQ1" s="0"/>
      <c r="DRR1" s="0"/>
      <c r="DRS1" s="0"/>
      <c r="DRT1" s="0"/>
      <c r="DRU1" s="0"/>
      <c r="DRV1" s="0"/>
      <c r="DRW1" s="0"/>
      <c r="DRX1" s="0"/>
      <c r="DRY1" s="0"/>
      <c r="DRZ1" s="0"/>
      <c r="DSA1" s="0"/>
      <c r="DSB1" s="0"/>
      <c r="DSC1" s="0"/>
      <c r="DSD1" s="0"/>
      <c r="DSE1" s="0"/>
      <c r="DSF1" s="0"/>
      <c r="DSG1" s="0"/>
      <c r="DSH1" s="0"/>
      <c r="DSI1" s="0"/>
      <c r="DSJ1" s="0"/>
      <c r="DSK1" s="0"/>
      <c r="DSL1" s="0"/>
      <c r="DSM1" s="0"/>
      <c r="DSN1" s="0"/>
      <c r="DSO1" s="0"/>
      <c r="DSP1" s="0"/>
      <c r="DSQ1" s="0"/>
      <c r="DSR1" s="0"/>
      <c r="DSS1" s="0"/>
      <c r="DST1" s="0"/>
      <c r="DSU1" s="0"/>
      <c r="DSV1" s="0"/>
      <c r="DSW1" s="0"/>
      <c r="DSX1" s="0"/>
      <c r="DSY1" s="0"/>
      <c r="DSZ1" s="0"/>
      <c r="DTA1" s="0"/>
      <c r="DTB1" s="0"/>
      <c r="DTC1" s="0"/>
      <c r="DTD1" s="0"/>
      <c r="DTE1" s="0"/>
      <c r="DTF1" s="0"/>
      <c r="DTG1" s="0"/>
      <c r="DTH1" s="0"/>
      <c r="DTI1" s="0"/>
      <c r="DTJ1" s="0"/>
      <c r="DTK1" s="0"/>
      <c r="DTL1" s="0"/>
      <c r="DTM1" s="0"/>
      <c r="DTN1" s="0"/>
      <c r="DTO1" s="0"/>
      <c r="DTP1" s="0"/>
      <c r="DTQ1" s="0"/>
      <c r="DTR1" s="0"/>
      <c r="DTS1" s="0"/>
      <c r="DTT1" s="0"/>
      <c r="DTU1" s="0"/>
      <c r="DTV1" s="0"/>
      <c r="DTW1" s="0"/>
      <c r="DTX1" s="0"/>
      <c r="DTY1" s="0"/>
      <c r="DTZ1" s="0"/>
      <c r="DUA1" s="0"/>
      <c r="DUB1" s="0"/>
      <c r="DUC1" s="0"/>
      <c r="DUD1" s="0"/>
      <c r="DUE1" s="0"/>
      <c r="DUF1" s="0"/>
      <c r="DUG1" s="0"/>
      <c r="DUH1" s="0"/>
      <c r="DUI1" s="0"/>
      <c r="DUJ1" s="0"/>
      <c r="DUK1" s="0"/>
      <c r="DUL1" s="0"/>
      <c r="DUM1" s="0"/>
      <c r="DUN1" s="0"/>
      <c r="DUO1" s="0"/>
      <c r="DUP1" s="0"/>
      <c r="DUQ1" s="0"/>
      <c r="DUR1" s="0"/>
      <c r="DUS1" s="0"/>
      <c r="DUT1" s="0"/>
      <c r="DUU1" s="0"/>
      <c r="DUV1" s="0"/>
      <c r="DUW1" s="0"/>
      <c r="DUX1" s="0"/>
      <c r="DUY1" s="0"/>
      <c r="DUZ1" s="0"/>
      <c r="DVA1" s="0"/>
      <c r="DVB1" s="0"/>
      <c r="DVC1" s="0"/>
      <c r="DVD1" s="0"/>
      <c r="DVE1" s="0"/>
      <c r="DVF1" s="0"/>
      <c r="DVG1" s="0"/>
      <c r="DVH1" s="0"/>
      <c r="DVI1" s="0"/>
      <c r="DVJ1" s="0"/>
      <c r="DVK1" s="0"/>
      <c r="DVL1" s="0"/>
      <c r="DVM1" s="0"/>
      <c r="DVN1" s="0"/>
      <c r="DVO1" s="0"/>
      <c r="DVP1" s="0"/>
      <c r="DVQ1" s="0"/>
      <c r="DVR1" s="0"/>
      <c r="DVS1" s="0"/>
      <c r="DVT1" s="0"/>
      <c r="DVU1" s="0"/>
      <c r="DVV1" s="0"/>
      <c r="DVW1" s="0"/>
      <c r="DVX1" s="0"/>
      <c r="DVY1" s="0"/>
      <c r="DVZ1" s="0"/>
      <c r="DWA1" s="0"/>
      <c r="DWB1" s="0"/>
      <c r="DWC1" s="0"/>
      <c r="DWD1" s="0"/>
      <c r="DWE1" s="0"/>
      <c r="DWF1" s="0"/>
      <c r="DWG1" s="0"/>
      <c r="DWH1" s="0"/>
      <c r="DWI1" s="0"/>
      <c r="DWJ1" s="0"/>
      <c r="DWK1" s="0"/>
      <c r="DWL1" s="0"/>
      <c r="DWM1" s="0"/>
      <c r="DWN1" s="0"/>
      <c r="DWO1" s="0"/>
      <c r="DWP1" s="0"/>
      <c r="DWQ1" s="0"/>
      <c r="DWR1" s="0"/>
      <c r="DWS1" s="0"/>
      <c r="DWT1" s="0"/>
      <c r="DWU1" s="0"/>
      <c r="DWV1" s="0"/>
      <c r="DWW1" s="0"/>
      <c r="DWX1" s="0"/>
      <c r="DWY1" s="0"/>
      <c r="DWZ1" s="0"/>
      <c r="DXA1" s="0"/>
      <c r="DXB1" s="0"/>
      <c r="DXC1" s="0"/>
      <c r="DXD1" s="0"/>
      <c r="DXE1" s="0"/>
      <c r="DXF1" s="0"/>
      <c r="DXG1" s="0"/>
      <c r="DXH1" s="0"/>
      <c r="DXI1" s="0"/>
      <c r="DXJ1" s="0"/>
      <c r="DXK1" s="0"/>
      <c r="DXL1" s="0"/>
      <c r="DXM1" s="0"/>
      <c r="DXN1" s="0"/>
      <c r="DXO1" s="0"/>
      <c r="DXP1" s="0"/>
      <c r="DXQ1" s="0"/>
      <c r="DXR1" s="0"/>
      <c r="DXS1" s="0"/>
      <c r="DXT1" s="0"/>
      <c r="DXU1" s="0"/>
      <c r="DXV1" s="0"/>
      <c r="DXW1" s="0"/>
      <c r="DXX1" s="0"/>
      <c r="DXY1" s="0"/>
      <c r="DXZ1" s="0"/>
      <c r="DYA1" s="0"/>
      <c r="DYB1" s="0"/>
      <c r="DYC1" s="0"/>
      <c r="DYD1" s="0"/>
      <c r="DYE1" s="0"/>
      <c r="DYF1" s="0"/>
      <c r="DYG1" s="0"/>
      <c r="DYH1" s="0"/>
      <c r="DYI1" s="0"/>
      <c r="DYJ1" s="0"/>
      <c r="DYK1" s="0"/>
      <c r="DYL1" s="0"/>
      <c r="DYM1" s="0"/>
      <c r="DYN1" s="0"/>
      <c r="DYO1" s="0"/>
      <c r="DYP1" s="0"/>
      <c r="DYQ1" s="0"/>
      <c r="DYR1" s="0"/>
      <c r="DYS1" s="0"/>
      <c r="DYT1" s="0"/>
      <c r="DYU1" s="0"/>
      <c r="DYV1" s="0"/>
      <c r="DYW1" s="0"/>
      <c r="DYX1" s="0"/>
      <c r="DYY1" s="0"/>
      <c r="DYZ1" s="0"/>
      <c r="DZA1" s="0"/>
      <c r="DZB1" s="0"/>
      <c r="DZC1" s="0"/>
      <c r="DZD1" s="0"/>
      <c r="DZE1" s="0"/>
      <c r="DZF1" s="0"/>
      <c r="DZG1" s="0"/>
      <c r="DZH1" s="0"/>
      <c r="DZI1" s="0"/>
      <c r="DZJ1" s="0"/>
      <c r="DZK1" s="0"/>
      <c r="DZL1" s="0"/>
      <c r="DZM1" s="0"/>
      <c r="DZN1" s="0"/>
      <c r="DZO1" s="0"/>
      <c r="DZP1" s="0"/>
      <c r="DZQ1" s="0"/>
      <c r="DZR1" s="0"/>
      <c r="DZS1" s="0"/>
      <c r="DZT1" s="0"/>
      <c r="DZU1" s="0"/>
      <c r="DZV1" s="0"/>
      <c r="DZW1" s="0"/>
      <c r="DZX1" s="0"/>
      <c r="DZY1" s="0"/>
      <c r="DZZ1" s="0"/>
      <c r="EAA1" s="0"/>
      <c r="EAB1" s="0"/>
      <c r="EAC1" s="0"/>
      <c r="EAD1" s="0"/>
      <c r="EAE1" s="0"/>
      <c r="EAF1" s="0"/>
      <c r="EAG1" s="0"/>
      <c r="EAH1" s="0"/>
      <c r="EAI1" s="0"/>
      <c r="EAJ1" s="0"/>
      <c r="EAK1" s="0"/>
      <c r="EAL1" s="0"/>
      <c r="EAM1" s="0"/>
      <c r="EAN1" s="0"/>
      <c r="EAO1" s="0"/>
      <c r="EAP1" s="0"/>
      <c r="EAQ1" s="0"/>
      <c r="EAR1" s="0"/>
      <c r="EAS1" s="0"/>
      <c r="EAT1" s="0"/>
      <c r="EAU1" s="0"/>
      <c r="EAV1" s="0"/>
      <c r="EAW1" s="0"/>
      <c r="EAX1" s="0"/>
      <c r="EAY1" s="0"/>
      <c r="EAZ1" s="0"/>
      <c r="EBA1" s="0"/>
      <c r="EBB1" s="0"/>
      <c r="EBC1" s="0"/>
      <c r="EBD1" s="0"/>
      <c r="EBE1" s="0"/>
      <c r="EBF1" s="0"/>
      <c r="EBG1" s="0"/>
      <c r="EBH1" s="0"/>
      <c r="EBI1" s="0"/>
      <c r="EBJ1" s="0"/>
      <c r="EBK1" s="0"/>
      <c r="EBL1" s="0"/>
      <c r="EBM1" s="0"/>
      <c r="EBN1" s="0"/>
      <c r="EBO1" s="0"/>
      <c r="EBP1" s="0"/>
      <c r="EBQ1" s="0"/>
      <c r="EBR1" s="0"/>
      <c r="EBS1" s="0"/>
      <c r="EBT1" s="0"/>
      <c r="EBU1" s="0"/>
      <c r="EBV1" s="0"/>
      <c r="EBW1" s="0"/>
      <c r="EBX1" s="0"/>
      <c r="EBY1" s="0"/>
      <c r="EBZ1" s="0"/>
      <c r="ECA1" s="0"/>
      <c r="ECB1" s="0"/>
      <c r="ECC1" s="0"/>
      <c r="ECD1" s="0"/>
      <c r="ECE1" s="0"/>
      <c r="ECF1" s="0"/>
      <c r="ECG1" s="0"/>
      <c r="ECH1" s="0"/>
      <c r="ECI1" s="0"/>
      <c r="ECJ1" s="0"/>
      <c r="ECK1" s="0"/>
      <c r="ECL1" s="0"/>
      <c r="ECM1" s="0"/>
      <c r="ECN1" s="0"/>
      <c r="ECO1" s="0"/>
      <c r="ECP1" s="0"/>
      <c r="ECQ1" s="0"/>
      <c r="ECR1" s="0"/>
      <c r="ECS1" s="0"/>
      <c r="ECT1" s="0"/>
      <c r="ECU1" s="0"/>
      <c r="ECV1" s="0"/>
      <c r="ECW1" s="0"/>
      <c r="ECX1" s="0"/>
      <c r="ECY1" s="0"/>
      <c r="ECZ1" s="0"/>
      <c r="EDA1" s="0"/>
      <c r="EDB1" s="0"/>
      <c r="EDC1" s="0"/>
      <c r="EDD1" s="0"/>
      <c r="EDE1" s="0"/>
      <c r="EDF1" s="0"/>
      <c r="EDG1" s="0"/>
      <c r="EDH1" s="0"/>
      <c r="EDI1" s="0"/>
      <c r="EDJ1" s="0"/>
      <c r="EDK1" s="0"/>
      <c r="EDL1" s="0"/>
      <c r="EDM1" s="0"/>
      <c r="EDN1" s="0"/>
      <c r="EDO1" s="0"/>
      <c r="EDP1" s="0"/>
      <c r="EDQ1" s="0"/>
      <c r="EDR1" s="0"/>
      <c r="EDS1" s="0"/>
      <c r="EDT1" s="0"/>
      <c r="EDU1" s="0"/>
      <c r="EDV1" s="0"/>
      <c r="EDW1" s="0"/>
      <c r="EDX1" s="0"/>
      <c r="EDY1" s="0"/>
      <c r="EDZ1" s="0"/>
      <c r="EEA1" s="0"/>
      <c r="EEB1" s="0"/>
      <c r="EEC1" s="0"/>
      <c r="EED1" s="0"/>
      <c r="EEE1" s="0"/>
      <c r="EEF1" s="0"/>
      <c r="EEG1" s="0"/>
      <c r="EEH1" s="0"/>
      <c r="EEI1" s="0"/>
      <c r="EEJ1" s="0"/>
      <c r="EEK1" s="0"/>
      <c r="EEL1" s="0"/>
      <c r="EEM1" s="0"/>
      <c r="EEN1" s="0"/>
      <c r="EEO1" s="0"/>
      <c r="EEP1" s="0"/>
      <c r="EEQ1" s="0"/>
      <c r="EER1" s="0"/>
      <c r="EES1" s="0"/>
      <c r="EET1" s="0"/>
      <c r="EEU1" s="0"/>
      <c r="EEV1" s="0"/>
      <c r="EEW1" s="0"/>
      <c r="EEX1" s="0"/>
      <c r="EEY1" s="0"/>
      <c r="EEZ1" s="0"/>
      <c r="EFA1" s="0"/>
      <c r="EFB1" s="0"/>
      <c r="EFC1" s="0"/>
      <c r="EFD1" s="0"/>
      <c r="EFE1" s="0"/>
      <c r="EFF1" s="0"/>
      <c r="EFG1" s="0"/>
      <c r="EFH1" s="0"/>
      <c r="EFI1" s="0"/>
      <c r="EFJ1" s="0"/>
      <c r="EFK1" s="0"/>
      <c r="EFL1" s="0"/>
      <c r="EFM1" s="0"/>
      <c r="EFN1" s="0"/>
      <c r="EFO1" s="0"/>
      <c r="EFP1" s="0"/>
      <c r="EFQ1" s="0"/>
      <c r="EFR1" s="0"/>
      <c r="EFS1" s="0"/>
      <c r="EFT1" s="0"/>
      <c r="EFU1" s="0"/>
      <c r="EFV1" s="0"/>
      <c r="EFW1" s="0"/>
      <c r="EFX1" s="0"/>
      <c r="EFY1" s="0"/>
      <c r="EFZ1" s="0"/>
      <c r="EGA1" s="0"/>
      <c r="EGB1" s="0"/>
      <c r="EGC1" s="0"/>
      <c r="EGD1" s="0"/>
      <c r="EGE1" s="0"/>
      <c r="EGF1" s="0"/>
      <c r="EGG1" s="0"/>
      <c r="EGH1" s="0"/>
      <c r="EGI1" s="0"/>
      <c r="EGJ1" s="0"/>
      <c r="EGK1" s="0"/>
      <c r="EGL1" s="0"/>
      <c r="EGM1" s="0"/>
      <c r="EGN1" s="0"/>
      <c r="EGO1" s="0"/>
      <c r="EGP1" s="0"/>
      <c r="EGQ1" s="0"/>
      <c r="EGR1" s="0"/>
      <c r="EGS1" s="0"/>
      <c r="EGT1" s="0"/>
      <c r="EGU1" s="0"/>
      <c r="EGV1" s="0"/>
      <c r="EGW1" s="0"/>
      <c r="EGX1" s="0"/>
      <c r="EGY1" s="0"/>
      <c r="EGZ1" s="0"/>
      <c r="EHA1" s="0"/>
      <c r="EHB1" s="0"/>
      <c r="EHC1" s="0"/>
      <c r="EHD1" s="0"/>
      <c r="EHE1" s="0"/>
      <c r="EHF1" s="0"/>
      <c r="EHG1" s="0"/>
      <c r="EHH1" s="0"/>
      <c r="EHI1" s="0"/>
      <c r="EHJ1" s="0"/>
      <c r="EHK1" s="0"/>
      <c r="EHL1" s="0"/>
      <c r="EHM1" s="0"/>
      <c r="EHN1" s="0"/>
      <c r="EHO1" s="0"/>
      <c r="EHP1" s="0"/>
      <c r="EHQ1" s="0"/>
      <c r="EHR1" s="0"/>
      <c r="EHS1" s="0"/>
      <c r="EHT1" s="0"/>
      <c r="EHU1" s="0"/>
      <c r="EHV1" s="0"/>
      <c r="EHW1" s="0"/>
      <c r="EHX1" s="0"/>
      <c r="EHY1" s="0"/>
      <c r="EHZ1" s="0"/>
      <c r="EIA1" s="0"/>
      <c r="EIB1" s="0"/>
      <c r="EIC1" s="0"/>
      <c r="EID1" s="0"/>
      <c r="EIE1" s="0"/>
      <c r="EIF1" s="0"/>
      <c r="EIG1" s="0"/>
      <c r="EIH1" s="0"/>
      <c r="EII1" s="0"/>
      <c r="EIJ1" s="0"/>
      <c r="EIK1" s="0"/>
      <c r="EIL1" s="0"/>
      <c r="EIM1" s="0"/>
      <c r="EIN1" s="0"/>
      <c r="EIO1" s="0"/>
      <c r="EIP1" s="0"/>
      <c r="EIQ1" s="0"/>
      <c r="EIR1" s="0"/>
      <c r="EIS1" s="0"/>
      <c r="EIT1" s="0"/>
      <c r="EIU1" s="0"/>
      <c r="EIV1" s="0"/>
      <c r="EIW1" s="0"/>
      <c r="EIX1" s="0"/>
      <c r="EIY1" s="0"/>
      <c r="EIZ1" s="0"/>
      <c r="EJA1" s="0"/>
      <c r="EJB1" s="0"/>
      <c r="EJC1" s="0"/>
      <c r="EJD1" s="0"/>
      <c r="EJE1" s="0"/>
      <c r="EJF1" s="0"/>
      <c r="EJG1" s="0"/>
      <c r="EJH1" s="0"/>
      <c r="EJI1" s="0"/>
      <c r="EJJ1" s="0"/>
      <c r="EJK1" s="0"/>
      <c r="EJL1" s="0"/>
      <c r="EJM1" s="0"/>
      <c r="EJN1" s="0"/>
      <c r="EJO1" s="0"/>
      <c r="EJP1" s="0"/>
      <c r="EJQ1" s="0"/>
      <c r="EJR1" s="0"/>
      <c r="EJS1" s="0"/>
      <c r="EJT1" s="0"/>
      <c r="EJU1" s="0"/>
      <c r="EJV1" s="0"/>
      <c r="EJW1" s="0"/>
      <c r="EJX1" s="0"/>
      <c r="EJY1" s="0"/>
      <c r="EJZ1" s="0"/>
      <c r="EKA1" s="0"/>
      <c r="EKB1" s="0"/>
      <c r="EKC1" s="0"/>
      <c r="EKD1" s="0"/>
      <c r="EKE1" s="0"/>
      <c r="EKF1" s="0"/>
      <c r="EKG1" s="0"/>
      <c r="EKH1" s="0"/>
      <c r="EKI1" s="0"/>
      <c r="EKJ1" s="0"/>
      <c r="EKK1" s="0"/>
      <c r="EKL1" s="0"/>
      <c r="EKM1" s="0"/>
      <c r="EKN1" s="0"/>
      <c r="EKO1" s="0"/>
      <c r="EKP1" s="0"/>
      <c r="EKQ1" s="0"/>
      <c r="EKR1" s="0"/>
      <c r="EKS1" s="0"/>
      <c r="EKT1" s="0"/>
      <c r="EKU1" s="0"/>
      <c r="EKV1" s="0"/>
      <c r="EKW1" s="0"/>
      <c r="EKX1" s="0"/>
      <c r="EKY1" s="0"/>
      <c r="EKZ1" s="0"/>
      <c r="ELA1" s="0"/>
      <c r="ELB1" s="0"/>
      <c r="ELC1" s="0"/>
      <c r="ELD1" s="0"/>
      <c r="ELE1" s="0"/>
      <c r="ELF1" s="0"/>
      <c r="ELG1" s="0"/>
      <c r="ELH1" s="0"/>
      <c r="ELI1" s="0"/>
      <c r="ELJ1" s="0"/>
      <c r="ELK1" s="0"/>
      <c r="ELL1" s="0"/>
      <c r="ELM1" s="0"/>
      <c r="ELN1" s="0"/>
      <c r="ELO1" s="0"/>
      <c r="ELP1" s="0"/>
      <c r="ELQ1" s="0"/>
      <c r="ELR1" s="0"/>
      <c r="ELS1" s="0"/>
      <c r="ELT1" s="0"/>
      <c r="ELU1" s="0"/>
      <c r="ELV1" s="0"/>
      <c r="ELW1" s="0"/>
      <c r="ELX1" s="0"/>
      <c r="ELY1" s="0"/>
      <c r="ELZ1" s="0"/>
      <c r="EMA1" s="0"/>
      <c r="EMB1" s="0"/>
      <c r="EMC1" s="0"/>
      <c r="EMD1" s="0"/>
      <c r="EME1" s="0"/>
      <c r="EMF1" s="0"/>
      <c r="EMG1" s="0"/>
      <c r="EMH1" s="0"/>
      <c r="EMI1" s="0"/>
      <c r="EMJ1" s="0"/>
      <c r="EMK1" s="0"/>
      <c r="EML1" s="0"/>
      <c r="EMM1" s="0"/>
      <c r="EMN1" s="0"/>
      <c r="EMO1" s="0"/>
      <c r="EMP1" s="0"/>
      <c r="EMQ1" s="0"/>
      <c r="EMR1" s="0"/>
      <c r="EMS1" s="0"/>
      <c r="EMT1" s="0"/>
      <c r="EMU1" s="0"/>
      <c r="EMV1" s="0"/>
      <c r="EMW1" s="0"/>
      <c r="EMX1" s="0"/>
      <c r="EMY1" s="0"/>
      <c r="EMZ1" s="0"/>
      <c r="ENA1" s="0"/>
      <c r="ENB1" s="0"/>
      <c r="ENC1" s="0"/>
      <c r="END1" s="0"/>
      <c r="ENE1" s="0"/>
      <c r="ENF1" s="0"/>
      <c r="ENG1" s="0"/>
      <c r="ENH1" s="0"/>
      <c r="ENI1" s="0"/>
      <c r="ENJ1" s="0"/>
      <c r="ENK1" s="0"/>
      <c r="ENL1" s="0"/>
      <c r="ENM1" s="0"/>
      <c r="ENN1" s="0"/>
      <c r="ENO1" s="0"/>
      <c r="ENP1" s="0"/>
      <c r="ENQ1" s="0"/>
      <c r="ENR1" s="0"/>
      <c r="ENS1" s="0"/>
      <c r="ENT1" s="0"/>
      <c r="ENU1" s="0"/>
      <c r="ENV1" s="0"/>
      <c r="ENW1" s="0"/>
      <c r="ENX1" s="0"/>
      <c r="ENY1" s="0"/>
      <c r="ENZ1" s="0"/>
      <c r="EOA1" s="0"/>
      <c r="EOB1" s="0"/>
      <c r="EOC1" s="0"/>
      <c r="EOD1" s="0"/>
      <c r="EOE1" s="0"/>
      <c r="EOF1" s="0"/>
      <c r="EOG1" s="0"/>
      <c r="EOH1" s="0"/>
      <c r="EOI1" s="0"/>
      <c r="EOJ1" s="0"/>
      <c r="EOK1" s="0"/>
      <c r="EOL1" s="0"/>
      <c r="EOM1" s="0"/>
      <c r="EON1" s="0"/>
      <c r="EOO1" s="0"/>
      <c r="EOP1" s="0"/>
      <c r="EOQ1" s="0"/>
      <c r="EOR1" s="0"/>
      <c r="EOS1" s="0"/>
      <c r="EOT1" s="0"/>
      <c r="EOU1" s="0"/>
      <c r="EOV1" s="0"/>
      <c r="EOW1" s="0"/>
      <c r="EOX1" s="0"/>
      <c r="EOY1" s="0"/>
      <c r="EOZ1" s="0"/>
      <c r="EPA1" s="0"/>
      <c r="EPB1" s="0"/>
      <c r="EPC1" s="0"/>
      <c r="EPD1" s="0"/>
      <c r="EPE1" s="0"/>
      <c r="EPF1" s="0"/>
      <c r="EPG1" s="0"/>
      <c r="EPH1" s="0"/>
      <c r="EPI1" s="0"/>
      <c r="EPJ1" s="0"/>
      <c r="EPK1" s="0"/>
      <c r="EPL1" s="0"/>
      <c r="EPM1" s="0"/>
      <c r="EPN1" s="0"/>
      <c r="EPO1" s="0"/>
      <c r="EPP1" s="0"/>
      <c r="EPQ1" s="0"/>
      <c r="EPR1" s="0"/>
      <c r="EPS1" s="0"/>
      <c r="EPT1" s="0"/>
      <c r="EPU1" s="0"/>
      <c r="EPV1" s="0"/>
      <c r="EPW1" s="0"/>
      <c r="EPX1" s="0"/>
      <c r="EPY1" s="0"/>
      <c r="EPZ1" s="0"/>
      <c r="EQA1" s="0"/>
      <c r="EQB1" s="0"/>
      <c r="EQC1" s="0"/>
      <c r="EQD1" s="0"/>
      <c r="EQE1" s="0"/>
      <c r="EQF1" s="0"/>
      <c r="EQG1" s="0"/>
      <c r="EQH1" s="0"/>
      <c r="EQI1" s="0"/>
      <c r="EQJ1" s="0"/>
      <c r="EQK1" s="0"/>
      <c r="EQL1" s="0"/>
      <c r="EQM1" s="0"/>
      <c r="EQN1" s="0"/>
      <c r="EQO1" s="0"/>
      <c r="EQP1" s="0"/>
      <c r="EQQ1" s="0"/>
      <c r="EQR1" s="0"/>
      <c r="EQS1" s="0"/>
      <c r="EQT1" s="0"/>
      <c r="EQU1" s="0"/>
      <c r="EQV1" s="0"/>
      <c r="EQW1" s="0"/>
      <c r="EQX1" s="0"/>
      <c r="EQY1" s="0"/>
      <c r="EQZ1" s="0"/>
      <c r="ERA1" s="0"/>
      <c r="ERB1" s="0"/>
      <c r="ERC1" s="0"/>
      <c r="ERD1" s="0"/>
      <c r="ERE1" s="0"/>
      <c r="ERF1" s="0"/>
      <c r="ERG1" s="0"/>
      <c r="ERH1" s="0"/>
      <c r="ERI1" s="0"/>
      <c r="ERJ1" s="0"/>
      <c r="ERK1" s="0"/>
      <c r="ERL1" s="0"/>
      <c r="ERM1" s="0"/>
      <c r="ERN1" s="0"/>
      <c r="ERO1" s="0"/>
      <c r="ERP1" s="0"/>
      <c r="ERQ1" s="0"/>
      <c r="ERR1" s="0"/>
      <c r="ERS1" s="0"/>
      <c r="ERT1" s="0"/>
      <c r="ERU1" s="0"/>
      <c r="ERV1" s="0"/>
      <c r="ERW1" s="0"/>
      <c r="ERX1" s="0"/>
      <c r="ERY1" s="0"/>
      <c r="ERZ1" s="0"/>
      <c r="ESA1" s="0"/>
      <c r="ESB1" s="0"/>
      <c r="ESC1" s="0"/>
      <c r="ESD1" s="0"/>
      <c r="ESE1" s="0"/>
      <c r="ESF1" s="0"/>
      <c r="ESG1" s="0"/>
      <c r="ESH1" s="0"/>
      <c r="ESI1" s="0"/>
      <c r="ESJ1" s="0"/>
      <c r="ESK1" s="0"/>
      <c r="ESL1" s="0"/>
      <c r="ESM1" s="0"/>
      <c r="ESN1" s="0"/>
      <c r="ESO1" s="0"/>
      <c r="ESP1" s="0"/>
      <c r="ESQ1" s="0"/>
      <c r="ESR1" s="0"/>
      <c r="ESS1" s="0"/>
      <c r="EST1" s="0"/>
      <c r="ESU1" s="0"/>
      <c r="ESV1" s="0"/>
      <c r="ESW1" s="0"/>
      <c r="ESX1" s="0"/>
      <c r="ESY1" s="0"/>
      <c r="ESZ1" s="0"/>
      <c r="ETA1" s="0"/>
      <c r="ETB1" s="0"/>
      <c r="ETC1" s="0"/>
      <c r="ETD1" s="0"/>
      <c r="ETE1" s="0"/>
      <c r="ETF1" s="0"/>
      <c r="ETG1" s="0"/>
      <c r="ETH1" s="0"/>
      <c r="ETI1" s="0"/>
      <c r="ETJ1" s="0"/>
      <c r="ETK1" s="0"/>
      <c r="ETL1" s="0"/>
      <c r="ETM1" s="0"/>
      <c r="ETN1" s="0"/>
      <c r="ETO1" s="0"/>
      <c r="ETP1" s="0"/>
      <c r="ETQ1" s="0"/>
      <c r="ETR1" s="0"/>
      <c r="ETS1" s="0"/>
      <c r="ETT1" s="0"/>
      <c r="ETU1" s="0"/>
      <c r="ETV1" s="0"/>
      <c r="ETW1" s="0"/>
      <c r="ETX1" s="0"/>
      <c r="ETY1" s="0"/>
      <c r="ETZ1" s="0"/>
      <c r="EUA1" s="0"/>
      <c r="EUB1" s="0"/>
      <c r="EUC1" s="0"/>
      <c r="EUD1" s="0"/>
      <c r="EUE1" s="0"/>
      <c r="EUF1" s="0"/>
      <c r="EUG1" s="0"/>
      <c r="EUH1" s="0"/>
      <c r="EUI1" s="0"/>
      <c r="EUJ1" s="0"/>
      <c r="EUK1" s="0"/>
      <c r="EUL1" s="0"/>
      <c r="EUM1" s="0"/>
      <c r="EUN1" s="0"/>
      <c r="EUO1" s="0"/>
      <c r="EUP1" s="0"/>
      <c r="EUQ1" s="0"/>
      <c r="EUR1" s="0"/>
      <c r="EUS1" s="0"/>
      <c r="EUT1" s="0"/>
      <c r="EUU1" s="0"/>
      <c r="EUV1" s="0"/>
      <c r="EUW1" s="0"/>
      <c r="EUX1" s="0"/>
      <c r="EUY1" s="0"/>
      <c r="EUZ1" s="0"/>
      <c r="EVA1" s="0"/>
      <c r="EVB1" s="0"/>
      <c r="EVC1" s="0"/>
      <c r="EVD1" s="0"/>
      <c r="EVE1" s="0"/>
      <c r="EVF1" s="0"/>
      <c r="EVG1" s="0"/>
      <c r="EVH1" s="0"/>
      <c r="EVI1" s="0"/>
      <c r="EVJ1" s="0"/>
      <c r="EVK1" s="0"/>
      <c r="EVL1" s="0"/>
      <c r="EVM1" s="0"/>
      <c r="EVN1" s="0"/>
      <c r="EVO1" s="0"/>
      <c r="EVP1" s="0"/>
      <c r="EVQ1" s="0"/>
      <c r="EVR1" s="0"/>
      <c r="EVS1" s="0"/>
      <c r="EVT1" s="0"/>
      <c r="EVU1" s="0"/>
      <c r="EVV1" s="0"/>
      <c r="EVW1" s="0"/>
      <c r="EVX1" s="0"/>
      <c r="EVY1" s="0"/>
      <c r="EVZ1" s="0"/>
      <c r="EWA1" s="0"/>
      <c r="EWB1" s="0"/>
      <c r="EWC1" s="0"/>
      <c r="EWD1" s="0"/>
      <c r="EWE1" s="0"/>
      <c r="EWF1" s="0"/>
      <c r="EWG1" s="0"/>
      <c r="EWH1" s="0"/>
      <c r="EWI1" s="0"/>
      <c r="EWJ1" s="0"/>
      <c r="EWK1" s="0"/>
      <c r="EWL1" s="0"/>
      <c r="EWM1" s="0"/>
      <c r="EWN1" s="0"/>
      <c r="EWO1" s="0"/>
      <c r="EWP1" s="0"/>
      <c r="EWQ1" s="0"/>
      <c r="EWR1" s="0"/>
      <c r="EWS1" s="0"/>
      <c r="EWT1" s="0"/>
      <c r="EWU1" s="0"/>
      <c r="EWV1" s="0"/>
      <c r="EWW1" s="0"/>
      <c r="EWX1" s="0"/>
      <c r="EWY1" s="0"/>
      <c r="EWZ1" s="0"/>
      <c r="EXA1" s="0"/>
      <c r="EXB1" s="0"/>
      <c r="EXC1" s="0"/>
      <c r="EXD1" s="0"/>
      <c r="EXE1" s="0"/>
      <c r="EXF1" s="0"/>
      <c r="EXG1" s="0"/>
      <c r="EXH1" s="0"/>
      <c r="EXI1" s="0"/>
      <c r="EXJ1" s="0"/>
      <c r="EXK1" s="0"/>
      <c r="EXL1" s="0"/>
      <c r="EXM1" s="0"/>
      <c r="EXN1" s="0"/>
      <c r="EXO1" s="0"/>
      <c r="EXP1" s="0"/>
      <c r="EXQ1" s="0"/>
      <c r="EXR1" s="0"/>
      <c r="EXS1" s="0"/>
      <c r="EXT1" s="0"/>
      <c r="EXU1" s="0"/>
      <c r="EXV1" s="0"/>
      <c r="EXW1" s="0"/>
      <c r="EXX1" s="0"/>
      <c r="EXY1" s="0"/>
      <c r="EXZ1" s="0"/>
      <c r="EYA1" s="0"/>
      <c r="EYB1" s="0"/>
      <c r="EYC1" s="0"/>
      <c r="EYD1" s="0"/>
      <c r="EYE1" s="0"/>
      <c r="EYF1" s="0"/>
      <c r="EYG1" s="0"/>
      <c r="EYH1" s="0"/>
      <c r="EYI1" s="0"/>
      <c r="EYJ1" s="0"/>
      <c r="EYK1" s="0"/>
      <c r="EYL1" s="0"/>
      <c r="EYM1" s="0"/>
      <c r="EYN1" s="0"/>
      <c r="EYO1" s="0"/>
      <c r="EYP1" s="0"/>
      <c r="EYQ1" s="0"/>
      <c r="EYR1" s="0"/>
      <c r="EYS1" s="0"/>
      <c r="EYT1" s="0"/>
      <c r="EYU1" s="0"/>
      <c r="EYV1" s="0"/>
      <c r="EYW1" s="0"/>
      <c r="EYX1" s="0"/>
      <c r="EYY1" s="0"/>
      <c r="EYZ1" s="0"/>
      <c r="EZA1" s="0"/>
      <c r="EZB1" s="0"/>
      <c r="EZC1" s="0"/>
      <c r="EZD1" s="0"/>
      <c r="EZE1" s="0"/>
      <c r="EZF1" s="0"/>
      <c r="EZG1" s="0"/>
      <c r="EZH1" s="0"/>
      <c r="EZI1" s="0"/>
      <c r="EZJ1" s="0"/>
      <c r="EZK1" s="0"/>
      <c r="EZL1" s="0"/>
      <c r="EZM1" s="0"/>
      <c r="EZN1" s="0"/>
      <c r="EZO1" s="0"/>
      <c r="EZP1" s="0"/>
      <c r="EZQ1" s="0"/>
      <c r="EZR1" s="0"/>
      <c r="EZS1" s="0"/>
      <c r="EZT1" s="0"/>
      <c r="EZU1" s="0"/>
      <c r="EZV1" s="0"/>
      <c r="EZW1" s="0"/>
      <c r="EZX1" s="0"/>
      <c r="EZY1" s="0"/>
      <c r="EZZ1" s="0"/>
      <c r="FAA1" s="0"/>
      <c r="FAB1" s="0"/>
      <c r="FAC1" s="0"/>
      <c r="FAD1" s="0"/>
      <c r="FAE1" s="0"/>
      <c r="FAF1" s="0"/>
      <c r="FAG1" s="0"/>
      <c r="FAH1" s="0"/>
      <c r="FAI1" s="0"/>
      <c r="FAJ1" s="0"/>
      <c r="FAK1" s="0"/>
      <c r="FAL1" s="0"/>
      <c r="FAM1" s="0"/>
      <c r="FAN1" s="0"/>
      <c r="FAO1" s="0"/>
      <c r="FAP1" s="0"/>
      <c r="FAQ1" s="0"/>
      <c r="FAR1" s="0"/>
      <c r="FAS1" s="0"/>
      <c r="FAT1" s="0"/>
      <c r="FAU1" s="0"/>
      <c r="FAV1" s="0"/>
      <c r="FAW1" s="0"/>
      <c r="FAX1" s="0"/>
      <c r="FAY1" s="0"/>
      <c r="FAZ1" s="0"/>
      <c r="FBA1" s="0"/>
      <c r="FBB1" s="0"/>
      <c r="FBC1" s="0"/>
      <c r="FBD1" s="0"/>
      <c r="FBE1" s="0"/>
      <c r="FBF1" s="0"/>
      <c r="FBG1" s="0"/>
      <c r="FBH1" s="0"/>
      <c r="FBI1" s="0"/>
      <c r="FBJ1" s="0"/>
      <c r="FBK1" s="0"/>
      <c r="FBL1" s="0"/>
      <c r="FBM1" s="0"/>
      <c r="FBN1" s="0"/>
      <c r="FBO1" s="0"/>
      <c r="FBP1" s="0"/>
      <c r="FBQ1" s="0"/>
      <c r="FBR1" s="0"/>
      <c r="FBS1" s="0"/>
      <c r="FBT1" s="0"/>
      <c r="FBU1" s="0"/>
      <c r="FBV1" s="0"/>
      <c r="FBW1" s="0"/>
      <c r="FBX1" s="0"/>
      <c r="FBY1" s="0"/>
      <c r="FBZ1" s="0"/>
      <c r="FCA1" s="0"/>
      <c r="FCB1" s="0"/>
      <c r="FCC1" s="0"/>
      <c r="FCD1" s="0"/>
      <c r="FCE1" s="0"/>
      <c r="FCF1" s="0"/>
      <c r="FCG1" s="0"/>
      <c r="FCH1" s="0"/>
      <c r="FCI1" s="0"/>
      <c r="FCJ1" s="0"/>
      <c r="FCK1" s="0"/>
      <c r="FCL1" s="0"/>
      <c r="FCM1" s="0"/>
      <c r="FCN1" s="0"/>
      <c r="FCO1" s="0"/>
      <c r="FCP1" s="0"/>
      <c r="FCQ1" s="0"/>
      <c r="FCR1" s="0"/>
      <c r="FCS1" s="0"/>
      <c r="FCT1" s="0"/>
      <c r="FCU1" s="0"/>
      <c r="FCV1" s="0"/>
      <c r="FCW1" s="0"/>
      <c r="FCX1" s="0"/>
      <c r="FCY1" s="0"/>
      <c r="FCZ1" s="0"/>
      <c r="FDA1" s="0"/>
      <c r="FDB1" s="0"/>
      <c r="FDC1" s="0"/>
      <c r="FDD1" s="0"/>
      <c r="FDE1" s="0"/>
      <c r="FDF1" s="0"/>
      <c r="FDG1" s="0"/>
      <c r="FDH1" s="0"/>
      <c r="FDI1" s="0"/>
      <c r="FDJ1" s="0"/>
      <c r="FDK1" s="0"/>
      <c r="FDL1" s="0"/>
      <c r="FDM1" s="0"/>
      <c r="FDN1" s="0"/>
      <c r="FDO1" s="0"/>
      <c r="FDP1" s="0"/>
      <c r="FDQ1" s="0"/>
      <c r="FDR1" s="0"/>
      <c r="FDS1" s="0"/>
      <c r="FDT1" s="0"/>
      <c r="FDU1" s="0"/>
      <c r="FDV1" s="0"/>
      <c r="FDW1" s="0"/>
      <c r="FDX1" s="0"/>
      <c r="FDY1" s="0"/>
      <c r="FDZ1" s="0"/>
      <c r="FEA1" s="0"/>
      <c r="FEB1" s="0"/>
      <c r="FEC1" s="0"/>
      <c r="FED1" s="0"/>
      <c r="FEE1" s="0"/>
      <c r="FEF1" s="0"/>
      <c r="FEG1" s="0"/>
      <c r="FEH1" s="0"/>
      <c r="FEI1" s="0"/>
      <c r="FEJ1" s="0"/>
      <c r="FEK1" s="0"/>
      <c r="FEL1" s="0"/>
      <c r="FEM1" s="0"/>
      <c r="FEN1" s="0"/>
      <c r="FEO1" s="0"/>
      <c r="FEP1" s="0"/>
      <c r="FEQ1" s="0"/>
      <c r="FER1" s="0"/>
      <c r="FES1" s="0"/>
      <c r="FET1" s="0"/>
      <c r="FEU1" s="0"/>
      <c r="FEV1" s="0"/>
      <c r="FEW1" s="0"/>
      <c r="FEX1" s="0"/>
      <c r="FEY1" s="0"/>
      <c r="FEZ1" s="0"/>
      <c r="FFA1" s="0"/>
      <c r="FFB1" s="0"/>
      <c r="FFC1" s="0"/>
      <c r="FFD1" s="0"/>
      <c r="FFE1" s="0"/>
      <c r="FFF1" s="0"/>
      <c r="FFG1" s="0"/>
      <c r="FFH1" s="0"/>
      <c r="FFI1" s="0"/>
      <c r="FFJ1" s="0"/>
      <c r="FFK1" s="0"/>
      <c r="FFL1" s="0"/>
      <c r="FFM1" s="0"/>
      <c r="FFN1" s="0"/>
      <c r="FFO1" s="0"/>
      <c r="FFP1" s="0"/>
      <c r="FFQ1" s="0"/>
      <c r="FFR1" s="0"/>
      <c r="FFS1" s="0"/>
      <c r="FFT1" s="0"/>
      <c r="FFU1" s="0"/>
      <c r="FFV1" s="0"/>
      <c r="FFW1" s="0"/>
      <c r="FFX1" s="0"/>
      <c r="FFY1" s="0"/>
      <c r="FFZ1" s="0"/>
      <c r="FGA1" s="0"/>
      <c r="FGB1" s="0"/>
      <c r="FGC1" s="0"/>
      <c r="FGD1" s="0"/>
      <c r="FGE1" s="0"/>
      <c r="FGF1" s="0"/>
      <c r="FGG1" s="0"/>
      <c r="FGH1" s="0"/>
      <c r="FGI1" s="0"/>
      <c r="FGJ1" s="0"/>
      <c r="FGK1" s="0"/>
      <c r="FGL1" s="0"/>
      <c r="FGM1" s="0"/>
      <c r="FGN1" s="0"/>
      <c r="FGO1" s="0"/>
      <c r="FGP1" s="0"/>
      <c r="FGQ1" s="0"/>
      <c r="FGR1" s="0"/>
      <c r="FGS1" s="0"/>
      <c r="FGT1" s="0"/>
      <c r="FGU1" s="0"/>
      <c r="FGV1" s="0"/>
      <c r="FGW1" s="0"/>
      <c r="FGX1" s="0"/>
      <c r="FGY1" s="0"/>
      <c r="FGZ1" s="0"/>
      <c r="FHA1" s="0"/>
      <c r="FHB1" s="0"/>
      <c r="FHC1" s="0"/>
      <c r="FHD1" s="0"/>
      <c r="FHE1" s="0"/>
      <c r="FHF1" s="0"/>
      <c r="FHG1" s="0"/>
      <c r="FHH1" s="0"/>
      <c r="FHI1" s="0"/>
      <c r="FHJ1" s="0"/>
      <c r="FHK1" s="0"/>
      <c r="FHL1" s="0"/>
      <c r="FHM1" s="0"/>
      <c r="FHN1" s="0"/>
      <c r="FHO1" s="0"/>
      <c r="FHP1" s="0"/>
      <c r="FHQ1" s="0"/>
      <c r="FHR1" s="0"/>
      <c r="FHS1" s="0"/>
      <c r="FHT1" s="0"/>
      <c r="FHU1" s="0"/>
      <c r="FHV1" s="0"/>
      <c r="FHW1" s="0"/>
      <c r="FHX1" s="0"/>
      <c r="FHY1" s="0"/>
      <c r="FHZ1" s="0"/>
      <c r="FIA1" s="0"/>
      <c r="FIB1" s="0"/>
      <c r="FIC1" s="0"/>
      <c r="FID1" s="0"/>
      <c r="FIE1" s="0"/>
      <c r="FIF1" s="0"/>
      <c r="FIG1" s="0"/>
      <c r="FIH1" s="0"/>
      <c r="FII1" s="0"/>
      <c r="FIJ1" s="0"/>
      <c r="FIK1" s="0"/>
      <c r="FIL1" s="0"/>
      <c r="FIM1" s="0"/>
      <c r="FIN1" s="0"/>
      <c r="FIO1" s="0"/>
      <c r="FIP1" s="0"/>
      <c r="FIQ1" s="0"/>
      <c r="FIR1" s="0"/>
      <c r="FIS1" s="0"/>
      <c r="FIT1" s="0"/>
      <c r="FIU1" s="0"/>
      <c r="FIV1" s="0"/>
      <c r="FIW1" s="0"/>
      <c r="FIX1" s="0"/>
      <c r="FIY1" s="0"/>
      <c r="FIZ1" s="0"/>
      <c r="FJA1" s="0"/>
      <c r="FJB1" s="0"/>
      <c r="FJC1" s="0"/>
      <c r="FJD1" s="0"/>
      <c r="FJE1" s="0"/>
      <c r="FJF1" s="0"/>
      <c r="FJG1" s="0"/>
      <c r="FJH1" s="0"/>
      <c r="FJI1" s="0"/>
      <c r="FJJ1" s="0"/>
      <c r="FJK1" s="0"/>
      <c r="FJL1" s="0"/>
      <c r="FJM1" s="0"/>
      <c r="FJN1" s="0"/>
      <c r="FJO1" s="0"/>
      <c r="FJP1" s="0"/>
      <c r="FJQ1" s="0"/>
      <c r="FJR1" s="0"/>
      <c r="FJS1" s="0"/>
      <c r="FJT1" s="0"/>
      <c r="FJU1" s="0"/>
      <c r="FJV1" s="0"/>
      <c r="FJW1" s="0"/>
      <c r="FJX1" s="0"/>
      <c r="FJY1" s="0"/>
      <c r="FJZ1" s="0"/>
      <c r="FKA1" s="0"/>
      <c r="FKB1" s="0"/>
      <c r="FKC1" s="0"/>
      <c r="FKD1" s="0"/>
      <c r="FKE1" s="0"/>
      <c r="FKF1" s="0"/>
      <c r="FKG1" s="0"/>
      <c r="FKH1" s="0"/>
      <c r="FKI1" s="0"/>
      <c r="FKJ1" s="0"/>
      <c r="FKK1" s="0"/>
      <c r="FKL1" s="0"/>
      <c r="FKM1" s="0"/>
      <c r="FKN1" s="0"/>
      <c r="FKO1" s="0"/>
      <c r="FKP1" s="0"/>
      <c r="FKQ1" s="0"/>
      <c r="FKR1" s="0"/>
      <c r="FKS1" s="0"/>
      <c r="FKT1" s="0"/>
      <c r="FKU1" s="0"/>
      <c r="FKV1" s="0"/>
      <c r="FKW1" s="0"/>
      <c r="FKX1" s="0"/>
      <c r="FKY1" s="0"/>
      <c r="FKZ1" s="0"/>
      <c r="FLA1" s="0"/>
      <c r="FLB1" s="0"/>
      <c r="FLC1" s="0"/>
      <c r="FLD1" s="0"/>
      <c r="FLE1" s="0"/>
      <c r="FLF1" s="0"/>
      <c r="FLG1" s="0"/>
      <c r="FLH1" s="0"/>
      <c r="FLI1" s="0"/>
      <c r="FLJ1" s="0"/>
      <c r="FLK1" s="0"/>
      <c r="FLL1" s="0"/>
      <c r="FLM1" s="0"/>
      <c r="FLN1" s="0"/>
      <c r="FLO1" s="0"/>
      <c r="FLP1" s="0"/>
      <c r="FLQ1" s="0"/>
      <c r="FLR1" s="0"/>
      <c r="FLS1" s="0"/>
      <c r="FLT1" s="0"/>
      <c r="FLU1" s="0"/>
      <c r="FLV1" s="0"/>
      <c r="FLW1" s="0"/>
      <c r="FLX1" s="0"/>
      <c r="FLY1" s="0"/>
      <c r="FLZ1" s="0"/>
      <c r="FMA1" s="0"/>
      <c r="FMB1" s="0"/>
      <c r="FMC1" s="0"/>
      <c r="FMD1" s="0"/>
      <c r="FME1" s="0"/>
      <c r="FMF1" s="0"/>
      <c r="FMG1" s="0"/>
      <c r="FMH1" s="0"/>
      <c r="FMI1" s="0"/>
      <c r="FMJ1" s="0"/>
      <c r="FMK1" s="0"/>
      <c r="FML1" s="0"/>
      <c r="FMM1" s="0"/>
      <c r="FMN1" s="0"/>
      <c r="FMO1" s="0"/>
      <c r="FMP1" s="0"/>
      <c r="FMQ1" s="0"/>
      <c r="FMR1" s="0"/>
      <c r="FMS1" s="0"/>
      <c r="FMT1" s="0"/>
      <c r="FMU1" s="0"/>
      <c r="FMV1" s="0"/>
      <c r="FMW1" s="0"/>
      <c r="FMX1" s="0"/>
      <c r="FMY1" s="0"/>
      <c r="FMZ1" s="0"/>
      <c r="FNA1" s="0"/>
      <c r="FNB1" s="0"/>
      <c r="FNC1" s="0"/>
      <c r="FND1" s="0"/>
      <c r="FNE1" s="0"/>
      <c r="FNF1" s="0"/>
      <c r="FNG1" s="0"/>
      <c r="FNH1" s="0"/>
      <c r="FNI1" s="0"/>
      <c r="FNJ1" s="0"/>
      <c r="FNK1" s="0"/>
      <c r="FNL1" s="0"/>
      <c r="FNM1" s="0"/>
      <c r="FNN1" s="0"/>
      <c r="FNO1" s="0"/>
      <c r="FNP1" s="0"/>
      <c r="FNQ1" s="0"/>
      <c r="FNR1" s="0"/>
      <c r="FNS1" s="0"/>
      <c r="FNT1" s="0"/>
      <c r="FNU1" s="0"/>
      <c r="FNV1" s="0"/>
      <c r="FNW1" s="0"/>
      <c r="FNX1" s="0"/>
      <c r="FNY1" s="0"/>
      <c r="FNZ1" s="0"/>
      <c r="FOA1" s="0"/>
      <c r="FOB1" s="0"/>
      <c r="FOC1" s="0"/>
      <c r="FOD1" s="0"/>
      <c r="FOE1" s="0"/>
      <c r="FOF1" s="0"/>
      <c r="FOG1" s="0"/>
      <c r="FOH1" s="0"/>
      <c r="FOI1" s="0"/>
      <c r="FOJ1" s="0"/>
      <c r="FOK1" s="0"/>
      <c r="FOL1" s="0"/>
      <c r="FOM1" s="0"/>
      <c r="FON1" s="0"/>
      <c r="FOO1" s="0"/>
      <c r="FOP1" s="0"/>
      <c r="FOQ1" s="0"/>
      <c r="FOR1" s="0"/>
      <c r="FOS1" s="0"/>
      <c r="FOT1" s="0"/>
      <c r="FOU1" s="0"/>
      <c r="FOV1" s="0"/>
      <c r="FOW1" s="0"/>
      <c r="FOX1" s="0"/>
      <c r="FOY1" s="0"/>
      <c r="FOZ1" s="0"/>
      <c r="FPA1" s="0"/>
      <c r="FPB1" s="0"/>
      <c r="FPC1" s="0"/>
      <c r="FPD1" s="0"/>
      <c r="FPE1" s="0"/>
      <c r="FPF1" s="0"/>
      <c r="FPG1" s="0"/>
      <c r="FPH1" s="0"/>
      <c r="FPI1" s="0"/>
      <c r="FPJ1" s="0"/>
      <c r="FPK1" s="0"/>
      <c r="FPL1" s="0"/>
      <c r="FPM1" s="0"/>
      <c r="FPN1" s="0"/>
      <c r="FPO1" s="0"/>
      <c r="FPP1" s="0"/>
      <c r="FPQ1" s="0"/>
      <c r="FPR1" s="0"/>
      <c r="FPS1" s="0"/>
      <c r="FPT1" s="0"/>
      <c r="FPU1" s="0"/>
      <c r="FPV1" s="0"/>
      <c r="FPW1" s="0"/>
      <c r="FPX1" s="0"/>
      <c r="FPY1" s="0"/>
      <c r="FPZ1" s="0"/>
      <c r="FQA1" s="0"/>
      <c r="FQB1" s="0"/>
      <c r="FQC1" s="0"/>
      <c r="FQD1" s="0"/>
      <c r="FQE1" s="0"/>
      <c r="FQF1" s="0"/>
      <c r="FQG1" s="0"/>
      <c r="FQH1" s="0"/>
      <c r="FQI1" s="0"/>
      <c r="FQJ1" s="0"/>
      <c r="FQK1" s="0"/>
      <c r="FQL1" s="0"/>
      <c r="FQM1" s="0"/>
      <c r="FQN1" s="0"/>
      <c r="FQO1" s="0"/>
      <c r="FQP1" s="0"/>
      <c r="FQQ1" s="0"/>
      <c r="FQR1" s="0"/>
      <c r="FQS1" s="0"/>
      <c r="FQT1" s="0"/>
      <c r="FQU1" s="0"/>
      <c r="FQV1" s="0"/>
      <c r="FQW1" s="0"/>
      <c r="FQX1" s="0"/>
      <c r="FQY1" s="0"/>
      <c r="FQZ1" s="0"/>
      <c r="FRA1" s="0"/>
      <c r="FRB1" s="0"/>
      <c r="FRC1" s="0"/>
      <c r="FRD1" s="0"/>
      <c r="FRE1" s="0"/>
      <c r="FRF1" s="0"/>
      <c r="FRG1" s="0"/>
      <c r="FRH1" s="0"/>
      <c r="FRI1" s="0"/>
      <c r="FRJ1" s="0"/>
      <c r="FRK1" s="0"/>
      <c r="FRL1" s="0"/>
      <c r="FRM1" s="0"/>
      <c r="FRN1" s="0"/>
      <c r="FRO1" s="0"/>
      <c r="FRP1" s="0"/>
      <c r="FRQ1" s="0"/>
      <c r="FRR1" s="0"/>
      <c r="FRS1" s="0"/>
      <c r="FRT1" s="0"/>
      <c r="FRU1" s="0"/>
      <c r="FRV1" s="0"/>
      <c r="FRW1" s="0"/>
      <c r="FRX1" s="0"/>
      <c r="FRY1" s="0"/>
      <c r="FRZ1" s="0"/>
      <c r="FSA1" s="0"/>
      <c r="FSB1" s="0"/>
      <c r="FSC1" s="0"/>
      <c r="FSD1" s="0"/>
      <c r="FSE1" s="0"/>
      <c r="FSF1" s="0"/>
      <c r="FSG1" s="0"/>
      <c r="FSH1" s="0"/>
      <c r="FSI1" s="0"/>
      <c r="FSJ1" s="0"/>
      <c r="FSK1" s="0"/>
      <c r="FSL1" s="0"/>
      <c r="FSM1" s="0"/>
      <c r="FSN1" s="0"/>
      <c r="FSO1" s="0"/>
      <c r="FSP1" s="0"/>
      <c r="FSQ1" s="0"/>
      <c r="FSR1" s="0"/>
      <c r="FSS1" s="0"/>
      <c r="FST1" s="0"/>
      <c r="FSU1" s="0"/>
      <c r="FSV1" s="0"/>
      <c r="FSW1" s="0"/>
      <c r="FSX1" s="0"/>
      <c r="FSY1" s="0"/>
      <c r="FSZ1" s="0"/>
      <c r="FTA1" s="0"/>
      <c r="FTB1" s="0"/>
      <c r="FTC1" s="0"/>
      <c r="FTD1" s="0"/>
      <c r="FTE1" s="0"/>
      <c r="FTF1" s="0"/>
      <c r="FTG1" s="0"/>
      <c r="FTH1" s="0"/>
      <c r="FTI1" s="0"/>
      <c r="FTJ1" s="0"/>
      <c r="FTK1" s="0"/>
      <c r="FTL1" s="0"/>
      <c r="FTM1" s="0"/>
      <c r="FTN1" s="0"/>
      <c r="FTO1" s="0"/>
      <c r="FTP1" s="0"/>
      <c r="FTQ1" s="0"/>
      <c r="FTR1" s="0"/>
      <c r="FTS1" s="0"/>
      <c r="FTT1" s="0"/>
      <c r="FTU1" s="0"/>
      <c r="FTV1" s="0"/>
      <c r="FTW1" s="0"/>
      <c r="FTX1" s="0"/>
      <c r="FTY1" s="0"/>
      <c r="FTZ1" s="0"/>
      <c r="FUA1" s="0"/>
      <c r="FUB1" s="0"/>
      <c r="FUC1" s="0"/>
      <c r="FUD1" s="0"/>
      <c r="FUE1" s="0"/>
      <c r="FUF1" s="0"/>
      <c r="FUG1" s="0"/>
      <c r="FUH1" s="0"/>
      <c r="FUI1" s="0"/>
      <c r="FUJ1" s="0"/>
      <c r="FUK1" s="0"/>
      <c r="FUL1" s="0"/>
      <c r="FUM1" s="0"/>
      <c r="FUN1" s="0"/>
      <c r="FUO1" s="0"/>
      <c r="FUP1" s="0"/>
      <c r="FUQ1" s="0"/>
      <c r="FUR1" s="0"/>
      <c r="FUS1" s="0"/>
      <c r="FUT1" s="0"/>
      <c r="FUU1" s="0"/>
      <c r="FUV1" s="0"/>
      <c r="FUW1" s="0"/>
      <c r="FUX1" s="0"/>
      <c r="FUY1" s="0"/>
      <c r="FUZ1" s="0"/>
      <c r="FVA1" s="0"/>
      <c r="FVB1" s="0"/>
      <c r="FVC1" s="0"/>
      <c r="FVD1" s="0"/>
      <c r="FVE1" s="0"/>
      <c r="FVF1" s="0"/>
      <c r="FVG1" s="0"/>
      <c r="FVH1" s="0"/>
      <c r="FVI1" s="0"/>
      <c r="FVJ1" s="0"/>
      <c r="FVK1" s="0"/>
      <c r="FVL1" s="0"/>
      <c r="FVM1" s="0"/>
      <c r="FVN1" s="0"/>
      <c r="FVO1" s="0"/>
      <c r="FVP1" s="0"/>
      <c r="FVQ1" s="0"/>
      <c r="FVR1" s="0"/>
      <c r="FVS1" s="0"/>
      <c r="FVT1" s="0"/>
      <c r="FVU1" s="0"/>
      <c r="FVV1" s="0"/>
      <c r="FVW1" s="0"/>
      <c r="FVX1" s="0"/>
      <c r="FVY1" s="0"/>
      <c r="FVZ1" s="0"/>
      <c r="FWA1" s="0"/>
      <c r="FWB1" s="0"/>
      <c r="FWC1" s="0"/>
      <c r="FWD1" s="0"/>
      <c r="FWE1" s="0"/>
      <c r="FWF1" s="0"/>
      <c r="FWG1" s="0"/>
      <c r="FWH1" s="0"/>
      <c r="FWI1" s="0"/>
      <c r="FWJ1" s="0"/>
      <c r="FWK1" s="0"/>
      <c r="FWL1" s="0"/>
      <c r="FWM1" s="0"/>
      <c r="FWN1" s="0"/>
      <c r="FWO1" s="0"/>
      <c r="FWP1" s="0"/>
      <c r="FWQ1" s="0"/>
      <c r="FWR1" s="0"/>
      <c r="FWS1" s="0"/>
      <c r="FWT1" s="0"/>
      <c r="FWU1" s="0"/>
      <c r="FWV1" s="0"/>
      <c r="FWW1" s="0"/>
      <c r="FWX1" s="0"/>
      <c r="FWY1" s="0"/>
      <c r="FWZ1" s="0"/>
      <c r="FXA1" s="0"/>
      <c r="FXB1" s="0"/>
      <c r="FXC1" s="0"/>
      <c r="FXD1" s="0"/>
      <c r="FXE1" s="0"/>
      <c r="FXF1" s="0"/>
      <c r="FXG1" s="0"/>
      <c r="FXH1" s="0"/>
      <c r="FXI1" s="0"/>
      <c r="FXJ1" s="0"/>
      <c r="FXK1" s="0"/>
      <c r="FXL1" s="0"/>
      <c r="FXM1" s="0"/>
      <c r="FXN1" s="0"/>
      <c r="FXO1" s="0"/>
      <c r="FXP1" s="0"/>
      <c r="FXQ1" s="0"/>
      <c r="FXR1" s="0"/>
      <c r="FXS1" s="0"/>
      <c r="FXT1" s="0"/>
      <c r="FXU1" s="0"/>
      <c r="FXV1" s="0"/>
      <c r="FXW1" s="0"/>
      <c r="FXX1" s="0"/>
      <c r="FXY1" s="0"/>
      <c r="FXZ1" s="0"/>
      <c r="FYA1" s="0"/>
      <c r="FYB1" s="0"/>
      <c r="FYC1" s="0"/>
      <c r="FYD1" s="0"/>
      <c r="FYE1" s="0"/>
      <c r="FYF1" s="0"/>
      <c r="FYG1" s="0"/>
      <c r="FYH1" s="0"/>
      <c r="FYI1" s="0"/>
      <c r="FYJ1" s="0"/>
      <c r="FYK1" s="0"/>
      <c r="FYL1" s="0"/>
      <c r="FYM1" s="0"/>
      <c r="FYN1" s="0"/>
      <c r="FYO1" s="0"/>
      <c r="FYP1" s="0"/>
      <c r="FYQ1" s="0"/>
      <c r="FYR1" s="0"/>
      <c r="FYS1" s="0"/>
      <c r="FYT1" s="0"/>
      <c r="FYU1" s="0"/>
      <c r="FYV1" s="0"/>
      <c r="FYW1" s="0"/>
      <c r="FYX1" s="0"/>
      <c r="FYY1" s="0"/>
      <c r="FYZ1" s="0"/>
      <c r="FZA1" s="0"/>
      <c r="FZB1" s="0"/>
      <c r="FZC1" s="0"/>
      <c r="FZD1" s="0"/>
      <c r="FZE1" s="0"/>
      <c r="FZF1" s="0"/>
      <c r="FZG1" s="0"/>
      <c r="FZH1" s="0"/>
      <c r="FZI1" s="0"/>
      <c r="FZJ1" s="0"/>
      <c r="FZK1" s="0"/>
      <c r="FZL1" s="0"/>
      <c r="FZM1" s="0"/>
      <c r="FZN1" s="0"/>
      <c r="FZO1" s="0"/>
      <c r="FZP1" s="0"/>
      <c r="FZQ1" s="0"/>
      <c r="FZR1" s="0"/>
      <c r="FZS1" s="0"/>
      <c r="FZT1" s="0"/>
      <c r="FZU1" s="0"/>
      <c r="FZV1" s="0"/>
      <c r="FZW1" s="0"/>
      <c r="FZX1" s="0"/>
      <c r="FZY1" s="0"/>
      <c r="FZZ1" s="0"/>
      <c r="GAA1" s="0"/>
      <c r="GAB1" s="0"/>
      <c r="GAC1" s="0"/>
      <c r="GAD1" s="0"/>
      <c r="GAE1" s="0"/>
      <c r="GAF1" s="0"/>
      <c r="GAG1" s="0"/>
      <c r="GAH1" s="0"/>
      <c r="GAI1" s="0"/>
      <c r="GAJ1" s="0"/>
      <c r="GAK1" s="0"/>
      <c r="GAL1" s="0"/>
      <c r="GAM1" s="0"/>
      <c r="GAN1" s="0"/>
      <c r="GAO1" s="0"/>
      <c r="GAP1" s="0"/>
      <c r="GAQ1" s="0"/>
      <c r="GAR1" s="0"/>
      <c r="GAS1" s="0"/>
      <c r="GAT1" s="0"/>
      <c r="GAU1" s="0"/>
      <c r="GAV1" s="0"/>
      <c r="GAW1" s="0"/>
      <c r="GAX1" s="0"/>
      <c r="GAY1" s="0"/>
      <c r="GAZ1" s="0"/>
      <c r="GBA1" s="0"/>
      <c r="GBB1" s="0"/>
      <c r="GBC1" s="0"/>
      <c r="GBD1" s="0"/>
      <c r="GBE1" s="0"/>
      <c r="GBF1" s="0"/>
      <c r="GBG1" s="0"/>
      <c r="GBH1" s="0"/>
      <c r="GBI1" s="0"/>
      <c r="GBJ1" s="0"/>
      <c r="GBK1" s="0"/>
      <c r="GBL1" s="0"/>
      <c r="GBM1" s="0"/>
      <c r="GBN1" s="0"/>
      <c r="GBO1" s="0"/>
      <c r="GBP1" s="0"/>
      <c r="GBQ1" s="0"/>
      <c r="GBR1" s="0"/>
      <c r="GBS1" s="0"/>
      <c r="GBT1" s="0"/>
      <c r="GBU1" s="0"/>
      <c r="GBV1" s="0"/>
      <c r="GBW1" s="0"/>
      <c r="GBX1" s="0"/>
      <c r="GBY1" s="0"/>
      <c r="GBZ1" s="0"/>
      <c r="GCA1" s="0"/>
      <c r="GCB1" s="0"/>
      <c r="GCC1" s="0"/>
      <c r="GCD1" s="0"/>
      <c r="GCE1" s="0"/>
      <c r="GCF1" s="0"/>
      <c r="GCG1" s="0"/>
      <c r="GCH1" s="0"/>
      <c r="GCI1" s="0"/>
      <c r="GCJ1" s="0"/>
      <c r="GCK1" s="0"/>
      <c r="GCL1" s="0"/>
      <c r="GCM1" s="0"/>
      <c r="GCN1" s="0"/>
      <c r="GCO1" s="0"/>
      <c r="GCP1" s="0"/>
      <c r="GCQ1" s="0"/>
      <c r="GCR1" s="0"/>
      <c r="GCS1" s="0"/>
      <c r="GCT1" s="0"/>
      <c r="GCU1" s="0"/>
      <c r="GCV1" s="0"/>
      <c r="GCW1" s="0"/>
      <c r="GCX1" s="0"/>
      <c r="GCY1" s="0"/>
      <c r="GCZ1" s="0"/>
      <c r="GDA1" s="0"/>
      <c r="GDB1" s="0"/>
      <c r="GDC1" s="0"/>
      <c r="GDD1" s="0"/>
      <c r="GDE1" s="0"/>
      <c r="GDF1" s="0"/>
      <c r="GDG1" s="0"/>
      <c r="GDH1" s="0"/>
      <c r="GDI1" s="0"/>
      <c r="GDJ1" s="0"/>
      <c r="GDK1" s="0"/>
      <c r="GDL1" s="0"/>
      <c r="GDM1" s="0"/>
      <c r="GDN1" s="0"/>
      <c r="GDO1" s="0"/>
      <c r="GDP1" s="0"/>
      <c r="GDQ1" s="0"/>
      <c r="GDR1" s="0"/>
      <c r="GDS1" s="0"/>
      <c r="GDT1" s="0"/>
      <c r="GDU1" s="0"/>
      <c r="GDV1" s="0"/>
      <c r="GDW1" s="0"/>
      <c r="GDX1" s="0"/>
      <c r="GDY1" s="0"/>
      <c r="GDZ1" s="0"/>
      <c r="GEA1" s="0"/>
      <c r="GEB1" s="0"/>
      <c r="GEC1" s="0"/>
      <c r="GED1" s="0"/>
      <c r="GEE1" s="0"/>
      <c r="GEF1" s="0"/>
      <c r="GEG1" s="0"/>
      <c r="GEH1" s="0"/>
      <c r="GEI1" s="0"/>
      <c r="GEJ1" s="0"/>
      <c r="GEK1" s="0"/>
      <c r="GEL1" s="0"/>
      <c r="GEM1" s="0"/>
      <c r="GEN1" s="0"/>
      <c r="GEO1" s="0"/>
      <c r="GEP1" s="0"/>
      <c r="GEQ1" s="0"/>
      <c r="GER1" s="0"/>
      <c r="GES1" s="0"/>
      <c r="GET1" s="0"/>
      <c r="GEU1" s="0"/>
      <c r="GEV1" s="0"/>
      <c r="GEW1" s="0"/>
      <c r="GEX1" s="0"/>
      <c r="GEY1" s="0"/>
      <c r="GEZ1" s="0"/>
      <c r="GFA1" s="0"/>
      <c r="GFB1" s="0"/>
      <c r="GFC1" s="0"/>
      <c r="GFD1" s="0"/>
      <c r="GFE1" s="0"/>
      <c r="GFF1" s="0"/>
      <c r="GFG1" s="0"/>
      <c r="GFH1" s="0"/>
      <c r="GFI1" s="0"/>
      <c r="GFJ1" s="0"/>
      <c r="GFK1" s="0"/>
      <c r="GFL1" s="0"/>
      <c r="GFM1" s="0"/>
      <c r="GFN1" s="0"/>
      <c r="GFO1" s="0"/>
      <c r="GFP1" s="0"/>
      <c r="GFQ1" s="0"/>
      <c r="GFR1" s="0"/>
      <c r="GFS1" s="0"/>
      <c r="GFT1" s="0"/>
      <c r="GFU1" s="0"/>
      <c r="GFV1" s="0"/>
      <c r="GFW1" s="0"/>
      <c r="GFX1" s="0"/>
      <c r="GFY1" s="0"/>
      <c r="GFZ1" s="0"/>
      <c r="GGA1" s="0"/>
      <c r="GGB1" s="0"/>
      <c r="GGC1" s="0"/>
      <c r="GGD1" s="0"/>
      <c r="GGE1" s="0"/>
      <c r="GGF1" s="0"/>
      <c r="GGG1" s="0"/>
      <c r="GGH1" s="0"/>
      <c r="GGI1" s="0"/>
      <c r="GGJ1" s="0"/>
      <c r="GGK1" s="0"/>
      <c r="GGL1" s="0"/>
      <c r="GGM1" s="0"/>
      <c r="GGN1" s="0"/>
      <c r="GGO1" s="0"/>
      <c r="GGP1" s="0"/>
      <c r="GGQ1" s="0"/>
      <c r="GGR1" s="0"/>
      <c r="GGS1" s="0"/>
      <c r="GGT1" s="0"/>
      <c r="GGU1" s="0"/>
      <c r="GGV1" s="0"/>
      <c r="GGW1" s="0"/>
      <c r="GGX1" s="0"/>
      <c r="GGY1" s="0"/>
      <c r="GGZ1" s="0"/>
      <c r="GHA1" s="0"/>
      <c r="GHB1" s="0"/>
      <c r="GHC1" s="0"/>
      <c r="GHD1" s="0"/>
      <c r="GHE1" s="0"/>
      <c r="GHF1" s="0"/>
      <c r="GHG1" s="0"/>
      <c r="GHH1" s="0"/>
      <c r="GHI1" s="0"/>
      <c r="GHJ1" s="0"/>
      <c r="GHK1" s="0"/>
      <c r="GHL1" s="0"/>
      <c r="GHM1" s="0"/>
      <c r="GHN1" s="0"/>
      <c r="GHO1" s="0"/>
      <c r="GHP1" s="0"/>
      <c r="GHQ1" s="0"/>
      <c r="GHR1" s="0"/>
      <c r="GHS1" s="0"/>
      <c r="GHT1" s="0"/>
      <c r="GHU1" s="0"/>
      <c r="GHV1" s="0"/>
      <c r="GHW1" s="0"/>
      <c r="GHX1" s="0"/>
      <c r="GHY1" s="0"/>
      <c r="GHZ1" s="0"/>
      <c r="GIA1" s="0"/>
      <c r="GIB1" s="0"/>
      <c r="GIC1" s="0"/>
      <c r="GID1" s="0"/>
      <c r="GIE1" s="0"/>
      <c r="GIF1" s="0"/>
      <c r="GIG1" s="0"/>
      <c r="GIH1" s="0"/>
      <c r="GII1" s="0"/>
      <c r="GIJ1" s="0"/>
      <c r="GIK1" s="0"/>
      <c r="GIL1" s="0"/>
      <c r="GIM1" s="0"/>
      <c r="GIN1" s="0"/>
      <c r="GIO1" s="0"/>
      <c r="GIP1" s="0"/>
      <c r="GIQ1" s="0"/>
      <c r="GIR1" s="0"/>
      <c r="GIS1" s="0"/>
      <c r="GIT1" s="0"/>
      <c r="GIU1" s="0"/>
      <c r="GIV1" s="0"/>
      <c r="GIW1" s="0"/>
      <c r="GIX1" s="0"/>
      <c r="GIY1" s="0"/>
      <c r="GIZ1" s="0"/>
      <c r="GJA1" s="0"/>
      <c r="GJB1" s="0"/>
      <c r="GJC1" s="0"/>
      <c r="GJD1" s="0"/>
      <c r="GJE1" s="0"/>
      <c r="GJF1" s="0"/>
      <c r="GJG1" s="0"/>
      <c r="GJH1" s="0"/>
      <c r="GJI1" s="0"/>
      <c r="GJJ1" s="0"/>
      <c r="GJK1" s="0"/>
      <c r="GJL1" s="0"/>
      <c r="GJM1" s="0"/>
      <c r="GJN1" s="0"/>
      <c r="GJO1" s="0"/>
      <c r="GJP1" s="0"/>
      <c r="GJQ1" s="0"/>
      <c r="GJR1" s="0"/>
      <c r="GJS1" s="0"/>
      <c r="GJT1" s="0"/>
      <c r="GJU1" s="0"/>
      <c r="GJV1" s="0"/>
      <c r="GJW1" s="0"/>
      <c r="GJX1" s="0"/>
      <c r="GJY1" s="0"/>
      <c r="GJZ1" s="0"/>
      <c r="GKA1" s="0"/>
      <c r="GKB1" s="0"/>
      <c r="GKC1" s="0"/>
      <c r="GKD1" s="0"/>
      <c r="GKE1" s="0"/>
      <c r="GKF1" s="0"/>
      <c r="GKG1" s="0"/>
      <c r="GKH1" s="0"/>
      <c r="GKI1" s="0"/>
      <c r="GKJ1" s="0"/>
      <c r="GKK1" s="0"/>
      <c r="GKL1" s="0"/>
      <c r="GKM1" s="0"/>
      <c r="GKN1" s="0"/>
      <c r="GKO1" s="0"/>
      <c r="GKP1" s="0"/>
      <c r="GKQ1" s="0"/>
      <c r="GKR1" s="0"/>
      <c r="GKS1" s="0"/>
      <c r="GKT1" s="0"/>
      <c r="GKU1" s="0"/>
      <c r="GKV1" s="0"/>
      <c r="GKW1" s="0"/>
      <c r="GKX1" s="0"/>
      <c r="GKY1" s="0"/>
      <c r="GKZ1" s="0"/>
      <c r="GLA1" s="0"/>
      <c r="GLB1" s="0"/>
      <c r="GLC1" s="0"/>
      <c r="GLD1" s="0"/>
      <c r="GLE1" s="0"/>
      <c r="GLF1" s="0"/>
      <c r="GLG1" s="0"/>
      <c r="GLH1" s="0"/>
      <c r="GLI1" s="0"/>
      <c r="GLJ1" s="0"/>
      <c r="GLK1" s="0"/>
      <c r="GLL1" s="0"/>
      <c r="GLM1" s="0"/>
      <c r="GLN1" s="0"/>
      <c r="GLO1" s="0"/>
      <c r="GLP1" s="0"/>
      <c r="GLQ1" s="0"/>
      <c r="GLR1" s="0"/>
      <c r="GLS1" s="0"/>
      <c r="GLT1" s="0"/>
      <c r="GLU1" s="0"/>
      <c r="GLV1" s="0"/>
      <c r="GLW1" s="0"/>
      <c r="GLX1" s="0"/>
      <c r="GLY1" s="0"/>
      <c r="GLZ1" s="0"/>
      <c r="GMA1" s="0"/>
      <c r="GMB1" s="0"/>
      <c r="GMC1" s="0"/>
      <c r="GMD1" s="0"/>
      <c r="GME1" s="0"/>
      <c r="GMF1" s="0"/>
      <c r="GMG1" s="0"/>
      <c r="GMH1" s="0"/>
      <c r="GMI1" s="0"/>
      <c r="GMJ1" s="0"/>
      <c r="GMK1" s="0"/>
      <c r="GML1" s="0"/>
      <c r="GMM1" s="0"/>
      <c r="GMN1" s="0"/>
      <c r="GMO1" s="0"/>
      <c r="GMP1" s="0"/>
      <c r="GMQ1" s="0"/>
      <c r="GMR1" s="0"/>
      <c r="GMS1" s="0"/>
      <c r="GMT1" s="0"/>
      <c r="GMU1" s="0"/>
      <c r="GMV1" s="0"/>
      <c r="GMW1" s="0"/>
      <c r="GMX1" s="0"/>
      <c r="GMY1" s="0"/>
      <c r="GMZ1" s="0"/>
      <c r="GNA1" s="0"/>
      <c r="GNB1" s="0"/>
      <c r="GNC1" s="0"/>
      <c r="GND1" s="0"/>
      <c r="GNE1" s="0"/>
      <c r="GNF1" s="0"/>
      <c r="GNG1" s="0"/>
      <c r="GNH1" s="0"/>
      <c r="GNI1" s="0"/>
      <c r="GNJ1" s="0"/>
      <c r="GNK1" s="0"/>
      <c r="GNL1" s="0"/>
      <c r="GNM1" s="0"/>
      <c r="GNN1" s="0"/>
      <c r="GNO1" s="0"/>
      <c r="GNP1" s="0"/>
      <c r="GNQ1" s="0"/>
      <c r="GNR1" s="0"/>
      <c r="GNS1" s="0"/>
      <c r="GNT1" s="0"/>
      <c r="GNU1" s="0"/>
      <c r="GNV1" s="0"/>
      <c r="GNW1" s="0"/>
      <c r="GNX1" s="0"/>
      <c r="GNY1" s="0"/>
      <c r="GNZ1" s="0"/>
      <c r="GOA1" s="0"/>
      <c r="GOB1" s="0"/>
      <c r="GOC1" s="0"/>
      <c r="GOD1" s="0"/>
      <c r="GOE1" s="0"/>
      <c r="GOF1" s="0"/>
      <c r="GOG1" s="0"/>
      <c r="GOH1" s="0"/>
      <c r="GOI1" s="0"/>
      <c r="GOJ1" s="0"/>
      <c r="GOK1" s="0"/>
      <c r="GOL1" s="0"/>
      <c r="GOM1" s="0"/>
      <c r="GON1" s="0"/>
      <c r="GOO1" s="0"/>
      <c r="GOP1" s="0"/>
      <c r="GOQ1" s="0"/>
      <c r="GOR1" s="0"/>
      <c r="GOS1" s="0"/>
      <c r="GOT1" s="0"/>
      <c r="GOU1" s="0"/>
      <c r="GOV1" s="0"/>
      <c r="GOW1" s="0"/>
      <c r="GOX1" s="0"/>
      <c r="GOY1" s="0"/>
      <c r="GOZ1" s="0"/>
      <c r="GPA1" s="0"/>
      <c r="GPB1" s="0"/>
      <c r="GPC1" s="0"/>
      <c r="GPD1" s="0"/>
      <c r="GPE1" s="0"/>
      <c r="GPF1" s="0"/>
      <c r="GPG1" s="0"/>
      <c r="GPH1" s="0"/>
      <c r="GPI1" s="0"/>
      <c r="GPJ1" s="0"/>
      <c r="GPK1" s="0"/>
      <c r="GPL1" s="0"/>
      <c r="GPM1" s="0"/>
      <c r="GPN1" s="0"/>
      <c r="GPO1" s="0"/>
      <c r="GPP1" s="0"/>
      <c r="GPQ1" s="0"/>
      <c r="GPR1" s="0"/>
      <c r="GPS1" s="0"/>
      <c r="GPT1" s="0"/>
      <c r="GPU1" s="0"/>
      <c r="GPV1" s="0"/>
      <c r="GPW1" s="0"/>
      <c r="GPX1" s="0"/>
      <c r="GPY1" s="0"/>
      <c r="GPZ1" s="0"/>
      <c r="GQA1" s="0"/>
      <c r="GQB1" s="0"/>
      <c r="GQC1" s="0"/>
      <c r="GQD1" s="0"/>
      <c r="GQE1" s="0"/>
      <c r="GQF1" s="0"/>
      <c r="GQG1" s="0"/>
      <c r="GQH1" s="0"/>
      <c r="GQI1" s="0"/>
      <c r="GQJ1" s="0"/>
      <c r="GQK1" s="0"/>
      <c r="GQL1" s="0"/>
      <c r="GQM1" s="0"/>
      <c r="GQN1" s="0"/>
      <c r="GQO1" s="0"/>
      <c r="GQP1" s="0"/>
      <c r="GQQ1" s="0"/>
      <c r="GQR1" s="0"/>
      <c r="GQS1" s="0"/>
      <c r="GQT1" s="0"/>
      <c r="GQU1" s="0"/>
      <c r="GQV1" s="0"/>
      <c r="GQW1" s="0"/>
      <c r="GQX1" s="0"/>
      <c r="GQY1" s="0"/>
      <c r="GQZ1" s="0"/>
      <c r="GRA1" s="0"/>
      <c r="GRB1" s="0"/>
      <c r="GRC1" s="0"/>
      <c r="GRD1" s="0"/>
      <c r="GRE1" s="0"/>
      <c r="GRF1" s="0"/>
      <c r="GRG1" s="0"/>
      <c r="GRH1" s="0"/>
      <c r="GRI1" s="0"/>
      <c r="GRJ1" s="0"/>
      <c r="GRK1" s="0"/>
      <c r="GRL1" s="0"/>
      <c r="GRM1" s="0"/>
      <c r="GRN1" s="0"/>
      <c r="GRO1" s="0"/>
      <c r="GRP1" s="0"/>
      <c r="GRQ1" s="0"/>
      <c r="GRR1" s="0"/>
      <c r="GRS1" s="0"/>
      <c r="GRT1" s="0"/>
      <c r="GRU1" s="0"/>
      <c r="GRV1" s="0"/>
      <c r="GRW1" s="0"/>
      <c r="GRX1" s="0"/>
      <c r="GRY1" s="0"/>
      <c r="GRZ1" s="0"/>
      <c r="GSA1" s="0"/>
      <c r="GSB1" s="0"/>
      <c r="GSC1" s="0"/>
      <c r="GSD1" s="0"/>
      <c r="GSE1" s="0"/>
      <c r="GSF1" s="0"/>
      <c r="GSG1" s="0"/>
      <c r="GSH1" s="0"/>
      <c r="GSI1" s="0"/>
      <c r="GSJ1" s="0"/>
      <c r="GSK1" s="0"/>
      <c r="GSL1" s="0"/>
      <c r="GSM1" s="0"/>
      <c r="GSN1" s="0"/>
      <c r="GSO1" s="0"/>
      <c r="GSP1" s="0"/>
      <c r="GSQ1" s="0"/>
      <c r="GSR1" s="0"/>
      <c r="GSS1" s="0"/>
      <c r="GST1" s="0"/>
      <c r="GSU1" s="0"/>
      <c r="GSV1" s="0"/>
      <c r="GSW1" s="0"/>
      <c r="GSX1" s="0"/>
      <c r="GSY1" s="0"/>
      <c r="GSZ1" s="0"/>
      <c r="GTA1" s="0"/>
      <c r="GTB1" s="0"/>
      <c r="GTC1" s="0"/>
      <c r="GTD1" s="0"/>
      <c r="GTE1" s="0"/>
      <c r="GTF1" s="0"/>
      <c r="GTG1" s="0"/>
      <c r="GTH1" s="0"/>
      <c r="GTI1" s="0"/>
      <c r="GTJ1" s="0"/>
      <c r="GTK1" s="0"/>
      <c r="GTL1" s="0"/>
      <c r="GTM1" s="0"/>
      <c r="GTN1" s="0"/>
      <c r="GTO1" s="0"/>
      <c r="GTP1" s="0"/>
      <c r="GTQ1" s="0"/>
      <c r="GTR1" s="0"/>
      <c r="GTS1" s="0"/>
      <c r="GTT1" s="0"/>
      <c r="GTU1" s="0"/>
      <c r="GTV1" s="0"/>
      <c r="GTW1" s="0"/>
      <c r="GTX1" s="0"/>
      <c r="GTY1" s="0"/>
      <c r="GTZ1" s="0"/>
      <c r="GUA1" s="0"/>
      <c r="GUB1" s="0"/>
      <c r="GUC1" s="0"/>
      <c r="GUD1" s="0"/>
      <c r="GUE1" s="0"/>
      <c r="GUF1" s="0"/>
      <c r="GUG1" s="0"/>
      <c r="GUH1" s="0"/>
      <c r="GUI1" s="0"/>
      <c r="GUJ1" s="0"/>
      <c r="GUK1" s="0"/>
      <c r="GUL1" s="0"/>
      <c r="GUM1" s="0"/>
      <c r="GUN1" s="0"/>
      <c r="GUO1" s="0"/>
      <c r="GUP1" s="0"/>
      <c r="GUQ1" s="0"/>
      <c r="GUR1" s="0"/>
      <c r="GUS1" s="0"/>
      <c r="GUT1" s="0"/>
      <c r="GUU1" s="0"/>
      <c r="GUV1" s="0"/>
      <c r="GUW1" s="0"/>
      <c r="GUX1" s="0"/>
      <c r="GUY1" s="0"/>
      <c r="GUZ1" s="0"/>
      <c r="GVA1" s="0"/>
      <c r="GVB1" s="0"/>
      <c r="GVC1" s="0"/>
      <c r="GVD1" s="0"/>
      <c r="GVE1" s="0"/>
      <c r="GVF1" s="0"/>
      <c r="GVG1" s="0"/>
      <c r="GVH1" s="0"/>
      <c r="GVI1" s="0"/>
      <c r="GVJ1" s="0"/>
      <c r="GVK1" s="0"/>
      <c r="GVL1" s="0"/>
      <c r="GVM1" s="0"/>
      <c r="GVN1" s="0"/>
      <c r="GVO1" s="0"/>
      <c r="GVP1" s="0"/>
      <c r="GVQ1" s="0"/>
      <c r="GVR1" s="0"/>
      <c r="GVS1" s="0"/>
      <c r="GVT1" s="0"/>
      <c r="GVU1" s="0"/>
      <c r="GVV1" s="0"/>
      <c r="GVW1" s="0"/>
      <c r="GVX1" s="0"/>
      <c r="GVY1" s="0"/>
      <c r="GVZ1" s="0"/>
      <c r="GWA1" s="0"/>
      <c r="GWB1" s="0"/>
      <c r="GWC1" s="0"/>
      <c r="GWD1" s="0"/>
      <c r="GWE1" s="0"/>
      <c r="GWF1" s="0"/>
      <c r="GWG1" s="0"/>
      <c r="GWH1" s="0"/>
      <c r="GWI1" s="0"/>
      <c r="GWJ1" s="0"/>
      <c r="GWK1" s="0"/>
      <c r="GWL1" s="0"/>
      <c r="GWM1" s="0"/>
      <c r="GWN1" s="0"/>
      <c r="GWO1" s="0"/>
      <c r="GWP1" s="0"/>
      <c r="GWQ1" s="0"/>
      <c r="GWR1" s="0"/>
      <c r="GWS1" s="0"/>
      <c r="GWT1" s="0"/>
      <c r="GWU1" s="0"/>
      <c r="GWV1" s="0"/>
      <c r="GWW1" s="0"/>
      <c r="GWX1" s="0"/>
      <c r="GWY1" s="0"/>
      <c r="GWZ1" s="0"/>
      <c r="GXA1" s="0"/>
      <c r="GXB1" s="0"/>
      <c r="GXC1" s="0"/>
      <c r="GXD1" s="0"/>
      <c r="GXE1" s="0"/>
      <c r="GXF1" s="0"/>
      <c r="GXG1" s="0"/>
      <c r="GXH1" s="0"/>
      <c r="GXI1" s="0"/>
      <c r="GXJ1" s="0"/>
      <c r="GXK1" s="0"/>
      <c r="GXL1" s="0"/>
      <c r="GXM1" s="0"/>
      <c r="GXN1" s="0"/>
      <c r="GXO1" s="0"/>
      <c r="GXP1" s="0"/>
      <c r="GXQ1" s="0"/>
      <c r="GXR1" s="0"/>
      <c r="GXS1" s="0"/>
      <c r="GXT1" s="0"/>
      <c r="GXU1" s="0"/>
      <c r="GXV1" s="0"/>
      <c r="GXW1" s="0"/>
      <c r="GXX1" s="0"/>
      <c r="GXY1" s="0"/>
      <c r="GXZ1" s="0"/>
      <c r="GYA1" s="0"/>
      <c r="GYB1" s="0"/>
      <c r="GYC1" s="0"/>
      <c r="GYD1" s="0"/>
      <c r="GYE1" s="0"/>
      <c r="GYF1" s="0"/>
      <c r="GYG1" s="0"/>
      <c r="GYH1" s="0"/>
      <c r="GYI1" s="0"/>
      <c r="GYJ1" s="0"/>
      <c r="GYK1" s="0"/>
      <c r="GYL1" s="0"/>
      <c r="GYM1" s="0"/>
      <c r="GYN1" s="0"/>
      <c r="GYO1" s="0"/>
      <c r="GYP1" s="0"/>
      <c r="GYQ1" s="0"/>
      <c r="GYR1" s="0"/>
      <c r="GYS1" s="0"/>
      <c r="GYT1" s="0"/>
      <c r="GYU1" s="0"/>
      <c r="GYV1" s="0"/>
      <c r="GYW1" s="0"/>
      <c r="GYX1" s="0"/>
      <c r="GYY1" s="0"/>
      <c r="GYZ1" s="0"/>
      <c r="GZA1" s="0"/>
      <c r="GZB1" s="0"/>
      <c r="GZC1" s="0"/>
      <c r="GZD1" s="0"/>
      <c r="GZE1" s="0"/>
      <c r="GZF1" s="0"/>
      <c r="GZG1" s="0"/>
      <c r="GZH1" s="0"/>
      <c r="GZI1" s="0"/>
      <c r="GZJ1" s="0"/>
      <c r="GZK1" s="0"/>
      <c r="GZL1" s="0"/>
      <c r="GZM1" s="0"/>
      <c r="GZN1" s="0"/>
      <c r="GZO1" s="0"/>
      <c r="GZP1" s="0"/>
      <c r="GZQ1" s="0"/>
      <c r="GZR1" s="0"/>
      <c r="GZS1" s="0"/>
      <c r="GZT1" s="0"/>
      <c r="GZU1" s="0"/>
      <c r="GZV1" s="0"/>
      <c r="GZW1" s="0"/>
      <c r="GZX1" s="0"/>
      <c r="GZY1" s="0"/>
      <c r="GZZ1" s="0"/>
      <c r="HAA1" s="0"/>
      <c r="HAB1" s="0"/>
      <c r="HAC1" s="0"/>
      <c r="HAD1" s="0"/>
      <c r="HAE1" s="0"/>
      <c r="HAF1" s="0"/>
      <c r="HAG1" s="0"/>
      <c r="HAH1" s="0"/>
      <c r="HAI1" s="0"/>
      <c r="HAJ1" s="0"/>
      <c r="HAK1" s="0"/>
      <c r="HAL1" s="0"/>
      <c r="HAM1" s="0"/>
      <c r="HAN1" s="0"/>
      <c r="HAO1" s="0"/>
      <c r="HAP1" s="0"/>
      <c r="HAQ1" s="0"/>
      <c r="HAR1" s="0"/>
      <c r="HAS1" s="0"/>
      <c r="HAT1" s="0"/>
      <c r="HAU1" s="0"/>
      <c r="HAV1" s="0"/>
      <c r="HAW1" s="0"/>
      <c r="HAX1" s="0"/>
      <c r="HAY1" s="0"/>
      <c r="HAZ1" s="0"/>
      <c r="HBA1" s="0"/>
      <c r="HBB1" s="0"/>
      <c r="HBC1" s="0"/>
      <c r="HBD1" s="0"/>
      <c r="HBE1" s="0"/>
      <c r="HBF1" s="0"/>
      <c r="HBG1" s="0"/>
      <c r="HBH1" s="0"/>
      <c r="HBI1" s="0"/>
      <c r="HBJ1" s="0"/>
      <c r="HBK1" s="0"/>
      <c r="HBL1" s="0"/>
      <c r="HBM1" s="0"/>
      <c r="HBN1" s="0"/>
      <c r="HBO1" s="0"/>
      <c r="HBP1" s="0"/>
      <c r="HBQ1" s="0"/>
      <c r="HBR1" s="0"/>
      <c r="HBS1" s="0"/>
      <c r="HBT1" s="0"/>
      <c r="HBU1" s="0"/>
      <c r="HBV1" s="0"/>
      <c r="HBW1" s="0"/>
      <c r="HBX1" s="0"/>
      <c r="HBY1" s="0"/>
      <c r="HBZ1" s="0"/>
      <c r="HCA1" s="0"/>
      <c r="HCB1" s="0"/>
      <c r="HCC1" s="0"/>
      <c r="HCD1" s="0"/>
      <c r="HCE1" s="0"/>
      <c r="HCF1" s="0"/>
      <c r="HCG1" s="0"/>
      <c r="HCH1" s="0"/>
      <c r="HCI1" s="0"/>
      <c r="HCJ1" s="0"/>
      <c r="HCK1" s="0"/>
      <c r="HCL1" s="0"/>
      <c r="HCM1" s="0"/>
      <c r="HCN1" s="0"/>
      <c r="HCO1" s="0"/>
      <c r="HCP1" s="0"/>
      <c r="HCQ1" s="0"/>
      <c r="HCR1" s="0"/>
      <c r="HCS1" s="0"/>
      <c r="HCT1" s="0"/>
      <c r="HCU1" s="0"/>
      <c r="HCV1" s="0"/>
      <c r="HCW1" s="0"/>
      <c r="HCX1" s="0"/>
      <c r="HCY1" s="0"/>
      <c r="HCZ1" s="0"/>
      <c r="HDA1" s="0"/>
      <c r="HDB1" s="0"/>
      <c r="HDC1" s="0"/>
      <c r="HDD1" s="0"/>
      <c r="HDE1" s="0"/>
      <c r="HDF1" s="0"/>
      <c r="HDG1" s="0"/>
      <c r="HDH1" s="0"/>
      <c r="HDI1" s="0"/>
      <c r="HDJ1" s="0"/>
      <c r="HDK1" s="0"/>
      <c r="HDL1" s="0"/>
      <c r="HDM1" s="0"/>
      <c r="HDN1" s="0"/>
      <c r="HDO1" s="0"/>
      <c r="HDP1" s="0"/>
      <c r="HDQ1" s="0"/>
      <c r="HDR1" s="0"/>
      <c r="HDS1" s="0"/>
      <c r="HDT1" s="0"/>
      <c r="HDU1" s="0"/>
      <c r="HDV1" s="0"/>
      <c r="HDW1" s="0"/>
      <c r="HDX1" s="0"/>
      <c r="HDY1" s="0"/>
      <c r="HDZ1" s="0"/>
      <c r="HEA1" s="0"/>
      <c r="HEB1" s="0"/>
      <c r="HEC1" s="0"/>
      <c r="HED1" s="0"/>
      <c r="HEE1" s="0"/>
      <c r="HEF1" s="0"/>
      <c r="HEG1" s="0"/>
      <c r="HEH1" s="0"/>
      <c r="HEI1" s="0"/>
      <c r="HEJ1" s="0"/>
      <c r="HEK1" s="0"/>
      <c r="HEL1" s="0"/>
      <c r="HEM1" s="0"/>
      <c r="HEN1" s="0"/>
      <c r="HEO1" s="0"/>
      <c r="HEP1" s="0"/>
      <c r="HEQ1" s="0"/>
      <c r="HER1" s="0"/>
      <c r="HES1" s="0"/>
      <c r="HET1" s="0"/>
      <c r="HEU1" s="0"/>
      <c r="HEV1" s="0"/>
      <c r="HEW1" s="0"/>
      <c r="HEX1" s="0"/>
      <c r="HEY1" s="0"/>
      <c r="HEZ1" s="0"/>
      <c r="HFA1" s="0"/>
      <c r="HFB1" s="0"/>
      <c r="HFC1" s="0"/>
      <c r="HFD1" s="0"/>
      <c r="HFE1" s="0"/>
      <c r="HFF1" s="0"/>
      <c r="HFG1" s="0"/>
      <c r="HFH1" s="0"/>
      <c r="HFI1" s="0"/>
      <c r="HFJ1" s="0"/>
      <c r="HFK1" s="0"/>
      <c r="HFL1" s="0"/>
      <c r="HFM1" s="0"/>
      <c r="HFN1" s="0"/>
      <c r="HFO1" s="0"/>
      <c r="HFP1" s="0"/>
      <c r="HFQ1" s="0"/>
      <c r="HFR1" s="0"/>
      <c r="HFS1" s="0"/>
      <c r="HFT1" s="0"/>
      <c r="HFU1" s="0"/>
      <c r="HFV1" s="0"/>
      <c r="HFW1" s="0"/>
      <c r="HFX1" s="0"/>
      <c r="HFY1" s="0"/>
      <c r="HFZ1" s="0"/>
      <c r="HGA1" s="0"/>
      <c r="HGB1" s="0"/>
      <c r="HGC1" s="0"/>
      <c r="HGD1" s="0"/>
      <c r="HGE1" s="0"/>
      <c r="HGF1" s="0"/>
      <c r="HGG1" s="0"/>
      <c r="HGH1" s="0"/>
      <c r="HGI1" s="0"/>
      <c r="HGJ1" s="0"/>
      <c r="HGK1" s="0"/>
      <c r="HGL1" s="0"/>
      <c r="HGM1" s="0"/>
      <c r="HGN1" s="0"/>
      <c r="HGO1" s="0"/>
      <c r="HGP1" s="0"/>
      <c r="HGQ1" s="0"/>
      <c r="HGR1" s="0"/>
      <c r="HGS1" s="0"/>
      <c r="HGT1" s="0"/>
      <c r="HGU1" s="0"/>
      <c r="HGV1" s="0"/>
      <c r="HGW1" s="0"/>
      <c r="HGX1" s="0"/>
      <c r="HGY1" s="0"/>
      <c r="HGZ1" s="0"/>
      <c r="HHA1" s="0"/>
      <c r="HHB1" s="0"/>
      <c r="HHC1" s="0"/>
      <c r="HHD1" s="0"/>
      <c r="HHE1" s="0"/>
      <c r="HHF1" s="0"/>
      <c r="HHG1" s="0"/>
      <c r="HHH1" s="0"/>
      <c r="HHI1" s="0"/>
      <c r="HHJ1" s="0"/>
      <c r="HHK1" s="0"/>
      <c r="HHL1" s="0"/>
      <c r="HHM1" s="0"/>
      <c r="HHN1" s="0"/>
      <c r="HHO1" s="0"/>
      <c r="HHP1" s="0"/>
      <c r="HHQ1" s="0"/>
      <c r="HHR1" s="0"/>
      <c r="HHS1" s="0"/>
      <c r="HHT1" s="0"/>
      <c r="HHU1" s="0"/>
      <c r="HHV1" s="0"/>
      <c r="HHW1" s="0"/>
      <c r="HHX1" s="0"/>
      <c r="HHY1" s="0"/>
      <c r="HHZ1" s="0"/>
      <c r="HIA1" s="0"/>
      <c r="HIB1" s="0"/>
      <c r="HIC1" s="0"/>
      <c r="HID1" s="0"/>
      <c r="HIE1" s="0"/>
      <c r="HIF1" s="0"/>
      <c r="HIG1" s="0"/>
      <c r="HIH1" s="0"/>
      <c r="HII1" s="0"/>
      <c r="HIJ1" s="0"/>
      <c r="HIK1" s="0"/>
      <c r="HIL1" s="0"/>
      <c r="HIM1" s="0"/>
      <c r="HIN1" s="0"/>
      <c r="HIO1" s="0"/>
      <c r="HIP1" s="0"/>
      <c r="HIQ1" s="0"/>
      <c r="HIR1" s="0"/>
      <c r="HIS1" s="0"/>
      <c r="HIT1" s="0"/>
      <c r="HIU1" s="0"/>
      <c r="HIV1" s="0"/>
      <c r="HIW1" s="0"/>
      <c r="HIX1" s="0"/>
      <c r="HIY1" s="0"/>
      <c r="HIZ1" s="0"/>
      <c r="HJA1" s="0"/>
      <c r="HJB1" s="0"/>
      <c r="HJC1" s="0"/>
      <c r="HJD1" s="0"/>
      <c r="HJE1" s="0"/>
      <c r="HJF1" s="0"/>
      <c r="HJG1" s="0"/>
      <c r="HJH1" s="0"/>
      <c r="HJI1" s="0"/>
      <c r="HJJ1" s="0"/>
      <c r="HJK1" s="0"/>
      <c r="HJL1" s="0"/>
      <c r="HJM1" s="0"/>
      <c r="HJN1" s="0"/>
      <c r="HJO1" s="0"/>
      <c r="HJP1" s="0"/>
      <c r="HJQ1" s="0"/>
      <c r="HJR1" s="0"/>
      <c r="HJS1" s="0"/>
      <c r="HJT1" s="0"/>
      <c r="HJU1" s="0"/>
      <c r="HJV1" s="0"/>
      <c r="HJW1" s="0"/>
      <c r="HJX1" s="0"/>
      <c r="HJY1" s="0"/>
      <c r="HJZ1" s="0"/>
      <c r="HKA1" s="0"/>
      <c r="HKB1" s="0"/>
      <c r="HKC1" s="0"/>
      <c r="HKD1" s="0"/>
      <c r="HKE1" s="0"/>
      <c r="HKF1" s="0"/>
      <c r="HKG1" s="0"/>
      <c r="HKH1" s="0"/>
      <c r="HKI1" s="0"/>
      <c r="HKJ1" s="0"/>
      <c r="HKK1" s="0"/>
      <c r="HKL1" s="0"/>
      <c r="HKM1" s="0"/>
      <c r="HKN1" s="0"/>
      <c r="HKO1" s="0"/>
      <c r="HKP1" s="0"/>
      <c r="HKQ1" s="0"/>
      <c r="HKR1" s="0"/>
      <c r="HKS1" s="0"/>
      <c r="HKT1" s="0"/>
      <c r="HKU1" s="0"/>
      <c r="HKV1" s="0"/>
      <c r="HKW1" s="0"/>
      <c r="HKX1" s="0"/>
      <c r="HKY1" s="0"/>
      <c r="HKZ1" s="0"/>
      <c r="HLA1" s="0"/>
      <c r="HLB1" s="0"/>
      <c r="HLC1" s="0"/>
      <c r="HLD1" s="0"/>
      <c r="HLE1" s="0"/>
      <c r="HLF1" s="0"/>
      <c r="HLG1" s="0"/>
      <c r="HLH1" s="0"/>
      <c r="HLI1" s="0"/>
      <c r="HLJ1" s="0"/>
      <c r="HLK1" s="0"/>
      <c r="HLL1" s="0"/>
      <c r="HLM1" s="0"/>
      <c r="HLN1" s="0"/>
      <c r="HLO1" s="0"/>
      <c r="HLP1" s="0"/>
      <c r="HLQ1" s="0"/>
      <c r="HLR1" s="0"/>
      <c r="HLS1" s="0"/>
      <c r="HLT1" s="0"/>
      <c r="HLU1" s="0"/>
      <c r="HLV1" s="0"/>
      <c r="HLW1" s="0"/>
      <c r="HLX1" s="0"/>
      <c r="HLY1" s="0"/>
      <c r="HLZ1" s="0"/>
      <c r="HMA1" s="0"/>
      <c r="HMB1" s="0"/>
      <c r="HMC1" s="0"/>
      <c r="HMD1" s="0"/>
      <c r="HME1" s="0"/>
      <c r="HMF1" s="0"/>
      <c r="HMG1" s="0"/>
      <c r="HMH1" s="0"/>
      <c r="HMI1" s="0"/>
      <c r="HMJ1" s="0"/>
      <c r="HMK1" s="0"/>
      <c r="HML1" s="0"/>
      <c r="HMM1" s="0"/>
      <c r="HMN1" s="0"/>
      <c r="HMO1" s="0"/>
      <c r="HMP1" s="0"/>
      <c r="HMQ1" s="0"/>
      <c r="HMR1" s="0"/>
      <c r="HMS1" s="0"/>
      <c r="HMT1" s="0"/>
      <c r="HMU1" s="0"/>
      <c r="HMV1" s="0"/>
      <c r="HMW1" s="0"/>
      <c r="HMX1" s="0"/>
      <c r="HMY1" s="0"/>
      <c r="HMZ1" s="0"/>
      <c r="HNA1" s="0"/>
      <c r="HNB1" s="0"/>
      <c r="HNC1" s="0"/>
      <c r="HND1" s="0"/>
      <c r="HNE1" s="0"/>
      <c r="HNF1" s="0"/>
      <c r="HNG1" s="0"/>
      <c r="HNH1" s="0"/>
      <c r="HNI1" s="0"/>
      <c r="HNJ1" s="0"/>
      <c r="HNK1" s="0"/>
      <c r="HNL1" s="0"/>
      <c r="HNM1" s="0"/>
      <c r="HNN1" s="0"/>
      <c r="HNO1" s="0"/>
      <c r="HNP1" s="0"/>
      <c r="HNQ1" s="0"/>
      <c r="HNR1" s="0"/>
      <c r="HNS1" s="0"/>
      <c r="HNT1" s="0"/>
      <c r="HNU1" s="0"/>
      <c r="HNV1" s="0"/>
      <c r="HNW1" s="0"/>
      <c r="HNX1" s="0"/>
      <c r="HNY1" s="0"/>
      <c r="HNZ1" s="0"/>
      <c r="HOA1" s="0"/>
      <c r="HOB1" s="0"/>
      <c r="HOC1" s="0"/>
      <c r="HOD1" s="0"/>
      <c r="HOE1" s="0"/>
      <c r="HOF1" s="0"/>
      <c r="HOG1" s="0"/>
      <c r="HOH1" s="0"/>
      <c r="HOI1" s="0"/>
      <c r="HOJ1" s="0"/>
      <c r="HOK1" s="0"/>
      <c r="HOL1" s="0"/>
      <c r="HOM1" s="0"/>
      <c r="HON1" s="0"/>
      <c r="HOO1" s="0"/>
      <c r="HOP1" s="0"/>
      <c r="HOQ1" s="0"/>
      <c r="HOR1" s="0"/>
      <c r="HOS1" s="0"/>
      <c r="HOT1" s="0"/>
      <c r="HOU1" s="0"/>
      <c r="HOV1" s="0"/>
      <c r="HOW1" s="0"/>
      <c r="HOX1" s="0"/>
      <c r="HOY1" s="0"/>
      <c r="HOZ1" s="0"/>
      <c r="HPA1" s="0"/>
      <c r="HPB1" s="0"/>
      <c r="HPC1" s="0"/>
      <c r="HPD1" s="0"/>
      <c r="HPE1" s="0"/>
      <c r="HPF1" s="0"/>
      <c r="HPG1" s="0"/>
      <c r="HPH1" s="0"/>
      <c r="HPI1" s="0"/>
      <c r="HPJ1" s="0"/>
      <c r="HPK1" s="0"/>
      <c r="HPL1" s="0"/>
      <c r="HPM1" s="0"/>
      <c r="HPN1" s="0"/>
      <c r="HPO1" s="0"/>
      <c r="HPP1" s="0"/>
      <c r="HPQ1" s="0"/>
      <c r="HPR1" s="0"/>
      <c r="HPS1" s="0"/>
      <c r="HPT1" s="0"/>
      <c r="HPU1" s="0"/>
      <c r="HPV1" s="0"/>
      <c r="HPW1" s="0"/>
      <c r="HPX1" s="0"/>
      <c r="HPY1" s="0"/>
      <c r="HPZ1" s="0"/>
      <c r="HQA1" s="0"/>
      <c r="HQB1" s="0"/>
      <c r="HQC1" s="0"/>
      <c r="HQD1" s="0"/>
      <c r="HQE1" s="0"/>
      <c r="HQF1" s="0"/>
      <c r="HQG1" s="0"/>
      <c r="HQH1" s="0"/>
      <c r="HQI1" s="0"/>
      <c r="HQJ1" s="0"/>
      <c r="HQK1" s="0"/>
      <c r="HQL1" s="0"/>
      <c r="HQM1" s="0"/>
      <c r="HQN1" s="0"/>
      <c r="HQO1" s="0"/>
      <c r="HQP1" s="0"/>
      <c r="HQQ1" s="0"/>
      <c r="HQR1" s="0"/>
      <c r="HQS1" s="0"/>
      <c r="HQT1" s="0"/>
      <c r="HQU1" s="0"/>
      <c r="HQV1" s="0"/>
      <c r="HQW1" s="0"/>
      <c r="HQX1" s="0"/>
      <c r="HQY1" s="0"/>
      <c r="HQZ1" s="0"/>
      <c r="HRA1" s="0"/>
      <c r="HRB1" s="0"/>
      <c r="HRC1" s="0"/>
      <c r="HRD1" s="0"/>
      <c r="HRE1" s="0"/>
      <c r="HRF1" s="0"/>
      <c r="HRG1" s="0"/>
      <c r="HRH1" s="0"/>
      <c r="HRI1" s="0"/>
      <c r="HRJ1" s="0"/>
      <c r="HRK1" s="0"/>
      <c r="HRL1" s="0"/>
      <c r="HRM1" s="0"/>
      <c r="HRN1" s="0"/>
      <c r="HRO1" s="0"/>
      <c r="HRP1" s="0"/>
      <c r="HRQ1" s="0"/>
      <c r="HRR1" s="0"/>
      <c r="HRS1" s="0"/>
      <c r="HRT1" s="0"/>
      <c r="HRU1" s="0"/>
      <c r="HRV1" s="0"/>
      <c r="HRW1" s="0"/>
      <c r="HRX1" s="0"/>
      <c r="HRY1" s="0"/>
      <c r="HRZ1" s="0"/>
      <c r="HSA1" s="0"/>
      <c r="HSB1" s="0"/>
      <c r="HSC1" s="0"/>
      <c r="HSD1" s="0"/>
      <c r="HSE1" s="0"/>
      <c r="HSF1" s="0"/>
      <c r="HSG1" s="0"/>
      <c r="HSH1" s="0"/>
      <c r="HSI1" s="0"/>
      <c r="HSJ1" s="0"/>
      <c r="HSK1" s="0"/>
      <c r="HSL1" s="0"/>
      <c r="HSM1" s="0"/>
      <c r="HSN1" s="0"/>
      <c r="HSO1" s="0"/>
      <c r="HSP1" s="0"/>
      <c r="HSQ1" s="0"/>
      <c r="HSR1" s="0"/>
      <c r="HSS1" s="0"/>
      <c r="HST1" s="0"/>
      <c r="HSU1" s="0"/>
      <c r="HSV1" s="0"/>
      <c r="HSW1" s="0"/>
      <c r="HSX1" s="0"/>
      <c r="HSY1" s="0"/>
      <c r="HSZ1" s="0"/>
      <c r="HTA1" s="0"/>
      <c r="HTB1" s="0"/>
      <c r="HTC1" s="0"/>
      <c r="HTD1" s="0"/>
      <c r="HTE1" s="0"/>
      <c r="HTF1" s="0"/>
      <c r="HTG1" s="0"/>
      <c r="HTH1" s="0"/>
      <c r="HTI1" s="0"/>
      <c r="HTJ1" s="0"/>
      <c r="HTK1" s="0"/>
      <c r="HTL1" s="0"/>
      <c r="HTM1" s="0"/>
      <c r="HTN1" s="0"/>
      <c r="HTO1" s="0"/>
      <c r="HTP1" s="0"/>
      <c r="HTQ1" s="0"/>
      <c r="HTR1" s="0"/>
      <c r="HTS1" s="0"/>
      <c r="HTT1" s="0"/>
      <c r="HTU1" s="0"/>
      <c r="HTV1" s="0"/>
      <c r="HTW1" s="0"/>
      <c r="HTX1" s="0"/>
      <c r="HTY1" s="0"/>
      <c r="HTZ1" s="0"/>
      <c r="HUA1" s="0"/>
      <c r="HUB1" s="0"/>
      <c r="HUC1" s="0"/>
      <c r="HUD1" s="0"/>
      <c r="HUE1" s="0"/>
      <c r="HUF1" s="0"/>
      <c r="HUG1" s="0"/>
      <c r="HUH1" s="0"/>
      <c r="HUI1" s="0"/>
      <c r="HUJ1" s="0"/>
      <c r="HUK1" s="0"/>
      <c r="HUL1" s="0"/>
      <c r="HUM1" s="0"/>
      <c r="HUN1" s="0"/>
      <c r="HUO1" s="0"/>
      <c r="HUP1" s="0"/>
      <c r="HUQ1" s="0"/>
      <c r="HUR1" s="0"/>
      <c r="HUS1" s="0"/>
      <c r="HUT1" s="0"/>
      <c r="HUU1" s="0"/>
      <c r="HUV1" s="0"/>
      <c r="HUW1" s="0"/>
      <c r="HUX1" s="0"/>
      <c r="HUY1" s="0"/>
      <c r="HUZ1" s="0"/>
      <c r="HVA1" s="0"/>
      <c r="HVB1" s="0"/>
      <c r="HVC1" s="0"/>
      <c r="HVD1" s="0"/>
      <c r="HVE1" s="0"/>
      <c r="HVF1" s="0"/>
      <c r="HVG1" s="0"/>
      <c r="HVH1" s="0"/>
      <c r="HVI1" s="0"/>
      <c r="HVJ1" s="0"/>
      <c r="HVK1" s="0"/>
      <c r="HVL1" s="0"/>
      <c r="HVM1" s="0"/>
      <c r="HVN1" s="0"/>
      <c r="HVO1" s="0"/>
      <c r="HVP1" s="0"/>
      <c r="HVQ1" s="0"/>
      <c r="HVR1" s="0"/>
      <c r="HVS1" s="0"/>
      <c r="HVT1" s="0"/>
      <c r="HVU1" s="0"/>
      <c r="HVV1" s="0"/>
      <c r="HVW1" s="0"/>
      <c r="HVX1" s="0"/>
      <c r="HVY1" s="0"/>
      <c r="HVZ1" s="0"/>
      <c r="HWA1" s="0"/>
      <c r="HWB1" s="0"/>
      <c r="HWC1" s="0"/>
      <c r="HWD1" s="0"/>
      <c r="HWE1" s="0"/>
      <c r="HWF1" s="0"/>
      <c r="HWG1" s="0"/>
      <c r="HWH1" s="0"/>
      <c r="HWI1" s="0"/>
      <c r="HWJ1" s="0"/>
      <c r="HWK1" s="0"/>
      <c r="HWL1" s="0"/>
      <c r="HWM1" s="0"/>
      <c r="HWN1" s="0"/>
      <c r="HWO1" s="0"/>
      <c r="HWP1" s="0"/>
      <c r="HWQ1" s="0"/>
      <c r="HWR1" s="0"/>
      <c r="HWS1" s="0"/>
      <c r="HWT1" s="0"/>
      <c r="HWU1" s="0"/>
      <c r="HWV1" s="0"/>
      <c r="HWW1" s="0"/>
      <c r="HWX1" s="0"/>
      <c r="HWY1" s="0"/>
      <c r="HWZ1" s="0"/>
      <c r="HXA1" s="0"/>
      <c r="HXB1" s="0"/>
      <c r="HXC1" s="0"/>
      <c r="HXD1" s="0"/>
      <c r="HXE1" s="0"/>
      <c r="HXF1" s="0"/>
      <c r="HXG1" s="0"/>
      <c r="HXH1" s="0"/>
      <c r="HXI1" s="0"/>
      <c r="HXJ1" s="0"/>
      <c r="HXK1" s="0"/>
      <c r="HXL1" s="0"/>
      <c r="HXM1" s="0"/>
      <c r="HXN1" s="0"/>
      <c r="HXO1" s="0"/>
      <c r="HXP1" s="0"/>
      <c r="HXQ1" s="0"/>
      <c r="HXR1" s="0"/>
      <c r="HXS1" s="0"/>
      <c r="HXT1" s="0"/>
      <c r="HXU1" s="0"/>
      <c r="HXV1" s="0"/>
      <c r="HXW1" s="0"/>
      <c r="HXX1" s="0"/>
      <c r="HXY1" s="0"/>
      <c r="HXZ1" s="0"/>
      <c r="HYA1" s="0"/>
      <c r="HYB1" s="0"/>
      <c r="HYC1" s="0"/>
      <c r="HYD1" s="0"/>
      <c r="HYE1" s="0"/>
      <c r="HYF1" s="0"/>
      <c r="HYG1" s="0"/>
      <c r="HYH1" s="0"/>
      <c r="HYI1" s="0"/>
      <c r="HYJ1" s="0"/>
      <c r="HYK1" s="0"/>
      <c r="HYL1" s="0"/>
      <c r="HYM1" s="0"/>
      <c r="HYN1" s="0"/>
      <c r="HYO1" s="0"/>
      <c r="HYP1" s="0"/>
      <c r="HYQ1" s="0"/>
      <c r="HYR1" s="0"/>
      <c r="HYS1" s="0"/>
      <c r="HYT1" s="0"/>
      <c r="HYU1" s="0"/>
      <c r="HYV1" s="0"/>
      <c r="HYW1" s="0"/>
      <c r="HYX1" s="0"/>
      <c r="HYY1" s="0"/>
      <c r="HYZ1" s="0"/>
      <c r="HZA1" s="0"/>
      <c r="HZB1" s="0"/>
      <c r="HZC1" s="0"/>
      <c r="HZD1" s="0"/>
      <c r="HZE1" s="0"/>
      <c r="HZF1" s="0"/>
      <c r="HZG1" s="0"/>
      <c r="HZH1" s="0"/>
      <c r="HZI1" s="0"/>
      <c r="HZJ1" s="0"/>
      <c r="HZK1" s="0"/>
      <c r="HZL1" s="0"/>
      <c r="HZM1" s="0"/>
      <c r="HZN1" s="0"/>
      <c r="HZO1" s="0"/>
      <c r="HZP1" s="0"/>
      <c r="HZQ1" s="0"/>
      <c r="HZR1" s="0"/>
      <c r="HZS1" s="0"/>
      <c r="HZT1" s="0"/>
      <c r="HZU1" s="0"/>
      <c r="HZV1" s="0"/>
      <c r="HZW1" s="0"/>
      <c r="HZX1" s="0"/>
      <c r="HZY1" s="0"/>
      <c r="HZZ1" s="0"/>
      <c r="IAA1" s="0"/>
      <c r="IAB1" s="0"/>
      <c r="IAC1" s="0"/>
      <c r="IAD1" s="0"/>
      <c r="IAE1" s="0"/>
      <c r="IAF1" s="0"/>
      <c r="IAG1" s="0"/>
      <c r="IAH1" s="0"/>
      <c r="IAI1" s="0"/>
      <c r="IAJ1" s="0"/>
      <c r="IAK1" s="0"/>
      <c r="IAL1" s="0"/>
      <c r="IAM1" s="0"/>
      <c r="IAN1" s="0"/>
      <c r="IAO1" s="0"/>
      <c r="IAP1" s="0"/>
      <c r="IAQ1" s="0"/>
      <c r="IAR1" s="0"/>
      <c r="IAS1" s="0"/>
      <c r="IAT1" s="0"/>
      <c r="IAU1" s="0"/>
      <c r="IAV1" s="0"/>
      <c r="IAW1" s="0"/>
      <c r="IAX1" s="0"/>
      <c r="IAY1" s="0"/>
      <c r="IAZ1" s="0"/>
      <c r="IBA1" s="0"/>
      <c r="IBB1" s="0"/>
      <c r="IBC1" s="0"/>
      <c r="IBD1" s="0"/>
      <c r="IBE1" s="0"/>
      <c r="IBF1" s="0"/>
      <c r="IBG1" s="0"/>
      <c r="IBH1" s="0"/>
      <c r="IBI1" s="0"/>
      <c r="IBJ1" s="0"/>
      <c r="IBK1" s="0"/>
      <c r="IBL1" s="0"/>
      <c r="IBM1" s="0"/>
      <c r="IBN1" s="0"/>
      <c r="IBO1" s="0"/>
      <c r="IBP1" s="0"/>
      <c r="IBQ1" s="0"/>
      <c r="IBR1" s="0"/>
      <c r="IBS1" s="0"/>
      <c r="IBT1" s="0"/>
      <c r="IBU1" s="0"/>
      <c r="IBV1" s="0"/>
      <c r="IBW1" s="0"/>
      <c r="IBX1" s="0"/>
      <c r="IBY1" s="0"/>
      <c r="IBZ1" s="0"/>
      <c r="ICA1" s="0"/>
      <c r="ICB1" s="0"/>
      <c r="ICC1" s="0"/>
      <c r="ICD1" s="0"/>
      <c r="ICE1" s="0"/>
      <c r="ICF1" s="0"/>
      <c r="ICG1" s="0"/>
      <c r="ICH1" s="0"/>
      <c r="ICI1" s="0"/>
      <c r="ICJ1" s="0"/>
      <c r="ICK1" s="0"/>
      <c r="ICL1" s="0"/>
      <c r="ICM1" s="0"/>
      <c r="ICN1" s="0"/>
      <c r="ICO1" s="0"/>
      <c r="ICP1" s="0"/>
      <c r="ICQ1" s="0"/>
      <c r="ICR1" s="0"/>
      <c r="ICS1" s="0"/>
      <c r="ICT1" s="0"/>
      <c r="ICU1" s="0"/>
      <c r="ICV1" s="0"/>
      <c r="ICW1" s="0"/>
      <c r="ICX1" s="0"/>
      <c r="ICY1" s="0"/>
      <c r="ICZ1" s="0"/>
      <c r="IDA1" s="0"/>
      <c r="IDB1" s="0"/>
      <c r="IDC1" s="0"/>
      <c r="IDD1" s="0"/>
      <c r="IDE1" s="0"/>
      <c r="IDF1" s="0"/>
      <c r="IDG1" s="0"/>
      <c r="IDH1" s="0"/>
      <c r="IDI1" s="0"/>
      <c r="IDJ1" s="0"/>
      <c r="IDK1" s="0"/>
      <c r="IDL1" s="0"/>
      <c r="IDM1" s="0"/>
      <c r="IDN1" s="0"/>
      <c r="IDO1" s="0"/>
      <c r="IDP1" s="0"/>
      <c r="IDQ1" s="0"/>
      <c r="IDR1" s="0"/>
      <c r="IDS1" s="0"/>
      <c r="IDT1" s="0"/>
      <c r="IDU1" s="0"/>
      <c r="IDV1" s="0"/>
      <c r="IDW1" s="0"/>
      <c r="IDX1" s="0"/>
      <c r="IDY1" s="0"/>
      <c r="IDZ1" s="0"/>
      <c r="IEA1" s="0"/>
      <c r="IEB1" s="0"/>
      <c r="IEC1" s="0"/>
      <c r="IED1" s="0"/>
      <c r="IEE1" s="0"/>
      <c r="IEF1" s="0"/>
      <c r="IEG1" s="0"/>
      <c r="IEH1" s="0"/>
      <c r="IEI1" s="0"/>
      <c r="IEJ1" s="0"/>
      <c r="IEK1" s="0"/>
      <c r="IEL1" s="0"/>
      <c r="IEM1" s="0"/>
      <c r="IEN1" s="0"/>
      <c r="IEO1" s="0"/>
      <c r="IEP1" s="0"/>
      <c r="IEQ1" s="0"/>
      <c r="IER1" s="0"/>
      <c r="IES1" s="0"/>
      <c r="IET1" s="0"/>
      <c r="IEU1" s="0"/>
      <c r="IEV1" s="0"/>
      <c r="IEW1" s="0"/>
      <c r="IEX1" s="0"/>
      <c r="IEY1" s="0"/>
      <c r="IEZ1" s="0"/>
      <c r="IFA1" s="0"/>
      <c r="IFB1" s="0"/>
      <c r="IFC1" s="0"/>
      <c r="IFD1" s="0"/>
      <c r="IFE1" s="0"/>
      <c r="IFF1" s="0"/>
      <c r="IFG1" s="0"/>
      <c r="IFH1" s="0"/>
      <c r="IFI1" s="0"/>
      <c r="IFJ1" s="0"/>
      <c r="IFK1" s="0"/>
      <c r="IFL1" s="0"/>
      <c r="IFM1" s="0"/>
      <c r="IFN1" s="0"/>
      <c r="IFO1" s="0"/>
      <c r="IFP1" s="0"/>
      <c r="IFQ1" s="0"/>
      <c r="IFR1" s="0"/>
      <c r="IFS1" s="0"/>
      <c r="IFT1" s="0"/>
      <c r="IFU1" s="0"/>
      <c r="IFV1" s="0"/>
      <c r="IFW1" s="0"/>
      <c r="IFX1" s="0"/>
      <c r="IFY1" s="0"/>
      <c r="IFZ1" s="0"/>
      <c r="IGA1" s="0"/>
      <c r="IGB1" s="0"/>
      <c r="IGC1" s="0"/>
      <c r="IGD1" s="0"/>
      <c r="IGE1" s="0"/>
      <c r="IGF1" s="0"/>
      <c r="IGG1" s="0"/>
      <c r="IGH1" s="0"/>
      <c r="IGI1" s="0"/>
      <c r="IGJ1" s="0"/>
      <c r="IGK1" s="0"/>
      <c r="IGL1" s="0"/>
      <c r="IGM1" s="0"/>
      <c r="IGN1" s="0"/>
      <c r="IGO1" s="0"/>
      <c r="IGP1" s="0"/>
      <c r="IGQ1" s="0"/>
      <c r="IGR1" s="0"/>
      <c r="IGS1" s="0"/>
      <c r="IGT1" s="0"/>
      <c r="IGU1" s="0"/>
      <c r="IGV1" s="0"/>
      <c r="IGW1" s="0"/>
      <c r="IGX1" s="0"/>
      <c r="IGY1" s="0"/>
      <c r="IGZ1" s="0"/>
      <c r="IHA1" s="0"/>
      <c r="IHB1" s="0"/>
      <c r="IHC1" s="0"/>
      <c r="IHD1" s="0"/>
      <c r="IHE1" s="0"/>
      <c r="IHF1" s="0"/>
      <c r="IHG1" s="0"/>
      <c r="IHH1" s="0"/>
      <c r="IHI1" s="0"/>
      <c r="IHJ1" s="0"/>
      <c r="IHK1" s="0"/>
      <c r="IHL1" s="0"/>
      <c r="IHM1" s="0"/>
      <c r="IHN1" s="0"/>
      <c r="IHO1" s="0"/>
      <c r="IHP1" s="0"/>
      <c r="IHQ1" s="0"/>
      <c r="IHR1" s="0"/>
      <c r="IHS1" s="0"/>
      <c r="IHT1" s="0"/>
      <c r="IHU1" s="0"/>
      <c r="IHV1" s="0"/>
      <c r="IHW1" s="0"/>
      <c r="IHX1" s="0"/>
      <c r="IHY1" s="0"/>
      <c r="IHZ1" s="0"/>
      <c r="IIA1" s="0"/>
      <c r="IIB1" s="0"/>
      <c r="IIC1" s="0"/>
      <c r="IID1" s="0"/>
      <c r="IIE1" s="0"/>
      <c r="IIF1" s="0"/>
      <c r="IIG1" s="0"/>
      <c r="IIH1" s="0"/>
      <c r="III1" s="0"/>
      <c r="IIJ1" s="0"/>
      <c r="IIK1" s="0"/>
      <c r="IIL1" s="0"/>
      <c r="IIM1" s="0"/>
      <c r="IIN1" s="0"/>
      <c r="IIO1" s="0"/>
      <c r="IIP1" s="0"/>
      <c r="IIQ1" s="0"/>
      <c r="IIR1" s="0"/>
      <c r="IIS1" s="0"/>
      <c r="IIT1" s="0"/>
      <c r="IIU1" s="0"/>
      <c r="IIV1" s="0"/>
      <c r="IIW1" s="0"/>
      <c r="IIX1" s="0"/>
      <c r="IIY1" s="0"/>
      <c r="IIZ1" s="0"/>
      <c r="IJA1" s="0"/>
      <c r="IJB1" s="0"/>
      <c r="IJC1" s="0"/>
      <c r="IJD1" s="0"/>
      <c r="IJE1" s="0"/>
      <c r="IJF1" s="0"/>
      <c r="IJG1" s="0"/>
      <c r="IJH1" s="0"/>
      <c r="IJI1" s="0"/>
      <c r="IJJ1" s="0"/>
      <c r="IJK1" s="0"/>
      <c r="IJL1" s="0"/>
      <c r="IJM1" s="0"/>
      <c r="IJN1" s="0"/>
      <c r="IJO1" s="0"/>
      <c r="IJP1" s="0"/>
      <c r="IJQ1" s="0"/>
      <c r="IJR1" s="0"/>
      <c r="IJS1" s="0"/>
      <c r="IJT1" s="0"/>
      <c r="IJU1" s="0"/>
      <c r="IJV1" s="0"/>
      <c r="IJW1" s="0"/>
      <c r="IJX1" s="0"/>
      <c r="IJY1" s="0"/>
      <c r="IJZ1" s="0"/>
      <c r="IKA1" s="0"/>
      <c r="IKB1" s="0"/>
      <c r="IKC1" s="0"/>
      <c r="IKD1" s="0"/>
      <c r="IKE1" s="0"/>
      <c r="IKF1" s="0"/>
      <c r="IKG1" s="0"/>
      <c r="IKH1" s="0"/>
      <c r="IKI1" s="0"/>
      <c r="IKJ1" s="0"/>
      <c r="IKK1" s="0"/>
      <c r="IKL1" s="0"/>
      <c r="IKM1" s="0"/>
      <c r="IKN1" s="0"/>
      <c r="IKO1" s="0"/>
      <c r="IKP1" s="0"/>
      <c r="IKQ1" s="0"/>
      <c r="IKR1" s="0"/>
      <c r="IKS1" s="0"/>
      <c r="IKT1" s="0"/>
      <c r="IKU1" s="0"/>
      <c r="IKV1" s="0"/>
      <c r="IKW1" s="0"/>
      <c r="IKX1" s="0"/>
      <c r="IKY1" s="0"/>
      <c r="IKZ1" s="0"/>
      <c r="ILA1" s="0"/>
      <c r="ILB1" s="0"/>
      <c r="ILC1" s="0"/>
      <c r="ILD1" s="0"/>
      <c r="ILE1" s="0"/>
      <c r="ILF1" s="0"/>
      <c r="ILG1" s="0"/>
      <c r="ILH1" s="0"/>
      <c r="ILI1" s="0"/>
      <c r="ILJ1" s="0"/>
      <c r="ILK1" s="0"/>
      <c r="ILL1" s="0"/>
      <c r="ILM1" s="0"/>
      <c r="ILN1" s="0"/>
      <c r="ILO1" s="0"/>
      <c r="ILP1" s="0"/>
      <c r="ILQ1" s="0"/>
      <c r="ILR1" s="0"/>
      <c r="ILS1" s="0"/>
      <c r="ILT1" s="0"/>
      <c r="ILU1" s="0"/>
      <c r="ILV1" s="0"/>
      <c r="ILW1" s="0"/>
      <c r="ILX1" s="0"/>
      <c r="ILY1" s="0"/>
      <c r="ILZ1" s="0"/>
      <c r="IMA1" s="0"/>
      <c r="IMB1" s="0"/>
      <c r="IMC1" s="0"/>
      <c r="IMD1" s="0"/>
      <c r="IME1" s="0"/>
      <c r="IMF1" s="0"/>
      <c r="IMG1" s="0"/>
      <c r="IMH1" s="0"/>
      <c r="IMI1" s="0"/>
      <c r="IMJ1" s="0"/>
      <c r="IMK1" s="0"/>
      <c r="IML1" s="0"/>
      <c r="IMM1" s="0"/>
      <c r="IMN1" s="0"/>
      <c r="IMO1" s="0"/>
      <c r="IMP1" s="0"/>
      <c r="IMQ1" s="0"/>
      <c r="IMR1" s="0"/>
      <c r="IMS1" s="0"/>
      <c r="IMT1" s="0"/>
      <c r="IMU1" s="0"/>
      <c r="IMV1" s="0"/>
      <c r="IMW1" s="0"/>
      <c r="IMX1" s="0"/>
      <c r="IMY1" s="0"/>
      <c r="IMZ1" s="0"/>
      <c r="INA1" s="0"/>
      <c r="INB1" s="0"/>
      <c r="INC1" s="0"/>
      <c r="IND1" s="0"/>
      <c r="INE1" s="0"/>
      <c r="INF1" s="0"/>
      <c r="ING1" s="0"/>
      <c r="INH1" s="0"/>
      <c r="INI1" s="0"/>
      <c r="INJ1" s="0"/>
      <c r="INK1" s="0"/>
      <c r="INL1" s="0"/>
      <c r="INM1" s="0"/>
      <c r="INN1" s="0"/>
      <c r="INO1" s="0"/>
      <c r="INP1" s="0"/>
      <c r="INQ1" s="0"/>
      <c r="INR1" s="0"/>
      <c r="INS1" s="0"/>
      <c r="INT1" s="0"/>
      <c r="INU1" s="0"/>
      <c r="INV1" s="0"/>
      <c r="INW1" s="0"/>
      <c r="INX1" s="0"/>
      <c r="INY1" s="0"/>
      <c r="INZ1" s="0"/>
      <c r="IOA1" s="0"/>
      <c r="IOB1" s="0"/>
      <c r="IOC1" s="0"/>
      <c r="IOD1" s="0"/>
      <c r="IOE1" s="0"/>
      <c r="IOF1" s="0"/>
      <c r="IOG1" s="0"/>
      <c r="IOH1" s="0"/>
      <c r="IOI1" s="0"/>
      <c r="IOJ1" s="0"/>
      <c r="IOK1" s="0"/>
      <c r="IOL1" s="0"/>
      <c r="IOM1" s="0"/>
      <c r="ION1" s="0"/>
      <c r="IOO1" s="0"/>
      <c r="IOP1" s="0"/>
      <c r="IOQ1" s="0"/>
      <c r="IOR1" s="0"/>
      <c r="IOS1" s="0"/>
      <c r="IOT1" s="0"/>
      <c r="IOU1" s="0"/>
      <c r="IOV1" s="0"/>
      <c r="IOW1" s="0"/>
      <c r="IOX1" s="0"/>
      <c r="IOY1" s="0"/>
      <c r="IOZ1" s="0"/>
      <c r="IPA1" s="0"/>
      <c r="IPB1" s="0"/>
      <c r="IPC1" s="0"/>
      <c r="IPD1" s="0"/>
      <c r="IPE1" s="0"/>
      <c r="IPF1" s="0"/>
      <c r="IPG1" s="0"/>
      <c r="IPH1" s="0"/>
      <c r="IPI1" s="0"/>
      <c r="IPJ1" s="0"/>
      <c r="IPK1" s="0"/>
      <c r="IPL1" s="0"/>
      <c r="IPM1" s="0"/>
      <c r="IPN1" s="0"/>
      <c r="IPO1" s="0"/>
      <c r="IPP1" s="0"/>
      <c r="IPQ1" s="0"/>
      <c r="IPR1" s="0"/>
      <c r="IPS1" s="0"/>
      <c r="IPT1" s="0"/>
      <c r="IPU1" s="0"/>
      <c r="IPV1" s="0"/>
      <c r="IPW1" s="0"/>
      <c r="IPX1" s="0"/>
      <c r="IPY1" s="0"/>
      <c r="IPZ1" s="0"/>
      <c r="IQA1" s="0"/>
      <c r="IQB1" s="0"/>
      <c r="IQC1" s="0"/>
      <c r="IQD1" s="0"/>
      <c r="IQE1" s="0"/>
      <c r="IQF1" s="0"/>
      <c r="IQG1" s="0"/>
      <c r="IQH1" s="0"/>
      <c r="IQI1" s="0"/>
      <c r="IQJ1" s="0"/>
      <c r="IQK1" s="0"/>
      <c r="IQL1" s="0"/>
      <c r="IQM1" s="0"/>
      <c r="IQN1" s="0"/>
      <c r="IQO1" s="0"/>
      <c r="IQP1" s="0"/>
      <c r="IQQ1" s="0"/>
      <c r="IQR1" s="0"/>
      <c r="IQS1" s="0"/>
      <c r="IQT1" s="0"/>
      <c r="IQU1" s="0"/>
      <c r="IQV1" s="0"/>
      <c r="IQW1" s="0"/>
      <c r="IQX1" s="0"/>
      <c r="IQY1" s="0"/>
      <c r="IQZ1" s="0"/>
      <c r="IRA1" s="0"/>
      <c r="IRB1" s="0"/>
      <c r="IRC1" s="0"/>
      <c r="IRD1" s="0"/>
      <c r="IRE1" s="0"/>
      <c r="IRF1" s="0"/>
      <c r="IRG1" s="0"/>
      <c r="IRH1" s="0"/>
      <c r="IRI1" s="0"/>
      <c r="IRJ1" s="0"/>
      <c r="IRK1" s="0"/>
      <c r="IRL1" s="0"/>
      <c r="IRM1" s="0"/>
      <c r="IRN1" s="0"/>
      <c r="IRO1" s="0"/>
      <c r="IRP1" s="0"/>
      <c r="IRQ1" s="0"/>
      <c r="IRR1" s="0"/>
      <c r="IRS1" s="0"/>
      <c r="IRT1" s="0"/>
      <c r="IRU1" s="0"/>
      <c r="IRV1" s="0"/>
      <c r="IRW1" s="0"/>
      <c r="IRX1" s="0"/>
      <c r="IRY1" s="0"/>
      <c r="IRZ1" s="0"/>
      <c r="ISA1" s="0"/>
      <c r="ISB1" s="0"/>
      <c r="ISC1" s="0"/>
      <c r="ISD1" s="0"/>
      <c r="ISE1" s="0"/>
      <c r="ISF1" s="0"/>
      <c r="ISG1" s="0"/>
      <c r="ISH1" s="0"/>
      <c r="ISI1" s="0"/>
      <c r="ISJ1" s="0"/>
      <c r="ISK1" s="0"/>
      <c r="ISL1" s="0"/>
      <c r="ISM1" s="0"/>
      <c r="ISN1" s="0"/>
      <c r="ISO1" s="0"/>
      <c r="ISP1" s="0"/>
      <c r="ISQ1" s="0"/>
      <c r="ISR1" s="0"/>
      <c r="ISS1" s="0"/>
      <c r="IST1" s="0"/>
      <c r="ISU1" s="0"/>
      <c r="ISV1" s="0"/>
      <c r="ISW1" s="0"/>
      <c r="ISX1" s="0"/>
      <c r="ISY1" s="0"/>
      <c r="ISZ1" s="0"/>
      <c r="ITA1" s="0"/>
      <c r="ITB1" s="0"/>
      <c r="ITC1" s="0"/>
      <c r="ITD1" s="0"/>
      <c r="ITE1" s="0"/>
      <c r="ITF1" s="0"/>
      <c r="ITG1" s="0"/>
      <c r="ITH1" s="0"/>
      <c r="ITI1" s="0"/>
      <c r="ITJ1" s="0"/>
      <c r="ITK1" s="0"/>
      <c r="ITL1" s="0"/>
      <c r="ITM1" s="0"/>
      <c r="ITN1" s="0"/>
      <c r="ITO1" s="0"/>
      <c r="ITP1" s="0"/>
      <c r="ITQ1" s="0"/>
      <c r="ITR1" s="0"/>
      <c r="ITS1" s="0"/>
      <c r="ITT1" s="0"/>
      <c r="ITU1" s="0"/>
      <c r="ITV1" s="0"/>
      <c r="ITW1" s="0"/>
      <c r="ITX1" s="0"/>
      <c r="ITY1" s="0"/>
      <c r="ITZ1" s="0"/>
      <c r="IUA1" s="0"/>
      <c r="IUB1" s="0"/>
      <c r="IUC1" s="0"/>
      <c r="IUD1" s="0"/>
      <c r="IUE1" s="0"/>
      <c r="IUF1" s="0"/>
      <c r="IUG1" s="0"/>
      <c r="IUH1" s="0"/>
      <c r="IUI1" s="0"/>
      <c r="IUJ1" s="0"/>
      <c r="IUK1" s="0"/>
      <c r="IUL1" s="0"/>
      <c r="IUM1" s="0"/>
      <c r="IUN1" s="0"/>
      <c r="IUO1" s="0"/>
      <c r="IUP1" s="0"/>
      <c r="IUQ1" s="0"/>
      <c r="IUR1" s="0"/>
      <c r="IUS1" s="0"/>
      <c r="IUT1" s="0"/>
      <c r="IUU1" s="0"/>
      <c r="IUV1" s="0"/>
      <c r="IUW1" s="0"/>
      <c r="IUX1" s="0"/>
      <c r="IUY1" s="0"/>
      <c r="IUZ1" s="0"/>
      <c r="IVA1" s="0"/>
      <c r="IVB1" s="0"/>
      <c r="IVC1" s="0"/>
      <c r="IVD1" s="0"/>
      <c r="IVE1" s="0"/>
      <c r="IVF1" s="0"/>
      <c r="IVG1" s="0"/>
      <c r="IVH1" s="0"/>
      <c r="IVI1" s="0"/>
      <c r="IVJ1" s="0"/>
      <c r="IVK1" s="0"/>
      <c r="IVL1" s="0"/>
      <c r="IVM1" s="0"/>
      <c r="IVN1" s="0"/>
      <c r="IVO1" s="0"/>
      <c r="IVP1" s="0"/>
      <c r="IVQ1" s="0"/>
      <c r="IVR1" s="0"/>
      <c r="IVS1" s="0"/>
      <c r="IVT1" s="0"/>
      <c r="IVU1" s="0"/>
      <c r="IVV1" s="0"/>
      <c r="IVW1" s="0"/>
      <c r="IVX1" s="0"/>
      <c r="IVY1" s="0"/>
      <c r="IVZ1" s="0"/>
      <c r="IWA1" s="0"/>
      <c r="IWB1" s="0"/>
      <c r="IWC1" s="0"/>
      <c r="IWD1" s="0"/>
      <c r="IWE1" s="0"/>
      <c r="IWF1" s="0"/>
      <c r="IWG1" s="0"/>
      <c r="IWH1" s="0"/>
      <c r="IWI1" s="0"/>
      <c r="IWJ1" s="0"/>
      <c r="IWK1" s="0"/>
      <c r="IWL1" s="0"/>
      <c r="IWM1" s="0"/>
      <c r="IWN1" s="0"/>
      <c r="IWO1" s="0"/>
      <c r="IWP1" s="0"/>
      <c r="IWQ1" s="0"/>
      <c r="IWR1" s="0"/>
      <c r="IWS1" s="0"/>
      <c r="IWT1" s="0"/>
      <c r="IWU1" s="0"/>
      <c r="IWV1" s="0"/>
      <c r="IWW1" s="0"/>
      <c r="IWX1" s="0"/>
      <c r="IWY1" s="0"/>
      <c r="IWZ1" s="0"/>
      <c r="IXA1" s="0"/>
      <c r="IXB1" s="0"/>
      <c r="IXC1" s="0"/>
      <c r="IXD1" s="0"/>
      <c r="IXE1" s="0"/>
      <c r="IXF1" s="0"/>
      <c r="IXG1" s="0"/>
      <c r="IXH1" s="0"/>
      <c r="IXI1" s="0"/>
      <c r="IXJ1" s="0"/>
      <c r="IXK1" s="0"/>
      <c r="IXL1" s="0"/>
      <c r="IXM1" s="0"/>
      <c r="IXN1" s="0"/>
      <c r="IXO1" s="0"/>
      <c r="IXP1" s="0"/>
      <c r="IXQ1" s="0"/>
      <c r="IXR1" s="0"/>
      <c r="IXS1" s="0"/>
      <c r="IXT1" s="0"/>
      <c r="IXU1" s="0"/>
      <c r="IXV1" s="0"/>
      <c r="IXW1" s="0"/>
      <c r="IXX1" s="0"/>
      <c r="IXY1" s="0"/>
      <c r="IXZ1" s="0"/>
      <c r="IYA1" s="0"/>
      <c r="IYB1" s="0"/>
      <c r="IYC1" s="0"/>
      <c r="IYD1" s="0"/>
      <c r="IYE1" s="0"/>
      <c r="IYF1" s="0"/>
      <c r="IYG1" s="0"/>
      <c r="IYH1" s="0"/>
      <c r="IYI1" s="0"/>
      <c r="IYJ1" s="0"/>
      <c r="IYK1" s="0"/>
      <c r="IYL1" s="0"/>
      <c r="IYM1" s="0"/>
      <c r="IYN1" s="0"/>
      <c r="IYO1" s="0"/>
      <c r="IYP1" s="0"/>
      <c r="IYQ1" s="0"/>
      <c r="IYR1" s="0"/>
      <c r="IYS1" s="0"/>
      <c r="IYT1" s="0"/>
      <c r="IYU1" s="0"/>
      <c r="IYV1" s="0"/>
      <c r="IYW1" s="0"/>
      <c r="IYX1" s="0"/>
      <c r="IYY1" s="0"/>
      <c r="IYZ1" s="0"/>
      <c r="IZA1" s="0"/>
      <c r="IZB1" s="0"/>
      <c r="IZC1" s="0"/>
      <c r="IZD1" s="0"/>
      <c r="IZE1" s="0"/>
      <c r="IZF1" s="0"/>
      <c r="IZG1" s="0"/>
      <c r="IZH1" s="0"/>
      <c r="IZI1" s="0"/>
      <c r="IZJ1" s="0"/>
      <c r="IZK1" s="0"/>
      <c r="IZL1" s="0"/>
      <c r="IZM1" s="0"/>
      <c r="IZN1" s="0"/>
      <c r="IZO1" s="0"/>
      <c r="IZP1" s="0"/>
      <c r="IZQ1" s="0"/>
      <c r="IZR1" s="0"/>
      <c r="IZS1" s="0"/>
      <c r="IZT1" s="0"/>
      <c r="IZU1" s="0"/>
      <c r="IZV1" s="0"/>
      <c r="IZW1" s="0"/>
      <c r="IZX1" s="0"/>
      <c r="IZY1" s="0"/>
      <c r="IZZ1" s="0"/>
      <c r="JAA1" s="0"/>
      <c r="JAB1" s="0"/>
      <c r="JAC1" s="0"/>
      <c r="JAD1" s="0"/>
      <c r="JAE1" s="0"/>
      <c r="JAF1" s="0"/>
      <c r="JAG1" s="0"/>
      <c r="JAH1" s="0"/>
      <c r="JAI1" s="0"/>
      <c r="JAJ1" s="0"/>
      <c r="JAK1" s="0"/>
      <c r="JAL1" s="0"/>
      <c r="JAM1" s="0"/>
      <c r="JAN1" s="0"/>
      <c r="JAO1" s="0"/>
      <c r="JAP1" s="0"/>
      <c r="JAQ1" s="0"/>
      <c r="JAR1" s="0"/>
      <c r="JAS1" s="0"/>
      <c r="JAT1" s="0"/>
      <c r="JAU1" s="0"/>
      <c r="JAV1" s="0"/>
      <c r="JAW1" s="0"/>
      <c r="JAX1" s="0"/>
      <c r="JAY1" s="0"/>
      <c r="JAZ1" s="0"/>
      <c r="JBA1" s="0"/>
      <c r="JBB1" s="0"/>
      <c r="JBC1" s="0"/>
      <c r="JBD1" s="0"/>
      <c r="JBE1" s="0"/>
      <c r="JBF1" s="0"/>
      <c r="JBG1" s="0"/>
      <c r="JBH1" s="0"/>
      <c r="JBI1" s="0"/>
      <c r="JBJ1" s="0"/>
      <c r="JBK1" s="0"/>
      <c r="JBL1" s="0"/>
      <c r="JBM1" s="0"/>
      <c r="JBN1" s="0"/>
      <c r="JBO1" s="0"/>
      <c r="JBP1" s="0"/>
      <c r="JBQ1" s="0"/>
      <c r="JBR1" s="0"/>
      <c r="JBS1" s="0"/>
      <c r="JBT1" s="0"/>
      <c r="JBU1" s="0"/>
      <c r="JBV1" s="0"/>
      <c r="JBW1" s="0"/>
      <c r="JBX1" s="0"/>
      <c r="JBY1" s="0"/>
      <c r="JBZ1" s="0"/>
      <c r="JCA1" s="0"/>
      <c r="JCB1" s="0"/>
      <c r="JCC1" s="0"/>
      <c r="JCD1" s="0"/>
      <c r="JCE1" s="0"/>
      <c r="JCF1" s="0"/>
      <c r="JCG1" s="0"/>
      <c r="JCH1" s="0"/>
      <c r="JCI1" s="0"/>
      <c r="JCJ1" s="0"/>
      <c r="JCK1" s="0"/>
      <c r="JCL1" s="0"/>
      <c r="JCM1" s="0"/>
      <c r="JCN1" s="0"/>
      <c r="JCO1" s="0"/>
      <c r="JCP1" s="0"/>
      <c r="JCQ1" s="0"/>
      <c r="JCR1" s="0"/>
      <c r="JCS1" s="0"/>
      <c r="JCT1" s="0"/>
      <c r="JCU1" s="0"/>
      <c r="JCV1" s="0"/>
      <c r="JCW1" s="0"/>
      <c r="JCX1" s="0"/>
      <c r="JCY1" s="0"/>
      <c r="JCZ1" s="0"/>
      <c r="JDA1" s="0"/>
      <c r="JDB1" s="0"/>
      <c r="JDC1" s="0"/>
      <c r="JDD1" s="0"/>
      <c r="JDE1" s="0"/>
      <c r="JDF1" s="0"/>
      <c r="JDG1" s="0"/>
      <c r="JDH1" s="0"/>
      <c r="JDI1" s="0"/>
      <c r="JDJ1" s="0"/>
      <c r="JDK1" s="0"/>
      <c r="JDL1" s="0"/>
      <c r="JDM1" s="0"/>
      <c r="JDN1" s="0"/>
      <c r="JDO1" s="0"/>
      <c r="JDP1" s="0"/>
      <c r="JDQ1" s="0"/>
      <c r="JDR1" s="0"/>
      <c r="JDS1" s="0"/>
      <c r="JDT1" s="0"/>
      <c r="JDU1" s="0"/>
      <c r="JDV1" s="0"/>
      <c r="JDW1" s="0"/>
      <c r="JDX1" s="0"/>
      <c r="JDY1" s="0"/>
      <c r="JDZ1" s="0"/>
      <c r="JEA1" s="0"/>
      <c r="JEB1" s="0"/>
      <c r="JEC1" s="0"/>
      <c r="JED1" s="0"/>
      <c r="JEE1" s="0"/>
      <c r="JEF1" s="0"/>
      <c r="JEG1" s="0"/>
      <c r="JEH1" s="0"/>
      <c r="JEI1" s="0"/>
      <c r="JEJ1" s="0"/>
      <c r="JEK1" s="0"/>
      <c r="JEL1" s="0"/>
      <c r="JEM1" s="0"/>
      <c r="JEN1" s="0"/>
      <c r="JEO1" s="0"/>
      <c r="JEP1" s="0"/>
      <c r="JEQ1" s="0"/>
      <c r="JER1" s="0"/>
      <c r="JES1" s="0"/>
      <c r="JET1" s="0"/>
      <c r="JEU1" s="0"/>
      <c r="JEV1" s="0"/>
      <c r="JEW1" s="0"/>
      <c r="JEX1" s="0"/>
      <c r="JEY1" s="0"/>
      <c r="JEZ1" s="0"/>
      <c r="JFA1" s="0"/>
      <c r="JFB1" s="0"/>
      <c r="JFC1" s="0"/>
      <c r="JFD1" s="0"/>
      <c r="JFE1" s="0"/>
      <c r="JFF1" s="0"/>
      <c r="JFG1" s="0"/>
      <c r="JFH1" s="0"/>
      <c r="JFI1" s="0"/>
      <c r="JFJ1" s="0"/>
      <c r="JFK1" s="0"/>
      <c r="JFL1" s="0"/>
      <c r="JFM1" s="0"/>
      <c r="JFN1" s="0"/>
      <c r="JFO1" s="0"/>
      <c r="JFP1" s="0"/>
      <c r="JFQ1" s="0"/>
      <c r="JFR1" s="0"/>
      <c r="JFS1" s="0"/>
      <c r="JFT1" s="0"/>
      <c r="JFU1" s="0"/>
      <c r="JFV1" s="0"/>
      <c r="JFW1" s="0"/>
      <c r="JFX1" s="0"/>
      <c r="JFY1" s="0"/>
      <c r="JFZ1" s="0"/>
      <c r="JGA1" s="0"/>
      <c r="JGB1" s="0"/>
      <c r="JGC1" s="0"/>
      <c r="JGD1" s="0"/>
      <c r="JGE1" s="0"/>
      <c r="JGF1" s="0"/>
      <c r="JGG1" s="0"/>
      <c r="JGH1" s="0"/>
      <c r="JGI1" s="0"/>
      <c r="JGJ1" s="0"/>
      <c r="JGK1" s="0"/>
      <c r="JGL1" s="0"/>
      <c r="JGM1" s="0"/>
      <c r="JGN1" s="0"/>
      <c r="JGO1" s="0"/>
      <c r="JGP1" s="0"/>
      <c r="JGQ1" s="0"/>
      <c r="JGR1" s="0"/>
      <c r="JGS1" s="0"/>
      <c r="JGT1" s="0"/>
      <c r="JGU1" s="0"/>
      <c r="JGV1" s="0"/>
      <c r="JGW1" s="0"/>
      <c r="JGX1" s="0"/>
      <c r="JGY1" s="0"/>
      <c r="JGZ1" s="0"/>
      <c r="JHA1" s="0"/>
      <c r="JHB1" s="0"/>
      <c r="JHC1" s="0"/>
      <c r="JHD1" s="0"/>
      <c r="JHE1" s="0"/>
      <c r="JHF1" s="0"/>
      <c r="JHG1" s="0"/>
      <c r="JHH1" s="0"/>
      <c r="JHI1" s="0"/>
      <c r="JHJ1" s="0"/>
      <c r="JHK1" s="0"/>
      <c r="JHL1" s="0"/>
      <c r="JHM1" s="0"/>
      <c r="JHN1" s="0"/>
      <c r="JHO1" s="0"/>
      <c r="JHP1" s="0"/>
      <c r="JHQ1" s="0"/>
      <c r="JHR1" s="0"/>
      <c r="JHS1" s="0"/>
      <c r="JHT1" s="0"/>
      <c r="JHU1" s="0"/>
      <c r="JHV1" s="0"/>
      <c r="JHW1" s="0"/>
      <c r="JHX1" s="0"/>
      <c r="JHY1" s="0"/>
      <c r="JHZ1" s="0"/>
      <c r="JIA1" s="0"/>
      <c r="JIB1" s="0"/>
      <c r="JIC1" s="0"/>
      <c r="JID1" s="0"/>
      <c r="JIE1" s="0"/>
      <c r="JIF1" s="0"/>
      <c r="JIG1" s="0"/>
      <c r="JIH1" s="0"/>
      <c r="JII1" s="0"/>
      <c r="JIJ1" s="0"/>
      <c r="JIK1" s="0"/>
      <c r="JIL1" s="0"/>
      <c r="JIM1" s="0"/>
      <c r="JIN1" s="0"/>
      <c r="JIO1" s="0"/>
      <c r="JIP1" s="0"/>
      <c r="JIQ1" s="0"/>
      <c r="JIR1" s="0"/>
      <c r="JIS1" s="0"/>
      <c r="JIT1" s="0"/>
      <c r="JIU1" s="0"/>
      <c r="JIV1" s="0"/>
      <c r="JIW1" s="0"/>
      <c r="JIX1" s="0"/>
      <c r="JIY1" s="0"/>
      <c r="JIZ1" s="0"/>
      <c r="JJA1" s="0"/>
      <c r="JJB1" s="0"/>
      <c r="JJC1" s="0"/>
      <c r="JJD1" s="0"/>
      <c r="JJE1" s="0"/>
      <c r="JJF1" s="0"/>
      <c r="JJG1" s="0"/>
      <c r="JJH1" s="0"/>
      <c r="JJI1" s="0"/>
      <c r="JJJ1" s="0"/>
      <c r="JJK1" s="0"/>
      <c r="JJL1" s="0"/>
      <c r="JJM1" s="0"/>
      <c r="JJN1" s="0"/>
      <c r="JJO1" s="0"/>
      <c r="JJP1" s="0"/>
      <c r="JJQ1" s="0"/>
      <c r="JJR1" s="0"/>
      <c r="JJS1" s="0"/>
      <c r="JJT1" s="0"/>
      <c r="JJU1" s="0"/>
      <c r="JJV1" s="0"/>
      <c r="JJW1" s="0"/>
      <c r="JJX1" s="0"/>
      <c r="JJY1" s="0"/>
      <c r="JJZ1" s="0"/>
      <c r="JKA1" s="0"/>
      <c r="JKB1" s="0"/>
      <c r="JKC1" s="0"/>
      <c r="JKD1" s="0"/>
      <c r="JKE1" s="0"/>
      <c r="JKF1" s="0"/>
      <c r="JKG1" s="0"/>
      <c r="JKH1" s="0"/>
      <c r="JKI1" s="0"/>
      <c r="JKJ1" s="0"/>
      <c r="JKK1" s="0"/>
      <c r="JKL1" s="0"/>
      <c r="JKM1" s="0"/>
      <c r="JKN1" s="0"/>
      <c r="JKO1" s="0"/>
      <c r="JKP1" s="0"/>
      <c r="JKQ1" s="0"/>
      <c r="JKR1" s="0"/>
      <c r="JKS1" s="0"/>
      <c r="JKT1" s="0"/>
      <c r="JKU1" s="0"/>
      <c r="JKV1" s="0"/>
      <c r="JKW1" s="0"/>
      <c r="JKX1" s="0"/>
      <c r="JKY1" s="0"/>
      <c r="JKZ1" s="0"/>
      <c r="JLA1" s="0"/>
      <c r="JLB1" s="0"/>
      <c r="JLC1" s="0"/>
      <c r="JLD1" s="0"/>
      <c r="JLE1" s="0"/>
      <c r="JLF1" s="0"/>
      <c r="JLG1" s="0"/>
      <c r="JLH1" s="0"/>
      <c r="JLI1" s="0"/>
      <c r="JLJ1" s="0"/>
      <c r="JLK1" s="0"/>
      <c r="JLL1" s="0"/>
      <c r="JLM1" s="0"/>
      <c r="JLN1" s="0"/>
      <c r="JLO1" s="0"/>
      <c r="JLP1" s="0"/>
      <c r="JLQ1" s="0"/>
      <c r="JLR1" s="0"/>
      <c r="JLS1" s="0"/>
      <c r="JLT1" s="0"/>
      <c r="JLU1" s="0"/>
      <c r="JLV1" s="0"/>
      <c r="JLW1" s="0"/>
      <c r="JLX1" s="0"/>
      <c r="JLY1" s="0"/>
      <c r="JLZ1" s="0"/>
      <c r="JMA1" s="0"/>
      <c r="JMB1" s="0"/>
      <c r="JMC1" s="0"/>
      <c r="JMD1" s="0"/>
      <c r="JME1" s="0"/>
      <c r="JMF1" s="0"/>
      <c r="JMG1" s="0"/>
      <c r="JMH1" s="0"/>
      <c r="JMI1" s="0"/>
      <c r="JMJ1" s="0"/>
      <c r="JMK1" s="0"/>
      <c r="JML1" s="0"/>
      <c r="JMM1" s="0"/>
      <c r="JMN1" s="0"/>
      <c r="JMO1" s="0"/>
      <c r="JMP1" s="0"/>
      <c r="JMQ1" s="0"/>
      <c r="JMR1" s="0"/>
      <c r="JMS1" s="0"/>
      <c r="JMT1" s="0"/>
      <c r="JMU1" s="0"/>
      <c r="JMV1" s="0"/>
      <c r="JMW1" s="0"/>
      <c r="JMX1" s="0"/>
      <c r="JMY1" s="0"/>
      <c r="JMZ1" s="0"/>
      <c r="JNA1" s="0"/>
      <c r="JNB1" s="0"/>
      <c r="JNC1" s="0"/>
      <c r="JND1" s="0"/>
      <c r="JNE1" s="0"/>
      <c r="JNF1" s="0"/>
      <c r="JNG1" s="0"/>
      <c r="JNH1" s="0"/>
      <c r="JNI1" s="0"/>
      <c r="JNJ1" s="0"/>
      <c r="JNK1" s="0"/>
      <c r="JNL1" s="0"/>
      <c r="JNM1" s="0"/>
      <c r="JNN1" s="0"/>
      <c r="JNO1" s="0"/>
      <c r="JNP1" s="0"/>
      <c r="JNQ1" s="0"/>
      <c r="JNR1" s="0"/>
      <c r="JNS1" s="0"/>
      <c r="JNT1" s="0"/>
      <c r="JNU1" s="0"/>
      <c r="JNV1" s="0"/>
      <c r="JNW1" s="0"/>
      <c r="JNX1" s="0"/>
      <c r="JNY1" s="0"/>
      <c r="JNZ1" s="0"/>
      <c r="JOA1" s="0"/>
      <c r="JOB1" s="0"/>
      <c r="JOC1" s="0"/>
      <c r="JOD1" s="0"/>
      <c r="JOE1" s="0"/>
      <c r="JOF1" s="0"/>
      <c r="JOG1" s="0"/>
      <c r="JOH1" s="0"/>
      <c r="JOI1" s="0"/>
      <c r="JOJ1" s="0"/>
      <c r="JOK1" s="0"/>
      <c r="JOL1" s="0"/>
      <c r="JOM1" s="0"/>
      <c r="JON1" s="0"/>
      <c r="JOO1" s="0"/>
      <c r="JOP1" s="0"/>
      <c r="JOQ1" s="0"/>
      <c r="JOR1" s="0"/>
      <c r="JOS1" s="0"/>
      <c r="JOT1" s="0"/>
      <c r="JOU1" s="0"/>
      <c r="JOV1" s="0"/>
      <c r="JOW1" s="0"/>
      <c r="JOX1" s="0"/>
      <c r="JOY1" s="0"/>
      <c r="JOZ1" s="0"/>
      <c r="JPA1" s="0"/>
      <c r="JPB1" s="0"/>
      <c r="JPC1" s="0"/>
      <c r="JPD1" s="0"/>
      <c r="JPE1" s="0"/>
      <c r="JPF1" s="0"/>
      <c r="JPG1" s="0"/>
      <c r="JPH1" s="0"/>
      <c r="JPI1" s="0"/>
      <c r="JPJ1" s="0"/>
      <c r="JPK1" s="0"/>
      <c r="JPL1" s="0"/>
      <c r="JPM1" s="0"/>
      <c r="JPN1" s="0"/>
      <c r="JPO1" s="0"/>
      <c r="JPP1" s="0"/>
      <c r="JPQ1" s="0"/>
      <c r="JPR1" s="0"/>
      <c r="JPS1" s="0"/>
      <c r="JPT1" s="0"/>
      <c r="JPU1" s="0"/>
      <c r="JPV1" s="0"/>
      <c r="JPW1" s="0"/>
      <c r="JPX1" s="0"/>
      <c r="JPY1" s="0"/>
      <c r="JPZ1" s="0"/>
      <c r="JQA1" s="0"/>
      <c r="JQB1" s="0"/>
      <c r="JQC1" s="0"/>
      <c r="JQD1" s="0"/>
      <c r="JQE1" s="0"/>
      <c r="JQF1" s="0"/>
      <c r="JQG1" s="0"/>
      <c r="JQH1" s="0"/>
      <c r="JQI1" s="0"/>
      <c r="JQJ1" s="0"/>
      <c r="JQK1" s="0"/>
      <c r="JQL1" s="0"/>
      <c r="JQM1" s="0"/>
      <c r="JQN1" s="0"/>
      <c r="JQO1" s="0"/>
      <c r="JQP1" s="0"/>
      <c r="JQQ1" s="0"/>
      <c r="JQR1" s="0"/>
      <c r="JQS1" s="0"/>
      <c r="JQT1" s="0"/>
      <c r="JQU1" s="0"/>
      <c r="JQV1" s="0"/>
      <c r="JQW1" s="0"/>
      <c r="JQX1" s="0"/>
      <c r="JQY1" s="0"/>
      <c r="JQZ1" s="0"/>
      <c r="JRA1" s="0"/>
      <c r="JRB1" s="0"/>
      <c r="JRC1" s="0"/>
      <c r="JRD1" s="0"/>
      <c r="JRE1" s="0"/>
      <c r="JRF1" s="0"/>
      <c r="JRG1" s="0"/>
      <c r="JRH1" s="0"/>
      <c r="JRI1" s="0"/>
      <c r="JRJ1" s="0"/>
      <c r="JRK1" s="0"/>
      <c r="JRL1" s="0"/>
      <c r="JRM1" s="0"/>
      <c r="JRN1" s="0"/>
      <c r="JRO1" s="0"/>
      <c r="JRP1" s="0"/>
      <c r="JRQ1" s="0"/>
      <c r="JRR1" s="0"/>
      <c r="JRS1" s="0"/>
      <c r="JRT1" s="0"/>
      <c r="JRU1" s="0"/>
      <c r="JRV1" s="0"/>
      <c r="JRW1" s="0"/>
      <c r="JRX1" s="0"/>
      <c r="JRY1" s="0"/>
      <c r="JRZ1" s="0"/>
      <c r="JSA1" s="0"/>
      <c r="JSB1" s="0"/>
      <c r="JSC1" s="0"/>
      <c r="JSD1" s="0"/>
      <c r="JSE1" s="0"/>
      <c r="JSF1" s="0"/>
      <c r="JSG1" s="0"/>
      <c r="JSH1" s="0"/>
      <c r="JSI1" s="0"/>
      <c r="JSJ1" s="0"/>
      <c r="JSK1" s="0"/>
      <c r="JSL1" s="0"/>
      <c r="JSM1" s="0"/>
      <c r="JSN1" s="0"/>
      <c r="JSO1" s="0"/>
      <c r="JSP1" s="0"/>
      <c r="JSQ1" s="0"/>
      <c r="JSR1" s="0"/>
      <c r="JSS1" s="0"/>
      <c r="JST1" s="0"/>
      <c r="JSU1" s="0"/>
      <c r="JSV1" s="0"/>
      <c r="JSW1" s="0"/>
      <c r="JSX1" s="0"/>
      <c r="JSY1" s="0"/>
      <c r="JSZ1" s="0"/>
      <c r="JTA1" s="0"/>
      <c r="JTB1" s="0"/>
      <c r="JTC1" s="0"/>
      <c r="JTD1" s="0"/>
      <c r="JTE1" s="0"/>
      <c r="JTF1" s="0"/>
      <c r="JTG1" s="0"/>
      <c r="JTH1" s="0"/>
      <c r="JTI1" s="0"/>
      <c r="JTJ1" s="0"/>
      <c r="JTK1" s="0"/>
      <c r="JTL1" s="0"/>
      <c r="JTM1" s="0"/>
      <c r="JTN1" s="0"/>
      <c r="JTO1" s="0"/>
      <c r="JTP1" s="0"/>
      <c r="JTQ1" s="0"/>
      <c r="JTR1" s="0"/>
      <c r="JTS1" s="0"/>
      <c r="JTT1" s="0"/>
      <c r="JTU1" s="0"/>
      <c r="JTV1" s="0"/>
      <c r="JTW1" s="0"/>
      <c r="JTX1" s="0"/>
      <c r="JTY1" s="0"/>
      <c r="JTZ1" s="0"/>
      <c r="JUA1" s="0"/>
      <c r="JUB1" s="0"/>
      <c r="JUC1" s="0"/>
      <c r="JUD1" s="0"/>
      <c r="JUE1" s="0"/>
      <c r="JUF1" s="0"/>
      <c r="JUG1" s="0"/>
      <c r="JUH1" s="0"/>
      <c r="JUI1" s="0"/>
      <c r="JUJ1" s="0"/>
      <c r="JUK1" s="0"/>
      <c r="JUL1" s="0"/>
      <c r="JUM1" s="0"/>
      <c r="JUN1" s="0"/>
      <c r="JUO1" s="0"/>
      <c r="JUP1" s="0"/>
      <c r="JUQ1" s="0"/>
      <c r="JUR1" s="0"/>
      <c r="JUS1" s="0"/>
      <c r="JUT1" s="0"/>
      <c r="JUU1" s="0"/>
      <c r="JUV1" s="0"/>
      <c r="JUW1" s="0"/>
      <c r="JUX1" s="0"/>
      <c r="JUY1" s="0"/>
      <c r="JUZ1" s="0"/>
      <c r="JVA1" s="0"/>
      <c r="JVB1" s="0"/>
      <c r="JVC1" s="0"/>
      <c r="JVD1" s="0"/>
      <c r="JVE1" s="0"/>
      <c r="JVF1" s="0"/>
      <c r="JVG1" s="0"/>
      <c r="JVH1" s="0"/>
      <c r="JVI1" s="0"/>
      <c r="JVJ1" s="0"/>
      <c r="JVK1" s="0"/>
      <c r="JVL1" s="0"/>
      <c r="JVM1" s="0"/>
      <c r="JVN1" s="0"/>
      <c r="JVO1" s="0"/>
      <c r="JVP1" s="0"/>
      <c r="JVQ1" s="0"/>
      <c r="JVR1" s="0"/>
      <c r="JVS1" s="0"/>
      <c r="JVT1" s="0"/>
      <c r="JVU1" s="0"/>
      <c r="JVV1" s="0"/>
      <c r="JVW1" s="0"/>
      <c r="JVX1" s="0"/>
      <c r="JVY1" s="0"/>
      <c r="JVZ1" s="0"/>
      <c r="JWA1" s="0"/>
      <c r="JWB1" s="0"/>
      <c r="JWC1" s="0"/>
      <c r="JWD1" s="0"/>
      <c r="JWE1" s="0"/>
      <c r="JWF1" s="0"/>
      <c r="JWG1" s="0"/>
      <c r="JWH1" s="0"/>
      <c r="JWI1" s="0"/>
      <c r="JWJ1" s="0"/>
      <c r="JWK1" s="0"/>
      <c r="JWL1" s="0"/>
      <c r="JWM1" s="0"/>
      <c r="JWN1" s="0"/>
      <c r="JWO1" s="0"/>
      <c r="JWP1" s="0"/>
      <c r="JWQ1" s="0"/>
      <c r="JWR1" s="0"/>
      <c r="JWS1" s="0"/>
      <c r="JWT1" s="0"/>
      <c r="JWU1" s="0"/>
      <c r="JWV1" s="0"/>
      <c r="JWW1" s="0"/>
      <c r="JWX1" s="0"/>
      <c r="JWY1" s="0"/>
      <c r="JWZ1" s="0"/>
      <c r="JXA1" s="0"/>
      <c r="JXB1" s="0"/>
      <c r="JXC1" s="0"/>
      <c r="JXD1" s="0"/>
      <c r="JXE1" s="0"/>
      <c r="JXF1" s="0"/>
      <c r="JXG1" s="0"/>
      <c r="JXH1" s="0"/>
      <c r="JXI1" s="0"/>
      <c r="JXJ1" s="0"/>
      <c r="JXK1" s="0"/>
      <c r="JXL1" s="0"/>
      <c r="JXM1" s="0"/>
      <c r="JXN1" s="0"/>
      <c r="JXO1" s="0"/>
      <c r="JXP1" s="0"/>
      <c r="JXQ1" s="0"/>
      <c r="JXR1" s="0"/>
      <c r="JXS1" s="0"/>
      <c r="JXT1" s="0"/>
      <c r="JXU1" s="0"/>
      <c r="JXV1" s="0"/>
      <c r="JXW1" s="0"/>
      <c r="JXX1" s="0"/>
      <c r="JXY1" s="0"/>
      <c r="JXZ1" s="0"/>
      <c r="JYA1" s="0"/>
      <c r="JYB1" s="0"/>
      <c r="JYC1" s="0"/>
      <c r="JYD1" s="0"/>
      <c r="JYE1" s="0"/>
      <c r="JYF1" s="0"/>
      <c r="JYG1" s="0"/>
      <c r="JYH1" s="0"/>
      <c r="JYI1" s="0"/>
      <c r="JYJ1" s="0"/>
      <c r="JYK1" s="0"/>
      <c r="JYL1" s="0"/>
      <c r="JYM1" s="0"/>
      <c r="JYN1" s="0"/>
      <c r="JYO1" s="0"/>
      <c r="JYP1" s="0"/>
      <c r="JYQ1" s="0"/>
      <c r="JYR1" s="0"/>
      <c r="JYS1" s="0"/>
      <c r="JYT1" s="0"/>
      <c r="JYU1" s="0"/>
      <c r="JYV1" s="0"/>
      <c r="JYW1" s="0"/>
      <c r="JYX1" s="0"/>
      <c r="JYY1" s="0"/>
      <c r="JYZ1" s="0"/>
      <c r="JZA1" s="0"/>
      <c r="JZB1" s="0"/>
      <c r="JZC1" s="0"/>
      <c r="JZD1" s="0"/>
      <c r="JZE1" s="0"/>
      <c r="JZF1" s="0"/>
      <c r="JZG1" s="0"/>
      <c r="JZH1" s="0"/>
      <c r="JZI1" s="0"/>
      <c r="JZJ1" s="0"/>
      <c r="JZK1" s="0"/>
      <c r="JZL1" s="0"/>
      <c r="JZM1" s="0"/>
      <c r="JZN1" s="0"/>
      <c r="JZO1" s="0"/>
      <c r="JZP1" s="0"/>
      <c r="JZQ1" s="0"/>
      <c r="JZR1" s="0"/>
      <c r="JZS1" s="0"/>
      <c r="JZT1" s="0"/>
      <c r="JZU1" s="0"/>
      <c r="JZV1" s="0"/>
      <c r="JZW1" s="0"/>
      <c r="JZX1" s="0"/>
      <c r="JZY1" s="0"/>
      <c r="JZZ1" s="0"/>
      <c r="KAA1" s="0"/>
      <c r="KAB1" s="0"/>
      <c r="KAC1" s="0"/>
      <c r="KAD1" s="0"/>
      <c r="KAE1" s="0"/>
      <c r="KAF1" s="0"/>
      <c r="KAG1" s="0"/>
      <c r="KAH1" s="0"/>
      <c r="KAI1" s="0"/>
      <c r="KAJ1" s="0"/>
      <c r="KAK1" s="0"/>
      <c r="KAL1" s="0"/>
      <c r="KAM1" s="0"/>
      <c r="KAN1" s="0"/>
      <c r="KAO1" s="0"/>
      <c r="KAP1" s="0"/>
      <c r="KAQ1" s="0"/>
      <c r="KAR1" s="0"/>
      <c r="KAS1" s="0"/>
      <c r="KAT1" s="0"/>
      <c r="KAU1" s="0"/>
      <c r="KAV1" s="0"/>
      <c r="KAW1" s="0"/>
      <c r="KAX1" s="0"/>
      <c r="KAY1" s="0"/>
      <c r="KAZ1" s="0"/>
      <c r="KBA1" s="0"/>
      <c r="KBB1" s="0"/>
      <c r="KBC1" s="0"/>
      <c r="KBD1" s="0"/>
      <c r="KBE1" s="0"/>
      <c r="KBF1" s="0"/>
      <c r="KBG1" s="0"/>
      <c r="KBH1" s="0"/>
      <c r="KBI1" s="0"/>
      <c r="KBJ1" s="0"/>
      <c r="KBK1" s="0"/>
      <c r="KBL1" s="0"/>
      <c r="KBM1" s="0"/>
      <c r="KBN1" s="0"/>
      <c r="KBO1" s="0"/>
      <c r="KBP1" s="0"/>
      <c r="KBQ1" s="0"/>
      <c r="KBR1" s="0"/>
      <c r="KBS1" s="0"/>
      <c r="KBT1" s="0"/>
      <c r="KBU1" s="0"/>
      <c r="KBV1" s="0"/>
      <c r="KBW1" s="0"/>
      <c r="KBX1" s="0"/>
      <c r="KBY1" s="0"/>
      <c r="KBZ1" s="0"/>
      <c r="KCA1" s="0"/>
      <c r="KCB1" s="0"/>
      <c r="KCC1" s="0"/>
      <c r="KCD1" s="0"/>
      <c r="KCE1" s="0"/>
      <c r="KCF1" s="0"/>
      <c r="KCG1" s="0"/>
      <c r="KCH1" s="0"/>
      <c r="KCI1" s="0"/>
      <c r="KCJ1" s="0"/>
      <c r="KCK1" s="0"/>
      <c r="KCL1" s="0"/>
      <c r="KCM1" s="0"/>
      <c r="KCN1" s="0"/>
      <c r="KCO1" s="0"/>
      <c r="KCP1" s="0"/>
      <c r="KCQ1" s="0"/>
      <c r="KCR1" s="0"/>
      <c r="KCS1" s="0"/>
      <c r="KCT1" s="0"/>
      <c r="KCU1" s="0"/>
      <c r="KCV1" s="0"/>
      <c r="KCW1" s="0"/>
      <c r="KCX1" s="0"/>
      <c r="KCY1" s="0"/>
      <c r="KCZ1" s="0"/>
      <c r="KDA1" s="0"/>
      <c r="KDB1" s="0"/>
      <c r="KDC1" s="0"/>
      <c r="KDD1" s="0"/>
      <c r="KDE1" s="0"/>
      <c r="KDF1" s="0"/>
      <c r="KDG1" s="0"/>
      <c r="KDH1" s="0"/>
      <c r="KDI1" s="0"/>
      <c r="KDJ1" s="0"/>
      <c r="KDK1" s="0"/>
      <c r="KDL1" s="0"/>
      <c r="KDM1" s="0"/>
      <c r="KDN1" s="0"/>
      <c r="KDO1" s="0"/>
      <c r="KDP1" s="0"/>
      <c r="KDQ1" s="0"/>
      <c r="KDR1" s="0"/>
      <c r="KDS1" s="0"/>
      <c r="KDT1" s="0"/>
      <c r="KDU1" s="0"/>
      <c r="KDV1" s="0"/>
      <c r="KDW1" s="0"/>
      <c r="KDX1" s="0"/>
      <c r="KDY1" s="0"/>
      <c r="KDZ1" s="0"/>
      <c r="KEA1" s="0"/>
      <c r="KEB1" s="0"/>
      <c r="KEC1" s="0"/>
      <c r="KED1" s="0"/>
      <c r="KEE1" s="0"/>
      <c r="KEF1" s="0"/>
      <c r="KEG1" s="0"/>
      <c r="KEH1" s="0"/>
      <c r="KEI1" s="0"/>
      <c r="KEJ1" s="0"/>
      <c r="KEK1" s="0"/>
      <c r="KEL1" s="0"/>
      <c r="KEM1" s="0"/>
      <c r="KEN1" s="0"/>
      <c r="KEO1" s="0"/>
      <c r="KEP1" s="0"/>
      <c r="KEQ1" s="0"/>
      <c r="KER1" s="0"/>
      <c r="KES1" s="0"/>
      <c r="KET1" s="0"/>
      <c r="KEU1" s="0"/>
      <c r="KEV1" s="0"/>
      <c r="KEW1" s="0"/>
      <c r="KEX1" s="0"/>
      <c r="KEY1" s="0"/>
      <c r="KEZ1" s="0"/>
      <c r="KFA1" s="0"/>
      <c r="KFB1" s="0"/>
      <c r="KFC1" s="0"/>
      <c r="KFD1" s="0"/>
      <c r="KFE1" s="0"/>
      <c r="KFF1" s="0"/>
      <c r="KFG1" s="0"/>
      <c r="KFH1" s="0"/>
      <c r="KFI1" s="0"/>
      <c r="KFJ1" s="0"/>
      <c r="KFK1" s="0"/>
      <c r="KFL1" s="0"/>
      <c r="KFM1" s="0"/>
      <c r="KFN1" s="0"/>
      <c r="KFO1" s="0"/>
      <c r="KFP1" s="0"/>
      <c r="KFQ1" s="0"/>
      <c r="KFR1" s="0"/>
      <c r="KFS1" s="0"/>
      <c r="KFT1" s="0"/>
      <c r="KFU1" s="0"/>
      <c r="KFV1" s="0"/>
      <c r="KFW1" s="0"/>
      <c r="KFX1" s="0"/>
      <c r="KFY1" s="0"/>
      <c r="KFZ1" s="0"/>
      <c r="KGA1" s="0"/>
      <c r="KGB1" s="0"/>
      <c r="KGC1" s="0"/>
      <c r="KGD1" s="0"/>
      <c r="KGE1" s="0"/>
      <c r="KGF1" s="0"/>
      <c r="KGG1" s="0"/>
      <c r="KGH1" s="0"/>
      <c r="KGI1" s="0"/>
      <c r="KGJ1" s="0"/>
      <c r="KGK1" s="0"/>
      <c r="KGL1" s="0"/>
      <c r="KGM1" s="0"/>
      <c r="KGN1" s="0"/>
      <c r="KGO1" s="0"/>
      <c r="KGP1" s="0"/>
      <c r="KGQ1" s="0"/>
      <c r="KGR1" s="0"/>
      <c r="KGS1" s="0"/>
      <c r="KGT1" s="0"/>
      <c r="KGU1" s="0"/>
      <c r="KGV1" s="0"/>
      <c r="KGW1" s="0"/>
      <c r="KGX1" s="0"/>
      <c r="KGY1" s="0"/>
      <c r="KGZ1" s="0"/>
      <c r="KHA1" s="0"/>
      <c r="KHB1" s="0"/>
      <c r="KHC1" s="0"/>
      <c r="KHD1" s="0"/>
      <c r="KHE1" s="0"/>
      <c r="KHF1" s="0"/>
      <c r="KHG1" s="0"/>
      <c r="KHH1" s="0"/>
      <c r="KHI1" s="0"/>
      <c r="KHJ1" s="0"/>
      <c r="KHK1" s="0"/>
      <c r="KHL1" s="0"/>
      <c r="KHM1" s="0"/>
      <c r="KHN1" s="0"/>
      <c r="KHO1" s="0"/>
      <c r="KHP1" s="0"/>
      <c r="KHQ1" s="0"/>
      <c r="KHR1" s="0"/>
      <c r="KHS1" s="0"/>
      <c r="KHT1" s="0"/>
      <c r="KHU1" s="0"/>
      <c r="KHV1" s="0"/>
      <c r="KHW1" s="0"/>
      <c r="KHX1" s="0"/>
      <c r="KHY1" s="0"/>
      <c r="KHZ1" s="0"/>
      <c r="KIA1" s="0"/>
      <c r="KIB1" s="0"/>
      <c r="KIC1" s="0"/>
      <c r="KID1" s="0"/>
      <c r="KIE1" s="0"/>
      <c r="KIF1" s="0"/>
      <c r="KIG1" s="0"/>
      <c r="KIH1" s="0"/>
      <c r="KII1" s="0"/>
      <c r="KIJ1" s="0"/>
      <c r="KIK1" s="0"/>
      <c r="KIL1" s="0"/>
      <c r="KIM1" s="0"/>
      <c r="KIN1" s="0"/>
      <c r="KIO1" s="0"/>
      <c r="KIP1" s="0"/>
      <c r="KIQ1" s="0"/>
      <c r="KIR1" s="0"/>
      <c r="KIS1" s="0"/>
      <c r="KIT1" s="0"/>
      <c r="KIU1" s="0"/>
      <c r="KIV1" s="0"/>
      <c r="KIW1" s="0"/>
      <c r="KIX1" s="0"/>
      <c r="KIY1" s="0"/>
      <c r="KIZ1" s="0"/>
      <c r="KJA1" s="0"/>
      <c r="KJB1" s="0"/>
      <c r="KJC1" s="0"/>
      <c r="KJD1" s="0"/>
      <c r="KJE1" s="0"/>
      <c r="KJF1" s="0"/>
      <c r="KJG1" s="0"/>
      <c r="KJH1" s="0"/>
      <c r="KJI1" s="0"/>
      <c r="KJJ1" s="0"/>
      <c r="KJK1" s="0"/>
      <c r="KJL1" s="0"/>
      <c r="KJM1" s="0"/>
      <c r="KJN1" s="0"/>
      <c r="KJO1" s="0"/>
      <c r="KJP1" s="0"/>
      <c r="KJQ1" s="0"/>
      <c r="KJR1" s="0"/>
      <c r="KJS1" s="0"/>
      <c r="KJT1" s="0"/>
      <c r="KJU1" s="0"/>
      <c r="KJV1" s="0"/>
      <c r="KJW1" s="0"/>
      <c r="KJX1" s="0"/>
      <c r="KJY1" s="0"/>
      <c r="KJZ1" s="0"/>
      <c r="KKA1" s="0"/>
      <c r="KKB1" s="0"/>
      <c r="KKC1" s="0"/>
      <c r="KKD1" s="0"/>
      <c r="KKE1" s="0"/>
      <c r="KKF1" s="0"/>
      <c r="KKG1" s="0"/>
      <c r="KKH1" s="0"/>
      <c r="KKI1" s="0"/>
      <c r="KKJ1" s="0"/>
      <c r="KKK1" s="0"/>
      <c r="KKL1" s="0"/>
      <c r="KKM1" s="0"/>
      <c r="KKN1" s="0"/>
      <c r="KKO1" s="0"/>
      <c r="KKP1" s="0"/>
      <c r="KKQ1" s="0"/>
      <c r="KKR1" s="0"/>
      <c r="KKS1" s="0"/>
      <c r="KKT1" s="0"/>
      <c r="KKU1" s="0"/>
      <c r="KKV1" s="0"/>
      <c r="KKW1" s="0"/>
      <c r="KKX1" s="0"/>
      <c r="KKY1" s="0"/>
      <c r="KKZ1" s="0"/>
      <c r="KLA1" s="0"/>
      <c r="KLB1" s="0"/>
      <c r="KLC1" s="0"/>
      <c r="KLD1" s="0"/>
      <c r="KLE1" s="0"/>
      <c r="KLF1" s="0"/>
      <c r="KLG1" s="0"/>
      <c r="KLH1" s="0"/>
      <c r="KLI1" s="0"/>
      <c r="KLJ1" s="0"/>
      <c r="KLK1" s="0"/>
      <c r="KLL1" s="0"/>
      <c r="KLM1" s="0"/>
      <c r="KLN1" s="0"/>
      <c r="KLO1" s="0"/>
      <c r="KLP1" s="0"/>
      <c r="KLQ1" s="0"/>
      <c r="KLR1" s="0"/>
      <c r="KLS1" s="0"/>
      <c r="KLT1" s="0"/>
      <c r="KLU1" s="0"/>
      <c r="KLV1" s="0"/>
      <c r="KLW1" s="0"/>
      <c r="KLX1" s="0"/>
      <c r="KLY1" s="0"/>
      <c r="KLZ1" s="0"/>
      <c r="KMA1" s="0"/>
      <c r="KMB1" s="0"/>
      <c r="KMC1" s="0"/>
      <c r="KMD1" s="0"/>
      <c r="KME1" s="0"/>
      <c r="KMF1" s="0"/>
      <c r="KMG1" s="0"/>
      <c r="KMH1" s="0"/>
      <c r="KMI1" s="0"/>
      <c r="KMJ1" s="0"/>
      <c r="KMK1" s="0"/>
      <c r="KML1" s="0"/>
      <c r="KMM1" s="0"/>
      <c r="KMN1" s="0"/>
      <c r="KMO1" s="0"/>
      <c r="KMP1" s="0"/>
      <c r="KMQ1" s="0"/>
      <c r="KMR1" s="0"/>
      <c r="KMS1" s="0"/>
      <c r="KMT1" s="0"/>
      <c r="KMU1" s="0"/>
      <c r="KMV1" s="0"/>
      <c r="KMW1" s="0"/>
      <c r="KMX1" s="0"/>
      <c r="KMY1" s="0"/>
      <c r="KMZ1" s="0"/>
      <c r="KNA1" s="0"/>
      <c r="KNB1" s="0"/>
      <c r="KNC1" s="0"/>
      <c r="KND1" s="0"/>
      <c r="KNE1" s="0"/>
      <c r="KNF1" s="0"/>
      <c r="KNG1" s="0"/>
      <c r="KNH1" s="0"/>
      <c r="KNI1" s="0"/>
      <c r="KNJ1" s="0"/>
      <c r="KNK1" s="0"/>
      <c r="KNL1" s="0"/>
      <c r="KNM1" s="0"/>
      <c r="KNN1" s="0"/>
      <c r="KNO1" s="0"/>
      <c r="KNP1" s="0"/>
      <c r="KNQ1" s="0"/>
      <c r="KNR1" s="0"/>
      <c r="KNS1" s="0"/>
      <c r="KNT1" s="0"/>
      <c r="KNU1" s="0"/>
      <c r="KNV1" s="0"/>
      <c r="KNW1" s="0"/>
      <c r="KNX1" s="0"/>
      <c r="KNY1" s="0"/>
      <c r="KNZ1" s="0"/>
      <c r="KOA1" s="0"/>
      <c r="KOB1" s="0"/>
      <c r="KOC1" s="0"/>
      <c r="KOD1" s="0"/>
      <c r="KOE1" s="0"/>
      <c r="KOF1" s="0"/>
      <c r="KOG1" s="0"/>
      <c r="KOH1" s="0"/>
      <c r="KOI1" s="0"/>
      <c r="KOJ1" s="0"/>
      <c r="KOK1" s="0"/>
      <c r="KOL1" s="0"/>
      <c r="KOM1" s="0"/>
      <c r="KON1" s="0"/>
      <c r="KOO1" s="0"/>
      <c r="KOP1" s="0"/>
      <c r="KOQ1" s="0"/>
      <c r="KOR1" s="0"/>
      <c r="KOS1" s="0"/>
      <c r="KOT1" s="0"/>
      <c r="KOU1" s="0"/>
      <c r="KOV1" s="0"/>
      <c r="KOW1" s="0"/>
      <c r="KOX1" s="0"/>
      <c r="KOY1" s="0"/>
      <c r="KOZ1" s="0"/>
      <c r="KPA1" s="0"/>
      <c r="KPB1" s="0"/>
      <c r="KPC1" s="0"/>
      <c r="KPD1" s="0"/>
      <c r="KPE1" s="0"/>
      <c r="KPF1" s="0"/>
      <c r="KPG1" s="0"/>
      <c r="KPH1" s="0"/>
      <c r="KPI1" s="0"/>
      <c r="KPJ1" s="0"/>
      <c r="KPK1" s="0"/>
      <c r="KPL1" s="0"/>
      <c r="KPM1" s="0"/>
      <c r="KPN1" s="0"/>
      <c r="KPO1" s="0"/>
      <c r="KPP1" s="0"/>
      <c r="KPQ1" s="0"/>
      <c r="KPR1" s="0"/>
      <c r="KPS1" s="0"/>
      <c r="KPT1" s="0"/>
      <c r="KPU1" s="0"/>
      <c r="KPV1" s="0"/>
      <c r="KPW1" s="0"/>
      <c r="KPX1" s="0"/>
      <c r="KPY1" s="0"/>
      <c r="KPZ1" s="0"/>
      <c r="KQA1" s="0"/>
      <c r="KQB1" s="0"/>
      <c r="KQC1" s="0"/>
      <c r="KQD1" s="0"/>
      <c r="KQE1" s="0"/>
      <c r="KQF1" s="0"/>
      <c r="KQG1" s="0"/>
      <c r="KQH1" s="0"/>
      <c r="KQI1" s="0"/>
      <c r="KQJ1" s="0"/>
      <c r="KQK1" s="0"/>
      <c r="KQL1" s="0"/>
      <c r="KQM1" s="0"/>
      <c r="KQN1" s="0"/>
      <c r="KQO1" s="0"/>
      <c r="KQP1" s="0"/>
      <c r="KQQ1" s="0"/>
      <c r="KQR1" s="0"/>
      <c r="KQS1" s="0"/>
      <c r="KQT1" s="0"/>
      <c r="KQU1" s="0"/>
      <c r="KQV1" s="0"/>
      <c r="KQW1" s="0"/>
      <c r="KQX1" s="0"/>
      <c r="KQY1" s="0"/>
      <c r="KQZ1" s="0"/>
      <c r="KRA1" s="0"/>
      <c r="KRB1" s="0"/>
      <c r="KRC1" s="0"/>
      <c r="KRD1" s="0"/>
      <c r="KRE1" s="0"/>
      <c r="KRF1" s="0"/>
      <c r="KRG1" s="0"/>
      <c r="KRH1" s="0"/>
      <c r="KRI1" s="0"/>
      <c r="KRJ1" s="0"/>
      <c r="KRK1" s="0"/>
      <c r="KRL1" s="0"/>
      <c r="KRM1" s="0"/>
      <c r="KRN1" s="0"/>
      <c r="KRO1" s="0"/>
      <c r="KRP1" s="0"/>
      <c r="KRQ1" s="0"/>
      <c r="KRR1" s="0"/>
      <c r="KRS1" s="0"/>
      <c r="KRT1" s="0"/>
      <c r="KRU1" s="0"/>
      <c r="KRV1" s="0"/>
      <c r="KRW1" s="0"/>
      <c r="KRX1" s="0"/>
      <c r="KRY1" s="0"/>
      <c r="KRZ1" s="0"/>
      <c r="KSA1" s="0"/>
      <c r="KSB1" s="0"/>
      <c r="KSC1" s="0"/>
      <c r="KSD1" s="0"/>
      <c r="KSE1" s="0"/>
      <c r="KSF1" s="0"/>
      <c r="KSG1" s="0"/>
      <c r="KSH1" s="0"/>
      <c r="KSI1" s="0"/>
      <c r="KSJ1" s="0"/>
      <c r="KSK1" s="0"/>
      <c r="KSL1" s="0"/>
      <c r="KSM1" s="0"/>
      <c r="KSN1" s="0"/>
      <c r="KSO1" s="0"/>
      <c r="KSP1" s="0"/>
      <c r="KSQ1" s="0"/>
      <c r="KSR1" s="0"/>
      <c r="KSS1" s="0"/>
      <c r="KST1" s="0"/>
      <c r="KSU1" s="0"/>
      <c r="KSV1" s="0"/>
      <c r="KSW1" s="0"/>
      <c r="KSX1" s="0"/>
      <c r="KSY1" s="0"/>
      <c r="KSZ1" s="0"/>
      <c r="KTA1" s="0"/>
      <c r="KTB1" s="0"/>
      <c r="KTC1" s="0"/>
      <c r="KTD1" s="0"/>
      <c r="KTE1" s="0"/>
      <c r="KTF1" s="0"/>
      <c r="KTG1" s="0"/>
      <c r="KTH1" s="0"/>
      <c r="KTI1" s="0"/>
      <c r="KTJ1" s="0"/>
      <c r="KTK1" s="0"/>
      <c r="KTL1" s="0"/>
      <c r="KTM1" s="0"/>
      <c r="KTN1" s="0"/>
      <c r="KTO1" s="0"/>
      <c r="KTP1" s="0"/>
      <c r="KTQ1" s="0"/>
      <c r="KTR1" s="0"/>
      <c r="KTS1" s="0"/>
      <c r="KTT1" s="0"/>
      <c r="KTU1" s="0"/>
      <c r="KTV1" s="0"/>
      <c r="KTW1" s="0"/>
      <c r="KTX1" s="0"/>
      <c r="KTY1" s="0"/>
      <c r="KTZ1" s="0"/>
      <c r="KUA1" s="0"/>
      <c r="KUB1" s="0"/>
      <c r="KUC1" s="0"/>
      <c r="KUD1" s="0"/>
      <c r="KUE1" s="0"/>
      <c r="KUF1" s="0"/>
      <c r="KUG1" s="0"/>
      <c r="KUH1" s="0"/>
      <c r="KUI1" s="0"/>
      <c r="KUJ1" s="0"/>
      <c r="KUK1" s="0"/>
      <c r="KUL1" s="0"/>
      <c r="KUM1" s="0"/>
      <c r="KUN1" s="0"/>
      <c r="KUO1" s="0"/>
      <c r="KUP1" s="0"/>
      <c r="KUQ1" s="0"/>
      <c r="KUR1" s="0"/>
      <c r="KUS1" s="0"/>
      <c r="KUT1" s="0"/>
      <c r="KUU1" s="0"/>
      <c r="KUV1" s="0"/>
      <c r="KUW1" s="0"/>
      <c r="KUX1" s="0"/>
      <c r="KUY1" s="0"/>
      <c r="KUZ1" s="0"/>
      <c r="KVA1" s="0"/>
      <c r="KVB1" s="0"/>
      <c r="KVC1" s="0"/>
      <c r="KVD1" s="0"/>
      <c r="KVE1" s="0"/>
      <c r="KVF1" s="0"/>
      <c r="KVG1" s="0"/>
      <c r="KVH1" s="0"/>
      <c r="KVI1" s="0"/>
      <c r="KVJ1" s="0"/>
      <c r="KVK1" s="0"/>
      <c r="KVL1" s="0"/>
      <c r="KVM1" s="0"/>
      <c r="KVN1" s="0"/>
      <c r="KVO1" s="0"/>
      <c r="KVP1" s="0"/>
      <c r="KVQ1" s="0"/>
      <c r="KVR1" s="0"/>
      <c r="KVS1" s="0"/>
      <c r="KVT1" s="0"/>
      <c r="KVU1" s="0"/>
      <c r="KVV1" s="0"/>
      <c r="KVW1" s="0"/>
      <c r="KVX1" s="0"/>
      <c r="KVY1" s="0"/>
      <c r="KVZ1" s="0"/>
      <c r="KWA1" s="0"/>
      <c r="KWB1" s="0"/>
      <c r="KWC1" s="0"/>
      <c r="KWD1" s="0"/>
      <c r="KWE1" s="0"/>
      <c r="KWF1" s="0"/>
      <c r="KWG1" s="0"/>
      <c r="KWH1" s="0"/>
      <c r="KWI1" s="0"/>
      <c r="KWJ1" s="0"/>
      <c r="KWK1" s="0"/>
      <c r="KWL1" s="0"/>
      <c r="KWM1" s="0"/>
      <c r="KWN1" s="0"/>
      <c r="KWO1" s="0"/>
      <c r="KWP1" s="0"/>
      <c r="KWQ1" s="0"/>
      <c r="KWR1" s="0"/>
      <c r="KWS1" s="0"/>
      <c r="KWT1" s="0"/>
      <c r="KWU1" s="0"/>
      <c r="KWV1" s="0"/>
      <c r="KWW1" s="0"/>
      <c r="KWX1" s="0"/>
      <c r="KWY1" s="0"/>
      <c r="KWZ1" s="0"/>
      <c r="KXA1" s="0"/>
      <c r="KXB1" s="0"/>
      <c r="KXC1" s="0"/>
      <c r="KXD1" s="0"/>
      <c r="KXE1" s="0"/>
      <c r="KXF1" s="0"/>
      <c r="KXG1" s="0"/>
      <c r="KXH1" s="0"/>
      <c r="KXI1" s="0"/>
      <c r="KXJ1" s="0"/>
      <c r="KXK1" s="0"/>
      <c r="KXL1" s="0"/>
      <c r="KXM1" s="0"/>
      <c r="KXN1" s="0"/>
      <c r="KXO1" s="0"/>
      <c r="KXP1" s="0"/>
      <c r="KXQ1" s="0"/>
      <c r="KXR1" s="0"/>
      <c r="KXS1" s="0"/>
      <c r="KXT1" s="0"/>
      <c r="KXU1" s="0"/>
      <c r="KXV1" s="0"/>
      <c r="KXW1" s="0"/>
      <c r="KXX1" s="0"/>
      <c r="KXY1" s="0"/>
      <c r="KXZ1" s="0"/>
      <c r="KYA1" s="0"/>
      <c r="KYB1" s="0"/>
      <c r="KYC1" s="0"/>
      <c r="KYD1" s="0"/>
      <c r="KYE1" s="0"/>
      <c r="KYF1" s="0"/>
      <c r="KYG1" s="0"/>
      <c r="KYH1" s="0"/>
      <c r="KYI1" s="0"/>
      <c r="KYJ1" s="0"/>
      <c r="KYK1" s="0"/>
      <c r="KYL1" s="0"/>
      <c r="KYM1" s="0"/>
      <c r="KYN1" s="0"/>
      <c r="KYO1" s="0"/>
      <c r="KYP1" s="0"/>
      <c r="KYQ1" s="0"/>
      <c r="KYR1" s="0"/>
      <c r="KYS1" s="0"/>
      <c r="KYT1" s="0"/>
      <c r="KYU1" s="0"/>
      <c r="KYV1" s="0"/>
      <c r="KYW1" s="0"/>
      <c r="KYX1" s="0"/>
      <c r="KYY1" s="0"/>
      <c r="KYZ1" s="0"/>
      <c r="KZA1" s="0"/>
      <c r="KZB1" s="0"/>
      <c r="KZC1" s="0"/>
      <c r="KZD1" s="0"/>
      <c r="KZE1" s="0"/>
      <c r="KZF1" s="0"/>
      <c r="KZG1" s="0"/>
      <c r="KZH1" s="0"/>
      <c r="KZI1" s="0"/>
      <c r="KZJ1" s="0"/>
      <c r="KZK1" s="0"/>
      <c r="KZL1" s="0"/>
      <c r="KZM1" s="0"/>
      <c r="KZN1" s="0"/>
      <c r="KZO1" s="0"/>
      <c r="KZP1" s="0"/>
      <c r="KZQ1" s="0"/>
      <c r="KZR1" s="0"/>
      <c r="KZS1" s="0"/>
      <c r="KZT1" s="0"/>
      <c r="KZU1" s="0"/>
      <c r="KZV1" s="0"/>
      <c r="KZW1" s="0"/>
      <c r="KZX1" s="0"/>
      <c r="KZY1" s="0"/>
      <c r="KZZ1" s="0"/>
      <c r="LAA1" s="0"/>
      <c r="LAB1" s="0"/>
      <c r="LAC1" s="0"/>
      <c r="LAD1" s="0"/>
      <c r="LAE1" s="0"/>
      <c r="LAF1" s="0"/>
      <c r="LAG1" s="0"/>
      <c r="LAH1" s="0"/>
      <c r="LAI1" s="0"/>
      <c r="LAJ1" s="0"/>
      <c r="LAK1" s="0"/>
      <c r="LAL1" s="0"/>
      <c r="LAM1" s="0"/>
      <c r="LAN1" s="0"/>
      <c r="LAO1" s="0"/>
      <c r="LAP1" s="0"/>
      <c r="LAQ1" s="0"/>
      <c r="LAR1" s="0"/>
      <c r="LAS1" s="0"/>
      <c r="LAT1" s="0"/>
      <c r="LAU1" s="0"/>
      <c r="LAV1" s="0"/>
      <c r="LAW1" s="0"/>
      <c r="LAX1" s="0"/>
      <c r="LAY1" s="0"/>
      <c r="LAZ1" s="0"/>
      <c r="LBA1" s="0"/>
      <c r="LBB1" s="0"/>
      <c r="LBC1" s="0"/>
      <c r="LBD1" s="0"/>
      <c r="LBE1" s="0"/>
      <c r="LBF1" s="0"/>
      <c r="LBG1" s="0"/>
      <c r="LBH1" s="0"/>
      <c r="LBI1" s="0"/>
      <c r="LBJ1" s="0"/>
      <c r="LBK1" s="0"/>
      <c r="LBL1" s="0"/>
      <c r="LBM1" s="0"/>
      <c r="LBN1" s="0"/>
      <c r="LBO1" s="0"/>
      <c r="LBP1" s="0"/>
      <c r="LBQ1" s="0"/>
      <c r="LBR1" s="0"/>
      <c r="LBS1" s="0"/>
      <c r="LBT1" s="0"/>
      <c r="LBU1" s="0"/>
      <c r="LBV1" s="0"/>
      <c r="LBW1" s="0"/>
      <c r="LBX1" s="0"/>
      <c r="LBY1" s="0"/>
      <c r="LBZ1" s="0"/>
      <c r="LCA1" s="0"/>
      <c r="LCB1" s="0"/>
      <c r="LCC1" s="0"/>
      <c r="LCD1" s="0"/>
      <c r="LCE1" s="0"/>
      <c r="LCF1" s="0"/>
      <c r="LCG1" s="0"/>
      <c r="LCH1" s="0"/>
      <c r="LCI1" s="0"/>
      <c r="LCJ1" s="0"/>
      <c r="LCK1" s="0"/>
      <c r="LCL1" s="0"/>
      <c r="LCM1" s="0"/>
      <c r="LCN1" s="0"/>
      <c r="LCO1" s="0"/>
      <c r="LCP1" s="0"/>
      <c r="LCQ1" s="0"/>
      <c r="LCR1" s="0"/>
      <c r="LCS1" s="0"/>
      <c r="LCT1" s="0"/>
      <c r="LCU1" s="0"/>
      <c r="LCV1" s="0"/>
      <c r="LCW1" s="0"/>
      <c r="LCX1" s="0"/>
      <c r="LCY1" s="0"/>
      <c r="LCZ1" s="0"/>
      <c r="LDA1" s="0"/>
      <c r="LDB1" s="0"/>
      <c r="LDC1" s="0"/>
      <c r="LDD1" s="0"/>
      <c r="LDE1" s="0"/>
      <c r="LDF1" s="0"/>
      <c r="LDG1" s="0"/>
      <c r="LDH1" s="0"/>
      <c r="LDI1" s="0"/>
      <c r="LDJ1" s="0"/>
      <c r="LDK1" s="0"/>
      <c r="LDL1" s="0"/>
      <c r="LDM1" s="0"/>
      <c r="LDN1" s="0"/>
      <c r="LDO1" s="0"/>
      <c r="LDP1" s="0"/>
      <c r="LDQ1" s="0"/>
      <c r="LDR1" s="0"/>
      <c r="LDS1" s="0"/>
      <c r="LDT1" s="0"/>
      <c r="LDU1" s="0"/>
      <c r="LDV1" s="0"/>
      <c r="LDW1" s="0"/>
      <c r="LDX1" s="0"/>
      <c r="LDY1" s="0"/>
      <c r="LDZ1" s="0"/>
      <c r="LEA1" s="0"/>
      <c r="LEB1" s="0"/>
      <c r="LEC1" s="0"/>
      <c r="LED1" s="0"/>
      <c r="LEE1" s="0"/>
      <c r="LEF1" s="0"/>
      <c r="LEG1" s="0"/>
      <c r="LEH1" s="0"/>
      <c r="LEI1" s="0"/>
      <c r="LEJ1" s="0"/>
      <c r="LEK1" s="0"/>
      <c r="LEL1" s="0"/>
      <c r="LEM1" s="0"/>
      <c r="LEN1" s="0"/>
      <c r="LEO1" s="0"/>
      <c r="LEP1" s="0"/>
      <c r="LEQ1" s="0"/>
      <c r="LER1" s="0"/>
      <c r="LES1" s="0"/>
      <c r="LET1" s="0"/>
      <c r="LEU1" s="0"/>
      <c r="LEV1" s="0"/>
      <c r="LEW1" s="0"/>
      <c r="LEX1" s="0"/>
      <c r="LEY1" s="0"/>
      <c r="LEZ1" s="0"/>
      <c r="LFA1" s="0"/>
      <c r="LFB1" s="0"/>
      <c r="LFC1" s="0"/>
      <c r="LFD1" s="0"/>
      <c r="LFE1" s="0"/>
      <c r="LFF1" s="0"/>
      <c r="LFG1" s="0"/>
      <c r="LFH1" s="0"/>
      <c r="LFI1" s="0"/>
      <c r="LFJ1" s="0"/>
      <c r="LFK1" s="0"/>
      <c r="LFL1" s="0"/>
      <c r="LFM1" s="0"/>
      <c r="LFN1" s="0"/>
      <c r="LFO1" s="0"/>
      <c r="LFP1" s="0"/>
      <c r="LFQ1" s="0"/>
      <c r="LFR1" s="0"/>
      <c r="LFS1" s="0"/>
      <c r="LFT1" s="0"/>
      <c r="LFU1" s="0"/>
      <c r="LFV1" s="0"/>
      <c r="LFW1" s="0"/>
      <c r="LFX1" s="0"/>
      <c r="LFY1" s="0"/>
      <c r="LFZ1" s="0"/>
      <c r="LGA1" s="0"/>
      <c r="LGB1" s="0"/>
      <c r="LGC1" s="0"/>
      <c r="LGD1" s="0"/>
      <c r="LGE1" s="0"/>
      <c r="LGF1" s="0"/>
      <c r="LGG1" s="0"/>
      <c r="LGH1" s="0"/>
      <c r="LGI1" s="0"/>
      <c r="LGJ1" s="0"/>
      <c r="LGK1" s="0"/>
      <c r="LGL1" s="0"/>
      <c r="LGM1" s="0"/>
      <c r="LGN1" s="0"/>
      <c r="LGO1" s="0"/>
      <c r="LGP1" s="0"/>
      <c r="LGQ1" s="0"/>
      <c r="LGR1" s="0"/>
      <c r="LGS1" s="0"/>
      <c r="LGT1" s="0"/>
      <c r="LGU1" s="0"/>
      <c r="LGV1" s="0"/>
      <c r="LGW1" s="0"/>
      <c r="LGX1" s="0"/>
      <c r="LGY1" s="0"/>
      <c r="LGZ1" s="0"/>
      <c r="LHA1" s="0"/>
      <c r="LHB1" s="0"/>
      <c r="LHC1" s="0"/>
      <c r="LHD1" s="0"/>
      <c r="LHE1" s="0"/>
      <c r="LHF1" s="0"/>
      <c r="LHG1" s="0"/>
      <c r="LHH1" s="0"/>
      <c r="LHI1" s="0"/>
      <c r="LHJ1" s="0"/>
      <c r="LHK1" s="0"/>
      <c r="LHL1" s="0"/>
      <c r="LHM1" s="0"/>
      <c r="LHN1" s="0"/>
      <c r="LHO1" s="0"/>
      <c r="LHP1" s="0"/>
      <c r="LHQ1" s="0"/>
      <c r="LHR1" s="0"/>
      <c r="LHS1" s="0"/>
      <c r="LHT1" s="0"/>
      <c r="LHU1" s="0"/>
      <c r="LHV1" s="0"/>
      <c r="LHW1" s="0"/>
      <c r="LHX1" s="0"/>
      <c r="LHY1" s="0"/>
      <c r="LHZ1" s="0"/>
      <c r="LIA1" s="0"/>
      <c r="LIB1" s="0"/>
      <c r="LIC1" s="0"/>
      <c r="LID1" s="0"/>
      <c r="LIE1" s="0"/>
      <c r="LIF1" s="0"/>
      <c r="LIG1" s="0"/>
      <c r="LIH1" s="0"/>
      <c r="LII1" s="0"/>
      <c r="LIJ1" s="0"/>
      <c r="LIK1" s="0"/>
      <c r="LIL1" s="0"/>
      <c r="LIM1" s="0"/>
      <c r="LIN1" s="0"/>
      <c r="LIO1" s="0"/>
      <c r="LIP1" s="0"/>
      <c r="LIQ1" s="0"/>
      <c r="LIR1" s="0"/>
      <c r="LIS1" s="0"/>
      <c r="LIT1" s="0"/>
      <c r="LIU1" s="0"/>
      <c r="LIV1" s="0"/>
      <c r="LIW1" s="0"/>
      <c r="LIX1" s="0"/>
      <c r="LIY1" s="0"/>
      <c r="LIZ1" s="0"/>
      <c r="LJA1" s="0"/>
      <c r="LJB1" s="0"/>
      <c r="LJC1" s="0"/>
      <c r="LJD1" s="0"/>
      <c r="LJE1" s="0"/>
      <c r="LJF1" s="0"/>
      <c r="LJG1" s="0"/>
      <c r="LJH1" s="0"/>
      <c r="LJI1" s="0"/>
      <c r="LJJ1" s="0"/>
      <c r="LJK1" s="0"/>
      <c r="LJL1" s="0"/>
      <c r="LJM1" s="0"/>
      <c r="LJN1" s="0"/>
      <c r="LJO1" s="0"/>
      <c r="LJP1" s="0"/>
      <c r="LJQ1" s="0"/>
      <c r="LJR1" s="0"/>
      <c r="LJS1" s="0"/>
      <c r="LJT1" s="0"/>
      <c r="LJU1" s="0"/>
      <c r="LJV1" s="0"/>
      <c r="LJW1" s="0"/>
      <c r="LJX1" s="0"/>
      <c r="LJY1" s="0"/>
      <c r="LJZ1" s="0"/>
      <c r="LKA1" s="0"/>
      <c r="LKB1" s="0"/>
      <c r="LKC1" s="0"/>
      <c r="LKD1" s="0"/>
      <c r="LKE1" s="0"/>
      <c r="LKF1" s="0"/>
      <c r="LKG1" s="0"/>
      <c r="LKH1" s="0"/>
      <c r="LKI1" s="0"/>
      <c r="LKJ1" s="0"/>
      <c r="LKK1" s="0"/>
      <c r="LKL1" s="0"/>
      <c r="LKM1" s="0"/>
      <c r="LKN1" s="0"/>
      <c r="LKO1" s="0"/>
      <c r="LKP1" s="0"/>
      <c r="LKQ1" s="0"/>
      <c r="LKR1" s="0"/>
      <c r="LKS1" s="0"/>
      <c r="LKT1" s="0"/>
      <c r="LKU1" s="0"/>
      <c r="LKV1" s="0"/>
      <c r="LKW1" s="0"/>
      <c r="LKX1" s="0"/>
      <c r="LKY1" s="0"/>
      <c r="LKZ1" s="0"/>
      <c r="LLA1" s="0"/>
      <c r="LLB1" s="0"/>
      <c r="LLC1" s="0"/>
      <c r="LLD1" s="0"/>
      <c r="LLE1" s="0"/>
      <c r="LLF1" s="0"/>
      <c r="LLG1" s="0"/>
      <c r="LLH1" s="0"/>
      <c r="LLI1" s="0"/>
      <c r="LLJ1" s="0"/>
      <c r="LLK1" s="0"/>
      <c r="LLL1" s="0"/>
      <c r="LLM1" s="0"/>
      <c r="LLN1" s="0"/>
      <c r="LLO1" s="0"/>
      <c r="LLP1" s="0"/>
      <c r="LLQ1" s="0"/>
      <c r="LLR1" s="0"/>
      <c r="LLS1" s="0"/>
      <c r="LLT1" s="0"/>
      <c r="LLU1" s="0"/>
      <c r="LLV1" s="0"/>
      <c r="LLW1" s="0"/>
      <c r="LLX1" s="0"/>
      <c r="LLY1" s="0"/>
      <c r="LLZ1" s="0"/>
      <c r="LMA1" s="0"/>
      <c r="LMB1" s="0"/>
      <c r="LMC1" s="0"/>
      <c r="LMD1" s="0"/>
      <c r="LME1" s="0"/>
      <c r="LMF1" s="0"/>
      <c r="LMG1" s="0"/>
      <c r="LMH1" s="0"/>
      <c r="LMI1" s="0"/>
      <c r="LMJ1" s="0"/>
      <c r="LMK1" s="0"/>
      <c r="LML1" s="0"/>
      <c r="LMM1" s="0"/>
      <c r="LMN1" s="0"/>
      <c r="LMO1" s="0"/>
      <c r="LMP1" s="0"/>
      <c r="LMQ1" s="0"/>
      <c r="LMR1" s="0"/>
      <c r="LMS1" s="0"/>
      <c r="LMT1" s="0"/>
      <c r="LMU1" s="0"/>
      <c r="LMV1" s="0"/>
      <c r="LMW1" s="0"/>
      <c r="LMX1" s="0"/>
      <c r="LMY1" s="0"/>
      <c r="LMZ1" s="0"/>
      <c r="LNA1" s="0"/>
      <c r="LNB1" s="0"/>
      <c r="LNC1" s="0"/>
      <c r="LND1" s="0"/>
      <c r="LNE1" s="0"/>
      <c r="LNF1" s="0"/>
      <c r="LNG1" s="0"/>
      <c r="LNH1" s="0"/>
      <c r="LNI1" s="0"/>
      <c r="LNJ1" s="0"/>
      <c r="LNK1" s="0"/>
      <c r="LNL1" s="0"/>
      <c r="LNM1" s="0"/>
      <c r="LNN1" s="0"/>
      <c r="LNO1" s="0"/>
      <c r="LNP1" s="0"/>
      <c r="LNQ1" s="0"/>
      <c r="LNR1" s="0"/>
      <c r="LNS1" s="0"/>
      <c r="LNT1" s="0"/>
      <c r="LNU1" s="0"/>
      <c r="LNV1" s="0"/>
      <c r="LNW1" s="0"/>
      <c r="LNX1" s="0"/>
      <c r="LNY1" s="0"/>
      <c r="LNZ1" s="0"/>
      <c r="LOA1" s="0"/>
      <c r="LOB1" s="0"/>
      <c r="LOC1" s="0"/>
      <c r="LOD1" s="0"/>
      <c r="LOE1" s="0"/>
      <c r="LOF1" s="0"/>
      <c r="LOG1" s="0"/>
      <c r="LOH1" s="0"/>
      <c r="LOI1" s="0"/>
      <c r="LOJ1" s="0"/>
      <c r="LOK1" s="0"/>
      <c r="LOL1" s="0"/>
      <c r="LOM1" s="0"/>
      <c r="LON1" s="0"/>
      <c r="LOO1" s="0"/>
      <c r="LOP1" s="0"/>
      <c r="LOQ1" s="0"/>
      <c r="LOR1" s="0"/>
      <c r="LOS1" s="0"/>
      <c r="LOT1" s="0"/>
      <c r="LOU1" s="0"/>
      <c r="LOV1" s="0"/>
      <c r="LOW1" s="0"/>
      <c r="LOX1" s="0"/>
      <c r="LOY1" s="0"/>
      <c r="LOZ1" s="0"/>
      <c r="LPA1" s="0"/>
      <c r="LPB1" s="0"/>
      <c r="LPC1" s="0"/>
      <c r="LPD1" s="0"/>
      <c r="LPE1" s="0"/>
      <c r="LPF1" s="0"/>
      <c r="LPG1" s="0"/>
      <c r="LPH1" s="0"/>
      <c r="LPI1" s="0"/>
      <c r="LPJ1" s="0"/>
      <c r="LPK1" s="0"/>
      <c r="LPL1" s="0"/>
      <c r="LPM1" s="0"/>
      <c r="LPN1" s="0"/>
      <c r="LPO1" s="0"/>
      <c r="LPP1" s="0"/>
      <c r="LPQ1" s="0"/>
      <c r="LPR1" s="0"/>
      <c r="LPS1" s="0"/>
      <c r="LPT1" s="0"/>
      <c r="LPU1" s="0"/>
      <c r="LPV1" s="0"/>
      <c r="LPW1" s="0"/>
      <c r="LPX1" s="0"/>
      <c r="LPY1" s="0"/>
      <c r="LPZ1" s="0"/>
      <c r="LQA1" s="0"/>
      <c r="LQB1" s="0"/>
      <c r="LQC1" s="0"/>
      <c r="LQD1" s="0"/>
      <c r="LQE1" s="0"/>
      <c r="LQF1" s="0"/>
      <c r="LQG1" s="0"/>
      <c r="LQH1" s="0"/>
      <c r="LQI1" s="0"/>
      <c r="LQJ1" s="0"/>
      <c r="LQK1" s="0"/>
      <c r="LQL1" s="0"/>
      <c r="LQM1" s="0"/>
      <c r="LQN1" s="0"/>
      <c r="LQO1" s="0"/>
      <c r="LQP1" s="0"/>
      <c r="LQQ1" s="0"/>
      <c r="LQR1" s="0"/>
      <c r="LQS1" s="0"/>
      <c r="LQT1" s="0"/>
      <c r="LQU1" s="0"/>
      <c r="LQV1" s="0"/>
      <c r="LQW1" s="0"/>
      <c r="LQX1" s="0"/>
      <c r="LQY1" s="0"/>
      <c r="LQZ1" s="0"/>
      <c r="LRA1" s="0"/>
      <c r="LRB1" s="0"/>
      <c r="LRC1" s="0"/>
      <c r="LRD1" s="0"/>
      <c r="LRE1" s="0"/>
      <c r="LRF1" s="0"/>
      <c r="LRG1" s="0"/>
      <c r="LRH1" s="0"/>
      <c r="LRI1" s="0"/>
      <c r="LRJ1" s="0"/>
      <c r="LRK1" s="0"/>
      <c r="LRL1" s="0"/>
      <c r="LRM1" s="0"/>
      <c r="LRN1" s="0"/>
      <c r="LRO1" s="0"/>
      <c r="LRP1" s="0"/>
      <c r="LRQ1" s="0"/>
      <c r="LRR1" s="0"/>
      <c r="LRS1" s="0"/>
      <c r="LRT1" s="0"/>
      <c r="LRU1" s="0"/>
      <c r="LRV1" s="0"/>
      <c r="LRW1" s="0"/>
      <c r="LRX1" s="0"/>
      <c r="LRY1" s="0"/>
      <c r="LRZ1" s="0"/>
      <c r="LSA1" s="0"/>
      <c r="LSB1" s="0"/>
      <c r="LSC1" s="0"/>
      <c r="LSD1" s="0"/>
      <c r="LSE1" s="0"/>
      <c r="LSF1" s="0"/>
      <c r="LSG1" s="0"/>
      <c r="LSH1" s="0"/>
      <c r="LSI1" s="0"/>
      <c r="LSJ1" s="0"/>
      <c r="LSK1" s="0"/>
      <c r="LSL1" s="0"/>
      <c r="LSM1" s="0"/>
      <c r="LSN1" s="0"/>
      <c r="LSO1" s="0"/>
      <c r="LSP1" s="0"/>
      <c r="LSQ1" s="0"/>
      <c r="LSR1" s="0"/>
      <c r="LSS1" s="0"/>
      <c r="LST1" s="0"/>
      <c r="LSU1" s="0"/>
      <c r="LSV1" s="0"/>
      <c r="LSW1" s="0"/>
      <c r="LSX1" s="0"/>
      <c r="LSY1" s="0"/>
      <c r="LSZ1" s="0"/>
      <c r="LTA1" s="0"/>
      <c r="LTB1" s="0"/>
      <c r="LTC1" s="0"/>
      <c r="LTD1" s="0"/>
      <c r="LTE1" s="0"/>
      <c r="LTF1" s="0"/>
      <c r="LTG1" s="0"/>
      <c r="LTH1" s="0"/>
      <c r="LTI1" s="0"/>
      <c r="LTJ1" s="0"/>
      <c r="LTK1" s="0"/>
      <c r="LTL1" s="0"/>
      <c r="LTM1" s="0"/>
      <c r="LTN1" s="0"/>
      <c r="LTO1" s="0"/>
      <c r="LTP1" s="0"/>
      <c r="LTQ1" s="0"/>
      <c r="LTR1" s="0"/>
      <c r="LTS1" s="0"/>
      <c r="LTT1" s="0"/>
      <c r="LTU1" s="0"/>
      <c r="LTV1" s="0"/>
      <c r="LTW1" s="0"/>
      <c r="LTX1" s="0"/>
      <c r="LTY1" s="0"/>
      <c r="LTZ1" s="0"/>
      <c r="LUA1" s="0"/>
      <c r="LUB1" s="0"/>
      <c r="LUC1" s="0"/>
      <c r="LUD1" s="0"/>
      <c r="LUE1" s="0"/>
      <c r="LUF1" s="0"/>
      <c r="LUG1" s="0"/>
      <c r="LUH1" s="0"/>
      <c r="LUI1" s="0"/>
      <c r="LUJ1" s="0"/>
      <c r="LUK1" s="0"/>
      <c r="LUL1" s="0"/>
      <c r="LUM1" s="0"/>
      <c r="LUN1" s="0"/>
      <c r="LUO1" s="0"/>
      <c r="LUP1" s="0"/>
      <c r="LUQ1" s="0"/>
      <c r="LUR1" s="0"/>
      <c r="LUS1" s="0"/>
      <c r="LUT1" s="0"/>
      <c r="LUU1" s="0"/>
      <c r="LUV1" s="0"/>
      <c r="LUW1" s="0"/>
      <c r="LUX1" s="0"/>
      <c r="LUY1" s="0"/>
      <c r="LUZ1" s="0"/>
      <c r="LVA1" s="0"/>
      <c r="LVB1" s="0"/>
      <c r="LVC1" s="0"/>
      <c r="LVD1" s="0"/>
      <c r="LVE1" s="0"/>
      <c r="LVF1" s="0"/>
      <c r="LVG1" s="0"/>
      <c r="LVH1" s="0"/>
      <c r="LVI1" s="0"/>
      <c r="LVJ1" s="0"/>
      <c r="LVK1" s="0"/>
      <c r="LVL1" s="0"/>
      <c r="LVM1" s="0"/>
      <c r="LVN1" s="0"/>
      <c r="LVO1" s="0"/>
      <c r="LVP1" s="0"/>
      <c r="LVQ1" s="0"/>
      <c r="LVR1" s="0"/>
      <c r="LVS1" s="0"/>
      <c r="LVT1" s="0"/>
      <c r="LVU1" s="0"/>
      <c r="LVV1" s="0"/>
      <c r="LVW1" s="0"/>
      <c r="LVX1" s="0"/>
      <c r="LVY1" s="0"/>
      <c r="LVZ1" s="0"/>
      <c r="LWA1" s="0"/>
      <c r="LWB1" s="0"/>
      <c r="LWC1" s="0"/>
      <c r="LWD1" s="0"/>
      <c r="LWE1" s="0"/>
      <c r="LWF1" s="0"/>
      <c r="LWG1" s="0"/>
      <c r="LWH1" s="0"/>
      <c r="LWI1" s="0"/>
      <c r="LWJ1" s="0"/>
      <c r="LWK1" s="0"/>
      <c r="LWL1" s="0"/>
      <c r="LWM1" s="0"/>
      <c r="LWN1" s="0"/>
      <c r="LWO1" s="0"/>
      <c r="LWP1" s="0"/>
      <c r="LWQ1" s="0"/>
      <c r="LWR1" s="0"/>
      <c r="LWS1" s="0"/>
      <c r="LWT1" s="0"/>
      <c r="LWU1" s="0"/>
      <c r="LWV1" s="0"/>
      <c r="LWW1" s="0"/>
      <c r="LWX1" s="0"/>
      <c r="LWY1" s="0"/>
      <c r="LWZ1" s="0"/>
      <c r="LXA1" s="0"/>
      <c r="LXB1" s="0"/>
      <c r="LXC1" s="0"/>
      <c r="LXD1" s="0"/>
      <c r="LXE1" s="0"/>
      <c r="LXF1" s="0"/>
      <c r="LXG1" s="0"/>
      <c r="LXH1" s="0"/>
      <c r="LXI1" s="0"/>
      <c r="LXJ1" s="0"/>
      <c r="LXK1" s="0"/>
      <c r="LXL1" s="0"/>
      <c r="LXM1" s="0"/>
      <c r="LXN1" s="0"/>
      <c r="LXO1" s="0"/>
      <c r="LXP1" s="0"/>
      <c r="LXQ1" s="0"/>
      <c r="LXR1" s="0"/>
      <c r="LXS1" s="0"/>
      <c r="LXT1" s="0"/>
      <c r="LXU1" s="0"/>
      <c r="LXV1" s="0"/>
      <c r="LXW1" s="0"/>
      <c r="LXX1" s="0"/>
      <c r="LXY1" s="0"/>
      <c r="LXZ1" s="0"/>
      <c r="LYA1" s="0"/>
      <c r="LYB1" s="0"/>
      <c r="LYC1" s="0"/>
      <c r="LYD1" s="0"/>
      <c r="LYE1" s="0"/>
      <c r="LYF1" s="0"/>
      <c r="LYG1" s="0"/>
      <c r="LYH1" s="0"/>
      <c r="LYI1" s="0"/>
      <c r="LYJ1" s="0"/>
      <c r="LYK1" s="0"/>
      <c r="LYL1" s="0"/>
      <c r="LYM1" s="0"/>
      <c r="LYN1" s="0"/>
      <c r="LYO1" s="0"/>
      <c r="LYP1" s="0"/>
      <c r="LYQ1" s="0"/>
      <c r="LYR1" s="0"/>
      <c r="LYS1" s="0"/>
      <c r="LYT1" s="0"/>
      <c r="LYU1" s="0"/>
      <c r="LYV1" s="0"/>
      <c r="LYW1" s="0"/>
      <c r="LYX1" s="0"/>
      <c r="LYY1" s="0"/>
      <c r="LYZ1" s="0"/>
      <c r="LZA1" s="0"/>
      <c r="LZB1" s="0"/>
      <c r="LZC1" s="0"/>
      <c r="LZD1" s="0"/>
      <c r="LZE1" s="0"/>
      <c r="LZF1" s="0"/>
      <c r="LZG1" s="0"/>
      <c r="LZH1" s="0"/>
      <c r="LZI1" s="0"/>
      <c r="LZJ1" s="0"/>
      <c r="LZK1" s="0"/>
      <c r="LZL1" s="0"/>
      <c r="LZM1" s="0"/>
      <c r="LZN1" s="0"/>
      <c r="LZO1" s="0"/>
      <c r="LZP1" s="0"/>
      <c r="LZQ1" s="0"/>
      <c r="LZR1" s="0"/>
      <c r="LZS1" s="0"/>
      <c r="LZT1" s="0"/>
      <c r="LZU1" s="0"/>
      <c r="LZV1" s="0"/>
      <c r="LZW1" s="0"/>
      <c r="LZX1" s="0"/>
      <c r="LZY1" s="0"/>
      <c r="LZZ1" s="0"/>
      <c r="MAA1" s="0"/>
      <c r="MAB1" s="0"/>
      <c r="MAC1" s="0"/>
      <c r="MAD1" s="0"/>
      <c r="MAE1" s="0"/>
      <c r="MAF1" s="0"/>
      <c r="MAG1" s="0"/>
      <c r="MAH1" s="0"/>
      <c r="MAI1" s="0"/>
      <c r="MAJ1" s="0"/>
      <c r="MAK1" s="0"/>
      <c r="MAL1" s="0"/>
      <c r="MAM1" s="0"/>
      <c r="MAN1" s="0"/>
      <c r="MAO1" s="0"/>
      <c r="MAP1" s="0"/>
      <c r="MAQ1" s="0"/>
      <c r="MAR1" s="0"/>
      <c r="MAS1" s="0"/>
      <c r="MAT1" s="0"/>
      <c r="MAU1" s="0"/>
      <c r="MAV1" s="0"/>
      <c r="MAW1" s="0"/>
      <c r="MAX1" s="0"/>
      <c r="MAY1" s="0"/>
      <c r="MAZ1" s="0"/>
      <c r="MBA1" s="0"/>
      <c r="MBB1" s="0"/>
      <c r="MBC1" s="0"/>
      <c r="MBD1" s="0"/>
      <c r="MBE1" s="0"/>
      <c r="MBF1" s="0"/>
      <c r="MBG1" s="0"/>
      <c r="MBH1" s="0"/>
      <c r="MBI1" s="0"/>
      <c r="MBJ1" s="0"/>
      <c r="MBK1" s="0"/>
      <c r="MBL1" s="0"/>
      <c r="MBM1" s="0"/>
      <c r="MBN1" s="0"/>
      <c r="MBO1" s="0"/>
      <c r="MBP1" s="0"/>
      <c r="MBQ1" s="0"/>
      <c r="MBR1" s="0"/>
      <c r="MBS1" s="0"/>
      <c r="MBT1" s="0"/>
      <c r="MBU1" s="0"/>
      <c r="MBV1" s="0"/>
      <c r="MBW1" s="0"/>
      <c r="MBX1" s="0"/>
      <c r="MBY1" s="0"/>
      <c r="MBZ1" s="0"/>
      <c r="MCA1" s="0"/>
      <c r="MCB1" s="0"/>
      <c r="MCC1" s="0"/>
      <c r="MCD1" s="0"/>
      <c r="MCE1" s="0"/>
      <c r="MCF1" s="0"/>
      <c r="MCG1" s="0"/>
      <c r="MCH1" s="0"/>
      <c r="MCI1" s="0"/>
      <c r="MCJ1" s="0"/>
      <c r="MCK1" s="0"/>
      <c r="MCL1" s="0"/>
      <c r="MCM1" s="0"/>
      <c r="MCN1" s="0"/>
      <c r="MCO1" s="0"/>
      <c r="MCP1" s="0"/>
      <c r="MCQ1" s="0"/>
      <c r="MCR1" s="0"/>
      <c r="MCS1" s="0"/>
      <c r="MCT1" s="0"/>
      <c r="MCU1" s="0"/>
      <c r="MCV1" s="0"/>
      <c r="MCW1" s="0"/>
      <c r="MCX1" s="0"/>
      <c r="MCY1" s="0"/>
      <c r="MCZ1" s="0"/>
      <c r="MDA1" s="0"/>
      <c r="MDB1" s="0"/>
      <c r="MDC1" s="0"/>
      <c r="MDD1" s="0"/>
      <c r="MDE1" s="0"/>
      <c r="MDF1" s="0"/>
      <c r="MDG1" s="0"/>
      <c r="MDH1" s="0"/>
      <c r="MDI1" s="0"/>
      <c r="MDJ1" s="0"/>
      <c r="MDK1" s="0"/>
      <c r="MDL1" s="0"/>
      <c r="MDM1" s="0"/>
      <c r="MDN1" s="0"/>
      <c r="MDO1" s="0"/>
      <c r="MDP1" s="0"/>
      <c r="MDQ1" s="0"/>
      <c r="MDR1" s="0"/>
      <c r="MDS1" s="0"/>
      <c r="MDT1" s="0"/>
      <c r="MDU1" s="0"/>
      <c r="MDV1" s="0"/>
      <c r="MDW1" s="0"/>
      <c r="MDX1" s="0"/>
      <c r="MDY1" s="0"/>
      <c r="MDZ1" s="0"/>
      <c r="MEA1" s="0"/>
      <c r="MEB1" s="0"/>
      <c r="MEC1" s="0"/>
      <c r="MED1" s="0"/>
      <c r="MEE1" s="0"/>
      <c r="MEF1" s="0"/>
      <c r="MEG1" s="0"/>
      <c r="MEH1" s="0"/>
      <c r="MEI1" s="0"/>
      <c r="MEJ1" s="0"/>
      <c r="MEK1" s="0"/>
      <c r="MEL1" s="0"/>
      <c r="MEM1" s="0"/>
      <c r="MEN1" s="0"/>
      <c r="MEO1" s="0"/>
      <c r="MEP1" s="0"/>
      <c r="MEQ1" s="0"/>
      <c r="MER1" s="0"/>
      <c r="MES1" s="0"/>
      <c r="MET1" s="0"/>
      <c r="MEU1" s="0"/>
      <c r="MEV1" s="0"/>
      <c r="MEW1" s="0"/>
      <c r="MEX1" s="0"/>
      <c r="MEY1" s="0"/>
      <c r="MEZ1" s="0"/>
      <c r="MFA1" s="0"/>
      <c r="MFB1" s="0"/>
      <c r="MFC1" s="0"/>
      <c r="MFD1" s="0"/>
      <c r="MFE1" s="0"/>
      <c r="MFF1" s="0"/>
      <c r="MFG1" s="0"/>
      <c r="MFH1" s="0"/>
      <c r="MFI1" s="0"/>
      <c r="MFJ1" s="0"/>
      <c r="MFK1" s="0"/>
      <c r="MFL1" s="0"/>
      <c r="MFM1" s="0"/>
      <c r="MFN1" s="0"/>
      <c r="MFO1" s="0"/>
      <c r="MFP1" s="0"/>
      <c r="MFQ1" s="0"/>
      <c r="MFR1" s="0"/>
      <c r="MFS1" s="0"/>
      <c r="MFT1" s="0"/>
      <c r="MFU1" s="0"/>
      <c r="MFV1" s="0"/>
      <c r="MFW1" s="0"/>
      <c r="MFX1" s="0"/>
      <c r="MFY1" s="0"/>
      <c r="MFZ1" s="0"/>
      <c r="MGA1" s="0"/>
      <c r="MGB1" s="0"/>
      <c r="MGC1" s="0"/>
      <c r="MGD1" s="0"/>
      <c r="MGE1" s="0"/>
      <c r="MGF1" s="0"/>
      <c r="MGG1" s="0"/>
      <c r="MGH1" s="0"/>
      <c r="MGI1" s="0"/>
      <c r="MGJ1" s="0"/>
      <c r="MGK1" s="0"/>
      <c r="MGL1" s="0"/>
      <c r="MGM1" s="0"/>
      <c r="MGN1" s="0"/>
      <c r="MGO1" s="0"/>
      <c r="MGP1" s="0"/>
      <c r="MGQ1" s="0"/>
      <c r="MGR1" s="0"/>
      <c r="MGS1" s="0"/>
      <c r="MGT1" s="0"/>
      <c r="MGU1" s="0"/>
      <c r="MGV1" s="0"/>
      <c r="MGW1" s="0"/>
      <c r="MGX1" s="0"/>
      <c r="MGY1" s="0"/>
      <c r="MGZ1" s="0"/>
      <c r="MHA1" s="0"/>
      <c r="MHB1" s="0"/>
      <c r="MHC1" s="0"/>
      <c r="MHD1" s="0"/>
      <c r="MHE1" s="0"/>
      <c r="MHF1" s="0"/>
      <c r="MHG1" s="0"/>
      <c r="MHH1" s="0"/>
      <c r="MHI1" s="0"/>
      <c r="MHJ1" s="0"/>
      <c r="MHK1" s="0"/>
      <c r="MHL1" s="0"/>
      <c r="MHM1" s="0"/>
      <c r="MHN1" s="0"/>
      <c r="MHO1" s="0"/>
      <c r="MHP1" s="0"/>
      <c r="MHQ1" s="0"/>
      <c r="MHR1" s="0"/>
      <c r="MHS1" s="0"/>
      <c r="MHT1" s="0"/>
      <c r="MHU1" s="0"/>
      <c r="MHV1" s="0"/>
      <c r="MHW1" s="0"/>
      <c r="MHX1" s="0"/>
      <c r="MHY1" s="0"/>
      <c r="MHZ1" s="0"/>
      <c r="MIA1" s="0"/>
      <c r="MIB1" s="0"/>
      <c r="MIC1" s="0"/>
      <c r="MID1" s="0"/>
      <c r="MIE1" s="0"/>
      <c r="MIF1" s="0"/>
      <c r="MIG1" s="0"/>
      <c r="MIH1" s="0"/>
      <c r="MII1" s="0"/>
      <c r="MIJ1" s="0"/>
      <c r="MIK1" s="0"/>
      <c r="MIL1" s="0"/>
      <c r="MIM1" s="0"/>
      <c r="MIN1" s="0"/>
      <c r="MIO1" s="0"/>
      <c r="MIP1" s="0"/>
      <c r="MIQ1" s="0"/>
      <c r="MIR1" s="0"/>
      <c r="MIS1" s="0"/>
      <c r="MIT1" s="0"/>
      <c r="MIU1" s="0"/>
      <c r="MIV1" s="0"/>
      <c r="MIW1" s="0"/>
      <c r="MIX1" s="0"/>
      <c r="MIY1" s="0"/>
      <c r="MIZ1" s="0"/>
      <c r="MJA1" s="0"/>
      <c r="MJB1" s="0"/>
      <c r="MJC1" s="0"/>
      <c r="MJD1" s="0"/>
      <c r="MJE1" s="0"/>
      <c r="MJF1" s="0"/>
      <c r="MJG1" s="0"/>
      <c r="MJH1" s="0"/>
      <c r="MJI1" s="0"/>
      <c r="MJJ1" s="0"/>
      <c r="MJK1" s="0"/>
      <c r="MJL1" s="0"/>
      <c r="MJM1" s="0"/>
      <c r="MJN1" s="0"/>
      <c r="MJO1" s="0"/>
      <c r="MJP1" s="0"/>
      <c r="MJQ1" s="0"/>
      <c r="MJR1" s="0"/>
      <c r="MJS1" s="0"/>
      <c r="MJT1" s="0"/>
      <c r="MJU1" s="0"/>
      <c r="MJV1" s="0"/>
      <c r="MJW1" s="0"/>
      <c r="MJX1" s="0"/>
      <c r="MJY1" s="0"/>
      <c r="MJZ1" s="0"/>
      <c r="MKA1" s="0"/>
      <c r="MKB1" s="0"/>
      <c r="MKC1" s="0"/>
      <c r="MKD1" s="0"/>
      <c r="MKE1" s="0"/>
      <c r="MKF1" s="0"/>
      <c r="MKG1" s="0"/>
      <c r="MKH1" s="0"/>
      <c r="MKI1" s="0"/>
      <c r="MKJ1" s="0"/>
      <c r="MKK1" s="0"/>
      <c r="MKL1" s="0"/>
      <c r="MKM1" s="0"/>
      <c r="MKN1" s="0"/>
      <c r="MKO1" s="0"/>
      <c r="MKP1" s="0"/>
      <c r="MKQ1" s="0"/>
      <c r="MKR1" s="0"/>
      <c r="MKS1" s="0"/>
      <c r="MKT1" s="0"/>
      <c r="MKU1" s="0"/>
      <c r="MKV1" s="0"/>
      <c r="MKW1" s="0"/>
      <c r="MKX1" s="0"/>
      <c r="MKY1" s="0"/>
      <c r="MKZ1" s="0"/>
      <c r="MLA1" s="0"/>
      <c r="MLB1" s="0"/>
      <c r="MLC1" s="0"/>
      <c r="MLD1" s="0"/>
      <c r="MLE1" s="0"/>
      <c r="MLF1" s="0"/>
      <c r="MLG1" s="0"/>
      <c r="MLH1" s="0"/>
      <c r="MLI1" s="0"/>
      <c r="MLJ1" s="0"/>
      <c r="MLK1" s="0"/>
      <c r="MLL1" s="0"/>
      <c r="MLM1" s="0"/>
      <c r="MLN1" s="0"/>
      <c r="MLO1" s="0"/>
      <c r="MLP1" s="0"/>
      <c r="MLQ1" s="0"/>
      <c r="MLR1" s="0"/>
      <c r="MLS1" s="0"/>
      <c r="MLT1" s="0"/>
      <c r="MLU1" s="0"/>
      <c r="MLV1" s="0"/>
      <c r="MLW1" s="0"/>
      <c r="MLX1" s="0"/>
      <c r="MLY1" s="0"/>
      <c r="MLZ1" s="0"/>
      <c r="MMA1" s="0"/>
      <c r="MMB1" s="0"/>
      <c r="MMC1" s="0"/>
      <c r="MMD1" s="0"/>
      <c r="MME1" s="0"/>
      <c r="MMF1" s="0"/>
      <c r="MMG1" s="0"/>
      <c r="MMH1" s="0"/>
      <c r="MMI1" s="0"/>
      <c r="MMJ1" s="0"/>
      <c r="MMK1" s="0"/>
      <c r="MML1" s="0"/>
      <c r="MMM1" s="0"/>
      <c r="MMN1" s="0"/>
      <c r="MMO1" s="0"/>
      <c r="MMP1" s="0"/>
      <c r="MMQ1" s="0"/>
      <c r="MMR1" s="0"/>
      <c r="MMS1" s="0"/>
      <c r="MMT1" s="0"/>
      <c r="MMU1" s="0"/>
      <c r="MMV1" s="0"/>
      <c r="MMW1" s="0"/>
      <c r="MMX1" s="0"/>
      <c r="MMY1" s="0"/>
      <c r="MMZ1" s="0"/>
      <c r="MNA1" s="0"/>
      <c r="MNB1" s="0"/>
      <c r="MNC1" s="0"/>
      <c r="MND1" s="0"/>
      <c r="MNE1" s="0"/>
      <c r="MNF1" s="0"/>
      <c r="MNG1" s="0"/>
      <c r="MNH1" s="0"/>
      <c r="MNI1" s="0"/>
      <c r="MNJ1" s="0"/>
      <c r="MNK1" s="0"/>
      <c r="MNL1" s="0"/>
      <c r="MNM1" s="0"/>
      <c r="MNN1" s="0"/>
      <c r="MNO1" s="0"/>
      <c r="MNP1" s="0"/>
      <c r="MNQ1" s="0"/>
      <c r="MNR1" s="0"/>
      <c r="MNS1" s="0"/>
      <c r="MNT1" s="0"/>
      <c r="MNU1" s="0"/>
      <c r="MNV1" s="0"/>
      <c r="MNW1" s="0"/>
      <c r="MNX1" s="0"/>
      <c r="MNY1" s="0"/>
      <c r="MNZ1" s="0"/>
      <c r="MOA1" s="0"/>
      <c r="MOB1" s="0"/>
      <c r="MOC1" s="0"/>
      <c r="MOD1" s="0"/>
      <c r="MOE1" s="0"/>
      <c r="MOF1" s="0"/>
      <c r="MOG1" s="0"/>
      <c r="MOH1" s="0"/>
      <c r="MOI1" s="0"/>
      <c r="MOJ1" s="0"/>
      <c r="MOK1" s="0"/>
      <c r="MOL1" s="0"/>
      <c r="MOM1" s="0"/>
      <c r="MON1" s="0"/>
      <c r="MOO1" s="0"/>
      <c r="MOP1" s="0"/>
      <c r="MOQ1" s="0"/>
      <c r="MOR1" s="0"/>
      <c r="MOS1" s="0"/>
      <c r="MOT1" s="0"/>
      <c r="MOU1" s="0"/>
      <c r="MOV1" s="0"/>
      <c r="MOW1" s="0"/>
      <c r="MOX1" s="0"/>
      <c r="MOY1" s="0"/>
      <c r="MOZ1" s="0"/>
      <c r="MPA1" s="0"/>
      <c r="MPB1" s="0"/>
      <c r="MPC1" s="0"/>
      <c r="MPD1" s="0"/>
      <c r="MPE1" s="0"/>
      <c r="MPF1" s="0"/>
      <c r="MPG1" s="0"/>
      <c r="MPH1" s="0"/>
      <c r="MPI1" s="0"/>
      <c r="MPJ1" s="0"/>
      <c r="MPK1" s="0"/>
      <c r="MPL1" s="0"/>
      <c r="MPM1" s="0"/>
      <c r="MPN1" s="0"/>
      <c r="MPO1" s="0"/>
      <c r="MPP1" s="0"/>
      <c r="MPQ1" s="0"/>
      <c r="MPR1" s="0"/>
      <c r="MPS1" s="0"/>
      <c r="MPT1" s="0"/>
      <c r="MPU1" s="0"/>
      <c r="MPV1" s="0"/>
      <c r="MPW1" s="0"/>
      <c r="MPX1" s="0"/>
      <c r="MPY1" s="0"/>
      <c r="MPZ1" s="0"/>
      <c r="MQA1" s="0"/>
      <c r="MQB1" s="0"/>
      <c r="MQC1" s="0"/>
      <c r="MQD1" s="0"/>
      <c r="MQE1" s="0"/>
      <c r="MQF1" s="0"/>
      <c r="MQG1" s="0"/>
      <c r="MQH1" s="0"/>
      <c r="MQI1" s="0"/>
      <c r="MQJ1" s="0"/>
      <c r="MQK1" s="0"/>
      <c r="MQL1" s="0"/>
      <c r="MQM1" s="0"/>
      <c r="MQN1" s="0"/>
      <c r="MQO1" s="0"/>
      <c r="MQP1" s="0"/>
      <c r="MQQ1" s="0"/>
      <c r="MQR1" s="0"/>
      <c r="MQS1" s="0"/>
      <c r="MQT1" s="0"/>
      <c r="MQU1" s="0"/>
      <c r="MQV1" s="0"/>
      <c r="MQW1" s="0"/>
      <c r="MQX1" s="0"/>
      <c r="MQY1" s="0"/>
      <c r="MQZ1" s="0"/>
      <c r="MRA1" s="0"/>
      <c r="MRB1" s="0"/>
      <c r="MRC1" s="0"/>
      <c r="MRD1" s="0"/>
      <c r="MRE1" s="0"/>
      <c r="MRF1" s="0"/>
      <c r="MRG1" s="0"/>
      <c r="MRH1" s="0"/>
      <c r="MRI1" s="0"/>
      <c r="MRJ1" s="0"/>
      <c r="MRK1" s="0"/>
      <c r="MRL1" s="0"/>
      <c r="MRM1" s="0"/>
      <c r="MRN1" s="0"/>
      <c r="MRO1" s="0"/>
      <c r="MRP1" s="0"/>
      <c r="MRQ1" s="0"/>
      <c r="MRR1" s="0"/>
      <c r="MRS1" s="0"/>
      <c r="MRT1" s="0"/>
      <c r="MRU1" s="0"/>
      <c r="MRV1" s="0"/>
      <c r="MRW1" s="0"/>
      <c r="MRX1" s="0"/>
      <c r="MRY1" s="0"/>
      <c r="MRZ1" s="0"/>
      <c r="MSA1" s="0"/>
      <c r="MSB1" s="0"/>
      <c r="MSC1" s="0"/>
      <c r="MSD1" s="0"/>
      <c r="MSE1" s="0"/>
      <c r="MSF1" s="0"/>
      <c r="MSG1" s="0"/>
      <c r="MSH1" s="0"/>
      <c r="MSI1" s="0"/>
      <c r="MSJ1" s="0"/>
      <c r="MSK1" s="0"/>
      <c r="MSL1" s="0"/>
      <c r="MSM1" s="0"/>
      <c r="MSN1" s="0"/>
      <c r="MSO1" s="0"/>
      <c r="MSP1" s="0"/>
      <c r="MSQ1" s="0"/>
      <c r="MSR1" s="0"/>
      <c r="MSS1" s="0"/>
      <c r="MST1" s="0"/>
      <c r="MSU1" s="0"/>
      <c r="MSV1" s="0"/>
      <c r="MSW1" s="0"/>
      <c r="MSX1" s="0"/>
      <c r="MSY1" s="0"/>
      <c r="MSZ1" s="0"/>
      <c r="MTA1" s="0"/>
      <c r="MTB1" s="0"/>
      <c r="MTC1" s="0"/>
      <c r="MTD1" s="0"/>
      <c r="MTE1" s="0"/>
      <c r="MTF1" s="0"/>
      <c r="MTG1" s="0"/>
      <c r="MTH1" s="0"/>
      <c r="MTI1" s="0"/>
      <c r="MTJ1" s="0"/>
      <c r="MTK1" s="0"/>
      <c r="MTL1" s="0"/>
      <c r="MTM1" s="0"/>
      <c r="MTN1" s="0"/>
      <c r="MTO1" s="0"/>
      <c r="MTP1" s="0"/>
      <c r="MTQ1" s="0"/>
      <c r="MTR1" s="0"/>
      <c r="MTS1" s="0"/>
      <c r="MTT1" s="0"/>
      <c r="MTU1" s="0"/>
      <c r="MTV1" s="0"/>
      <c r="MTW1" s="0"/>
      <c r="MTX1" s="0"/>
      <c r="MTY1" s="0"/>
      <c r="MTZ1" s="0"/>
      <c r="MUA1" s="0"/>
      <c r="MUB1" s="0"/>
      <c r="MUC1" s="0"/>
      <c r="MUD1" s="0"/>
      <c r="MUE1" s="0"/>
      <c r="MUF1" s="0"/>
      <c r="MUG1" s="0"/>
      <c r="MUH1" s="0"/>
      <c r="MUI1" s="0"/>
      <c r="MUJ1" s="0"/>
      <c r="MUK1" s="0"/>
      <c r="MUL1" s="0"/>
      <c r="MUM1" s="0"/>
      <c r="MUN1" s="0"/>
      <c r="MUO1" s="0"/>
      <c r="MUP1" s="0"/>
      <c r="MUQ1" s="0"/>
      <c r="MUR1" s="0"/>
      <c r="MUS1" s="0"/>
      <c r="MUT1" s="0"/>
      <c r="MUU1" s="0"/>
      <c r="MUV1" s="0"/>
      <c r="MUW1" s="0"/>
      <c r="MUX1" s="0"/>
      <c r="MUY1" s="0"/>
      <c r="MUZ1" s="0"/>
      <c r="MVA1" s="0"/>
      <c r="MVB1" s="0"/>
      <c r="MVC1" s="0"/>
      <c r="MVD1" s="0"/>
      <c r="MVE1" s="0"/>
      <c r="MVF1" s="0"/>
      <c r="MVG1" s="0"/>
      <c r="MVH1" s="0"/>
      <c r="MVI1" s="0"/>
      <c r="MVJ1" s="0"/>
      <c r="MVK1" s="0"/>
      <c r="MVL1" s="0"/>
      <c r="MVM1" s="0"/>
      <c r="MVN1" s="0"/>
      <c r="MVO1" s="0"/>
      <c r="MVP1" s="0"/>
      <c r="MVQ1" s="0"/>
      <c r="MVR1" s="0"/>
      <c r="MVS1" s="0"/>
      <c r="MVT1" s="0"/>
      <c r="MVU1" s="0"/>
      <c r="MVV1" s="0"/>
      <c r="MVW1" s="0"/>
      <c r="MVX1" s="0"/>
      <c r="MVY1" s="0"/>
      <c r="MVZ1" s="0"/>
      <c r="MWA1" s="0"/>
      <c r="MWB1" s="0"/>
      <c r="MWC1" s="0"/>
      <c r="MWD1" s="0"/>
      <c r="MWE1" s="0"/>
      <c r="MWF1" s="0"/>
      <c r="MWG1" s="0"/>
      <c r="MWH1" s="0"/>
      <c r="MWI1" s="0"/>
      <c r="MWJ1" s="0"/>
      <c r="MWK1" s="0"/>
      <c r="MWL1" s="0"/>
      <c r="MWM1" s="0"/>
      <c r="MWN1" s="0"/>
      <c r="MWO1" s="0"/>
      <c r="MWP1" s="0"/>
      <c r="MWQ1" s="0"/>
      <c r="MWR1" s="0"/>
      <c r="MWS1" s="0"/>
      <c r="MWT1" s="0"/>
      <c r="MWU1" s="0"/>
      <c r="MWV1" s="0"/>
      <c r="MWW1" s="0"/>
      <c r="MWX1" s="0"/>
      <c r="MWY1" s="0"/>
      <c r="MWZ1" s="0"/>
      <c r="MXA1" s="0"/>
      <c r="MXB1" s="0"/>
      <c r="MXC1" s="0"/>
      <c r="MXD1" s="0"/>
      <c r="MXE1" s="0"/>
      <c r="MXF1" s="0"/>
      <c r="MXG1" s="0"/>
      <c r="MXH1" s="0"/>
      <c r="MXI1" s="0"/>
      <c r="MXJ1" s="0"/>
      <c r="MXK1" s="0"/>
      <c r="MXL1" s="0"/>
      <c r="MXM1" s="0"/>
      <c r="MXN1" s="0"/>
      <c r="MXO1" s="0"/>
      <c r="MXP1" s="0"/>
      <c r="MXQ1" s="0"/>
      <c r="MXR1" s="0"/>
      <c r="MXS1" s="0"/>
      <c r="MXT1" s="0"/>
      <c r="MXU1" s="0"/>
      <c r="MXV1" s="0"/>
      <c r="MXW1" s="0"/>
      <c r="MXX1" s="0"/>
      <c r="MXY1" s="0"/>
      <c r="MXZ1" s="0"/>
      <c r="MYA1" s="0"/>
      <c r="MYB1" s="0"/>
      <c r="MYC1" s="0"/>
      <c r="MYD1" s="0"/>
      <c r="MYE1" s="0"/>
      <c r="MYF1" s="0"/>
      <c r="MYG1" s="0"/>
      <c r="MYH1" s="0"/>
      <c r="MYI1" s="0"/>
      <c r="MYJ1" s="0"/>
      <c r="MYK1" s="0"/>
      <c r="MYL1" s="0"/>
      <c r="MYM1" s="0"/>
      <c r="MYN1" s="0"/>
      <c r="MYO1" s="0"/>
      <c r="MYP1" s="0"/>
      <c r="MYQ1" s="0"/>
      <c r="MYR1" s="0"/>
      <c r="MYS1" s="0"/>
      <c r="MYT1" s="0"/>
      <c r="MYU1" s="0"/>
      <c r="MYV1" s="0"/>
      <c r="MYW1" s="0"/>
      <c r="MYX1" s="0"/>
      <c r="MYY1" s="0"/>
      <c r="MYZ1" s="0"/>
      <c r="MZA1" s="0"/>
      <c r="MZB1" s="0"/>
      <c r="MZC1" s="0"/>
      <c r="MZD1" s="0"/>
      <c r="MZE1" s="0"/>
      <c r="MZF1" s="0"/>
      <c r="MZG1" s="0"/>
      <c r="MZH1" s="0"/>
      <c r="MZI1" s="0"/>
      <c r="MZJ1" s="0"/>
      <c r="MZK1" s="0"/>
      <c r="MZL1" s="0"/>
      <c r="MZM1" s="0"/>
      <c r="MZN1" s="0"/>
      <c r="MZO1" s="0"/>
      <c r="MZP1" s="0"/>
      <c r="MZQ1" s="0"/>
      <c r="MZR1" s="0"/>
      <c r="MZS1" s="0"/>
      <c r="MZT1" s="0"/>
      <c r="MZU1" s="0"/>
      <c r="MZV1" s="0"/>
      <c r="MZW1" s="0"/>
      <c r="MZX1" s="0"/>
      <c r="MZY1" s="0"/>
      <c r="MZZ1" s="0"/>
      <c r="NAA1" s="0"/>
      <c r="NAB1" s="0"/>
      <c r="NAC1" s="0"/>
      <c r="NAD1" s="0"/>
      <c r="NAE1" s="0"/>
      <c r="NAF1" s="0"/>
      <c r="NAG1" s="0"/>
      <c r="NAH1" s="0"/>
      <c r="NAI1" s="0"/>
      <c r="NAJ1" s="0"/>
      <c r="NAK1" s="0"/>
      <c r="NAL1" s="0"/>
      <c r="NAM1" s="0"/>
      <c r="NAN1" s="0"/>
      <c r="NAO1" s="0"/>
      <c r="NAP1" s="0"/>
      <c r="NAQ1" s="0"/>
      <c r="NAR1" s="0"/>
      <c r="NAS1" s="0"/>
      <c r="NAT1" s="0"/>
      <c r="NAU1" s="0"/>
      <c r="NAV1" s="0"/>
      <c r="NAW1" s="0"/>
      <c r="NAX1" s="0"/>
      <c r="NAY1" s="0"/>
      <c r="NAZ1" s="0"/>
      <c r="NBA1" s="0"/>
      <c r="NBB1" s="0"/>
      <c r="NBC1" s="0"/>
      <c r="NBD1" s="0"/>
      <c r="NBE1" s="0"/>
      <c r="NBF1" s="0"/>
      <c r="NBG1" s="0"/>
      <c r="NBH1" s="0"/>
      <c r="NBI1" s="0"/>
      <c r="NBJ1" s="0"/>
      <c r="NBK1" s="0"/>
      <c r="NBL1" s="0"/>
      <c r="NBM1" s="0"/>
      <c r="NBN1" s="0"/>
      <c r="NBO1" s="0"/>
      <c r="NBP1" s="0"/>
      <c r="NBQ1" s="0"/>
      <c r="NBR1" s="0"/>
      <c r="NBS1" s="0"/>
      <c r="NBT1" s="0"/>
      <c r="NBU1" s="0"/>
      <c r="NBV1" s="0"/>
      <c r="NBW1" s="0"/>
      <c r="NBX1" s="0"/>
      <c r="NBY1" s="0"/>
      <c r="NBZ1" s="0"/>
      <c r="NCA1" s="0"/>
      <c r="NCB1" s="0"/>
      <c r="NCC1" s="0"/>
      <c r="NCD1" s="0"/>
      <c r="NCE1" s="0"/>
      <c r="NCF1" s="0"/>
      <c r="NCG1" s="0"/>
      <c r="NCH1" s="0"/>
      <c r="NCI1" s="0"/>
      <c r="NCJ1" s="0"/>
      <c r="NCK1" s="0"/>
      <c r="NCL1" s="0"/>
      <c r="NCM1" s="0"/>
      <c r="NCN1" s="0"/>
      <c r="NCO1" s="0"/>
      <c r="NCP1" s="0"/>
      <c r="NCQ1" s="0"/>
      <c r="NCR1" s="0"/>
      <c r="NCS1" s="0"/>
      <c r="NCT1" s="0"/>
      <c r="NCU1" s="0"/>
      <c r="NCV1" s="0"/>
      <c r="NCW1" s="0"/>
      <c r="NCX1" s="0"/>
      <c r="NCY1" s="0"/>
      <c r="NCZ1" s="0"/>
      <c r="NDA1" s="0"/>
      <c r="NDB1" s="0"/>
      <c r="NDC1" s="0"/>
      <c r="NDD1" s="0"/>
      <c r="NDE1" s="0"/>
      <c r="NDF1" s="0"/>
      <c r="NDG1" s="0"/>
      <c r="NDH1" s="0"/>
      <c r="NDI1" s="0"/>
      <c r="NDJ1" s="0"/>
      <c r="NDK1" s="0"/>
      <c r="NDL1" s="0"/>
      <c r="NDM1" s="0"/>
      <c r="NDN1" s="0"/>
      <c r="NDO1" s="0"/>
      <c r="NDP1" s="0"/>
      <c r="NDQ1" s="0"/>
      <c r="NDR1" s="0"/>
      <c r="NDS1" s="0"/>
      <c r="NDT1" s="0"/>
      <c r="NDU1" s="0"/>
      <c r="NDV1" s="0"/>
      <c r="NDW1" s="0"/>
      <c r="NDX1" s="0"/>
      <c r="NDY1" s="0"/>
      <c r="NDZ1" s="0"/>
      <c r="NEA1" s="0"/>
      <c r="NEB1" s="0"/>
      <c r="NEC1" s="0"/>
      <c r="NED1" s="0"/>
      <c r="NEE1" s="0"/>
      <c r="NEF1" s="0"/>
      <c r="NEG1" s="0"/>
      <c r="NEH1" s="0"/>
      <c r="NEI1" s="0"/>
      <c r="NEJ1" s="0"/>
      <c r="NEK1" s="0"/>
      <c r="NEL1" s="0"/>
      <c r="NEM1" s="0"/>
      <c r="NEN1" s="0"/>
      <c r="NEO1" s="0"/>
      <c r="NEP1" s="0"/>
      <c r="NEQ1" s="0"/>
      <c r="NER1" s="0"/>
      <c r="NES1" s="0"/>
      <c r="NET1" s="0"/>
      <c r="NEU1" s="0"/>
      <c r="NEV1" s="0"/>
      <c r="NEW1" s="0"/>
      <c r="NEX1" s="0"/>
      <c r="NEY1" s="0"/>
      <c r="NEZ1" s="0"/>
      <c r="NFA1" s="0"/>
      <c r="NFB1" s="0"/>
      <c r="NFC1" s="0"/>
      <c r="NFD1" s="0"/>
      <c r="NFE1" s="0"/>
      <c r="NFF1" s="0"/>
      <c r="NFG1" s="0"/>
      <c r="NFH1" s="0"/>
      <c r="NFI1" s="0"/>
      <c r="NFJ1" s="0"/>
      <c r="NFK1" s="0"/>
      <c r="NFL1" s="0"/>
      <c r="NFM1" s="0"/>
      <c r="NFN1" s="0"/>
      <c r="NFO1" s="0"/>
      <c r="NFP1" s="0"/>
      <c r="NFQ1" s="0"/>
      <c r="NFR1" s="0"/>
      <c r="NFS1" s="0"/>
      <c r="NFT1" s="0"/>
      <c r="NFU1" s="0"/>
      <c r="NFV1" s="0"/>
      <c r="NFW1" s="0"/>
      <c r="NFX1" s="0"/>
      <c r="NFY1" s="0"/>
      <c r="NFZ1" s="0"/>
      <c r="NGA1" s="0"/>
      <c r="NGB1" s="0"/>
      <c r="NGC1" s="0"/>
      <c r="NGD1" s="0"/>
      <c r="NGE1" s="0"/>
      <c r="NGF1" s="0"/>
      <c r="NGG1" s="0"/>
      <c r="NGH1" s="0"/>
      <c r="NGI1" s="0"/>
      <c r="NGJ1" s="0"/>
      <c r="NGK1" s="0"/>
      <c r="NGL1" s="0"/>
      <c r="NGM1" s="0"/>
      <c r="NGN1" s="0"/>
      <c r="NGO1" s="0"/>
      <c r="NGP1" s="0"/>
      <c r="NGQ1" s="0"/>
      <c r="NGR1" s="0"/>
      <c r="NGS1" s="0"/>
      <c r="NGT1" s="0"/>
      <c r="NGU1" s="0"/>
      <c r="NGV1" s="0"/>
      <c r="NGW1" s="0"/>
      <c r="NGX1" s="0"/>
      <c r="NGY1" s="0"/>
      <c r="NGZ1" s="0"/>
      <c r="NHA1" s="0"/>
      <c r="NHB1" s="0"/>
      <c r="NHC1" s="0"/>
      <c r="NHD1" s="0"/>
      <c r="NHE1" s="0"/>
      <c r="NHF1" s="0"/>
      <c r="NHG1" s="0"/>
      <c r="NHH1" s="0"/>
      <c r="NHI1" s="0"/>
      <c r="NHJ1" s="0"/>
      <c r="NHK1" s="0"/>
      <c r="NHL1" s="0"/>
      <c r="NHM1" s="0"/>
      <c r="NHN1" s="0"/>
      <c r="NHO1" s="0"/>
      <c r="NHP1" s="0"/>
      <c r="NHQ1" s="0"/>
      <c r="NHR1" s="0"/>
      <c r="NHS1" s="0"/>
      <c r="NHT1" s="0"/>
      <c r="NHU1" s="0"/>
      <c r="NHV1" s="0"/>
      <c r="NHW1" s="0"/>
      <c r="NHX1" s="0"/>
      <c r="NHY1" s="0"/>
      <c r="NHZ1" s="0"/>
      <c r="NIA1" s="0"/>
      <c r="NIB1" s="0"/>
      <c r="NIC1" s="0"/>
      <c r="NID1" s="0"/>
      <c r="NIE1" s="0"/>
      <c r="NIF1" s="0"/>
      <c r="NIG1" s="0"/>
      <c r="NIH1" s="0"/>
      <c r="NII1" s="0"/>
      <c r="NIJ1" s="0"/>
      <c r="NIK1" s="0"/>
      <c r="NIL1" s="0"/>
      <c r="NIM1" s="0"/>
      <c r="NIN1" s="0"/>
      <c r="NIO1" s="0"/>
      <c r="NIP1" s="0"/>
      <c r="NIQ1" s="0"/>
      <c r="NIR1" s="0"/>
      <c r="NIS1" s="0"/>
      <c r="NIT1" s="0"/>
      <c r="NIU1" s="0"/>
      <c r="NIV1" s="0"/>
      <c r="NIW1" s="0"/>
      <c r="NIX1" s="0"/>
      <c r="NIY1" s="0"/>
      <c r="NIZ1" s="0"/>
      <c r="NJA1" s="0"/>
      <c r="NJB1" s="0"/>
      <c r="NJC1" s="0"/>
      <c r="NJD1" s="0"/>
      <c r="NJE1" s="0"/>
      <c r="NJF1" s="0"/>
      <c r="NJG1" s="0"/>
      <c r="NJH1" s="0"/>
      <c r="NJI1" s="0"/>
      <c r="NJJ1" s="0"/>
      <c r="NJK1" s="0"/>
      <c r="NJL1" s="0"/>
      <c r="NJM1" s="0"/>
      <c r="NJN1" s="0"/>
      <c r="NJO1" s="0"/>
      <c r="NJP1" s="0"/>
      <c r="NJQ1" s="0"/>
      <c r="NJR1" s="0"/>
      <c r="NJS1" s="0"/>
      <c r="NJT1" s="0"/>
      <c r="NJU1" s="0"/>
      <c r="NJV1" s="0"/>
      <c r="NJW1" s="0"/>
      <c r="NJX1" s="0"/>
      <c r="NJY1" s="0"/>
      <c r="NJZ1" s="0"/>
      <c r="NKA1" s="0"/>
      <c r="NKB1" s="0"/>
      <c r="NKC1" s="0"/>
      <c r="NKD1" s="0"/>
      <c r="NKE1" s="0"/>
      <c r="NKF1" s="0"/>
      <c r="NKG1" s="0"/>
      <c r="NKH1" s="0"/>
      <c r="NKI1" s="0"/>
      <c r="NKJ1" s="0"/>
      <c r="NKK1" s="0"/>
      <c r="NKL1" s="0"/>
      <c r="NKM1" s="0"/>
      <c r="NKN1" s="0"/>
      <c r="NKO1" s="0"/>
      <c r="NKP1" s="0"/>
      <c r="NKQ1" s="0"/>
      <c r="NKR1" s="0"/>
      <c r="NKS1" s="0"/>
      <c r="NKT1" s="0"/>
      <c r="NKU1" s="0"/>
      <c r="NKV1" s="0"/>
      <c r="NKW1" s="0"/>
      <c r="NKX1" s="0"/>
      <c r="NKY1" s="0"/>
      <c r="NKZ1" s="0"/>
      <c r="NLA1" s="0"/>
      <c r="NLB1" s="0"/>
      <c r="NLC1" s="0"/>
      <c r="NLD1" s="0"/>
      <c r="NLE1" s="0"/>
      <c r="NLF1" s="0"/>
      <c r="NLG1" s="0"/>
      <c r="NLH1" s="0"/>
      <c r="NLI1" s="0"/>
      <c r="NLJ1" s="0"/>
      <c r="NLK1" s="0"/>
      <c r="NLL1" s="0"/>
      <c r="NLM1" s="0"/>
      <c r="NLN1" s="0"/>
      <c r="NLO1" s="0"/>
      <c r="NLP1" s="0"/>
      <c r="NLQ1" s="0"/>
      <c r="NLR1" s="0"/>
      <c r="NLS1" s="0"/>
      <c r="NLT1" s="0"/>
      <c r="NLU1" s="0"/>
      <c r="NLV1" s="0"/>
      <c r="NLW1" s="0"/>
      <c r="NLX1" s="0"/>
      <c r="NLY1" s="0"/>
      <c r="NLZ1" s="0"/>
      <c r="NMA1" s="0"/>
      <c r="NMB1" s="0"/>
      <c r="NMC1" s="0"/>
      <c r="NMD1" s="0"/>
      <c r="NME1" s="0"/>
      <c r="NMF1" s="0"/>
      <c r="NMG1" s="0"/>
      <c r="NMH1" s="0"/>
      <c r="NMI1" s="0"/>
      <c r="NMJ1" s="0"/>
      <c r="NMK1" s="0"/>
      <c r="NML1" s="0"/>
      <c r="NMM1" s="0"/>
      <c r="NMN1" s="0"/>
      <c r="NMO1" s="0"/>
      <c r="NMP1" s="0"/>
      <c r="NMQ1" s="0"/>
      <c r="NMR1" s="0"/>
      <c r="NMS1" s="0"/>
      <c r="NMT1" s="0"/>
      <c r="NMU1" s="0"/>
      <c r="NMV1" s="0"/>
      <c r="NMW1" s="0"/>
      <c r="NMX1" s="0"/>
      <c r="NMY1" s="0"/>
      <c r="NMZ1" s="0"/>
      <c r="NNA1" s="0"/>
      <c r="NNB1" s="0"/>
      <c r="NNC1" s="0"/>
      <c r="NND1" s="0"/>
      <c r="NNE1" s="0"/>
      <c r="NNF1" s="0"/>
      <c r="NNG1" s="0"/>
      <c r="NNH1" s="0"/>
      <c r="NNI1" s="0"/>
      <c r="NNJ1" s="0"/>
      <c r="NNK1" s="0"/>
      <c r="NNL1" s="0"/>
      <c r="NNM1" s="0"/>
      <c r="NNN1" s="0"/>
      <c r="NNO1" s="0"/>
      <c r="NNP1" s="0"/>
      <c r="NNQ1" s="0"/>
      <c r="NNR1" s="0"/>
      <c r="NNS1" s="0"/>
      <c r="NNT1" s="0"/>
      <c r="NNU1" s="0"/>
      <c r="NNV1" s="0"/>
      <c r="NNW1" s="0"/>
      <c r="NNX1" s="0"/>
      <c r="NNY1" s="0"/>
      <c r="NNZ1" s="0"/>
      <c r="NOA1" s="0"/>
      <c r="NOB1" s="0"/>
      <c r="NOC1" s="0"/>
      <c r="NOD1" s="0"/>
      <c r="NOE1" s="0"/>
      <c r="NOF1" s="0"/>
      <c r="NOG1" s="0"/>
      <c r="NOH1" s="0"/>
      <c r="NOI1" s="0"/>
      <c r="NOJ1" s="0"/>
      <c r="NOK1" s="0"/>
      <c r="NOL1" s="0"/>
      <c r="NOM1" s="0"/>
      <c r="NON1" s="0"/>
      <c r="NOO1" s="0"/>
      <c r="NOP1" s="0"/>
      <c r="NOQ1" s="0"/>
      <c r="NOR1" s="0"/>
      <c r="NOS1" s="0"/>
      <c r="NOT1" s="0"/>
      <c r="NOU1" s="0"/>
      <c r="NOV1" s="0"/>
      <c r="NOW1" s="0"/>
      <c r="NOX1" s="0"/>
      <c r="NOY1" s="0"/>
      <c r="NOZ1" s="0"/>
      <c r="NPA1" s="0"/>
      <c r="NPB1" s="0"/>
      <c r="NPC1" s="0"/>
      <c r="NPD1" s="0"/>
      <c r="NPE1" s="0"/>
      <c r="NPF1" s="0"/>
      <c r="NPG1" s="0"/>
      <c r="NPH1" s="0"/>
      <c r="NPI1" s="0"/>
      <c r="NPJ1" s="0"/>
      <c r="NPK1" s="0"/>
      <c r="NPL1" s="0"/>
      <c r="NPM1" s="0"/>
      <c r="NPN1" s="0"/>
      <c r="NPO1" s="0"/>
      <c r="NPP1" s="0"/>
      <c r="NPQ1" s="0"/>
      <c r="NPR1" s="0"/>
      <c r="NPS1" s="0"/>
      <c r="NPT1" s="0"/>
      <c r="NPU1" s="0"/>
      <c r="NPV1" s="0"/>
      <c r="NPW1" s="0"/>
      <c r="NPX1" s="0"/>
      <c r="NPY1" s="0"/>
      <c r="NPZ1" s="0"/>
      <c r="NQA1" s="0"/>
      <c r="NQB1" s="0"/>
      <c r="NQC1" s="0"/>
      <c r="NQD1" s="0"/>
      <c r="NQE1" s="0"/>
      <c r="NQF1" s="0"/>
      <c r="NQG1" s="0"/>
      <c r="NQH1" s="0"/>
      <c r="NQI1" s="0"/>
      <c r="NQJ1" s="0"/>
      <c r="NQK1" s="0"/>
      <c r="NQL1" s="0"/>
      <c r="NQM1" s="0"/>
      <c r="NQN1" s="0"/>
      <c r="NQO1" s="0"/>
      <c r="NQP1" s="0"/>
      <c r="NQQ1" s="0"/>
      <c r="NQR1" s="0"/>
      <c r="NQS1" s="0"/>
      <c r="NQT1" s="0"/>
      <c r="NQU1" s="0"/>
      <c r="NQV1" s="0"/>
      <c r="NQW1" s="0"/>
      <c r="NQX1" s="0"/>
      <c r="NQY1" s="0"/>
      <c r="NQZ1" s="0"/>
      <c r="NRA1" s="0"/>
      <c r="NRB1" s="0"/>
      <c r="NRC1" s="0"/>
      <c r="NRD1" s="0"/>
      <c r="NRE1" s="0"/>
      <c r="NRF1" s="0"/>
      <c r="NRG1" s="0"/>
      <c r="NRH1" s="0"/>
      <c r="NRI1" s="0"/>
      <c r="NRJ1" s="0"/>
      <c r="NRK1" s="0"/>
      <c r="NRL1" s="0"/>
      <c r="NRM1" s="0"/>
      <c r="NRN1" s="0"/>
      <c r="NRO1" s="0"/>
      <c r="NRP1" s="0"/>
      <c r="NRQ1" s="0"/>
      <c r="NRR1" s="0"/>
      <c r="NRS1" s="0"/>
      <c r="NRT1" s="0"/>
      <c r="NRU1" s="0"/>
      <c r="NRV1" s="0"/>
      <c r="NRW1" s="0"/>
      <c r="NRX1" s="0"/>
      <c r="NRY1" s="0"/>
      <c r="NRZ1" s="0"/>
      <c r="NSA1" s="0"/>
      <c r="NSB1" s="0"/>
      <c r="NSC1" s="0"/>
      <c r="NSD1" s="0"/>
      <c r="NSE1" s="0"/>
      <c r="NSF1" s="0"/>
      <c r="NSG1" s="0"/>
      <c r="NSH1" s="0"/>
      <c r="NSI1" s="0"/>
      <c r="NSJ1" s="0"/>
      <c r="NSK1" s="0"/>
      <c r="NSL1" s="0"/>
      <c r="NSM1" s="0"/>
      <c r="NSN1" s="0"/>
      <c r="NSO1" s="0"/>
      <c r="NSP1" s="0"/>
      <c r="NSQ1" s="0"/>
      <c r="NSR1" s="0"/>
      <c r="NSS1" s="0"/>
      <c r="NST1" s="0"/>
      <c r="NSU1" s="0"/>
      <c r="NSV1" s="0"/>
      <c r="NSW1" s="0"/>
      <c r="NSX1" s="0"/>
      <c r="NSY1" s="0"/>
      <c r="NSZ1" s="0"/>
      <c r="NTA1" s="0"/>
      <c r="NTB1" s="0"/>
      <c r="NTC1" s="0"/>
      <c r="NTD1" s="0"/>
      <c r="NTE1" s="0"/>
      <c r="NTF1" s="0"/>
      <c r="NTG1" s="0"/>
      <c r="NTH1" s="0"/>
      <c r="NTI1" s="0"/>
      <c r="NTJ1" s="0"/>
      <c r="NTK1" s="0"/>
      <c r="NTL1" s="0"/>
      <c r="NTM1" s="0"/>
      <c r="NTN1" s="0"/>
      <c r="NTO1" s="0"/>
      <c r="NTP1" s="0"/>
      <c r="NTQ1" s="0"/>
      <c r="NTR1" s="0"/>
      <c r="NTS1" s="0"/>
      <c r="NTT1" s="0"/>
      <c r="NTU1" s="0"/>
      <c r="NTV1" s="0"/>
      <c r="NTW1" s="0"/>
      <c r="NTX1" s="0"/>
      <c r="NTY1" s="0"/>
      <c r="NTZ1" s="0"/>
      <c r="NUA1" s="0"/>
      <c r="NUB1" s="0"/>
      <c r="NUC1" s="0"/>
      <c r="NUD1" s="0"/>
      <c r="NUE1" s="0"/>
      <c r="NUF1" s="0"/>
      <c r="NUG1" s="0"/>
      <c r="NUH1" s="0"/>
      <c r="NUI1" s="0"/>
      <c r="NUJ1" s="0"/>
      <c r="NUK1" s="0"/>
      <c r="NUL1" s="0"/>
      <c r="NUM1" s="0"/>
      <c r="NUN1" s="0"/>
      <c r="NUO1" s="0"/>
      <c r="NUP1" s="0"/>
      <c r="NUQ1" s="0"/>
      <c r="NUR1" s="0"/>
      <c r="NUS1" s="0"/>
      <c r="NUT1" s="0"/>
      <c r="NUU1" s="0"/>
      <c r="NUV1" s="0"/>
      <c r="NUW1" s="0"/>
      <c r="NUX1" s="0"/>
      <c r="NUY1" s="0"/>
      <c r="NUZ1" s="0"/>
      <c r="NVA1" s="0"/>
      <c r="NVB1" s="0"/>
      <c r="NVC1" s="0"/>
      <c r="NVD1" s="0"/>
      <c r="NVE1" s="0"/>
      <c r="NVF1" s="0"/>
      <c r="NVG1" s="0"/>
      <c r="NVH1" s="0"/>
      <c r="NVI1" s="0"/>
      <c r="NVJ1" s="0"/>
      <c r="NVK1" s="0"/>
      <c r="NVL1" s="0"/>
      <c r="NVM1" s="0"/>
      <c r="NVN1" s="0"/>
      <c r="NVO1" s="0"/>
      <c r="NVP1" s="0"/>
      <c r="NVQ1" s="0"/>
      <c r="NVR1" s="0"/>
      <c r="NVS1" s="0"/>
      <c r="NVT1" s="0"/>
      <c r="NVU1" s="0"/>
      <c r="NVV1" s="0"/>
      <c r="NVW1" s="0"/>
      <c r="NVX1" s="0"/>
      <c r="NVY1" s="0"/>
      <c r="NVZ1" s="0"/>
      <c r="NWA1" s="0"/>
      <c r="NWB1" s="0"/>
      <c r="NWC1" s="0"/>
      <c r="NWD1" s="0"/>
      <c r="NWE1" s="0"/>
      <c r="NWF1" s="0"/>
      <c r="NWG1" s="0"/>
      <c r="NWH1" s="0"/>
      <c r="NWI1" s="0"/>
      <c r="NWJ1" s="0"/>
      <c r="NWK1" s="0"/>
      <c r="NWL1" s="0"/>
      <c r="NWM1" s="0"/>
      <c r="NWN1" s="0"/>
      <c r="NWO1" s="0"/>
      <c r="NWP1" s="0"/>
      <c r="NWQ1" s="0"/>
      <c r="NWR1" s="0"/>
      <c r="NWS1" s="0"/>
      <c r="NWT1" s="0"/>
      <c r="NWU1" s="0"/>
      <c r="NWV1" s="0"/>
      <c r="NWW1" s="0"/>
      <c r="NWX1" s="0"/>
      <c r="NWY1" s="0"/>
      <c r="NWZ1" s="0"/>
      <c r="NXA1" s="0"/>
      <c r="NXB1" s="0"/>
      <c r="NXC1" s="0"/>
      <c r="NXD1" s="0"/>
      <c r="NXE1" s="0"/>
      <c r="NXF1" s="0"/>
      <c r="NXG1" s="0"/>
      <c r="NXH1" s="0"/>
      <c r="NXI1" s="0"/>
      <c r="NXJ1" s="0"/>
      <c r="NXK1" s="0"/>
      <c r="NXL1" s="0"/>
      <c r="NXM1" s="0"/>
      <c r="NXN1" s="0"/>
      <c r="NXO1" s="0"/>
      <c r="NXP1" s="0"/>
      <c r="NXQ1" s="0"/>
      <c r="NXR1" s="0"/>
      <c r="NXS1" s="0"/>
      <c r="NXT1" s="0"/>
      <c r="NXU1" s="0"/>
      <c r="NXV1" s="0"/>
      <c r="NXW1" s="0"/>
      <c r="NXX1" s="0"/>
      <c r="NXY1" s="0"/>
      <c r="NXZ1" s="0"/>
      <c r="NYA1" s="0"/>
      <c r="NYB1" s="0"/>
      <c r="NYC1" s="0"/>
      <c r="NYD1" s="0"/>
      <c r="NYE1" s="0"/>
      <c r="NYF1" s="0"/>
      <c r="NYG1" s="0"/>
      <c r="NYH1" s="0"/>
      <c r="NYI1" s="0"/>
      <c r="NYJ1" s="0"/>
      <c r="NYK1" s="0"/>
      <c r="NYL1" s="0"/>
      <c r="NYM1" s="0"/>
      <c r="NYN1" s="0"/>
      <c r="NYO1" s="0"/>
      <c r="NYP1" s="0"/>
      <c r="NYQ1" s="0"/>
      <c r="NYR1" s="0"/>
      <c r="NYS1" s="0"/>
      <c r="NYT1" s="0"/>
      <c r="NYU1" s="0"/>
      <c r="NYV1" s="0"/>
      <c r="NYW1" s="0"/>
      <c r="NYX1" s="0"/>
      <c r="NYY1" s="0"/>
      <c r="NYZ1" s="0"/>
      <c r="NZA1" s="0"/>
      <c r="NZB1" s="0"/>
      <c r="NZC1" s="0"/>
      <c r="NZD1" s="0"/>
      <c r="NZE1" s="0"/>
      <c r="NZF1" s="0"/>
      <c r="NZG1" s="0"/>
      <c r="NZH1" s="0"/>
      <c r="NZI1" s="0"/>
      <c r="NZJ1" s="0"/>
      <c r="NZK1" s="0"/>
      <c r="NZL1" s="0"/>
      <c r="NZM1" s="0"/>
      <c r="NZN1" s="0"/>
      <c r="NZO1" s="0"/>
      <c r="NZP1" s="0"/>
      <c r="NZQ1" s="0"/>
      <c r="NZR1" s="0"/>
      <c r="NZS1" s="0"/>
      <c r="NZT1" s="0"/>
      <c r="NZU1" s="0"/>
      <c r="NZV1" s="0"/>
      <c r="NZW1" s="0"/>
      <c r="NZX1" s="0"/>
      <c r="NZY1" s="0"/>
      <c r="NZZ1" s="0"/>
      <c r="OAA1" s="0"/>
      <c r="OAB1" s="0"/>
      <c r="OAC1" s="0"/>
      <c r="OAD1" s="0"/>
      <c r="OAE1" s="0"/>
      <c r="OAF1" s="0"/>
      <c r="OAG1" s="0"/>
      <c r="OAH1" s="0"/>
      <c r="OAI1" s="0"/>
      <c r="OAJ1" s="0"/>
      <c r="OAK1" s="0"/>
      <c r="OAL1" s="0"/>
      <c r="OAM1" s="0"/>
      <c r="OAN1" s="0"/>
      <c r="OAO1" s="0"/>
      <c r="OAP1" s="0"/>
      <c r="OAQ1" s="0"/>
      <c r="OAR1" s="0"/>
      <c r="OAS1" s="0"/>
      <c r="OAT1" s="0"/>
      <c r="OAU1" s="0"/>
      <c r="OAV1" s="0"/>
      <c r="OAW1" s="0"/>
      <c r="OAX1" s="0"/>
      <c r="OAY1" s="0"/>
      <c r="OAZ1" s="0"/>
      <c r="OBA1" s="0"/>
      <c r="OBB1" s="0"/>
      <c r="OBC1" s="0"/>
      <c r="OBD1" s="0"/>
      <c r="OBE1" s="0"/>
      <c r="OBF1" s="0"/>
      <c r="OBG1" s="0"/>
      <c r="OBH1" s="0"/>
      <c r="OBI1" s="0"/>
      <c r="OBJ1" s="0"/>
      <c r="OBK1" s="0"/>
      <c r="OBL1" s="0"/>
      <c r="OBM1" s="0"/>
      <c r="OBN1" s="0"/>
      <c r="OBO1" s="0"/>
      <c r="OBP1" s="0"/>
      <c r="OBQ1" s="0"/>
      <c r="OBR1" s="0"/>
      <c r="OBS1" s="0"/>
      <c r="OBT1" s="0"/>
      <c r="OBU1" s="0"/>
      <c r="OBV1" s="0"/>
      <c r="OBW1" s="0"/>
      <c r="OBX1" s="0"/>
      <c r="OBY1" s="0"/>
      <c r="OBZ1" s="0"/>
      <c r="OCA1" s="0"/>
      <c r="OCB1" s="0"/>
      <c r="OCC1" s="0"/>
      <c r="OCD1" s="0"/>
      <c r="OCE1" s="0"/>
      <c r="OCF1" s="0"/>
      <c r="OCG1" s="0"/>
      <c r="OCH1" s="0"/>
      <c r="OCI1" s="0"/>
      <c r="OCJ1" s="0"/>
      <c r="OCK1" s="0"/>
      <c r="OCL1" s="0"/>
      <c r="OCM1" s="0"/>
      <c r="OCN1" s="0"/>
      <c r="OCO1" s="0"/>
      <c r="OCP1" s="0"/>
      <c r="OCQ1" s="0"/>
      <c r="OCR1" s="0"/>
      <c r="OCS1" s="0"/>
      <c r="OCT1" s="0"/>
      <c r="OCU1" s="0"/>
      <c r="OCV1" s="0"/>
      <c r="OCW1" s="0"/>
      <c r="OCX1" s="0"/>
      <c r="OCY1" s="0"/>
      <c r="OCZ1" s="0"/>
      <c r="ODA1" s="0"/>
      <c r="ODB1" s="0"/>
      <c r="ODC1" s="0"/>
      <c r="ODD1" s="0"/>
      <c r="ODE1" s="0"/>
      <c r="ODF1" s="0"/>
      <c r="ODG1" s="0"/>
      <c r="ODH1" s="0"/>
      <c r="ODI1" s="0"/>
      <c r="ODJ1" s="0"/>
      <c r="ODK1" s="0"/>
      <c r="ODL1" s="0"/>
      <c r="ODM1" s="0"/>
      <c r="ODN1" s="0"/>
      <c r="ODO1" s="0"/>
      <c r="ODP1" s="0"/>
      <c r="ODQ1" s="0"/>
      <c r="ODR1" s="0"/>
      <c r="ODS1" s="0"/>
      <c r="ODT1" s="0"/>
      <c r="ODU1" s="0"/>
      <c r="ODV1" s="0"/>
      <c r="ODW1" s="0"/>
      <c r="ODX1" s="0"/>
      <c r="ODY1" s="0"/>
      <c r="ODZ1" s="0"/>
      <c r="OEA1" s="0"/>
      <c r="OEB1" s="0"/>
      <c r="OEC1" s="0"/>
      <c r="OED1" s="0"/>
      <c r="OEE1" s="0"/>
      <c r="OEF1" s="0"/>
      <c r="OEG1" s="0"/>
      <c r="OEH1" s="0"/>
      <c r="OEI1" s="0"/>
      <c r="OEJ1" s="0"/>
      <c r="OEK1" s="0"/>
      <c r="OEL1" s="0"/>
      <c r="OEM1" s="0"/>
      <c r="OEN1" s="0"/>
      <c r="OEO1" s="0"/>
      <c r="OEP1" s="0"/>
      <c r="OEQ1" s="0"/>
      <c r="OER1" s="0"/>
      <c r="OES1" s="0"/>
      <c r="OET1" s="0"/>
      <c r="OEU1" s="0"/>
      <c r="OEV1" s="0"/>
      <c r="OEW1" s="0"/>
      <c r="OEX1" s="0"/>
      <c r="OEY1" s="0"/>
      <c r="OEZ1" s="0"/>
      <c r="OFA1" s="0"/>
      <c r="OFB1" s="0"/>
      <c r="OFC1" s="0"/>
      <c r="OFD1" s="0"/>
      <c r="OFE1" s="0"/>
      <c r="OFF1" s="0"/>
      <c r="OFG1" s="0"/>
      <c r="OFH1" s="0"/>
      <c r="OFI1" s="0"/>
      <c r="OFJ1" s="0"/>
      <c r="OFK1" s="0"/>
      <c r="OFL1" s="0"/>
      <c r="OFM1" s="0"/>
      <c r="OFN1" s="0"/>
      <c r="OFO1" s="0"/>
      <c r="OFP1" s="0"/>
      <c r="OFQ1" s="0"/>
      <c r="OFR1" s="0"/>
      <c r="OFS1" s="0"/>
      <c r="OFT1" s="0"/>
      <c r="OFU1" s="0"/>
      <c r="OFV1" s="0"/>
      <c r="OFW1" s="0"/>
      <c r="OFX1" s="0"/>
      <c r="OFY1" s="0"/>
      <c r="OFZ1" s="0"/>
      <c r="OGA1" s="0"/>
      <c r="OGB1" s="0"/>
      <c r="OGC1" s="0"/>
      <c r="OGD1" s="0"/>
      <c r="OGE1" s="0"/>
      <c r="OGF1" s="0"/>
      <c r="OGG1" s="0"/>
      <c r="OGH1" s="0"/>
      <c r="OGI1" s="0"/>
      <c r="OGJ1" s="0"/>
      <c r="OGK1" s="0"/>
      <c r="OGL1" s="0"/>
      <c r="OGM1" s="0"/>
      <c r="OGN1" s="0"/>
      <c r="OGO1" s="0"/>
      <c r="OGP1" s="0"/>
      <c r="OGQ1" s="0"/>
      <c r="OGR1" s="0"/>
      <c r="OGS1" s="0"/>
      <c r="OGT1" s="0"/>
      <c r="OGU1" s="0"/>
      <c r="OGV1" s="0"/>
      <c r="OGW1" s="0"/>
      <c r="OGX1" s="0"/>
      <c r="OGY1" s="0"/>
      <c r="OGZ1" s="0"/>
      <c r="OHA1" s="0"/>
      <c r="OHB1" s="0"/>
      <c r="OHC1" s="0"/>
      <c r="OHD1" s="0"/>
      <c r="OHE1" s="0"/>
      <c r="OHF1" s="0"/>
      <c r="OHG1" s="0"/>
      <c r="OHH1" s="0"/>
      <c r="OHI1" s="0"/>
      <c r="OHJ1" s="0"/>
      <c r="OHK1" s="0"/>
      <c r="OHL1" s="0"/>
      <c r="OHM1" s="0"/>
      <c r="OHN1" s="0"/>
      <c r="OHO1" s="0"/>
      <c r="OHP1" s="0"/>
      <c r="OHQ1" s="0"/>
      <c r="OHR1" s="0"/>
      <c r="OHS1" s="0"/>
      <c r="OHT1" s="0"/>
      <c r="OHU1" s="0"/>
      <c r="OHV1" s="0"/>
      <c r="OHW1" s="0"/>
      <c r="OHX1" s="0"/>
      <c r="OHY1" s="0"/>
      <c r="OHZ1" s="0"/>
      <c r="OIA1" s="0"/>
      <c r="OIB1" s="0"/>
      <c r="OIC1" s="0"/>
      <c r="OID1" s="0"/>
      <c r="OIE1" s="0"/>
      <c r="OIF1" s="0"/>
      <c r="OIG1" s="0"/>
      <c r="OIH1" s="0"/>
      <c r="OII1" s="0"/>
      <c r="OIJ1" s="0"/>
      <c r="OIK1" s="0"/>
      <c r="OIL1" s="0"/>
      <c r="OIM1" s="0"/>
      <c r="OIN1" s="0"/>
      <c r="OIO1" s="0"/>
      <c r="OIP1" s="0"/>
      <c r="OIQ1" s="0"/>
      <c r="OIR1" s="0"/>
      <c r="OIS1" s="0"/>
      <c r="OIT1" s="0"/>
      <c r="OIU1" s="0"/>
      <c r="OIV1" s="0"/>
      <c r="OIW1" s="0"/>
      <c r="OIX1" s="0"/>
      <c r="OIY1" s="0"/>
      <c r="OIZ1" s="0"/>
      <c r="OJA1" s="0"/>
      <c r="OJB1" s="0"/>
      <c r="OJC1" s="0"/>
      <c r="OJD1" s="0"/>
      <c r="OJE1" s="0"/>
      <c r="OJF1" s="0"/>
      <c r="OJG1" s="0"/>
      <c r="OJH1" s="0"/>
      <c r="OJI1" s="0"/>
      <c r="OJJ1" s="0"/>
      <c r="OJK1" s="0"/>
      <c r="OJL1" s="0"/>
      <c r="OJM1" s="0"/>
      <c r="OJN1" s="0"/>
      <c r="OJO1" s="0"/>
      <c r="OJP1" s="0"/>
      <c r="OJQ1" s="0"/>
      <c r="OJR1" s="0"/>
      <c r="OJS1" s="0"/>
      <c r="OJT1" s="0"/>
      <c r="OJU1" s="0"/>
      <c r="OJV1" s="0"/>
      <c r="OJW1" s="0"/>
      <c r="OJX1" s="0"/>
      <c r="OJY1" s="0"/>
      <c r="OJZ1" s="0"/>
      <c r="OKA1" s="0"/>
      <c r="OKB1" s="0"/>
      <c r="OKC1" s="0"/>
      <c r="OKD1" s="0"/>
      <c r="OKE1" s="0"/>
      <c r="OKF1" s="0"/>
      <c r="OKG1" s="0"/>
      <c r="OKH1" s="0"/>
      <c r="OKI1" s="0"/>
      <c r="OKJ1" s="0"/>
      <c r="OKK1" s="0"/>
      <c r="OKL1" s="0"/>
      <c r="OKM1" s="0"/>
      <c r="OKN1" s="0"/>
      <c r="OKO1" s="0"/>
      <c r="OKP1" s="0"/>
      <c r="OKQ1" s="0"/>
      <c r="OKR1" s="0"/>
      <c r="OKS1" s="0"/>
      <c r="OKT1" s="0"/>
      <c r="OKU1" s="0"/>
      <c r="OKV1" s="0"/>
      <c r="OKW1" s="0"/>
      <c r="OKX1" s="0"/>
      <c r="OKY1" s="0"/>
      <c r="OKZ1" s="0"/>
      <c r="OLA1" s="0"/>
      <c r="OLB1" s="0"/>
      <c r="OLC1" s="0"/>
      <c r="OLD1" s="0"/>
      <c r="OLE1" s="0"/>
      <c r="OLF1" s="0"/>
      <c r="OLG1" s="0"/>
      <c r="OLH1" s="0"/>
      <c r="OLI1" s="0"/>
      <c r="OLJ1" s="0"/>
      <c r="OLK1" s="0"/>
      <c r="OLL1" s="0"/>
      <c r="OLM1" s="0"/>
      <c r="OLN1" s="0"/>
      <c r="OLO1" s="0"/>
      <c r="OLP1" s="0"/>
      <c r="OLQ1" s="0"/>
      <c r="OLR1" s="0"/>
      <c r="OLS1" s="0"/>
      <c r="OLT1" s="0"/>
      <c r="OLU1" s="0"/>
      <c r="OLV1" s="0"/>
      <c r="OLW1" s="0"/>
      <c r="OLX1" s="0"/>
      <c r="OLY1" s="0"/>
      <c r="OLZ1" s="0"/>
      <c r="OMA1" s="0"/>
      <c r="OMB1" s="0"/>
      <c r="OMC1" s="0"/>
      <c r="OMD1" s="0"/>
      <c r="OME1" s="0"/>
      <c r="OMF1" s="0"/>
      <c r="OMG1" s="0"/>
      <c r="OMH1" s="0"/>
      <c r="OMI1" s="0"/>
      <c r="OMJ1" s="0"/>
      <c r="OMK1" s="0"/>
      <c r="OML1" s="0"/>
      <c r="OMM1" s="0"/>
      <c r="OMN1" s="0"/>
      <c r="OMO1" s="0"/>
      <c r="OMP1" s="0"/>
      <c r="OMQ1" s="0"/>
      <c r="OMR1" s="0"/>
      <c r="OMS1" s="0"/>
      <c r="OMT1" s="0"/>
      <c r="OMU1" s="0"/>
      <c r="OMV1" s="0"/>
      <c r="OMW1" s="0"/>
      <c r="OMX1" s="0"/>
      <c r="OMY1" s="0"/>
      <c r="OMZ1" s="0"/>
      <c r="ONA1" s="0"/>
      <c r="ONB1" s="0"/>
      <c r="ONC1" s="0"/>
      <c r="OND1" s="0"/>
      <c r="ONE1" s="0"/>
      <c r="ONF1" s="0"/>
      <c r="ONG1" s="0"/>
      <c r="ONH1" s="0"/>
      <c r="ONI1" s="0"/>
      <c r="ONJ1" s="0"/>
      <c r="ONK1" s="0"/>
      <c r="ONL1" s="0"/>
      <c r="ONM1" s="0"/>
      <c r="ONN1" s="0"/>
      <c r="ONO1" s="0"/>
      <c r="ONP1" s="0"/>
      <c r="ONQ1" s="0"/>
      <c r="ONR1" s="0"/>
      <c r="ONS1" s="0"/>
      <c r="ONT1" s="0"/>
      <c r="ONU1" s="0"/>
      <c r="ONV1" s="0"/>
      <c r="ONW1" s="0"/>
      <c r="ONX1" s="0"/>
      <c r="ONY1" s="0"/>
      <c r="ONZ1" s="0"/>
      <c r="OOA1" s="0"/>
      <c r="OOB1" s="0"/>
      <c r="OOC1" s="0"/>
      <c r="OOD1" s="0"/>
      <c r="OOE1" s="0"/>
      <c r="OOF1" s="0"/>
      <c r="OOG1" s="0"/>
      <c r="OOH1" s="0"/>
      <c r="OOI1" s="0"/>
      <c r="OOJ1" s="0"/>
      <c r="OOK1" s="0"/>
      <c r="OOL1" s="0"/>
      <c r="OOM1" s="0"/>
      <c r="OON1" s="0"/>
      <c r="OOO1" s="0"/>
      <c r="OOP1" s="0"/>
      <c r="OOQ1" s="0"/>
      <c r="OOR1" s="0"/>
      <c r="OOS1" s="0"/>
      <c r="OOT1" s="0"/>
      <c r="OOU1" s="0"/>
      <c r="OOV1" s="0"/>
      <c r="OOW1" s="0"/>
      <c r="OOX1" s="0"/>
      <c r="OOY1" s="0"/>
      <c r="OOZ1" s="0"/>
      <c r="OPA1" s="0"/>
      <c r="OPB1" s="0"/>
      <c r="OPC1" s="0"/>
      <c r="OPD1" s="0"/>
      <c r="OPE1" s="0"/>
      <c r="OPF1" s="0"/>
      <c r="OPG1" s="0"/>
      <c r="OPH1" s="0"/>
      <c r="OPI1" s="0"/>
      <c r="OPJ1" s="0"/>
      <c r="OPK1" s="0"/>
      <c r="OPL1" s="0"/>
      <c r="OPM1" s="0"/>
      <c r="OPN1" s="0"/>
      <c r="OPO1" s="0"/>
      <c r="OPP1" s="0"/>
      <c r="OPQ1" s="0"/>
      <c r="OPR1" s="0"/>
      <c r="OPS1" s="0"/>
      <c r="OPT1" s="0"/>
      <c r="OPU1" s="0"/>
      <c r="OPV1" s="0"/>
      <c r="OPW1" s="0"/>
      <c r="OPX1" s="0"/>
      <c r="OPY1" s="0"/>
      <c r="OPZ1" s="0"/>
      <c r="OQA1" s="0"/>
      <c r="OQB1" s="0"/>
      <c r="OQC1" s="0"/>
      <c r="OQD1" s="0"/>
      <c r="OQE1" s="0"/>
      <c r="OQF1" s="0"/>
      <c r="OQG1" s="0"/>
      <c r="OQH1" s="0"/>
      <c r="OQI1" s="0"/>
      <c r="OQJ1" s="0"/>
      <c r="OQK1" s="0"/>
      <c r="OQL1" s="0"/>
      <c r="OQM1" s="0"/>
      <c r="OQN1" s="0"/>
      <c r="OQO1" s="0"/>
      <c r="OQP1" s="0"/>
      <c r="OQQ1" s="0"/>
      <c r="OQR1" s="0"/>
      <c r="OQS1" s="0"/>
      <c r="OQT1" s="0"/>
      <c r="OQU1" s="0"/>
      <c r="OQV1" s="0"/>
      <c r="OQW1" s="0"/>
      <c r="OQX1" s="0"/>
      <c r="OQY1" s="0"/>
      <c r="OQZ1" s="0"/>
      <c r="ORA1" s="0"/>
      <c r="ORB1" s="0"/>
      <c r="ORC1" s="0"/>
      <c r="ORD1" s="0"/>
      <c r="ORE1" s="0"/>
      <c r="ORF1" s="0"/>
      <c r="ORG1" s="0"/>
      <c r="ORH1" s="0"/>
      <c r="ORI1" s="0"/>
      <c r="ORJ1" s="0"/>
      <c r="ORK1" s="0"/>
      <c r="ORL1" s="0"/>
      <c r="ORM1" s="0"/>
      <c r="ORN1" s="0"/>
      <c r="ORO1" s="0"/>
      <c r="ORP1" s="0"/>
      <c r="ORQ1" s="0"/>
      <c r="ORR1" s="0"/>
      <c r="ORS1" s="0"/>
      <c r="ORT1" s="0"/>
      <c r="ORU1" s="0"/>
      <c r="ORV1" s="0"/>
      <c r="ORW1" s="0"/>
      <c r="ORX1" s="0"/>
      <c r="ORY1" s="0"/>
      <c r="ORZ1" s="0"/>
      <c r="OSA1" s="0"/>
      <c r="OSB1" s="0"/>
      <c r="OSC1" s="0"/>
      <c r="OSD1" s="0"/>
      <c r="OSE1" s="0"/>
      <c r="OSF1" s="0"/>
      <c r="OSG1" s="0"/>
      <c r="OSH1" s="0"/>
      <c r="OSI1" s="0"/>
      <c r="OSJ1" s="0"/>
      <c r="OSK1" s="0"/>
      <c r="OSL1" s="0"/>
      <c r="OSM1" s="0"/>
      <c r="OSN1" s="0"/>
      <c r="OSO1" s="0"/>
      <c r="OSP1" s="0"/>
      <c r="OSQ1" s="0"/>
      <c r="OSR1" s="0"/>
      <c r="OSS1" s="0"/>
      <c r="OST1" s="0"/>
      <c r="OSU1" s="0"/>
      <c r="OSV1" s="0"/>
      <c r="OSW1" s="0"/>
      <c r="OSX1" s="0"/>
      <c r="OSY1" s="0"/>
      <c r="OSZ1" s="0"/>
      <c r="OTA1" s="0"/>
      <c r="OTB1" s="0"/>
      <c r="OTC1" s="0"/>
      <c r="OTD1" s="0"/>
      <c r="OTE1" s="0"/>
      <c r="OTF1" s="0"/>
      <c r="OTG1" s="0"/>
      <c r="OTH1" s="0"/>
      <c r="OTI1" s="0"/>
      <c r="OTJ1" s="0"/>
      <c r="OTK1" s="0"/>
      <c r="OTL1" s="0"/>
      <c r="OTM1" s="0"/>
      <c r="OTN1" s="0"/>
      <c r="OTO1" s="0"/>
      <c r="OTP1" s="0"/>
      <c r="OTQ1" s="0"/>
      <c r="OTR1" s="0"/>
      <c r="OTS1" s="0"/>
      <c r="OTT1" s="0"/>
      <c r="OTU1" s="0"/>
      <c r="OTV1" s="0"/>
      <c r="OTW1" s="0"/>
      <c r="OTX1" s="0"/>
      <c r="OTY1" s="0"/>
      <c r="OTZ1" s="0"/>
      <c r="OUA1" s="0"/>
      <c r="OUB1" s="0"/>
      <c r="OUC1" s="0"/>
      <c r="OUD1" s="0"/>
      <c r="OUE1" s="0"/>
      <c r="OUF1" s="0"/>
      <c r="OUG1" s="0"/>
      <c r="OUH1" s="0"/>
      <c r="OUI1" s="0"/>
      <c r="OUJ1" s="0"/>
      <c r="OUK1" s="0"/>
      <c r="OUL1" s="0"/>
      <c r="OUM1" s="0"/>
      <c r="OUN1" s="0"/>
      <c r="OUO1" s="0"/>
      <c r="OUP1" s="0"/>
      <c r="OUQ1" s="0"/>
      <c r="OUR1" s="0"/>
      <c r="OUS1" s="0"/>
      <c r="OUT1" s="0"/>
      <c r="OUU1" s="0"/>
      <c r="OUV1" s="0"/>
      <c r="OUW1" s="0"/>
      <c r="OUX1" s="0"/>
      <c r="OUY1" s="0"/>
      <c r="OUZ1" s="0"/>
      <c r="OVA1" s="0"/>
      <c r="OVB1" s="0"/>
      <c r="OVC1" s="0"/>
      <c r="OVD1" s="0"/>
      <c r="OVE1" s="0"/>
      <c r="OVF1" s="0"/>
      <c r="OVG1" s="0"/>
      <c r="OVH1" s="0"/>
      <c r="OVI1" s="0"/>
      <c r="OVJ1" s="0"/>
      <c r="OVK1" s="0"/>
      <c r="OVL1" s="0"/>
      <c r="OVM1" s="0"/>
      <c r="OVN1" s="0"/>
      <c r="OVO1" s="0"/>
      <c r="OVP1" s="0"/>
      <c r="OVQ1" s="0"/>
      <c r="OVR1" s="0"/>
      <c r="OVS1" s="0"/>
      <c r="OVT1" s="0"/>
      <c r="OVU1" s="0"/>
      <c r="OVV1" s="0"/>
      <c r="OVW1" s="0"/>
      <c r="OVX1" s="0"/>
      <c r="OVY1" s="0"/>
      <c r="OVZ1" s="0"/>
      <c r="OWA1" s="0"/>
      <c r="OWB1" s="0"/>
      <c r="OWC1" s="0"/>
      <c r="OWD1" s="0"/>
      <c r="OWE1" s="0"/>
      <c r="OWF1" s="0"/>
      <c r="OWG1" s="0"/>
      <c r="OWH1" s="0"/>
      <c r="OWI1" s="0"/>
      <c r="OWJ1" s="0"/>
      <c r="OWK1" s="0"/>
      <c r="OWL1" s="0"/>
      <c r="OWM1" s="0"/>
      <c r="OWN1" s="0"/>
      <c r="OWO1" s="0"/>
      <c r="OWP1" s="0"/>
      <c r="OWQ1" s="0"/>
      <c r="OWR1" s="0"/>
      <c r="OWS1" s="0"/>
      <c r="OWT1" s="0"/>
      <c r="OWU1" s="0"/>
      <c r="OWV1" s="0"/>
      <c r="OWW1" s="0"/>
      <c r="OWX1" s="0"/>
      <c r="OWY1" s="0"/>
      <c r="OWZ1" s="0"/>
      <c r="OXA1" s="0"/>
      <c r="OXB1" s="0"/>
      <c r="OXC1" s="0"/>
      <c r="OXD1" s="0"/>
      <c r="OXE1" s="0"/>
      <c r="OXF1" s="0"/>
      <c r="OXG1" s="0"/>
      <c r="OXH1" s="0"/>
      <c r="OXI1" s="0"/>
      <c r="OXJ1" s="0"/>
      <c r="OXK1" s="0"/>
      <c r="OXL1" s="0"/>
      <c r="OXM1" s="0"/>
      <c r="OXN1" s="0"/>
      <c r="OXO1" s="0"/>
      <c r="OXP1" s="0"/>
      <c r="OXQ1" s="0"/>
      <c r="OXR1" s="0"/>
      <c r="OXS1" s="0"/>
      <c r="OXT1" s="0"/>
      <c r="OXU1" s="0"/>
      <c r="OXV1" s="0"/>
      <c r="OXW1" s="0"/>
      <c r="OXX1" s="0"/>
      <c r="OXY1" s="0"/>
      <c r="OXZ1" s="0"/>
      <c r="OYA1" s="0"/>
      <c r="OYB1" s="0"/>
      <c r="OYC1" s="0"/>
      <c r="OYD1" s="0"/>
      <c r="OYE1" s="0"/>
      <c r="OYF1" s="0"/>
      <c r="OYG1" s="0"/>
      <c r="OYH1" s="0"/>
      <c r="OYI1" s="0"/>
      <c r="OYJ1" s="0"/>
      <c r="OYK1" s="0"/>
      <c r="OYL1" s="0"/>
      <c r="OYM1" s="0"/>
      <c r="OYN1" s="0"/>
      <c r="OYO1" s="0"/>
      <c r="OYP1" s="0"/>
      <c r="OYQ1" s="0"/>
      <c r="OYR1" s="0"/>
      <c r="OYS1" s="0"/>
      <c r="OYT1" s="0"/>
      <c r="OYU1" s="0"/>
      <c r="OYV1" s="0"/>
      <c r="OYW1" s="0"/>
      <c r="OYX1" s="0"/>
      <c r="OYY1" s="0"/>
      <c r="OYZ1" s="0"/>
      <c r="OZA1" s="0"/>
      <c r="OZB1" s="0"/>
      <c r="OZC1" s="0"/>
      <c r="OZD1" s="0"/>
      <c r="OZE1" s="0"/>
      <c r="OZF1" s="0"/>
      <c r="OZG1" s="0"/>
      <c r="OZH1" s="0"/>
      <c r="OZI1" s="0"/>
      <c r="OZJ1" s="0"/>
      <c r="OZK1" s="0"/>
      <c r="OZL1" s="0"/>
      <c r="OZM1" s="0"/>
      <c r="OZN1" s="0"/>
      <c r="OZO1" s="0"/>
      <c r="OZP1" s="0"/>
      <c r="OZQ1" s="0"/>
      <c r="OZR1" s="0"/>
      <c r="OZS1" s="0"/>
      <c r="OZT1" s="0"/>
      <c r="OZU1" s="0"/>
      <c r="OZV1" s="0"/>
      <c r="OZW1" s="0"/>
      <c r="OZX1" s="0"/>
      <c r="OZY1" s="0"/>
      <c r="OZZ1" s="0"/>
      <c r="PAA1" s="0"/>
      <c r="PAB1" s="0"/>
      <c r="PAC1" s="0"/>
      <c r="PAD1" s="0"/>
      <c r="PAE1" s="0"/>
      <c r="PAF1" s="0"/>
      <c r="PAG1" s="0"/>
      <c r="PAH1" s="0"/>
      <c r="PAI1" s="0"/>
      <c r="PAJ1" s="0"/>
      <c r="PAK1" s="0"/>
      <c r="PAL1" s="0"/>
      <c r="PAM1" s="0"/>
      <c r="PAN1" s="0"/>
      <c r="PAO1" s="0"/>
      <c r="PAP1" s="0"/>
      <c r="PAQ1" s="0"/>
      <c r="PAR1" s="0"/>
      <c r="PAS1" s="0"/>
      <c r="PAT1" s="0"/>
      <c r="PAU1" s="0"/>
      <c r="PAV1" s="0"/>
      <c r="PAW1" s="0"/>
      <c r="PAX1" s="0"/>
      <c r="PAY1" s="0"/>
      <c r="PAZ1" s="0"/>
      <c r="PBA1" s="0"/>
      <c r="PBB1" s="0"/>
      <c r="PBC1" s="0"/>
      <c r="PBD1" s="0"/>
      <c r="PBE1" s="0"/>
      <c r="PBF1" s="0"/>
      <c r="PBG1" s="0"/>
      <c r="PBH1" s="0"/>
      <c r="PBI1" s="0"/>
      <c r="PBJ1" s="0"/>
      <c r="PBK1" s="0"/>
      <c r="PBL1" s="0"/>
      <c r="PBM1" s="0"/>
      <c r="PBN1" s="0"/>
      <c r="PBO1" s="0"/>
      <c r="PBP1" s="0"/>
      <c r="PBQ1" s="0"/>
      <c r="PBR1" s="0"/>
      <c r="PBS1" s="0"/>
      <c r="PBT1" s="0"/>
      <c r="PBU1" s="0"/>
      <c r="PBV1" s="0"/>
      <c r="PBW1" s="0"/>
      <c r="PBX1" s="0"/>
      <c r="PBY1" s="0"/>
      <c r="PBZ1" s="0"/>
      <c r="PCA1" s="0"/>
      <c r="PCB1" s="0"/>
      <c r="PCC1" s="0"/>
      <c r="PCD1" s="0"/>
      <c r="PCE1" s="0"/>
      <c r="PCF1" s="0"/>
      <c r="PCG1" s="0"/>
      <c r="PCH1" s="0"/>
      <c r="PCI1" s="0"/>
      <c r="PCJ1" s="0"/>
      <c r="PCK1" s="0"/>
      <c r="PCL1" s="0"/>
      <c r="PCM1" s="0"/>
      <c r="PCN1" s="0"/>
      <c r="PCO1" s="0"/>
      <c r="PCP1" s="0"/>
      <c r="PCQ1" s="0"/>
      <c r="PCR1" s="0"/>
      <c r="PCS1" s="0"/>
      <c r="PCT1" s="0"/>
      <c r="PCU1" s="0"/>
      <c r="PCV1" s="0"/>
      <c r="PCW1" s="0"/>
      <c r="PCX1" s="0"/>
      <c r="PCY1" s="0"/>
      <c r="PCZ1" s="0"/>
      <c r="PDA1" s="0"/>
      <c r="PDB1" s="0"/>
      <c r="PDC1" s="0"/>
      <c r="PDD1" s="0"/>
      <c r="PDE1" s="0"/>
      <c r="PDF1" s="0"/>
      <c r="PDG1" s="0"/>
      <c r="PDH1" s="0"/>
      <c r="PDI1" s="0"/>
      <c r="PDJ1" s="0"/>
      <c r="PDK1" s="0"/>
      <c r="PDL1" s="0"/>
      <c r="PDM1" s="0"/>
      <c r="PDN1" s="0"/>
      <c r="PDO1" s="0"/>
      <c r="PDP1" s="0"/>
      <c r="PDQ1" s="0"/>
      <c r="PDR1" s="0"/>
      <c r="PDS1" s="0"/>
      <c r="PDT1" s="0"/>
      <c r="PDU1" s="0"/>
      <c r="PDV1" s="0"/>
      <c r="PDW1" s="0"/>
      <c r="PDX1" s="0"/>
      <c r="PDY1" s="0"/>
      <c r="PDZ1" s="0"/>
      <c r="PEA1" s="0"/>
      <c r="PEB1" s="0"/>
      <c r="PEC1" s="0"/>
      <c r="PED1" s="0"/>
      <c r="PEE1" s="0"/>
      <c r="PEF1" s="0"/>
      <c r="PEG1" s="0"/>
      <c r="PEH1" s="0"/>
      <c r="PEI1" s="0"/>
      <c r="PEJ1" s="0"/>
      <c r="PEK1" s="0"/>
      <c r="PEL1" s="0"/>
      <c r="PEM1" s="0"/>
      <c r="PEN1" s="0"/>
      <c r="PEO1" s="0"/>
      <c r="PEP1" s="0"/>
      <c r="PEQ1" s="0"/>
      <c r="PER1" s="0"/>
      <c r="PES1" s="0"/>
      <c r="PET1" s="0"/>
      <c r="PEU1" s="0"/>
      <c r="PEV1" s="0"/>
      <c r="PEW1" s="0"/>
      <c r="PEX1" s="0"/>
      <c r="PEY1" s="0"/>
      <c r="PEZ1" s="0"/>
      <c r="PFA1" s="0"/>
      <c r="PFB1" s="0"/>
      <c r="PFC1" s="0"/>
      <c r="PFD1" s="0"/>
      <c r="PFE1" s="0"/>
      <c r="PFF1" s="0"/>
      <c r="PFG1" s="0"/>
      <c r="PFH1" s="0"/>
      <c r="PFI1" s="0"/>
      <c r="PFJ1" s="0"/>
      <c r="PFK1" s="0"/>
      <c r="PFL1" s="0"/>
      <c r="PFM1" s="0"/>
      <c r="PFN1" s="0"/>
      <c r="PFO1" s="0"/>
      <c r="PFP1" s="0"/>
      <c r="PFQ1" s="0"/>
      <c r="PFR1" s="0"/>
      <c r="PFS1" s="0"/>
      <c r="PFT1" s="0"/>
      <c r="PFU1" s="0"/>
      <c r="PFV1" s="0"/>
      <c r="PFW1" s="0"/>
      <c r="PFX1" s="0"/>
      <c r="PFY1" s="0"/>
      <c r="PFZ1" s="0"/>
      <c r="PGA1" s="0"/>
      <c r="PGB1" s="0"/>
      <c r="PGC1" s="0"/>
      <c r="PGD1" s="0"/>
      <c r="PGE1" s="0"/>
      <c r="PGF1" s="0"/>
      <c r="PGG1" s="0"/>
      <c r="PGH1" s="0"/>
      <c r="PGI1" s="0"/>
      <c r="PGJ1" s="0"/>
      <c r="PGK1" s="0"/>
      <c r="PGL1" s="0"/>
      <c r="PGM1" s="0"/>
      <c r="PGN1" s="0"/>
      <c r="PGO1" s="0"/>
      <c r="PGP1" s="0"/>
      <c r="PGQ1" s="0"/>
      <c r="PGR1" s="0"/>
      <c r="PGS1" s="0"/>
      <c r="PGT1" s="0"/>
      <c r="PGU1" s="0"/>
      <c r="PGV1" s="0"/>
      <c r="PGW1" s="0"/>
      <c r="PGX1" s="0"/>
      <c r="PGY1" s="0"/>
      <c r="PGZ1" s="0"/>
      <c r="PHA1" s="0"/>
      <c r="PHB1" s="0"/>
      <c r="PHC1" s="0"/>
      <c r="PHD1" s="0"/>
      <c r="PHE1" s="0"/>
      <c r="PHF1" s="0"/>
      <c r="PHG1" s="0"/>
      <c r="PHH1" s="0"/>
      <c r="PHI1" s="0"/>
      <c r="PHJ1" s="0"/>
      <c r="PHK1" s="0"/>
      <c r="PHL1" s="0"/>
      <c r="PHM1" s="0"/>
      <c r="PHN1" s="0"/>
      <c r="PHO1" s="0"/>
      <c r="PHP1" s="0"/>
      <c r="PHQ1" s="0"/>
      <c r="PHR1" s="0"/>
      <c r="PHS1" s="0"/>
      <c r="PHT1" s="0"/>
      <c r="PHU1" s="0"/>
      <c r="PHV1" s="0"/>
      <c r="PHW1" s="0"/>
      <c r="PHX1" s="0"/>
      <c r="PHY1" s="0"/>
      <c r="PHZ1" s="0"/>
      <c r="PIA1" s="0"/>
      <c r="PIB1" s="0"/>
      <c r="PIC1" s="0"/>
      <c r="PID1" s="0"/>
      <c r="PIE1" s="0"/>
      <c r="PIF1" s="0"/>
      <c r="PIG1" s="0"/>
      <c r="PIH1" s="0"/>
      <c r="PII1" s="0"/>
      <c r="PIJ1" s="0"/>
      <c r="PIK1" s="0"/>
      <c r="PIL1" s="0"/>
      <c r="PIM1" s="0"/>
      <c r="PIN1" s="0"/>
      <c r="PIO1" s="0"/>
      <c r="PIP1" s="0"/>
      <c r="PIQ1" s="0"/>
      <c r="PIR1" s="0"/>
      <c r="PIS1" s="0"/>
      <c r="PIT1" s="0"/>
      <c r="PIU1" s="0"/>
      <c r="PIV1" s="0"/>
      <c r="PIW1" s="0"/>
      <c r="PIX1" s="0"/>
      <c r="PIY1" s="0"/>
      <c r="PIZ1" s="0"/>
      <c r="PJA1" s="0"/>
      <c r="PJB1" s="0"/>
      <c r="PJC1" s="0"/>
      <c r="PJD1" s="0"/>
      <c r="PJE1" s="0"/>
      <c r="PJF1" s="0"/>
      <c r="PJG1" s="0"/>
      <c r="PJH1" s="0"/>
      <c r="PJI1" s="0"/>
      <c r="PJJ1" s="0"/>
      <c r="PJK1" s="0"/>
      <c r="PJL1" s="0"/>
      <c r="PJM1" s="0"/>
      <c r="PJN1" s="0"/>
      <c r="PJO1" s="0"/>
      <c r="PJP1" s="0"/>
      <c r="PJQ1" s="0"/>
      <c r="PJR1" s="0"/>
      <c r="PJS1" s="0"/>
      <c r="PJT1" s="0"/>
      <c r="PJU1" s="0"/>
      <c r="PJV1" s="0"/>
      <c r="PJW1" s="0"/>
      <c r="PJX1" s="0"/>
      <c r="PJY1" s="0"/>
      <c r="PJZ1" s="0"/>
      <c r="PKA1" s="0"/>
      <c r="PKB1" s="0"/>
      <c r="PKC1" s="0"/>
      <c r="PKD1" s="0"/>
      <c r="PKE1" s="0"/>
      <c r="PKF1" s="0"/>
      <c r="PKG1" s="0"/>
      <c r="PKH1" s="0"/>
      <c r="PKI1" s="0"/>
      <c r="PKJ1" s="0"/>
      <c r="PKK1" s="0"/>
      <c r="PKL1" s="0"/>
      <c r="PKM1" s="0"/>
      <c r="PKN1" s="0"/>
      <c r="PKO1" s="0"/>
      <c r="PKP1" s="0"/>
      <c r="PKQ1" s="0"/>
      <c r="PKR1" s="0"/>
      <c r="PKS1" s="0"/>
      <c r="PKT1" s="0"/>
      <c r="PKU1" s="0"/>
      <c r="PKV1" s="0"/>
      <c r="PKW1" s="0"/>
      <c r="PKX1" s="0"/>
      <c r="PKY1" s="0"/>
      <c r="PKZ1" s="0"/>
      <c r="PLA1" s="0"/>
      <c r="PLB1" s="0"/>
      <c r="PLC1" s="0"/>
      <c r="PLD1" s="0"/>
      <c r="PLE1" s="0"/>
      <c r="PLF1" s="0"/>
      <c r="PLG1" s="0"/>
      <c r="PLH1" s="0"/>
      <c r="PLI1" s="0"/>
      <c r="PLJ1" s="0"/>
      <c r="PLK1" s="0"/>
      <c r="PLL1" s="0"/>
      <c r="PLM1" s="0"/>
      <c r="PLN1" s="0"/>
      <c r="PLO1" s="0"/>
      <c r="PLP1" s="0"/>
      <c r="PLQ1" s="0"/>
      <c r="PLR1" s="0"/>
      <c r="PLS1" s="0"/>
      <c r="PLT1" s="0"/>
      <c r="PLU1" s="0"/>
      <c r="PLV1" s="0"/>
      <c r="PLW1" s="0"/>
      <c r="PLX1" s="0"/>
      <c r="PLY1" s="0"/>
      <c r="PLZ1" s="0"/>
      <c r="PMA1" s="0"/>
      <c r="PMB1" s="0"/>
      <c r="PMC1" s="0"/>
      <c r="PMD1" s="0"/>
      <c r="PME1" s="0"/>
      <c r="PMF1" s="0"/>
      <c r="PMG1" s="0"/>
      <c r="PMH1" s="0"/>
      <c r="PMI1" s="0"/>
      <c r="PMJ1" s="0"/>
      <c r="PMK1" s="0"/>
      <c r="PML1" s="0"/>
      <c r="PMM1" s="0"/>
      <c r="PMN1" s="0"/>
      <c r="PMO1" s="0"/>
      <c r="PMP1" s="0"/>
      <c r="PMQ1" s="0"/>
      <c r="PMR1" s="0"/>
      <c r="PMS1" s="0"/>
      <c r="PMT1" s="0"/>
      <c r="PMU1" s="0"/>
      <c r="PMV1" s="0"/>
      <c r="PMW1" s="0"/>
      <c r="PMX1" s="0"/>
      <c r="PMY1" s="0"/>
      <c r="PMZ1" s="0"/>
      <c r="PNA1" s="0"/>
      <c r="PNB1" s="0"/>
      <c r="PNC1" s="0"/>
      <c r="PND1" s="0"/>
      <c r="PNE1" s="0"/>
      <c r="PNF1" s="0"/>
      <c r="PNG1" s="0"/>
      <c r="PNH1" s="0"/>
      <c r="PNI1" s="0"/>
      <c r="PNJ1" s="0"/>
      <c r="PNK1" s="0"/>
      <c r="PNL1" s="0"/>
      <c r="PNM1" s="0"/>
      <c r="PNN1" s="0"/>
      <c r="PNO1" s="0"/>
      <c r="PNP1" s="0"/>
      <c r="PNQ1" s="0"/>
      <c r="PNR1" s="0"/>
      <c r="PNS1" s="0"/>
      <c r="PNT1" s="0"/>
      <c r="PNU1" s="0"/>
      <c r="PNV1" s="0"/>
      <c r="PNW1" s="0"/>
      <c r="PNX1" s="0"/>
      <c r="PNY1" s="0"/>
      <c r="PNZ1" s="0"/>
      <c r="POA1" s="0"/>
      <c r="POB1" s="0"/>
      <c r="POC1" s="0"/>
      <c r="POD1" s="0"/>
      <c r="POE1" s="0"/>
      <c r="POF1" s="0"/>
      <c r="POG1" s="0"/>
      <c r="POH1" s="0"/>
      <c r="POI1" s="0"/>
      <c r="POJ1" s="0"/>
      <c r="POK1" s="0"/>
      <c r="POL1" s="0"/>
      <c r="POM1" s="0"/>
      <c r="PON1" s="0"/>
      <c r="POO1" s="0"/>
      <c r="POP1" s="0"/>
      <c r="POQ1" s="0"/>
      <c r="POR1" s="0"/>
      <c r="POS1" s="0"/>
      <c r="POT1" s="0"/>
      <c r="POU1" s="0"/>
      <c r="POV1" s="0"/>
      <c r="POW1" s="0"/>
      <c r="POX1" s="0"/>
      <c r="POY1" s="0"/>
      <c r="POZ1" s="0"/>
      <c r="PPA1" s="0"/>
      <c r="PPB1" s="0"/>
      <c r="PPC1" s="0"/>
      <c r="PPD1" s="0"/>
      <c r="PPE1" s="0"/>
      <c r="PPF1" s="0"/>
      <c r="PPG1" s="0"/>
      <c r="PPH1" s="0"/>
      <c r="PPI1" s="0"/>
      <c r="PPJ1" s="0"/>
      <c r="PPK1" s="0"/>
      <c r="PPL1" s="0"/>
      <c r="PPM1" s="0"/>
      <c r="PPN1" s="0"/>
      <c r="PPO1" s="0"/>
      <c r="PPP1" s="0"/>
      <c r="PPQ1" s="0"/>
      <c r="PPR1" s="0"/>
      <c r="PPS1" s="0"/>
      <c r="PPT1" s="0"/>
      <c r="PPU1" s="0"/>
      <c r="PPV1" s="0"/>
      <c r="PPW1" s="0"/>
      <c r="PPX1" s="0"/>
      <c r="PPY1" s="0"/>
      <c r="PPZ1" s="0"/>
      <c r="PQA1" s="0"/>
      <c r="PQB1" s="0"/>
      <c r="PQC1" s="0"/>
      <c r="PQD1" s="0"/>
      <c r="PQE1" s="0"/>
      <c r="PQF1" s="0"/>
      <c r="PQG1" s="0"/>
      <c r="PQH1" s="0"/>
      <c r="PQI1" s="0"/>
      <c r="PQJ1" s="0"/>
      <c r="PQK1" s="0"/>
      <c r="PQL1" s="0"/>
      <c r="PQM1" s="0"/>
      <c r="PQN1" s="0"/>
      <c r="PQO1" s="0"/>
      <c r="PQP1" s="0"/>
      <c r="PQQ1" s="0"/>
      <c r="PQR1" s="0"/>
      <c r="PQS1" s="0"/>
      <c r="PQT1" s="0"/>
      <c r="PQU1" s="0"/>
      <c r="PQV1" s="0"/>
      <c r="PQW1" s="0"/>
      <c r="PQX1" s="0"/>
      <c r="PQY1" s="0"/>
      <c r="PQZ1" s="0"/>
      <c r="PRA1" s="0"/>
      <c r="PRB1" s="0"/>
      <c r="PRC1" s="0"/>
      <c r="PRD1" s="0"/>
      <c r="PRE1" s="0"/>
      <c r="PRF1" s="0"/>
      <c r="PRG1" s="0"/>
      <c r="PRH1" s="0"/>
      <c r="PRI1" s="0"/>
      <c r="PRJ1" s="0"/>
      <c r="PRK1" s="0"/>
      <c r="PRL1" s="0"/>
      <c r="PRM1" s="0"/>
      <c r="PRN1" s="0"/>
      <c r="PRO1" s="0"/>
      <c r="PRP1" s="0"/>
      <c r="PRQ1" s="0"/>
      <c r="PRR1" s="0"/>
      <c r="PRS1" s="0"/>
      <c r="PRT1" s="0"/>
      <c r="PRU1" s="0"/>
      <c r="PRV1" s="0"/>
      <c r="PRW1" s="0"/>
      <c r="PRX1" s="0"/>
      <c r="PRY1" s="0"/>
      <c r="PRZ1" s="0"/>
      <c r="PSA1" s="0"/>
      <c r="PSB1" s="0"/>
      <c r="PSC1" s="0"/>
      <c r="PSD1" s="0"/>
      <c r="PSE1" s="0"/>
      <c r="PSF1" s="0"/>
      <c r="PSG1" s="0"/>
      <c r="PSH1" s="0"/>
      <c r="PSI1" s="0"/>
      <c r="PSJ1" s="0"/>
      <c r="PSK1" s="0"/>
      <c r="PSL1" s="0"/>
      <c r="PSM1" s="0"/>
      <c r="PSN1" s="0"/>
      <c r="PSO1" s="0"/>
      <c r="PSP1" s="0"/>
      <c r="PSQ1" s="0"/>
      <c r="PSR1" s="0"/>
      <c r="PSS1" s="0"/>
      <c r="PST1" s="0"/>
      <c r="PSU1" s="0"/>
      <c r="PSV1" s="0"/>
      <c r="PSW1" s="0"/>
      <c r="PSX1" s="0"/>
      <c r="PSY1" s="0"/>
      <c r="PSZ1" s="0"/>
      <c r="PTA1" s="0"/>
      <c r="PTB1" s="0"/>
      <c r="PTC1" s="0"/>
      <c r="PTD1" s="0"/>
      <c r="PTE1" s="0"/>
      <c r="PTF1" s="0"/>
      <c r="PTG1" s="0"/>
      <c r="PTH1" s="0"/>
      <c r="PTI1" s="0"/>
      <c r="PTJ1" s="0"/>
      <c r="PTK1" s="0"/>
      <c r="PTL1" s="0"/>
      <c r="PTM1" s="0"/>
      <c r="PTN1" s="0"/>
      <c r="PTO1" s="0"/>
      <c r="PTP1" s="0"/>
      <c r="PTQ1" s="0"/>
      <c r="PTR1" s="0"/>
      <c r="PTS1" s="0"/>
      <c r="PTT1" s="0"/>
      <c r="PTU1" s="0"/>
      <c r="PTV1" s="0"/>
      <c r="PTW1" s="0"/>
      <c r="PTX1" s="0"/>
      <c r="PTY1" s="0"/>
      <c r="PTZ1" s="0"/>
      <c r="PUA1" s="0"/>
      <c r="PUB1" s="0"/>
      <c r="PUC1" s="0"/>
      <c r="PUD1" s="0"/>
      <c r="PUE1" s="0"/>
      <c r="PUF1" s="0"/>
      <c r="PUG1" s="0"/>
      <c r="PUH1" s="0"/>
      <c r="PUI1" s="0"/>
      <c r="PUJ1" s="0"/>
      <c r="PUK1" s="0"/>
      <c r="PUL1" s="0"/>
      <c r="PUM1" s="0"/>
      <c r="PUN1" s="0"/>
      <c r="PUO1" s="0"/>
      <c r="PUP1" s="0"/>
      <c r="PUQ1" s="0"/>
      <c r="PUR1" s="0"/>
      <c r="PUS1" s="0"/>
      <c r="PUT1" s="0"/>
      <c r="PUU1" s="0"/>
      <c r="PUV1" s="0"/>
      <c r="PUW1" s="0"/>
      <c r="PUX1" s="0"/>
      <c r="PUY1" s="0"/>
      <c r="PUZ1" s="0"/>
      <c r="PVA1" s="0"/>
      <c r="PVB1" s="0"/>
      <c r="PVC1" s="0"/>
      <c r="PVD1" s="0"/>
      <c r="PVE1" s="0"/>
      <c r="PVF1" s="0"/>
      <c r="PVG1" s="0"/>
      <c r="PVH1" s="0"/>
      <c r="PVI1" s="0"/>
      <c r="PVJ1" s="0"/>
      <c r="PVK1" s="0"/>
      <c r="PVL1" s="0"/>
      <c r="PVM1" s="0"/>
      <c r="PVN1" s="0"/>
      <c r="PVO1" s="0"/>
      <c r="PVP1" s="0"/>
      <c r="PVQ1" s="0"/>
      <c r="PVR1" s="0"/>
      <c r="PVS1" s="0"/>
      <c r="PVT1" s="0"/>
      <c r="PVU1" s="0"/>
      <c r="PVV1" s="0"/>
      <c r="PVW1" s="0"/>
      <c r="PVX1" s="0"/>
      <c r="PVY1" s="0"/>
      <c r="PVZ1" s="0"/>
      <c r="PWA1" s="0"/>
      <c r="PWB1" s="0"/>
      <c r="PWC1" s="0"/>
      <c r="PWD1" s="0"/>
      <c r="PWE1" s="0"/>
      <c r="PWF1" s="0"/>
      <c r="PWG1" s="0"/>
      <c r="PWH1" s="0"/>
      <c r="PWI1" s="0"/>
      <c r="PWJ1" s="0"/>
      <c r="PWK1" s="0"/>
      <c r="PWL1" s="0"/>
      <c r="PWM1" s="0"/>
      <c r="PWN1" s="0"/>
      <c r="PWO1" s="0"/>
      <c r="PWP1" s="0"/>
      <c r="PWQ1" s="0"/>
      <c r="PWR1" s="0"/>
      <c r="PWS1" s="0"/>
      <c r="PWT1" s="0"/>
      <c r="PWU1" s="0"/>
      <c r="PWV1" s="0"/>
      <c r="PWW1" s="0"/>
      <c r="PWX1" s="0"/>
      <c r="PWY1" s="0"/>
      <c r="PWZ1" s="0"/>
      <c r="PXA1" s="0"/>
      <c r="PXB1" s="0"/>
      <c r="PXC1" s="0"/>
      <c r="PXD1" s="0"/>
      <c r="PXE1" s="0"/>
      <c r="PXF1" s="0"/>
      <c r="PXG1" s="0"/>
      <c r="PXH1" s="0"/>
      <c r="PXI1" s="0"/>
      <c r="PXJ1" s="0"/>
      <c r="PXK1" s="0"/>
      <c r="PXL1" s="0"/>
      <c r="PXM1" s="0"/>
      <c r="PXN1" s="0"/>
      <c r="PXO1" s="0"/>
      <c r="PXP1" s="0"/>
      <c r="PXQ1" s="0"/>
      <c r="PXR1" s="0"/>
      <c r="PXS1" s="0"/>
      <c r="PXT1" s="0"/>
      <c r="PXU1" s="0"/>
      <c r="PXV1" s="0"/>
      <c r="PXW1" s="0"/>
      <c r="PXX1" s="0"/>
      <c r="PXY1" s="0"/>
      <c r="PXZ1" s="0"/>
      <c r="PYA1" s="0"/>
      <c r="PYB1" s="0"/>
      <c r="PYC1" s="0"/>
      <c r="PYD1" s="0"/>
      <c r="PYE1" s="0"/>
      <c r="PYF1" s="0"/>
      <c r="PYG1" s="0"/>
      <c r="PYH1" s="0"/>
      <c r="PYI1" s="0"/>
      <c r="PYJ1" s="0"/>
      <c r="PYK1" s="0"/>
      <c r="PYL1" s="0"/>
      <c r="PYM1" s="0"/>
      <c r="PYN1" s="0"/>
      <c r="PYO1" s="0"/>
      <c r="PYP1" s="0"/>
      <c r="PYQ1" s="0"/>
      <c r="PYR1" s="0"/>
      <c r="PYS1" s="0"/>
      <c r="PYT1" s="0"/>
      <c r="PYU1" s="0"/>
      <c r="PYV1" s="0"/>
      <c r="PYW1" s="0"/>
      <c r="PYX1" s="0"/>
      <c r="PYY1" s="0"/>
      <c r="PYZ1" s="0"/>
      <c r="PZA1" s="0"/>
      <c r="PZB1" s="0"/>
      <c r="PZC1" s="0"/>
      <c r="PZD1" s="0"/>
      <c r="PZE1" s="0"/>
      <c r="PZF1" s="0"/>
      <c r="PZG1" s="0"/>
      <c r="PZH1" s="0"/>
      <c r="PZI1" s="0"/>
      <c r="PZJ1" s="0"/>
      <c r="PZK1" s="0"/>
      <c r="PZL1" s="0"/>
      <c r="PZM1" s="0"/>
      <c r="PZN1" s="0"/>
      <c r="PZO1" s="0"/>
      <c r="PZP1" s="0"/>
      <c r="PZQ1" s="0"/>
      <c r="PZR1" s="0"/>
      <c r="PZS1" s="0"/>
      <c r="PZT1" s="0"/>
      <c r="PZU1" s="0"/>
      <c r="PZV1" s="0"/>
      <c r="PZW1" s="0"/>
      <c r="PZX1" s="0"/>
      <c r="PZY1" s="0"/>
      <c r="PZZ1" s="0"/>
      <c r="QAA1" s="0"/>
      <c r="QAB1" s="0"/>
      <c r="QAC1" s="0"/>
      <c r="QAD1" s="0"/>
      <c r="QAE1" s="0"/>
      <c r="QAF1" s="0"/>
      <c r="QAG1" s="0"/>
      <c r="QAH1" s="0"/>
      <c r="QAI1" s="0"/>
      <c r="QAJ1" s="0"/>
      <c r="QAK1" s="0"/>
      <c r="QAL1" s="0"/>
      <c r="QAM1" s="0"/>
      <c r="QAN1" s="0"/>
      <c r="QAO1" s="0"/>
      <c r="QAP1" s="0"/>
      <c r="QAQ1" s="0"/>
      <c r="QAR1" s="0"/>
      <c r="QAS1" s="0"/>
      <c r="QAT1" s="0"/>
      <c r="QAU1" s="0"/>
      <c r="QAV1" s="0"/>
      <c r="QAW1" s="0"/>
      <c r="QAX1" s="0"/>
      <c r="QAY1" s="0"/>
      <c r="QAZ1" s="0"/>
      <c r="QBA1" s="0"/>
      <c r="QBB1" s="0"/>
      <c r="QBC1" s="0"/>
      <c r="QBD1" s="0"/>
      <c r="QBE1" s="0"/>
      <c r="QBF1" s="0"/>
      <c r="QBG1" s="0"/>
      <c r="QBH1" s="0"/>
      <c r="QBI1" s="0"/>
      <c r="QBJ1" s="0"/>
      <c r="QBK1" s="0"/>
      <c r="QBL1" s="0"/>
      <c r="QBM1" s="0"/>
      <c r="QBN1" s="0"/>
      <c r="QBO1" s="0"/>
      <c r="QBP1" s="0"/>
      <c r="QBQ1" s="0"/>
      <c r="QBR1" s="0"/>
      <c r="QBS1" s="0"/>
      <c r="QBT1" s="0"/>
      <c r="QBU1" s="0"/>
      <c r="QBV1" s="0"/>
      <c r="QBW1" s="0"/>
      <c r="QBX1" s="0"/>
      <c r="QBY1" s="0"/>
      <c r="QBZ1" s="0"/>
      <c r="QCA1" s="0"/>
      <c r="QCB1" s="0"/>
      <c r="QCC1" s="0"/>
      <c r="QCD1" s="0"/>
      <c r="QCE1" s="0"/>
      <c r="QCF1" s="0"/>
      <c r="QCG1" s="0"/>
      <c r="QCH1" s="0"/>
      <c r="QCI1" s="0"/>
      <c r="QCJ1" s="0"/>
      <c r="QCK1" s="0"/>
      <c r="QCL1" s="0"/>
      <c r="QCM1" s="0"/>
      <c r="QCN1" s="0"/>
      <c r="QCO1" s="0"/>
      <c r="QCP1" s="0"/>
      <c r="QCQ1" s="0"/>
      <c r="QCR1" s="0"/>
      <c r="QCS1" s="0"/>
      <c r="QCT1" s="0"/>
      <c r="QCU1" s="0"/>
      <c r="QCV1" s="0"/>
      <c r="QCW1" s="0"/>
      <c r="QCX1" s="0"/>
      <c r="QCY1" s="0"/>
      <c r="QCZ1" s="0"/>
      <c r="QDA1" s="0"/>
      <c r="QDB1" s="0"/>
      <c r="QDC1" s="0"/>
      <c r="QDD1" s="0"/>
      <c r="QDE1" s="0"/>
      <c r="QDF1" s="0"/>
      <c r="QDG1" s="0"/>
      <c r="QDH1" s="0"/>
      <c r="QDI1" s="0"/>
      <c r="QDJ1" s="0"/>
      <c r="QDK1" s="0"/>
      <c r="QDL1" s="0"/>
      <c r="QDM1" s="0"/>
      <c r="QDN1" s="0"/>
      <c r="QDO1" s="0"/>
      <c r="QDP1" s="0"/>
      <c r="QDQ1" s="0"/>
      <c r="QDR1" s="0"/>
      <c r="QDS1" s="0"/>
      <c r="QDT1" s="0"/>
      <c r="QDU1" s="0"/>
      <c r="QDV1" s="0"/>
      <c r="QDW1" s="0"/>
      <c r="QDX1" s="0"/>
      <c r="QDY1" s="0"/>
      <c r="QDZ1" s="0"/>
      <c r="QEA1" s="0"/>
      <c r="QEB1" s="0"/>
      <c r="QEC1" s="0"/>
      <c r="QED1" s="0"/>
      <c r="QEE1" s="0"/>
      <c r="QEF1" s="0"/>
      <c r="QEG1" s="0"/>
      <c r="QEH1" s="0"/>
      <c r="QEI1" s="0"/>
      <c r="QEJ1" s="0"/>
      <c r="QEK1" s="0"/>
      <c r="QEL1" s="0"/>
      <c r="QEM1" s="0"/>
      <c r="QEN1" s="0"/>
      <c r="QEO1" s="0"/>
      <c r="QEP1" s="0"/>
      <c r="QEQ1" s="0"/>
      <c r="QER1" s="0"/>
      <c r="QES1" s="0"/>
      <c r="QET1" s="0"/>
      <c r="QEU1" s="0"/>
      <c r="QEV1" s="0"/>
      <c r="QEW1" s="0"/>
      <c r="QEX1" s="0"/>
      <c r="QEY1" s="0"/>
      <c r="QEZ1" s="0"/>
      <c r="QFA1" s="0"/>
      <c r="QFB1" s="0"/>
      <c r="QFC1" s="0"/>
      <c r="QFD1" s="0"/>
      <c r="QFE1" s="0"/>
      <c r="QFF1" s="0"/>
      <c r="QFG1" s="0"/>
      <c r="QFH1" s="0"/>
      <c r="QFI1" s="0"/>
      <c r="QFJ1" s="0"/>
      <c r="QFK1" s="0"/>
      <c r="QFL1" s="0"/>
      <c r="QFM1" s="0"/>
      <c r="QFN1" s="0"/>
      <c r="QFO1" s="0"/>
      <c r="QFP1" s="0"/>
      <c r="QFQ1" s="0"/>
      <c r="QFR1" s="0"/>
      <c r="QFS1" s="0"/>
      <c r="QFT1" s="0"/>
      <c r="QFU1" s="0"/>
      <c r="QFV1" s="0"/>
      <c r="QFW1" s="0"/>
      <c r="QFX1" s="0"/>
      <c r="QFY1" s="0"/>
      <c r="QFZ1" s="0"/>
      <c r="QGA1" s="0"/>
      <c r="QGB1" s="0"/>
      <c r="QGC1" s="0"/>
      <c r="QGD1" s="0"/>
      <c r="QGE1" s="0"/>
      <c r="QGF1" s="0"/>
      <c r="QGG1" s="0"/>
      <c r="QGH1" s="0"/>
      <c r="QGI1" s="0"/>
      <c r="QGJ1" s="0"/>
      <c r="QGK1" s="0"/>
      <c r="QGL1" s="0"/>
      <c r="QGM1" s="0"/>
      <c r="QGN1" s="0"/>
      <c r="QGO1" s="0"/>
      <c r="QGP1" s="0"/>
      <c r="QGQ1" s="0"/>
      <c r="QGR1" s="0"/>
      <c r="QGS1" s="0"/>
      <c r="QGT1" s="0"/>
      <c r="QGU1" s="0"/>
      <c r="QGV1" s="0"/>
      <c r="QGW1" s="0"/>
      <c r="QGX1" s="0"/>
      <c r="QGY1" s="0"/>
      <c r="QGZ1" s="0"/>
      <c r="QHA1" s="0"/>
      <c r="QHB1" s="0"/>
      <c r="QHC1" s="0"/>
      <c r="QHD1" s="0"/>
      <c r="QHE1" s="0"/>
      <c r="QHF1" s="0"/>
      <c r="QHG1" s="0"/>
      <c r="QHH1" s="0"/>
      <c r="QHI1" s="0"/>
      <c r="QHJ1" s="0"/>
      <c r="QHK1" s="0"/>
      <c r="QHL1" s="0"/>
      <c r="QHM1" s="0"/>
      <c r="QHN1" s="0"/>
      <c r="QHO1" s="0"/>
      <c r="QHP1" s="0"/>
      <c r="QHQ1" s="0"/>
      <c r="QHR1" s="0"/>
      <c r="QHS1" s="0"/>
      <c r="QHT1" s="0"/>
      <c r="QHU1" s="0"/>
      <c r="QHV1" s="0"/>
      <c r="QHW1" s="0"/>
      <c r="QHX1" s="0"/>
      <c r="QHY1" s="0"/>
      <c r="QHZ1" s="0"/>
      <c r="QIA1" s="0"/>
      <c r="QIB1" s="0"/>
      <c r="QIC1" s="0"/>
      <c r="QID1" s="0"/>
      <c r="QIE1" s="0"/>
      <c r="QIF1" s="0"/>
      <c r="QIG1" s="0"/>
      <c r="QIH1" s="0"/>
      <c r="QII1" s="0"/>
      <c r="QIJ1" s="0"/>
      <c r="QIK1" s="0"/>
      <c r="QIL1" s="0"/>
      <c r="QIM1" s="0"/>
      <c r="QIN1" s="0"/>
      <c r="QIO1" s="0"/>
      <c r="QIP1" s="0"/>
      <c r="QIQ1" s="0"/>
      <c r="QIR1" s="0"/>
      <c r="QIS1" s="0"/>
      <c r="QIT1" s="0"/>
      <c r="QIU1" s="0"/>
      <c r="QIV1" s="0"/>
      <c r="QIW1" s="0"/>
      <c r="QIX1" s="0"/>
      <c r="QIY1" s="0"/>
      <c r="QIZ1" s="0"/>
      <c r="QJA1" s="0"/>
      <c r="QJB1" s="0"/>
      <c r="QJC1" s="0"/>
      <c r="QJD1" s="0"/>
      <c r="QJE1" s="0"/>
      <c r="QJF1" s="0"/>
      <c r="QJG1" s="0"/>
      <c r="QJH1" s="0"/>
      <c r="QJI1" s="0"/>
      <c r="QJJ1" s="0"/>
      <c r="QJK1" s="0"/>
      <c r="QJL1" s="0"/>
      <c r="QJM1" s="0"/>
      <c r="QJN1" s="0"/>
      <c r="QJO1" s="0"/>
      <c r="QJP1" s="0"/>
      <c r="QJQ1" s="0"/>
      <c r="QJR1" s="0"/>
      <c r="QJS1" s="0"/>
      <c r="QJT1" s="0"/>
      <c r="QJU1" s="0"/>
      <c r="QJV1" s="0"/>
      <c r="QJW1" s="0"/>
      <c r="QJX1" s="0"/>
      <c r="QJY1" s="0"/>
      <c r="QJZ1" s="0"/>
      <c r="QKA1" s="0"/>
      <c r="QKB1" s="0"/>
      <c r="QKC1" s="0"/>
      <c r="QKD1" s="0"/>
      <c r="QKE1" s="0"/>
      <c r="QKF1" s="0"/>
      <c r="QKG1" s="0"/>
      <c r="QKH1" s="0"/>
      <c r="QKI1" s="0"/>
      <c r="QKJ1" s="0"/>
      <c r="QKK1" s="0"/>
      <c r="QKL1" s="0"/>
      <c r="QKM1" s="0"/>
      <c r="QKN1" s="0"/>
      <c r="QKO1" s="0"/>
      <c r="QKP1" s="0"/>
      <c r="QKQ1" s="0"/>
      <c r="QKR1" s="0"/>
      <c r="QKS1" s="0"/>
      <c r="QKT1" s="0"/>
      <c r="QKU1" s="0"/>
      <c r="QKV1" s="0"/>
      <c r="QKW1" s="0"/>
      <c r="QKX1" s="0"/>
      <c r="QKY1" s="0"/>
      <c r="QKZ1" s="0"/>
      <c r="QLA1" s="0"/>
      <c r="QLB1" s="0"/>
      <c r="QLC1" s="0"/>
      <c r="QLD1" s="0"/>
      <c r="QLE1" s="0"/>
      <c r="QLF1" s="0"/>
      <c r="QLG1" s="0"/>
      <c r="QLH1" s="0"/>
      <c r="QLI1" s="0"/>
      <c r="QLJ1" s="0"/>
      <c r="QLK1" s="0"/>
      <c r="QLL1" s="0"/>
      <c r="QLM1" s="0"/>
      <c r="QLN1" s="0"/>
      <c r="QLO1" s="0"/>
      <c r="QLP1" s="0"/>
      <c r="QLQ1" s="0"/>
      <c r="QLR1" s="0"/>
      <c r="QLS1" s="0"/>
      <c r="QLT1" s="0"/>
      <c r="QLU1" s="0"/>
      <c r="QLV1" s="0"/>
      <c r="QLW1" s="0"/>
      <c r="QLX1" s="0"/>
      <c r="QLY1" s="0"/>
      <c r="QLZ1" s="0"/>
      <c r="QMA1" s="0"/>
      <c r="QMB1" s="0"/>
      <c r="QMC1" s="0"/>
      <c r="QMD1" s="0"/>
      <c r="QME1" s="0"/>
      <c r="QMF1" s="0"/>
      <c r="QMG1" s="0"/>
      <c r="QMH1" s="0"/>
      <c r="QMI1" s="0"/>
      <c r="QMJ1" s="0"/>
      <c r="QMK1" s="0"/>
      <c r="QML1" s="0"/>
      <c r="QMM1" s="0"/>
      <c r="QMN1" s="0"/>
      <c r="QMO1" s="0"/>
      <c r="QMP1" s="0"/>
      <c r="QMQ1" s="0"/>
      <c r="QMR1" s="0"/>
      <c r="QMS1" s="0"/>
      <c r="QMT1" s="0"/>
      <c r="QMU1" s="0"/>
      <c r="QMV1" s="0"/>
      <c r="QMW1" s="0"/>
      <c r="QMX1" s="0"/>
      <c r="QMY1" s="0"/>
      <c r="QMZ1" s="0"/>
      <c r="QNA1" s="0"/>
      <c r="QNB1" s="0"/>
      <c r="QNC1" s="0"/>
      <c r="QND1" s="0"/>
      <c r="QNE1" s="0"/>
      <c r="QNF1" s="0"/>
      <c r="QNG1" s="0"/>
      <c r="QNH1" s="0"/>
      <c r="QNI1" s="0"/>
      <c r="QNJ1" s="0"/>
      <c r="QNK1" s="0"/>
      <c r="QNL1" s="0"/>
      <c r="QNM1" s="0"/>
      <c r="QNN1" s="0"/>
      <c r="QNO1" s="0"/>
      <c r="QNP1" s="0"/>
      <c r="QNQ1" s="0"/>
      <c r="QNR1" s="0"/>
      <c r="QNS1" s="0"/>
      <c r="QNT1" s="0"/>
      <c r="QNU1" s="0"/>
      <c r="QNV1" s="0"/>
      <c r="QNW1" s="0"/>
      <c r="QNX1" s="0"/>
      <c r="QNY1" s="0"/>
      <c r="QNZ1" s="0"/>
      <c r="QOA1" s="0"/>
      <c r="QOB1" s="0"/>
      <c r="QOC1" s="0"/>
      <c r="QOD1" s="0"/>
      <c r="QOE1" s="0"/>
      <c r="QOF1" s="0"/>
      <c r="QOG1" s="0"/>
      <c r="QOH1" s="0"/>
      <c r="QOI1" s="0"/>
      <c r="QOJ1" s="0"/>
      <c r="QOK1" s="0"/>
      <c r="QOL1" s="0"/>
      <c r="QOM1" s="0"/>
      <c r="QON1" s="0"/>
      <c r="QOO1" s="0"/>
      <c r="QOP1" s="0"/>
      <c r="QOQ1" s="0"/>
      <c r="QOR1" s="0"/>
      <c r="QOS1" s="0"/>
      <c r="QOT1" s="0"/>
      <c r="QOU1" s="0"/>
      <c r="QOV1" s="0"/>
      <c r="QOW1" s="0"/>
      <c r="QOX1" s="0"/>
      <c r="QOY1" s="0"/>
      <c r="QOZ1" s="0"/>
      <c r="QPA1" s="0"/>
      <c r="QPB1" s="0"/>
      <c r="QPC1" s="0"/>
      <c r="QPD1" s="0"/>
      <c r="QPE1" s="0"/>
      <c r="QPF1" s="0"/>
      <c r="QPG1" s="0"/>
      <c r="QPH1" s="0"/>
      <c r="QPI1" s="0"/>
      <c r="QPJ1" s="0"/>
      <c r="QPK1" s="0"/>
      <c r="QPL1" s="0"/>
      <c r="QPM1" s="0"/>
      <c r="QPN1" s="0"/>
      <c r="QPO1" s="0"/>
      <c r="QPP1" s="0"/>
      <c r="QPQ1" s="0"/>
      <c r="QPR1" s="0"/>
      <c r="QPS1" s="0"/>
      <c r="QPT1" s="0"/>
      <c r="QPU1" s="0"/>
      <c r="QPV1" s="0"/>
      <c r="QPW1" s="0"/>
      <c r="QPX1" s="0"/>
      <c r="QPY1" s="0"/>
      <c r="QPZ1" s="0"/>
      <c r="QQA1" s="0"/>
      <c r="QQB1" s="0"/>
      <c r="QQC1" s="0"/>
      <c r="QQD1" s="0"/>
      <c r="QQE1" s="0"/>
      <c r="QQF1" s="0"/>
      <c r="QQG1" s="0"/>
      <c r="QQH1" s="0"/>
      <c r="QQI1" s="0"/>
      <c r="QQJ1" s="0"/>
      <c r="QQK1" s="0"/>
      <c r="QQL1" s="0"/>
      <c r="QQM1" s="0"/>
      <c r="QQN1" s="0"/>
      <c r="QQO1" s="0"/>
      <c r="QQP1" s="0"/>
      <c r="QQQ1" s="0"/>
      <c r="QQR1" s="0"/>
      <c r="QQS1" s="0"/>
      <c r="QQT1" s="0"/>
      <c r="QQU1" s="0"/>
      <c r="QQV1" s="0"/>
      <c r="QQW1" s="0"/>
      <c r="QQX1" s="0"/>
      <c r="QQY1" s="0"/>
      <c r="QQZ1" s="0"/>
      <c r="QRA1" s="0"/>
      <c r="QRB1" s="0"/>
      <c r="QRC1" s="0"/>
      <c r="QRD1" s="0"/>
      <c r="QRE1" s="0"/>
      <c r="QRF1" s="0"/>
      <c r="QRG1" s="0"/>
      <c r="QRH1" s="0"/>
      <c r="QRI1" s="0"/>
      <c r="QRJ1" s="0"/>
      <c r="QRK1" s="0"/>
      <c r="QRL1" s="0"/>
      <c r="QRM1" s="0"/>
      <c r="QRN1" s="0"/>
      <c r="QRO1" s="0"/>
      <c r="QRP1" s="0"/>
      <c r="QRQ1" s="0"/>
      <c r="QRR1" s="0"/>
      <c r="QRS1" s="0"/>
      <c r="QRT1" s="0"/>
      <c r="QRU1" s="0"/>
      <c r="QRV1" s="0"/>
      <c r="QRW1" s="0"/>
      <c r="QRX1" s="0"/>
      <c r="QRY1" s="0"/>
      <c r="QRZ1" s="0"/>
      <c r="QSA1" s="0"/>
      <c r="QSB1" s="0"/>
      <c r="QSC1" s="0"/>
      <c r="QSD1" s="0"/>
      <c r="QSE1" s="0"/>
      <c r="QSF1" s="0"/>
      <c r="QSG1" s="0"/>
      <c r="QSH1" s="0"/>
      <c r="QSI1" s="0"/>
      <c r="QSJ1" s="0"/>
      <c r="QSK1" s="0"/>
      <c r="QSL1" s="0"/>
      <c r="QSM1" s="0"/>
      <c r="QSN1" s="0"/>
      <c r="QSO1" s="0"/>
      <c r="QSP1" s="0"/>
      <c r="QSQ1" s="0"/>
      <c r="QSR1" s="0"/>
      <c r="QSS1" s="0"/>
      <c r="QST1" s="0"/>
      <c r="QSU1" s="0"/>
      <c r="QSV1" s="0"/>
      <c r="QSW1" s="0"/>
      <c r="QSX1" s="0"/>
      <c r="QSY1" s="0"/>
      <c r="QSZ1" s="0"/>
      <c r="QTA1" s="0"/>
      <c r="QTB1" s="0"/>
      <c r="QTC1" s="0"/>
      <c r="QTD1" s="0"/>
      <c r="QTE1" s="0"/>
      <c r="QTF1" s="0"/>
      <c r="QTG1" s="0"/>
      <c r="QTH1" s="0"/>
      <c r="QTI1" s="0"/>
      <c r="QTJ1" s="0"/>
      <c r="QTK1" s="0"/>
      <c r="QTL1" s="0"/>
      <c r="QTM1" s="0"/>
      <c r="QTN1" s="0"/>
      <c r="QTO1" s="0"/>
      <c r="QTP1" s="0"/>
      <c r="QTQ1" s="0"/>
      <c r="QTR1" s="0"/>
      <c r="QTS1" s="0"/>
      <c r="QTT1" s="0"/>
      <c r="QTU1" s="0"/>
      <c r="QTV1" s="0"/>
      <c r="QTW1" s="0"/>
      <c r="QTX1" s="0"/>
      <c r="QTY1" s="0"/>
      <c r="QTZ1" s="0"/>
      <c r="QUA1" s="0"/>
      <c r="QUB1" s="0"/>
      <c r="QUC1" s="0"/>
      <c r="QUD1" s="0"/>
      <c r="QUE1" s="0"/>
      <c r="QUF1" s="0"/>
      <c r="QUG1" s="0"/>
      <c r="QUH1" s="0"/>
      <c r="QUI1" s="0"/>
      <c r="QUJ1" s="0"/>
      <c r="QUK1" s="0"/>
      <c r="QUL1" s="0"/>
      <c r="QUM1" s="0"/>
      <c r="QUN1" s="0"/>
      <c r="QUO1" s="0"/>
      <c r="QUP1" s="0"/>
      <c r="QUQ1" s="0"/>
      <c r="QUR1" s="0"/>
      <c r="QUS1" s="0"/>
      <c r="QUT1" s="0"/>
      <c r="QUU1" s="0"/>
      <c r="QUV1" s="0"/>
      <c r="QUW1" s="0"/>
      <c r="QUX1" s="0"/>
      <c r="QUY1" s="0"/>
      <c r="QUZ1" s="0"/>
      <c r="QVA1" s="0"/>
      <c r="QVB1" s="0"/>
      <c r="QVC1" s="0"/>
      <c r="QVD1" s="0"/>
      <c r="QVE1" s="0"/>
      <c r="QVF1" s="0"/>
      <c r="QVG1" s="0"/>
      <c r="QVH1" s="0"/>
      <c r="QVI1" s="0"/>
      <c r="QVJ1" s="0"/>
      <c r="QVK1" s="0"/>
      <c r="QVL1" s="0"/>
      <c r="QVM1" s="0"/>
      <c r="QVN1" s="0"/>
      <c r="QVO1" s="0"/>
      <c r="QVP1" s="0"/>
      <c r="QVQ1" s="0"/>
      <c r="QVR1" s="0"/>
      <c r="QVS1" s="0"/>
      <c r="QVT1" s="0"/>
      <c r="QVU1" s="0"/>
      <c r="QVV1" s="0"/>
      <c r="QVW1" s="0"/>
      <c r="QVX1" s="0"/>
      <c r="QVY1" s="0"/>
      <c r="QVZ1" s="0"/>
      <c r="QWA1" s="0"/>
      <c r="QWB1" s="0"/>
      <c r="QWC1" s="0"/>
      <c r="QWD1" s="0"/>
      <c r="QWE1" s="0"/>
      <c r="QWF1" s="0"/>
      <c r="QWG1" s="0"/>
      <c r="QWH1" s="0"/>
      <c r="QWI1" s="0"/>
      <c r="QWJ1" s="0"/>
      <c r="QWK1" s="0"/>
      <c r="QWL1" s="0"/>
      <c r="QWM1" s="0"/>
      <c r="QWN1" s="0"/>
      <c r="QWO1" s="0"/>
      <c r="QWP1" s="0"/>
      <c r="QWQ1" s="0"/>
      <c r="QWR1" s="0"/>
      <c r="QWS1" s="0"/>
      <c r="QWT1" s="0"/>
      <c r="QWU1" s="0"/>
      <c r="QWV1" s="0"/>
      <c r="QWW1" s="0"/>
      <c r="QWX1" s="0"/>
      <c r="QWY1" s="0"/>
      <c r="QWZ1" s="0"/>
      <c r="QXA1" s="0"/>
      <c r="QXB1" s="0"/>
      <c r="QXC1" s="0"/>
      <c r="QXD1" s="0"/>
      <c r="QXE1" s="0"/>
      <c r="QXF1" s="0"/>
      <c r="QXG1" s="0"/>
      <c r="QXH1" s="0"/>
      <c r="QXI1" s="0"/>
      <c r="QXJ1" s="0"/>
      <c r="QXK1" s="0"/>
      <c r="QXL1" s="0"/>
      <c r="QXM1" s="0"/>
      <c r="QXN1" s="0"/>
      <c r="QXO1" s="0"/>
      <c r="QXP1" s="0"/>
      <c r="QXQ1" s="0"/>
      <c r="QXR1" s="0"/>
      <c r="QXS1" s="0"/>
      <c r="QXT1" s="0"/>
      <c r="QXU1" s="0"/>
      <c r="QXV1" s="0"/>
      <c r="QXW1" s="0"/>
      <c r="QXX1" s="0"/>
      <c r="QXY1" s="0"/>
      <c r="QXZ1" s="0"/>
      <c r="QYA1" s="0"/>
      <c r="QYB1" s="0"/>
      <c r="QYC1" s="0"/>
      <c r="QYD1" s="0"/>
      <c r="QYE1" s="0"/>
      <c r="QYF1" s="0"/>
      <c r="QYG1" s="0"/>
      <c r="QYH1" s="0"/>
      <c r="QYI1" s="0"/>
      <c r="QYJ1" s="0"/>
      <c r="QYK1" s="0"/>
      <c r="QYL1" s="0"/>
      <c r="QYM1" s="0"/>
      <c r="QYN1" s="0"/>
      <c r="QYO1" s="0"/>
      <c r="QYP1" s="0"/>
      <c r="QYQ1" s="0"/>
      <c r="QYR1" s="0"/>
      <c r="QYS1" s="0"/>
      <c r="QYT1" s="0"/>
      <c r="QYU1" s="0"/>
      <c r="QYV1" s="0"/>
      <c r="QYW1" s="0"/>
      <c r="QYX1" s="0"/>
      <c r="QYY1" s="0"/>
      <c r="QYZ1" s="0"/>
      <c r="QZA1" s="0"/>
      <c r="QZB1" s="0"/>
      <c r="QZC1" s="0"/>
      <c r="QZD1" s="0"/>
      <c r="QZE1" s="0"/>
      <c r="QZF1" s="0"/>
      <c r="QZG1" s="0"/>
      <c r="QZH1" s="0"/>
      <c r="QZI1" s="0"/>
      <c r="QZJ1" s="0"/>
      <c r="QZK1" s="0"/>
      <c r="QZL1" s="0"/>
      <c r="QZM1" s="0"/>
      <c r="QZN1" s="0"/>
      <c r="QZO1" s="0"/>
      <c r="QZP1" s="0"/>
      <c r="QZQ1" s="0"/>
      <c r="QZR1" s="0"/>
      <c r="QZS1" s="0"/>
      <c r="QZT1" s="0"/>
      <c r="QZU1" s="0"/>
      <c r="QZV1" s="0"/>
      <c r="QZW1" s="0"/>
      <c r="QZX1" s="0"/>
      <c r="QZY1" s="0"/>
      <c r="QZZ1" s="0"/>
      <c r="RAA1" s="0"/>
      <c r="RAB1" s="0"/>
      <c r="RAC1" s="0"/>
      <c r="RAD1" s="0"/>
      <c r="RAE1" s="0"/>
      <c r="RAF1" s="0"/>
      <c r="RAG1" s="0"/>
      <c r="RAH1" s="0"/>
      <c r="RAI1" s="0"/>
      <c r="RAJ1" s="0"/>
      <c r="RAK1" s="0"/>
      <c r="RAL1" s="0"/>
      <c r="RAM1" s="0"/>
      <c r="RAN1" s="0"/>
      <c r="RAO1" s="0"/>
      <c r="RAP1" s="0"/>
      <c r="RAQ1" s="0"/>
      <c r="RAR1" s="0"/>
      <c r="RAS1" s="0"/>
      <c r="RAT1" s="0"/>
      <c r="RAU1" s="0"/>
      <c r="RAV1" s="0"/>
      <c r="RAW1" s="0"/>
      <c r="RAX1" s="0"/>
      <c r="RAY1" s="0"/>
      <c r="RAZ1" s="0"/>
      <c r="RBA1" s="0"/>
      <c r="RBB1" s="0"/>
      <c r="RBC1" s="0"/>
      <c r="RBD1" s="0"/>
      <c r="RBE1" s="0"/>
      <c r="RBF1" s="0"/>
      <c r="RBG1" s="0"/>
      <c r="RBH1" s="0"/>
      <c r="RBI1" s="0"/>
      <c r="RBJ1" s="0"/>
      <c r="RBK1" s="0"/>
      <c r="RBL1" s="0"/>
      <c r="RBM1" s="0"/>
      <c r="RBN1" s="0"/>
      <c r="RBO1" s="0"/>
      <c r="RBP1" s="0"/>
      <c r="RBQ1" s="0"/>
      <c r="RBR1" s="0"/>
      <c r="RBS1" s="0"/>
      <c r="RBT1" s="0"/>
      <c r="RBU1" s="0"/>
      <c r="RBV1" s="0"/>
      <c r="RBW1" s="0"/>
      <c r="RBX1" s="0"/>
      <c r="RBY1" s="0"/>
      <c r="RBZ1" s="0"/>
      <c r="RCA1" s="0"/>
      <c r="RCB1" s="0"/>
      <c r="RCC1" s="0"/>
      <c r="RCD1" s="0"/>
      <c r="RCE1" s="0"/>
      <c r="RCF1" s="0"/>
      <c r="RCG1" s="0"/>
      <c r="RCH1" s="0"/>
      <c r="RCI1" s="0"/>
      <c r="RCJ1" s="0"/>
      <c r="RCK1" s="0"/>
      <c r="RCL1" s="0"/>
      <c r="RCM1" s="0"/>
      <c r="RCN1" s="0"/>
      <c r="RCO1" s="0"/>
      <c r="RCP1" s="0"/>
      <c r="RCQ1" s="0"/>
      <c r="RCR1" s="0"/>
      <c r="RCS1" s="0"/>
      <c r="RCT1" s="0"/>
      <c r="RCU1" s="0"/>
      <c r="RCV1" s="0"/>
      <c r="RCW1" s="0"/>
      <c r="RCX1" s="0"/>
      <c r="RCY1" s="0"/>
      <c r="RCZ1" s="0"/>
      <c r="RDA1" s="0"/>
      <c r="RDB1" s="0"/>
      <c r="RDC1" s="0"/>
      <c r="RDD1" s="0"/>
      <c r="RDE1" s="0"/>
      <c r="RDF1" s="0"/>
      <c r="RDG1" s="0"/>
      <c r="RDH1" s="0"/>
      <c r="RDI1" s="0"/>
      <c r="RDJ1" s="0"/>
      <c r="RDK1" s="0"/>
      <c r="RDL1" s="0"/>
      <c r="RDM1" s="0"/>
      <c r="RDN1" s="0"/>
      <c r="RDO1" s="0"/>
      <c r="RDP1" s="0"/>
      <c r="RDQ1" s="0"/>
      <c r="RDR1" s="0"/>
      <c r="RDS1" s="0"/>
      <c r="RDT1" s="0"/>
      <c r="RDU1" s="0"/>
      <c r="RDV1" s="0"/>
      <c r="RDW1" s="0"/>
      <c r="RDX1" s="0"/>
      <c r="RDY1" s="0"/>
      <c r="RDZ1" s="0"/>
      <c r="REA1" s="0"/>
      <c r="REB1" s="0"/>
      <c r="REC1" s="0"/>
      <c r="RED1" s="0"/>
      <c r="REE1" s="0"/>
      <c r="REF1" s="0"/>
      <c r="REG1" s="0"/>
      <c r="REH1" s="0"/>
      <c r="REI1" s="0"/>
      <c r="REJ1" s="0"/>
      <c r="REK1" s="0"/>
      <c r="REL1" s="0"/>
      <c r="REM1" s="0"/>
      <c r="REN1" s="0"/>
      <c r="REO1" s="0"/>
      <c r="REP1" s="0"/>
      <c r="REQ1" s="0"/>
      <c r="RER1" s="0"/>
      <c r="RES1" s="0"/>
      <c r="RET1" s="0"/>
      <c r="REU1" s="0"/>
      <c r="REV1" s="0"/>
      <c r="REW1" s="0"/>
      <c r="REX1" s="0"/>
      <c r="REY1" s="0"/>
      <c r="REZ1" s="0"/>
      <c r="RFA1" s="0"/>
      <c r="RFB1" s="0"/>
      <c r="RFC1" s="0"/>
      <c r="RFD1" s="0"/>
      <c r="RFE1" s="0"/>
      <c r="RFF1" s="0"/>
      <c r="RFG1" s="0"/>
      <c r="RFH1" s="0"/>
      <c r="RFI1" s="0"/>
      <c r="RFJ1" s="0"/>
      <c r="RFK1" s="0"/>
      <c r="RFL1" s="0"/>
      <c r="RFM1" s="0"/>
      <c r="RFN1" s="0"/>
      <c r="RFO1" s="0"/>
      <c r="RFP1" s="0"/>
      <c r="RFQ1" s="0"/>
      <c r="RFR1" s="0"/>
      <c r="RFS1" s="0"/>
      <c r="RFT1" s="0"/>
      <c r="RFU1" s="0"/>
      <c r="RFV1" s="0"/>
      <c r="RFW1" s="0"/>
      <c r="RFX1" s="0"/>
      <c r="RFY1" s="0"/>
      <c r="RFZ1" s="0"/>
      <c r="RGA1" s="0"/>
      <c r="RGB1" s="0"/>
      <c r="RGC1" s="0"/>
      <c r="RGD1" s="0"/>
      <c r="RGE1" s="0"/>
      <c r="RGF1" s="0"/>
      <c r="RGG1" s="0"/>
      <c r="RGH1" s="0"/>
      <c r="RGI1" s="0"/>
      <c r="RGJ1" s="0"/>
      <c r="RGK1" s="0"/>
      <c r="RGL1" s="0"/>
      <c r="RGM1" s="0"/>
      <c r="RGN1" s="0"/>
      <c r="RGO1" s="0"/>
      <c r="RGP1" s="0"/>
      <c r="RGQ1" s="0"/>
      <c r="RGR1" s="0"/>
      <c r="RGS1" s="0"/>
      <c r="RGT1" s="0"/>
      <c r="RGU1" s="0"/>
      <c r="RGV1" s="0"/>
      <c r="RGW1" s="0"/>
      <c r="RGX1" s="0"/>
      <c r="RGY1" s="0"/>
      <c r="RGZ1" s="0"/>
      <c r="RHA1" s="0"/>
      <c r="RHB1" s="0"/>
      <c r="RHC1" s="0"/>
      <c r="RHD1" s="0"/>
      <c r="RHE1" s="0"/>
      <c r="RHF1" s="0"/>
      <c r="RHG1" s="0"/>
      <c r="RHH1" s="0"/>
      <c r="RHI1" s="0"/>
      <c r="RHJ1" s="0"/>
      <c r="RHK1" s="0"/>
      <c r="RHL1" s="0"/>
      <c r="RHM1" s="0"/>
      <c r="RHN1" s="0"/>
      <c r="RHO1" s="0"/>
      <c r="RHP1" s="0"/>
      <c r="RHQ1" s="0"/>
      <c r="RHR1" s="0"/>
      <c r="RHS1" s="0"/>
      <c r="RHT1" s="0"/>
      <c r="RHU1" s="0"/>
      <c r="RHV1" s="0"/>
      <c r="RHW1" s="0"/>
      <c r="RHX1" s="0"/>
      <c r="RHY1" s="0"/>
      <c r="RHZ1" s="0"/>
      <c r="RIA1" s="0"/>
      <c r="RIB1" s="0"/>
      <c r="RIC1" s="0"/>
      <c r="RID1" s="0"/>
      <c r="RIE1" s="0"/>
      <c r="RIF1" s="0"/>
      <c r="RIG1" s="0"/>
      <c r="RIH1" s="0"/>
      <c r="RII1" s="0"/>
      <c r="RIJ1" s="0"/>
      <c r="RIK1" s="0"/>
      <c r="RIL1" s="0"/>
      <c r="RIM1" s="0"/>
      <c r="RIN1" s="0"/>
      <c r="RIO1" s="0"/>
      <c r="RIP1" s="0"/>
      <c r="RIQ1" s="0"/>
      <c r="RIR1" s="0"/>
      <c r="RIS1" s="0"/>
      <c r="RIT1" s="0"/>
      <c r="RIU1" s="0"/>
      <c r="RIV1" s="0"/>
      <c r="RIW1" s="0"/>
      <c r="RIX1" s="0"/>
      <c r="RIY1" s="0"/>
      <c r="RIZ1" s="0"/>
      <c r="RJA1" s="0"/>
      <c r="RJB1" s="0"/>
      <c r="RJC1" s="0"/>
      <c r="RJD1" s="0"/>
      <c r="RJE1" s="0"/>
      <c r="RJF1" s="0"/>
      <c r="RJG1" s="0"/>
      <c r="RJH1" s="0"/>
      <c r="RJI1" s="0"/>
      <c r="RJJ1" s="0"/>
      <c r="RJK1" s="0"/>
      <c r="RJL1" s="0"/>
      <c r="RJM1" s="0"/>
      <c r="RJN1" s="0"/>
      <c r="RJO1" s="0"/>
      <c r="RJP1" s="0"/>
      <c r="RJQ1" s="0"/>
      <c r="RJR1" s="0"/>
      <c r="RJS1" s="0"/>
      <c r="RJT1" s="0"/>
      <c r="RJU1" s="0"/>
      <c r="RJV1" s="0"/>
      <c r="RJW1" s="0"/>
      <c r="RJX1" s="0"/>
      <c r="RJY1" s="0"/>
      <c r="RJZ1" s="0"/>
      <c r="RKA1" s="0"/>
      <c r="RKB1" s="0"/>
      <c r="RKC1" s="0"/>
      <c r="RKD1" s="0"/>
      <c r="RKE1" s="0"/>
      <c r="RKF1" s="0"/>
      <c r="RKG1" s="0"/>
      <c r="RKH1" s="0"/>
      <c r="RKI1" s="0"/>
      <c r="RKJ1" s="0"/>
      <c r="RKK1" s="0"/>
      <c r="RKL1" s="0"/>
      <c r="RKM1" s="0"/>
      <c r="RKN1" s="0"/>
      <c r="RKO1" s="0"/>
      <c r="RKP1" s="0"/>
      <c r="RKQ1" s="0"/>
      <c r="RKR1" s="0"/>
      <c r="RKS1" s="0"/>
      <c r="RKT1" s="0"/>
      <c r="RKU1" s="0"/>
      <c r="RKV1" s="0"/>
      <c r="RKW1" s="0"/>
      <c r="RKX1" s="0"/>
      <c r="RKY1" s="0"/>
      <c r="RKZ1" s="0"/>
      <c r="RLA1" s="0"/>
      <c r="RLB1" s="0"/>
      <c r="RLC1" s="0"/>
      <c r="RLD1" s="0"/>
      <c r="RLE1" s="0"/>
      <c r="RLF1" s="0"/>
      <c r="RLG1" s="0"/>
      <c r="RLH1" s="0"/>
      <c r="RLI1" s="0"/>
      <c r="RLJ1" s="0"/>
      <c r="RLK1" s="0"/>
      <c r="RLL1" s="0"/>
      <c r="RLM1" s="0"/>
      <c r="RLN1" s="0"/>
      <c r="RLO1" s="0"/>
      <c r="RLP1" s="0"/>
      <c r="RLQ1" s="0"/>
      <c r="RLR1" s="0"/>
      <c r="RLS1" s="0"/>
      <c r="RLT1" s="0"/>
      <c r="RLU1" s="0"/>
      <c r="RLV1" s="0"/>
      <c r="RLW1" s="0"/>
      <c r="RLX1" s="0"/>
      <c r="RLY1" s="0"/>
      <c r="RLZ1" s="0"/>
      <c r="RMA1" s="0"/>
      <c r="RMB1" s="0"/>
      <c r="RMC1" s="0"/>
      <c r="RMD1" s="0"/>
      <c r="RME1" s="0"/>
      <c r="RMF1" s="0"/>
      <c r="RMG1" s="0"/>
      <c r="RMH1" s="0"/>
      <c r="RMI1" s="0"/>
      <c r="RMJ1" s="0"/>
      <c r="RMK1" s="0"/>
      <c r="RML1" s="0"/>
      <c r="RMM1" s="0"/>
      <c r="RMN1" s="0"/>
      <c r="RMO1" s="0"/>
      <c r="RMP1" s="0"/>
      <c r="RMQ1" s="0"/>
      <c r="RMR1" s="0"/>
      <c r="RMS1" s="0"/>
      <c r="RMT1" s="0"/>
      <c r="RMU1" s="0"/>
      <c r="RMV1" s="0"/>
      <c r="RMW1" s="0"/>
      <c r="RMX1" s="0"/>
      <c r="RMY1" s="0"/>
      <c r="RMZ1" s="0"/>
      <c r="RNA1" s="0"/>
      <c r="RNB1" s="0"/>
      <c r="RNC1" s="0"/>
      <c r="RND1" s="0"/>
      <c r="RNE1" s="0"/>
      <c r="RNF1" s="0"/>
      <c r="RNG1" s="0"/>
      <c r="RNH1" s="0"/>
      <c r="RNI1" s="0"/>
      <c r="RNJ1" s="0"/>
      <c r="RNK1" s="0"/>
      <c r="RNL1" s="0"/>
      <c r="RNM1" s="0"/>
      <c r="RNN1" s="0"/>
      <c r="RNO1" s="0"/>
      <c r="RNP1" s="0"/>
      <c r="RNQ1" s="0"/>
      <c r="RNR1" s="0"/>
      <c r="RNS1" s="0"/>
      <c r="RNT1" s="0"/>
      <c r="RNU1" s="0"/>
      <c r="RNV1" s="0"/>
      <c r="RNW1" s="0"/>
      <c r="RNX1" s="0"/>
      <c r="RNY1" s="0"/>
      <c r="RNZ1" s="0"/>
      <c r="ROA1" s="0"/>
      <c r="ROB1" s="0"/>
      <c r="ROC1" s="0"/>
      <c r="ROD1" s="0"/>
      <c r="ROE1" s="0"/>
      <c r="ROF1" s="0"/>
      <c r="ROG1" s="0"/>
      <c r="ROH1" s="0"/>
      <c r="ROI1" s="0"/>
      <c r="ROJ1" s="0"/>
      <c r="ROK1" s="0"/>
      <c r="ROL1" s="0"/>
      <c r="ROM1" s="0"/>
      <c r="RON1" s="0"/>
      <c r="ROO1" s="0"/>
      <c r="ROP1" s="0"/>
      <c r="ROQ1" s="0"/>
      <c r="ROR1" s="0"/>
      <c r="ROS1" s="0"/>
      <c r="ROT1" s="0"/>
      <c r="ROU1" s="0"/>
      <c r="ROV1" s="0"/>
      <c r="ROW1" s="0"/>
      <c r="ROX1" s="0"/>
      <c r="ROY1" s="0"/>
      <c r="ROZ1" s="0"/>
      <c r="RPA1" s="0"/>
      <c r="RPB1" s="0"/>
      <c r="RPC1" s="0"/>
      <c r="RPD1" s="0"/>
      <c r="RPE1" s="0"/>
      <c r="RPF1" s="0"/>
      <c r="RPG1" s="0"/>
      <c r="RPH1" s="0"/>
      <c r="RPI1" s="0"/>
      <c r="RPJ1" s="0"/>
      <c r="RPK1" s="0"/>
      <c r="RPL1" s="0"/>
      <c r="RPM1" s="0"/>
      <c r="RPN1" s="0"/>
      <c r="RPO1" s="0"/>
      <c r="RPP1" s="0"/>
      <c r="RPQ1" s="0"/>
      <c r="RPR1" s="0"/>
      <c r="RPS1" s="0"/>
      <c r="RPT1" s="0"/>
      <c r="RPU1" s="0"/>
      <c r="RPV1" s="0"/>
      <c r="RPW1" s="0"/>
      <c r="RPX1" s="0"/>
      <c r="RPY1" s="0"/>
      <c r="RPZ1" s="0"/>
      <c r="RQA1" s="0"/>
      <c r="RQB1" s="0"/>
      <c r="RQC1" s="0"/>
      <c r="RQD1" s="0"/>
      <c r="RQE1" s="0"/>
      <c r="RQF1" s="0"/>
      <c r="RQG1" s="0"/>
      <c r="RQH1" s="0"/>
      <c r="RQI1" s="0"/>
      <c r="RQJ1" s="0"/>
      <c r="RQK1" s="0"/>
      <c r="RQL1" s="0"/>
      <c r="RQM1" s="0"/>
      <c r="RQN1" s="0"/>
      <c r="RQO1" s="0"/>
      <c r="RQP1" s="0"/>
      <c r="RQQ1" s="0"/>
      <c r="RQR1" s="0"/>
      <c r="RQS1" s="0"/>
      <c r="RQT1" s="0"/>
      <c r="RQU1" s="0"/>
      <c r="RQV1" s="0"/>
      <c r="RQW1" s="0"/>
      <c r="RQX1" s="0"/>
      <c r="RQY1" s="0"/>
      <c r="RQZ1" s="0"/>
      <c r="RRA1" s="0"/>
      <c r="RRB1" s="0"/>
      <c r="RRC1" s="0"/>
      <c r="RRD1" s="0"/>
      <c r="RRE1" s="0"/>
      <c r="RRF1" s="0"/>
      <c r="RRG1" s="0"/>
      <c r="RRH1" s="0"/>
      <c r="RRI1" s="0"/>
      <c r="RRJ1" s="0"/>
      <c r="RRK1" s="0"/>
      <c r="RRL1" s="0"/>
      <c r="RRM1" s="0"/>
      <c r="RRN1" s="0"/>
      <c r="RRO1" s="0"/>
      <c r="RRP1" s="0"/>
      <c r="RRQ1" s="0"/>
      <c r="RRR1" s="0"/>
      <c r="RRS1" s="0"/>
      <c r="RRT1" s="0"/>
      <c r="RRU1" s="0"/>
      <c r="RRV1" s="0"/>
      <c r="RRW1" s="0"/>
      <c r="RRX1" s="0"/>
      <c r="RRY1" s="0"/>
      <c r="RRZ1" s="0"/>
      <c r="RSA1" s="0"/>
      <c r="RSB1" s="0"/>
      <c r="RSC1" s="0"/>
      <c r="RSD1" s="0"/>
      <c r="RSE1" s="0"/>
      <c r="RSF1" s="0"/>
      <c r="RSG1" s="0"/>
      <c r="RSH1" s="0"/>
      <c r="RSI1" s="0"/>
      <c r="RSJ1" s="0"/>
      <c r="RSK1" s="0"/>
      <c r="RSL1" s="0"/>
      <c r="RSM1" s="0"/>
      <c r="RSN1" s="0"/>
      <c r="RSO1" s="0"/>
      <c r="RSP1" s="0"/>
      <c r="RSQ1" s="0"/>
      <c r="RSR1" s="0"/>
      <c r="RSS1" s="0"/>
      <c r="RST1" s="0"/>
      <c r="RSU1" s="0"/>
      <c r="RSV1" s="0"/>
      <c r="RSW1" s="0"/>
      <c r="RSX1" s="0"/>
      <c r="RSY1" s="0"/>
      <c r="RSZ1" s="0"/>
      <c r="RTA1" s="0"/>
      <c r="RTB1" s="0"/>
      <c r="RTC1" s="0"/>
      <c r="RTD1" s="0"/>
      <c r="RTE1" s="0"/>
      <c r="RTF1" s="0"/>
      <c r="RTG1" s="0"/>
      <c r="RTH1" s="0"/>
      <c r="RTI1" s="0"/>
      <c r="RTJ1" s="0"/>
      <c r="RTK1" s="0"/>
      <c r="RTL1" s="0"/>
      <c r="RTM1" s="0"/>
      <c r="RTN1" s="0"/>
      <c r="RTO1" s="0"/>
      <c r="RTP1" s="0"/>
      <c r="RTQ1" s="0"/>
      <c r="RTR1" s="0"/>
      <c r="RTS1" s="0"/>
      <c r="RTT1" s="0"/>
      <c r="RTU1" s="0"/>
      <c r="RTV1" s="0"/>
      <c r="RTW1" s="0"/>
      <c r="RTX1" s="0"/>
      <c r="RTY1" s="0"/>
      <c r="RTZ1" s="0"/>
      <c r="RUA1" s="0"/>
      <c r="RUB1" s="0"/>
      <c r="RUC1" s="0"/>
      <c r="RUD1" s="0"/>
      <c r="RUE1" s="0"/>
      <c r="RUF1" s="0"/>
      <c r="RUG1" s="0"/>
      <c r="RUH1" s="0"/>
      <c r="RUI1" s="0"/>
      <c r="RUJ1" s="0"/>
      <c r="RUK1" s="0"/>
      <c r="RUL1" s="0"/>
      <c r="RUM1" s="0"/>
      <c r="RUN1" s="0"/>
      <c r="RUO1" s="0"/>
      <c r="RUP1" s="0"/>
      <c r="RUQ1" s="0"/>
      <c r="RUR1" s="0"/>
      <c r="RUS1" s="0"/>
      <c r="RUT1" s="0"/>
      <c r="RUU1" s="0"/>
      <c r="RUV1" s="0"/>
      <c r="RUW1" s="0"/>
      <c r="RUX1" s="0"/>
      <c r="RUY1" s="0"/>
      <c r="RUZ1" s="0"/>
      <c r="RVA1" s="0"/>
      <c r="RVB1" s="0"/>
      <c r="RVC1" s="0"/>
      <c r="RVD1" s="0"/>
      <c r="RVE1" s="0"/>
      <c r="RVF1" s="0"/>
      <c r="RVG1" s="0"/>
      <c r="RVH1" s="0"/>
      <c r="RVI1" s="0"/>
      <c r="RVJ1" s="0"/>
      <c r="RVK1" s="0"/>
      <c r="RVL1" s="0"/>
      <c r="RVM1" s="0"/>
      <c r="RVN1" s="0"/>
      <c r="RVO1" s="0"/>
      <c r="RVP1" s="0"/>
      <c r="RVQ1" s="0"/>
      <c r="RVR1" s="0"/>
      <c r="RVS1" s="0"/>
      <c r="RVT1" s="0"/>
      <c r="RVU1" s="0"/>
      <c r="RVV1" s="0"/>
      <c r="RVW1" s="0"/>
      <c r="RVX1" s="0"/>
      <c r="RVY1" s="0"/>
      <c r="RVZ1" s="0"/>
      <c r="RWA1" s="0"/>
      <c r="RWB1" s="0"/>
      <c r="RWC1" s="0"/>
      <c r="RWD1" s="0"/>
      <c r="RWE1" s="0"/>
      <c r="RWF1" s="0"/>
      <c r="RWG1" s="0"/>
      <c r="RWH1" s="0"/>
      <c r="RWI1" s="0"/>
      <c r="RWJ1" s="0"/>
      <c r="RWK1" s="0"/>
      <c r="RWL1" s="0"/>
      <c r="RWM1" s="0"/>
      <c r="RWN1" s="0"/>
      <c r="RWO1" s="0"/>
      <c r="RWP1" s="0"/>
      <c r="RWQ1" s="0"/>
      <c r="RWR1" s="0"/>
      <c r="RWS1" s="0"/>
      <c r="RWT1" s="0"/>
      <c r="RWU1" s="0"/>
      <c r="RWV1" s="0"/>
      <c r="RWW1" s="0"/>
      <c r="RWX1" s="0"/>
      <c r="RWY1" s="0"/>
      <c r="RWZ1" s="0"/>
      <c r="RXA1" s="0"/>
      <c r="RXB1" s="0"/>
      <c r="RXC1" s="0"/>
      <c r="RXD1" s="0"/>
      <c r="RXE1" s="0"/>
      <c r="RXF1" s="0"/>
      <c r="RXG1" s="0"/>
      <c r="RXH1" s="0"/>
      <c r="RXI1" s="0"/>
      <c r="RXJ1" s="0"/>
      <c r="RXK1" s="0"/>
      <c r="RXL1" s="0"/>
      <c r="RXM1" s="0"/>
      <c r="RXN1" s="0"/>
      <c r="RXO1" s="0"/>
      <c r="RXP1" s="0"/>
      <c r="RXQ1" s="0"/>
      <c r="RXR1" s="0"/>
      <c r="RXS1" s="0"/>
      <c r="RXT1" s="0"/>
      <c r="RXU1" s="0"/>
      <c r="RXV1" s="0"/>
      <c r="RXW1" s="0"/>
      <c r="RXX1" s="0"/>
      <c r="RXY1" s="0"/>
      <c r="RXZ1" s="0"/>
      <c r="RYA1" s="0"/>
      <c r="RYB1" s="0"/>
      <c r="RYC1" s="0"/>
      <c r="RYD1" s="0"/>
      <c r="RYE1" s="0"/>
      <c r="RYF1" s="0"/>
      <c r="RYG1" s="0"/>
      <c r="RYH1" s="0"/>
      <c r="RYI1" s="0"/>
      <c r="RYJ1" s="0"/>
      <c r="RYK1" s="0"/>
      <c r="RYL1" s="0"/>
      <c r="RYM1" s="0"/>
      <c r="RYN1" s="0"/>
      <c r="RYO1" s="0"/>
      <c r="RYP1" s="0"/>
      <c r="RYQ1" s="0"/>
      <c r="RYR1" s="0"/>
      <c r="RYS1" s="0"/>
      <c r="RYT1" s="0"/>
      <c r="RYU1" s="0"/>
      <c r="RYV1" s="0"/>
      <c r="RYW1" s="0"/>
      <c r="RYX1" s="0"/>
      <c r="RYY1" s="0"/>
      <c r="RYZ1" s="0"/>
      <c r="RZA1" s="0"/>
      <c r="RZB1" s="0"/>
      <c r="RZC1" s="0"/>
      <c r="RZD1" s="0"/>
      <c r="RZE1" s="0"/>
      <c r="RZF1" s="0"/>
      <c r="RZG1" s="0"/>
      <c r="RZH1" s="0"/>
      <c r="RZI1" s="0"/>
      <c r="RZJ1" s="0"/>
      <c r="RZK1" s="0"/>
      <c r="RZL1" s="0"/>
      <c r="RZM1" s="0"/>
      <c r="RZN1" s="0"/>
      <c r="RZO1" s="0"/>
      <c r="RZP1" s="0"/>
      <c r="RZQ1" s="0"/>
      <c r="RZR1" s="0"/>
      <c r="RZS1" s="0"/>
      <c r="RZT1" s="0"/>
      <c r="RZU1" s="0"/>
      <c r="RZV1" s="0"/>
      <c r="RZW1" s="0"/>
      <c r="RZX1" s="0"/>
      <c r="RZY1" s="0"/>
      <c r="RZZ1" s="0"/>
      <c r="SAA1" s="0"/>
      <c r="SAB1" s="0"/>
      <c r="SAC1" s="0"/>
      <c r="SAD1" s="0"/>
      <c r="SAE1" s="0"/>
      <c r="SAF1" s="0"/>
      <c r="SAG1" s="0"/>
      <c r="SAH1" s="0"/>
      <c r="SAI1" s="0"/>
      <c r="SAJ1" s="0"/>
      <c r="SAK1" s="0"/>
      <c r="SAL1" s="0"/>
      <c r="SAM1" s="0"/>
      <c r="SAN1" s="0"/>
      <c r="SAO1" s="0"/>
      <c r="SAP1" s="0"/>
      <c r="SAQ1" s="0"/>
      <c r="SAR1" s="0"/>
      <c r="SAS1" s="0"/>
      <c r="SAT1" s="0"/>
      <c r="SAU1" s="0"/>
      <c r="SAV1" s="0"/>
      <c r="SAW1" s="0"/>
      <c r="SAX1" s="0"/>
      <c r="SAY1" s="0"/>
      <c r="SAZ1" s="0"/>
      <c r="SBA1" s="0"/>
      <c r="SBB1" s="0"/>
      <c r="SBC1" s="0"/>
      <c r="SBD1" s="0"/>
      <c r="SBE1" s="0"/>
      <c r="SBF1" s="0"/>
      <c r="SBG1" s="0"/>
      <c r="SBH1" s="0"/>
      <c r="SBI1" s="0"/>
      <c r="SBJ1" s="0"/>
      <c r="SBK1" s="0"/>
      <c r="SBL1" s="0"/>
      <c r="SBM1" s="0"/>
      <c r="SBN1" s="0"/>
      <c r="SBO1" s="0"/>
      <c r="SBP1" s="0"/>
      <c r="SBQ1" s="0"/>
      <c r="SBR1" s="0"/>
      <c r="SBS1" s="0"/>
      <c r="SBT1" s="0"/>
      <c r="SBU1" s="0"/>
      <c r="SBV1" s="0"/>
      <c r="SBW1" s="0"/>
      <c r="SBX1" s="0"/>
      <c r="SBY1" s="0"/>
      <c r="SBZ1" s="0"/>
      <c r="SCA1" s="0"/>
      <c r="SCB1" s="0"/>
      <c r="SCC1" s="0"/>
      <c r="SCD1" s="0"/>
      <c r="SCE1" s="0"/>
      <c r="SCF1" s="0"/>
      <c r="SCG1" s="0"/>
      <c r="SCH1" s="0"/>
      <c r="SCI1" s="0"/>
      <c r="SCJ1" s="0"/>
      <c r="SCK1" s="0"/>
      <c r="SCL1" s="0"/>
      <c r="SCM1" s="0"/>
      <c r="SCN1" s="0"/>
      <c r="SCO1" s="0"/>
      <c r="SCP1" s="0"/>
      <c r="SCQ1" s="0"/>
      <c r="SCR1" s="0"/>
      <c r="SCS1" s="0"/>
      <c r="SCT1" s="0"/>
      <c r="SCU1" s="0"/>
      <c r="SCV1" s="0"/>
      <c r="SCW1" s="0"/>
      <c r="SCX1" s="0"/>
      <c r="SCY1" s="0"/>
      <c r="SCZ1" s="0"/>
      <c r="SDA1" s="0"/>
      <c r="SDB1" s="0"/>
      <c r="SDC1" s="0"/>
      <c r="SDD1" s="0"/>
      <c r="SDE1" s="0"/>
      <c r="SDF1" s="0"/>
      <c r="SDG1" s="0"/>
      <c r="SDH1" s="0"/>
      <c r="SDI1" s="0"/>
      <c r="SDJ1" s="0"/>
      <c r="SDK1" s="0"/>
      <c r="SDL1" s="0"/>
      <c r="SDM1" s="0"/>
      <c r="SDN1" s="0"/>
      <c r="SDO1" s="0"/>
      <c r="SDP1" s="0"/>
      <c r="SDQ1" s="0"/>
      <c r="SDR1" s="0"/>
      <c r="SDS1" s="0"/>
      <c r="SDT1" s="0"/>
      <c r="SDU1" s="0"/>
      <c r="SDV1" s="0"/>
      <c r="SDW1" s="0"/>
      <c r="SDX1" s="0"/>
      <c r="SDY1" s="0"/>
      <c r="SDZ1" s="0"/>
      <c r="SEA1" s="0"/>
      <c r="SEB1" s="0"/>
      <c r="SEC1" s="0"/>
      <c r="SED1" s="0"/>
      <c r="SEE1" s="0"/>
      <c r="SEF1" s="0"/>
      <c r="SEG1" s="0"/>
      <c r="SEH1" s="0"/>
      <c r="SEI1" s="0"/>
      <c r="SEJ1" s="0"/>
      <c r="SEK1" s="0"/>
      <c r="SEL1" s="0"/>
      <c r="SEM1" s="0"/>
      <c r="SEN1" s="0"/>
      <c r="SEO1" s="0"/>
      <c r="SEP1" s="0"/>
      <c r="SEQ1" s="0"/>
      <c r="SER1" s="0"/>
      <c r="SES1" s="0"/>
      <c r="SET1" s="0"/>
      <c r="SEU1" s="0"/>
      <c r="SEV1" s="0"/>
      <c r="SEW1" s="0"/>
      <c r="SEX1" s="0"/>
      <c r="SEY1" s="0"/>
      <c r="SEZ1" s="0"/>
      <c r="SFA1" s="0"/>
      <c r="SFB1" s="0"/>
      <c r="SFC1" s="0"/>
      <c r="SFD1" s="0"/>
      <c r="SFE1" s="0"/>
      <c r="SFF1" s="0"/>
      <c r="SFG1" s="0"/>
      <c r="SFH1" s="0"/>
      <c r="SFI1" s="0"/>
      <c r="SFJ1" s="0"/>
      <c r="SFK1" s="0"/>
      <c r="SFL1" s="0"/>
      <c r="SFM1" s="0"/>
      <c r="SFN1" s="0"/>
      <c r="SFO1" s="0"/>
      <c r="SFP1" s="0"/>
      <c r="SFQ1" s="0"/>
      <c r="SFR1" s="0"/>
      <c r="SFS1" s="0"/>
      <c r="SFT1" s="0"/>
      <c r="SFU1" s="0"/>
      <c r="SFV1" s="0"/>
      <c r="SFW1" s="0"/>
      <c r="SFX1" s="0"/>
      <c r="SFY1" s="0"/>
      <c r="SFZ1" s="0"/>
      <c r="SGA1" s="0"/>
      <c r="SGB1" s="0"/>
      <c r="SGC1" s="0"/>
      <c r="SGD1" s="0"/>
      <c r="SGE1" s="0"/>
      <c r="SGF1" s="0"/>
      <c r="SGG1" s="0"/>
      <c r="SGH1" s="0"/>
      <c r="SGI1" s="0"/>
      <c r="SGJ1" s="0"/>
      <c r="SGK1" s="0"/>
      <c r="SGL1" s="0"/>
      <c r="SGM1" s="0"/>
      <c r="SGN1" s="0"/>
      <c r="SGO1" s="0"/>
      <c r="SGP1" s="0"/>
      <c r="SGQ1" s="0"/>
      <c r="SGR1" s="0"/>
      <c r="SGS1" s="0"/>
      <c r="SGT1" s="0"/>
      <c r="SGU1" s="0"/>
      <c r="SGV1" s="0"/>
      <c r="SGW1" s="0"/>
      <c r="SGX1" s="0"/>
      <c r="SGY1" s="0"/>
      <c r="SGZ1" s="0"/>
      <c r="SHA1" s="0"/>
      <c r="SHB1" s="0"/>
      <c r="SHC1" s="0"/>
      <c r="SHD1" s="0"/>
      <c r="SHE1" s="0"/>
      <c r="SHF1" s="0"/>
      <c r="SHG1" s="0"/>
      <c r="SHH1" s="0"/>
      <c r="SHI1" s="0"/>
      <c r="SHJ1" s="0"/>
      <c r="SHK1" s="0"/>
      <c r="SHL1" s="0"/>
      <c r="SHM1" s="0"/>
      <c r="SHN1" s="0"/>
      <c r="SHO1" s="0"/>
      <c r="SHP1" s="0"/>
      <c r="SHQ1" s="0"/>
      <c r="SHR1" s="0"/>
      <c r="SHS1" s="0"/>
      <c r="SHT1" s="0"/>
      <c r="SHU1" s="0"/>
      <c r="SHV1" s="0"/>
      <c r="SHW1" s="0"/>
      <c r="SHX1" s="0"/>
      <c r="SHY1" s="0"/>
      <c r="SHZ1" s="0"/>
      <c r="SIA1" s="0"/>
      <c r="SIB1" s="0"/>
      <c r="SIC1" s="0"/>
      <c r="SID1" s="0"/>
      <c r="SIE1" s="0"/>
      <c r="SIF1" s="0"/>
      <c r="SIG1" s="0"/>
      <c r="SIH1" s="0"/>
      <c r="SII1" s="0"/>
      <c r="SIJ1" s="0"/>
      <c r="SIK1" s="0"/>
      <c r="SIL1" s="0"/>
      <c r="SIM1" s="0"/>
      <c r="SIN1" s="0"/>
      <c r="SIO1" s="0"/>
      <c r="SIP1" s="0"/>
      <c r="SIQ1" s="0"/>
      <c r="SIR1" s="0"/>
      <c r="SIS1" s="0"/>
      <c r="SIT1" s="0"/>
      <c r="SIU1" s="0"/>
      <c r="SIV1" s="0"/>
      <c r="SIW1" s="0"/>
      <c r="SIX1" s="0"/>
      <c r="SIY1" s="0"/>
      <c r="SIZ1" s="0"/>
      <c r="SJA1" s="0"/>
      <c r="SJB1" s="0"/>
      <c r="SJC1" s="0"/>
      <c r="SJD1" s="0"/>
      <c r="SJE1" s="0"/>
      <c r="SJF1" s="0"/>
      <c r="SJG1" s="0"/>
      <c r="SJH1" s="0"/>
      <c r="SJI1" s="0"/>
      <c r="SJJ1" s="0"/>
      <c r="SJK1" s="0"/>
      <c r="SJL1" s="0"/>
      <c r="SJM1" s="0"/>
      <c r="SJN1" s="0"/>
      <c r="SJO1" s="0"/>
      <c r="SJP1" s="0"/>
      <c r="SJQ1" s="0"/>
      <c r="SJR1" s="0"/>
      <c r="SJS1" s="0"/>
      <c r="SJT1" s="0"/>
      <c r="SJU1" s="0"/>
      <c r="SJV1" s="0"/>
      <c r="SJW1" s="0"/>
      <c r="SJX1" s="0"/>
      <c r="SJY1" s="0"/>
      <c r="SJZ1" s="0"/>
      <c r="SKA1" s="0"/>
      <c r="SKB1" s="0"/>
      <c r="SKC1" s="0"/>
      <c r="SKD1" s="0"/>
      <c r="SKE1" s="0"/>
      <c r="SKF1" s="0"/>
      <c r="SKG1" s="0"/>
      <c r="SKH1" s="0"/>
      <c r="SKI1" s="0"/>
      <c r="SKJ1" s="0"/>
      <c r="SKK1" s="0"/>
      <c r="SKL1" s="0"/>
      <c r="SKM1" s="0"/>
      <c r="SKN1" s="0"/>
      <c r="SKO1" s="0"/>
      <c r="SKP1" s="0"/>
      <c r="SKQ1" s="0"/>
      <c r="SKR1" s="0"/>
      <c r="SKS1" s="0"/>
      <c r="SKT1" s="0"/>
      <c r="SKU1" s="0"/>
      <c r="SKV1" s="0"/>
      <c r="SKW1" s="0"/>
      <c r="SKX1" s="0"/>
      <c r="SKY1" s="0"/>
      <c r="SKZ1" s="0"/>
      <c r="SLA1" s="0"/>
      <c r="SLB1" s="0"/>
      <c r="SLC1" s="0"/>
      <c r="SLD1" s="0"/>
      <c r="SLE1" s="0"/>
      <c r="SLF1" s="0"/>
      <c r="SLG1" s="0"/>
      <c r="SLH1" s="0"/>
      <c r="SLI1" s="0"/>
      <c r="SLJ1" s="0"/>
      <c r="SLK1" s="0"/>
      <c r="SLL1" s="0"/>
      <c r="SLM1" s="0"/>
      <c r="SLN1" s="0"/>
      <c r="SLO1" s="0"/>
      <c r="SLP1" s="0"/>
      <c r="SLQ1" s="0"/>
      <c r="SLR1" s="0"/>
      <c r="SLS1" s="0"/>
      <c r="SLT1" s="0"/>
      <c r="SLU1" s="0"/>
      <c r="SLV1" s="0"/>
      <c r="SLW1" s="0"/>
      <c r="SLX1" s="0"/>
      <c r="SLY1" s="0"/>
      <c r="SLZ1" s="0"/>
      <c r="SMA1" s="0"/>
      <c r="SMB1" s="0"/>
      <c r="SMC1" s="0"/>
      <c r="SMD1" s="0"/>
      <c r="SME1" s="0"/>
      <c r="SMF1" s="0"/>
      <c r="SMG1" s="0"/>
      <c r="SMH1" s="0"/>
      <c r="SMI1" s="0"/>
      <c r="SMJ1" s="0"/>
      <c r="SMK1" s="0"/>
      <c r="SML1" s="0"/>
      <c r="SMM1" s="0"/>
      <c r="SMN1" s="0"/>
      <c r="SMO1" s="0"/>
      <c r="SMP1" s="0"/>
      <c r="SMQ1" s="0"/>
      <c r="SMR1" s="0"/>
      <c r="SMS1" s="0"/>
      <c r="SMT1" s="0"/>
      <c r="SMU1" s="0"/>
      <c r="SMV1" s="0"/>
      <c r="SMW1" s="0"/>
      <c r="SMX1" s="0"/>
      <c r="SMY1" s="0"/>
      <c r="SMZ1" s="0"/>
      <c r="SNA1" s="0"/>
      <c r="SNB1" s="0"/>
      <c r="SNC1" s="0"/>
      <c r="SND1" s="0"/>
      <c r="SNE1" s="0"/>
      <c r="SNF1" s="0"/>
      <c r="SNG1" s="0"/>
      <c r="SNH1" s="0"/>
      <c r="SNI1" s="0"/>
      <c r="SNJ1" s="0"/>
      <c r="SNK1" s="0"/>
      <c r="SNL1" s="0"/>
      <c r="SNM1" s="0"/>
      <c r="SNN1" s="0"/>
      <c r="SNO1" s="0"/>
      <c r="SNP1" s="0"/>
      <c r="SNQ1" s="0"/>
      <c r="SNR1" s="0"/>
      <c r="SNS1" s="0"/>
      <c r="SNT1" s="0"/>
      <c r="SNU1" s="0"/>
      <c r="SNV1" s="0"/>
      <c r="SNW1" s="0"/>
      <c r="SNX1" s="0"/>
      <c r="SNY1" s="0"/>
      <c r="SNZ1" s="0"/>
      <c r="SOA1" s="0"/>
      <c r="SOB1" s="0"/>
      <c r="SOC1" s="0"/>
      <c r="SOD1" s="0"/>
      <c r="SOE1" s="0"/>
      <c r="SOF1" s="0"/>
      <c r="SOG1" s="0"/>
      <c r="SOH1" s="0"/>
      <c r="SOI1" s="0"/>
      <c r="SOJ1" s="0"/>
      <c r="SOK1" s="0"/>
      <c r="SOL1" s="0"/>
      <c r="SOM1" s="0"/>
      <c r="SON1" s="0"/>
      <c r="SOO1" s="0"/>
      <c r="SOP1" s="0"/>
      <c r="SOQ1" s="0"/>
      <c r="SOR1" s="0"/>
      <c r="SOS1" s="0"/>
      <c r="SOT1" s="0"/>
      <c r="SOU1" s="0"/>
      <c r="SOV1" s="0"/>
      <c r="SOW1" s="0"/>
      <c r="SOX1" s="0"/>
      <c r="SOY1" s="0"/>
      <c r="SOZ1" s="0"/>
      <c r="SPA1" s="0"/>
      <c r="SPB1" s="0"/>
      <c r="SPC1" s="0"/>
      <c r="SPD1" s="0"/>
      <c r="SPE1" s="0"/>
      <c r="SPF1" s="0"/>
      <c r="SPG1" s="0"/>
      <c r="SPH1" s="0"/>
      <c r="SPI1" s="0"/>
      <c r="SPJ1" s="0"/>
      <c r="SPK1" s="0"/>
      <c r="SPL1" s="0"/>
      <c r="SPM1" s="0"/>
      <c r="SPN1" s="0"/>
      <c r="SPO1" s="0"/>
      <c r="SPP1" s="0"/>
      <c r="SPQ1" s="0"/>
      <c r="SPR1" s="0"/>
      <c r="SPS1" s="0"/>
      <c r="SPT1" s="0"/>
      <c r="SPU1" s="0"/>
      <c r="SPV1" s="0"/>
      <c r="SPW1" s="0"/>
      <c r="SPX1" s="0"/>
      <c r="SPY1" s="0"/>
      <c r="SPZ1" s="0"/>
      <c r="SQA1" s="0"/>
      <c r="SQB1" s="0"/>
      <c r="SQC1" s="0"/>
      <c r="SQD1" s="0"/>
      <c r="SQE1" s="0"/>
      <c r="SQF1" s="0"/>
      <c r="SQG1" s="0"/>
      <c r="SQH1" s="0"/>
      <c r="SQI1" s="0"/>
      <c r="SQJ1" s="0"/>
      <c r="SQK1" s="0"/>
      <c r="SQL1" s="0"/>
      <c r="SQM1" s="0"/>
      <c r="SQN1" s="0"/>
      <c r="SQO1" s="0"/>
      <c r="SQP1" s="0"/>
      <c r="SQQ1" s="0"/>
      <c r="SQR1" s="0"/>
      <c r="SQS1" s="0"/>
      <c r="SQT1" s="0"/>
      <c r="SQU1" s="0"/>
      <c r="SQV1" s="0"/>
      <c r="SQW1" s="0"/>
      <c r="SQX1" s="0"/>
      <c r="SQY1" s="0"/>
      <c r="SQZ1" s="0"/>
      <c r="SRA1" s="0"/>
      <c r="SRB1" s="0"/>
      <c r="SRC1" s="0"/>
      <c r="SRD1" s="0"/>
      <c r="SRE1" s="0"/>
      <c r="SRF1" s="0"/>
      <c r="SRG1" s="0"/>
      <c r="SRH1" s="0"/>
      <c r="SRI1" s="0"/>
      <c r="SRJ1" s="0"/>
      <c r="SRK1" s="0"/>
      <c r="SRL1" s="0"/>
      <c r="SRM1" s="0"/>
      <c r="SRN1" s="0"/>
      <c r="SRO1" s="0"/>
      <c r="SRP1" s="0"/>
      <c r="SRQ1" s="0"/>
      <c r="SRR1" s="0"/>
      <c r="SRS1" s="0"/>
      <c r="SRT1" s="0"/>
      <c r="SRU1" s="0"/>
      <c r="SRV1" s="0"/>
      <c r="SRW1" s="0"/>
      <c r="SRX1" s="0"/>
      <c r="SRY1" s="0"/>
      <c r="SRZ1" s="0"/>
      <c r="SSA1" s="0"/>
      <c r="SSB1" s="0"/>
      <c r="SSC1" s="0"/>
      <c r="SSD1" s="0"/>
      <c r="SSE1" s="0"/>
      <c r="SSF1" s="0"/>
      <c r="SSG1" s="0"/>
      <c r="SSH1" s="0"/>
      <c r="SSI1" s="0"/>
      <c r="SSJ1" s="0"/>
      <c r="SSK1" s="0"/>
      <c r="SSL1" s="0"/>
      <c r="SSM1" s="0"/>
      <c r="SSN1" s="0"/>
      <c r="SSO1" s="0"/>
      <c r="SSP1" s="0"/>
      <c r="SSQ1" s="0"/>
      <c r="SSR1" s="0"/>
      <c r="SSS1" s="0"/>
      <c r="SST1" s="0"/>
      <c r="SSU1" s="0"/>
      <c r="SSV1" s="0"/>
      <c r="SSW1" s="0"/>
      <c r="SSX1" s="0"/>
      <c r="SSY1" s="0"/>
      <c r="SSZ1" s="0"/>
      <c r="STA1" s="0"/>
      <c r="STB1" s="0"/>
      <c r="STC1" s="0"/>
      <c r="STD1" s="0"/>
      <c r="STE1" s="0"/>
      <c r="STF1" s="0"/>
      <c r="STG1" s="0"/>
      <c r="STH1" s="0"/>
      <c r="STI1" s="0"/>
      <c r="STJ1" s="0"/>
      <c r="STK1" s="0"/>
      <c r="STL1" s="0"/>
      <c r="STM1" s="0"/>
      <c r="STN1" s="0"/>
      <c r="STO1" s="0"/>
      <c r="STP1" s="0"/>
      <c r="STQ1" s="0"/>
      <c r="STR1" s="0"/>
      <c r="STS1" s="0"/>
      <c r="STT1" s="0"/>
      <c r="STU1" s="0"/>
      <c r="STV1" s="0"/>
      <c r="STW1" s="0"/>
      <c r="STX1" s="0"/>
      <c r="STY1" s="0"/>
      <c r="STZ1" s="0"/>
      <c r="SUA1" s="0"/>
      <c r="SUB1" s="0"/>
      <c r="SUC1" s="0"/>
      <c r="SUD1" s="0"/>
      <c r="SUE1" s="0"/>
      <c r="SUF1" s="0"/>
      <c r="SUG1" s="0"/>
      <c r="SUH1" s="0"/>
      <c r="SUI1" s="0"/>
      <c r="SUJ1" s="0"/>
      <c r="SUK1" s="0"/>
      <c r="SUL1" s="0"/>
      <c r="SUM1" s="0"/>
      <c r="SUN1" s="0"/>
      <c r="SUO1" s="0"/>
      <c r="SUP1" s="0"/>
      <c r="SUQ1" s="0"/>
      <c r="SUR1" s="0"/>
      <c r="SUS1" s="0"/>
      <c r="SUT1" s="0"/>
      <c r="SUU1" s="0"/>
      <c r="SUV1" s="0"/>
      <c r="SUW1" s="0"/>
      <c r="SUX1" s="0"/>
      <c r="SUY1" s="0"/>
      <c r="SUZ1" s="0"/>
      <c r="SVA1" s="0"/>
      <c r="SVB1" s="0"/>
      <c r="SVC1" s="0"/>
      <c r="SVD1" s="0"/>
      <c r="SVE1" s="0"/>
      <c r="SVF1" s="0"/>
      <c r="SVG1" s="0"/>
      <c r="SVH1" s="0"/>
      <c r="SVI1" s="0"/>
      <c r="SVJ1" s="0"/>
      <c r="SVK1" s="0"/>
      <c r="SVL1" s="0"/>
      <c r="SVM1" s="0"/>
      <c r="SVN1" s="0"/>
      <c r="SVO1" s="0"/>
      <c r="SVP1" s="0"/>
      <c r="SVQ1" s="0"/>
      <c r="SVR1" s="0"/>
      <c r="SVS1" s="0"/>
      <c r="SVT1" s="0"/>
      <c r="SVU1" s="0"/>
      <c r="SVV1" s="0"/>
      <c r="SVW1" s="0"/>
      <c r="SVX1" s="0"/>
      <c r="SVY1" s="0"/>
      <c r="SVZ1" s="0"/>
      <c r="SWA1" s="0"/>
      <c r="SWB1" s="0"/>
      <c r="SWC1" s="0"/>
      <c r="SWD1" s="0"/>
      <c r="SWE1" s="0"/>
      <c r="SWF1" s="0"/>
      <c r="SWG1" s="0"/>
      <c r="SWH1" s="0"/>
      <c r="SWI1" s="0"/>
      <c r="SWJ1" s="0"/>
      <c r="SWK1" s="0"/>
      <c r="SWL1" s="0"/>
      <c r="SWM1" s="0"/>
      <c r="SWN1" s="0"/>
      <c r="SWO1" s="0"/>
      <c r="SWP1" s="0"/>
      <c r="SWQ1" s="0"/>
      <c r="SWR1" s="0"/>
      <c r="SWS1" s="0"/>
      <c r="SWT1" s="0"/>
      <c r="SWU1" s="0"/>
      <c r="SWV1" s="0"/>
      <c r="SWW1" s="0"/>
      <c r="SWX1" s="0"/>
      <c r="SWY1" s="0"/>
      <c r="SWZ1" s="0"/>
      <c r="SXA1" s="0"/>
      <c r="SXB1" s="0"/>
      <c r="SXC1" s="0"/>
      <c r="SXD1" s="0"/>
      <c r="SXE1" s="0"/>
      <c r="SXF1" s="0"/>
      <c r="SXG1" s="0"/>
      <c r="SXH1" s="0"/>
      <c r="SXI1" s="0"/>
      <c r="SXJ1" s="0"/>
      <c r="SXK1" s="0"/>
      <c r="SXL1" s="0"/>
      <c r="SXM1" s="0"/>
      <c r="SXN1" s="0"/>
      <c r="SXO1" s="0"/>
      <c r="SXP1" s="0"/>
      <c r="SXQ1" s="0"/>
      <c r="SXR1" s="0"/>
      <c r="SXS1" s="0"/>
      <c r="SXT1" s="0"/>
      <c r="SXU1" s="0"/>
      <c r="SXV1" s="0"/>
      <c r="SXW1" s="0"/>
      <c r="SXX1" s="0"/>
      <c r="SXY1" s="0"/>
      <c r="SXZ1" s="0"/>
      <c r="SYA1" s="0"/>
      <c r="SYB1" s="0"/>
      <c r="SYC1" s="0"/>
      <c r="SYD1" s="0"/>
      <c r="SYE1" s="0"/>
      <c r="SYF1" s="0"/>
      <c r="SYG1" s="0"/>
      <c r="SYH1" s="0"/>
      <c r="SYI1" s="0"/>
      <c r="SYJ1" s="0"/>
      <c r="SYK1" s="0"/>
      <c r="SYL1" s="0"/>
      <c r="SYM1" s="0"/>
      <c r="SYN1" s="0"/>
      <c r="SYO1" s="0"/>
      <c r="SYP1" s="0"/>
      <c r="SYQ1" s="0"/>
      <c r="SYR1" s="0"/>
      <c r="SYS1" s="0"/>
      <c r="SYT1" s="0"/>
      <c r="SYU1" s="0"/>
      <c r="SYV1" s="0"/>
      <c r="SYW1" s="0"/>
      <c r="SYX1" s="0"/>
      <c r="SYY1" s="0"/>
      <c r="SYZ1" s="0"/>
      <c r="SZA1" s="0"/>
      <c r="SZB1" s="0"/>
      <c r="SZC1" s="0"/>
      <c r="SZD1" s="0"/>
      <c r="SZE1" s="0"/>
      <c r="SZF1" s="0"/>
      <c r="SZG1" s="0"/>
      <c r="SZH1" s="0"/>
      <c r="SZI1" s="0"/>
      <c r="SZJ1" s="0"/>
      <c r="SZK1" s="0"/>
      <c r="SZL1" s="0"/>
      <c r="SZM1" s="0"/>
      <c r="SZN1" s="0"/>
      <c r="SZO1" s="0"/>
      <c r="SZP1" s="0"/>
      <c r="SZQ1" s="0"/>
      <c r="SZR1" s="0"/>
      <c r="SZS1" s="0"/>
      <c r="SZT1" s="0"/>
      <c r="SZU1" s="0"/>
      <c r="SZV1" s="0"/>
      <c r="SZW1" s="0"/>
      <c r="SZX1" s="0"/>
      <c r="SZY1" s="0"/>
      <c r="SZZ1" s="0"/>
      <c r="TAA1" s="0"/>
      <c r="TAB1" s="0"/>
      <c r="TAC1" s="0"/>
      <c r="TAD1" s="0"/>
      <c r="TAE1" s="0"/>
      <c r="TAF1" s="0"/>
      <c r="TAG1" s="0"/>
      <c r="TAH1" s="0"/>
      <c r="TAI1" s="0"/>
      <c r="TAJ1" s="0"/>
      <c r="TAK1" s="0"/>
      <c r="TAL1" s="0"/>
      <c r="TAM1" s="0"/>
      <c r="TAN1" s="0"/>
      <c r="TAO1" s="0"/>
      <c r="TAP1" s="0"/>
      <c r="TAQ1" s="0"/>
      <c r="TAR1" s="0"/>
      <c r="TAS1" s="0"/>
      <c r="TAT1" s="0"/>
      <c r="TAU1" s="0"/>
      <c r="TAV1" s="0"/>
      <c r="TAW1" s="0"/>
      <c r="TAX1" s="0"/>
      <c r="TAY1" s="0"/>
      <c r="TAZ1" s="0"/>
      <c r="TBA1" s="0"/>
      <c r="TBB1" s="0"/>
      <c r="TBC1" s="0"/>
      <c r="TBD1" s="0"/>
      <c r="TBE1" s="0"/>
      <c r="TBF1" s="0"/>
      <c r="TBG1" s="0"/>
      <c r="TBH1" s="0"/>
      <c r="TBI1" s="0"/>
      <c r="TBJ1" s="0"/>
      <c r="TBK1" s="0"/>
      <c r="TBL1" s="0"/>
      <c r="TBM1" s="0"/>
      <c r="TBN1" s="0"/>
      <c r="TBO1" s="0"/>
      <c r="TBP1" s="0"/>
      <c r="TBQ1" s="0"/>
      <c r="TBR1" s="0"/>
      <c r="TBS1" s="0"/>
      <c r="TBT1" s="0"/>
      <c r="TBU1" s="0"/>
      <c r="TBV1" s="0"/>
      <c r="TBW1" s="0"/>
      <c r="TBX1" s="0"/>
      <c r="TBY1" s="0"/>
      <c r="TBZ1" s="0"/>
      <c r="TCA1" s="0"/>
      <c r="TCB1" s="0"/>
      <c r="TCC1" s="0"/>
      <c r="TCD1" s="0"/>
      <c r="TCE1" s="0"/>
      <c r="TCF1" s="0"/>
      <c r="TCG1" s="0"/>
      <c r="TCH1" s="0"/>
      <c r="TCI1" s="0"/>
      <c r="TCJ1" s="0"/>
      <c r="TCK1" s="0"/>
      <c r="TCL1" s="0"/>
      <c r="TCM1" s="0"/>
      <c r="TCN1" s="0"/>
      <c r="TCO1" s="0"/>
      <c r="TCP1" s="0"/>
      <c r="TCQ1" s="0"/>
      <c r="TCR1" s="0"/>
      <c r="TCS1" s="0"/>
      <c r="TCT1" s="0"/>
      <c r="TCU1" s="0"/>
      <c r="TCV1" s="0"/>
      <c r="TCW1" s="0"/>
      <c r="TCX1" s="0"/>
      <c r="TCY1" s="0"/>
      <c r="TCZ1" s="0"/>
      <c r="TDA1" s="0"/>
      <c r="TDB1" s="0"/>
      <c r="TDC1" s="0"/>
      <c r="TDD1" s="0"/>
      <c r="TDE1" s="0"/>
      <c r="TDF1" s="0"/>
      <c r="TDG1" s="0"/>
      <c r="TDH1" s="0"/>
      <c r="TDI1" s="0"/>
      <c r="TDJ1" s="0"/>
      <c r="TDK1" s="0"/>
      <c r="TDL1" s="0"/>
      <c r="TDM1" s="0"/>
      <c r="TDN1" s="0"/>
      <c r="TDO1" s="0"/>
      <c r="TDP1" s="0"/>
      <c r="TDQ1" s="0"/>
      <c r="TDR1" s="0"/>
      <c r="TDS1" s="0"/>
      <c r="TDT1" s="0"/>
      <c r="TDU1" s="0"/>
      <c r="TDV1" s="0"/>
      <c r="TDW1" s="0"/>
      <c r="TDX1" s="0"/>
      <c r="TDY1" s="0"/>
      <c r="TDZ1" s="0"/>
      <c r="TEA1" s="0"/>
      <c r="TEB1" s="0"/>
      <c r="TEC1" s="0"/>
      <c r="TED1" s="0"/>
      <c r="TEE1" s="0"/>
      <c r="TEF1" s="0"/>
      <c r="TEG1" s="0"/>
      <c r="TEH1" s="0"/>
      <c r="TEI1" s="0"/>
      <c r="TEJ1" s="0"/>
      <c r="TEK1" s="0"/>
      <c r="TEL1" s="0"/>
      <c r="TEM1" s="0"/>
      <c r="TEN1" s="0"/>
      <c r="TEO1" s="0"/>
      <c r="TEP1" s="0"/>
      <c r="TEQ1" s="0"/>
      <c r="TER1" s="0"/>
      <c r="TES1" s="0"/>
      <c r="TET1" s="0"/>
      <c r="TEU1" s="0"/>
      <c r="TEV1" s="0"/>
      <c r="TEW1" s="0"/>
      <c r="TEX1" s="0"/>
      <c r="TEY1" s="0"/>
      <c r="TEZ1" s="0"/>
      <c r="TFA1" s="0"/>
      <c r="TFB1" s="0"/>
      <c r="TFC1" s="0"/>
      <c r="TFD1" s="0"/>
      <c r="TFE1" s="0"/>
      <c r="TFF1" s="0"/>
      <c r="TFG1" s="0"/>
      <c r="TFH1" s="0"/>
      <c r="TFI1" s="0"/>
      <c r="TFJ1" s="0"/>
      <c r="TFK1" s="0"/>
      <c r="TFL1" s="0"/>
      <c r="TFM1" s="0"/>
      <c r="TFN1" s="0"/>
      <c r="TFO1" s="0"/>
      <c r="TFP1" s="0"/>
      <c r="TFQ1" s="0"/>
      <c r="TFR1" s="0"/>
      <c r="TFS1" s="0"/>
      <c r="TFT1" s="0"/>
      <c r="TFU1" s="0"/>
      <c r="TFV1" s="0"/>
      <c r="TFW1" s="0"/>
      <c r="TFX1" s="0"/>
      <c r="TFY1" s="0"/>
      <c r="TFZ1" s="0"/>
      <c r="TGA1" s="0"/>
      <c r="TGB1" s="0"/>
      <c r="TGC1" s="0"/>
      <c r="TGD1" s="0"/>
      <c r="TGE1" s="0"/>
      <c r="TGF1" s="0"/>
      <c r="TGG1" s="0"/>
      <c r="TGH1" s="0"/>
      <c r="TGI1" s="0"/>
      <c r="TGJ1" s="0"/>
      <c r="TGK1" s="0"/>
      <c r="TGL1" s="0"/>
      <c r="TGM1" s="0"/>
      <c r="TGN1" s="0"/>
      <c r="TGO1" s="0"/>
      <c r="TGP1" s="0"/>
      <c r="TGQ1" s="0"/>
      <c r="TGR1" s="0"/>
      <c r="TGS1" s="0"/>
      <c r="TGT1" s="0"/>
      <c r="TGU1" s="0"/>
      <c r="TGV1" s="0"/>
      <c r="TGW1" s="0"/>
      <c r="TGX1" s="0"/>
      <c r="TGY1" s="0"/>
      <c r="TGZ1" s="0"/>
      <c r="THA1" s="0"/>
      <c r="THB1" s="0"/>
      <c r="THC1" s="0"/>
      <c r="THD1" s="0"/>
      <c r="THE1" s="0"/>
      <c r="THF1" s="0"/>
      <c r="THG1" s="0"/>
      <c r="THH1" s="0"/>
      <c r="THI1" s="0"/>
      <c r="THJ1" s="0"/>
      <c r="THK1" s="0"/>
      <c r="THL1" s="0"/>
      <c r="THM1" s="0"/>
      <c r="THN1" s="0"/>
      <c r="THO1" s="0"/>
      <c r="THP1" s="0"/>
      <c r="THQ1" s="0"/>
      <c r="THR1" s="0"/>
      <c r="THS1" s="0"/>
      <c r="THT1" s="0"/>
      <c r="THU1" s="0"/>
      <c r="THV1" s="0"/>
      <c r="THW1" s="0"/>
      <c r="THX1" s="0"/>
      <c r="THY1" s="0"/>
      <c r="THZ1" s="0"/>
      <c r="TIA1" s="0"/>
      <c r="TIB1" s="0"/>
      <c r="TIC1" s="0"/>
      <c r="TID1" s="0"/>
      <c r="TIE1" s="0"/>
      <c r="TIF1" s="0"/>
      <c r="TIG1" s="0"/>
      <c r="TIH1" s="0"/>
      <c r="TII1" s="0"/>
      <c r="TIJ1" s="0"/>
      <c r="TIK1" s="0"/>
      <c r="TIL1" s="0"/>
      <c r="TIM1" s="0"/>
      <c r="TIN1" s="0"/>
      <c r="TIO1" s="0"/>
      <c r="TIP1" s="0"/>
      <c r="TIQ1" s="0"/>
      <c r="TIR1" s="0"/>
      <c r="TIS1" s="0"/>
      <c r="TIT1" s="0"/>
      <c r="TIU1" s="0"/>
      <c r="TIV1" s="0"/>
      <c r="TIW1" s="0"/>
      <c r="TIX1" s="0"/>
      <c r="TIY1" s="0"/>
      <c r="TIZ1" s="0"/>
      <c r="TJA1" s="0"/>
      <c r="TJB1" s="0"/>
      <c r="TJC1" s="0"/>
      <c r="TJD1" s="0"/>
      <c r="TJE1" s="0"/>
      <c r="TJF1" s="0"/>
      <c r="TJG1" s="0"/>
      <c r="TJH1" s="0"/>
      <c r="TJI1" s="0"/>
      <c r="TJJ1" s="0"/>
      <c r="TJK1" s="0"/>
      <c r="TJL1" s="0"/>
      <c r="TJM1" s="0"/>
      <c r="TJN1" s="0"/>
      <c r="TJO1" s="0"/>
      <c r="TJP1" s="0"/>
      <c r="TJQ1" s="0"/>
      <c r="TJR1" s="0"/>
      <c r="TJS1" s="0"/>
      <c r="TJT1" s="0"/>
      <c r="TJU1" s="0"/>
      <c r="TJV1" s="0"/>
      <c r="TJW1" s="0"/>
      <c r="TJX1" s="0"/>
      <c r="TJY1" s="0"/>
      <c r="TJZ1" s="0"/>
      <c r="TKA1" s="0"/>
      <c r="TKB1" s="0"/>
      <c r="TKC1" s="0"/>
      <c r="TKD1" s="0"/>
      <c r="TKE1" s="0"/>
      <c r="TKF1" s="0"/>
      <c r="TKG1" s="0"/>
      <c r="TKH1" s="0"/>
      <c r="TKI1" s="0"/>
      <c r="TKJ1" s="0"/>
      <c r="TKK1" s="0"/>
      <c r="TKL1" s="0"/>
      <c r="TKM1" s="0"/>
      <c r="TKN1" s="0"/>
      <c r="TKO1" s="0"/>
      <c r="TKP1" s="0"/>
      <c r="TKQ1" s="0"/>
      <c r="TKR1" s="0"/>
      <c r="TKS1" s="0"/>
      <c r="TKT1" s="0"/>
      <c r="TKU1" s="0"/>
      <c r="TKV1" s="0"/>
      <c r="TKW1" s="0"/>
      <c r="TKX1" s="0"/>
      <c r="TKY1" s="0"/>
      <c r="TKZ1" s="0"/>
      <c r="TLA1" s="0"/>
      <c r="TLB1" s="0"/>
      <c r="TLC1" s="0"/>
      <c r="TLD1" s="0"/>
      <c r="TLE1" s="0"/>
      <c r="TLF1" s="0"/>
      <c r="TLG1" s="0"/>
      <c r="TLH1" s="0"/>
      <c r="TLI1" s="0"/>
      <c r="TLJ1" s="0"/>
      <c r="TLK1" s="0"/>
      <c r="TLL1" s="0"/>
      <c r="TLM1" s="0"/>
      <c r="TLN1" s="0"/>
      <c r="TLO1" s="0"/>
      <c r="TLP1" s="0"/>
      <c r="TLQ1" s="0"/>
      <c r="TLR1" s="0"/>
      <c r="TLS1" s="0"/>
      <c r="TLT1" s="0"/>
      <c r="TLU1" s="0"/>
      <c r="TLV1" s="0"/>
      <c r="TLW1" s="0"/>
      <c r="TLX1" s="0"/>
      <c r="TLY1" s="0"/>
      <c r="TLZ1" s="0"/>
      <c r="TMA1" s="0"/>
      <c r="TMB1" s="0"/>
      <c r="TMC1" s="0"/>
      <c r="TMD1" s="0"/>
      <c r="TME1" s="0"/>
      <c r="TMF1" s="0"/>
      <c r="TMG1" s="0"/>
      <c r="TMH1" s="0"/>
      <c r="TMI1" s="0"/>
      <c r="TMJ1" s="0"/>
      <c r="TMK1" s="0"/>
      <c r="TML1" s="0"/>
      <c r="TMM1" s="0"/>
      <c r="TMN1" s="0"/>
      <c r="TMO1" s="0"/>
      <c r="TMP1" s="0"/>
      <c r="TMQ1" s="0"/>
      <c r="TMR1" s="0"/>
      <c r="TMS1" s="0"/>
      <c r="TMT1" s="0"/>
      <c r="TMU1" s="0"/>
      <c r="TMV1" s="0"/>
      <c r="TMW1" s="0"/>
      <c r="TMX1" s="0"/>
      <c r="TMY1" s="0"/>
      <c r="TMZ1" s="0"/>
      <c r="TNA1" s="0"/>
      <c r="TNB1" s="0"/>
      <c r="TNC1" s="0"/>
      <c r="TND1" s="0"/>
      <c r="TNE1" s="0"/>
      <c r="TNF1" s="0"/>
      <c r="TNG1" s="0"/>
      <c r="TNH1" s="0"/>
      <c r="TNI1" s="0"/>
      <c r="TNJ1" s="0"/>
      <c r="TNK1" s="0"/>
      <c r="TNL1" s="0"/>
      <c r="TNM1" s="0"/>
      <c r="TNN1" s="0"/>
      <c r="TNO1" s="0"/>
      <c r="TNP1" s="0"/>
      <c r="TNQ1" s="0"/>
      <c r="TNR1" s="0"/>
      <c r="TNS1" s="0"/>
      <c r="TNT1" s="0"/>
      <c r="TNU1" s="0"/>
      <c r="TNV1" s="0"/>
      <c r="TNW1" s="0"/>
      <c r="TNX1" s="0"/>
      <c r="TNY1" s="0"/>
      <c r="TNZ1" s="0"/>
      <c r="TOA1" s="0"/>
      <c r="TOB1" s="0"/>
      <c r="TOC1" s="0"/>
      <c r="TOD1" s="0"/>
      <c r="TOE1" s="0"/>
      <c r="TOF1" s="0"/>
      <c r="TOG1" s="0"/>
      <c r="TOH1" s="0"/>
      <c r="TOI1" s="0"/>
      <c r="TOJ1" s="0"/>
      <c r="TOK1" s="0"/>
      <c r="TOL1" s="0"/>
      <c r="TOM1" s="0"/>
      <c r="TON1" s="0"/>
      <c r="TOO1" s="0"/>
      <c r="TOP1" s="0"/>
      <c r="TOQ1" s="0"/>
      <c r="TOR1" s="0"/>
      <c r="TOS1" s="0"/>
      <c r="TOT1" s="0"/>
      <c r="TOU1" s="0"/>
      <c r="TOV1" s="0"/>
      <c r="TOW1" s="0"/>
      <c r="TOX1" s="0"/>
      <c r="TOY1" s="0"/>
      <c r="TOZ1" s="0"/>
      <c r="TPA1" s="0"/>
      <c r="TPB1" s="0"/>
      <c r="TPC1" s="0"/>
      <c r="TPD1" s="0"/>
      <c r="TPE1" s="0"/>
      <c r="TPF1" s="0"/>
      <c r="TPG1" s="0"/>
      <c r="TPH1" s="0"/>
      <c r="TPI1" s="0"/>
      <c r="TPJ1" s="0"/>
      <c r="TPK1" s="0"/>
      <c r="TPL1" s="0"/>
      <c r="TPM1" s="0"/>
      <c r="TPN1" s="0"/>
      <c r="TPO1" s="0"/>
      <c r="TPP1" s="0"/>
      <c r="TPQ1" s="0"/>
      <c r="TPR1" s="0"/>
      <c r="TPS1" s="0"/>
      <c r="TPT1" s="0"/>
      <c r="TPU1" s="0"/>
      <c r="TPV1" s="0"/>
      <c r="TPW1" s="0"/>
      <c r="TPX1" s="0"/>
      <c r="TPY1" s="0"/>
      <c r="TPZ1" s="0"/>
      <c r="TQA1" s="0"/>
      <c r="TQB1" s="0"/>
      <c r="TQC1" s="0"/>
      <c r="TQD1" s="0"/>
      <c r="TQE1" s="0"/>
      <c r="TQF1" s="0"/>
      <c r="TQG1" s="0"/>
      <c r="TQH1" s="0"/>
      <c r="TQI1" s="0"/>
      <c r="TQJ1" s="0"/>
      <c r="TQK1" s="0"/>
      <c r="TQL1" s="0"/>
      <c r="TQM1" s="0"/>
      <c r="TQN1" s="0"/>
      <c r="TQO1" s="0"/>
      <c r="TQP1" s="0"/>
      <c r="TQQ1" s="0"/>
      <c r="TQR1" s="0"/>
      <c r="TQS1" s="0"/>
      <c r="TQT1" s="0"/>
      <c r="TQU1" s="0"/>
      <c r="TQV1" s="0"/>
      <c r="TQW1" s="0"/>
      <c r="TQX1" s="0"/>
      <c r="TQY1" s="0"/>
      <c r="TQZ1" s="0"/>
      <c r="TRA1" s="0"/>
      <c r="TRB1" s="0"/>
      <c r="TRC1" s="0"/>
      <c r="TRD1" s="0"/>
      <c r="TRE1" s="0"/>
      <c r="TRF1" s="0"/>
      <c r="TRG1" s="0"/>
      <c r="TRH1" s="0"/>
      <c r="TRI1" s="0"/>
      <c r="TRJ1" s="0"/>
      <c r="TRK1" s="0"/>
      <c r="TRL1" s="0"/>
      <c r="TRM1" s="0"/>
      <c r="TRN1" s="0"/>
      <c r="TRO1" s="0"/>
      <c r="TRP1" s="0"/>
      <c r="TRQ1" s="0"/>
      <c r="TRR1" s="0"/>
      <c r="TRS1" s="0"/>
      <c r="TRT1" s="0"/>
      <c r="TRU1" s="0"/>
      <c r="TRV1" s="0"/>
      <c r="TRW1" s="0"/>
      <c r="TRX1" s="0"/>
      <c r="TRY1" s="0"/>
      <c r="TRZ1" s="0"/>
      <c r="TSA1" s="0"/>
      <c r="TSB1" s="0"/>
      <c r="TSC1" s="0"/>
      <c r="TSD1" s="0"/>
      <c r="TSE1" s="0"/>
      <c r="TSF1" s="0"/>
      <c r="TSG1" s="0"/>
      <c r="TSH1" s="0"/>
      <c r="TSI1" s="0"/>
      <c r="TSJ1" s="0"/>
      <c r="TSK1" s="0"/>
      <c r="TSL1" s="0"/>
      <c r="TSM1" s="0"/>
      <c r="TSN1" s="0"/>
      <c r="TSO1" s="0"/>
      <c r="TSP1" s="0"/>
      <c r="TSQ1" s="0"/>
      <c r="TSR1" s="0"/>
      <c r="TSS1" s="0"/>
      <c r="TST1" s="0"/>
      <c r="TSU1" s="0"/>
      <c r="TSV1" s="0"/>
      <c r="TSW1" s="0"/>
      <c r="TSX1" s="0"/>
      <c r="TSY1" s="0"/>
      <c r="TSZ1" s="0"/>
      <c r="TTA1" s="0"/>
      <c r="TTB1" s="0"/>
      <c r="TTC1" s="0"/>
      <c r="TTD1" s="0"/>
      <c r="TTE1" s="0"/>
      <c r="TTF1" s="0"/>
      <c r="TTG1" s="0"/>
      <c r="TTH1" s="0"/>
      <c r="TTI1" s="0"/>
      <c r="TTJ1" s="0"/>
      <c r="TTK1" s="0"/>
      <c r="TTL1" s="0"/>
      <c r="TTM1" s="0"/>
      <c r="TTN1" s="0"/>
      <c r="TTO1" s="0"/>
      <c r="TTP1" s="0"/>
      <c r="TTQ1" s="0"/>
      <c r="TTR1" s="0"/>
      <c r="TTS1" s="0"/>
      <c r="TTT1" s="0"/>
      <c r="TTU1" s="0"/>
      <c r="TTV1" s="0"/>
      <c r="TTW1" s="0"/>
      <c r="TTX1" s="0"/>
      <c r="TTY1" s="0"/>
      <c r="TTZ1" s="0"/>
      <c r="TUA1" s="0"/>
      <c r="TUB1" s="0"/>
      <c r="TUC1" s="0"/>
      <c r="TUD1" s="0"/>
      <c r="TUE1" s="0"/>
      <c r="TUF1" s="0"/>
      <c r="TUG1" s="0"/>
      <c r="TUH1" s="0"/>
      <c r="TUI1" s="0"/>
      <c r="TUJ1" s="0"/>
      <c r="TUK1" s="0"/>
      <c r="TUL1" s="0"/>
      <c r="TUM1" s="0"/>
      <c r="TUN1" s="0"/>
      <c r="TUO1" s="0"/>
      <c r="TUP1" s="0"/>
      <c r="TUQ1" s="0"/>
      <c r="TUR1" s="0"/>
      <c r="TUS1" s="0"/>
      <c r="TUT1" s="0"/>
      <c r="TUU1" s="0"/>
      <c r="TUV1" s="0"/>
      <c r="TUW1" s="0"/>
      <c r="TUX1" s="0"/>
      <c r="TUY1" s="0"/>
      <c r="TUZ1" s="0"/>
      <c r="TVA1" s="0"/>
      <c r="TVB1" s="0"/>
      <c r="TVC1" s="0"/>
      <c r="TVD1" s="0"/>
      <c r="TVE1" s="0"/>
      <c r="TVF1" s="0"/>
      <c r="TVG1" s="0"/>
      <c r="TVH1" s="0"/>
      <c r="TVI1" s="0"/>
      <c r="TVJ1" s="0"/>
      <c r="TVK1" s="0"/>
      <c r="TVL1" s="0"/>
      <c r="TVM1" s="0"/>
      <c r="TVN1" s="0"/>
      <c r="TVO1" s="0"/>
      <c r="TVP1" s="0"/>
      <c r="TVQ1" s="0"/>
      <c r="TVR1" s="0"/>
      <c r="TVS1" s="0"/>
      <c r="TVT1" s="0"/>
      <c r="TVU1" s="0"/>
      <c r="TVV1" s="0"/>
      <c r="TVW1" s="0"/>
      <c r="TVX1" s="0"/>
      <c r="TVY1" s="0"/>
      <c r="TVZ1" s="0"/>
      <c r="TWA1" s="0"/>
      <c r="TWB1" s="0"/>
      <c r="TWC1" s="0"/>
      <c r="TWD1" s="0"/>
      <c r="TWE1" s="0"/>
      <c r="TWF1" s="0"/>
      <c r="TWG1" s="0"/>
      <c r="TWH1" s="0"/>
      <c r="TWI1" s="0"/>
      <c r="TWJ1" s="0"/>
      <c r="TWK1" s="0"/>
      <c r="TWL1" s="0"/>
      <c r="TWM1" s="0"/>
      <c r="TWN1" s="0"/>
      <c r="TWO1" s="0"/>
      <c r="TWP1" s="0"/>
      <c r="TWQ1" s="0"/>
      <c r="TWR1" s="0"/>
      <c r="TWS1" s="0"/>
      <c r="TWT1" s="0"/>
      <c r="TWU1" s="0"/>
      <c r="TWV1" s="0"/>
      <c r="TWW1" s="0"/>
      <c r="TWX1" s="0"/>
      <c r="TWY1" s="0"/>
      <c r="TWZ1" s="0"/>
      <c r="TXA1" s="0"/>
      <c r="TXB1" s="0"/>
      <c r="TXC1" s="0"/>
      <c r="TXD1" s="0"/>
      <c r="TXE1" s="0"/>
      <c r="TXF1" s="0"/>
      <c r="TXG1" s="0"/>
      <c r="TXH1" s="0"/>
      <c r="TXI1" s="0"/>
      <c r="TXJ1" s="0"/>
      <c r="TXK1" s="0"/>
      <c r="TXL1" s="0"/>
      <c r="TXM1" s="0"/>
      <c r="TXN1" s="0"/>
      <c r="TXO1" s="0"/>
      <c r="TXP1" s="0"/>
      <c r="TXQ1" s="0"/>
      <c r="TXR1" s="0"/>
      <c r="TXS1" s="0"/>
      <c r="TXT1" s="0"/>
      <c r="TXU1" s="0"/>
      <c r="TXV1" s="0"/>
      <c r="TXW1" s="0"/>
      <c r="TXX1" s="0"/>
      <c r="TXY1" s="0"/>
      <c r="TXZ1" s="0"/>
      <c r="TYA1" s="0"/>
      <c r="TYB1" s="0"/>
      <c r="TYC1" s="0"/>
      <c r="TYD1" s="0"/>
      <c r="TYE1" s="0"/>
      <c r="TYF1" s="0"/>
      <c r="TYG1" s="0"/>
      <c r="TYH1" s="0"/>
      <c r="TYI1" s="0"/>
      <c r="TYJ1" s="0"/>
      <c r="TYK1" s="0"/>
      <c r="TYL1" s="0"/>
      <c r="TYM1" s="0"/>
      <c r="TYN1" s="0"/>
      <c r="TYO1" s="0"/>
      <c r="TYP1" s="0"/>
      <c r="TYQ1" s="0"/>
      <c r="TYR1" s="0"/>
      <c r="TYS1" s="0"/>
      <c r="TYT1" s="0"/>
      <c r="TYU1" s="0"/>
      <c r="TYV1" s="0"/>
      <c r="TYW1" s="0"/>
      <c r="TYX1" s="0"/>
      <c r="TYY1" s="0"/>
      <c r="TYZ1" s="0"/>
      <c r="TZA1" s="0"/>
      <c r="TZB1" s="0"/>
      <c r="TZC1" s="0"/>
      <c r="TZD1" s="0"/>
      <c r="TZE1" s="0"/>
      <c r="TZF1" s="0"/>
      <c r="TZG1" s="0"/>
      <c r="TZH1" s="0"/>
      <c r="TZI1" s="0"/>
      <c r="TZJ1" s="0"/>
      <c r="TZK1" s="0"/>
      <c r="TZL1" s="0"/>
      <c r="TZM1" s="0"/>
      <c r="TZN1" s="0"/>
      <c r="TZO1" s="0"/>
      <c r="TZP1" s="0"/>
      <c r="TZQ1" s="0"/>
      <c r="TZR1" s="0"/>
      <c r="TZS1" s="0"/>
      <c r="TZT1" s="0"/>
      <c r="TZU1" s="0"/>
      <c r="TZV1" s="0"/>
      <c r="TZW1" s="0"/>
      <c r="TZX1" s="0"/>
      <c r="TZY1" s="0"/>
      <c r="TZZ1" s="0"/>
      <c r="UAA1" s="0"/>
      <c r="UAB1" s="0"/>
      <c r="UAC1" s="0"/>
      <c r="UAD1" s="0"/>
      <c r="UAE1" s="0"/>
      <c r="UAF1" s="0"/>
      <c r="UAG1" s="0"/>
      <c r="UAH1" s="0"/>
      <c r="UAI1" s="0"/>
      <c r="UAJ1" s="0"/>
      <c r="UAK1" s="0"/>
      <c r="UAL1" s="0"/>
      <c r="UAM1" s="0"/>
      <c r="UAN1" s="0"/>
      <c r="UAO1" s="0"/>
      <c r="UAP1" s="0"/>
      <c r="UAQ1" s="0"/>
      <c r="UAR1" s="0"/>
      <c r="UAS1" s="0"/>
      <c r="UAT1" s="0"/>
      <c r="UAU1" s="0"/>
      <c r="UAV1" s="0"/>
      <c r="UAW1" s="0"/>
      <c r="UAX1" s="0"/>
      <c r="UAY1" s="0"/>
      <c r="UAZ1" s="0"/>
      <c r="UBA1" s="0"/>
      <c r="UBB1" s="0"/>
      <c r="UBC1" s="0"/>
      <c r="UBD1" s="0"/>
      <c r="UBE1" s="0"/>
      <c r="UBF1" s="0"/>
      <c r="UBG1" s="0"/>
      <c r="UBH1" s="0"/>
      <c r="UBI1" s="0"/>
      <c r="UBJ1" s="0"/>
      <c r="UBK1" s="0"/>
      <c r="UBL1" s="0"/>
      <c r="UBM1" s="0"/>
      <c r="UBN1" s="0"/>
      <c r="UBO1" s="0"/>
      <c r="UBP1" s="0"/>
      <c r="UBQ1" s="0"/>
      <c r="UBR1" s="0"/>
      <c r="UBS1" s="0"/>
      <c r="UBT1" s="0"/>
      <c r="UBU1" s="0"/>
      <c r="UBV1" s="0"/>
      <c r="UBW1" s="0"/>
      <c r="UBX1" s="0"/>
      <c r="UBY1" s="0"/>
      <c r="UBZ1" s="0"/>
      <c r="UCA1" s="0"/>
      <c r="UCB1" s="0"/>
      <c r="UCC1" s="0"/>
      <c r="UCD1" s="0"/>
      <c r="UCE1" s="0"/>
      <c r="UCF1" s="0"/>
      <c r="UCG1" s="0"/>
      <c r="UCH1" s="0"/>
      <c r="UCI1" s="0"/>
      <c r="UCJ1" s="0"/>
      <c r="UCK1" s="0"/>
      <c r="UCL1" s="0"/>
      <c r="UCM1" s="0"/>
      <c r="UCN1" s="0"/>
      <c r="UCO1" s="0"/>
      <c r="UCP1" s="0"/>
      <c r="UCQ1" s="0"/>
      <c r="UCR1" s="0"/>
      <c r="UCS1" s="0"/>
      <c r="UCT1" s="0"/>
      <c r="UCU1" s="0"/>
      <c r="UCV1" s="0"/>
      <c r="UCW1" s="0"/>
      <c r="UCX1" s="0"/>
      <c r="UCY1" s="0"/>
      <c r="UCZ1" s="0"/>
      <c r="UDA1" s="0"/>
      <c r="UDB1" s="0"/>
      <c r="UDC1" s="0"/>
      <c r="UDD1" s="0"/>
      <c r="UDE1" s="0"/>
      <c r="UDF1" s="0"/>
      <c r="UDG1" s="0"/>
      <c r="UDH1" s="0"/>
      <c r="UDI1" s="0"/>
      <c r="UDJ1" s="0"/>
      <c r="UDK1" s="0"/>
      <c r="UDL1" s="0"/>
      <c r="UDM1" s="0"/>
      <c r="UDN1" s="0"/>
      <c r="UDO1" s="0"/>
      <c r="UDP1" s="0"/>
      <c r="UDQ1" s="0"/>
      <c r="UDR1" s="0"/>
      <c r="UDS1" s="0"/>
      <c r="UDT1" s="0"/>
      <c r="UDU1" s="0"/>
      <c r="UDV1" s="0"/>
      <c r="UDW1" s="0"/>
      <c r="UDX1" s="0"/>
      <c r="UDY1" s="0"/>
      <c r="UDZ1" s="0"/>
      <c r="UEA1" s="0"/>
      <c r="UEB1" s="0"/>
      <c r="UEC1" s="0"/>
      <c r="UED1" s="0"/>
      <c r="UEE1" s="0"/>
      <c r="UEF1" s="0"/>
      <c r="UEG1" s="0"/>
      <c r="UEH1" s="0"/>
      <c r="UEI1" s="0"/>
      <c r="UEJ1" s="0"/>
      <c r="UEK1" s="0"/>
      <c r="UEL1" s="0"/>
      <c r="UEM1" s="0"/>
      <c r="UEN1" s="0"/>
      <c r="UEO1" s="0"/>
      <c r="UEP1" s="0"/>
      <c r="UEQ1" s="0"/>
      <c r="UER1" s="0"/>
      <c r="UES1" s="0"/>
      <c r="UET1" s="0"/>
      <c r="UEU1" s="0"/>
      <c r="UEV1" s="0"/>
      <c r="UEW1" s="0"/>
      <c r="UEX1" s="0"/>
      <c r="UEY1" s="0"/>
      <c r="UEZ1" s="0"/>
      <c r="UFA1" s="0"/>
      <c r="UFB1" s="0"/>
      <c r="UFC1" s="0"/>
      <c r="UFD1" s="0"/>
      <c r="UFE1" s="0"/>
      <c r="UFF1" s="0"/>
      <c r="UFG1" s="0"/>
      <c r="UFH1" s="0"/>
      <c r="UFI1" s="0"/>
      <c r="UFJ1" s="0"/>
      <c r="UFK1" s="0"/>
      <c r="UFL1" s="0"/>
      <c r="UFM1" s="0"/>
      <c r="UFN1" s="0"/>
      <c r="UFO1" s="0"/>
      <c r="UFP1" s="0"/>
      <c r="UFQ1" s="0"/>
      <c r="UFR1" s="0"/>
      <c r="UFS1" s="0"/>
      <c r="UFT1" s="0"/>
      <c r="UFU1" s="0"/>
      <c r="UFV1" s="0"/>
      <c r="UFW1" s="0"/>
      <c r="UFX1" s="0"/>
      <c r="UFY1" s="0"/>
      <c r="UFZ1" s="0"/>
      <c r="UGA1" s="0"/>
      <c r="UGB1" s="0"/>
      <c r="UGC1" s="0"/>
      <c r="UGD1" s="0"/>
      <c r="UGE1" s="0"/>
      <c r="UGF1" s="0"/>
      <c r="UGG1" s="0"/>
      <c r="UGH1" s="0"/>
      <c r="UGI1" s="0"/>
      <c r="UGJ1" s="0"/>
      <c r="UGK1" s="0"/>
      <c r="UGL1" s="0"/>
      <c r="UGM1" s="0"/>
      <c r="UGN1" s="0"/>
      <c r="UGO1" s="0"/>
      <c r="UGP1" s="0"/>
      <c r="UGQ1" s="0"/>
      <c r="UGR1" s="0"/>
      <c r="UGS1" s="0"/>
      <c r="UGT1" s="0"/>
      <c r="UGU1" s="0"/>
      <c r="UGV1" s="0"/>
      <c r="UGW1" s="0"/>
      <c r="UGX1" s="0"/>
      <c r="UGY1" s="0"/>
      <c r="UGZ1" s="0"/>
      <c r="UHA1" s="0"/>
      <c r="UHB1" s="0"/>
      <c r="UHC1" s="0"/>
      <c r="UHD1" s="0"/>
      <c r="UHE1" s="0"/>
      <c r="UHF1" s="0"/>
      <c r="UHG1" s="0"/>
      <c r="UHH1" s="0"/>
      <c r="UHI1" s="0"/>
      <c r="UHJ1" s="0"/>
      <c r="UHK1" s="0"/>
      <c r="UHL1" s="0"/>
      <c r="UHM1" s="0"/>
      <c r="UHN1" s="0"/>
      <c r="UHO1" s="0"/>
      <c r="UHP1" s="0"/>
      <c r="UHQ1" s="0"/>
      <c r="UHR1" s="0"/>
      <c r="UHS1" s="0"/>
      <c r="UHT1" s="0"/>
      <c r="UHU1" s="0"/>
      <c r="UHV1" s="0"/>
      <c r="UHW1" s="0"/>
      <c r="UHX1" s="0"/>
      <c r="UHY1" s="0"/>
      <c r="UHZ1" s="0"/>
      <c r="UIA1" s="0"/>
      <c r="UIB1" s="0"/>
      <c r="UIC1" s="0"/>
      <c r="UID1" s="0"/>
      <c r="UIE1" s="0"/>
      <c r="UIF1" s="0"/>
      <c r="UIG1" s="0"/>
      <c r="UIH1" s="0"/>
      <c r="UII1" s="0"/>
      <c r="UIJ1" s="0"/>
      <c r="UIK1" s="0"/>
      <c r="UIL1" s="0"/>
      <c r="UIM1" s="0"/>
      <c r="UIN1" s="0"/>
      <c r="UIO1" s="0"/>
      <c r="UIP1" s="0"/>
      <c r="UIQ1" s="0"/>
      <c r="UIR1" s="0"/>
      <c r="UIS1" s="0"/>
      <c r="UIT1" s="0"/>
      <c r="UIU1" s="0"/>
      <c r="UIV1" s="0"/>
      <c r="UIW1" s="0"/>
      <c r="UIX1" s="0"/>
      <c r="UIY1" s="0"/>
      <c r="UIZ1" s="0"/>
      <c r="UJA1" s="0"/>
      <c r="UJB1" s="0"/>
      <c r="UJC1" s="0"/>
      <c r="UJD1" s="0"/>
      <c r="UJE1" s="0"/>
      <c r="UJF1" s="0"/>
      <c r="UJG1" s="0"/>
      <c r="UJH1" s="0"/>
      <c r="UJI1" s="0"/>
      <c r="UJJ1" s="0"/>
      <c r="UJK1" s="0"/>
      <c r="UJL1" s="0"/>
      <c r="UJM1" s="0"/>
      <c r="UJN1" s="0"/>
      <c r="UJO1" s="0"/>
      <c r="UJP1" s="0"/>
      <c r="UJQ1" s="0"/>
      <c r="UJR1" s="0"/>
      <c r="UJS1" s="0"/>
      <c r="UJT1" s="0"/>
      <c r="UJU1" s="0"/>
      <c r="UJV1" s="0"/>
      <c r="UJW1" s="0"/>
      <c r="UJX1" s="0"/>
      <c r="UJY1" s="0"/>
      <c r="UJZ1" s="0"/>
      <c r="UKA1" s="0"/>
      <c r="UKB1" s="0"/>
      <c r="UKC1" s="0"/>
      <c r="UKD1" s="0"/>
      <c r="UKE1" s="0"/>
      <c r="UKF1" s="0"/>
      <c r="UKG1" s="0"/>
      <c r="UKH1" s="0"/>
      <c r="UKI1" s="0"/>
      <c r="UKJ1" s="0"/>
      <c r="UKK1" s="0"/>
      <c r="UKL1" s="0"/>
      <c r="UKM1" s="0"/>
      <c r="UKN1" s="0"/>
      <c r="UKO1" s="0"/>
      <c r="UKP1" s="0"/>
      <c r="UKQ1" s="0"/>
      <c r="UKR1" s="0"/>
      <c r="UKS1" s="0"/>
      <c r="UKT1" s="0"/>
      <c r="UKU1" s="0"/>
      <c r="UKV1" s="0"/>
      <c r="UKW1" s="0"/>
      <c r="UKX1" s="0"/>
      <c r="UKY1" s="0"/>
      <c r="UKZ1" s="0"/>
      <c r="ULA1" s="0"/>
      <c r="ULB1" s="0"/>
      <c r="ULC1" s="0"/>
      <c r="ULD1" s="0"/>
      <c r="ULE1" s="0"/>
      <c r="ULF1" s="0"/>
      <c r="ULG1" s="0"/>
      <c r="ULH1" s="0"/>
      <c r="ULI1" s="0"/>
      <c r="ULJ1" s="0"/>
      <c r="ULK1" s="0"/>
      <c r="ULL1" s="0"/>
      <c r="ULM1" s="0"/>
      <c r="ULN1" s="0"/>
      <c r="ULO1" s="0"/>
      <c r="ULP1" s="0"/>
      <c r="ULQ1" s="0"/>
      <c r="ULR1" s="0"/>
      <c r="ULS1" s="0"/>
      <c r="ULT1" s="0"/>
      <c r="ULU1" s="0"/>
      <c r="ULV1" s="0"/>
      <c r="ULW1" s="0"/>
      <c r="ULX1" s="0"/>
      <c r="ULY1" s="0"/>
      <c r="ULZ1" s="0"/>
      <c r="UMA1" s="0"/>
      <c r="UMB1" s="0"/>
      <c r="UMC1" s="0"/>
      <c r="UMD1" s="0"/>
      <c r="UME1" s="0"/>
      <c r="UMF1" s="0"/>
      <c r="UMG1" s="0"/>
      <c r="UMH1" s="0"/>
      <c r="UMI1" s="0"/>
      <c r="UMJ1" s="0"/>
      <c r="UMK1" s="0"/>
      <c r="UML1" s="0"/>
      <c r="UMM1" s="0"/>
      <c r="UMN1" s="0"/>
      <c r="UMO1" s="0"/>
      <c r="UMP1" s="0"/>
      <c r="UMQ1" s="0"/>
      <c r="UMR1" s="0"/>
      <c r="UMS1" s="0"/>
      <c r="UMT1" s="0"/>
      <c r="UMU1" s="0"/>
      <c r="UMV1" s="0"/>
      <c r="UMW1" s="0"/>
      <c r="UMX1" s="0"/>
      <c r="UMY1" s="0"/>
      <c r="UMZ1" s="0"/>
      <c r="UNA1" s="0"/>
      <c r="UNB1" s="0"/>
      <c r="UNC1" s="0"/>
      <c r="UND1" s="0"/>
      <c r="UNE1" s="0"/>
      <c r="UNF1" s="0"/>
      <c r="UNG1" s="0"/>
      <c r="UNH1" s="0"/>
      <c r="UNI1" s="0"/>
      <c r="UNJ1" s="0"/>
      <c r="UNK1" s="0"/>
      <c r="UNL1" s="0"/>
      <c r="UNM1" s="0"/>
      <c r="UNN1" s="0"/>
      <c r="UNO1" s="0"/>
      <c r="UNP1" s="0"/>
      <c r="UNQ1" s="0"/>
      <c r="UNR1" s="0"/>
      <c r="UNS1" s="0"/>
      <c r="UNT1" s="0"/>
      <c r="UNU1" s="0"/>
      <c r="UNV1" s="0"/>
      <c r="UNW1" s="0"/>
      <c r="UNX1" s="0"/>
      <c r="UNY1" s="0"/>
      <c r="UNZ1" s="0"/>
      <c r="UOA1" s="0"/>
      <c r="UOB1" s="0"/>
      <c r="UOC1" s="0"/>
      <c r="UOD1" s="0"/>
      <c r="UOE1" s="0"/>
      <c r="UOF1" s="0"/>
      <c r="UOG1" s="0"/>
      <c r="UOH1" s="0"/>
      <c r="UOI1" s="0"/>
      <c r="UOJ1" s="0"/>
      <c r="UOK1" s="0"/>
      <c r="UOL1" s="0"/>
      <c r="UOM1" s="0"/>
      <c r="UON1" s="0"/>
      <c r="UOO1" s="0"/>
      <c r="UOP1" s="0"/>
      <c r="UOQ1" s="0"/>
      <c r="UOR1" s="0"/>
      <c r="UOS1" s="0"/>
      <c r="UOT1" s="0"/>
      <c r="UOU1" s="0"/>
      <c r="UOV1" s="0"/>
      <c r="UOW1" s="0"/>
      <c r="UOX1" s="0"/>
      <c r="UOY1" s="0"/>
      <c r="UOZ1" s="0"/>
      <c r="UPA1" s="0"/>
      <c r="UPB1" s="0"/>
      <c r="UPC1" s="0"/>
      <c r="UPD1" s="0"/>
      <c r="UPE1" s="0"/>
      <c r="UPF1" s="0"/>
      <c r="UPG1" s="0"/>
      <c r="UPH1" s="0"/>
      <c r="UPI1" s="0"/>
      <c r="UPJ1" s="0"/>
      <c r="UPK1" s="0"/>
      <c r="UPL1" s="0"/>
      <c r="UPM1" s="0"/>
      <c r="UPN1" s="0"/>
      <c r="UPO1" s="0"/>
      <c r="UPP1" s="0"/>
      <c r="UPQ1" s="0"/>
      <c r="UPR1" s="0"/>
      <c r="UPS1" s="0"/>
      <c r="UPT1" s="0"/>
      <c r="UPU1" s="0"/>
      <c r="UPV1" s="0"/>
      <c r="UPW1" s="0"/>
      <c r="UPX1" s="0"/>
      <c r="UPY1" s="0"/>
      <c r="UPZ1" s="0"/>
      <c r="UQA1" s="0"/>
      <c r="UQB1" s="0"/>
      <c r="UQC1" s="0"/>
      <c r="UQD1" s="0"/>
      <c r="UQE1" s="0"/>
      <c r="UQF1" s="0"/>
      <c r="UQG1" s="0"/>
      <c r="UQH1" s="0"/>
      <c r="UQI1" s="0"/>
      <c r="UQJ1" s="0"/>
      <c r="UQK1" s="0"/>
      <c r="UQL1" s="0"/>
      <c r="UQM1" s="0"/>
      <c r="UQN1" s="0"/>
      <c r="UQO1" s="0"/>
      <c r="UQP1" s="0"/>
      <c r="UQQ1" s="0"/>
      <c r="UQR1" s="0"/>
      <c r="UQS1" s="0"/>
      <c r="UQT1" s="0"/>
      <c r="UQU1" s="0"/>
      <c r="UQV1" s="0"/>
      <c r="UQW1" s="0"/>
      <c r="UQX1" s="0"/>
      <c r="UQY1" s="0"/>
      <c r="UQZ1" s="0"/>
      <c r="URA1" s="0"/>
      <c r="URB1" s="0"/>
      <c r="URC1" s="0"/>
      <c r="URD1" s="0"/>
      <c r="URE1" s="0"/>
      <c r="URF1" s="0"/>
      <c r="URG1" s="0"/>
      <c r="URH1" s="0"/>
      <c r="URI1" s="0"/>
      <c r="URJ1" s="0"/>
      <c r="URK1" s="0"/>
      <c r="URL1" s="0"/>
      <c r="URM1" s="0"/>
      <c r="URN1" s="0"/>
      <c r="URO1" s="0"/>
      <c r="URP1" s="0"/>
      <c r="URQ1" s="0"/>
      <c r="URR1" s="0"/>
      <c r="URS1" s="0"/>
      <c r="URT1" s="0"/>
      <c r="URU1" s="0"/>
      <c r="URV1" s="0"/>
      <c r="URW1" s="0"/>
      <c r="URX1" s="0"/>
      <c r="URY1" s="0"/>
      <c r="URZ1" s="0"/>
      <c r="USA1" s="0"/>
      <c r="USB1" s="0"/>
      <c r="USC1" s="0"/>
      <c r="USD1" s="0"/>
      <c r="USE1" s="0"/>
      <c r="USF1" s="0"/>
      <c r="USG1" s="0"/>
      <c r="USH1" s="0"/>
      <c r="USI1" s="0"/>
      <c r="USJ1" s="0"/>
      <c r="USK1" s="0"/>
      <c r="USL1" s="0"/>
      <c r="USM1" s="0"/>
      <c r="USN1" s="0"/>
      <c r="USO1" s="0"/>
      <c r="USP1" s="0"/>
      <c r="USQ1" s="0"/>
      <c r="USR1" s="0"/>
      <c r="USS1" s="0"/>
      <c r="UST1" s="0"/>
      <c r="USU1" s="0"/>
      <c r="USV1" s="0"/>
      <c r="USW1" s="0"/>
      <c r="USX1" s="0"/>
      <c r="USY1" s="0"/>
      <c r="USZ1" s="0"/>
      <c r="UTA1" s="0"/>
      <c r="UTB1" s="0"/>
      <c r="UTC1" s="0"/>
      <c r="UTD1" s="0"/>
      <c r="UTE1" s="0"/>
      <c r="UTF1" s="0"/>
      <c r="UTG1" s="0"/>
      <c r="UTH1" s="0"/>
      <c r="UTI1" s="0"/>
      <c r="UTJ1" s="0"/>
      <c r="UTK1" s="0"/>
      <c r="UTL1" s="0"/>
      <c r="UTM1" s="0"/>
      <c r="UTN1" s="0"/>
      <c r="UTO1" s="0"/>
      <c r="UTP1" s="0"/>
      <c r="UTQ1" s="0"/>
      <c r="UTR1" s="0"/>
      <c r="UTS1" s="0"/>
      <c r="UTT1" s="0"/>
      <c r="UTU1" s="0"/>
      <c r="UTV1" s="0"/>
      <c r="UTW1" s="0"/>
      <c r="UTX1" s="0"/>
      <c r="UTY1" s="0"/>
      <c r="UTZ1" s="0"/>
      <c r="UUA1" s="0"/>
      <c r="UUB1" s="0"/>
      <c r="UUC1" s="0"/>
      <c r="UUD1" s="0"/>
      <c r="UUE1" s="0"/>
      <c r="UUF1" s="0"/>
      <c r="UUG1" s="0"/>
      <c r="UUH1" s="0"/>
      <c r="UUI1" s="0"/>
      <c r="UUJ1" s="0"/>
      <c r="UUK1" s="0"/>
      <c r="UUL1" s="0"/>
      <c r="UUM1" s="0"/>
      <c r="UUN1" s="0"/>
      <c r="UUO1" s="0"/>
      <c r="UUP1" s="0"/>
      <c r="UUQ1" s="0"/>
      <c r="UUR1" s="0"/>
      <c r="UUS1" s="0"/>
      <c r="UUT1" s="0"/>
      <c r="UUU1" s="0"/>
      <c r="UUV1" s="0"/>
      <c r="UUW1" s="0"/>
      <c r="UUX1" s="0"/>
      <c r="UUY1" s="0"/>
      <c r="UUZ1" s="0"/>
      <c r="UVA1" s="0"/>
      <c r="UVB1" s="0"/>
      <c r="UVC1" s="0"/>
      <c r="UVD1" s="0"/>
      <c r="UVE1" s="0"/>
      <c r="UVF1" s="0"/>
      <c r="UVG1" s="0"/>
      <c r="UVH1" s="0"/>
      <c r="UVI1" s="0"/>
      <c r="UVJ1" s="0"/>
      <c r="UVK1" s="0"/>
      <c r="UVL1" s="0"/>
      <c r="UVM1" s="0"/>
      <c r="UVN1" s="0"/>
      <c r="UVO1" s="0"/>
      <c r="UVP1" s="0"/>
      <c r="UVQ1" s="0"/>
      <c r="UVR1" s="0"/>
      <c r="UVS1" s="0"/>
      <c r="UVT1" s="0"/>
      <c r="UVU1" s="0"/>
      <c r="UVV1" s="0"/>
      <c r="UVW1" s="0"/>
      <c r="UVX1" s="0"/>
      <c r="UVY1" s="0"/>
      <c r="UVZ1" s="0"/>
      <c r="UWA1" s="0"/>
      <c r="UWB1" s="0"/>
      <c r="UWC1" s="0"/>
      <c r="UWD1" s="0"/>
      <c r="UWE1" s="0"/>
      <c r="UWF1" s="0"/>
      <c r="UWG1" s="0"/>
      <c r="UWH1" s="0"/>
      <c r="UWI1" s="0"/>
      <c r="UWJ1" s="0"/>
      <c r="UWK1" s="0"/>
      <c r="UWL1" s="0"/>
      <c r="UWM1" s="0"/>
      <c r="UWN1" s="0"/>
      <c r="UWO1" s="0"/>
      <c r="UWP1" s="0"/>
      <c r="UWQ1" s="0"/>
      <c r="UWR1" s="0"/>
      <c r="UWS1" s="0"/>
      <c r="UWT1" s="0"/>
      <c r="UWU1" s="0"/>
      <c r="UWV1" s="0"/>
      <c r="UWW1" s="0"/>
      <c r="UWX1" s="0"/>
      <c r="UWY1" s="0"/>
      <c r="UWZ1" s="0"/>
      <c r="UXA1" s="0"/>
      <c r="UXB1" s="0"/>
      <c r="UXC1" s="0"/>
      <c r="UXD1" s="0"/>
      <c r="UXE1" s="0"/>
      <c r="UXF1" s="0"/>
      <c r="UXG1" s="0"/>
      <c r="UXH1" s="0"/>
      <c r="UXI1" s="0"/>
      <c r="UXJ1" s="0"/>
      <c r="UXK1" s="0"/>
      <c r="UXL1" s="0"/>
      <c r="UXM1" s="0"/>
      <c r="UXN1" s="0"/>
      <c r="UXO1" s="0"/>
      <c r="UXP1" s="0"/>
      <c r="UXQ1" s="0"/>
      <c r="UXR1" s="0"/>
      <c r="UXS1" s="0"/>
      <c r="UXT1" s="0"/>
      <c r="UXU1" s="0"/>
      <c r="UXV1" s="0"/>
      <c r="UXW1" s="0"/>
      <c r="UXX1" s="0"/>
      <c r="UXY1" s="0"/>
      <c r="UXZ1" s="0"/>
      <c r="UYA1" s="0"/>
      <c r="UYB1" s="0"/>
      <c r="UYC1" s="0"/>
      <c r="UYD1" s="0"/>
      <c r="UYE1" s="0"/>
      <c r="UYF1" s="0"/>
      <c r="UYG1" s="0"/>
      <c r="UYH1" s="0"/>
      <c r="UYI1" s="0"/>
      <c r="UYJ1" s="0"/>
      <c r="UYK1" s="0"/>
      <c r="UYL1" s="0"/>
      <c r="UYM1" s="0"/>
      <c r="UYN1" s="0"/>
      <c r="UYO1" s="0"/>
      <c r="UYP1" s="0"/>
      <c r="UYQ1" s="0"/>
      <c r="UYR1" s="0"/>
      <c r="UYS1" s="0"/>
      <c r="UYT1" s="0"/>
      <c r="UYU1" s="0"/>
      <c r="UYV1" s="0"/>
      <c r="UYW1" s="0"/>
      <c r="UYX1" s="0"/>
      <c r="UYY1" s="0"/>
      <c r="UYZ1" s="0"/>
      <c r="UZA1" s="0"/>
      <c r="UZB1" s="0"/>
      <c r="UZC1" s="0"/>
      <c r="UZD1" s="0"/>
      <c r="UZE1" s="0"/>
      <c r="UZF1" s="0"/>
      <c r="UZG1" s="0"/>
      <c r="UZH1" s="0"/>
      <c r="UZI1" s="0"/>
      <c r="UZJ1" s="0"/>
      <c r="UZK1" s="0"/>
      <c r="UZL1" s="0"/>
      <c r="UZM1" s="0"/>
      <c r="UZN1" s="0"/>
      <c r="UZO1" s="0"/>
      <c r="UZP1" s="0"/>
      <c r="UZQ1" s="0"/>
      <c r="UZR1" s="0"/>
      <c r="UZS1" s="0"/>
      <c r="UZT1" s="0"/>
      <c r="UZU1" s="0"/>
      <c r="UZV1" s="0"/>
      <c r="UZW1" s="0"/>
      <c r="UZX1" s="0"/>
      <c r="UZY1" s="0"/>
      <c r="UZZ1" s="0"/>
      <c r="VAA1" s="0"/>
      <c r="VAB1" s="0"/>
      <c r="VAC1" s="0"/>
      <c r="VAD1" s="0"/>
      <c r="VAE1" s="0"/>
      <c r="VAF1" s="0"/>
      <c r="VAG1" s="0"/>
      <c r="VAH1" s="0"/>
      <c r="VAI1" s="0"/>
      <c r="VAJ1" s="0"/>
      <c r="VAK1" s="0"/>
      <c r="VAL1" s="0"/>
      <c r="VAM1" s="0"/>
      <c r="VAN1" s="0"/>
      <c r="VAO1" s="0"/>
      <c r="VAP1" s="0"/>
      <c r="VAQ1" s="0"/>
      <c r="VAR1" s="0"/>
      <c r="VAS1" s="0"/>
      <c r="VAT1" s="0"/>
      <c r="VAU1" s="0"/>
      <c r="VAV1" s="0"/>
      <c r="VAW1" s="0"/>
      <c r="VAX1" s="0"/>
      <c r="VAY1" s="0"/>
      <c r="VAZ1" s="0"/>
      <c r="VBA1" s="0"/>
      <c r="VBB1" s="0"/>
      <c r="VBC1" s="0"/>
      <c r="VBD1" s="0"/>
      <c r="VBE1" s="0"/>
      <c r="VBF1" s="0"/>
      <c r="VBG1" s="0"/>
      <c r="VBH1" s="0"/>
      <c r="VBI1" s="0"/>
      <c r="VBJ1" s="0"/>
      <c r="VBK1" s="0"/>
      <c r="VBL1" s="0"/>
      <c r="VBM1" s="0"/>
      <c r="VBN1" s="0"/>
      <c r="VBO1" s="0"/>
      <c r="VBP1" s="0"/>
      <c r="VBQ1" s="0"/>
      <c r="VBR1" s="0"/>
      <c r="VBS1" s="0"/>
      <c r="VBT1" s="0"/>
      <c r="VBU1" s="0"/>
      <c r="VBV1" s="0"/>
      <c r="VBW1" s="0"/>
      <c r="VBX1" s="0"/>
      <c r="VBY1" s="0"/>
      <c r="VBZ1" s="0"/>
      <c r="VCA1" s="0"/>
      <c r="VCB1" s="0"/>
      <c r="VCC1" s="0"/>
      <c r="VCD1" s="0"/>
      <c r="VCE1" s="0"/>
      <c r="VCF1" s="0"/>
      <c r="VCG1" s="0"/>
      <c r="VCH1" s="0"/>
      <c r="VCI1" s="0"/>
      <c r="VCJ1" s="0"/>
      <c r="VCK1" s="0"/>
      <c r="VCL1" s="0"/>
      <c r="VCM1" s="0"/>
      <c r="VCN1" s="0"/>
      <c r="VCO1" s="0"/>
      <c r="VCP1" s="0"/>
      <c r="VCQ1" s="0"/>
      <c r="VCR1" s="0"/>
      <c r="VCS1" s="0"/>
      <c r="VCT1" s="0"/>
      <c r="VCU1" s="0"/>
      <c r="VCV1" s="0"/>
      <c r="VCW1" s="0"/>
      <c r="VCX1" s="0"/>
      <c r="VCY1" s="0"/>
      <c r="VCZ1" s="0"/>
      <c r="VDA1" s="0"/>
      <c r="VDB1" s="0"/>
      <c r="VDC1" s="0"/>
      <c r="VDD1" s="0"/>
      <c r="VDE1" s="0"/>
      <c r="VDF1" s="0"/>
      <c r="VDG1" s="0"/>
      <c r="VDH1" s="0"/>
      <c r="VDI1" s="0"/>
      <c r="VDJ1" s="0"/>
      <c r="VDK1" s="0"/>
      <c r="VDL1" s="0"/>
      <c r="VDM1" s="0"/>
      <c r="VDN1" s="0"/>
      <c r="VDO1" s="0"/>
      <c r="VDP1" s="0"/>
      <c r="VDQ1" s="0"/>
      <c r="VDR1" s="0"/>
      <c r="VDS1" s="0"/>
      <c r="VDT1" s="0"/>
      <c r="VDU1" s="0"/>
      <c r="VDV1" s="0"/>
      <c r="VDW1" s="0"/>
      <c r="VDX1" s="0"/>
      <c r="VDY1" s="0"/>
      <c r="VDZ1" s="0"/>
      <c r="VEA1" s="0"/>
      <c r="VEB1" s="0"/>
      <c r="VEC1" s="0"/>
      <c r="VED1" s="0"/>
      <c r="VEE1" s="0"/>
      <c r="VEF1" s="0"/>
      <c r="VEG1" s="0"/>
      <c r="VEH1" s="0"/>
      <c r="VEI1" s="0"/>
      <c r="VEJ1" s="0"/>
      <c r="VEK1" s="0"/>
      <c r="VEL1" s="0"/>
      <c r="VEM1" s="0"/>
      <c r="VEN1" s="0"/>
      <c r="VEO1" s="0"/>
      <c r="VEP1" s="0"/>
      <c r="VEQ1" s="0"/>
      <c r="VER1" s="0"/>
      <c r="VES1" s="0"/>
      <c r="VET1" s="0"/>
      <c r="VEU1" s="0"/>
      <c r="VEV1" s="0"/>
      <c r="VEW1" s="0"/>
      <c r="VEX1" s="0"/>
      <c r="VEY1" s="0"/>
      <c r="VEZ1" s="0"/>
      <c r="VFA1" s="0"/>
      <c r="VFB1" s="0"/>
      <c r="VFC1" s="0"/>
      <c r="VFD1" s="0"/>
      <c r="VFE1" s="0"/>
      <c r="VFF1" s="0"/>
      <c r="VFG1" s="0"/>
      <c r="VFH1" s="0"/>
      <c r="VFI1" s="0"/>
      <c r="VFJ1" s="0"/>
      <c r="VFK1" s="0"/>
      <c r="VFL1" s="0"/>
      <c r="VFM1" s="0"/>
      <c r="VFN1" s="0"/>
      <c r="VFO1" s="0"/>
      <c r="VFP1" s="0"/>
      <c r="VFQ1" s="0"/>
      <c r="VFR1" s="0"/>
      <c r="VFS1" s="0"/>
      <c r="VFT1" s="0"/>
      <c r="VFU1" s="0"/>
      <c r="VFV1" s="0"/>
      <c r="VFW1" s="0"/>
      <c r="VFX1" s="0"/>
      <c r="VFY1" s="0"/>
      <c r="VFZ1" s="0"/>
      <c r="VGA1" s="0"/>
      <c r="VGB1" s="0"/>
      <c r="VGC1" s="0"/>
      <c r="VGD1" s="0"/>
      <c r="VGE1" s="0"/>
      <c r="VGF1" s="0"/>
      <c r="VGG1" s="0"/>
      <c r="VGH1" s="0"/>
      <c r="VGI1" s="0"/>
      <c r="VGJ1" s="0"/>
      <c r="VGK1" s="0"/>
      <c r="VGL1" s="0"/>
      <c r="VGM1" s="0"/>
      <c r="VGN1" s="0"/>
      <c r="VGO1" s="0"/>
      <c r="VGP1" s="0"/>
      <c r="VGQ1" s="0"/>
      <c r="VGR1" s="0"/>
      <c r="VGS1" s="0"/>
      <c r="VGT1" s="0"/>
      <c r="VGU1" s="0"/>
      <c r="VGV1" s="0"/>
      <c r="VGW1" s="0"/>
      <c r="VGX1" s="0"/>
      <c r="VGY1" s="0"/>
      <c r="VGZ1" s="0"/>
      <c r="VHA1" s="0"/>
      <c r="VHB1" s="0"/>
      <c r="VHC1" s="0"/>
      <c r="VHD1" s="0"/>
      <c r="VHE1" s="0"/>
      <c r="VHF1" s="0"/>
      <c r="VHG1" s="0"/>
      <c r="VHH1" s="0"/>
      <c r="VHI1" s="0"/>
      <c r="VHJ1" s="0"/>
      <c r="VHK1" s="0"/>
      <c r="VHL1" s="0"/>
      <c r="VHM1" s="0"/>
      <c r="VHN1" s="0"/>
      <c r="VHO1" s="0"/>
      <c r="VHP1" s="0"/>
      <c r="VHQ1" s="0"/>
      <c r="VHR1" s="0"/>
      <c r="VHS1" s="0"/>
      <c r="VHT1" s="0"/>
      <c r="VHU1" s="0"/>
      <c r="VHV1" s="0"/>
      <c r="VHW1" s="0"/>
      <c r="VHX1" s="0"/>
      <c r="VHY1" s="0"/>
      <c r="VHZ1" s="0"/>
      <c r="VIA1" s="0"/>
      <c r="VIB1" s="0"/>
      <c r="VIC1" s="0"/>
      <c r="VID1" s="0"/>
      <c r="VIE1" s="0"/>
      <c r="VIF1" s="0"/>
      <c r="VIG1" s="0"/>
      <c r="VIH1" s="0"/>
      <c r="VII1" s="0"/>
      <c r="VIJ1" s="0"/>
      <c r="VIK1" s="0"/>
      <c r="VIL1" s="0"/>
      <c r="VIM1" s="0"/>
      <c r="VIN1" s="0"/>
      <c r="VIO1" s="0"/>
      <c r="VIP1" s="0"/>
      <c r="VIQ1" s="0"/>
      <c r="VIR1" s="0"/>
      <c r="VIS1" s="0"/>
      <c r="VIT1" s="0"/>
      <c r="VIU1" s="0"/>
      <c r="VIV1" s="0"/>
      <c r="VIW1" s="0"/>
      <c r="VIX1" s="0"/>
      <c r="VIY1" s="0"/>
      <c r="VIZ1" s="0"/>
      <c r="VJA1" s="0"/>
      <c r="VJB1" s="0"/>
      <c r="VJC1" s="0"/>
      <c r="VJD1" s="0"/>
      <c r="VJE1" s="0"/>
      <c r="VJF1" s="0"/>
      <c r="VJG1" s="0"/>
      <c r="VJH1" s="0"/>
      <c r="VJI1" s="0"/>
      <c r="VJJ1" s="0"/>
      <c r="VJK1" s="0"/>
      <c r="VJL1" s="0"/>
      <c r="VJM1" s="0"/>
      <c r="VJN1" s="0"/>
      <c r="VJO1" s="0"/>
      <c r="VJP1" s="0"/>
      <c r="VJQ1" s="0"/>
      <c r="VJR1" s="0"/>
      <c r="VJS1" s="0"/>
      <c r="VJT1" s="0"/>
      <c r="VJU1" s="0"/>
      <c r="VJV1" s="0"/>
      <c r="VJW1" s="0"/>
      <c r="VJX1" s="0"/>
      <c r="VJY1" s="0"/>
      <c r="VJZ1" s="0"/>
      <c r="VKA1" s="0"/>
      <c r="VKB1" s="0"/>
      <c r="VKC1" s="0"/>
      <c r="VKD1" s="0"/>
      <c r="VKE1" s="0"/>
      <c r="VKF1" s="0"/>
      <c r="VKG1" s="0"/>
      <c r="VKH1" s="0"/>
      <c r="VKI1" s="0"/>
      <c r="VKJ1" s="0"/>
      <c r="VKK1" s="0"/>
      <c r="VKL1" s="0"/>
      <c r="VKM1" s="0"/>
      <c r="VKN1" s="0"/>
      <c r="VKO1" s="0"/>
      <c r="VKP1" s="0"/>
      <c r="VKQ1" s="0"/>
      <c r="VKR1" s="0"/>
      <c r="VKS1" s="0"/>
      <c r="VKT1" s="0"/>
      <c r="VKU1" s="0"/>
      <c r="VKV1" s="0"/>
      <c r="VKW1" s="0"/>
      <c r="VKX1" s="0"/>
      <c r="VKY1" s="0"/>
      <c r="VKZ1" s="0"/>
      <c r="VLA1" s="0"/>
      <c r="VLB1" s="0"/>
      <c r="VLC1" s="0"/>
      <c r="VLD1" s="0"/>
      <c r="VLE1" s="0"/>
      <c r="VLF1" s="0"/>
      <c r="VLG1" s="0"/>
      <c r="VLH1" s="0"/>
      <c r="VLI1" s="0"/>
      <c r="VLJ1" s="0"/>
      <c r="VLK1" s="0"/>
      <c r="VLL1" s="0"/>
      <c r="VLM1" s="0"/>
      <c r="VLN1" s="0"/>
      <c r="VLO1" s="0"/>
      <c r="VLP1" s="0"/>
      <c r="VLQ1" s="0"/>
      <c r="VLR1" s="0"/>
      <c r="VLS1" s="0"/>
      <c r="VLT1" s="0"/>
      <c r="VLU1" s="0"/>
      <c r="VLV1" s="0"/>
      <c r="VLW1" s="0"/>
      <c r="VLX1" s="0"/>
      <c r="VLY1" s="0"/>
      <c r="VLZ1" s="0"/>
      <c r="VMA1" s="0"/>
      <c r="VMB1" s="0"/>
      <c r="VMC1" s="0"/>
      <c r="VMD1" s="0"/>
      <c r="VME1" s="0"/>
      <c r="VMF1" s="0"/>
      <c r="VMG1" s="0"/>
      <c r="VMH1" s="0"/>
      <c r="VMI1" s="0"/>
      <c r="VMJ1" s="0"/>
      <c r="VMK1" s="0"/>
      <c r="VML1" s="0"/>
      <c r="VMM1" s="0"/>
      <c r="VMN1" s="0"/>
      <c r="VMO1" s="0"/>
      <c r="VMP1" s="0"/>
      <c r="VMQ1" s="0"/>
      <c r="VMR1" s="0"/>
      <c r="VMS1" s="0"/>
      <c r="VMT1" s="0"/>
      <c r="VMU1" s="0"/>
      <c r="VMV1" s="0"/>
      <c r="VMW1" s="0"/>
      <c r="VMX1" s="0"/>
      <c r="VMY1" s="0"/>
      <c r="VMZ1" s="0"/>
      <c r="VNA1" s="0"/>
      <c r="VNB1" s="0"/>
      <c r="VNC1" s="0"/>
      <c r="VND1" s="0"/>
      <c r="VNE1" s="0"/>
      <c r="VNF1" s="0"/>
      <c r="VNG1" s="0"/>
      <c r="VNH1" s="0"/>
      <c r="VNI1" s="0"/>
      <c r="VNJ1" s="0"/>
      <c r="VNK1" s="0"/>
      <c r="VNL1" s="0"/>
      <c r="VNM1" s="0"/>
      <c r="VNN1" s="0"/>
      <c r="VNO1" s="0"/>
      <c r="VNP1" s="0"/>
      <c r="VNQ1" s="0"/>
      <c r="VNR1" s="0"/>
      <c r="VNS1" s="0"/>
      <c r="VNT1" s="0"/>
      <c r="VNU1" s="0"/>
      <c r="VNV1" s="0"/>
      <c r="VNW1" s="0"/>
      <c r="VNX1" s="0"/>
      <c r="VNY1" s="0"/>
      <c r="VNZ1" s="0"/>
      <c r="VOA1" s="0"/>
      <c r="VOB1" s="0"/>
      <c r="VOC1" s="0"/>
      <c r="VOD1" s="0"/>
      <c r="VOE1" s="0"/>
      <c r="VOF1" s="0"/>
      <c r="VOG1" s="0"/>
      <c r="VOH1" s="0"/>
      <c r="VOI1" s="0"/>
      <c r="VOJ1" s="0"/>
      <c r="VOK1" s="0"/>
      <c r="VOL1" s="0"/>
      <c r="VOM1" s="0"/>
      <c r="VON1" s="0"/>
      <c r="VOO1" s="0"/>
      <c r="VOP1" s="0"/>
      <c r="VOQ1" s="0"/>
      <c r="VOR1" s="0"/>
      <c r="VOS1" s="0"/>
      <c r="VOT1" s="0"/>
      <c r="VOU1" s="0"/>
      <c r="VOV1" s="0"/>
      <c r="VOW1" s="0"/>
      <c r="VOX1" s="0"/>
      <c r="VOY1" s="0"/>
      <c r="VOZ1" s="0"/>
      <c r="VPA1" s="0"/>
      <c r="VPB1" s="0"/>
      <c r="VPC1" s="0"/>
      <c r="VPD1" s="0"/>
      <c r="VPE1" s="0"/>
      <c r="VPF1" s="0"/>
      <c r="VPG1" s="0"/>
      <c r="VPH1" s="0"/>
      <c r="VPI1" s="0"/>
      <c r="VPJ1" s="0"/>
      <c r="VPK1" s="0"/>
      <c r="VPL1" s="0"/>
      <c r="VPM1" s="0"/>
      <c r="VPN1" s="0"/>
      <c r="VPO1" s="0"/>
      <c r="VPP1" s="0"/>
      <c r="VPQ1" s="0"/>
      <c r="VPR1" s="0"/>
      <c r="VPS1" s="0"/>
      <c r="VPT1" s="0"/>
      <c r="VPU1" s="0"/>
      <c r="VPV1" s="0"/>
      <c r="VPW1" s="0"/>
      <c r="VPX1" s="0"/>
      <c r="VPY1" s="0"/>
      <c r="VPZ1" s="0"/>
      <c r="VQA1" s="0"/>
      <c r="VQB1" s="0"/>
      <c r="VQC1" s="0"/>
      <c r="VQD1" s="0"/>
      <c r="VQE1" s="0"/>
      <c r="VQF1" s="0"/>
      <c r="VQG1" s="0"/>
      <c r="VQH1" s="0"/>
      <c r="VQI1" s="0"/>
      <c r="VQJ1" s="0"/>
      <c r="VQK1" s="0"/>
      <c r="VQL1" s="0"/>
      <c r="VQM1" s="0"/>
      <c r="VQN1" s="0"/>
      <c r="VQO1" s="0"/>
      <c r="VQP1" s="0"/>
      <c r="VQQ1" s="0"/>
      <c r="VQR1" s="0"/>
      <c r="VQS1" s="0"/>
      <c r="VQT1" s="0"/>
      <c r="VQU1" s="0"/>
      <c r="VQV1" s="0"/>
      <c r="VQW1" s="0"/>
      <c r="VQX1" s="0"/>
      <c r="VQY1" s="0"/>
      <c r="VQZ1" s="0"/>
      <c r="VRA1" s="0"/>
      <c r="VRB1" s="0"/>
      <c r="VRC1" s="0"/>
      <c r="VRD1" s="0"/>
      <c r="VRE1" s="0"/>
      <c r="VRF1" s="0"/>
      <c r="VRG1" s="0"/>
      <c r="VRH1" s="0"/>
      <c r="VRI1" s="0"/>
      <c r="VRJ1" s="0"/>
      <c r="VRK1" s="0"/>
      <c r="VRL1" s="0"/>
      <c r="VRM1" s="0"/>
      <c r="VRN1" s="0"/>
      <c r="VRO1" s="0"/>
      <c r="VRP1" s="0"/>
      <c r="VRQ1" s="0"/>
      <c r="VRR1" s="0"/>
      <c r="VRS1" s="0"/>
      <c r="VRT1" s="0"/>
      <c r="VRU1" s="0"/>
      <c r="VRV1" s="0"/>
      <c r="VRW1" s="0"/>
      <c r="VRX1" s="0"/>
      <c r="VRY1" s="0"/>
      <c r="VRZ1" s="0"/>
      <c r="VSA1" s="0"/>
      <c r="VSB1" s="0"/>
      <c r="VSC1" s="0"/>
      <c r="VSD1" s="0"/>
      <c r="VSE1" s="0"/>
      <c r="VSF1" s="0"/>
      <c r="VSG1" s="0"/>
      <c r="VSH1" s="0"/>
      <c r="VSI1" s="0"/>
      <c r="VSJ1" s="0"/>
      <c r="VSK1" s="0"/>
      <c r="VSL1" s="0"/>
      <c r="VSM1" s="0"/>
      <c r="VSN1" s="0"/>
      <c r="VSO1" s="0"/>
      <c r="VSP1" s="0"/>
      <c r="VSQ1" s="0"/>
      <c r="VSR1" s="0"/>
      <c r="VSS1" s="0"/>
      <c r="VST1" s="0"/>
      <c r="VSU1" s="0"/>
      <c r="VSV1" s="0"/>
      <c r="VSW1" s="0"/>
      <c r="VSX1" s="0"/>
      <c r="VSY1" s="0"/>
      <c r="VSZ1" s="0"/>
      <c r="VTA1" s="0"/>
      <c r="VTB1" s="0"/>
      <c r="VTC1" s="0"/>
      <c r="VTD1" s="0"/>
      <c r="VTE1" s="0"/>
      <c r="VTF1" s="0"/>
      <c r="VTG1" s="0"/>
      <c r="VTH1" s="0"/>
      <c r="VTI1" s="0"/>
      <c r="VTJ1" s="0"/>
      <c r="VTK1" s="0"/>
      <c r="VTL1" s="0"/>
      <c r="VTM1" s="0"/>
      <c r="VTN1" s="0"/>
      <c r="VTO1" s="0"/>
      <c r="VTP1" s="0"/>
      <c r="VTQ1" s="0"/>
      <c r="VTR1" s="0"/>
      <c r="VTS1" s="0"/>
      <c r="VTT1" s="0"/>
      <c r="VTU1" s="0"/>
      <c r="VTV1" s="0"/>
      <c r="VTW1" s="0"/>
      <c r="VTX1" s="0"/>
      <c r="VTY1" s="0"/>
      <c r="VTZ1" s="0"/>
      <c r="VUA1" s="0"/>
      <c r="VUB1" s="0"/>
      <c r="VUC1" s="0"/>
      <c r="VUD1" s="0"/>
      <c r="VUE1" s="0"/>
      <c r="VUF1" s="0"/>
      <c r="VUG1" s="0"/>
      <c r="VUH1" s="0"/>
      <c r="VUI1" s="0"/>
      <c r="VUJ1" s="0"/>
      <c r="VUK1" s="0"/>
      <c r="VUL1" s="0"/>
      <c r="VUM1" s="0"/>
      <c r="VUN1" s="0"/>
      <c r="VUO1" s="0"/>
      <c r="VUP1" s="0"/>
      <c r="VUQ1" s="0"/>
      <c r="VUR1" s="0"/>
      <c r="VUS1" s="0"/>
      <c r="VUT1" s="0"/>
      <c r="VUU1" s="0"/>
      <c r="VUV1" s="0"/>
      <c r="VUW1" s="0"/>
      <c r="VUX1" s="0"/>
      <c r="VUY1" s="0"/>
      <c r="VUZ1" s="0"/>
      <c r="VVA1" s="0"/>
      <c r="VVB1" s="0"/>
      <c r="VVC1" s="0"/>
      <c r="VVD1" s="0"/>
      <c r="VVE1" s="0"/>
      <c r="VVF1" s="0"/>
      <c r="VVG1" s="0"/>
      <c r="VVH1" s="0"/>
      <c r="VVI1" s="0"/>
      <c r="VVJ1" s="0"/>
      <c r="VVK1" s="0"/>
      <c r="VVL1" s="0"/>
      <c r="VVM1" s="0"/>
      <c r="VVN1" s="0"/>
      <c r="VVO1" s="0"/>
      <c r="VVP1" s="0"/>
      <c r="VVQ1" s="0"/>
      <c r="VVR1" s="0"/>
      <c r="VVS1" s="0"/>
      <c r="VVT1" s="0"/>
      <c r="VVU1" s="0"/>
      <c r="VVV1" s="0"/>
      <c r="VVW1" s="0"/>
      <c r="VVX1" s="0"/>
      <c r="VVY1" s="0"/>
      <c r="VVZ1" s="0"/>
      <c r="VWA1" s="0"/>
      <c r="VWB1" s="0"/>
      <c r="VWC1" s="0"/>
      <c r="VWD1" s="0"/>
      <c r="VWE1" s="0"/>
      <c r="VWF1" s="0"/>
      <c r="VWG1" s="0"/>
      <c r="VWH1" s="0"/>
      <c r="VWI1" s="0"/>
      <c r="VWJ1" s="0"/>
      <c r="VWK1" s="0"/>
      <c r="VWL1" s="0"/>
      <c r="VWM1" s="0"/>
      <c r="VWN1" s="0"/>
      <c r="VWO1" s="0"/>
      <c r="VWP1" s="0"/>
      <c r="VWQ1" s="0"/>
      <c r="VWR1" s="0"/>
      <c r="VWS1" s="0"/>
      <c r="VWT1" s="0"/>
      <c r="VWU1" s="0"/>
      <c r="VWV1" s="0"/>
      <c r="VWW1" s="0"/>
      <c r="VWX1" s="0"/>
      <c r="VWY1" s="0"/>
      <c r="VWZ1" s="0"/>
      <c r="VXA1" s="0"/>
      <c r="VXB1" s="0"/>
      <c r="VXC1" s="0"/>
      <c r="VXD1" s="0"/>
      <c r="VXE1" s="0"/>
      <c r="VXF1" s="0"/>
      <c r="VXG1" s="0"/>
      <c r="VXH1" s="0"/>
      <c r="VXI1" s="0"/>
      <c r="VXJ1" s="0"/>
      <c r="VXK1" s="0"/>
      <c r="VXL1" s="0"/>
      <c r="VXM1" s="0"/>
      <c r="VXN1" s="0"/>
      <c r="VXO1" s="0"/>
      <c r="VXP1" s="0"/>
      <c r="VXQ1" s="0"/>
      <c r="VXR1" s="0"/>
      <c r="VXS1" s="0"/>
      <c r="VXT1" s="0"/>
      <c r="VXU1" s="0"/>
      <c r="VXV1" s="0"/>
      <c r="VXW1" s="0"/>
      <c r="VXX1" s="0"/>
      <c r="VXY1" s="0"/>
      <c r="VXZ1" s="0"/>
      <c r="VYA1" s="0"/>
      <c r="VYB1" s="0"/>
      <c r="VYC1" s="0"/>
      <c r="VYD1" s="0"/>
      <c r="VYE1" s="0"/>
      <c r="VYF1" s="0"/>
      <c r="VYG1" s="0"/>
      <c r="VYH1" s="0"/>
      <c r="VYI1" s="0"/>
      <c r="VYJ1" s="0"/>
      <c r="VYK1" s="0"/>
      <c r="VYL1" s="0"/>
      <c r="VYM1" s="0"/>
      <c r="VYN1" s="0"/>
      <c r="VYO1" s="0"/>
      <c r="VYP1" s="0"/>
      <c r="VYQ1" s="0"/>
      <c r="VYR1" s="0"/>
      <c r="VYS1" s="0"/>
      <c r="VYT1" s="0"/>
      <c r="VYU1" s="0"/>
      <c r="VYV1" s="0"/>
      <c r="VYW1" s="0"/>
      <c r="VYX1" s="0"/>
      <c r="VYY1" s="0"/>
      <c r="VYZ1" s="0"/>
      <c r="VZA1" s="0"/>
      <c r="VZB1" s="0"/>
      <c r="VZC1" s="0"/>
      <c r="VZD1" s="0"/>
      <c r="VZE1" s="0"/>
      <c r="VZF1" s="0"/>
      <c r="VZG1" s="0"/>
      <c r="VZH1" s="0"/>
      <c r="VZI1" s="0"/>
      <c r="VZJ1" s="0"/>
      <c r="VZK1" s="0"/>
      <c r="VZL1" s="0"/>
      <c r="VZM1" s="0"/>
      <c r="VZN1" s="0"/>
      <c r="VZO1" s="0"/>
      <c r="VZP1" s="0"/>
      <c r="VZQ1" s="0"/>
      <c r="VZR1" s="0"/>
      <c r="VZS1" s="0"/>
      <c r="VZT1" s="0"/>
      <c r="VZU1" s="0"/>
      <c r="VZV1" s="0"/>
      <c r="VZW1" s="0"/>
      <c r="VZX1" s="0"/>
      <c r="VZY1" s="0"/>
      <c r="VZZ1" s="0"/>
      <c r="WAA1" s="0"/>
      <c r="WAB1" s="0"/>
      <c r="WAC1" s="0"/>
      <c r="WAD1" s="0"/>
      <c r="WAE1" s="0"/>
      <c r="WAF1" s="0"/>
      <c r="WAG1" s="0"/>
      <c r="WAH1" s="0"/>
      <c r="WAI1" s="0"/>
      <c r="WAJ1" s="0"/>
      <c r="WAK1" s="0"/>
      <c r="WAL1" s="0"/>
      <c r="WAM1" s="0"/>
      <c r="WAN1" s="0"/>
      <c r="WAO1" s="0"/>
      <c r="WAP1" s="0"/>
      <c r="WAQ1" s="0"/>
      <c r="WAR1" s="0"/>
      <c r="WAS1" s="0"/>
      <c r="WAT1" s="0"/>
      <c r="WAU1" s="0"/>
      <c r="WAV1" s="0"/>
      <c r="WAW1" s="0"/>
      <c r="WAX1" s="0"/>
      <c r="WAY1" s="0"/>
      <c r="WAZ1" s="0"/>
      <c r="WBA1" s="0"/>
      <c r="WBB1" s="0"/>
      <c r="WBC1" s="0"/>
      <c r="WBD1" s="0"/>
      <c r="WBE1" s="0"/>
      <c r="WBF1" s="0"/>
      <c r="WBG1" s="0"/>
      <c r="WBH1" s="0"/>
      <c r="WBI1" s="0"/>
      <c r="WBJ1" s="0"/>
      <c r="WBK1" s="0"/>
      <c r="WBL1" s="0"/>
      <c r="WBM1" s="0"/>
      <c r="WBN1" s="0"/>
      <c r="WBO1" s="0"/>
      <c r="WBP1" s="0"/>
      <c r="WBQ1" s="0"/>
      <c r="WBR1" s="0"/>
      <c r="WBS1" s="0"/>
      <c r="WBT1" s="0"/>
      <c r="WBU1" s="0"/>
      <c r="WBV1" s="0"/>
      <c r="WBW1" s="0"/>
      <c r="WBX1" s="0"/>
      <c r="WBY1" s="0"/>
      <c r="WBZ1" s="0"/>
      <c r="WCA1" s="0"/>
      <c r="WCB1" s="0"/>
      <c r="WCC1" s="0"/>
      <c r="WCD1" s="0"/>
      <c r="WCE1" s="0"/>
      <c r="WCF1" s="0"/>
      <c r="WCG1" s="0"/>
      <c r="WCH1" s="0"/>
      <c r="WCI1" s="0"/>
      <c r="WCJ1" s="0"/>
      <c r="WCK1" s="0"/>
      <c r="WCL1" s="0"/>
      <c r="WCM1" s="0"/>
      <c r="WCN1" s="0"/>
      <c r="WCO1" s="0"/>
      <c r="WCP1" s="0"/>
      <c r="WCQ1" s="0"/>
      <c r="WCR1" s="0"/>
      <c r="WCS1" s="0"/>
      <c r="WCT1" s="0"/>
      <c r="WCU1" s="0"/>
      <c r="WCV1" s="0"/>
      <c r="WCW1" s="0"/>
      <c r="WCX1" s="0"/>
      <c r="WCY1" s="0"/>
      <c r="WCZ1" s="0"/>
      <c r="WDA1" s="0"/>
      <c r="WDB1" s="0"/>
      <c r="WDC1" s="0"/>
      <c r="WDD1" s="0"/>
      <c r="WDE1" s="0"/>
      <c r="WDF1" s="0"/>
      <c r="WDG1" s="0"/>
      <c r="WDH1" s="0"/>
      <c r="WDI1" s="0"/>
      <c r="WDJ1" s="0"/>
      <c r="WDK1" s="0"/>
      <c r="WDL1" s="0"/>
      <c r="WDM1" s="0"/>
      <c r="WDN1" s="0"/>
      <c r="WDO1" s="0"/>
      <c r="WDP1" s="0"/>
      <c r="WDQ1" s="0"/>
      <c r="WDR1" s="0"/>
      <c r="WDS1" s="0"/>
      <c r="WDT1" s="0"/>
      <c r="WDU1" s="0"/>
      <c r="WDV1" s="0"/>
      <c r="WDW1" s="0"/>
      <c r="WDX1" s="0"/>
      <c r="WDY1" s="0"/>
      <c r="WDZ1" s="0"/>
      <c r="WEA1" s="0"/>
      <c r="WEB1" s="0"/>
      <c r="WEC1" s="0"/>
      <c r="WED1" s="0"/>
      <c r="WEE1" s="0"/>
      <c r="WEF1" s="0"/>
      <c r="WEG1" s="0"/>
      <c r="WEH1" s="0"/>
      <c r="WEI1" s="0"/>
      <c r="WEJ1" s="0"/>
      <c r="WEK1" s="0"/>
      <c r="WEL1" s="0"/>
      <c r="WEM1" s="0"/>
      <c r="WEN1" s="0"/>
      <c r="WEO1" s="0"/>
      <c r="WEP1" s="0"/>
      <c r="WEQ1" s="0"/>
      <c r="WER1" s="0"/>
      <c r="WES1" s="0"/>
      <c r="WET1" s="0"/>
      <c r="WEU1" s="0"/>
      <c r="WEV1" s="0"/>
      <c r="WEW1" s="0"/>
      <c r="WEX1" s="0"/>
      <c r="WEY1" s="0"/>
      <c r="WEZ1" s="0"/>
      <c r="WFA1" s="0"/>
      <c r="WFB1" s="0"/>
      <c r="WFC1" s="0"/>
      <c r="WFD1" s="0"/>
      <c r="WFE1" s="0"/>
      <c r="WFF1" s="0"/>
      <c r="WFG1" s="0"/>
      <c r="WFH1" s="0"/>
      <c r="WFI1" s="0"/>
      <c r="WFJ1" s="0"/>
      <c r="WFK1" s="0"/>
      <c r="WFL1" s="0"/>
      <c r="WFM1" s="0"/>
      <c r="WFN1" s="0"/>
      <c r="WFO1" s="0"/>
      <c r="WFP1" s="0"/>
      <c r="WFQ1" s="0"/>
      <c r="WFR1" s="0"/>
      <c r="WFS1" s="0"/>
      <c r="WFT1" s="0"/>
      <c r="WFU1" s="0"/>
      <c r="WFV1" s="0"/>
      <c r="WFW1" s="0"/>
      <c r="WFX1" s="0"/>
      <c r="WFY1" s="0"/>
      <c r="WFZ1" s="0"/>
      <c r="WGA1" s="0"/>
      <c r="WGB1" s="0"/>
      <c r="WGC1" s="0"/>
      <c r="WGD1" s="0"/>
      <c r="WGE1" s="0"/>
      <c r="WGF1" s="0"/>
      <c r="WGG1" s="0"/>
      <c r="WGH1" s="0"/>
      <c r="WGI1" s="0"/>
      <c r="WGJ1" s="0"/>
      <c r="WGK1" s="0"/>
      <c r="WGL1" s="0"/>
      <c r="WGM1" s="0"/>
      <c r="WGN1" s="0"/>
      <c r="WGO1" s="0"/>
      <c r="WGP1" s="0"/>
      <c r="WGQ1" s="0"/>
      <c r="WGR1" s="0"/>
      <c r="WGS1" s="0"/>
      <c r="WGT1" s="0"/>
      <c r="WGU1" s="0"/>
      <c r="WGV1" s="0"/>
      <c r="WGW1" s="0"/>
      <c r="WGX1" s="0"/>
      <c r="WGY1" s="0"/>
      <c r="WGZ1" s="0"/>
      <c r="WHA1" s="0"/>
      <c r="WHB1" s="0"/>
      <c r="WHC1" s="0"/>
      <c r="WHD1" s="0"/>
      <c r="WHE1" s="0"/>
      <c r="WHF1" s="0"/>
      <c r="WHG1" s="0"/>
      <c r="WHH1" s="0"/>
      <c r="WHI1" s="0"/>
      <c r="WHJ1" s="0"/>
      <c r="WHK1" s="0"/>
      <c r="WHL1" s="0"/>
      <c r="WHM1" s="0"/>
      <c r="WHN1" s="0"/>
      <c r="WHO1" s="0"/>
      <c r="WHP1" s="0"/>
      <c r="WHQ1" s="0"/>
      <c r="WHR1" s="0"/>
      <c r="WHS1" s="0"/>
      <c r="WHT1" s="0"/>
      <c r="WHU1" s="0"/>
      <c r="WHV1" s="0"/>
      <c r="WHW1" s="0"/>
      <c r="WHX1" s="0"/>
      <c r="WHY1" s="0"/>
      <c r="WHZ1" s="0"/>
      <c r="WIA1" s="0"/>
      <c r="WIB1" s="0"/>
      <c r="WIC1" s="0"/>
      <c r="WID1" s="0"/>
      <c r="WIE1" s="0"/>
      <c r="WIF1" s="0"/>
      <c r="WIG1" s="0"/>
      <c r="WIH1" s="0"/>
      <c r="WII1" s="0"/>
      <c r="WIJ1" s="0"/>
      <c r="WIK1" s="0"/>
      <c r="WIL1" s="0"/>
      <c r="WIM1" s="0"/>
      <c r="WIN1" s="0"/>
      <c r="WIO1" s="0"/>
      <c r="WIP1" s="0"/>
      <c r="WIQ1" s="0"/>
      <c r="WIR1" s="0"/>
      <c r="WIS1" s="0"/>
      <c r="WIT1" s="0"/>
      <c r="WIU1" s="0"/>
      <c r="WIV1" s="0"/>
      <c r="WIW1" s="0"/>
      <c r="WIX1" s="0"/>
      <c r="WIY1" s="0"/>
      <c r="WIZ1" s="0"/>
      <c r="WJA1" s="0"/>
      <c r="WJB1" s="0"/>
      <c r="WJC1" s="0"/>
      <c r="WJD1" s="0"/>
      <c r="WJE1" s="0"/>
      <c r="WJF1" s="0"/>
      <c r="WJG1" s="0"/>
      <c r="WJH1" s="0"/>
      <c r="WJI1" s="0"/>
      <c r="WJJ1" s="0"/>
      <c r="WJK1" s="0"/>
      <c r="WJL1" s="0"/>
      <c r="WJM1" s="0"/>
      <c r="WJN1" s="0"/>
      <c r="WJO1" s="0"/>
      <c r="WJP1" s="0"/>
      <c r="WJQ1" s="0"/>
      <c r="WJR1" s="0"/>
      <c r="WJS1" s="0"/>
      <c r="WJT1" s="0"/>
      <c r="WJU1" s="0"/>
      <c r="WJV1" s="0"/>
      <c r="WJW1" s="0"/>
      <c r="WJX1" s="0"/>
      <c r="WJY1" s="0"/>
      <c r="WJZ1" s="0"/>
      <c r="WKA1" s="0"/>
      <c r="WKB1" s="0"/>
      <c r="WKC1" s="0"/>
      <c r="WKD1" s="0"/>
      <c r="WKE1" s="0"/>
      <c r="WKF1" s="0"/>
      <c r="WKG1" s="0"/>
      <c r="WKH1" s="0"/>
      <c r="WKI1" s="0"/>
      <c r="WKJ1" s="0"/>
      <c r="WKK1" s="0"/>
      <c r="WKL1" s="0"/>
      <c r="WKM1" s="0"/>
      <c r="WKN1" s="0"/>
      <c r="WKO1" s="0"/>
      <c r="WKP1" s="0"/>
      <c r="WKQ1" s="0"/>
      <c r="WKR1" s="0"/>
      <c r="WKS1" s="0"/>
      <c r="WKT1" s="0"/>
      <c r="WKU1" s="0"/>
      <c r="WKV1" s="0"/>
      <c r="WKW1" s="0"/>
      <c r="WKX1" s="0"/>
      <c r="WKY1" s="0"/>
      <c r="WKZ1" s="0"/>
      <c r="WLA1" s="0"/>
      <c r="WLB1" s="0"/>
      <c r="WLC1" s="0"/>
      <c r="WLD1" s="0"/>
      <c r="WLE1" s="0"/>
      <c r="WLF1" s="0"/>
      <c r="WLG1" s="0"/>
      <c r="WLH1" s="0"/>
      <c r="WLI1" s="0"/>
      <c r="WLJ1" s="0"/>
      <c r="WLK1" s="0"/>
      <c r="WLL1" s="0"/>
      <c r="WLM1" s="0"/>
      <c r="WLN1" s="0"/>
      <c r="WLO1" s="0"/>
      <c r="WLP1" s="0"/>
      <c r="WLQ1" s="0"/>
      <c r="WLR1" s="0"/>
      <c r="WLS1" s="0"/>
      <c r="WLT1" s="0"/>
      <c r="WLU1" s="0"/>
      <c r="WLV1" s="0"/>
      <c r="WLW1" s="0"/>
      <c r="WLX1" s="0"/>
      <c r="WLY1" s="0"/>
      <c r="WLZ1" s="0"/>
      <c r="WMA1" s="0"/>
      <c r="WMB1" s="0"/>
      <c r="WMC1" s="0"/>
      <c r="WMD1" s="0"/>
      <c r="WME1" s="0"/>
      <c r="WMF1" s="0"/>
      <c r="WMG1" s="0"/>
      <c r="WMH1" s="0"/>
      <c r="WMI1" s="0"/>
      <c r="WMJ1" s="0"/>
      <c r="WMK1" s="0"/>
      <c r="WML1" s="0"/>
      <c r="WMM1" s="0"/>
      <c r="WMN1" s="0"/>
      <c r="WMO1" s="0"/>
      <c r="WMP1" s="0"/>
      <c r="WMQ1" s="0"/>
      <c r="WMR1" s="0"/>
      <c r="WMS1" s="0"/>
      <c r="WMT1" s="0"/>
      <c r="WMU1" s="0"/>
      <c r="WMV1" s="0"/>
      <c r="WMW1" s="0"/>
      <c r="WMX1" s="0"/>
      <c r="WMY1" s="0"/>
      <c r="WMZ1" s="0"/>
      <c r="WNA1" s="0"/>
      <c r="WNB1" s="0"/>
      <c r="WNC1" s="0"/>
      <c r="WND1" s="0"/>
      <c r="WNE1" s="0"/>
      <c r="WNF1" s="0"/>
      <c r="WNG1" s="0"/>
      <c r="WNH1" s="0"/>
      <c r="WNI1" s="0"/>
      <c r="WNJ1" s="0"/>
      <c r="WNK1" s="0"/>
      <c r="WNL1" s="0"/>
      <c r="WNM1" s="0"/>
      <c r="WNN1" s="0"/>
      <c r="WNO1" s="0"/>
      <c r="WNP1" s="0"/>
      <c r="WNQ1" s="0"/>
      <c r="WNR1" s="0"/>
      <c r="WNS1" s="0"/>
      <c r="WNT1" s="0"/>
      <c r="WNU1" s="0"/>
      <c r="WNV1" s="0"/>
      <c r="WNW1" s="0"/>
      <c r="WNX1" s="0"/>
      <c r="WNY1" s="0"/>
      <c r="WNZ1" s="0"/>
      <c r="WOA1" s="0"/>
      <c r="WOB1" s="0"/>
      <c r="WOC1" s="0"/>
      <c r="WOD1" s="0"/>
      <c r="WOE1" s="0"/>
      <c r="WOF1" s="0"/>
      <c r="WOG1" s="0"/>
      <c r="WOH1" s="0"/>
      <c r="WOI1" s="0"/>
      <c r="WOJ1" s="0"/>
      <c r="WOK1" s="0"/>
      <c r="WOL1" s="0"/>
      <c r="WOM1" s="0"/>
      <c r="WON1" s="0"/>
      <c r="WOO1" s="0"/>
      <c r="WOP1" s="0"/>
      <c r="WOQ1" s="0"/>
      <c r="WOR1" s="0"/>
      <c r="WOS1" s="0"/>
      <c r="WOT1" s="0"/>
      <c r="WOU1" s="0"/>
      <c r="WOV1" s="0"/>
      <c r="WOW1" s="0"/>
      <c r="WOX1" s="0"/>
      <c r="WOY1" s="0"/>
      <c r="WOZ1" s="0"/>
      <c r="WPA1" s="0"/>
      <c r="WPB1" s="0"/>
      <c r="WPC1" s="0"/>
      <c r="WPD1" s="0"/>
      <c r="WPE1" s="0"/>
      <c r="WPF1" s="0"/>
      <c r="WPG1" s="0"/>
      <c r="WPH1" s="0"/>
      <c r="WPI1" s="0"/>
      <c r="WPJ1" s="0"/>
      <c r="WPK1" s="0"/>
      <c r="WPL1" s="0"/>
      <c r="WPM1" s="0"/>
      <c r="WPN1" s="0"/>
      <c r="WPO1" s="0"/>
      <c r="WPP1" s="0"/>
      <c r="WPQ1" s="0"/>
      <c r="WPR1" s="0"/>
      <c r="WPS1" s="0"/>
      <c r="WPT1" s="0"/>
      <c r="WPU1" s="0"/>
      <c r="WPV1" s="0"/>
      <c r="WPW1" s="0"/>
      <c r="WPX1" s="0"/>
      <c r="WPY1" s="0"/>
      <c r="WPZ1" s="0"/>
      <c r="WQA1" s="0"/>
      <c r="WQB1" s="0"/>
      <c r="WQC1" s="0"/>
      <c r="WQD1" s="0"/>
      <c r="WQE1" s="0"/>
      <c r="WQF1" s="0"/>
      <c r="WQG1" s="0"/>
      <c r="WQH1" s="0"/>
      <c r="WQI1" s="0"/>
      <c r="WQJ1" s="0"/>
      <c r="WQK1" s="0"/>
      <c r="WQL1" s="0"/>
      <c r="WQM1" s="0"/>
      <c r="WQN1" s="0"/>
      <c r="WQO1" s="0"/>
      <c r="WQP1" s="0"/>
      <c r="WQQ1" s="0"/>
      <c r="WQR1" s="0"/>
      <c r="WQS1" s="0"/>
      <c r="WQT1" s="0"/>
      <c r="WQU1" s="0"/>
      <c r="WQV1" s="0"/>
      <c r="WQW1" s="0"/>
      <c r="WQX1" s="0"/>
      <c r="WQY1" s="0"/>
      <c r="WQZ1" s="0"/>
      <c r="WRA1" s="0"/>
      <c r="WRB1" s="0"/>
      <c r="WRC1" s="0"/>
      <c r="WRD1" s="0"/>
      <c r="WRE1" s="0"/>
      <c r="WRF1" s="0"/>
      <c r="WRG1" s="0"/>
      <c r="WRH1" s="0"/>
      <c r="WRI1" s="0"/>
      <c r="WRJ1" s="0"/>
      <c r="WRK1" s="0"/>
      <c r="WRL1" s="0"/>
      <c r="WRM1" s="0"/>
      <c r="WRN1" s="0"/>
      <c r="WRO1" s="0"/>
      <c r="WRP1" s="0"/>
      <c r="WRQ1" s="0"/>
      <c r="WRR1" s="0"/>
      <c r="WRS1" s="0"/>
      <c r="WRT1" s="0"/>
      <c r="WRU1" s="0"/>
      <c r="WRV1" s="0"/>
      <c r="WRW1" s="0"/>
      <c r="WRX1" s="0"/>
      <c r="WRY1" s="0"/>
      <c r="WRZ1" s="0"/>
      <c r="WSA1" s="0"/>
      <c r="WSB1" s="0"/>
      <c r="WSC1" s="0"/>
      <c r="WSD1" s="0"/>
      <c r="WSE1" s="0"/>
      <c r="WSF1" s="0"/>
      <c r="WSG1" s="0"/>
      <c r="WSH1" s="0"/>
      <c r="WSI1" s="0"/>
      <c r="WSJ1" s="0"/>
      <c r="WSK1" s="0"/>
      <c r="WSL1" s="0"/>
      <c r="WSM1" s="0"/>
      <c r="WSN1" s="0"/>
      <c r="WSO1" s="0"/>
      <c r="WSP1" s="0"/>
      <c r="WSQ1" s="0"/>
      <c r="WSR1" s="0"/>
      <c r="WSS1" s="0"/>
      <c r="WST1" s="0"/>
      <c r="WSU1" s="0"/>
      <c r="WSV1" s="0"/>
      <c r="WSW1" s="0"/>
      <c r="WSX1" s="0"/>
      <c r="WSY1" s="0"/>
      <c r="WSZ1" s="0"/>
      <c r="WTA1" s="0"/>
      <c r="WTB1" s="0"/>
      <c r="WTC1" s="0"/>
      <c r="WTD1" s="0"/>
      <c r="WTE1" s="0"/>
      <c r="WTF1" s="0"/>
      <c r="WTG1" s="0"/>
      <c r="WTH1" s="0"/>
      <c r="WTI1" s="0"/>
      <c r="WTJ1" s="0"/>
      <c r="WTK1" s="0"/>
      <c r="WTL1" s="0"/>
      <c r="WTM1" s="0"/>
      <c r="WTN1" s="0"/>
      <c r="WTO1" s="0"/>
      <c r="WTP1" s="0"/>
      <c r="WTQ1" s="0"/>
      <c r="WTR1" s="0"/>
      <c r="WTS1" s="0"/>
      <c r="WTT1" s="0"/>
      <c r="WTU1" s="0"/>
      <c r="WTV1" s="0"/>
      <c r="WTW1" s="0"/>
      <c r="WTX1" s="0"/>
      <c r="WTY1" s="0"/>
      <c r="WTZ1" s="0"/>
      <c r="WUA1" s="0"/>
      <c r="WUB1" s="0"/>
      <c r="WUC1" s="0"/>
      <c r="WUD1" s="0"/>
      <c r="WUE1" s="0"/>
      <c r="WUF1" s="0"/>
      <c r="WUG1" s="0"/>
      <c r="WUH1" s="0"/>
      <c r="WUI1" s="0"/>
      <c r="WUJ1" s="0"/>
      <c r="WUK1" s="0"/>
      <c r="WUL1" s="0"/>
      <c r="WUM1" s="0"/>
      <c r="WUN1" s="0"/>
      <c r="WUO1" s="0"/>
      <c r="WUP1" s="0"/>
      <c r="WUQ1" s="0"/>
      <c r="WUR1" s="0"/>
      <c r="WUS1" s="0"/>
      <c r="WUT1" s="0"/>
      <c r="WUU1" s="0"/>
      <c r="WUV1" s="0"/>
      <c r="WUW1" s="0"/>
      <c r="WUX1" s="0"/>
      <c r="WUY1" s="0"/>
      <c r="WUZ1" s="0"/>
      <c r="WVA1" s="0"/>
      <c r="WVB1" s="0"/>
      <c r="WVC1" s="0"/>
      <c r="WVD1" s="0"/>
      <c r="WVE1" s="0"/>
      <c r="WVF1" s="0"/>
      <c r="WVG1" s="0"/>
      <c r="WVH1" s="0"/>
      <c r="WVI1" s="0"/>
      <c r="WVJ1" s="0"/>
      <c r="WVK1" s="0"/>
      <c r="WVL1" s="0"/>
      <c r="WVM1" s="0"/>
      <c r="WVN1" s="0"/>
      <c r="WVO1" s="0"/>
      <c r="WVP1" s="0"/>
      <c r="WVQ1" s="0"/>
      <c r="WVR1" s="0"/>
      <c r="WVS1" s="0"/>
      <c r="WVT1" s="0"/>
      <c r="WVU1" s="0"/>
      <c r="WVV1" s="0"/>
      <c r="WVW1" s="0"/>
      <c r="WVX1" s="0"/>
      <c r="WVY1" s="0"/>
      <c r="WVZ1" s="0"/>
      <c r="WWA1" s="0"/>
      <c r="WWB1" s="0"/>
      <c r="WWC1" s="0"/>
      <c r="WWD1" s="0"/>
      <c r="WWE1" s="0"/>
      <c r="WWF1" s="0"/>
      <c r="WWG1" s="0"/>
      <c r="WWH1" s="0"/>
      <c r="WWI1" s="0"/>
      <c r="WWJ1" s="0"/>
      <c r="WWK1" s="0"/>
      <c r="WWL1" s="0"/>
      <c r="WWM1" s="0"/>
      <c r="WWN1" s="0"/>
      <c r="WWO1" s="0"/>
      <c r="WWP1" s="0"/>
      <c r="WWQ1" s="0"/>
      <c r="WWR1" s="0"/>
      <c r="WWS1" s="0"/>
      <c r="WWT1" s="0"/>
      <c r="WWU1" s="0"/>
      <c r="WWV1" s="0"/>
      <c r="WWW1" s="0"/>
      <c r="WWX1" s="0"/>
      <c r="WWY1" s="0"/>
      <c r="WWZ1" s="0"/>
      <c r="WXA1" s="0"/>
      <c r="WXB1" s="0"/>
      <c r="WXC1" s="0"/>
      <c r="WXD1" s="0"/>
      <c r="WXE1" s="0"/>
      <c r="WXF1" s="0"/>
      <c r="WXG1" s="0"/>
      <c r="WXH1" s="0"/>
      <c r="WXI1" s="0"/>
      <c r="WXJ1" s="0"/>
      <c r="WXK1" s="0"/>
      <c r="WXL1" s="0"/>
      <c r="WXM1" s="0"/>
      <c r="WXN1" s="0"/>
      <c r="WXO1" s="0"/>
      <c r="WXP1" s="0"/>
      <c r="WXQ1" s="0"/>
      <c r="WXR1" s="0"/>
      <c r="WXS1" s="0"/>
      <c r="WXT1" s="0"/>
      <c r="WXU1" s="0"/>
      <c r="WXV1" s="0"/>
      <c r="WXW1" s="0"/>
      <c r="WXX1" s="0"/>
      <c r="WXY1" s="0"/>
      <c r="WXZ1" s="0"/>
      <c r="WYA1" s="0"/>
      <c r="WYB1" s="0"/>
      <c r="WYC1" s="0"/>
      <c r="WYD1" s="0"/>
      <c r="WYE1" s="0"/>
      <c r="WYF1" s="0"/>
      <c r="WYG1" s="0"/>
      <c r="WYH1" s="0"/>
      <c r="WYI1" s="0"/>
      <c r="WYJ1" s="0"/>
      <c r="WYK1" s="0"/>
      <c r="WYL1" s="0"/>
      <c r="WYM1" s="0"/>
      <c r="WYN1" s="0"/>
      <c r="WYO1" s="0"/>
      <c r="WYP1" s="0"/>
      <c r="WYQ1" s="0"/>
      <c r="WYR1" s="0"/>
      <c r="WYS1" s="0"/>
      <c r="WYT1" s="0"/>
      <c r="WYU1" s="0"/>
      <c r="WYV1" s="0"/>
      <c r="WYW1" s="0"/>
      <c r="WYX1" s="0"/>
      <c r="WYY1" s="0"/>
      <c r="WYZ1" s="0"/>
      <c r="WZA1" s="0"/>
      <c r="WZB1" s="0"/>
      <c r="WZC1" s="0"/>
      <c r="WZD1" s="0"/>
      <c r="WZE1" s="0"/>
      <c r="WZF1" s="0"/>
      <c r="WZG1" s="0"/>
      <c r="WZH1" s="0"/>
      <c r="WZI1" s="0"/>
      <c r="WZJ1" s="0"/>
      <c r="WZK1" s="0"/>
      <c r="WZL1" s="0"/>
      <c r="WZM1" s="0"/>
      <c r="WZN1" s="0"/>
      <c r="WZO1" s="0"/>
      <c r="WZP1" s="0"/>
      <c r="WZQ1" s="0"/>
      <c r="WZR1" s="0"/>
      <c r="WZS1" s="0"/>
      <c r="WZT1" s="0"/>
      <c r="WZU1" s="0"/>
      <c r="WZV1" s="0"/>
      <c r="WZW1" s="0"/>
      <c r="WZX1" s="0"/>
      <c r="WZY1" s="0"/>
      <c r="WZZ1" s="0"/>
      <c r="XAA1" s="0"/>
      <c r="XAB1" s="0"/>
      <c r="XAC1" s="0"/>
      <c r="XAD1" s="0"/>
      <c r="XAE1" s="0"/>
      <c r="XAF1" s="0"/>
      <c r="XAG1" s="0"/>
      <c r="XAH1" s="0"/>
      <c r="XAI1" s="0"/>
      <c r="XAJ1" s="0"/>
      <c r="XAK1" s="0"/>
      <c r="XAL1" s="0"/>
      <c r="XAM1" s="0"/>
      <c r="XAN1" s="0"/>
      <c r="XAO1" s="0"/>
      <c r="XAP1" s="0"/>
      <c r="XAQ1" s="0"/>
      <c r="XAR1" s="0"/>
      <c r="XAS1" s="0"/>
      <c r="XAT1" s="0"/>
      <c r="XAU1" s="0"/>
      <c r="XAV1" s="0"/>
      <c r="XAW1" s="0"/>
      <c r="XAX1" s="0"/>
      <c r="XAY1" s="0"/>
      <c r="XAZ1" s="0"/>
      <c r="XBA1" s="0"/>
      <c r="XBB1" s="0"/>
      <c r="XBC1" s="0"/>
      <c r="XBD1" s="0"/>
      <c r="XBE1" s="0"/>
      <c r="XBF1" s="0"/>
      <c r="XBG1" s="0"/>
      <c r="XBH1" s="0"/>
      <c r="XBI1" s="0"/>
      <c r="XBJ1" s="0"/>
      <c r="XBK1" s="0"/>
      <c r="XBL1" s="0"/>
      <c r="XBM1" s="0"/>
      <c r="XBN1" s="0"/>
      <c r="XBO1" s="0"/>
      <c r="XBP1" s="0"/>
      <c r="XBQ1" s="0"/>
      <c r="XBR1" s="0"/>
      <c r="XBS1" s="0"/>
      <c r="XBT1" s="0"/>
      <c r="XBU1" s="0"/>
      <c r="XBV1" s="0"/>
      <c r="XBW1" s="0"/>
      <c r="XBX1" s="0"/>
      <c r="XBY1" s="0"/>
      <c r="XBZ1" s="0"/>
      <c r="XCA1" s="0"/>
      <c r="XCB1" s="0"/>
      <c r="XCC1" s="0"/>
      <c r="XCD1" s="0"/>
      <c r="XCE1" s="0"/>
      <c r="XCF1" s="0"/>
      <c r="XCG1" s="0"/>
      <c r="XCH1" s="0"/>
      <c r="XCI1" s="0"/>
      <c r="XCJ1" s="0"/>
      <c r="XCK1" s="0"/>
      <c r="XCL1" s="0"/>
      <c r="XCM1" s="0"/>
      <c r="XCN1" s="0"/>
      <c r="XCO1" s="0"/>
      <c r="XCP1" s="0"/>
      <c r="XCQ1" s="0"/>
      <c r="XCR1" s="0"/>
      <c r="XCS1" s="0"/>
      <c r="XCT1" s="0"/>
      <c r="XCU1" s="0"/>
      <c r="XCV1" s="0"/>
      <c r="XCW1" s="0"/>
      <c r="XCX1" s="0"/>
      <c r="XCY1" s="0"/>
      <c r="XCZ1" s="0"/>
      <c r="XDA1" s="0"/>
      <c r="XDB1" s="0"/>
      <c r="XDC1" s="0"/>
      <c r="XDD1" s="0"/>
      <c r="XDE1" s="0"/>
      <c r="XDF1" s="0"/>
      <c r="XDG1" s="0"/>
      <c r="XDH1" s="0"/>
      <c r="XDI1" s="0"/>
      <c r="XDJ1" s="0"/>
      <c r="XDK1" s="0"/>
      <c r="XDL1" s="0"/>
      <c r="XDM1" s="0"/>
      <c r="XDN1" s="0"/>
      <c r="XDO1" s="0"/>
      <c r="XDP1" s="0"/>
      <c r="XDQ1" s="0"/>
      <c r="XDR1" s="0"/>
      <c r="XDS1" s="0"/>
      <c r="XDT1" s="0"/>
      <c r="XDU1" s="0"/>
      <c r="XDV1" s="0"/>
      <c r="XDW1" s="0"/>
      <c r="XDX1" s="0"/>
      <c r="XDY1" s="0"/>
      <c r="XDZ1" s="0"/>
      <c r="XEA1" s="0"/>
      <c r="XEB1" s="0"/>
      <c r="XEC1" s="0"/>
      <c r="XED1" s="0"/>
      <c r="XEE1" s="0"/>
      <c r="XEF1" s="0"/>
      <c r="XEG1" s="0"/>
      <c r="XEH1" s="0"/>
      <c r="XEI1" s="0"/>
      <c r="XEJ1" s="0"/>
      <c r="XEK1" s="0"/>
      <c r="XEL1" s="0"/>
      <c r="XEM1" s="0"/>
      <c r="XEN1" s="0"/>
      <c r="XEO1" s="0"/>
      <c r="XEP1" s="0"/>
      <c r="XEQ1" s="0"/>
      <c r="XER1" s="0"/>
      <c r="XES1" s="0"/>
      <c r="XET1" s="0"/>
      <c r="XEU1" s="0"/>
      <c r="XEV1" s="0"/>
      <c r="XEW1" s="0"/>
      <c r="XEX1" s="0"/>
      <c r="XEY1" s="0"/>
      <c r="XEZ1" s="0"/>
      <c r="XFA1" s="0"/>
      <c r="XFB1" s="0"/>
      <c r="XFC1" s="0"/>
      <c r="XFD1" s="0"/>
    </row>
    <row r="2" s="472" customFormat="true" ht="15" hidden="false" customHeight="false" outlineLevel="0" collapsed="false">
      <c r="A2" s="461" t="n">
        <v>1</v>
      </c>
      <c r="B2" s="462" t="s">
        <v>2728</v>
      </c>
      <c r="C2" s="461" t="n">
        <v>26</v>
      </c>
      <c r="D2" s="519" t="s">
        <v>3423</v>
      </c>
      <c r="E2" s="474" t="n">
        <v>1</v>
      </c>
      <c r="F2" s="475" t="s">
        <v>417</v>
      </c>
    </row>
    <row r="3" s="472" customFormat="true" ht="15" hidden="false" customHeight="false" outlineLevel="0" collapsed="false">
      <c r="A3" s="461" t="n">
        <v>2</v>
      </c>
      <c r="B3" s="462" t="s">
        <v>2734</v>
      </c>
      <c r="C3" s="461" t="n">
        <v>26</v>
      </c>
      <c r="D3" s="519" t="s">
        <v>3424</v>
      </c>
      <c r="E3" s="474" t="n">
        <v>2</v>
      </c>
      <c r="F3" s="475" t="s">
        <v>1842</v>
      </c>
    </row>
    <row r="4" s="472" customFormat="true" ht="16.5" hidden="false" customHeight="true" outlineLevel="0" collapsed="false">
      <c r="A4" s="461" t="n">
        <v>3</v>
      </c>
      <c r="B4" s="462" t="s">
        <v>2741</v>
      </c>
      <c r="C4" s="461" t="n">
        <v>24</v>
      </c>
      <c r="D4" s="519" t="s">
        <v>3436</v>
      </c>
      <c r="E4" s="474" t="n">
        <v>3</v>
      </c>
      <c r="F4" s="475" t="s">
        <v>1156</v>
      </c>
    </row>
    <row r="5" s="472" customFormat="true" ht="13.5" hidden="false" customHeight="true" outlineLevel="0" collapsed="false">
      <c r="A5" s="461" t="n">
        <v>4</v>
      </c>
      <c r="B5" s="462" t="s">
        <v>3432</v>
      </c>
      <c r="C5" s="461" t="n">
        <v>29</v>
      </c>
      <c r="D5" s="519" t="s">
        <v>3429</v>
      </c>
      <c r="E5" s="474" t="n">
        <v>4</v>
      </c>
      <c r="F5" s="475" t="s">
        <v>3435</v>
      </c>
    </row>
    <row r="6" s="472" customFormat="true" ht="15" hidden="false" customHeight="false" outlineLevel="0" collapsed="false">
      <c r="A6" s="461" t="n">
        <v>5</v>
      </c>
      <c r="B6" s="462" t="s">
        <v>3433</v>
      </c>
      <c r="C6" s="461" t="n">
        <v>30</v>
      </c>
      <c r="D6" s="519" t="s">
        <v>3430</v>
      </c>
      <c r="E6" s="474" t="n">
        <v>5</v>
      </c>
      <c r="F6" s="475" t="s">
        <v>159</v>
      </c>
    </row>
    <row r="7" s="472" customFormat="true" ht="15" hidden="false" customHeight="false" outlineLevel="0" collapsed="false">
      <c r="A7" s="461" t="n">
        <v>6</v>
      </c>
      <c r="B7" s="462" t="s">
        <v>2965</v>
      </c>
      <c r="C7" s="461" t="n">
        <v>23</v>
      </c>
      <c r="D7" s="519" t="s">
        <v>3555</v>
      </c>
      <c r="E7" s="474" t="n">
        <v>6</v>
      </c>
      <c r="F7" s="475" t="s">
        <v>666</v>
      </c>
    </row>
    <row r="8" s="472" customFormat="true" ht="15" hidden="false" customHeight="false" outlineLevel="0" collapsed="false">
      <c r="A8" s="471" t="n">
        <v>7</v>
      </c>
      <c r="B8" s="472" t="s">
        <v>2727</v>
      </c>
      <c r="C8" s="471" t="n">
        <v>24</v>
      </c>
      <c r="D8" s="520" t="s">
        <v>3425</v>
      </c>
      <c r="E8" s="474" t="n">
        <v>7</v>
      </c>
      <c r="F8" s="475" t="s">
        <v>1040</v>
      </c>
    </row>
    <row r="9" s="472" customFormat="true" ht="15" hidden="false" customHeight="false" outlineLevel="0" collapsed="false">
      <c r="A9" s="471" t="n">
        <v>8</v>
      </c>
      <c r="B9" s="475" t="s">
        <v>2746</v>
      </c>
      <c r="C9" s="474" t="n">
        <v>23</v>
      </c>
      <c r="D9" s="520" t="s">
        <v>3431</v>
      </c>
      <c r="E9" s="474" t="n">
        <v>8</v>
      </c>
      <c r="F9" s="475" t="s">
        <v>1282</v>
      </c>
    </row>
    <row r="10" s="472" customFormat="true" ht="15" hidden="false" customHeight="false" outlineLevel="0" collapsed="false">
      <c r="A10" s="471" t="n">
        <v>9</v>
      </c>
      <c r="B10" s="472" t="s">
        <v>159</v>
      </c>
      <c r="C10" s="471" t="n">
        <v>26</v>
      </c>
      <c r="D10" s="520" t="s">
        <v>3427</v>
      </c>
      <c r="E10" s="474" t="n">
        <v>9</v>
      </c>
      <c r="F10" s="475" t="s">
        <v>551</v>
      </c>
    </row>
    <row r="11" s="472" customFormat="true" ht="15" hidden="false" customHeight="false" outlineLevel="0" collapsed="false">
      <c r="A11" s="471" t="n">
        <v>10</v>
      </c>
      <c r="B11" s="472" t="s">
        <v>2744</v>
      </c>
      <c r="C11" s="471" t="n">
        <v>27</v>
      </c>
      <c r="D11" s="520" t="s">
        <v>3440</v>
      </c>
      <c r="E11" s="474" t="n">
        <v>10</v>
      </c>
      <c r="F11" s="475" t="s">
        <v>674</v>
      </c>
    </row>
    <row r="12" s="472" customFormat="true" ht="15" hidden="false" customHeight="false" outlineLevel="0" collapsed="false">
      <c r="A12" s="471" t="n">
        <v>11</v>
      </c>
      <c r="B12" s="472" t="s">
        <v>2750</v>
      </c>
      <c r="C12" s="471" t="n">
        <v>25</v>
      </c>
      <c r="D12" s="520" t="s">
        <v>3442</v>
      </c>
      <c r="E12" s="474" t="n">
        <v>11</v>
      </c>
      <c r="F12" s="475" t="s">
        <v>2965</v>
      </c>
    </row>
    <row r="13" s="472" customFormat="true" ht="15" hidden="false" customHeight="false" outlineLevel="0" collapsed="false">
      <c r="A13" s="471" t="n">
        <v>12</v>
      </c>
      <c r="B13" s="472" t="s">
        <v>2758</v>
      </c>
      <c r="C13" s="471" t="n">
        <v>24</v>
      </c>
      <c r="D13" s="520" t="s">
        <v>3443</v>
      </c>
      <c r="E13" s="474" t="n">
        <v>12</v>
      </c>
      <c r="F13" s="475" t="s">
        <v>3432</v>
      </c>
    </row>
    <row r="14" s="472" customFormat="true" ht="15" hidden="false" customHeight="false" outlineLevel="0" collapsed="false">
      <c r="A14" s="471" t="n">
        <v>13</v>
      </c>
      <c r="B14" s="472" t="s">
        <v>2747</v>
      </c>
      <c r="C14" s="471" t="n">
        <v>27</v>
      </c>
      <c r="D14" s="520" t="s">
        <v>3437</v>
      </c>
      <c r="E14" s="474" t="n">
        <v>13</v>
      </c>
      <c r="F14" s="475" t="s">
        <v>2742</v>
      </c>
    </row>
    <row r="15" s="472" customFormat="true" ht="15" hidden="false" customHeight="false" outlineLevel="0" collapsed="false">
      <c r="A15" s="471" t="n">
        <v>14</v>
      </c>
      <c r="B15" s="472" t="s">
        <v>2754</v>
      </c>
      <c r="C15" s="471" t="n">
        <v>27</v>
      </c>
      <c r="D15" s="520" t="s">
        <v>3438</v>
      </c>
      <c r="E15" s="474" t="n">
        <v>14</v>
      </c>
      <c r="F15" s="475" t="s">
        <v>1532</v>
      </c>
    </row>
    <row r="16" s="472" customFormat="true" ht="15" hidden="false" customHeight="false" outlineLevel="0" collapsed="false">
      <c r="A16" s="471" t="n">
        <v>15</v>
      </c>
      <c r="B16" s="472" t="s">
        <v>2766</v>
      </c>
      <c r="C16" s="471" t="n">
        <v>25</v>
      </c>
      <c r="D16" s="520" t="s">
        <v>3446</v>
      </c>
      <c r="E16" s="474" t="n">
        <v>15</v>
      </c>
      <c r="F16" s="475" t="s">
        <v>3433</v>
      </c>
    </row>
    <row r="17" s="472" customFormat="true" ht="15" hidden="false" customHeight="false" outlineLevel="0" collapsed="false">
      <c r="A17" s="471" t="n">
        <v>16</v>
      </c>
      <c r="B17" s="472" t="s">
        <v>2772</v>
      </c>
      <c r="C17" s="471" t="n">
        <v>24</v>
      </c>
      <c r="D17" s="520" t="s">
        <v>3452</v>
      </c>
      <c r="E17" s="474" t="n">
        <v>16</v>
      </c>
      <c r="F17" s="475" t="s">
        <v>3486</v>
      </c>
    </row>
    <row r="18" s="472" customFormat="true" ht="15" hidden="false" customHeight="false" outlineLevel="0" collapsed="false">
      <c r="A18" s="464" t="n">
        <v>17</v>
      </c>
      <c r="B18" s="465" t="s">
        <v>2845</v>
      </c>
      <c r="C18" s="464" t="n">
        <v>22</v>
      </c>
      <c r="D18" s="521" t="s">
        <v>3478</v>
      </c>
      <c r="E18" s="464" t="n">
        <v>17</v>
      </c>
      <c r="F18" s="465" t="s">
        <v>99</v>
      </c>
    </row>
    <row r="19" s="465" customFormat="true" ht="15" hidden="false" customHeight="false" outlineLevel="0" collapsed="false">
      <c r="A19" s="464" t="n">
        <v>18</v>
      </c>
      <c r="B19" s="465" t="s">
        <v>2801</v>
      </c>
      <c r="C19" s="464" t="n">
        <v>21</v>
      </c>
      <c r="D19" s="521" t="s">
        <v>3466</v>
      </c>
      <c r="E19" s="464" t="n">
        <v>18</v>
      </c>
      <c r="F19" s="465" t="s">
        <v>369</v>
      </c>
    </row>
    <row r="20" s="465" customFormat="true" ht="15" hidden="false" customHeight="false" outlineLevel="0" collapsed="false">
      <c r="A20" s="464" t="n">
        <v>19</v>
      </c>
      <c r="B20" s="465" t="s">
        <v>2817</v>
      </c>
      <c r="C20" s="464" t="n">
        <v>24</v>
      </c>
      <c r="D20" s="521" t="s">
        <v>3469</v>
      </c>
      <c r="E20" s="464" t="n">
        <v>19</v>
      </c>
      <c r="F20" s="465" t="s">
        <v>1406</v>
      </c>
    </row>
    <row r="21" s="465" customFormat="true" ht="15" hidden="false" customHeight="false" outlineLevel="0" collapsed="false">
      <c r="A21" s="464" t="n">
        <v>20</v>
      </c>
      <c r="B21" s="465" t="s">
        <v>2806</v>
      </c>
      <c r="C21" s="464" t="n">
        <v>25</v>
      </c>
      <c r="D21" s="521" t="s">
        <v>3467</v>
      </c>
      <c r="E21" s="464" t="n">
        <v>20</v>
      </c>
      <c r="F21" s="465" t="s">
        <v>682</v>
      </c>
    </row>
    <row r="22" s="465" customFormat="true" ht="15" hidden="false" customHeight="false" outlineLevel="0" collapsed="false">
      <c r="A22" s="464" t="n">
        <v>21</v>
      </c>
      <c r="B22" s="465" t="s">
        <v>2736</v>
      </c>
      <c r="C22" s="464" t="n">
        <v>22</v>
      </c>
      <c r="D22" s="521" t="s">
        <v>3479</v>
      </c>
      <c r="E22" s="464" t="n">
        <v>21</v>
      </c>
      <c r="F22" s="465" t="s">
        <v>1207</v>
      </c>
    </row>
    <row r="23" s="465" customFormat="true" ht="15" hidden="false" customHeight="false" outlineLevel="0" collapsed="false">
      <c r="A23" s="464" t="n">
        <v>22</v>
      </c>
      <c r="B23" s="465" t="s">
        <v>2815</v>
      </c>
      <c r="C23" s="464" t="n">
        <v>31</v>
      </c>
      <c r="D23" s="521" t="s">
        <v>3548</v>
      </c>
      <c r="E23" s="464" t="n">
        <v>22</v>
      </c>
      <c r="F23" s="465" t="s">
        <v>409</v>
      </c>
    </row>
    <row r="24" s="465" customFormat="true" ht="15" hidden="false" customHeight="false" outlineLevel="0" collapsed="false">
      <c r="A24" s="464" t="n">
        <v>23</v>
      </c>
      <c r="B24" s="465" t="s">
        <v>2794</v>
      </c>
      <c r="C24" s="464" t="n">
        <v>21</v>
      </c>
      <c r="D24" s="521" t="s">
        <v>3461</v>
      </c>
      <c r="E24" s="464" t="n">
        <v>23</v>
      </c>
      <c r="F24" s="465" t="s">
        <v>845</v>
      </c>
    </row>
    <row r="25" s="465" customFormat="true" ht="15" hidden="false" customHeight="false" outlineLevel="0" collapsed="false">
      <c r="A25" s="464" t="n">
        <v>24</v>
      </c>
      <c r="B25" s="465" t="s">
        <v>2781</v>
      </c>
      <c r="C25" s="464" t="n">
        <v>25</v>
      </c>
      <c r="D25" s="521" t="s">
        <v>3459</v>
      </c>
      <c r="E25" s="464" t="n">
        <v>24</v>
      </c>
      <c r="F25" s="465" t="s">
        <v>238</v>
      </c>
    </row>
    <row r="26" s="465" customFormat="true" ht="15" hidden="false" customHeight="false" outlineLevel="0" collapsed="false">
      <c r="A26" s="464" t="n">
        <v>25</v>
      </c>
      <c r="B26" s="465" t="s">
        <v>2788</v>
      </c>
      <c r="C26" s="464" t="n">
        <v>24</v>
      </c>
      <c r="D26" s="521" t="s">
        <v>3460</v>
      </c>
      <c r="E26" s="464" t="n">
        <v>25</v>
      </c>
      <c r="F26" s="465" t="s">
        <v>1725</v>
      </c>
    </row>
    <row r="27" s="465" customFormat="true" ht="15" hidden="false" customHeight="false" outlineLevel="0" collapsed="false">
      <c r="A27" s="464" t="n">
        <v>26</v>
      </c>
      <c r="B27" s="465" t="s">
        <v>2742</v>
      </c>
      <c r="C27" s="464" t="n">
        <v>24</v>
      </c>
      <c r="D27" s="521" t="s">
        <v>3480</v>
      </c>
      <c r="E27" s="464" t="n">
        <v>26</v>
      </c>
      <c r="F27" s="465" t="s">
        <v>3441</v>
      </c>
    </row>
    <row r="28" s="465" customFormat="true" ht="15" hidden="false" customHeight="false" outlineLevel="0" collapsed="false">
      <c r="A28" s="464" t="n">
        <v>27</v>
      </c>
      <c r="B28" s="465" t="s">
        <v>2855</v>
      </c>
      <c r="C28" s="464" t="n">
        <v>23</v>
      </c>
      <c r="D28" s="521" t="s">
        <v>3483</v>
      </c>
      <c r="E28" s="464" t="n">
        <v>27</v>
      </c>
      <c r="F28" s="465" t="s">
        <v>166</v>
      </c>
    </row>
    <row r="29" s="465" customFormat="true" ht="15" hidden="false" customHeight="false" outlineLevel="0" collapsed="false">
      <c r="A29" s="464" t="n">
        <v>28</v>
      </c>
      <c r="B29" s="465" t="s">
        <v>2777</v>
      </c>
      <c r="C29" s="464" t="n">
        <v>26</v>
      </c>
      <c r="D29" s="521" t="s">
        <v>3453</v>
      </c>
      <c r="E29" s="464" t="n">
        <v>28</v>
      </c>
      <c r="F29" s="465" t="s">
        <v>2758</v>
      </c>
    </row>
    <row r="30" s="465" customFormat="true" ht="15" hidden="false" customHeight="false" outlineLevel="0" collapsed="false">
      <c r="A30" s="464" t="n">
        <v>29</v>
      </c>
      <c r="B30" s="465" t="s">
        <v>2805</v>
      </c>
      <c r="C30" s="464" t="n">
        <v>23</v>
      </c>
      <c r="D30" s="521" t="s">
        <v>3474</v>
      </c>
      <c r="E30" s="464" t="n">
        <v>29</v>
      </c>
      <c r="F30" s="465" t="s">
        <v>3496</v>
      </c>
    </row>
    <row r="31" s="465" customFormat="true" ht="15" hidden="false" customHeight="false" outlineLevel="0" collapsed="false">
      <c r="A31" s="464" t="n">
        <v>30</v>
      </c>
      <c r="B31" s="465" t="s">
        <v>2729</v>
      </c>
      <c r="C31" s="464" t="n">
        <v>26</v>
      </c>
      <c r="D31" s="521" t="s">
        <v>3451</v>
      </c>
      <c r="E31" s="464" t="n">
        <v>30</v>
      </c>
      <c r="F31" s="465" t="s">
        <v>3488</v>
      </c>
    </row>
    <row r="32" s="465" customFormat="true" ht="15" hidden="false" customHeight="false" outlineLevel="0" collapsed="false">
      <c r="A32" s="464" t="n">
        <v>31</v>
      </c>
      <c r="B32" s="465" t="s">
        <v>2775</v>
      </c>
      <c r="C32" s="464" t="n">
        <v>28</v>
      </c>
      <c r="D32" s="521" t="s">
        <v>3449</v>
      </c>
      <c r="E32" s="467" t="n">
        <v>31</v>
      </c>
      <c r="F32" s="468" t="s">
        <v>3500</v>
      </c>
    </row>
    <row r="33" s="465" customFormat="true" ht="15" hidden="false" customHeight="false" outlineLevel="0" collapsed="false">
      <c r="A33" s="464" t="n">
        <v>32</v>
      </c>
      <c r="B33" s="465" t="s">
        <v>2769</v>
      </c>
      <c r="C33" s="464" t="n">
        <v>30</v>
      </c>
      <c r="D33" s="521" t="s">
        <v>3448</v>
      </c>
      <c r="E33" s="467" t="n">
        <v>32</v>
      </c>
      <c r="F33" s="468" t="s">
        <v>1589</v>
      </c>
    </row>
    <row r="34" s="465" customFormat="true" ht="15" hidden="false" customHeight="false" outlineLevel="0" collapsed="false">
      <c r="A34" s="464" t="n">
        <v>33</v>
      </c>
      <c r="B34" s="465" t="s">
        <v>2782</v>
      </c>
      <c r="C34" s="464" t="n">
        <v>26</v>
      </c>
      <c r="D34" s="521" t="s">
        <v>3454</v>
      </c>
      <c r="E34" s="467" t="n">
        <v>33</v>
      </c>
      <c r="F34" s="468" t="s">
        <v>1148</v>
      </c>
    </row>
    <row r="35" s="465" customFormat="true" ht="15" hidden="false" customHeight="false" outlineLevel="0" collapsed="false">
      <c r="A35" s="464" t="n">
        <v>34</v>
      </c>
      <c r="B35" s="465" t="s">
        <v>2812</v>
      </c>
      <c r="C35" s="464" t="n">
        <v>26</v>
      </c>
      <c r="D35" s="521" t="s">
        <v>3468</v>
      </c>
      <c r="E35" s="467" t="n">
        <v>34</v>
      </c>
      <c r="F35" s="468" t="s">
        <v>541</v>
      </c>
    </row>
    <row r="36" s="465" customFormat="true" ht="15" hidden="false" customHeight="false" outlineLevel="0" collapsed="false">
      <c r="A36" s="464" t="n">
        <v>35</v>
      </c>
      <c r="B36" s="465" t="s">
        <v>2828</v>
      </c>
      <c r="C36" s="464" t="n">
        <v>26</v>
      </c>
      <c r="D36" s="521" t="s">
        <v>3471</v>
      </c>
      <c r="E36" s="467" t="n">
        <v>35</v>
      </c>
      <c r="F36" s="468" t="s">
        <v>1097</v>
      </c>
    </row>
    <row r="37" s="465" customFormat="true" ht="15" hidden="false" customHeight="false" outlineLevel="0" collapsed="false">
      <c r="A37" s="464" t="n">
        <v>36</v>
      </c>
      <c r="B37" s="465" t="s">
        <v>2789</v>
      </c>
      <c r="C37" s="464" t="n">
        <v>26</v>
      </c>
      <c r="D37" s="521" t="s">
        <v>3463</v>
      </c>
      <c r="E37" s="467" t="n">
        <v>36</v>
      </c>
      <c r="F37" s="468" t="s">
        <v>355</v>
      </c>
    </row>
    <row r="38" s="465" customFormat="true" ht="15" hidden="false" customHeight="false" outlineLevel="0" collapsed="false">
      <c r="A38" s="464" t="n">
        <v>37</v>
      </c>
      <c r="B38" s="465" t="s">
        <v>2795</v>
      </c>
      <c r="C38" s="464" t="n">
        <v>25</v>
      </c>
      <c r="D38" s="521" t="s">
        <v>3465</v>
      </c>
      <c r="E38" s="467" t="n">
        <v>37</v>
      </c>
      <c r="F38" s="468" t="s">
        <v>81</v>
      </c>
    </row>
    <row r="39" s="465" customFormat="true" ht="15" hidden="false" customHeight="false" outlineLevel="0" collapsed="false">
      <c r="A39" s="464" t="n">
        <v>38</v>
      </c>
      <c r="B39" s="465" t="s">
        <v>2851</v>
      </c>
      <c r="C39" s="464" t="n">
        <v>26</v>
      </c>
      <c r="D39" s="521" t="s">
        <v>3482</v>
      </c>
      <c r="E39" s="467" t="n">
        <v>38</v>
      </c>
      <c r="F39" s="468" t="s">
        <v>1024</v>
      </c>
    </row>
    <row r="40" s="465" customFormat="true" ht="15" hidden="false" customHeight="false" outlineLevel="0" collapsed="false">
      <c r="A40" s="464" t="n">
        <v>39</v>
      </c>
      <c r="B40" s="465" t="s">
        <v>2771</v>
      </c>
      <c r="C40" s="464" t="n">
        <v>26</v>
      </c>
      <c r="D40" s="521" t="s">
        <v>3457</v>
      </c>
      <c r="E40" s="467" t="n">
        <v>39</v>
      </c>
      <c r="F40" s="468" t="s">
        <v>1610</v>
      </c>
    </row>
    <row r="41" s="465" customFormat="true" ht="15" hidden="false" customHeight="false" outlineLevel="0" collapsed="false">
      <c r="A41" s="464" t="n">
        <v>40</v>
      </c>
      <c r="B41" s="465" t="s">
        <v>2776</v>
      </c>
      <c r="C41" s="464" t="n">
        <v>26</v>
      </c>
      <c r="D41" s="521" t="s">
        <v>3458</v>
      </c>
      <c r="E41" s="467" t="n">
        <v>40</v>
      </c>
      <c r="F41" s="468" t="s">
        <v>421</v>
      </c>
    </row>
    <row r="42" s="465" customFormat="true" ht="15" hidden="false" customHeight="false" outlineLevel="0" collapsed="false">
      <c r="A42" s="464" t="n">
        <v>41</v>
      </c>
      <c r="B42" s="465" t="s">
        <v>2761</v>
      </c>
      <c r="C42" s="464" t="n">
        <v>26</v>
      </c>
      <c r="D42" s="521" t="s">
        <v>3444</v>
      </c>
      <c r="E42" s="467" t="n">
        <v>41</v>
      </c>
      <c r="F42" s="468" t="s">
        <v>289</v>
      </c>
    </row>
    <row r="43" s="465" customFormat="true" ht="15" hidden="false" customHeight="false" outlineLevel="0" collapsed="false">
      <c r="A43" s="464" t="n">
        <v>42</v>
      </c>
      <c r="B43" s="465" t="s">
        <v>2822</v>
      </c>
      <c r="C43" s="464" t="n">
        <v>26</v>
      </c>
      <c r="D43" s="521" t="s">
        <v>3470</v>
      </c>
      <c r="E43" s="467" t="n">
        <v>42</v>
      </c>
      <c r="F43" s="468" t="s">
        <v>1925</v>
      </c>
    </row>
    <row r="44" s="465" customFormat="true" ht="15" hidden="false" customHeight="false" outlineLevel="0" collapsed="false">
      <c r="A44" s="464" t="n">
        <v>43</v>
      </c>
      <c r="B44" s="465" t="s">
        <v>2888</v>
      </c>
      <c r="C44" s="464" t="n">
        <v>24</v>
      </c>
      <c r="D44" s="521" t="s">
        <v>3508</v>
      </c>
      <c r="E44" s="467" t="n">
        <v>43</v>
      </c>
      <c r="F44" s="468" t="s">
        <v>359</v>
      </c>
    </row>
    <row r="45" s="465" customFormat="true" ht="15" hidden="false" customHeight="false" outlineLevel="0" collapsed="false">
      <c r="A45" s="464" t="n">
        <v>43</v>
      </c>
      <c r="B45" s="465" t="s">
        <v>2748</v>
      </c>
      <c r="C45" s="464" t="n">
        <v>25</v>
      </c>
      <c r="D45" s="521" t="s">
        <v>3501</v>
      </c>
      <c r="E45" s="467" t="n">
        <v>44</v>
      </c>
      <c r="F45" s="468" t="s">
        <v>1284</v>
      </c>
    </row>
    <row r="46" s="465" customFormat="true" ht="15" hidden="false" customHeight="false" outlineLevel="0" collapsed="false">
      <c r="A46" s="464" t="n">
        <v>44</v>
      </c>
      <c r="B46" s="465" t="s">
        <v>2896</v>
      </c>
      <c r="C46" s="464" t="n">
        <v>25</v>
      </c>
      <c r="D46" s="521" t="s">
        <v>3514</v>
      </c>
      <c r="E46" s="467" t="n">
        <v>45</v>
      </c>
      <c r="F46" s="468" t="s">
        <v>731</v>
      </c>
    </row>
    <row r="47" s="465" customFormat="true" ht="15" hidden="false" customHeight="false" outlineLevel="0" collapsed="false">
      <c r="A47" s="464" t="n">
        <v>45</v>
      </c>
      <c r="B47" s="465" t="s">
        <v>2901</v>
      </c>
      <c r="C47" s="464" t="n">
        <v>22</v>
      </c>
      <c r="D47" s="521" t="s">
        <v>3519</v>
      </c>
      <c r="E47" s="467" t="n">
        <v>46</v>
      </c>
      <c r="F47" s="468" t="s">
        <v>857</v>
      </c>
    </row>
    <row r="48" s="465" customFormat="true" ht="15" hidden="false" customHeight="false" outlineLevel="0" collapsed="false">
      <c r="A48" s="467" t="n">
        <v>46</v>
      </c>
      <c r="B48" s="468" t="s">
        <v>2786</v>
      </c>
      <c r="C48" s="467" t="n">
        <v>27</v>
      </c>
      <c r="D48" s="522" t="s">
        <v>3515</v>
      </c>
      <c r="E48" s="467" t="n">
        <v>47</v>
      </c>
      <c r="F48" s="468" t="s">
        <v>3507</v>
      </c>
    </row>
    <row r="49" s="465" customFormat="true" ht="15" hidden="false" customHeight="false" outlineLevel="0" collapsed="false">
      <c r="A49" s="467" t="n">
        <v>47</v>
      </c>
      <c r="B49" s="468" t="s">
        <v>2793</v>
      </c>
      <c r="C49" s="467" t="n">
        <v>28</v>
      </c>
      <c r="D49" s="522" t="s">
        <v>3516</v>
      </c>
      <c r="E49" s="467" t="n">
        <v>48</v>
      </c>
      <c r="F49" s="468" t="s">
        <v>1473</v>
      </c>
    </row>
    <row r="50" s="465" customFormat="true" ht="15" hidden="false" customHeight="false" outlineLevel="0" collapsed="false">
      <c r="A50" s="467" t="n">
        <v>48</v>
      </c>
      <c r="B50" s="468" t="s">
        <v>2804</v>
      </c>
      <c r="C50" s="467" t="n">
        <v>26</v>
      </c>
      <c r="D50" s="522" t="s">
        <v>3518</v>
      </c>
      <c r="E50" s="467" t="n">
        <v>49</v>
      </c>
      <c r="F50" s="468" t="s">
        <v>1909</v>
      </c>
    </row>
    <row r="51" s="465" customFormat="true" ht="15" hidden="false" customHeight="false" outlineLevel="0" collapsed="false">
      <c r="A51" s="467" t="n">
        <v>49</v>
      </c>
      <c r="B51" s="468" t="s">
        <v>2767</v>
      </c>
      <c r="C51" s="467" t="n">
        <v>22</v>
      </c>
      <c r="D51" s="522" t="s">
        <v>3531</v>
      </c>
      <c r="E51" s="467" t="n">
        <v>50</v>
      </c>
      <c r="F51" s="468" t="s">
        <v>1091</v>
      </c>
    </row>
    <row r="52" s="465" customFormat="true" ht="15" hidden="false" customHeight="false" outlineLevel="0" collapsed="false">
      <c r="A52" s="467" t="n">
        <v>50</v>
      </c>
      <c r="B52" s="468" t="s">
        <v>2821</v>
      </c>
      <c r="C52" s="467" t="n">
        <v>25</v>
      </c>
      <c r="D52" s="522" t="s">
        <v>3477</v>
      </c>
      <c r="E52" s="467" t="n">
        <v>51</v>
      </c>
      <c r="F52" s="468" t="s">
        <v>1651</v>
      </c>
    </row>
    <row r="53" s="465" customFormat="true" ht="15" hidden="false" customHeight="false" outlineLevel="0" collapsed="false">
      <c r="A53" s="467" t="n">
        <v>51</v>
      </c>
      <c r="B53" s="468" t="s">
        <v>2826</v>
      </c>
      <c r="C53" s="467" t="n">
        <v>25</v>
      </c>
      <c r="D53" s="522" t="s">
        <v>3487</v>
      </c>
      <c r="E53" s="467" t="n">
        <v>52</v>
      </c>
      <c r="F53" s="468" t="s">
        <v>1257</v>
      </c>
    </row>
    <row r="54" s="465" customFormat="true" ht="15" hidden="false" customHeight="false" outlineLevel="0" collapsed="false">
      <c r="A54" s="467" t="n">
        <v>52</v>
      </c>
      <c r="B54" s="468" t="s">
        <v>2833</v>
      </c>
      <c r="C54" s="467" t="n">
        <v>26</v>
      </c>
      <c r="D54" s="522" t="s">
        <v>3489</v>
      </c>
      <c r="E54" s="467" t="n">
        <v>53</v>
      </c>
      <c r="F54" s="468" t="s">
        <v>727</v>
      </c>
    </row>
    <row r="55" s="465" customFormat="true" ht="15" hidden="false" customHeight="false" outlineLevel="0" collapsed="false">
      <c r="A55" s="467" t="n">
        <v>53</v>
      </c>
      <c r="B55" s="468" t="s">
        <v>2839</v>
      </c>
      <c r="C55" s="467" t="n">
        <v>23</v>
      </c>
      <c r="D55" s="522" t="s">
        <v>3491</v>
      </c>
      <c r="E55" s="467" t="n">
        <v>54</v>
      </c>
      <c r="F55" s="468" t="s">
        <v>1540</v>
      </c>
    </row>
    <row r="56" s="465" customFormat="true" ht="15" hidden="false" customHeight="false" outlineLevel="0" collapsed="false">
      <c r="A56" s="467" t="n">
        <v>54</v>
      </c>
      <c r="B56" s="468" t="s">
        <v>2876</v>
      </c>
      <c r="C56" s="467" t="n">
        <v>24</v>
      </c>
      <c r="D56" s="522" t="s">
        <v>3505</v>
      </c>
      <c r="E56" s="467" t="n">
        <v>55</v>
      </c>
      <c r="F56" s="468" t="s">
        <v>914</v>
      </c>
    </row>
    <row r="57" s="465" customFormat="true" ht="15" hidden="false" customHeight="false" outlineLevel="0" collapsed="false">
      <c r="A57" s="467" t="n">
        <v>55</v>
      </c>
      <c r="B57" s="468" t="s">
        <v>2911</v>
      </c>
      <c r="C57" s="467" t="n">
        <v>25</v>
      </c>
      <c r="D57" s="522" t="s">
        <v>3526</v>
      </c>
      <c r="E57" s="467" t="n">
        <v>56</v>
      </c>
      <c r="F57" s="468" t="s">
        <v>3498</v>
      </c>
    </row>
    <row r="58" s="465" customFormat="true" ht="15" hidden="false" customHeight="false" outlineLevel="0" collapsed="false">
      <c r="A58" s="467" t="n">
        <v>56</v>
      </c>
      <c r="B58" s="468" t="s">
        <v>2926</v>
      </c>
      <c r="C58" s="467" t="n">
        <v>26</v>
      </c>
      <c r="D58" s="522" t="s">
        <v>3530</v>
      </c>
      <c r="E58" s="467" t="n">
        <v>57</v>
      </c>
      <c r="F58" s="468" t="s">
        <v>3504</v>
      </c>
    </row>
    <row r="59" s="465" customFormat="true" ht="15" hidden="false" customHeight="false" outlineLevel="0" collapsed="false">
      <c r="A59" s="467" t="n">
        <v>57</v>
      </c>
      <c r="B59" s="468" t="s">
        <v>2935</v>
      </c>
      <c r="C59" s="467" t="n">
        <v>23</v>
      </c>
      <c r="D59" s="522" t="s">
        <v>3536</v>
      </c>
      <c r="E59" s="467" t="n">
        <v>58</v>
      </c>
      <c r="F59" s="468" t="s">
        <v>3502</v>
      </c>
    </row>
    <row r="60" s="465" customFormat="true" ht="15" hidden="false" customHeight="false" outlineLevel="0" collapsed="false">
      <c r="A60" s="467" t="n">
        <v>58</v>
      </c>
      <c r="B60" s="468" t="s">
        <v>2939</v>
      </c>
      <c r="C60" s="467" t="n">
        <v>24</v>
      </c>
      <c r="D60" s="522" t="s">
        <v>3538</v>
      </c>
      <c r="E60" s="467" t="n">
        <v>59</v>
      </c>
      <c r="F60" s="468" t="s">
        <v>472</v>
      </c>
    </row>
    <row r="61" s="465" customFormat="true" ht="15" hidden="false" customHeight="false" outlineLevel="0" collapsed="false">
      <c r="A61" s="467" t="n">
        <v>59</v>
      </c>
      <c r="B61" s="468" t="s">
        <v>2956</v>
      </c>
      <c r="C61" s="467" t="n">
        <v>24</v>
      </c>
      <c r="D61" s="522" t="s">
        <v>3552</v>
      </c>
      <c r="E61" s="467" t="n">
        <v>60</v>
      </c>
      <c r="F61" s="468" t="s">
        <v>4005</v>
      </c>
    </row>
    <row r="62" s="465" customFormat="true" ht="15" hidden="false" customHeight="false" outlineLevel="0" collapsed="false">
      <c r="A62" s="467" t="n">
        <v>60</v>
      </c>
      <c r="B62" s="468" t="s">
        <v>2810</v>
      </c>
      <c r="C62" s="467" t="n">
        <v>26</v>
      </c>
      <c r="D62" s="522" t="s">
        <v>3547</v>
      </c>
      <c r="E62" s="467" t="n">
        <v>61</v>
      </c>
      <c r="F62" s="468" t="s">
        <v>3523</v>
      </c>
    </row>
    <row r="63" s="465" customFormat="true" ht="15" hidden="false" customHeight="false" outlineLevel="0" collapsed="false">
      <c r="A63" s="467" t="n">
        <v>61</v>
      </c>
      <c r="B63" s="468" t="s">
        <v>2820</v>
      </c>
      <c r="C63" s="467" t="n">
        <v>29</v>
      </c>
      <c r="D63" s="522" t="s">
        <v>3572</v>
      </c>
      <c r="E63" s="467" t="n">
        <v>62</v>
      </c>
      <c r="F63" s="468" t="s">
        <v>3492</v>
      </c>
    </row>
    <row r="64" s="465" customFormat="true" ht="15" hidden="false" customHeight="false" outlineLevel="0" collapsed="false">
      <c r="A64" s="467" t="n">
        <v>62</v>
      </c>
      <c r="B64" s="468" t="s">
        <v>2780</v>
      </c>
      <c r="C64" s="467" t="n">
        <v>31</v>
      </c>
      <c r="D64" s="522" t="s">
        <v>3450</v>
      </c>
      <c r="E64" s="467" t="n">
        <v>63</v>
      </c>
      <c r="F64" s="468" t="s">
        <v>3490</v>
      </c>
    </row>
    <row r="65" s="465" customFormat="true" ht="15" hidden="false" customHeight="false" outlineLevel="0" collapsed="false">
      <c r="A65" s="467" t="n">
        <v>63</v>
      </c>
      <c r="B65" s="468" t="s">
        <v>2764</v>
      </c>
      <c r="C65" s="467" t="n">
        <v>33</v>
      </c>
      <c r="D65" s="522" t="s">
        <v>3447</v>
      </c>
      <c r="E65" s="467" t="n">
        <v>64</v>
      </c>
      <c r="F65" s="468" t="s">
        <v>3521</v>
      </c>
    </row>
    <row r="66" s="465" customFormat="true" ht="15" hidden="false" customHeight="false" outlineLevel="0" collapsed="false">
      <c r="A66" s="467" t="n">
        <v>64</v>
      </c>
      <c r="B66" s="468" t="s">
        <v>2874</v>
      </c>
      <c r="C66" s="467" t="n">
        <v>22</v>
      </c>
      <c r="D66" s="522" t="s">
        <v>3746</v>
      </c>
      <c r="E66" s="467" t="n">
        <v>65</v>
      </c>
      <c r="F66" s="468" t="s">
        <v>63</v>
      </c>
    </row>
    <row r="67" s="465" customFormat="true" ht="15" hidden="false" customHeight="false" outlineLevel="0" collapsed="false">
      <c r="A67" s="467" t="n">
        <v>65</v>
      </c>
      <c r="B67" s="468" t="s">
        <v>2799</v>
      </c>
      <c r="C67" s="467" t="n">
        <v>32</v>
      </c>
      <c r="D67" s="522" t="s">
        <v>4006</v>
      </c>
      <c r="E67" s="467" t="n">
        <v>66</v>
      </c>
      <c r="F67" s="468" t="s">
        <v>1830</v>
      </c>
    </row>
    <row r="68" s="465" customFormat="true" ht="15" hidden="false" customHeight="false" outlineLevel="0" collapsed="false">
      <c r="A68" s="467" t="n">
        <v>66</v>
      </c>
      <c r="B68" s="468" t="s">
        <v>2858</v>
      </c>
      <c r="C68" s="467" t="n">
        <v>24</v>
      </c>
      <c r="D68" s="522" t="s">
        <v>3499</v>
      </c>
      <c r="E68" s="467" t="n">
        <v>67</v>
      </c>
      <c r="F68" s="468" t="s">
        <v>1150</v>
      </c>
    </row>
    <row r="69" s="465" customFormat="true" ht="15" hidden="false" customHeight="false" outlineLevel="0" collapsed="false">
      <c r="A69" s="467" t="n">
        <v>67</v>
      </c>
      <c r="B69" s="468" t="s">
        <v>2862</v>
      </c>
      <c r="C69" s="467" t="n">
        <v>24</v>
      </c>
      <c r="D69" s="522" t="s">
        <v>3509</v>
      </c>
      <c r="E69" s="467" t="n">
        <v>68</v>
      </c>
      <c r="F69" s="468" t="s">
        <v>1915</v>
      </c>
    </row>
    <row r="70" s="465" customFormat="true" ht="15" hidden="false" customHeight="false" outlineLevel="0" collapsed="false">
      <c r="A70" s="467" t="n">
        <v>68</v>
      </c>
      <c r="B70" s="468" t="s">
        <v>2760</v>
      </c>
      <c r="C70" s="467" t="n">
        <v>27</v>
      </c>
      <c r="D70" s="522" t="s">
        <v>3434</v>
      </c>
      <c r="E70" s="467" t="n">
        <v>69</v>
      </c>
      <c r="F70" s="468" t="s">
        <v>789</v>
      </c>
    </row>
    <row r="71" s="465" customFormat="true" ht="15" hidden="false" customHeight="false" outlineLevel="0" collapsed="false">
      <c r="A71" s="467" t="n">
        <v>69</v>
      </c>
      <c r="B71" s="468" t="s">
        <v>2765</v>
      </c>
      <c r="C71" s="467" t="n">
        <v>27</v>
      </c>
      <c r="D71" s="522" t="s">
        <v>3455</v>
      </c>
      <c r="E71" s="467" t="n">
        <v>70</v>
      </c>
      <c r="F71" s="523" t="s">
        <v>494</v>
      </c>
    </row>
    <row r="72" s="465" customFormat="true" ht="15" hidden="false" customHeight="false" outlineLevel="0" collapsed="false">
      <c r="A72" s="467" t="n">
        <v>70</v>
      </c>
      <c r="B72" s="468" t="s">
        <v>2868</v>
      </c>
      <c r="C72" s="467" t="n">
        <v>27</v>
      </c>
      <c r="D72" s="522" t="s">
        <v>3455</v>
      </c>
      <c r="E72" s="467" t="n">
        <v>71</v>
      </c>
      <c r="F72" s="468" t="s">
        <v>869</v>
      </c>
    </row>
    <row r="73" s="465" customFormat="true" ht="15" hidden="false" customHeight="false" outlineLevel="0" collapsed="false">
      <c r="A73" s="467" t="n">
        <v>71</v>
      </c>
      <c r="B73" s="468" t="s">
        <v>2884</v>
      </c>
      <c r="C73" s="467" t="n">
        <v>27</v>
      </c>
      <c r="D73" s="522" t="s">
        <v>3455</v>
      </c>
      <c r="E73" s="467" t="n">
        <v>72</v>
      </c>
      <c r="F73" s="468" t="s">
        <v>741</v>
      </c>
    </row>
    <row r="74" s="468" customFormat="true" ht="15" hidden="false" customHeight="false" outlineLevel="0" collapsed="false">
      <c r="A74" s="467" t="n">
        <v>72</v>
      </c>
      <c r="B74" s="468" t="s">
        <v>2892</v>
      </c>
      <c r="C74" s="467" t="n">
        <v>27</v>
      </c>
      <c r="D74" s="522" t="s">
        <v>3455</v>
      </c>
      <c r="E74" s="467" t="n">
        <v>73</v>
      </c>
      <c r="F74" s="468" t="s">
        <v>260</v>
      </c>
    </row>
    <row r="75" s="468" customFormat="true" ht="15" hidden="false" customHeight="false" outlineLevel="0" collapsed="false">
      <c r="A75" s="467" t="n">
        <v>73</v>
      </c>
      <c r="B75" s="468" t="s">
        <v>2952</v>
      </c>
      <c r="C75" s="467" t="n">
        <v>26</v>
      </c>
      <c r="D75" s="522" t="s">
        <v>3551</v>
      </c>
      <c r="E75" s="467" t="n">
        <v>74</v>
      </c>
      <c r="F75" s="468" t="s">
        <v>563</v>
      </c>
    </row>
    <row r="76" s="468" customFormat="true" ht="15" hidden="false" customHeight="false" outlineLevel="0" collapsed="false">
      <c r="A76" s="467" t="n">
        <v>74</v>
      </c>
      <c r="B76" s="468" t="s">
        <v>2931</v>
      </c>
      <c r="C76" s="467" t="n">
        <v>25</v>
      </c>
      <c r="D76" s="522" t="s">
        <v>3534</v>
      </c>
      <c r="E76" s="467" t="n">
        <v>75</v>
      </c>
      <c r="F76" s="547" t="s">
        <v>4007</v>
      </c>
    </row>
    <row r="77" s="468" customFormat="true" ht="15" hidden="false" customHeight="false" outlineLevel="0" collapsed="false">
      <c r="A77" s="467" t="n">
        <v>75</v>
      </c>
      <c r="B77" s="468" t="s">
        <v>2943</v>
      </c>
      <c r="C77" s="467" t="n">
        <v>24</v>
      </c>
      <c r="D77" s="522" t="s">
        <v>3540</v>
      </c>
      <c r="E77" s="467" t="n">
        <v>76</v>
      </c>
      <c r="F77" s="468" t="s">
        <v>208</v>
      </c>
    </row>
    <row r="78" s="468" customFormat="true" ht="15" hidden="false" customHeight="false" outlineLevel="0" collapsed="false">
      <c r="A78" s="467" t="n">
        <v>76</v>
      </c>
      <c r="B78" s="468" t="s">
        <v>2834</v>
      </c>
      <c r="C78" s="467" t="n">
        <v>28</v>
      </c>
      <c r="D78" s="522" t="s">
        <v>3472</v>
      </c>
      <c r="E78" s="467" t="n">
        <v>77</v>
      </c>
      <c r="F78" s="468" t="s">
        <v>248</v>
      </c>
    </row>
    <row r="79" s="468" customFormat="true" ht="15" hidden="false" customHeight="false" outlineLevel="0" collapsed="false">
      <c r="A79" s="467" t="n">
        <v>77</v>
      </c>
      <c r="B79" s="468" t="s">
        <v>2840</v>
      </c>
      <c r="C79" s="467" t="n">
        <v>28</v>
      </c>
      <c r="D79" s="522" t="s">
        <v>3473</v>
      </c>
      <c r="E79" s="467" t="n">
        <v>78</v>
      </c>
      <c r="F79" s="468" t="s">
        <v>920</v>
      </c>
    </row>
    <row r="80" s="468" customFormat="true" ht="15" hidden="false" customHeight="false" outlineLevel="0" collapsed="false">
      <c r="A80" s="467" t="n">
        <v>78</v>
      </c>
      <c r="B80" s="468" t="s">
        <v>2981</v>
      </c>
      <c r="C80" s="467" t="n">
        <v>21</v>
      </c>
      <c r="D80" s="522" t="s">
        <v>3563</v>
      </c>
      <c r="E80" s="467" t="n">
        <v>79</v>
      </c>
      <c r="F80" s="468" t="s">
        <v>3537</v>
      </c>
    </row>
    <row r="81" s="468" customFormat="true" ht="15" hidden="false" customHeight="false" outlineLevel="0" collapsed="false">
      <c r="A81" s="467" t="n">
        <v>79</v>
      </c>
      <c r="B81" s="468" t="s">
        <v>2969</v>
      </c>
      <c r="C81" s="467" t="n">
        <v>21</v>
      </c>
      <c r="D81" s="522" t="s">
        <v>3556</v>
      </c>
      <c r="E81" s="467" t="n">
        <v>80</v>
      </c>
      <c r="F81" s="468" t="s">
        <v>803</v>
      </c>
    </row>
    <row r="82" s="468" customFormat="true" ht="15" hidden="false" customHeight="false" outlineLevel="0" collapsed="false">
      <c r="A82" s="467" t="n">
        <v>80</v>
      </c>
      <c r="B82" s="468" t="s">
        <v>3087</v>
      </c>
      <c r="C82" s="467" t="n">
        <v>21</v>
      </c>
      <c r="D82" s="522" t="s">
        <v>3679</v>
      </c>
      <c r="E82" s="467" t="n">
        <v>81</v>
      </c>
      <c r="F82" s="468" t="s">
        <v>918</v>
      </c>
    </row>
    <row r="83" s="468" customFormat="true" ht="15" hidden="false" customHeight="false" outlineLevel="0" collapsed="false">
      <c r="A83" s="467" t="n">
        <v>81</v>
      </c>
      <c r="B83" s="468" t="s">
        <v>3092</v>
      </c>
      <c r="C83" s="467" t="n">
        <v>22</v>
      </c>
      <c r="D83" s="522" t="s">
        <v>3680</v>
      </c>
      <c r="E83" s="467" t="n">
        <v>82</v>
      </c>
      <c r="F83" s="468" t="s">
        <v>4008</v>
      </c>
    </row>
    <row r="84" s="468" customFormat="true" ht="15" hidden="false" customHeight="false" outlineLevel="0" collapsed="false">
      <c r="A84" s="467" t="n">
        <v>82</v>
      </c>
      <c r="B84" s="468" t="s">
        <v>3256</v>
      </c>
      <c r="C84" s="467" t="n">
        <v>23</v>
      </c>
      <c r="D84" s="522" t="s">
        <v>3780</v>
      </c>
      <c r="E84" s="467" t="n">
        <v>83</v>
      </c>
      <c r="F84" s="468" t="s">
        <v>3539</v>
      </c>
    </row>
    <row r="85" s="468" customFormat="true" ht="15" hidden="false" customHeight="false" outlineLevel="0" collapsed="false">
      <c r="A85" s="467" t="n">
        <v>83</v>
      </c>
      <c r="B85" s="468" t="s">
        <v>2985</v>
      </c>
      <c r="C85" s="467" t="n">
        <v>24</v>
      </c>
      <c r="D85" s="522" t="s">
        <v>3565</v>
      </c>
      <c r="E85" s="467" t="n">
        <v>84</v>
      </c>
      <c r="F85" s="468" t="s">
        <v>4009</v>
      </c>
    </row>
    <row r="86" s="468" customFormat="true" ht="15" hidden="false" customHeight="false" outlineLevel="0" collapsed="false">
      <c r="A86" s="467" t="n">
        <v>84</v>
      </c>
      <c r="B86" s="468" t="s">
        <v>2989</v>
      </c>
      <c r="C86" s="467" t="n">
        <v>24</v>
      </c>
      <c r="D86" s="522" t="s">
        <v>3568</v>
      </c>
      <c r="E86" s="467" t="n">
        <v>85</v>
      </c>
      <c r="F86" s="468" t="s">
        <v>1768</v>
      </c>
    </row>
    <row r="87" s="468" customFormat="true" ht="15" hidden="false" customHeight="false" outlineLevel="0" collapsed="false">
      <c r="A87" s="467" t="n">
        <v>85</v>
      </c>
      <c r="B87" s="468" t="s">
        <v>2993</v>
      </c>
      <c r="C87" s="467" t="n">
        <v>25</v>
      </c>
      <c r="D87" s="522" t="s">
        <v>3573</v>
      </c>
      <c r="E87" s="467" t="n">
        <v>86</v>
      </c>
      <c r="F87" s="468" t="s">
        <v>1376</v>
      </c>
    </row>
    <row r="88" s="468" customFormat="true" ht="15" hidden="false" customHeight="false" outlineLevel="0" collapsed="false">
      <c r="A88" s="467" t="n">
        <v>86</v>
      </c>
      <c r="B88" s="468" t="s">
        <v>3038</v>
      </c>
      <c r="C88" s="467" t="n">
        <v>22</v>
      </c>
      <c r="D88" s="522" t="s">
        <v>3609</v>
      </c>
      <c r="E88" s="467" t="n">
        <v>87</v>
      </c>
      <c r="F88" s="468" t="s">
        <v>622</v>
      </c>
    </row>
    <row r="89" s="468" customFormat="true" ht="15" hidden="false" customHeight="false" outlineLevel="0" collapsed="false">
      <c r="A89" s="467" t="n">
        <v>87</v>
      </c>
      <c r="B89" s="468" t="s">
        <v>3015</v>
      </c>
      <c r="C89" s="467" t="n">
        <v>22</v>
      </c>
      <c r="D89" s="522" t="s">
        <v>3602</v>
      </c>
      <c r="E89" s="467" t="n">
        <v>88</v>
      </c>
      <c r="F89" s="468" t="s">
        <v>4010</v>
      </c>
    </row>
    <row r="90" s="468" customFormat="true" ht="15" hidden="false" customHeight="false" outlineLevel="0" collapsed="false">
      <c r="A90" s="467" t="n">
        <v>88</v>
      </c>
      <c r="B90" s="468" t="s">
        <v>2773</v>
      </c>
      <c r="C90" s="467" t="n">
        <v>26</v>
      </c>
      <c r="D90" s="522" t="s">
        <v>3532</v>
      </c>
      <c r="E90" s="467" t="n">
        <v>89</v>
      </c>
      <c r="F90" s="468" t="s">
        <v>178</v>
      </c>
    </row>
    <row r="91" s="468" customFormat="true" ht="15" hidden="false" customHeight="false" outlineLevel="0" collapsed="false">
      <c r="A91" s="467" t="n">
        <v>89</v>
      </c>
      <c r="B91" s="468" t="s">
        <v>2778</v>
      </c>
      <c r="C91" s="467" t="n">
        <v>27</v>
      </c>
      <c r="D91" s="522" t="s">
        <v>3558</v>
      </c>
      <c r="E91" s="467" t="n">
        <v>90</v>
      </c>
      <c r="F91" s="468" t="s">
        <v>3561</v>
      </c>
    </row>
    <row r="92" s="468" customFormat="true" ht="15" hidden="false" customHeight="false" outlineLevel="0" collapsed="false">
      <c r="A92" s="467" t="n">
        <v>90</v>
      </c>
      <c r="B92" s="468" t="s">
        <v>2811</v>
      </c>
      <c r="C92" s="467" t="n">
        <v>27</v>
      </c>
      <c r="D92" s="522" t="s">
        <v>3475</v>
      </c>
      <c r="E92" s="467" t="n">
        <v>91</v>
      </c>
      <c r="F92" s="468" t="s">
        <v>1552</v>
      </c>
    </row>
    <row r="93" s="468" customFormat="true" ht="15" hidden="false" customHeight="false" outlineLevel="0" collapsed="false">
      <c r="A93" s="467" t="n">
        <v>91</v>
      </c>
      <c r="B93" s="468" t="s">
        <v>2844</v>
      </c>
      <c r="C93" s="467" t="n">
        <v>27</v>
      </c>
      <c r="D93" s="522" t="s">
        <v>3493</v>
      </c>
      <c r="E93" s="467" t="n">
        <v>92</v>
      </c>
      <c r="F93" s="468" t="s">
        <v>686</v>
      </c>
    </row>
    <row r="94" s="468" customFormat="true" ht="15" hidden="false" customHeight="false" outlineLevel="0" collapsed="false">
      <c r="A94" s="467" t="n">
        <v>92</v>
      </c>
      <c r="B94" s="468" t="s">
        <v>2850</v>
      </c>
      <c r="C94" s="467" t="n">
        <v>27</v>
      </c>
      <c r="D94" s="522" t="s">
        <v>3495</v>
      </c>
      <c r="E94" s="467" t="n">
        <v>93</v>
      </c>
      <c r="F94" s="468" t="s">
        <v>525</v>
      </c>
    </row>
    <row r="95" s="468" customFormat="true" ht="15" hidden="false" customHeight="false" outlineLevel="0" collapsed="false">
      <c r="A95" s="467" t="n">
        <v>93</v>
      </c>
      <c r="B95" s="468" t="s">
        <v>2854</v>
      </c>
      <c r="C95" s="467" t="n">
        <v>27</v>
      </c>
      <c r="D95" s="522" t="s">
        <v>3497</v>
      </c>
      <c r="E95" s="467" t="n">
        <v>94</v>
      </c>
      <c r="F95" s="468" t="s">
        <v>3527</v>
      </c>
    </row>
    <row r="96" s="468" customFormat="true" ht="15" hidden="false" customHeight="false" outlineLevel="0" collapsed="false">
      <c r="A96" s="467" t="n">
        <v>94</v>
      </c>
      <c r="B96" s="468" t="s">
        <v>2867</v>
      </c>
      <c r="C96" s="467" t="n">
        <v>27</v>
      </c>
      <c r="D96" s="522" t="s">
        <v>3510</v>
      </c>
      <c r="E96" s="467" t="n">
        <v>95</v>
      </c>
      <c r="F96" s="468" t="s">
        <v>3525</v>
      </c>
    </row>
    <row r="97" s="468" customFormat="true" ht="15" hidden="false" customHeight="false" outlineLevel="0" collapsed="false">
      <c r="A97" s="467" t="n">
        <v>95</v>
      </c>
      <c r="B97" s="468" t="s">
        <v>2887</v>
      </c>
      <c r="C97" s="467" t="n">
        <v>25</v>
      </c>
      <c r="D97" s="522" t="s">
        <v>3543</v>
      </c>
      <c r="E97" s="467" t="n">
        <v>96</v>
      </c>
      <c r="F97" s="468" t="s">
        <v>3623</v>
      </c>
    </row>
    <row r="98" s="468" customFormat="true" ht="15" hidden="false" customHeight="false" outlineLevel="0" collapsed="false">
      <c r="A98" s="467" t="n">
        <v>96</v>
      </c>
      <c r="B98" s="468" t="s">
        <v>2891</v>
      </c>
      <c r="C98" s="467" t="n">
        <v>22</v>
      </c>
      <c r="D98" s="522" t="s">
        <v>3544</v>
      </c>
      <c r="E98" s="467" t="n">
        <v>97</v>
      </c>
      <c r="F98" s="468" t="s">
        <v>4011</v>
      </c>
    </row>
    <row r="99" s="468" customFormat="true" ht="15" hidden="false" customHeight="false" outlineLevel="0" collapsed="false">
      <c r="A99" s="467" t="n">
        <v>97</v>
      </c>
      <c r="B99" s="468" t="s">
        <v>2899</v>
      </c>
      <c r="C99" s="467" t="n">
        <v>22</v>
      </c>
      <c r="D99" s="522" t="s">
        <v>3546</v>
      </c>
      <c r="E99" s="467" t="n">
        <v>98</v>
      </c>
      <c r="F99" s="468" t="s">
        <v>3494</v>
      </c>
    </row>
    <row r="100" s="468" customFormat="true" ht="15" hidden="false" customHeight="false" outlineLevel="0" collapsed="false">
      <c r="A100" s="467" t="n">
        <v>98</v>
      </c>
      <c r="B100" s="468" t="s">
        <v>3009</v>
      </c>
      <c r="C100" s="467" t="n">
        <v>22</v>
      </c>
      <c r="D100" s="522" t="s">
        <v>3634</v>
      </c>
      <c r="E100" s="467" t="n">
        <v>99</v>
      </c>
      <c r="F100" s="468" t="s">
        <v>3598</v>
      </c>
    </row>
    <row r="101" s="468" customFormat="true" ht="15" hidden="false" customHeight="false" outlineLevel="0" collapsed="false">
      <c r="A101" s="467" t="n">
        <v>98</v>
      </c>
      <c r="B101" s="468" t="s">
        <v>2915</v>
      </c>
      <c r="C101" s="467" t="n">
        <v>24</v>
      </c>
      <c r="D101" s="522" t="s">
        <v>3571</v>
      </c>
      <c r="E101" s="467" t="n">
        <v>100</v>
      </c>
      <c r="F101" s="468" t="s">
        <v>346</v>
      </c>
    </row>
    <row r="102" s="468" customFormat="true" ht="15" hidden="false" customHeight="false" outlineLevel="0" collapsed="false">
      <c r="A102" s="467" t="n">
        <v>99</v>
      </c>
      <c r="B102" s="468" t="s">
        <v>2791</v>
      </c>
      <c r="C102" s="467" t="n">
        <v>26</v>
      </c>
      <c r="D102" s="522" t="s">
        <v>3567</v>
      </c>
      <c r="E102" s="467" t="n">
        <v>101</v>
      </c>
      <c r="F102" s="468" t="s">
        <v>1981</v>
      </c>
    </row>
    <row r="103" s="468" customFormat="true" ht="15" hidden="false" customHeight="false" outlineLevel="0" collapsed="false">
      <c r="A103" s="467" t="n">
        <v>99</v>
      </c>
      <c r="B103" s="468" t="s">
        <v>2930</v>
      </c>
      <c r="C103" s="467" t="n">
        <v>26</v>
      </c>
      <c r="D103" s="522" t="s">
        <v>3583</v>
      </c>
      <c r="E103" s="467" t="n">
        <v>102</v>
      </c>
      <c r="F103" s="468" t="s">
        <v>2066</v>
      </c>
    </row>
    <row r="104" s="468" customFormat="true" ht="15" hidden="false" customHeight="false" outlineLevel="0" collapsed="false">
      <c r="A104" s="467" t="n">
        <v>100</v>
      </c>
      <c r="B104" s="468" t="s">
        <v>2932</v>
      </c>
      <c r="C104" s="467" t="n">
        <v>23</v>
      </c>
      <c r="D104" s="522" t="s">
        <v>3786</v>
      </c>
      <c r="E104" s="467" t="n">
        <v>103</v>
      </c>
      <c r="F104" s="468" t="s">
        <v>910</v>
      </c>
    </row>
    <row r="105" s="468" customFormat="true" ht="15" hidden="false" customHeight="false" outlineLevel="0" collapsed="false">
      <c r="A105" s="467" t="n">
        <v>101</v>
      </c>
      <c r="B105" s="468" t="s">
        <v>3065</v>
      </c>
      <c r="C105" s="467" t="n">
        <v>25</v>
      </c>
      <c r="D105" s="522" t="s">
        <v>3668</v>
      </c>
      <c r="E105" s="467" t="n">
        <v>104</v>
      </c>
      <c r="F105" s="468" t="s">
        <v>1668</v>
      </c>
    </row>
    <row r="106" s="468" customFormat="true" ht="15" hidden="false" customHeight="false" outlineLevel="0" collapsed="false">
      <c r="A106" s="467" t="n">
        <v>102</v>
      </c>
      <c r="B106" s="468" t="s">
        <v>3027</v>
      </c>
      <c r="C106" s="467" t="n">
        <v>22</v>
      </c>
      <c r="D106" s="522" t="s">
        <v>3647</v>
      </c>
      <c r="E106" s="467" t="n">
        <v>105</v>
      </c>
      <c r="F106" s="468" t="s">
        <v>1536</v>
      </c>
    </row>
    <row r="107" s="468" customFormat="true" ht="15" hidden="false" customHeight="false" outlineLevel="0" collapsed="false">
      <c r="A107" s="467" t="n">
        <v>103</v>
      </c>
      <c r="B107" s="468" t="s">
        <v>3032</v>
      </c>
      <c r="C107" s="467" t="n">
        <v>22</v>
      </c>
      <c r="D107" s="522" t="s">
        <v>3649</v>
      </c>
      <c r="E107" s="467" t="n">
        <v>106</v>
      </c>
      <c r="F107" s="468" t="s">
        <v>1534</v>
      </c>
    </row>
    <row r="108" s="468" customFormat="true" ht="15" hidden="false" customHeight="false" outlineLevel="0" collapsed="false">
      <c r="A108" s="467" t="n">
        <v>104</v>
      </c>
      <c r="B108" s="468" t="s">
        <v>2992</v>
      </c>
      <c r="C108" s="467" t="n">
        <v>24</v>
      </c>
      <c r="D108" s="522" t="s">
        <v>3619</v>
      </c>
      <c r="E108" s="467" t="n">
        <v>107</v>
      </c>
      <c r="F108" s="468" t="s">
        <v>719</v>
      </c>
    </row>
    <row r="109" s="468" customFormat="true" ht="15" hidden="false" customHeight="false" outlineLevel="0" collapsed="false">
      <c r="A109" s="467" t="n">
        <v>105</v>
      </c>
      <c r="B109" s="468" t="s">
        <v>2905</v>
      </c>
      <c r="C109" s="467" t="n">
        <v>24</v>
      </c>
      <c r="D109" s="522" t="s">
        <v>3549</v>
      </c>
      <c r="E109" s="467" t="n">
        <v>108</v>
      </c>
      <c r="F109" s="468" t="s">
        <v>4012</v>
      </c>
    </row>
    <row r="110" s="468" customFormat="true" ht="15" hidden="false" customHeight="false" outlineLevel="0" collapsed="false">
      <c r="A110" s="467" t="n">
        <v>106</v>
      </c>
      <c r="B110" s="468" t="s">
        <v>2813</v>
      </c>
      <c r="C110" s="467" t="n">
        <v>26</v>
      </c>
      <c r="D110" s="522" t="s">
        <v>3578</v>
      </c>
      <c r="E110" s="477" t="n">
        <v>109</v>
      </c>
      <c r="F110" s="478" t="s">
        <v>3625</v>
      </c>
    </row>
    <row r="111" s="468" customFormat="true" ht="15" hidden="false" customHeight="false" outlineLevel="0" collapsed="false">
      <c r="A111" s="467" t="n">
        <v>107</v>
      </c>
      <c r="B111" s="468" t="s">
        <v>2823</v>
      </c>
      <c r="C111" s="467" t="n">
        <v>25</v>
      </c>
      <c r="D111" s="522" t="s">
        <v>3580</v>
      </c>
      <c r="E111" s="477" t="n">
        <v>110</v>
      </c>
      <c r="F111" s="478" t="s">
        <v>3622</v>
      </c>
    </row>
    <row r="112" s="468" customFormat="true" ht="15" hidden="false" customHeight="false" outlineLevel="0" collapsed="false">
      <c r="A112" s="467" t="n">
        <v>108</v>
      </c>
      <c r="B112" s="468" t="s">
        <v>2856</v>
      </c>
      <c r="C112" s="467" t="n">
        <v>22</v>
      </c>
      <c r="D112" s="522" t="s">
        <v>3639</v>
      </c>
      <c r="E112" s="477" t="n">
        <v>111</v>
      </c>
      <c r="F112" s="478" t="s">
        <v>3620</v>
      </c>
    </row>
    <row r="113" s="468" customFormat="true" ht="15" hidden="false" customHeight="false" outlineLevel="0" collapsed="false">
      <c r="A113" s="467" t="n">
        <v>109</v>
      </c>
      <c r="B113" s="468" t="s">
        <v>2784</v>
      </c>
      <c r="C113" s="467" t="n">
        <v>29</v>
      </c>
      <c r="D113" s="522" t="s">
        <v>3559</v>
      </c>
      <c r="E113" s="477" t="n">
        <v>112</v>
      </c>
      <c r="F113" s="478" t="s">
        <v>3627</v>
      </c>
    </row>
    <row r="114" s="468" customFormat="true" ht="15" hidden="false" customHeight="false" outlineLevel="0" collapsed="false">
      <c r="A114" s="467" t="n">
        <v>110</v>
      </c>
      <c r="B114" s="468" t="s">
        <v>2797</v>
      </c>
      <c r="C114" s="467" t="n">
        <v>29</v>
      </c>
      <c r="D114" s="522" t="s">
        <v>3570</v>
      </c>
      <c r="E114" s="477" t="n">
        <v>113</v>
      </c>
      <c r="F114" s="478" t="s">
        <v>3635</v>
      </c>
    </row>
    <row r="115" s="468" customFormat="true" ht="15" hidden="false" customHeight="false" outlineLevel="0" collapsed="false">
      <c r="A115" s="477" t="n">
        <v>111</v>
      </c>
      <c r="B115" s="478" t="s">
        <v>2872</v>
      </c>
      <c r="C115" s="477" t="n">
        <v>29</v>
      </c>
      <c r="D115" s="524" t="s">
        <v>3503</v>
      </c>
      <c r="E115" s="477" t="n">
        <v>114</v>
      </c>
      <c r="F115" s="478" t="s">
        <v>2005</v>
      </c>
    </row>
    <row r="116" s="468" customFormat="true" ht="15" hidden="false" customHeight="false" outlineLevel="0" collapsed="false">
      <c r="A116" s="477" t="n">
        <v>112</v>
      </c>
      <c r="B116" s="478" t="s">
        <v>2907</v>
      </c>
      <c r="C116" s="477" t="n">
        <v>29</v>
      </c>
      <c r="D116" s="524" t="s">
        <v>3520</v>
      </c>
      <c r="E116" s="477" t="n">
        <v>115</v>
      </c>
      <c r="F116" s="478" t="s">
        <v>295</v>
      </c>
    </row>
    <row r="117" s="468" customFormat="true" ht="15" hidden="false" customHeight="false" outlineLevel="0" collapsed="false">
      <c r="A117" s="477" t="n">
        <v>113</v>
      </c>
      <c r="B117" s="478" t="s">
        <v>2961</v>
      </c>
      <c r="C117" s="477" t="n">
        <v>27</v>
      </c>
      <c r="D117" s="524" t="s">
        <v>3553</v>
      </c>
      <c r="E117" s="477" t="n">
        <v>116</v>
      </c>
      <c r="F117" s="478" t="s">
        <v>1928</v>
      </c>
    </row>
    <row r="118" s="468" customFormat="true" ht="15" hidden="false" customHeight="false" outlineLevel="0" collapsed="false">
      <c r="A118" s="477" t="n">
        <v>114</v>
      </c>
      <c r="B118" s="478" t="s">
        <v>2916</v>
      </c>
      <c r="C118" s="477" t="n">
        <v>28</v>
      </c>
      <c r="D118" s="524" t="s">
        <v>3528</v>
      </c>
      <c r="E118" s="477" t="n">
        <v>117</v>
      </c>
      <c r="F118" s="478" t="s">
        <v>4013</v>
      </c>
    </row>
    <row r="119" s="468" customFormat="true" ht="15" hidden="false" customHeight="false" outlineLevel="0" collapsed="false">
      <c r="A119" s="477" t="n">
        <v>115</v>
      </c>
      <c r="B119" s="478" t="s">
        <v>2921</v>
      </c>
      <c r="C119" s="477" t="n">
        <v>28</v>
      </c>
      <c r="D119" s="524" t="s">
        <v>3529</v>
      </c>
      <c r="E119" s="477" t="n">
        <v>118</v>
      </c>
      <c r="F119" s="478" t="s">
        <v>733</v>
      </c>
    </row>
    <row r="120" s="468" customFormat="true" ht="15" hidden="false" customHeight="false" outlineLevel="0" collapsed="false">
      <c r="A120" s="477" t="n">
        <v>116</v>
      </c>
      <c r="B120" s="478" t="s">
        <v>2998</v>
      </c>
      <c r="C120" s="477" t="n">
        <v>27</v>
      </c>
      <c r="D120" s="524" t="s">
        <v>3574</v>
      </c>
      <c r="E120" s="477" t="n">
        <v>119</v>
      </c>
      <c r="F120" s="478" t="s">
        <v>1766</v>
      </c>
    </row>
    <row r="121" s="468" customFormat="true" ht="15" hidden="false" customHeight="false" outlineLevel="0" collapsed="false">
      <c r="A121" s="477" t="n">
        <v>117</v>
      </c>
      <c r="B121" s="478" t="s">
        <v>2973</v>
      </c>
      <c r="C121" s="477" t="n">
        <v>25</v>
      </c>
      <c r="D121" s="524" t="s">
        <v>3560</v>
      </c>
      <c r="E121" s="477" t="n">
        <v>120</v>
      </c>
      <c r="F121" s="478" t="s">
        <v>488</v>
      </c>
    </row>
    <row r="122" s="468" customFormat="true" ht="15" hidden="false" customHeight="false" outlineLevel="0" collapsed="false">
      <c r="A122" s="477" t="n">
        <v>118</v>
      </c>
      <c r="B122" s="478" t="s">
        <v>2977</v>
      </c>
      <c r="C122" s="477" t="n">
        <v>23</v>
      </c>
      <c r="D122" s="524" t="s">
        <v>3562</v>
      </c>
      <c r="E122" s="477" t="n">
        <v>121</v>
      </c>
      <c r="F122" s="478" t="s">
        <v>3608</v>
      </c>
    </row>
    <row r="123" s="478" customFormat="true" ht="15" hidden="false" customHeight="false" outlineLevel="0" collapsed="false">
      <c r="A123" s="477" t="n">
        <v>119</v>
      </c>
      <c r="B123" s="478" t="s">
        <v>3002</v>
      </c>
      <c r="C123" s="477" t="n">
        <v>26</v>
      </c>
      <c r="D123" s="524" t="s">
        <v>3577</v>
      </c>
      <c r="E123" s="477" t="n">
        <v>122</v>
      </c>
      <c r="F123" s="478" t="s">
        <v>1410</v>
      </c>
    </row>
    <row r="124" s="478" customFormat="true" ht="15" hidden="false" customHeight="false" outlineLevel="0" collapsed="false">
      <c r="A124" s="477" t="n">
        <v>120</v>
      </c>
      <c r="B124" s="478" t="s">
        <v>3050</v>
      </c>
      <c r="C124" s="477" t="n">
        <v>23</v>
      </c>
      <c r="D124" s="524" t="s">
        <v>3626</v>
      </c>
      <c r="E124" s="477" t="n">
        <v>124</v>
      </c>
      <c r="F124" s="478" t="s">
        <v>930</v>
      </c>
    </row>
    <row r="125" s="478" customFormat="true" ht="15" hidden="false" customHeight="false" outlineLevel="0" collapsed="false">
      <c r="A125" s="477" t="n">
        <v>121</v>
      </c>
      <c r="B125" s="478" t="s">
        <v>2853</v>
      </c>
      <c r="C125" s="477" t="n">
        <v>25</v>
      </c>
      <c r="D125" s="524" t="s">
        <v>3740</v>
      </c>
      <c r="E125" s="477" t="n">
        <v>125</v>
      </c>
      <c r="F125" s="478" t="s">
        <v>3699</v>
      </c>
    </row>
    <row r="126" s="478" customFormat="true" ht="15" hidden="false" customHeight="false" outlineLevel="0" collapsed="false">
      <c r="A126" s="477" t="n">
        <v>122</v>
      </c>
      <c r="B126" s="478" t="s">
        <v>2861</v>
      </c>
      <c r="C126" s="477" t="n">
        <v>24</v>
      </c>
      <c r="D126" s="524" t="s">
        <v>3742</v>
      </c>
      <c r="E126" s="477" t="n">
        <v>126</v>
      </c>
      <c r="F126" s="478" t="s">
        <v>1863</v>
      </c>
    </row>
    <row r="127" s="478" customFormat="true" ht="15" hidden="false" customHeight="false" outlineLevel="0" collapsed="false">
      <c r="A127" s="477" t="n">
        <v>123</v>
      </c>
      <c r="B127" s="478" t="s">
        <v>2866</v>
      </c>
      <c r="C127" s="477" t="n">
        <v>27</v>
      </c>
      <c r="D127" s="524" t="s">
        <v>3743</v>
      </c>
      <c r="E127" s="477" t="n">
        <v>127</v>
      </c>
      <c r="F127" s="478" t="s">
        <v>1344</v>
      </c>
    </row>
    <row r="128" s="478" customFormat="true" ht="15" hidden="false" customHeight="false" outlineLevel="0" collapsed="false">
      <c r="A128" s="477" t="n">
        <v>124</v>
      </c>
      <c r="B128" s="478" t="s">
        <v>2870</v>
      </c>
      <c r="C128" s="477" t="n">
        <v>28</v>
      </c>
      <c r="D128" s="524" t="s">
        <v>3744</v>
      </c>
      <c r="E128" s="477" t="n">
        <v>128</v>
      </c>
      <c r="F128" s="478" t="s">
        <v>411</v>
      </c>
    </row>
    <row r="129" s="478" customFormat="true" ht="15" hidden="false" customHeight="false" outlineLevel="0" collapsed="false">
      <c r="A129" s="477" t="n">
        <v>125</v>
      </c>
      <c r="B129" s="478" t="s">
        <v>2857</v>
      </c>
      <c r="C129" s="477" t="n">
        <v>25</v>
      </c>
      <c r="D129" s="524" t="s">
        <v>3741</v>
      </c>
      <c r="E129" s="477" t="n">
        <v>129</v>
      </c>
      <c r="F129" s="478" t="s">
        <v>4014</v>
      </c>
    </row>
    <row r="130" s="478" customFormat="true" ht="15" hidden="false" customHeight="false" outlineLevel="0" collapsed="false">
      <c r="A130" s="477" t="n">
        <v>126</v>
      </c>
      <c r="B130" s="478" t="s">
        <v>2878</v>
      </c>
      <c r="C130" s="477" t="n">
        <v>25</v>
      </c>
      <c r="D130" s="524" t="s">
        <v>3755</v>
      </c>
      <c r="E130" s="477" t="n">
        <v>130</v>
      </c>
      <c r="F130" s="478" t="s">
        <v>3650</v>
      </c>
    </row>
    <row r="131" s="478" customFormat="true" ht="15" hidden="false" customHeight="false" outlineLevel="0" collapsed="false">
      <c r="A131" s="477" t="n">
        <v>127</v>
      </c>
      <c r="B131" s="478" t="s">
        <v>2882</v>
      </c>
      <c r="C131" s="477" t="n">
        <v>23</v>
      </c>
      <c r="D131" s="524" t="s">
        <v>3807</v>
      </c>
      <c r="E131" s="477" t="n">
        <v>131</v>
      </c>
      <c r="F131" s="478" t="s">
        <v>1095</v>
      </c>
    </row>
    <row r="132" s="478" customFormat="true" ht="15" hidden="false" customHeight="false" outlineLevel="0" collapsed="false">
      <c r="A132" s="477" t="n">
        <v>128</v>
      </c>
      <c r="B132" s="478" t="s">
        <v>2831</v>
      </c>
      <c r="C132" s="477" t="n">
        <v>23</v>
      </c>
      <c r="D132" s="524" t="s">
        <v>3589</v>
      </c>
      <c r="E132" s="477" t="n">
        <v>132</v>
      </c>
      <c r="F132" s="478" t="s">
        <v>543</v>
      </c>
    </row>
    <row r="133" s="478" customFormat="true" ht="15" hidden="false" customHeight="false" outlineLevel="0" collapsed="false">
      <c r="A133" s="477" t="n">
        <v>129</v>
      </c>
      <c r="B133" s="478" t="s">
        <v>2910</v>
      </c>
      <c r="C133" s="477" t="n">
        <v>25</v>
      </c>
      <c r="D133" s="524" t="s">
        <v>3564</v>
      </c>
      <c r="E133" s="477" t="n">
        <v>133</v>
      </c>
      <c r="F133" s="478" t="s">
        <v>1750</v>
      </c>
    </row>
    <row r="134" s="478" customFormat="true" ht="15" hidden="false" customHeight="false" outlineLevel="0" collapsed="false">
      <c r="A134" s="477" t="n">
        <v>130</v>
      </c>
      <c r="B134" s="478" t="s">
        <v>2925</v>
      </c>
      <c r="C134" s="477" t="n">
        <v>25</v>
      </c>
      <c r="D134" s="524" t="s">
        <v>3582</v>
      </c>
      <c r="E134" s="477" t="n">
        <v>134</v>
      </c>
      <c r="F134" s="478" t="s">
        <v>476</v>
      </c>
    </row>
    <row r="135" s="478" customFormat="true" ht="15" hidden="false" customHeight="false" outlineLevel="0" collapsed="false">
      <c r="A135" s="477" t="n">
        <v>131</v>
      </c>
      <c r="B135" s="478" t="s">
        <v>3133</v>
      </c>
      <c r="C135" s="477" t="n">
        <v>22</v>
      </c>
      <c r="D135" s="524" t="s">
        <v>3716</v>
      </c>
      <c r="E135" s="477" t="n">
        <v>135</v>
      </c>
      <c r="F135" s="478" t="s">
        <v>4015</v>
      </c>
    </row>
    <row r="136" s="478" customFormat="true" ht="15" hidden="false" customHeight="false" outlineLevel="0" collapsed="false">
      <c r="A136" s="477" t="n">
        <v>132</v>
      </c>
      <c r="B136" s="478" t="s">
        <v>3268</v>
      </c>
      <c r="C136" s="477" t="n">
        <v>21</v>
      </c>
      <c r="D136" s="524" t="s">
        <v>3866</v>
      </c>
      <c r="E136" s="477" t="n">
        <v>136</v>
      </c>
      <c r="F136" s="478" t="s">
        <v>973</v>
      </c>
    </row>
    <row r="137" s="478" customFormat="true" ht="15" hidden="false" customHeight="false" outlineLevel="0" collapsed="false">
      <c r="A137" s="477" t="n">
        <v>133</v>
      </c>
      <c r="B137" s="548" t="s">
        <v>3311</v>
      </c>
      <c r="C137" s="549" t="n">
        <v>23</v>
      </c>
      <c r="D137" s="524" t="s">
        <v>3892</v>
      </c>
      <c r="E137" s="477" t="n">
        <v>137</v>
      </c>
      <c r="F137" s="478" t="s">
        <v>3750</v>
      </c>
    </row>
    <row r="138" s="478" customFormat="true" ht="15" hidden="false" customHeight="false" outlineLevel="0" collapsed="false">
      <c r="A138" s="477" t="n">
        <v>134</v>
      </c>
      <c r="B138" s="478" t="s">
        <v>3070</v>
      </c>
      <c r="C138" s="477" t="n">
        <v>24</v>
      </c>
      <c r="D138" s="524" t="s">
        <v>3666</v>
      </c>
      <c r="E138" s="477" t="n">
        <v>138</v>
      </c>
      <c r="F138" s="478" t="s">
        <v>1209</v>
      </c>
    </row>
    <row r="139" s="478" customFormat="true" ht="15" hidden="false" customHeight="false" outlineLevel="0" collapsed="false">
      <c r="A139" s="477" t="n">
        <v>135</v>
      </c>
      <c r="B139" s="478" t="s">
        <v>3097</v>
      </c>
      <c r="C139" s="477" t="n">
        <v>24</v>
      </c>
      <c r="D139" s="524" t="s">
        <v>3681</v>
      </c>
      <c r="E139" s="477" t="n">
        <v>139</v>
      </c>
      <c r="F139" s="478" t="s">
        <v>283</v>
      </c>
    </row>
    <row r="140" s="478" customFormat="true" ht="15" hidden="false" customHeight="false" outlineLevel="0" collapsed="false">
      <c r="A140" s="477" t="n">
        <v>136</v>
      </c>
      <c r="B140" s="478" t="s">
        <v>3101</v>
      </c>
      <c r="C140" s="477" t="n">
        <v>22</v>
      </c>
      <c r="D140" s="524" t="s">
        <v>3682</v>
      </c>
      <c r="E140" s="477" t="n">
        <v>140</v>
      </c>
      <c r="F140" s="478" t="s">
        <v>723</v>
      </c>
    </row>
    <row r="141" s="478" customFormat="true" ht="15" hidden="false" customHeight="false" outlineLevel="0" collapsed="false">
      <c r="A141" s="477" t="n">
        <v>137</v>
      </c>
      <c r="B141" s="478" t="s">
        <v>3033</v>
      </c>
      <c r="C141" s="477" t="n">
        <v>26</v>
      </c>
      <c r="D141" s="524" t="s">
        <v>3607</v>
      </c>
      <c r="E141" s="477" t="n">
        <v>141</v>
      </c>
      <c r="F141" s="478" t="s">
        <v>3717</v>
      </c>
    </row>
    <row r="142" s="478" customFormat="true" ht="15" hidden="false" customHeight="false" outlineLevel="0" collapsed="false">
      <c r="A142" s="477" t="n">
        <v>138</v>
      </c>
      <c r="B142" s="478" t="s">
        <v>3042</v>
      </c>
      <c r="C142" s="477" t="n">
        <v>25</v>
      </c>
      <c r="D142" s="524" t="s">
        <v>3610</v>
      </c>
      <c r="E142" s="477" t="n">
        <v>142</v>
      </c>
      <c r="F142" s="478" t="s">
        <v>3695</v>
      </c>
    </row>
    <row r="143" s="478" customFormat="true" ht="15" hidden="false" customHeight="false" outlineLevel="0" collapsed="false">
      <c r="A143" s="477" t="n">
        <v>139</v>
      </c>
      <c r="B143" s="478" t="s">
        <v>3083</v>
      </c>
      <c r="C143" s="477" t="n">
        <v>25</v>
      </c>
      <c r="D143" s="524" t="s">
        <v>3677</v>
      </c>
      <c r="E143" s="477" t="n">
        <v>143</v>
      </c>
      <c r="F143" s="478" t="s">
        <v>2008</v>
      </c>
    </row>
    <row r="144" s="478" customFormat="true" ht="15" hidden="false" customHeight="false" outlineLevel="0" collapsed="false">
      <c r="A144" s="477" t="n">
        <v>140</v>
      </c>
      <c r="B144" s="478" t="s">
        <v>3283</v>
      </c>
      <c r="C144" s="477" t="n">
        <v>22</v>
      </c>
      <c r="D144" s="524" t="s">
        <v>3874</v>
      </c>
      <c r="E144" s="477" t="n">
        <v>144</v>
      </c>
      <c r="F144" s="478" t="s">
        <v>486</v>
      </c>
    </row>
    <row r="145" s="478" customFormat="true" ht="15" hidden="false" customHeight="false" outlineLevel="0" collapsed="false">
      <c r="A145" s="477" t="n">
        <v>141</v>
      </c>
      <c r="B145" s="478" t="s">
        <v>3006</v>
      </c>
      <c r="C145" s="477" t="n">
        <v>22</v>
      </c>
      <c r="D145" s="524" t="s">
        <v>3584</v>
      </c>
      <c r="E145" s="477" t="n">
        <v>145</v>
      </c>
      <c r="F145" s="478" t="s">
        <v>2385</v>
      </c>
    </row>
    <row r="146" s="478" customFormat="true" ht="15" hidden="false" customHeight="false" outlineLevel="0" collapsed="false">
      <c r="A146" s="477" t="n">
        <v>142</v>
      </c>
      <c r="B146" s="478" t="s">
        <v>3237</v>
      </c>
      <c r="C146" s="477" t="n">
        <v>23</v>
      </c>
      <c r="D146" s="524" t="s">
        <v>3774</v>
      </c>
      <c r="E146" s="477" t="n">
        <v>146</v>
      </c>
      <c r="F146" s="478" t="s">
        <v>624</v>
      </c>
    </row>
    <row r="147" s="478" customFormat="true" ht="15" hidden="false" customHeight="false" outlineLevel="0" collapsed="false">
      <c r="A147" s="477" t="n">
        <v>143</v>
      </c>
      <c r="B147" s="478" t="s">
        <v>3109</v>
      </c>
      <c r="C147" s="477" t="n">
        <v>21</v>
      </c>
      <c r="D147" s="524" t="s">
        <v>3685</v>
      </c>
      <c r="E147" s="477" t="n">
        <v>147</v>
      </c>
      <c r="F147" s="478" t="s">
        <v>1730</v>
      </c>
    </row>
    <row r="148" s="478" customFormat="true" ht="15" hidden="false" customHeight="false" outlineLevel="0" collapsed="false">
      <c r="A148" s="477" t="n">
        <v>144</v>
      </c>
      <c r="B148" s="478" t="s">
        <v>3277</v>
      </c>
      <c r="C148" s="477" t="n">
        <v>23</v>
      </c>
      <c r="D148" s="524" t="s">
        <v>3870</v>
      </c>
      <c r="E148" s="477" t="n">
        <v>148</v>
      </c>
      <c r="F148" s="478" t="s">
        <v>859</v>
      </c>
    </row>
    <row r="149" s="478" customFormat="true" ht="15" hidden="false" customHeight="false" outlineLevel="0" collapsed="false">
      <c r="A149" s="477" t="n">
        <v>145</v>
      </c>
      <c r="B149" s="478" t="s">
        <v>3105</v>
      </c>
      <c r="C149" s="477" t="n">
        <v>23</v>
      </c>
      <c r="D149" s="524" t="s">
        <v>3684</v>
      </c>
      <c r="E149" s="477" t="n">
        <v>149</v>
      </c>
      <c r="F149" s="478" t="s">
        <v>676</v>
      </c>
    </row>
    <row r="150" s="478" customFormat="true" ht="15" hidden="false" customHeight="false" outlineLevel="0" collapsed="false">
      <c r="A150" s="477" t="n">
        <v>146</v>
      </c>
      <c r="B150" s="478" t="s">
        <v>3113</v>
      </c>
      <c r="C150" s="477" t="n">
        <v>27</v>
      </c>
      <c r="D150" s="524" t="s">
        <v>3691</v>
      </c>
      <c r="E150" s="477" t="n">
        <v>150</v>
      </c>
      <c r="F150" s="478" t="s">
        <v>2931</v>
      </c>
    </row>
    <row r="151" s="478" customFormat="true" ht="15" hidden="false" customHeight="false" outlineLevel="0" collapsed="false">
      <c r="A151" s="477" t="n">
        <v>148</v>
      </c>
      <c r="B151" s="478" t="s">
        <v>3117</v>
      </c>
      <c r="C151" s="477" t="n">
        <v>24</v>
      </c>
      <c r="D151" s="524" t="s">
        <v>3693</v>
      </c>
      <c r="E151" s="477" t="n">
        <v>151</v>
      </c>
      <c r="F151" s="478" t="s">
        <v>3154</v>
      </c>
    </row>
    <row r="152" s="478" customFormat="true" ht="15" hidden="false" customHeight="false" outlineLevel="0" collapsed="false">
      <c r="A152" s="477" t="n">
        <v>149</v>
      </c>
      <c r="B152" s="478" t="s">
        <v>3125</v>
      </c>
      <c r="C152" s="477" t="n">
        <v>24</v>
      </c>
      <c r="D152" s="524" t="s">
        <v>3696</v>
      </c>
      <c r="E152" s="477" t="n">
        <v>152</v>
      </c>
      <c r="F152" s="478" t="s">
        <v>4016</v>
      </c>
    </row>
    <row r="153" s="478" customFormat="true" ht="15" hidden="false" customHeight="false" outlineLevel="0" collapsed="false">
      <c r="A153" s="477" t="n">
        <v>150</v>
      </c>
      <c r="B153" s="478" t="s">
        <v>2934</v>
      </c>
      <c r="C153" s="477" t="n">
        <v>26</v>
      </c>
      <c r="D153" s="524" t="s">
        <v>3585</v>
      </c>
      <c r="E153" s="477" t="n">
        <v>153</v>
      </c>
      <c r="F153" s="478" t="s">
        <v>1774</v>
      </c>
    </row>
    <row r="154" s="478" customFormat="true" ht="15" hidden="false" customHeight="false" outlineLevel="0" collapsed="false">
      <c r="A154" s="477" t="n">
        <v>151</v>
      </c>
      <c r="B154" s="478" t="s">
        <v>3137</v>
      </c>
      <c r="C154" s="477" t="n">
        <v>25</v>
      </c>
      <c r="D154" s="524" t="s">
        <v>3718</v>
      </c>
      <c r="E154" s="477" t="n">
        <v>154</v>
      </c>
      <c r="F154" s="478" t="s">
        <v>246</v>
      </c>
    </row>
    <row r="155" s="478" customFormat="true" ht="15" hidden="false" customHeight="false" outlineLevel="0" collapsed="false">
      <c r="A155" s="477" t="n">
        <v>152</v>
      </c>
      <c r="B155" s="478" t="s">
        <v>2942</v>
      </c>
      <c r="C155" s="477" t="n">
        <v>25</v>
      </c>
      <c r="D155" s="524" t="s">
        <v>3593</v>
      </c>
      <c r="E155" s="477" t="n">
        <v>155</v>
      </c>
      <c r="F155" s="478" t="s">
        <v>772</v>
      </c>
    </row>
    <row r="156" s="478" customFormat="true" ht="15" hidden="false" customHeight="false" outlineLevel="0" collapsed="false">
      <c r="A156" s="477" t="n">
        <v>153</v>
      </c>
      <c r="B156" s="478" t="s">
        <v>2964</v>
      </c>
      <c r="C156" s="477" t="n">
        <v>24</v>
      </c>
      <c r="D156" s="524" t="s">
        <v>3612</v>
      </c>
      <c r="E156" s="477" t="n">
        <v>156</v>
      </c>
      <c r="F156" s="478" t="s">
        <v>1160</v>
      </c>
    </row>
    <row r="157" s="478" customFormat="true" ht="15" hidden="false" customHeight="false" outlineLevel="0" collapsed="false">
      <c r="A157" s="477" t="n">
        <v>154</v>
      </c>
      <c r="B157" s="478" t="s">
        <v>2968</v>
      </c>
      <c r="C157" s="477" t="n">
        <v>22</v>
      </c>
      <c r="D157" s="524" t="s">
        <v>3613</v>
      </c>
      <c r="E157" s="477" t="n">
        <v>157</v>
      </c>
      <c r="F157" s="478" t="s">
        <v>619</v>
      </c>
    </row>
    <row r="158" s="478" customFormat="true" ht="15" hidden="false" customHeight="false" outlineLevel="0" collapsed="false">
      <c r="A158" s="477" t="n">
        <v>155</v>
      </c>
      <c r="B158" s="478" t="s">
        <v>2972</v>
      </c>
      <c r="C158" s="477" t="n">
        <v>25</v>
      </c>
      <c r="D158" s="524" t="s">
        <v>3614</v>
      </c>
      <c r="E158" s="477" t="n">
        <v>158</v>
      </c>
      <c r="F158" s="478" t="s">
        <v>987</v>
      </c>
    </row>
    <row r="159" s="478" customFormat="true" ht="15" hidden="false" customHeight="false" outlineLevel="0" collapsed="false">
      <c r="A159" s="477" t="n">
        <v>156</v>
      </c>
      <c r="B159" s="478" t="s">
        <v>2984</v>
      </c>
      <c r="C159" s="477" t="n">
        <v>24</v>
      </c>
      <c r="D159" s="524" t="s">
        <v>3617</v>
      </c>
      <c r="E159" s="477" t="n">
        <v>159</v>
      </c>
      <c r="F159" s="478" t="s">
        <v>492</v>
      </c>
    </row>
    <row r="160" s="478" customFormat="true" ht="15" hidden="false" customHeight="false" outlineLevel="0" collapsed="false">
      <c r="A160" s="477" t="n">
        <v>157</v>
      </c>
      <c r="B160" s="478" t="s">
        <v>2988</v>
      </c>
      <c r="C160" s="477" t="n">
        <v>26</v>
      </c>
      <c r="D160" s="524" t="s">
        <v>3618</v>
      </c>
      <c r="E160" s="477" t="n">
        <v>160</v>
      </c>
      <c r="F160" s="478" t="s">
        <v>3676</v>
      </c>
    </row>
    <row r="161" s="478" customFormat="true" ht="15" hidden="false" customHeight="false" outlineLevel="0" collapsed="false">
      <c r="A161" s="477" t="n">
        <v>158</v>
      </c>
      <c r="B161" s="478" t="s">
        <v>4017</v>
      </c>
      <c r="C161" s="477" t="n">
        <v>26</v>
      </c>
      <c r="D161" s="524" t="s">
        <v>3621</v>
      </c>
      <c r="E161" s="477" t="n">
        <v>161</v>
      </c>
      <c r="F161" s="478" t="s">
        <v>44</v>
      </c>
    </row>
    <row r="162" s="478" customFormat="true" ht="15" hidden="false" customHeight="false" outlineLevel="0" collapsed="false">
      <c r="A162" s="477" t="n">
        <v>159</v>
      </c>
      <c r="B162" s="478" t="s">
        <v>3005</v>
      </c>
      <c r="C162" s="477" t="n">
        <v>22</v>
      </c>
      <c r="D162" s="524" t="s">
        <v>3632</v>
      </c>
      <c r="E162" s="477" t="n">
        <v>162</v>
      </c>
      <c r="F162" s="478" t="s">
        <v>3675</v>
      </c>
    </row>
    <row r="163" s="478" customFormat="true" ht="15" hidden="false" customHeight="false" outlineLevel="0" collapsed="false">
      <c r="A163" s="477" t="n">
        <v>160</v>
      </c>
      <c r="B163" s="478" t="s">
        <v>3014</v>
      </c>
      <c r="C163" s="477" t="n">
        <v>24</v>
      </c>
      <c r="D163" s="524" t="s">
        <v>3643</v>
      </c>
      <c r="E163" s="477" t="n">
        <v>163</v>
      </c>
      <c r="F163" s="478" t="s">
        <v>3678</v>
      </c>
    </row>
    <row r="164" s="478" customFormat="true" ht="15" hidden="false" customHeight="false" outlineLevel="0" collapsed="false">
      <c r="A164" s="477" t="n">
        <v>161</v>
      </c>
      <c r="B164" s="478" t="s">
        <v>3019</v>
      </c>
      <c r="C164" s="477" t="n">
        <v>23</v>
      </c>
      <c r="D164" s="524" t="s">
        <v>3644</v>
      </c>
      <c r="E164" s="477" t="n">
        <v>164</v>
      </c>
      <c r="F164" s="478" t="s">
        <v>3753</v>
      </c>
    </row>
    <row r="165" s="478" customFormat="true" ht="15" hidden="false" customHeight="false" outlineLevel="0" collapsed="false">
      <c r="A165" s="477" t="n">
        <v>162</v>
      </c>
      <c r="B165" s="478" t="s">
        <v>3023</v>
      </c>
      <c r="C165" s="477" t="n">
        <v>24</v>
      </c>
      <c r="D165" s="524" t="s">
        <v>3645</v>
      </c>
      <c r="E165" s="477" t="n">
        <v>165</v>
      </c>
      <c r="F165" s="478" t="s">
        <v>3456</v>
      </c>
    </row>
    <row r="166" s="478" customFormat="true" ht="15" hidden="false" customHeight="false" outlineLevel="0" collapsed="false">
      <c r="A166" s="477" t="n">
        <v>163</v>
      </c>
      <c r="B166" s="478" t="s">
        <v>3069</v>
      </c>
      <c r="C166" s="477" t="n">
        <v>23</v>
      </c>
      <c r="D166" s="524" t="s">
        <v>3669</v>
      </c>
      <c r="E166" s="477" t="n">
        <v>166</v>
      </c>
      <c r="F166" s="478" t="s">
        <v>3586</v>
      </c>
    </row>
    <row r="167" s="478" customFormat="true" ht="15" hidden="false" customHeight="false" outlineLevel="0" collapsed="false">
      <c r="A167" s="477" t="n">
        <v>164</v>
      </c>
      <c r="B167" s="478" t="s">
        <v>3073</v>
      </c>
      <c r="C167" s="477" t="n">
        <v>22</v>
      </c>
      <c r="D167" s="524" t="s">
        <v>3671</v>
      </c>
      <c r="E167" s="477" t="n">
        <v>167</v>
      </c>
      <c r="F167" s="541" t="s">
        <v>4018</v>
      </c>
    </row>
    <row r="168" s="478" customFormat="true" ht="15" hidden="false" customHeight="false" outlineLevel="0" collapsed="false">
      <c r="A168" s="477" t="n">
        <v>165</v>
      </c>
      <c r="B168" s="478" t="s">
        <v>3082</v>
      </c>
      <c r="C168" s="477" t="n">
        <v>25</v>
      </c>
      <c r="D168" s="524" t="s">
        <v>3673</v>
      </c>
      <c r="E168" s="477" t="n">
        <v>168</v>
      </c>
      <c r="F168" s="478" t="s">
        <v>1935</v>
      </c>
    </row>
    <row r="169" s="478" customFormat="true" ht="15" hidden="false" customHeight="false" outlineLevel="0" collapsed="false">
      <c r="A169" s="477" t="n">
        <v>166</v>
      </c>
      <c r="B169" s="478" t="s">
        <v>3045</v>
      </c>
      <c r="C169" s="477" t="n">
        <v>23</v>
      </c>
      <c r="D169" s="524" t="s">
        <v>3657</v>
      </c>
      <c r="E169" s="477" t="n">
        <v>169</v>
      </c>
      <c r="F169" s="478" t="s">
        <v>1495</v>
      </c>
    </row>
    <row r="170" s="478" customFormat="true" ht="15" hidden="false" customHeight="false" outlineLevel="0" collapsed="false">
      <c r="A170" s="477" t="n">
        <v>167</v>
      </c>
      <c r="B170" s="478" t="s">
        <v>3053</v>
      </c>
      <c r="C170" s="477" t="n">
        <v>25</v>
      </c>
      <c r="D170" s="524" t="s">
        <v>3659</v>
      </c>
      <c r="E170" s="477" t="n">
        <v>170</v>
      </c>
      <c r="F170" s="478" t="s">
        <v>1702</v>
      </c>
    </row>
    <row r="171" s="478" customFormat="true" ht="15" hidden="false" customHeight="false" outlineLevel="0" collapsed="false">
      <c r="A171" s="477" t="n">
        <v>168</v>
      </c>
      <c r="B171" s="478" t="s">
        <v>2816</v>
      </c>
      <c r="C171" s="477" t="n">
        <v>28</v>
      </c>
      <c r="D171" s="524" t="s">
        <v>3476</v>
      </c>
      <c r="E171" s="477" t="n">
        <v>171</v>
      </c>
      <c r="F171" s="478" t="s">
        <v>3701</v>
      </c>
    </row>
    <row r="172" s="478" customFormat="true" ht="15" hidden="false" customHeight="false" outlineLevel="0" collapsed="false">
      <c r="A172" s="477" t="n">
        <v>169</v>
      </c>
      <c r="B172" s="478" t="s">
        <v>2871</v>
      </c>
      <c r="C172" s="477" t="n">
        <v>28</v>
      </c>
      <c r="D172" s="524" t="s">
        <v>3511</v>
      </c>
      <c r="E172" s="477" t="n">
        <v>172</v>
      </c>
      <c r="F172" s="478" t="s">
        <v>1595</v>
      </c>
    </row>
    <row r="173" s="478" customFormat="true" ht="15" hidden="false" customHeight="false" outlineLevel="0" collapsed="false">
      <c r="A173" s="477" t="n">
        <v>170</v>
      </c>
      <c r="B173" s="478" t="s">
        <v>2875</v>
      </c>
      <c r="C173" s="477" t="n">
        <v>28</v>
      </c>
      <c r="D173" s="524" t="s">
        <v>3511</v>
      </c>
      <c r="E173" s="477" t="n">
        <v>173</v>
      </c>
      <c r="F173" s="478" t="s">
        <v>1671</v>
      </c>
    </row>
    <row r="174" s="478" customFormat="true" ht="15" hidden="false" customHeight="false" outlineLevel="0" collapsed="false">
      <c r="A174" s="477" t="n">
        <v>171</v>
      </c>
      <c r="B174" s="478" t="s">
        <v>2879</v>
      </c>
      <c r="C174" s="477" t="n">
        <v>28</v>
      </c>
      <c r="D174" s="524" t="s">
        <v>3511</v>
      </c>
      <c r="E174" s="477" t="n">
        <v>174</v>
      </c>
      <c r="F174" s="478" t="s">
        <v>344</v>
      </c>
    </row>
    <row r="175" s="478" customFormat="true" ht="15" hidden="false" customHeight="false" outlineLevel="0" collapsed="false">
      <c r="A175" s="477" t="n">
        <v>172</v>
      </c>
      <c r="B175" s="478" t="s">
        <v>2920</v>
      </c>
      <c r="C175" s="477" t="n">
        <v>27</v>
      </c>
      <c r="D175" s="524" t="s">
        <v>3581</v>
      </c>
      <c r="E175" s="477" t="n">
        <v>175</v>
      </c>
      <c r="F175" s="478" t="s">
        <v>1278</v>
      </c>
    </row>
    <row r="176" s="478" customFormat="true" ht="15" hidden="false" customHeight="false" outlineLevel="0" collapsed="false">
      <c r="A176" s="477" t="n">
        <v>173</v>
      </c>
      <c r="B176" s="478" t="s">
        <v>2938</v>
      </c>
      <c r="C176" s="477" t="n">
        <v>27</v>
      </c>
      <c r="D176" s="524" t="s">
        <v>3592</v>
      </c>
      <c r="E176" s="477" t="n">
        <v>176</v>
      </c>
      <c r="F176" s="478" t="s">
        <v>1470</v>
      </c>
    </row>
    <row r="177" s="478" customFormat="true" ht="15" hidden="false" customHeight="false" outlineLevel="0" collapsed="false">
      <c r="A177" s="477" t="n">
        <v>174</v>
      </c>
      <c r="B177" s="478" t="s">
        <v>2947</v>
      </c>
      <c r="C177" s="477" t="n">
        <v>27</v>
      </c>
      <c r="D177" s="524" t="s">
        <v>3594</v>
      </c>
      <c r="E177" s="477" t="n">
        <v>177</v>
      </c>
      <c r="F177" s="478" t="s">
        <v>1011</v>
      </c>
    </row>
    <row r="178" s="478" customFormat="true" ht="15" hidden="false" customHeight="false" outlineLevel="0" collapsed="false">
      <c r="A178" s="477" t="n">
        <v>175</v>
      </c>
      <c r="B178" s="478" t="s">
        <v>2960</v>
      </c>
      <c r="C178" s="477" t="n">
        <v>27</v>
      </c>
      <c r="D178" s="524" t="s">
        <v>3611</v>
      </c>
      <c r="E178" s="477" t="n">
        <v>178</v>
      </c>
      <c r="F178" s="478" t="s">
        <v>1332</v>
      </c>
    </row>
    <row r="179" s="478" customFormat="true" ht="15" hidden="false" customHeight="false" outlineLevel="0" collapsed="false">
      <c r="A179" s="477" t="n">
        <v>176</v>
      </c>
      <c r="B179" s="478" t="s">
        <v>2976</v>
      </c>
      <c r="C179" s="477" t="n">
        <v>27</v>
      </c>
      <c r="D179" s="524" t="s">
        <v>3615</v>
      </c>
      <c r="E179" s="477" t="n">
        <v>179</v>
      </c>
      <c r="F179" s="478" t="s">
        <v>1955</v>
      </c>
    </row>
    <row r="180" s="478" customFormat="true" ht="15" hidden="false" customHeight="false" outlineLevel="0" collapsed="false">
      <c r="A180" s="477" t="n">
        <v>177</v>
      </c>
      <c r="B180" s="478" t="s">
        <v>2980</v>
      </c>
      <c r="C180" s="477" t="n">
        <v>27</v>
      </c>
      <c r="D180" s="524" t="s">
        <v>3615</v>
      </c>
      <c r="E180" s="477" t="n">
        <v>180</v>
      </c>
      <c r="F180" s="478" t="s">
        <v>3569</v>
      </c>
    </row>
    <row r="181" s="478" customFormat="true" ht="15" hidden="false" customHeight="false" outlineLevel="0" collapsed="false">
      <c r="A181" s="477" t="n">
        <v>178</v>
      </c>
      <c r="B181" s="478" t="s">
        <v>3001</v>
      </c>
      <c r="C181" s="477" t="n">
        <v>27</v>
      </c>
      <c r="D181" s="524" t="s">
        <v>3615</v>
      </c>
      <c r="E181" s="477" t="n">
        <v>181</v>
      </c>
      <c r="F181" s="478" t="s">
        <v>281</v>
      </c>
    </row>
    <row r="182" s="478" customFormat="true" ht="15" hidden="false" customHeight="false" outlineLevel="0" collapsed="false">
      <c r="A182" s="477" t="n">
        <v>179</v>
      </c>
      <c r="B182" s="478" t="s">
        <v>2895</v>
      </c>
      <c r="C182" s="477" t="n">
        <v>27</v>
      </c>
      <c r="D182" s="524" t="s">
        <v>3545</v>
      </c>
      <c r="E182" s="477" t="n">
        <v>182</v>
      </c>
      <c r="F182" s="478" t="s">
        <v>3600</v>
      </c>
    </row>
    <row r="183" s="478" customFormat="true" ht="15" hidden="false" customHeight="false" outlineLevel="0" collapsed="false">
      <c r="A183" s="477" t="n">
        <v>180</v>
      </c>
      <c r="B183" s="478" t="s">
        <v>3049</v>
      </c>
      <c r="C183" s="477" t="n">
        <v>27</v>
      </c>
      <c r="D183" s="524" t="s">
        <v>3658</v>
      </c>
      <c r="E183" s="477" t="n">
        <v>183</v>
      </c>
      <c r="F183" s="478" t="s">
        <v>240</v>
      </c>
    </row>
    <row r="184" s="478" customFormat="true" ht="15" hidden="false" customHeight="false" outlineLevel="0" collapsed="false">
      <c r="A184" s="477" t="n">
        <v>181</v>
      </c>
      <c r="B184" s="478" t="s">
        <v>3057</v>
      </c>
      <c r="C184" s="477" t="n">
        <v>27</v>
      </c>
      <c r="D184" s="524" t="s">
        <v>3660</v>
      </c>
      <c r="E184" s="477" t="n">
        <v>184</v>
      </c>
      <c r="F184" s="478" t="s">
        <v>514</v>
      </c>
    </row>
    <row r="185" s="478" customFormat="true" ht="15" hidden="false" customHeight="false" outlineLevel="0" collapsed="false">
      <c r="A185" s="477" t="n">
        <v>182</v>
      </c>
      <c r="B185" s="478" t="s">
        <v>2894</v>
      </c>
      <c r="C185" s="477" t="n">
        <v>30</v>
      </c>
      <c r="D185" s="524" t="s">
        <v>3811</v>
      </c>
      <c r="E185" s="529" t="n">
        <v>185</v>
      </c>
      <c r="F185" s="530" t="s">
        <v>795</v>
      </c>
    </row>
    <row r="186" s="478" customFormat="true" ht="15" hidden="false" customHeight="false" outlineLevel="0" collapsed="false">
      <c r="A186" s="477" t="n">
        <v>183</v>
      </c>
      <c r="B186" s="478" t="s">
        <v>2837</v>
      </c>
      <c r="C186" s="477" t="n">
        <v>28</v>
      </c>
      <c r="D186" s="524" t="s">
        <v>3590</v>
      </c>
      <c r="E186" s="529" t="n">
        <v>186</v>
      </c>
      <c r="F186" s="530" t="s">
        <v>392</v>
      </c>
    </row>
    <row r="187" s="478" customFormat="true" ht="15" hidden="false" customHeight="false" outlineLevel="0" collapsed="false">
      <c r="A187" s="477" t="n">
        <v>184</v>
      </c>
      <c r="B187" s="478" t="s">
        <v>2898</v>
      </c>
      <c r="C187" s="477" t="n">
        <v>26</v>
      </c>
      <c r="D187" s="524" t="s">
        <v>3812</v>
      </c>
      <c r="E187" s="529" t="n">
        <v>187</v>
      </c>
      <c r="F187" s="530" t="s">
        <v>1846</v>
      </c>
    </row>
    <row r="188" s="478" customFormat="true" ht="15" hidden="false" customHeight="false" outlineLevel="0" collapsed="false">
      <c r="A188" s="477" t="n">
        <v>185</v>
      </c>
      <c r="B188" s="478" t="s">
        <v>2903</v>
      </c>
      <c r="C188" s="477" t="n">
        <v>28</v>
      </c>
      <c r="D188" s="524" t="s">
        <v>3814</v>
      </c>
      <c r="E188" s="529" t="n">
        <v>188</v>
      </c>
      <c r="F188" s="530" t="s">
        <v>3481</v>
      </c>
    </row>
    <row r="189" s="478" customFormat="true" ht="15" hidden="false" customHeight="false" outlineLevel="0" collapsed="false">
      <c r="A189" s="477" t="n">
        <v>186</v>
      </c>
      <c r="B189" s="478" t="s">
        <v>2843</v>
      </c>
      <c r="C189" s="477" t="n">
        <v>27</v>
      </c>
      <c r="D189" s="524" t="s">
        <v>3591</v>
      </c>
      <c r="E189" s="529" t="n">
        <v>189</v>
      </c>
      <c r="F189" s="530" t="s">
        <v>1077</v>
      </c>
    </row>
    <row r="190" s="478" customFormat="true" ht="15" hidden="false" customHeight="false" outlineLevel="0" collapsed="false">
      <c r="A190" s="477" t="n">
        <v>187</v>
      </c>
      <c r="B190" s="478" t="s">
        <v>2841</v>
      </c>
      <c r="C190" s="477" t="n">
        <v>25</v>
      </c>
      <c r="D190" s="524" t="s">
        <v>3601</v>
      </c>
      <c r="E190" s="529" t="n">
        <v>190</v>
      </c>
      <c r="F190" s="530" t="s">
        <v>3033</v>
      </c>
    </row>
    <row r="191" s="478" customFormat="true" ht="15" hidden="false" customHeight="false" outlineLevel="0" collapsed="false">
      <c r="A191" s="477" t="n">
        <v>188</v>
      </c>
      <c r="B191" s="478" t="s">
        <v>2881</v>
      </c>
      <c r="C191" s="477" t="n">
        <v>24</v>
      </c>
      <c r="D191" s="524" t="s">
        <v>3655</v>
      </c>
      <c r="E191" s="529" t="n">
        <v>191</v>
      </c>
      <c r="F191" s="530" t="s">
        <v>1255</v>
      </c>
    </row>
    <row r="192" s="478" customFormat="true" ht="15" hidden="false" customHeight="false" outlineLevel="0" collapsed="false">
      <c r="A192" s="477" t="n">
        <v>189</v>
      </c>
      <c r="B192" s="478" t="s">
        <v>2865</v>
      </c>
      <c r="C192" s="477" t="n">
        <v>25</v>
      </c>
      <c r="D192" s="524" t="s">
        <v>3641</v>
      </c>
      <c r="E192" s="529" t="n">
        <v>192</v>
      </c>
      <c r="F192" s="530" t="s">
        <v>952</v>
      </c>
    </row>
    <row r="193" s="478" customFormat="true" ht="15" hidden="false" customHeight="false" outlineLevel="0" collapsed="false">
      <c r="A193" s="477" t="n">
        <v>190</v>
      </c>
      <c r="B193" s="478" t="s">
        <v>2877</v>
      </c>
      <c r="C193" s="477" t="n">
        <v>26</v>
      </c>
      <c r="D193" s="524" t="s">
        <v>3654</v>
      </c>
      <c r="E193" s="529" t="n">
        <v>193</v>
      </c>
      <c r="F193" s="530" t="s">
        <v>767</v>
      </c>
    </row>
    <row r="194" s="478" customFormat="true" ht="15" hidden="false" customHeight="false" outlineLevel="0" collapsed="false">
      <c r="A194" s="477" t="n">
        <v>191</v>
      </c>
      <c r="B194" s="478" t="s">
        <v>2802</v>
      </c>
      <c r="C194" s="477" t="n">
        <v>28</v>
      </c>
      <c r="D194" s="524" t="s">
        <v>3575</v>
      </c>
      <c r="E194" s="529" t="n">
        <v>194</v>
      </c>
      <c r="F194" s="530" t="s">
        <v>1763</v>
      </c>
    </row>
    <row r="195" s="478" customFormat="true" ht="15" hidden="false" customHeight="false" outlineLevel="0" collapsed="false">
      <c r="A195" s="477" t="n">
        <v>192</v>
      </c>
      <c r="B195" s="478" t="s">
        <v>2846</v>
      </c>
      <c r="C195" s="477" t="n">
        <v>24</v>
      </c>
      <c r="D195" s="524" t="s">
        <v>3636</v>
      </c>
      <c r="E195" s="529" t="n">
        <v>195</v>
      </c>
      <c r="F195" s="530" t="s">
        <v>1923</v>
      </c>
    </row>
    <row r="196" s="478" customFormat="true" ht="15" hidden="false" customHeight="false" outlineLevel="0" collapsed="false">
      <c r="A196" s="477" t="n">
        <v>193</v>
      </c>
      <c r="B196" s="478" t="s">
        <v>2869</v>
      </c>
      <c r="C196" s="477" t="n">
        <v>27</v>
      </c>
      <c r="D196" s="524" t="s">
        <v>3652</v>
      </c>
      <c r="E196" s="529" t="n">
        <v>196</v>
      </c>
      <c r="F196" s="530" t="s">
        <v>2072</v>
      </c>
    </row>
    <row r="197" s="478" customFormat="true" ht="15" hidden="false" customHeight="false" outlineLevel="0" collapsed="false">
      <c r="A197" s="477" t="n">
        <v>194</v>
      </c>
      <c r="B197" s="478" t="s">
        <v>2873</v>
      </c>
      <c r="C197" s="477" t="n">
        <v>27</v>
      </c>
      <c r="D197" s="524" t="s">
        <v>3653</v>
      </c>
      <c r="E197" s="529" t="n">
        <v>197</v>
      </c>
      <c r="F197" s="530" t="s">
        <v>3719</v>
      </c>
    </row>
    <row r="198" s="478" customFormat="true" ht="15" hidden="false" customHeight="false" outlineLevel="0" collapsed="false">
      <c r="A198" s="477" t="n">
        <v>195</v>
      </c>
      <c r="B198" s="478" t="s">
        <v>2885</v>
      </c>
      <c r="C198" s="477" t="n">
        <v>26</v>
      </c>
      <c r="D198" s="524" t="s">
        <v>3674</v>
      </c>
      <c r="E198" s="529" t="n">
        <v>198</v>
      </c>
      <c r="F198" s="530" t="s">
        <v>3694</v>
      </c>
    </row>
    <row r="199" s="478" customFormat="true" ht="15" hidden="false" customHeight="false" outlineLevel="0" collapsed="false">
      <c r="A199" s="477" t="n">
        <v>196</v>
      </c>
      <c r="B199" s="478" t="s">
        <v>2893</v>
      </c>
      <c r="C199" s="477" t="n">
        <v>21</v>
      </c>
      <c r="D199" s="524" t="s">
        <v>3748</v>
      </c>
      <c r="E199" s="529" t="n">
        <v>199</v>
      </c>
      <c r="F199" s="530" t="s">
        <v>3839</v>
      </c>
    </row>
    <row r="200" s="478" customFormat="true" ht="15" hidden="false" customHeight="false" outlineLevel="0" collapsed="false">
      <c r="A200" s="477" t="n">
        <v>197</v>
      </c>
      <c r="B200" s="541" t="s">
        <v>2978</v>
      </c>
      <c r="C200" s="542" t="n">
        <v>22</v>
      </c>
      <c r="D200" s="524" t="s">
        <v>3803</v>
      </c>
      <c r="E200" s="529" t="n">
        <v>200</v>
      </c>
      <c r="F200" s="530" t="s">
        <v>3833</v>
      </c>
    </row>
    <row r="201" s="478" customFormat="true" ht="15" hidden="false" customHeight="false" outlineLevel="0" collapsed="false">
      <c r="A201" s="477" t="n">
        <v>198</v>
      </c>
      <c r="B201" s="478" t="s">
        <v>3043</v>
      </c>
      <c r="C201" s="477" t="n">
        <v>22</v>
      </c>
      <c r="D201" s="524" t="s">
        <v>3966</v>
      </c>
      <c r="E201" s="529" t="n">
        <v>201</v>
      </c>
      <c r="F201" s="530" t="s">
        <v>3721</v>
      </c>
    </row>
    <row r="202" s="478" customFormat="true" ht="15" hidden="false" customHeight="false" outlineLevel="0" collapsed="false">
      <c r="A202" s="477" t="n">
        <v>199</v>
      </c>
      <c r="B202" s="478" t="s">
        <v>2829</v>
      </c>
      <c r="C202" s="477" t="n">
        <v>31</v>
      </c>
      <c r="D202" s="524" t="s">
        <v>3597</v>
      </c>
      <c r="E202" s="529" t="n">
        <v>202</v>
      </c>
      <c r="F202" s="530" t="s">
        <v>3629</v>
      </c>
    </row>
    <row r="203" s="478" customFormat="true" ht="15" hidden="false" customHeight="false" outlineLevel="0" collapsed="false">
      <c r="A203" s="477" t="n">
        <v>200</v>
      </c>
      <c r="B203" s="478" t="s">
        <v>2755</v>
      </c>
      <c r="C203" s="477" t="n">
        <v>31</v>
      </c>
      <c r="D203" s="524" t="s">
        <v>3513</v>
      </c>
      <c r="E203" s="529" t="n">
        <v>203</v>
      </c>
      <c r="F203" s="530" t="s">
        <v>3827</v>
      </c>
    </row>
    <row r="204" s="478" customFormat="true" ht="15" hidden="false" customHeight="false" outlineLevel="0" collapsed="false">
      <c r="A204" s="477" t="n">
        <v>201</v>
      </c>
      <c r="B204" s="478" t="s">
        <v>2966</v>
      </c>
      <c r="C204" s="477" t="n">
        <v>22</v>
      </c>
      <c r="D204" s="524" t="s">
        <v>3798</v>
      </c>
      <c r="E204" s="529" t="n">
        <v>204</v>
      </c>
      <c r="F204" s="530" t="s">
        <v>3831</v>
      </c>
    </row>
    <row r="205" s="478" customFormat="true" ht="15" hidden="false" customHeight="false" outlineLevel="0" collapsed="false">
      <c r="A205" s="488" t="n">
        <v>202</v>
      </c>
      <c r="B205" s="478" t="s">
        <v>2994</v>
      </c>
      <c r="C205" s="477" t="n">
        <v>23</v>
      </c>
      <c r="D205" s="524" t="s">
        <v>3931</v>
      </c>
      <c r="E205" s="529" t="n">
        <v>205</v>
      </c>
      <c r="F205" s="530" t="s">
        <v>3829</v>
      </c>
    </row>
    <row r="206" s="478" customFormat="true" ht="15" hidden="false" customHeight="false" outlineLevel="0" collapsed="false">
      <c r="A206" s="488" t="n">
        <v>203</v>
      </c>
      <c r="B206" s="489" t="s">
        <v>2914</v>
      </c>
      <c r="C206" s="488" t="n">
        <v>25</v>
      </c>
      <c r="D206" s="527" t="s">
        <v>3918</v>
      </c>
      <c r="E206" s="529" t="n">
        <v>206</v>
      </c>
      <c r="F206" s="530" t="s">
        <v>3849</v>
      </c>
    </row>
    <row r="207" s="478" customFormat="true" ht="15" hidden="false" customHeight="false" outlineLevel="0" collapsed="false">
      <c r="A207" s="488" t="n">
        <v>204</v>
      </c>
      <c r="B207" s="489" t="s">
        <v>2919</v>
      </c>
      <c r="C207" s="488" t="n">
        <v>24</v>
      </c>
      <c r="D207" s="527" t="s">
        <v>3919</v>
      </c>
      <c r="E207" s="529" t="n">
        <v>207</v>
      </c>
      <c r="F207" s="530" t="s">
        <v>4019</v>
      </c>
    </row>
    <row r="208" s="478" customFormat="true" ht="15" hidden="false" customHeight="false" outlineLevel="0" collapsed="false">
      <c r="A208" s="488" t="n">
        <v>205</v>
      </c>
      <c r="B208" s="489" t="s">
        <v>2924</v>
      </c>
      <c r="C208" s="488" t="n">
        <v>22</v>
      </c>
      <c r="D208" s="527" t="s">
        <v>3920</v>
      </c>
      <c r="E208" s="529" t="n">
        <v>208</v>
      </c>
      <c r="F208" s="530" t="s">
        <v>3851</v>
      </c>
    </row>
    <row r="209" s="478" customFormat="true" ht="15" hidden="false" customHeight="false" outlineLevel="0" collapsed="false">
      <c r="A209" s="488" t="n">
        <v>206</v>
      </c>
      <c r="B209" s="489" t="s">
        <v>2928</v>
      </c>
      <c r="C209" s="488" t="n">
        <v>28</v>
      </c>
      <c r="D209" s="527" t="s">
        <v>3922</v>
      </c>
      <c r="E209" s="529" t="n">
        <v>209</v>
      </c>
      <c r="F209" s="530" t="s">
        <v>4020</v>
      </c>
    </row>
    <row r="210" s="478" customFormat="true" ht="15" hidden="false" customHeight="false" outlineLevel="0" collapsed="false">
      <c r="A210" s="488" t="n">
        <v>207</v>
      </c>
      <c r="B210" s="489" t="s">
        <v>2933</v>
      </c>
      <c r="C210" s="488" t="n">
        <v>23</v>
      </c>
      <c r="D210" s="527" t="s">
        <v>3924</v>
      </c>
      <c r="E210" s="529" t="n">
        <v>210</v>
      </c>
      <c r="F210" s="530" t="s">
        <v>1213</v>
      </c>
    </row>
    <row r="211" s="478" customFormat="true" ht="15" hidden="false" customHeight="false" outlineLevel="0" collapsed="false">
      <c r="A211" s="488" t="n">
        <v>208</v>
      </c>
      <c r="B211" s="489" t="s">
        <v>2937</v>
      </c>
      <c r="C211" s="488" t="n">
        <v>24</v>
      </c>
      <c r="D211" s="527" t="s">
        <v>3925</v>
      </c>
      <c r="E211" s="529" t="n">
        <v>211</v>
      </c>
      <c r="F211" s="530" t="s">
        <v>3337</v>
      </c>
    </row>
    <row r="212" s="478" customFormat="true" ht="15" hidden="false" customHeight="false" outlineLevel="0" collapsed="false">
      <c r="A212" s="488" t="n">
        <v>209</v>
      </c>
      <c r="B212" s="489" t="s">
        <v>2941</v>
      </c>
      <c r="C212" s="488" t="n">
        <v>26</v>
      </c>
      <c r="D212" s="527" t="s">
        <v>3926</v>
      </c>
      <c r="E212" s="529" t="n">
        <v>212</v>
      </c>
      <c r="F212" s="530" t="s">
        <v>908</v>
      </c>
    </row>
    <row r="213" s="478" customFormat="true" ht="15" hidden="false" customHeight="false" outlineLevel="0" collapsed="false">
      <c r="A213" s="488" t="n">
        <v>210</v>
      </c>
      <c r="B213" s="489" t="s">
        <v>2945</v>
      </c>
      <c r="C213" s="488" t="n">
        <v>25</v>
      </c>
      <c r="D213" s="527" t="s">
        <v>3927</v>
      </c>
      <c r="E213" s="529" t="n">
        <v>213</v>
      </c>
      <c r="F213" s="530" t="s">
        <v>4021</v>
      </c>
    </row>
    <row r="214" s="478" customFormat="true" ht="15" hidden="false" customHeight="false" outlineLevel="0" collapsed="false">
      <c r="A214" s="488" t="n">
        <v>211</v>
      </c>
      <c r="B214" s="489" t="s">
        <v>2950</v>
      </c>
      <c r="C214" s="488" t="n">
        <v>23</v>
      </c>
      <c r="D214" s="527" t="s">
        <v>3932</v>
      </c>
      <c r="E214" s="529" t="n">
        <v>214</v>
      </c>
      <c r="F214" s="530" t="s">
        <v>3756</v>
      </c>
    </row>
    <row r="215" s="478" customFormat="true" ht="15" hidden="false" customHeight="false" outlineLevel="0" collapsed="false">
      <c r="A215" s="488" t="n">
        <v>212</v>
      </c>
      <c r="B215" s="489" t="s">
        <v>2954</v>
      </c>
      <c r="C215" s="488" t="n">
        <v>26</v>
      </c>
      <c r="D215" s="527" t="s">
        <v>3933</v>
      </c>
      <c r="E215" s="529" t="n">
        <v>215</v>
      </c>
      <c r="F215" s="530" t="s">
        <v>1152</v>
      </c>
    </row>
    <row r="216" s="478" customFormat="true" ht="15" hidden="false" customHeight="false" outlineLevel="0" collapsed="false">
      <c r="A216" s="488" t="n">
        <v>213</v>
      </c>
      <c r="B216" s="489" t="s">
        <v>2958</v>
      </c>
      <c r="C216" s="488" t="n">
        <v>24</v>
      </c>
      <c r="D216" s="527" t="s">
        <v>3934</v>
      </c>
      <c r="E216" s="529" t="n">
        <v>216</v>
      </c>
      <c r="F216" s="530" t="s">
        <v>4022</v>
      </c>
    </row>
    <row r="217" s="478" customFormat="true" ht="15" hidden="false" customHeight="false" outlineLevel="0" collapsed="false">
      <c r="A217" s="488" t="n">
        <v>214</v>
      </c>
      <c r="B217" s="489" t="s">
        <v>2979</v>
      </c>
      <c r="C217" s="488" t="n">
        <v>27</v>
      </c>
      <c r="D217" s="527" t="s">
        <v>3941</v>
      </c>
      <c r="E217" s="529" t="n">
        <v>217</v>
      </c>
      <c r="F217" s="530" t="s">
        <v>1601</v>
      </c>
    </row>
    <row r="218" s="478" customFormat="true" ht="15" hidden="false" customHeight="false" outlineLevel="0" collapsed="false">
      <c r="A218" s="488" t="n">
        <v>215</v>
      </c>
      <c r="B218" s="489" t="s">
        <v>3020</v>
      </c>
      <c r="C218" s="488" t="n">
        <v>27</v>
      </c>
      <c r="D218" s="527" t="s">
        <v>3603</v>
      </c>
      <c r="E218" s="529" t="n">
        <v>218</v>
      </c>
      <c r="F218" s="530" t="s">
        <v>348</v>
      </c>
    </row>
    <row r="219" s="478" customFormat="true" ht="15" hidden="false" customHeight="false" outlineLevel="0" collapsed="false">
      <c r="A219" s="488" t="n">
        <v>216</v>
      </c>
      <c r="B219" s="489" t="s">
        <v>3024</v>
      </c>
      <c r="C219" s="488" t="n">
        <v>27</v>
      </c>
      <c r="D219" s="527" t="s">
        <v>3604</v>
      </c>
      <c r="E219" s="529" t="n">
        <v>219</v>
      </c>
      <c r="F219" s="530" t="s">
        <v>609</v>
      </c>
    </row>
    <row r="220" s="489" customFormat="true" ht="15" hidden="false" customHeight="false" outlineLevel="0" collapsed="false">
      <c r="A220" s="488" t="n">
        <v>217</v>
      </c>
      <c r="B220" s="489" t="s">
        <v>3605</v>
      </c>
      <c r="C220" s="488" t="n">
        <v>27</v>
      </c>
      <c r="D220" s="527" t="s">
        <v>3606</v>
      </c>
      <c r="E220" s="529" t="n">
        <v>220</v>
      </c>
      <c r="F220" s="530" t="s">
        <v>547</v>
      </c>
    </row>
    <row r="221" s="489" customFormat="true" ht="15" hidden="false" customHeight="false" outlineLevel="0" collapsed="false">
      <c r="A221" s="488" t="n">
        <v>218</v>
      </c>
      <c r="B221" s="489" t="s">
        <v>3046</v>
      </c>
      <c r="C221" s="488" t="n">
        <v>27</v>
      </c>
      <c r="D221" s="527" t="s">
        <v>3624</v>
      </c>
      <c r="E221" s="529" t="n">
        <v>221</v>
      </c>
      <c r="F221" s="530" t="s">
        <v>3763</v>
      </c>
    </row>
    <row r="222" s="489" customFormat="true" ht="15" hidden="false" customHeight="false" outlineLevel="0" collapsed="false">
      <c r="A222" s="488" t="n">
        <v>219</v>
      </c>
      <c r="B222" s="489" t="s">
        <v>3054</v>
      </c>
      <c r="C222" s="488" t="n">
        <v>27</v>
      </c>
      <c r="D222" s="527" t="s">
        <v>3628</v>
      </c>
      <c r="E222" s="529" t="n">
        <v>222</v>
      </c>
      <c r="F222" s="530" t="s">
        <v>3273</v>
      </c>
    </row>
    <row r="223" s="489" customFormat="true" ht="15" hidden="false" customHeight="false" outlineLevel="0" collapsed="false">
      <c r="A223" s="488" t="n">
        <v>220</v>
      </c>
      <c r="B223" s="505" t="s">
        <v>3074</v>
      </c>
      <c r="C223" s="506" t="n">
        <v>28</v>
      </c>
      <c r="D223" s="527" t="s">
        <v>3667</v>
      </c>
      <c r="E223" s="529" t="n">
        <v>223</v>
      </c>
      <c r="F223" s="530" t="s">
        <v>3661</v>
      </c>
    </row>
    <row r="224" s="489" customFormat="true" ht="15" hidden="false" customHeight="false" outlineLevel="0" collapsed="false">
      <c r="A224" s="488" t="n">
        <v>221</v>
      </c>
      <c r="B224" s="489" t="s">
        <v>3062</v>
      </c>
      <c r="C224" s="488" t="n">
        <v>27</v>
      </c>
      <c r="D224" s="527" t="s">
        <v>3663</v>
      </c>
      <c r="E224" s="529" t="n">
        <v>224</v>
      </c>
      <c r="F224" s="530" t="s">
        <v>3664</v>
      </c>
    </row>
    <row r="225" s="489" customFormat="true" ht="15" hidden="false" customHeight="false" outlineLevel="0" collapsed="false">
      <c r="A225" s="488" t="n">
        <v>222</v>
      </c>
      <c r="B225" s="489" t="s">
        <v>3162</v>
      </c>
      <c r="C225" s="488" t="n">
        <v>23</v>
      </c>
      <c r="D225" s="527" t="s">
        <v>3727</v>
      </c>
      <c r="E225" s="529" t="n">
        <v>225</v>
      </c>
      <c r="F225" s="530" t="s">
        <v>3788</v>
      </c>
    </row>
    <row r="226" s="489" customFormat="true" ht="15" hidden="false" customHeight="false" outlineLevel="0" collapsed="false">
      <c r="A226" s="488" t="n">
        <v>223</v>
      </c>
      <c r="B226" s="489" t="s">
        <v>3166</v>
      </c>
      <c r="C226" s="488" t="n">
        <v>25</v>
      </c>
      <c r="D226" s="527" t="s">
        <v>3729</v>
      </c>
      <c r="E226" s="529" t="n">
        <v>226</v>
      </c>
      <c r="F226" s="530" t="s">
        <v>3792</v>
      </c>
    </row>
    <row r="227" s="489" customFormat="true" ht="15" hidden="false" customHeight="false" outlineLevel="0" collapsed="false">
      <c r="A227" s="488" t="n">
        <v>224</v>
      </c>
      <c r="B227" s="489" t="s">
        <v>3170</v>
      </c>
      <c r="C227" s="488" t="n">
        <v>24</v>
      </c>
      <c r="D227" s="527" t="s">
        <v>3731</v>
      </c>
      <c r="E227" s="529" t="n">
        <v>227</v>
      </c>
      <c r="F227" s="530" t="s">
        <v>3728</v>
      </c>
    </row>
    <row r="228" s="489" customFormat="true" ht="15" hidden="false" customHeight="false" outlineLevel="0" collapsed="false">
      <c r="A228" s="488" t="n">
        <v>225</v>
      </c>
      <c r="B228" s="505" t="s">
        <v>3259</v>
      </c>
      <c r="C228" s="506" t="n">
        <v>23</v>
      </c>
      <c r="D228" s="527" t="s">
        <v>3859</v>
      </c>
      <c r="E228" s="529" t="n">
        <v>228</v>
      </c>
      <c r="F228" s="530" t="s">
        <v>1316</v>
      </c>
    </row>
    <row r="229" s="489" customFormat="true" ht="15" hidden="false" customHeight="false" outlineLevel="0" collapsed="false">
      <c r="A229" s="488" t="n">
        <v>226</v>
      </c>
      <c r="B229" s="489" t="s">
        <v>2860</v>
      </c>
      <c r="C229" s="488" t="n">
        <v>29</v>
      </c>
      <c r="D229" s="527" t="s">
        <v>3640</v>
      </c>
      <c r="E229" s="529" t="n">
        <v>229</v>
      </c>
      <c r="F229" s="530" t="s">
        <v>425</v>
      </c>
    </row>
    <row r="230" s="489" customFormat="true" ht="15" hidden="false" customHeight="false" outlineLevel="0" collapsed="false">
      <c r="A230" s="488" t="n">
        <v>227</v>
      </c>
      <c r="B230" s="489" t="s">
        <v>2835</v>
      </c>
      <c r="C230" s="488" t="n">
        <v>30</v>
      </c>
      <c r="D230" s="527" t="s">
        <v>3599</v>
      </c>
      <c r="E230" s="529" t="n">
        <v>230</v>
      </c>
      <c r="F230" s="530" t="s">
        <v>1348</v>
      </c>
    </row>
    <row r="231" s="489" customFormat="true" ht="15" hidden="false" customHeight="false" outlineLevel="0" collapsed="false">
      <c r="A231" s="488" t="n">
        <v>228</v>
      </c>
      <c r="B231" s="489" t="s">
        <v>2897</v>
      </c>
      <c r="C231" s="488" t="n">
        <v>25</v>
      </c>
      <c r="D231" s="527" t="s">
        <v>3749</v>
      </c>
      <c r="E231" s="529" t="n">
        <v>231</v>
      </c>
      <c r="F231" s="530" t="s">
        <v>1043</v>
      </c>
    </row>
    <row r="232" s="489" customFormat="true" ht="15" hidden="false" customHeight="false" outlineLevel="0" collapsed="false">
      <c r="A232" s="488" t="n">
        <v>229</v>
      </c>
      <c r="B232" s="489" t="s">
        <v>2902</v>
      </c>
      <c r="C232" s="488" t="n">
        <v>24</v>
      </c>
      <c r="D232" s="527" t="s">
        <v>3751</v>
      </c>
      <c r="E232" s="529" t="n">
        <v>232</v>
      </c>
      <c r="F232" s="530" t="s">
        <v>291</v>
      </c>
    </row>
    <row r="233" s="489" customFormat="true" ht="15" hidden="false" customHeight="false" outlineLevel="0" collapsed="false">
      <c r="A233" s="488" t="n">
        <v>230</v>
      </c>
      <c r="B233" s="491" t="s">
        <v>2908</v>
      </c>
      <c r="C233" s="492" t="n">
        <v>23</v>
      </c>
      <c r="D233" s="527" t="s">
        <v>3752</v>
      </c>
      <c r="E233" s="529" t="n">
        <v>233</v>
      </c>
      <c r="F233" s="530" t="s">
        <v>985</v>
      </c>
    </row>
    <row r="234" s="489" customFormat="true" ht="15" hidden="false" customHeight="false" outlineLevel="0" collapsed="false">
      <c r="A234" s="488" t="n">
        <v>231</v>
      </c>
      <c r="B234" s="491" t="s">
        <v>4023</v>
      </c>
      <c r="C234" s="492" t="n">
        <v>27</v>
      </c>
      <c r="D234" s="527" t="s">
        <v>3971</v>
      </c>
      <c r="E234" s="529" t="n">
        <v>234</v>
      </c>
      <c r="F234" s="530" t="s">
        <v>1550</v>
      </c>
    </row>
    <row r="235" s="489" customFormat="true" ht="15" hidden="false" customHeight="false" outlineLevel="0" collapsed="false">
      <c r="A235" s="488" t="n">
        <v>232</v>
      </c>
      <c r="B235" s="489" t="s">
        <v>2922</v>
      </c>
      <c r="C235" s="488" t="n">
        <v>25</v>
      </c>
      <c r="D235" s="527" t="s">
        <v>3783</v>
      </c>
      <c r="E235" s="529" t="n">
        <v>235</v>
      </c>
      <c r="F235" s="530" t="s">
        <v>1854</v>
      </c>
    </row>
    <row r="236" s="489" customFormat="true" ht="15" hidden="false" customHeight="false" outlineLevel="0" collapsed="false">
      <c r="A236" s="488" t="n">
        <v>233</v>
      </c>
      <c r="B236" s="489" t="s">
        <v>2927</v>
      </c>
      <c r="C236" s="488" t="n">
        <v>23</v>
      </c>
      <c r="D236" s="527" t="s">
        <v>3785</v>
      </c>
      <c r="E236" s="529" t="n">
        <v>236</v>
      </c>
      <c r="F236" s="530" t="s">
        <v>1931</v>
      </c>
    </row>
    <row r="237" s="489" customFormat="true" ht="15" hidden="false" customHeight="false" outlineLevel="0" collapsed="false">
      <c r="A237" s="488" t="n">
        <v>234</v>
      </c>
      <c r="B237" s="491" t="s">
        <v>3130</v>
      </c>
      <c r="C237" s="492" t="n">
        <v>21</v>
      </c>
      <c r="D237" s="527" t="s">
        <v>4024</v>
      </c>
      <c r="E237" s="529" t="n">
        <v>237</v>
      </c>
      <c r="F237" s="530" t="s">
        <v>293</v>
      </c>
    </row>
    <row r="238" s="489" customFormat="true" ht="15" hidden="false" customHeight="false" outlineLevel="0" collapsed="false">
      <c r="A238" s="488" t="n">
        <v>235</v>
      </c>
      <c r="B238" s="489" t="s">
        <v>2957</v>
      </c>
      <c r="C238" s="488" t="n">
        <v>23</v>
      </c>
      <c r="D238" s="527" t="s">
        <v>3795</v>
      </c>
      <c r="E238" s="529" t="n">
        <v>238</v>
      </c>
      <c r="F238" s="530" t="s">
        <v>3913</v>
      </c>
    </row>
    <row r="239" s="489" customFormat="true" ht="15" hidden="false" customHeight="false" outlineLevel="0" collapsed="false">
      <c r="A239" s="488" t="n">
        <v>236</v>
      </c>
      <c r="B239" s="489" t="s">
        <v>2962</v>
      </c>
      <c r="C239" s="488" t="n">
        <v>23</v>
      </c>
      <c r="D239" s="527" t="s">
        <v>3796</v>
      </c>
      <c r="E239" s="529" t="n">
        <v>239</v>
      </c>
      <c r="F239" s="530" t="s">
        <v>3825</v>
      </c>
    </row>
    <row r="240" s="489" customFormat="true" ht="15" hidden="false" customHeight="false" outlineLevel="0" collapsed="false">
      <c r="A240" s="488" t="n">
        <v>237</v>
      </c>
      <c r="B240" s="491" t="s">
        <v>2974</v>
      </c>
      <c r="C240" s="492" t="n">
        <v>26</v>
      </c>
      <c r="D240" s="533" t="s">
        <v>3801</v>
      </c>
      <c r="E240" s="529" t="n">
        <v>240</v>
      </c>
      <c r="F240" s="530" t="s">
        <v>4025</v>
      </c>
    </row>
    <row r="241" s="489" customFormat="true" ht="15" hidden="false" customHeight="false" outlineLevel="0" collapsed="false">
      <c r="A241" s="488" t="n">
        <v>238</v>
      </c>
      <c r="B241" s="491" t="s">
        <v>3075</v>
      </c>
      <c r="C241" s="492" t="n">
        <v>23</v>
      </c>
      <c r="D241" s="527" t="s">
        <v>3974</v>
      </c>
      <c r="E241" s="529" t="n">
        <v>241</v>
      </c>
      <c r="F241" s="530" t="s">
        <v>3035</v>
      </c>
    </row>
    <row r="242" s="489" customFormat="true" ht="15" hidden="false" customHeight="false" outlineLevel="0" collapsed="false">
      <c r="A242" s="488" t="n">
        <v>239</v>
      </c>
      <c r="B242" s="489" t="s">
        <v>3080</v>
      </c>
      <c r="C242" s="488" t="n">
        <v>22</v>
      </c>
      <c r="D242" s="527" t="s">
        <v>3975</v>
      </c>
      <c r="E242" s="529" t="n">
        <v>242</v>
      </c>
      <c r="F242" s="530" t="s">
        <v>4026</v>
      </c>
    </row>
    <row r="243" s="489" customFormat="true" ht="15" hidden="false" customHeight="false" outlineLevel="0" collapsed="false">
      <c r="A243" s="488" t="n">
        <v>240</v>
      </c>
      <c r="B243" s="489" t="s">
        <v>2999</v>
      </c>
      <c r="C243" s="488" t="n">
        <v>22</v>
      </c>
      <c r="D243" s="527" t="s">
        <v>3953</v>
      </c>
      <c r="E243" s="529" t="n">
        <v>243</v>
      </c>
      <c r="F243" s="530" t="s">
        <v>3917</v>
      </c>
    </row>
    <row r="244" s="489" customFormat="true" ht="15" hidden="false" customHeight="false" outlineLevel="0" collapsed="false">
      <c r="A244" s="488" t="n">
        <v>241</v>
      </c>
      <c r="B244" s="489" t="s">
        <v>3025</v>
      </c>
      <c r="C244" s="488" t="n">
        <v>24</v>
      </c>
      <c r="D244" s="527" t="s">
        <v>3961</v>
      </c>
      <c r="E244" s="529" t="n">
        <v>244</v>
      </c>
      <c r="F244" s="530" t="s">
        <v>4027</v>
      </c>
    </row>
    <row r="245" s="489" customFormat="true" ht="15" hidden="false" customHeight="false" outlineLevel="0" collapsed="false">
      <c r="A245" s="488" t="n">
        <v>242</v>
      </c>
      <c r="B245" s="489" t="s">
        <v>3047</v>
      </c>
      <c r="C245" s="488" t="n">
        <v>24</v>
      </c>
      <c r="D245" s="527" t="s">
        <v>3967</v>
      </c>
      <c r="E245" s="529" t="n">
        <v>245</v>
      </c>
      <c r="F245" s="530" t="s">
        <v>4028</v>
      </c>
    </row>
    <row r="246" s="489" customFormat="true" ht="15" hidden="false" customHeight="false" outlineLevel="0" collapsed="false">
      <c r="A246" s="488" t="n">
        <v>243</v>
      </c>
      <c r="B246" s="489" t="s">
        <v>2800</v>
      </c>
      <c r="C246" s="488" t="n">
        <v>29</v>
      </c>
      <c r="D246" s="527" t="s">
        <v>3462</v>
      </c>
      <c r="E246" s="529" t="n">
        <v>246</v>
      </c>
      <c r="F246" s="530" t="s">
        <v>1107</v>
      </c>
    </row>
    <row r="247" s="489" customFormat="true" ht="15" hidden="false" customHeight="false" outlineLevel="0" collapsed="false">
      <c r="A247" s="488" t="n">
        <v>244</v>
      </c>
      <c r="B247" s="489" t="s">
        <v>2883</v>
      </c>
      <c r="C247" s="488" t="n">
        <v>29</v>
      </c>
      <c r="D247" s="527" t="s">
        <v>3522</v>
      </c>
      <c r="E247" s="529" t="n">
        <v>247</v>
      </c>
      <c r="F247" s="530" t="s">
        <v>4029</v>
      </c>
    </row>
    <row r="248" s="489" customFormat="true" ht="15" hidden="false" customHeight="false" outlineLevel="0" collapsed="false">
      <c r="A248" s="488" t="n">
        <v>245</v>
      </c>
      <c r="B248" s="489" t="s">
        <v>3096</v>
      </c>
      <c r="C248" s="488" t="n">
        <v>22</v>
      </c>
      <c r="D248" s="527" t="s">
        <v>3689</v>
      </c>
      <c r="E248" s="529" t="n">
        <v>248</v>
      </c>
      <c r="F248" s="530" t="s">
        <v>3210</v>
      </c>
    </row>
    <row r="249" s="489" customFormat="true" ht="15" hidden="false" customHeight="false" outlineLevel="0" collapsed="false">
      <c r="A249" s="488" t="n">
        <v>246</v>
      </c>
      <c r="B249" s="489" t="s">
        <v>3104</v>
      </c>
      <c r="C249" s="488" t="n">
        <v>22</v>
      </c>
      <c r="D249" s="527" t="s">
        <v>3698</v>
      </c>
      <c r="E249" s="529" t="n">
        <v>249</v>
      </c>
      <c r="F249" s="530" t="s">
        <v>3806</v>
      </c>
    </row>
    <row r="250" s="489" customFormat="true" ht="15" hidden="false" customHeight="false" outlineLevel="0" collapsed="false">
      <c r="A250" s="488" t="n">
        <v>247</v>
      </c>
      <c r="B250" s="489" t="s">
        <v>3108</v>
      </c>
      <c r="C250" s="488" t="n">
        <v>24</v>
      </c>
      <c r="D250" s="527" t="s">
        <v>3700</v>
      </c>
      <c r="E250" s="529" t="n">
        <v>250</v>
      </c>
      <c r="F250" s="530" t="s">
        <v>1188</v>
      </c>
    </row>
    <row r="251" s="489" customFormat="true" ht="15" hidden="false" customHeight="false" outlineLevel="0" collapsed="false">
      <c r="A251" s="488" t="n">
        <v>248</v>
      </c>
      <c r="B251" s="489" t="s">
        <v>3112</v>
      </c>
      <c r="C251" s="488" t="n">
        <v>24</v>
      </c>
      <c r="D251" s="527" t="s">
        <v>3702</v>
      </c>
      <c r="E251" s="529" t="n">
        <v>251</v>
      </c>
      <c r="F251" s="530" t="s">
        <v>799</v>
      </c>
    </row>
    <row r="252" s="489" customFormat="true" ht="15" hidden="false" customHeight="false" outlineLevel="0" collapsed="false">
      <c r="A252" s="488" t="n">
        <v>249</v>
      </c>
      <c r="B252" s="489" t="s">
        <v>3116</v>
      </c>
      <c r="C252" s="488" t="n">
        <v>24</v>
      </c>
      <c r="D252" s="527" t="s">
        <v>3703</v>
      </c>
      <c r="E252" s="529" t="n">
        <v>252</v>
      </c>
      <c r="F252" s="530" t="s">
        <v>2078</v>
      </c>
    </row>
    <row r="253" s="489" customFormat="true" ht="15" hidden="false" customHeight="false" outlineLevel="0" collapsed="false">
      <c r="A253" s="488" t="n">
        <v>250</v>
      </c>
      <c r="B253" s="489" t="s">
        <v>3995</v>
      </c>
      <c r="C253" s="488" t="n">
        <v>21</v>
      </c>
      <c r="D253" s="527" t="s">
        <v>3714</v>
      </c>
      <c r="E253" s="529" t="n">
        <v>253</v>
      </c>
      <c r="F253" s="530" t="s">
        <v>170</v>
      </c>
    </row>
    <row r="254" s="489" customFormat="true" ht="15" hidden="false" customHeight="false" outlineLevel="0" collapsed="false">
      <c r="A254" s="488" t="n">
        <v>251</v>
      </c>
      <c r="B254" s="489" t="s">
        <v>3120</v>
      </c>
      <c r="C254" s="488" t="n">
        <v>26</v>
      </c>
      <c r="D254" s="527" t="s">
        <v>3704</v>
      </c>
      <c r="E254" s="529" t="n">
        <v>254</v>
      </c>
      <c r="F254" s="530" t="s">
        <v>3863</v>
      </c>
    </row>
    <row r="255" s="489" customFormat="true" ht="15" hidden="false" customHeight="false" outlineLevel="0" collapsed="false">
      <c r="A255" s="488" t="n">
        <v>252</v>
      </c>
      <c r="B255" s="489" t="s">
        <v>3124</v>
      </c>
      <c r="C255" s="488" t="n">
        <v>26</v>
      </c>
      <c r="D255" s="527" t="s">
        <v>3706</v>
      </c>
      <c r="E255" s="529" t="n">
        <v>255</v>
      </c>
      <c r="F255" s="530" t="s">
        <v>3797</v>
      </c>
    </row>
    <row r="256" s="489" customFormat="true" ht="15" hidden="false" customHeight="false" outlineLevel="0" collapsed="false">
      <c r="A256" s="488" t="n">
        <v>253</v>
      </c>
      <c r="B256" s="489" t="s">
        <v>3128</v>
      </c>
      <c r="C256" s="488" t="n">
        <v>23</v>
      </c>
      <c r="D256" s="527" t="s">
        <v>3707</v>
      </c>
      <c r="E256" s="529" t="n">
        <v>256</v>
      </c>
      <c r="F256" s="530" t="s">
        <v>3409</v>
      </c>
    </row>
    <row r="257" s="489" customFormat="true" ht="15" hidden="false" customHeight="false" outlineLevel="0" collapsed="false">
      <c r="A257" s="488" t="n">
        <v>254</v>
      </c>
      <c r="B257" s="489" t="s">
        <v>3132</v>
      </c>
      <c r="C257" s="488" t="n">
        <v>22</v>
      </c>
      <c r="D257" s="527" t="s">
        <v>3709</v>
      </c>
      <c r="E257" s="529" t="n">
        <v>257</v>
      </c>
      <c r="F257" s="530" t="s">
        <v>1057</v>
      </c>
    </row>
    <row r="258" s="489" customFormat="true" ht="15" hidden="false" customHeight="false" outlineLevel="0" collapsed="false">
      <c r="A258" s="488" t="n">
        <v>254</v>
      </c>
      <c r="B258" s="489" t="s">
        <v>3140</v>
      </c>
      <c r="C258" s="488" t="n">
        <v>22</v>
      </c>
      <c r="D258" s="527" t="s">
        <v>3711</v>
      </c>
      <c r="E258" s="529" t="n">
        <v>258</v>
      </c>
      <c r="F258" s="531" t="s">
        <v>3683</v>
      </c>
    </row>
    <row r="259" s="489" customFormat="true" ht="15" hidden="false" customHeight="false" outlineLevel="0" collapsed="false">
      <c r="A259" s="488" t="n">
        <v>256</v>
      </c>
      <c r="B259" s="489" t="s">
        <v>3145</v>
      </c>
      <c r="C259" s="488" t="n">
        <v>24</v>
      </c>
      <c r="D259" s="527" t="s">
        <v>3713</v>
      </c>
      <c r="E259" s="529" t="n">
        <v>259</v>
      </c>
      <c r="F259" s="531" t="s">
        <v>3712</v>
      </c>
    </row>
    <row r="260" s="489" customFormat="true" ht="15" hidden="false" customHeight="false" outlineLevel="0" collapsed="false">
      <c r="A260" s="488" t="n">
        <v>257</v>
      </c>
      <c r="B260" s="489" t="s">
        <v>3996</v>
      </c>
      <c r="C260" s="488" t="n">
        <v>24</v>
      </c>
      <c r="D260" s="527" t="s">
        <v>4030</v>
      </c>
      <c r="E260" s="529" t="n">
        <v>260</v>
      </c>
      <c r="F260" s="530" t="s">
        <v>3557</v>
      </c>
    </row>
    <row r="261" s="489" customFormat="true" ht="15" hidden="false" customHeight="false" outlineLevel="0" collapsed="false">
      <c r="A261" s="488" t="n">
        <v>258</v>
      </c>
      <c r="B261" s="489" t="s">
        <v>3142</v>
      </c>
      <c r="C261" s="488" t="n">
        <v>24</v>
      </c>
      <c r="D261" s="527" t="s">
        <v>3720</v>
      </c>
      <c r="E261" s="529" t="n">
        <v>261</v>
      </c>
      <c r="F261" s="530" t="s">
        <v>626</v>
      </c>
    </row>
    <row r="262" s="489" customFormat="true" ht="15" hidden="false" customHeight="false" outlineLevel="0" collapsed="false">
      <c r="A262" s="488" t="n">
        <v>259</v>
      </c>
      <c r="B262" s="489" t="s">
        <v>3146</v>
      </c>
      <c r="C262" s="488" t="n">
        <v>26</v>
      </c>
      <c r="D262" s="527" t="s">
        <v>3722</v>
      </c>
      <c r="E262" s="529" t="n">
        <v>262</v>
      </c>
      <c r="F262" s="530" t="s">
        <v>1624</v>
      </c>
    </row>
    <row r="263" s="489" customFormat="true" ht="15" hidden="false" customHeight="false" outlineLevel="0" collapsed="false">
      <c r="A263" s="488" t="n">
        <v>260</v>
      </c>
      <c r="B263" s="489" t="s">
        <v>3154</v>
      </c>
      <c r="C263" s="488" t="n">
        <v>23</v>
      </c>
      <c r="D263" s="527" t="s">
        <v>3724</v>
      </c>
      <c r="E263" s="529" t="n">
        <v>263</v>
      </c>
      <c r="F263" s="530" t="s">
        <v>429</v>
      </c>
    </row>
    <row r="264" s="489" customFormat="true" ht="15" hidden="false" customHeight="false" outlineLevel="0" collapsed="false">
      <c r="A264" s="488" t="n">
        <v>261</v>
      </c>
      <c r="B264" s="489" t="s">
        <v>3174</v>
      </c>
      <c r="C264" s="488" t="n">
        <v>23</v>
      </c>
      <c r="D264" s="527" t="s">
        <v>3732</v>
      </c>
      <c r="E264" s="529" t="n">
        <v>264</v>
      </c>
      <c r="F264" s="530" t="s">
        <v>1780</v>
      </c>
    </row>
    <row r="265" s="489" customFormat="true" ht="15" hidden="false" customHeight="false" outlineLevel="0" collapsed="false">
      <c r="A265" s="488" t="n">
        <v>262</v>
      </c>
      <c r="B265" s="489" t="s">
        <v>3182</v>
      </c>
      <c r="C265" s="488" t="n">
        <v>24</v>
      </c>
      <c r="D265" s="527" t="s">
        <v>3734</v>
      </c>
      <c r="E265" s="529" t="n">
        <v>265</v>
      </c>
      <c r="F265" s="530" t="s">
        <v>1493</v>
      </c>
    </row>
    <row r="266" s="489" customFormat="true" ht="15" hidden="false" customHeight="false" outlineLevel="0" collapsed="false">
      <c r="A266" s="488" t="n">
        <v>263</v>
      </c>
      <c r="B266" s="489" t="s">
        <v>3186</v>
      </c>
      <c r="C266" s="488" t="n">
        <v>24</v>
      </c>
      <c r="D266" s="527" t="s">
        <v>3735</v>
      </c>
      <c r="E266" s="529" t="n">
        <v>266</v>
      </c>
      <c r="F266" s="531" t="s">
        <v>3715</v>
      </c>
    </row>
    <row r="267" s="489" customFormat="true" ht="15" hidden="false" customHeight="false" outlineLevel="0" collapsed="false">
      <c r="A267" s="488" t="n">
        <v>264</v>
      </c>
      <c r="B267" s="489" t="s">
        <v>3194</v>
      </c>
      <c r="C267" s="488" t="n">
        <v>23</v>
      </c>
      <c r="D267" s="527" t="s">
        <v>3737</v>
      </c>
      <c r="E267" s="529" t="n">
        <v>267</v>
      </c>
      <c r="F267" s="531" t="s">
        <v>3705</v>
      </c>
    </row>
    <row r="268" s="489" customFormat="true" ht="15" hidden="false" customHeight="false" outlineLevel="0" collapsed="false">
      <c r="A268" s="488" t="n">
        <v>265</v>
      </c>
      <c r="B268" s="489" t="s">
        <v>3214</v>
      </c>
      <c r="C268" s="488" t="n">
        <v>25</v>
      </c>
      <c r="D268" s="527" t="s">
        <v>3766</v>
      </c>
      <c r="E268" s="529" t="n">
        <v>268</v>
      </c>
      <c r="F268" s="530" t="s">
        <v>996</v>
      </c>
    </row>
    <row r="269" s="489" customFormat="true" ht="15" hidden="false" customHeight="false" outlineLevel="0" collapsed="false">
      <c r="A269" s="488" t="n">
        <v>266</v>
      </c>
      <c r="B269" s="505" t="s">
        <v>3222</v>
      </c>
      <c r="C269" s="506" t="n">
        <v>24</v>
      </c>
      <c r="D269" s="527" t="s">
        <v>3769</v>
      </c>
      <c r="E269" s="529" t="n">
        <v>269</v>
      </c>
      <c r="F269" s="530" t="s">
        <v>1785</v>
      </c>
    </row>
    <row r="270" s="489" customFormat="true" ht="15" hidden="false" customHeight="false" outlineLevel="0" collapsed="false">
      <c r="A270" s="488" t="n">
        <v>267</v>
      </c>
      <c r="B270" s="489" t="s">
        <v>3241</v>
      </c>
      <c r="C270" s="488" t="n">
        <v>24</v>
      </c>
      <c r="D270" s="527" t="s">
        <v>3775</v>
      </c>
      <c r="E270" s="529" t="n">
        <v>270</v>
      </c>
      <c r="F270" s="530" t="s">
        <v>3843</v>
      </c>
    </row>
    <row r="271" s="489" customFormat="true" ht="15" hidden="false" customHeight="false" outlineLevel="0" collapsed="false">
      <c r="A271" s="488" t="n">
        <v>268</v>
      </c>
      <c r="B271" s="489" t="s">
        <v>3286</v>
      </c>
      <c r="C271" s="488" t="n">
        <v>21</v>
      </c>
      <c r="D271" s="527" t="s">
        <v>3876</v>
      </c>
      <c r="E271" s="529" t="n">
        <v>271</v>
      </c>
      <c r="F271" s="530" t="s">
        <v>1114</v>
      </c>
    </row>
    <row r="272" s="489" customFormat="true" ht="15" hidden="false" customHeight="false" outlineLevel="0" collapsed="false">
      <c r="A272" s="488" t="n">
        <v>269</v>
      </c>
      <c r="B272" s="489" t="s">
        <v>3066</v>
      </c>
      <c r="C272" s="488" t="n">
        <v>23</v>
      </c>
      <c r="D272" s="527" t="s">
        <v>3665</v>
      </c>
      <c r="E272" s="529" t="n">
        <v>272</v>
      </c>
      <c r="F272" s="530" t="s">
        <v>1699</v>
      </c>
    </row>
    <row r="273" s="489" customFormat="true" ht="15" hidden="false" customHeight="false" outlineLevel="0" collapsed="false">
      <c r="A273" s="543" t="n">
        <v>270</v>
      </c>
      <c r="B273" s="489" t="s">
        <v>3245</v>
      </c>
      <c r="C273" s="488" t="n">
        <v>22</v>
      </c>
      <c r="D273" s="527" t="s">
        <v>3777</v>
      </c>
      <c r="E273" s="529" t="n">
        <v>273</v>
      </c>
      <c r="F273" s="530" t="s">
        <v>262</v>
      </c>
    </row>
    <row r="274" s="489" customFormat="true" ht="15" hidden="false" customHeight="false" outlineLevel="0" collapsed="false">
      <c r="A274" s="488" t="n">
        <v>271</v>
      </c>
      <c r="B274" s="489" t="s">
        <v>2963</v>
      </c>
      <c r="C274" s="488" t="n">
        <v>25</v>
      </c>
      <c r="D274" s="527" t="s">
        <v>3935</v>
      </c>
      <c r="E274" s="529" t="n">
        <v>274</v>
      </c>
      <c r="F274" s="530" t="s">
        <v>565</v>
      </c>
    </row>
    <row r="275" s="489" customFormat="true" ht="15" hidden="false" customHeight="false" outlineLevel="0" collapsed="false">
      <c r="A275" s="488" t="n">
        <v>272</v>
      </c>
      <c r="B275" s="489" t="s">
        <v>2967</v>
      </c>
      <c r="C275" s="488" t="n">
        <v>27</v>
      </c>
      <c r="D275" s="527" t="s">
        <v>3936</v>
      </c>
      <c r="E275" s="529" t="n">
        <v>275</v>
      </c>
      <c r="F275" s="530" t="s">
        <v>2050</v>
      </c>
    </row>
    <row r="276" s="489" customFormat="true" ht="15" hidden="false" customHeight="false" outlineLevel="0" collapsed="false">
      <c r="A276" s="488" t="n">
        <v>273</v>
      </c>
      <c r="B276" s="489" t="s">
        <v>2975</v>
      </c>
      <c r="C276" s="488" t="n">
        <v>28</v>
      </c>
      <c r="D276" s="527" t="s">
        <v>3939</v>
      </c>
      <c r="E276" s="529" t="n">
        <v>276</v>
      </c>
      <c r="F276" s="530" t="s">
        <v>367</v>
      </c>
    </row>
    <row r="277" s="489" customFormat="true" ht="15" hidden="false" customHeight="false" outlineLevel="0" collapsed="false">
      <c r="A277" s="488" t="n">
        <v>274</v>
      </c>
      <c r="B277" s="489" t="s">
        <v>2983</v>
      </c>
      <c r="C277" s="488" t="n">
        <v>24</v>
      </c>
      <c r="D277" s="527" t="s">
        <v>3976</v>
      </c>
      <c r="E277" s="493" t="n">
        <v>277</v>
      </c>
      <c r="F277" s="457" t="s">
        <v>3871</v>
      </c>
    </row>
    <row r="278" s="489" customFormat="true" ht="15" hidden="false" customHeight="false" outlineLevel="0" collapsed="false">
      <c r="A278" s="488" t="n">
        <v>275</v>
      </c>
      <c r="B278" s="489" t="s">
        <v>2987</v>
      </c>
      <c r="C278" s="488" t="n">
        <v>28</v>
      </c>
      <c r="D278" s="527" t="s">
        <v>3977</v>
      </c>
      <c r="E278" s="493" t="n">
        <v>278</v>
      </c>
      <c r="F278" s="457" t="s">
        <v>592</v>
      </c>
    </row>
    <row r="279" s="489" customFormat="true" ht="15" hidden="false" customHeight="false" outlineLevel="0" collapsed="false">
      <c r="A279" s="488" t="n">
        <v>276</v>
      </c>
      <c r="B279" s="489" t="s">
        <v>2738</v>
      </c>
      <c r="C279" s="488" t="n">
        <v>38</v>
      </c>
      <c r="D279" s="527" t="s">
        <v>3439</v>
      </c>
      <c r="E279" s="493" t="n">
        <v>279</v>
      </c>
      <c r="F279" s="457" t="s">
        <v>4031</v>
      </c>
    </row>
    <row r="280" s="489" customFormat="true" ht="15" hidden="false" customHeight="false" outlineLevel="0" collapsed="false">
      <c r="A280" s="488" t="n">
        <v>277</v>
      </c>
      <c r="B280" s="489" t="s">
        <v>2890</v>
      </c>
      <c r="C280" s="488" t="n">
        <v>35</v>
      </c>
      <c r="D280" s="527" t="s">
        <v>3809</v>
      </c>
      <c r="E280" s="493" t="n">
        <v>280</v>
      </c>
      <c r="F280" s="457" t="s">
        <v>4032</v>
      </c>
    </row>
    <row r="281" s="489" customFormat="true" ht="15" hidden="false" customHeight="false" outlineLevel="0" collapsed="false">
      <c r="A281" s="488" t="n">
        <v>278</v>
      </c>
      <c r="B281" s="489" t="s">
        <v>2909</v>
      </c>
      <c r="C281" s="488" t="n">
        <v>37</v>
      </c>
      <c r="D281" s="527" t="s">
        <v>3816</v>
      </c>
      <c r="E281" s="493" t="n">
        <v>281</v>
      </c>
      <c r="F281" s="457" t="s">
        <v>3347</v>
      </c>
    </row>
    <row r="282" s="489" customFormat="true" ht="15" hidden="false" customHeight="false" outlineLevel="0" collapsed="false">
      <c r="A282" s="488" t="n">
        <v>279</v>
      </c>
      <c r="B282" s="489" t="s">
        <v>2971</v>
      </c>
      <c r="C282" s="488" t="n">
        <v>41</v>
      </c>
      <c r="D282" s="527" t="s">
        <v>3937</v>
      </c>
      <c r="E282" s="493" t="n">
        <v>282</v>
      </c>
      <c r="F282" s="457" t="s">
        <v>3790</v>
      </c>
    </row>
    <row r="283" s="489" customFormat="true" ht="15" hidden="false" customHeight="false" outlineLevel="0" collapsed="false">
      <c r="A283" s="488" t="n">
        <v>280</v>
      </c>
      <c r="B283" s="489" t="s">
        <v>2991</v>
      </c>
      <c r="C283" s="488" t="n">
        <v>32</v>
      </c>
      <c r="D283" s="527" t="s">
        <v>3937</v>
      </c>
      <c r="E283" s="493" t="n">
        <v>283</v>
      </c>
      <c r="F283" s="508" t="s">
        <v>4033</v>
      </c>
    </row>
    <row r="284" s="489" customFormat="true" ht="15" hidden="false" customHeight="false" outlineLevel="0" collapsed="false">
      <c r="A284" s="488" t="n">
        <v>281</v>
      </c>
      <c r="B284" s="489" t="s">
        <v>2886</v>
      </c>
      <c r="C284" s="488" t="n">
        <v>30</v>
      </c>
      <c r="D284" s="527" t="s">
        <v>3808</v>
      </c>
      <c r="E284" s="493" t="n">
        <v>284</v>
      </c>
      <c r="F284" s="495" t="s">
        <v>3810</v>
      </c>
    </row>
    <row r="285" s="489" customFormat="true" ht="15" hidden="false" customHeight="false" outlineLevel="0" collapsed="false">
      <c r="A285" s="488" t="n">
        <v>282</v>
      </c>
      <c r="B285" s="489" t="s">
        <v>2825</v>
      </c>
      <c r="C285" s="488" t="n">
        <v>33</v>
      </c>
      <c r="D285" s="527" t="s">
        <v>3588</v>
      </c>
      <c r="E285" s="493" t="n">
        <v>285</v>
      </c>
      <c r="F285" s="457" t="s">
        <v>1690</v>
      </c>
    </row>
    <row r="286" s="489" customFormat="true" ht="15" hidden="false" customHeight="false" outlineLevel="0" collapsed="false">
      <c r="A286" s="488" t="n">
        <v>283</v>
      </c>
      <c r="B286" s="489" t="s">
        <v>3248</v>
      </c>
      <c r="C286" s="488" t="n">
        <v>21</v>
      </c>
      <c r="D286" s="527" t="s">
        <v>3850</v>
      </c>
      <c r="E286" s="493" t="n">
        <v>286</v>
      </c>
      <c r="F286" s="457" t="s">
        <v>1045</v>
      </c>
    </row>
    <row r="287" s="489" customFormat="true" ht="15" hidden="false" customHeight="false" outlineLevel="0" collapsed="false">
      <c r="A287" s="488" t="n">
        <v>284</v>
      </c>
      <c r="B287" s="489" t="s">
        <v>3061</v>
      </c>
      <c r="C287" s="488" t="n">
        <v>22</v>
      </c>
      <c r="D287" s="527" t="s">
        <v>3662</v>
      </c>
      <c r="E287" s="493" t="n">
        <v>287</v>
      </c>
      <c r="F287" s="457" t="s">
        <v>3341</v>
      </c>
    </row>
    <row r="288" s="489" customFormat="true" ht="15" hidden="false" customHeight="false" outlineLevel="0" collapsed="false">
      <c r="A288" s="488" t="n">
        <v>285</v>
      </c>
      <c r="B288" s="489" t="s">
        <v>3177</v>
      </c>
      <c r="C288" s="488" t="n">
        <v>22</v>
      </c>
      <c r="D288" s="527" t="s">
        <v>3824</v>
      </c>
      <c r="E288" s="493" t="n">
        <v>288</v>
      </c>
      <c r="F288" s="457" t="s">
        <v>4034</v>
      </c>
    </row>
    <row r="289" s="489" customFormat="true" ht="15" hidden="false" customHeight="false" outlineLevel="0" collapsed="false">
      <c r="A289" s="488" t="n">
        <v>286</v>
      </c>
      <c r="B289" s="489" t="s">
        <v>3181</v>
      </c>
      <c r="C289" s="488" t="n">
        <v>24</v>
      </c>
      <c r="D289" s="527" t="s">
        <v>3826</v>
      </c>
      <c r="E289" s="493" t="n">
        <v>289</v>
      </c>
      <c r="F289" s="457" t="s">
        <v>4035</v>
      </c>
    </row>
    <row r="290" s="489" customFormat="true" ht="15" hidden="false" customHeight="false" outlineLevel="0" collapsed="false">
      <c r="A290" s="488" t="n">
        <v>287</v>
      </c>
      <c r="B290" s="489" t="s">
        <v>3997</v>
      </c>
      <c r="C290" s="488" t="n">
        <v>24</v>
      </c>
      <c r="D290" s="527" t="s">
        <v>4036</v>
      </c>
      <c r="E290" s="493" t="n">
        <v>290</v>
      </c>
      <c r="F290" s="457" t="s">
        <v>4037</v>
      </c>
    </row>
    <row r="291" s="489" customFormat="true" ht="15" hidden="false" customHeight="false" outlineLevel="0" collapsed="false">
      <c r="A291" s="488" t="n">
        <v>288</v>
      </c>
      <c r="B291" s="489" t="s">
        <v>3185</v>
      </c>
      <c r="C291" s="488" t="n">
        <v>26</v>
      </c>
      <c r="D291" s="527" t="s">
        <v>3828</v>
      </c>
      <c r="E291" s="493" t="n">
        <v>291</v>
      </c>
      <c r="F291" s="457" t="s">
        <v>4038</v>
      </c>
    </row>
    <row r="292" s="489" customFormat="true" ht="15" hidden="false" customHeight="false" outlineLevel="0" collapsed="false">
      <c r="A292" s="488" t="n">
        <v>289</v>
      </c>
      <c r="B292" s="489" t="s">
        <v>3136</v>
      </c>
      <c r="C292" s="488" t="n">
        <v>24</v>
      </c>
      <c r="D292" s="527" t="s">
        <v>3710</v>
      </c>
      <c r="E292" s="493" t="n">
        <v>292</v>
      </c>
      <c r="F292" s="457" t="s">
        <v>613</v>
      </c>
    </row>
    <row r="293" s="489" customFormat="true" ht="15" hidden="false" customHeight="false" outlineLevel="0" collapsed="false">
      <c r="A293" s="488" t="n">
        <v>290</v>
      </c>
      <c r="B293" s="489" t="s">
        <v>3193</v>
      </c>
      <c r="C293" s="488" t="n">
        <v>23</v>
      </c>
      <c r="D293" s="527" t="s">
        <v>3832</v>
      </c>
      <c r="E293" s="493" t="n">
        <v>293</v>
      </c>
      <c r="F293" s="457" t="s">
        <v>827</v>
      </c>
    </row>
    <row r="294" s="489" customFormat="true" ht="15" hidden="false" customHeight="false" outlineLevel="0" collapsed="false">
      <c r="A294" s="488" t="n">
        <v>291</v>
      </c>
      <c r="B294" s="489" t="s">
        <v>3196</v>
      </c>
      <c r="C294" s="488" t="n">
        <v>25</v>
      </c>
      <c r="D294" s="527" t="s">
        <v>3834</v>
      </c>
      <c r="E294" s="493" t="n">
        <v>294</v>
      </c>
      <c r="F294" s="457" t="s">
        <v>2106</v>
      </c>
    </row>
    <row r="295" s="489" customFormat="true" ht="15" hidden="false" customHeight="false" outlineLevel="0" collapsed="false">
      <c r="A295" s="488" t="n">
        <v>292</v>
      </c>
      <c r="B295" s="489" t="s">
        <v>3201</v>
      </c>
      <c r="C295" s="488" t="n">
        <v>23</v>
      </c>
      <c r="D295" s="527" t="s">
        <v>3835</v>
      </c>
      <c r="E295" s="493" t="n">
        <v>295</v>
      </c>
      <c r="F295" s="457" t="s">
        <v>3930</v>
      </c>
    </row>
    <row r="296" s="489" customFormat="true" ht="15" hidden="false" customHeight="false" outlineLevel="0" collapsed="false">
      <c r="A296" s="488" t="n">
        <v>293</v>
      </c>
      <c r="B296" s="489" t="s">
        <v>3271</v>
      </c>
      <c r="C296" s="488" t="n">
        <v>23</v>
      </c>
      <c r="D296" s="527" t="s">
        <v>3868</v>
      </c>
      <c r="E296" s="493" t="n">
        <v>296</v>
      </c>
      <c r="F296" s="457" t="s">
        <v>4039</v>
      </c>
    </row>
    <row r="297" s="489" customFormat="true" ht="15" hidden="false" customHeight="false" outlineLevel="0" collapsed="false">
      <c r="A297" s="488" t="n">
        <v>294</v>
      </c>
      <c r="B297" s="489" t="s">
        <v>3189</v>
      </c>
      <c r="C297" s="488" t="n">
        <v>25</v>
      </c>
      <c r="D297" s="527" t="s">
        <v>3830</v>
      </c>
      <c r="E297" s="493" t="n">
        <v>297</v>
      </c>
      <c r="F297" s="457" t="s">
        <v>1984</v>
      </c>
    </row>
    <row r="298" s="489" customFormat="true" ht="15" hidden="false" customHeight="false" outlineLevel="0" collapsed="false">
      <c r="A298" s="488" t="n">
        <v>295</v>
      </c>
      <c r="B298" s="489" t="s">
        <v>3274</v>
      </c>
      <c r="C298" s="488" t="n">
        <v>22</v>
      </c>
      <c r="D298" s="527" t="s">
        <v>3869</v>
      </c>
      <c r="E298" s="493" t="n">
        <v>298</v>
      </c>
      <c r="F298" s="495" t="s">
        <v>739</v>
      </c>
    </row>
    <row r="299" s="489" customFormat="true" ht="15" hidden="false" customHeight="false" outlineLevel="0" collapsed="false">
      <c r="A299" s="488" t="n">
        <v>296</v>
      </c>
      <c r="B299" s="489" t="s">
        <v>3231</v>
      </c>
      <c r="C299" s="488" t="n">
        <v>28</v>
      </c>
      <c r="D299" s="527" t="s">
        <v>3844</v>
      </c>
      <c r="E299" s="493" t="n">
        <v>299</v>
      </c>
      <c r="F299" s="457" t="s">
        <v>1521</v>
      </c>
    </row>
    <row r="300" s="489" customFormat="true" ht="15" hidden="false" customHeight="false" outlineLevel="0" collapsed="false">
      <c r="A300" s="488" t="n">
        <v>297</v>
      </c>
      <c r="B300" s="489" t="s">
        <v>3233</v>
      </c>
      <c r="C300" s="488" t="n">
        <v>22</v>
      </c>
      <c r="D300" s="527" t="s">
        <v>3772</v>
      </c>
      <c r="E300" s="493" t="n">
        <v>300</v>
      </c>
      <c r="F300" s="457" t="s">
        <v>1938</v>
      </c>
    </row>
    <row r="301" s="489" customFormat="true" ht="15" hidden="false" customHeight="false" outlineLevel="0" collapsed="false">
      <c r="A301" s="488" t="n">
        <v>298</v>
      </c>
      <c r="B301" s="489" t="s">
        <v>908</v>
      </c>
      <c r="C301" s="488" t="n">
        <v>22</v>
      </c>
      <c r="D301" s="527" t="s">
        <v>3852</v>
      </c>
      <c r="E301" s="493" t="n">
        <v>301</v>
      </c>
      <c r="F301" s="457" t="s">
        <v>1170</v>
      </c>
    </row>
    <row r="302" s="489" customFormat="true" ht="15" hidden="false" customHeight="false" outlineLevel="0" collapsed="false">
      <c r="A302" s="488" t="n">
        <v>299</v>
      </c>
      <c r="B302" s="489" t="s">
        <v>3396</v>
      </c>
      <c r="C302" s="488" t="n">
        <v>23</v>
      </c>
      <c r="D302" s="532" t="s">
        <v>4040</v>
      </c>
      <c r="E302" s="493" t="n">
        <v>302</v>
      </c>
      <c r="F302" s="495" t="s">
        <v>105</v>
      </c>
    </row>
    <row r="303" s="489" customFormat="true" ht="15" hidden="false" customHeight="false" outlineLevel="0" collapsed="false">
      <c r="A303" s="488" t="n">
        <v>300</v>
      </c>
      <c r="B303" s="489" t="s">
        <v>3197</v>
      </c>
      <c r="C303" s="488" t="n">
        <v>26</v>
      </c>
      <c r="D303" s="532" t="s">
        <v>3761</v>
      </c>
      <c r="E303" s="493" t="n">
        <v>303</v>
      </c>
      <c r="F303" s="495" t="s">
        <v>567</v>
      </c>
    </row>
    <row r="304" s="489" customFormat="true" ht="15" hidden="false" customHeight="false" outlineLevel="0" collapsed="false">
      <c r="A304" s="488" t="n">
        <v>301</v>
      </c>
      <c r="B304" s="489" t="s">
        <v>3210</v>
      </c>
      <c r="C304" s="488" t="n">
        <v>25</v>
      </c>
      <c r="D304" s="527" t="s">
        <v>3765</v>
      </c>
      <c r="E304" s="493" t="n">
        <v>304</v>
      </c>
      <c r="F304" s="457" t="s">
        <v>3845</v>
      </c>
    </row>
    <row r="305" s="489" customFormat="true" ht="15" hidden="false" customHeight="false" outlineLevel="0" collapsed="false">
      <c r="A305" s="488" t="n">
        <v>302</v>
      </c>
      <c r="B305" s="489" t="s">
        <v>3252</v>
      </c>
      <c r="C305" s="488" t="n">
        <v>26</v>
      </c>
      <c r="D305" s="527" t="s">
        <v>3779</v>
      </c>
      <c r="E305" s="493" t="n">
        <v>305</v>
      </c>
      <c r="F305" s="495" t="s">
        <v>301</v>
      </c>
    </row>
    <row r="306" s="489" customFormat="true" ht="15" hidden="false" customHeight="false" outlineLevel="0" collapsed="false">
      <c r="A306" s="488" t="n">
        <v>303</v>
      </c>
      <c r="B306" s="489" t="s">
        <v>3058</v>
      </c>
      <c r="C306" s="488" t="n">
        <v>29</v>
      </c>
      <c r="D306" s="527" t="s">
        <v>3630</v>
      </c>
      <c r="E306" s="493" t="n">
        <v>306</v>
      </c>
      <c r="F306" s="457" t="s">
        <v>500</v>
      </c>
    </row>
    <row r="307" s="489" customFormat="true" ht="15" hidden="false" customHeight="false" outlineLevel="0" collapsed="false">
      <c r="A307" s="488" t="n">
        <v>304</v>
      </c>
      <c r="B307" s="489" t="s">
        <v>3079</v>
      </c>
      <c r="C307" s="488" t="n">
        <v>29</v>
      </c>
      <c r="D307" s="527" t="s">
        <v>3630</v>
      </c>
      <c r="E307" s="493" t="n">
        <v>307</v>
      </c>
      <c r="F307" s="457" t="s">
        <v>258</v>
      </c>
    </row>
    <row r="308" s="489" customFormat="true" ht="15" hidden="false" customHeight="false" outlineLevel="0" collapsed="false">
      <c r="A308" s="488" t="n">
        <v>305</v>
      </c>
      <c r="B308" s="489" t="s">
        <v>3121</v>
      </c>
      <c r="C308" s="488" t="n">
        <v>28</v>
      </c>
      <c r="D308" s="527" t="s">
        <v>3630</v>
      </c>
      <c r="E308" s="493" t="n">
        <v>308</v>
      </c>
      <c r="F308" s="457" t="s">
        <v>4041</v>
      </c>
    </row>
    <row r="309" s="489" customFormat="true" ht="15" hidden="false" customHeight="false" outlineLevel="0" collapsed="false">
      <c r="A309" s="488" t="n">
        <v>306</v>
      </c>
      <c r="B309" s="489" t="s">
        <v>3129</v>
      </c>
      <c r="C309" s="488" t="n">
        <v>29</v>
      </c>
      <c r="D309" s="527" t="s">
        <v>3630</v>
      </c>
      <c r="E309" s="493" t="n">
        <v>309</v>
      </c>
      <c r="F309" s="457" t="s">
        <v>811</v>
      </c>
    </row>
    <row r="310" s="489" customFormat="true" ht="15" hidden="false" customHeight="false" outlineLevel="0" collapsed="false">
      <c r="A310" s="488" t="n">
        <v>307</v>
      </c>
      <c r="B310" s="489" t="s">
        <v>2936</v>
      </c>
      <c r="C310" s="488" t="n">
        <v>31</v>
      </c>
      <c r="D310" s="527" t="s">
        <v>3787</v>
      </c>
      <c r="E310" s="493" t="n">
        <v>310</v>
      </c>
      <c r="F310" s="457" t="s">
        <v>4042</v>
      </c>
    </row>
    <row r="311" s="489" customFormat="true" ht="15" hidden="false" customHeight="false" outlineLevel="0" collapsed="false">
      <c r="A311" s="488" t="n">
        <v>308</v>
      </c>
      <c r="B311" s="489" t="s">
        <v>2940</v>
      </c>
      <c r="C311" s="488" t="n">
        <v>25</v>
      </c>
      <c r="D311" s="527" t="s">
        <v>3789</v>
      </c>
      <c r="E311" s="493" t="n">
        <v>311</v>
      </c>
      <c r="F311" s="457" t="s">
        <v>1626</v>
      </c>
    </row>
    <row r="312" s="489" customFormat="true" ht="15" hidden="false" customHeight="false" outlineLevel="0" collapsed="false">
      <c r="A312" s="488" t="n">
        <v>309</v>
      </c>
      <c r="B312" s="489" t="s">
        <v>2944</v>
      </c>
      <c r="C312" s="488" t="n">
        <v>26</v>
      </c>
      <c r="D312" s="527" t="s">
        <v>3791</v>
      </c>
      <c r="E312" s="493" t="n">
        <v>312</v>
      </c>
      <c r="F312" s="457" t="s">
        <v>435</v>
      </c>
    </row>
    <row r="313" s="489" customFormat="true" ht="15" hidden="false" customHeight="false" outlineLevel="0" collapsed="false">
      <c r="A313" s="488" t="n">
        <v>310</v>
      </c>
      <c r="B313" s="489" t="s">
        <v>2953</v>
      </c>
      <c r="C313" s="488" t="n">
        <v>30</v>
      </c>
      <c r="D313" s="527" t="s">
        <v>3794</v>
      </c>
      <c r="E313" s="497" t="n">
        <v>313</v>
      </c>
      <c r="F313" s="498" t="s">
        <v>1451</v>
      </c>
    </row>
    <row r="314" s="489" customFormat="true" ht="15" hidden="false" customHeight="false" outlineLevel="0" collapsed="false">
      <c r="A314" s="488" t="n">
        <v>311</v>
      </c>
      <c r="B314" s="491" t="s">
        <v>2917</v>
      </c>
      <c r="C314" s="492" t="n">
        <v>24</v>
      </c>
      <c r="D314" s="527" t="s">
        <v>3782</v>
      </c>
      <c r="E314" s="497" t="n">
        <v>314</v>
      </c>
      <c r="F314" s="498" t="s">
        <v>632</v>
      </c>
    </row>
    <row r="315" s="489" customFormat="true" ht="15" hidden="false" customHeight="false" outlineLevel="0" collapsed="false">
      <c r="A315" s="488" t="n">
        <v>312</v>
      </c>
      <c r="B315" s="489" t="s">
        <v>3106</v>
      </c>
      <c r="C315" s="488" t="n">
        <v>22</v>
      </c>
      <c r="D315" s="527" t="s">
        <v>4043</v>
      </c>
      <c r="E315" s="497" t="n">
        <v>315</v>
      </c>
      <c r="F315" s="498" t="s">
        <v>1422</v>
      </c>
    </row>
    <row r="316" s="489" customFormat="true" ht="15" hidden="false" customHeight="false" outlineLevel="0" collapsed="false">
      <c r="A316" s="488" t="n">
        <v>313</v>
      </c>
      <c r="B316" s="491" t="s">
        <v>2982</v>
      </c>
      <c r="C316" s="492" t="n">
        <v>28</v>
      </c>
      <c r="D316" s="527" t="s">
        <v>3804</v>
      </c>
      <c r="E316" s="494"/>
      <c r="F316" s="457"/>
    </row>
    <row r="317" s="489" customFormat="true" ht="15" hidden="false" customHeight="false" outlineLevel="0" collapsed="false">
      <c r="A317" s="488" t="n">
        <v>314</v>
      </c>
      <c r="B317" s="489" t="s">
        <v>3190</v>
      </c>
      <c r="C317" s="488" t="n">
        <v>28</v>
      </c>
      <c r="D317" s="527" t="s">
        <v>3736</v>
      </c>
      <c r="E317" s="494"/>
      <c r="F317" s="457"/>
    </row>
    <row r="318" s="489" customFormat="true" ht="15" hidden="false" customHeight="false" outlineLevel="0" collapsed="false">
      <c r="A318" s="488" t="n">
        <v>315</v>
      </c>
      <c r="B318" s="489" t="s">
        <v>3202</v>
      </c>
      <c r="C318" s="488" t="n">
        <v>28</v>
      </c>
      <c r="D318" s="527" t="s">
        <v>3762</v>
      </c>
      <c r="E318" s="494"/>
      <c r="F318" s="457"/>
    </row>
    <row r="319" s="489" customFormat="true" ht="15" hidden="false" customHeight="false" outlineLevel="0" collapsed="false">
      <c r="A319" s="488" t="n">
        <v>316</v>
      </c>
      <c r="B319" s="489" t="s">
        <v>3218</v>
      </c>
      <c r="C319" s="488" t="n">
        <v>28</v>
      </c>
      <c r="D319" s="527" t="s">
        <v>3768</v>
      </c>
      <c r="E319" s="494"/>
      <c r="F319" s="457"/>
    </row>
    <row r="320" s="489" customFormat="true" ht="15" hidden="false" customHeight="false" outlineLevel="0" collapsed="false">
      <c r="A320" s="488" t="n">
        <v>317</v>
      </c>
      <c r="B320" s="489" t="s">
        <v>3228</v>
      </c>
      <c r="C320" s="488" t="n">
        <v>29</v>
      </c>
      <c r="D320" s="527" t="s">
        <v>3770</v>
      </c>
      <c r="E320" s="494"/>
      <c r="F320" s="457"/>
    </row>
    <row r="321" s="489" customFormat="true" ht="15" hidden="false" customHeight="false" outlineLevel="0" collapsed="false">
      <c r="A321" s="488" t="n">
        <v>318</v>
      </c>
      <c r="B321" s="489" t="s">
        <v>3249</v>
      </c>
      <c r="C321" s="488" t="n">
        <v>28</v>
      </c>
      <c r="D321" s="527" t="s">
        <v>3778</v>
      </c>
      <c r="E321" s="494"/>
      <c r="F321" s="457"/>
    </row>
    <row r="322" s="489" customFormat="true" ht="15" hidden="false" customHeight="false" outlineLevel="0" collapsed="false">
      <c r="A322" s="488" t="n">
        <v>319</v>
      </c>
      <c r="B322" s="489" t="s">
        <v>3262</v>
      </c>
      <c r="C322" s="488" t="n">
        <v>26</v>
      </c>
      <c r="D322" s="527" t="s">
        <v>3862</v>
      </c>
      <c r="E322" s="494"/>
      <c r="F322" s="457"/>
    </row>
    <row r="323" s="489" customFormat="true" ht="15" hidden="false" customHeight="false" outlineLevel="0" collapsed="false">
      <c r="A323" s="488" t="n">
        <v>320</v>
      </c>
      <c r="B323" s="489" t="s">
        <v>3265</v>
      </c>
      <c r="C323" s="488" t="n">
        <v>26</v>
      </c>
      <c r="D323" s="527" t="s">
        <v>3864</v>
      </c>
      <c r="E323" s="494"/>
      <c r="F323" s="457"/>
    </row>
    <row r="324" s="489" customFormat="true" ht="15" hidden="false" customHeight="false" outlineLevel="0" collapsed="false">
      <c r="A324" s="488" t="n">
        <v>321</v>
      </c>
      <c r="B324" s="489" t="s">
        <v>3255</v>
      </c>
      <c r="C324" s="488" t="n">
        <v>23</v>
      </c>
      <c r="D324" s="527" t="s">
        <v>3853</v>
      </c>
      <c r="E324" s="494"/>
      <c r="F324" s="457"/>
    </row>
    <row r="325" s="489" customFormat="true" ht="15" hidden="false" customHeight="false" outlineLevel="0" collapsed="false">
      <c r="A325" s="488" t="n">
        <v>322</v>
      </c>
      <c r="B325" s="489" t="s">
        <v>3221</v>
      </c>
      <c r="C325" s="488" t="n">
        <v>21</v>
      </c>
      <c r="D325" s="527" t="s">
        <v>3841</v>
      </c>
      <c r="E325" s="494"/>
      <c r="F325" s="457"/>
    </row>
    <row r="326" s="489" customFormat="true" ht="15" hidden="false" customHeight="false" outlineLevel="0" collapsed="false">
      <c r="A326" s="493" t="n">
        <v>323</v>
      </c>
      <c r="B326" s="489" t="s">
        <v>2740</v>
      </c>
      <c r="C326" s="488" t="n">
        <v>30</v>
      </c>
      <c r="D326" s="527" t="s">
        <v>3428</v>
      </c>
      <c r="E326" s="494"/>
      <c r="F326" s="457"/>
    </row>
    <row r="327" s="489" customFormat="true" ht="15" hidden="false" customHeight="false" outlineLevel="0" collapsed="false">
      <c r="A327" s="493" t="n">
        <v>324</v>
      </c>
      <c r="B327" s="489" t="s">
        <v>2752</v>
      </c>
      <c r="C327" s="488" t="n">
        <v>32</v>
      </c>
      <c r="D327" s="527" t="s">
        <v>3428</v>
      </c>
      <c r="E327" s="494"/>
      <c r="F327" s="457"/>
    </row>
    <row r="328" s="489" customFormat="true" ht="15" hidden="false" customHeight="false" outlineLevel="0" collapsed="false">
      <c r="A328" s="493" t="n">
        <v>325</v>
      </c>
      <c r="B328" s="457" t="s">
        <v>3411</v>
      </c>
      <c r="C328" s="493" t="n">
        <v>23</v>
      </c>
      <c r="D328" s="534" t="s">
        <v>4044</v>
      </c>
      <c r="E328" s="510"/>
      <c r="F328" s="495"/>
    </row>
    <row r="329" s="489" customFormat="true" ht="15" hidden="false" customHeight="false" outlineLevel="0" collapsed="false">
      <c r="A329" s="493" t="n">
        <v>326</v>
      </c>
      <c r="B329" s="457" t="s">
        <v>3998</v>
      </c>
      <c r="C329" s="493" t="n">
        <v>22</v>
      </c>
      <c r="D329" s="534" t="s">
        <v>4045</v>
      </c>
      <c r="E329" s="494"/>
      <c r="F329" s="457"/>
    </row>
    <row r="330" s="489" customFormat="true" ht="15" hidden="false" customHeight="false" outlineLevel="0" collapsed="false">
      <c r="A330" s="493" t="n">
        <v>327</v>
      </c>
      <c r="B330" s="457" t="s">
        <v>3370</v>
      </c>
      <c r="C330" s="493" t="n">
        <v>23</v>
      </c>
      <c r="D330" s="534" t="s">
        <v>4046</v>
      </c>
      <c r="E330" s="494"/>
      <c r="F330" s="457"/>
    </row>
    <row r="331" s="489" customFormat="true" ht="15" hidden="false" customHeight="false" outlineLevel="0" collapsed="false">
      <c r="A331" s="493" t="n">
        <v>328</v>
      </c>
      <c r="B331" s="457" t="s">
        <v>3289</v>
      </c>
      <c r="C331" s="493" t="n">
        <v>25</v>
      </c>
      <c r="D331" s="534" t="s">
        <v>3878</v>
      </c>
      <c r="E331" s="494"/>
      <c r="F331" s="457"/>
    </row>
    <row r="332" s="489" customFormat="true" ht="15" hidden="false" customHeight="false" outlineLevel="0" collapsed="false">
      <c r="A332" s="493" t="n">
        <v>329</v>
      </c>
      <c r="B332" s="457" t="s">
        <v>3292</v>
      </c>
      <c r="C332" s="493" t="n">
        <v>26</v>
      </c>
      <c r="D332" s="534" t="s">
        <v>3880</v>
      </c>
      <c r="E332" s="494"/>
      <c r="F332" s="457"/>
    </row>
    <row r="333" s="489" customFormat="true" ht="15" hidden="false" customHeight="false" outlineLevel="0" collapsed="false">
      <c r="A333" s="493" t="n">
        <v>330</v>
      </c>
      <c r="B333" s="457" t="s">
        <v>3295</v>
      </c>
      <c r="C333" s="493" t="n">
        <v>23</v>
      </c>
      <c r="D333" s="534" t="s">
        <v>3882</v>
      </c>
      <c r="E333" s="494"/>
      <c r="F333" s="457"/>
    </row>
    <row r="334" s="489" customFormat="true" ht="15" hidden="false" customHeight="false" outlineLevel="0" collapsed="false">
      <c r="A334" s="493" t="n">
        <v>331</v>
      </c>
      <c r="B334" s="457" t="s">
        <v>3298</v>
      </c>
      <c r="C334" s="493" t="n">
        <v>23</v>
      </c>
      <c r="D334" s="534" t="s">
        <v>3884</v>
      </c>
      <c r="E334" s="494"/>
      <c r="F334" s="457"/>
    </row>
    <row r="335" s="489" customFormat="true" ht="15" hidden="false" customHeight="false" outlineLevel="0" collapsed="false">
      <c r="A335" s="493" t="n">
        <v>332</v>
      </c>
      <c r="B335" s="457" t="s">
        <v>3300</v>
      </c>
      <c r="C335" s="493" t="n">
        <v>24</v>
      </c>
      <c r="D335" s="534" t="s">
        <v>3885</v>
      </c>
      <c r="E335" s="494"/>
      <c r="F335" s="457"/>
    </row>
    <row r="336" s="489" customFormat="true" ht="15" hidden="false" customHeight="false" outlineLevel="0" collapsed="false">
      <c r="A336" s="493" t="n">
        <v>333</v>
      </c>
      <c r="B336" s="457" t="s">
        <v>3302</v>
      </c>
      <c r="C336" s="493" t="n">
        <v>26</v>
      </c>
      <c r="D336" s="534" t="s">
        <v>3887</v>
      </c>
      <c r="E336" s="494"/>
      <c r="F336" s="508"/>
    </row>
    <row r="337" s="489" customFormat="true" ht="15" hidden="false" customHeight="false" outlineLevel="0" collapsed="false">
      <c r="A337" s="493" t="n">
        <v>334</v>
      </c>
      <c r="B337" s="457" t="s">
        <v>3317</v>
      </c>
      <c r="C337" s="493" t="n">
        <v>26</v>
      </c>
      <c r="D337" s="534" t="s">
        <v>3894</v>
      </c>
      <c r="E337" s="494"/>
      <c r="F337" s="457"/>
    </row>
    <row r="338" s="489" customFormat="true" ht="15" hidden="false" customHeight="false" outlineLevel="0" collapsed="false">
      <c r="A338" s="493" t="n">
        <v>335</v>
      </c>
      <c r="B338" s="457" t="s">
        <v>3320</v>
      </c>
      <c r="C338" s="493" t="n">
        <v>23</v>
      </c>
      <c r="D338" s="534" t="s">
        <v>3895</v>
      </c>
      <c r="E338" s="494"/>
      <c r="F338" s="457"/>
    </row>
    <row r="339" s="489" customFormat="true" ht="15" hidden="false" customHeight="false" outlineLevel="0" collapsed="false">
      <c r="A339" s="493" t="n">
        <v>336</v>
      </c>
      <c r="B339" s="457" t="s">
        <v>3323</v>
      </c>
      <c r="C339" s="493" t="n">
        <v>28</v>
      </c>
      <c r="D339" s="534" t="s">
        <v>3897</v>
      </c>
      <c r="E339" s="494"/>
      <c r="F339" s="457"/>
    </row>
    <row r="340" s="489" customFormat="true" ht="15" hidden="false" customHeight="false" outlineLevel="0" collapsed="false">
      <c r="A340" s="493" t="n">
        <v>337</v>
      </c>
      <c r="B340" s="457" t="s">
        <v>3999</v>
      </c>
      <c r="C340" s="493" t="n">
        <v>24</v>
      </c>
      <c r="D340" s="534" t="s">
        <v>4047</v>
      </c>
      <c r="E340" s="494"/>
      <c r="F340" s="457"/>
    </row>
    <row r="341" s="489" customFormat="true" ht="15" hidden="false" customHeight="false" outlineLevel="0" collapsed="false">
      <c r="A341" s="493" t="n">
        <v>338</v>
      </c>
      <c r="B341" s="457" t="s">
        <v>3329</v>
      </c>
      <c r="C341" s="493" t="n">
        <v>22</v>
      </c>
      <c r="D341" s="534" t="s">
        <v>3900</v>
      </c>
      <c r="E341" s="494"/>
      <c r="F341" s="508"/>
    </row>
    <row r="342" s="489" customFormat="true" ht="15" hidden="false" customHeight="false" outlineLevel="0" collapsed="false">
      <c r="A342" s="493" t="n">
        <v>339</v>
      </c>
      <c r="B342" s="457" t="s">
        <v>3332</v>
      </c>
      <c r="C342" s="493" t="n">
        <v>28</v>
      </c>
      <c r="D342" s="534" t="s">
        <v>3901</v>
      </c>
      <c r="E342" s="494"/>
      <c r="F342" s="457"/>
    </row>
    <row r="343" s="457" customFormat="true" ht="15" hidden="false" customHeight="false" outlineLevel="0" collapsed="false">
      <c r="A343" s="493" t="n">
        <v>340</v>
      </c>
      <c r="B343" s="457" t="s">
        <v>3335</v>
      </c>
      <c r="C343" s="493" t="n">
        <v>28</v>
      </c>
      <c r="D343" s="534" t="s">
        <v>3902</v>
      </c>
      <c r="E343" s="550"/>
    </row>
    <row r="344" s="457" customFormat="true" ht="15" hidden="false" customHeight="false" outlineLevel="0" collapsed="false">
      <c r="A344" s="493" t="n">
        <v>341</v>
      </c>
      <c r="B344" s="457" t="s">
        <v>3380</v>
      </c>
      <c r="C344" s="493" t="n">
        <v>22</v>
      </c>
      <c r="D344" s="534" t="s">
        <v>4048</v>
      </c>
      <c r="E344" s="494"/>
    </row>
    <row r="345" s="457" customFormat="true" ht="15" hidden="false" customHeight="false" outlineLevel="0" collapsed="false">
      <c r="A345" s="493" t="n">
        <v>342</v>
      </c>
      <c r="B345" s="457" t="s">
        <v>3402</v>
      </c>
      <c r="C345" s="493" t="n">
        <v>21</v>
      </c>
      <c r="D345" s="534" t="s">
        <v>4049</v>
      </c>
      <c r="E345" s="494"/>
    </row>
    <row r="346" s="457" customFormat="true" ht="15" hidden="false" customHeight="false" outlineLevel="0" collapsed="false">
      <c r="A346" s="493" t="n">
        <v>343</v>
      </c>
      <c r="B346" s="457" t="s">
        <v>3305</v>
      </c>
      <c r="C346" s="493" t="n">
        <v>23</v>
      </c>
      <c r="D346" s="534" t="s">
        <v>3889</v>
      </c>
      <c r="E346" s="494"/>
    </row>
    <row r="347" s="457" customFormat="true" ht="15" hidden="false" customHeight="false" outlineLevel="0" collapsed="false">
      <c r="A347" s="493" t="n">
        <v>344</v>
      </c>
      <c r="B347" s="457" t="s">
        <v>3338</v>
      </c>
      <c r="C347" s="493" t="n">
        <v>22</v>
      </c>
      <c r="D347" s="534" t="s">
        <v>3903</v>
      </c>
      <c r="E347" s="494"/>
    </row>
    <row r="348" s="457" customFormat="true" ht="15" hidden="false" customHeight="false" outlineLevel="0" collapsed="false">
      <c r="A348" s="493" t="n">
        <v>345</v>
      </c>
      <c r="B348" s="457" t="s">
        <v>3366</v>
      </c>
      <c r="C348" s="493" t="n">
        <v>25</v>
      </c>
      <c r="D348" s="534" t="s">
        <v>4050</v>
      </c>
      <c r="E348" s="494"/>
    </row>
    <row r="349" s="457" customFormat="true" ht="15" hidden="false" customHeight="false" outlineLevel="0" collapsed="false">
      <c r="A349" s="493" t="n">
        <v>346</v>
      </c>
      <c r="B349" s="457" t="s">
        <v>3341</v>
      </c>
      <c r="C349" s="493" t="n">
        <v>25</v>
      </c>
      <c r="D349" s="534" t="s">
        <v>3904</v>
      </c>
      <c r="E349" s="493"/>
    </row>
    <row r="350" s="457" customFormat="true" ht="15" hidden="false" customHeight="false" outlineLevel="0" collapsed="false">
      <c r="A350" s="493" t="n">
        <v>347</v>
      </c>
      <c r="B350" s="457" t="s">
        <v>3344</v>
      </c>
      <c r="C350" s="493" t="n">
        <v>24</v>
      </c>
      <c r="D350" s="534" t="s">
        <v>3906</v>
      </c>
      <c r="E350" s="493"/>
      <c r="F350" s="495"/>
    </row>
    <row r="351" s="457" customFormat="true" ht="15" hidden="false" customHeight="false" outlineLevel="0" collapsed="false">
      <c r="A351" s="493" t="n">
        <v>348</v>
      </c>
      <c r="B351" s="457" t="s">
        <v>3347</v>
      </c>
      <c r="C351" s="493" t="n">
        <v>25</v>
      </c>
      <c r="D351" s="534" t="s">
        <v>3908</v>
      </c>
      <c r="E351" s="494"/>
    </row>
    <row r="352" s="457" customFormat="true" ht="15" hidden="false" customHeight="false" outlineLevel="0" collapsed="false">
      <c r="A352" s="493" t="n">
        <v>349</v>
      </c>
      <c r="B352" s="457" t="s">
        <v>3350</v>
      </c>
      <c r="C352" s="493" t="n">
        <v>27</v>
      </c>
      <c r="D352" s="534" t="s">
        <v>3909</v>
      </c>
      <c r="E352" s="493"/>
      <c r="F352" s="495"/>
    </row>
    <row r="353" s="457" customFormat="true" ht="15" hidden="false" customHeight="false" outlineLevel="0" collapsed="false">
      <c r="A353" s="493" t="n">
        <v>350</v>
      </c>
      <c r="B353" s="457" t="s">
        <v>3353</v>
      </c>
      <c r="C353" s="493" t="n">
        <v>24</v>
      </c>
      <c r="D353" s="534" t="s">
        <v>3910</v>
      </c>
      <c r="E353" s="494"/>
    </row>
    <row r="354" s="457" customFormat="true" ht="15" hidden="false" customHeight="false" outlineLevel="0" collapsed="false">
      <c r="A354" s="493" t="n">
        <v>351</v>
      </c>
      <c r="B354" s="457" t="s">
        <v>3359</v>
      </c>
      <c r="C354" s="493" t="n">
        <v>25</v>
      </c>
      <c r="D354" s="534" t="s">
        <v>3914</v>
      </c>
      <c r="E354" s="494"/>
    </row>
    <row r="355" s="457" customFormat="true" ht="15" hidden="false" customHeight="false" outlineLevel="0" collapsed="false">
      <c r="A355" s="493" t="n">
        <v>352</v>
      </c>
      <c r="B355" s="457" t="s">
        <v>3361</v>
      </c>
      <c r="C355" s="493" t="n">
        <v>25</v>
      </c>
      <c r="D355" s="534" t="s">
        <v>3916</v>
      </c>
      <c r="E355" s="494"/>
    </row>
    <row r="356" s="457" customFormat="true" ht="15" hidden="false" customHeight="false" outlineLevel="0" collapsed="false">
      <c r="A356" s="493" t="n">
        <v>353</v>
      </c>
      <c r="B356" s="457" t="s">
        <v>3367</v>
      </c>
      <c r="C356" s="493" t="n">
        <v>25</v>
      </c>
      <c r="D356" s="534" t="s">
        <v>4051</v>
      </c>
      <c r="E356" s="494"/>
    </row>
    <row r="357" s="457" customFormat="true" ht="15" hidden="false" customHeight="false" outlineLevel="0" collapsed="false">
      <c r="A357" s="493" t="n">
        <v>354</v>
      </c>
      <c r="B357" s="457" t="s">
        <v>3372</v>
      </c>
      <c r="C357" s="493" t="n">
        <v>22</v>
      </c>
      <c r="D357" s="534" t="s">
        <v>4052</v>
      </c>
      <c r="E357" s="493"/>
      <c r="F357" s="495"/>
    </row>
    <row r="358" s="457" customFormat="true" ht="15" hidden="false" customHeight="false" outlineLevel="0" collapsed="false">
      <c r="A358" s="493" t="n">
        <v>355</v>
      </c>
      <c r="B358" s="457" t="s">
        <v>3375</v>
      </c>
      <c r="C358" s="493" t="n">
        <v>23</v>
      </c>
      <c r="D358" s="534" t="s">
        <v>4053</v>
      </c>
      <c r="E358" s="494"/>
    </row>
    <row r="359" s="457" customFormat="true" ht="15" hidden="false" customHeight="false" outlineLevel="0" collapsed="false">
      <c r="A359" s="493" t="n">
        <v>356</v>
      </c>
      <c r="B359" s="457" t="s">
        <v>3376</v>
      </c>
      <c r="C359" s="493" t="n">
        <v>26</v>
      </c>
      <c r="D359" s="534" t="s">
        <v>4054</v>
      </c>
      <c r="E359" s="494"/>
    </row>
    <row r="360" s="457" customFormat="true" ht="15" hidden="false" customHeight="false" outlineLevel="0" collapsed="false">
      <c r="A360" s="493" t="n">
        <v>357</v>
      </c>
      <c r="B360" s="457" t="s">
        <v>3384</v>
      </c>
      <c r="C360" s="493" t="n">
        <v>26</v>
      </c>
      <c r="D360" s="534" t="s">
        <v>4055</v>
      </c>
      <c r="E360" s="494"/>
    </row>
    <row r="361" s="457" customFormat="true" ht="15" hidden="false" customHeight="false" outlineLevel="0" collapsed="false">
      <c r="A361" s="493" t="n">
        <v>358</v>
      </c>
      <c r="B361" s="457" t="s">
        <v>3244</v>
      </c>
      <c r="C361" s="493" t="n">
        <v>24</v>
      </c>
      <c r="D361" s="534" t="s">
        <v>3848</v>
      </c>
      <c r="E361" s="494"/>
    </row>
    <row r="362" s="457" customFormat="true" ht="15" hidden="false" customHeight="false" outlineLevel="0" collapsed="false">
      <c r="A362" s="493" t="n">
        <v>359</v>
      </c>
      <c r="B362" s="457" t="s">
        <v>3261</v>
      </c>
      <c r="C362" s="493" t="n">
        <v>23</v>
      </c>
      <c r="D362" s="534" t="s">
        <v>3855</v>
      </c>
    </row>
    <row r="363" s="457" customFormat="true" ht="15" hidden="false" customHeight="false" outlineLevel="0" collapsed="false">
      <c r="A363" s="493" t="n">
        <v>360</v>
      </c>
      <c r="B363" s="457" t="s">
        <v>3267</v>
      </c>
      <c r="C363" s="493" t="n">
        <v>25</v>
      </c>
      <c r="D363" s="534" t="s">
        <v>3860</v>
      </c>
    </row>
    <row r="364" s="457" customFormat="true" ht="15" hidden="false" customHeight="false" outlineLevel="0" collapsed="false">
      <c r="A364" s="493" t="n">
        <v>361</v>
      </c>
      <c r="B364" s="457" t="s">
        <v>3209</v>
      </c>
      <c r="C364" s="493" t="n">
        <v>25</v>
      </c>
      <c r="D364" s="534" t="s">
        <v>3837</v>
      </c>
    </row>
    <row r="365" s="457" customFormat="true" ht="15" hidden="false" customHeight="false" outlineLevel="0" collapsed="false">
      <c r="A365" s="493" t="n">
        <v>362</v>
      </c>
      <c r="B365" s="457" t="s">
        <v>3213</v>
      </c>
      <c r="C365" s="493" t="n">
        <v>23</v>
      </c>
      <c r="D365" s="534" t="s">
        <v>3838</v>
      </c>
    </row>
    <row r="366" s="457" customFormat="true" ht="15" hidden="false" customHeight="false" outlineLevel="0" collapsed="false">
      <c r="A366" s="493" t="n">
        <v>363</v>
      </c>
      <c r="B366" s="457" t="s">
        <v>3217</v>
      </c>
      <c r="C366" s="493" t="n">
        <v>25</v>
      </c>
      <c r="D366" s="534" t="s">
        <v>3840</v>
      </c>
    </row>
    <row r="367" s="457" customFormat="true" ht="15" hidden="false" customHeight="false" outlineLevel="0" collapsed="false">
      <c r="A367" s="493" t="n">
        <v>364</v>
      </c>
      <c r="B367" s="457" t="s">
        <v>3157</v>
      </c>
      <c r="C367" s="493" t="n">
        <v>23</v>
      </c>
      <c r="D367" s="534" t="s">
        <v>3758</v>
      </c>
    </row>
    <row r="368" s="457" customFormat="true" ht="15" hidden="false" customHeight="false" outlineLevel="0" collapsed="false">
      <c r="A368" s="493" t="n">
        <v>365</v>
      </c>
      <c r="B368" s="457" t="s">
        <v>3161</v>
      </c>
      <c r="C368" s="493" t="n">
        <v>24</v>
      </c>
      <c r="D368" s="534" t="s">
        <v>3760</v>
      </c>
    </row>
    <row r="369" s="457" customFormat="true" ht="15" hidden="false" customHeight="false" outlineLevel="0" collapsed="false">
      <c r="A369" s="493" t="n">
        <v>366</v>
      </c>
      <c r="B369" s="457" t="s">
        <v>3165</v>
      </c>
      <c r="C369" s="493" t="n">
        <v>23</v>
      </c>
      <c r="D369" s="534" t="s">
        <v>3818</v>
      </c>
    </row>
    <row r="370" s="457" customFormat="true" ht="15" hidden="false" customHeight="false" outlineLevel="0" collapsed="false">
      <c r="A370" s="493" t="n">
        <v>367</v>
      </c>
      <c r="B370" s="457" t="s">
        <v>3169</v>
      </c>
      <c r="C370" s="493" t="n">
        <v>26</v>
      </c>
      <c r="D370" s="534" t="s">
        <v>3820</v>
      </c>
    </row>
    <row r="371" s="457" customFormat="true" ht="15" hidden="false" customHeight="false" outlineLevel="0" collapsed="false">
      <c r="A371" s="493" t="n">
        <v>368</v>
      </c>
      <c r="B371" s="457" t="s">
        <v>2996</v>
      </c>
      <c r="C371" s="493" t="n">
        <v>33</v>
      </c>
      <c r="D371" s="534" t="s">
        <v>3978</v>
      </c>
    </row>
    <row r="372" s="457" customFormat="true" ht="15" hidden="false" customHeight="false" outlineLevel="0" collapsed="false">
      <c r="A372" s="493" t="n">
        <v>369</v>
      </c>
      <c r="B372" s="457" t="s">
        <v>3008</v>
      </c>
      <c r="C372" s="493" t="n">
        <v>30</v>
      </c>
      <c r="D372" s="534" t="s">
        <v>3978</v>
      </c>
    </row>
    <row r="373" s="457" customFormat="true" ht="15" hidden="false" customHeight="false" outlineLevel="0" collapsed="false">
      <c r="A373" s="493" t="n">
        <v>370</v>
      </c>
      <c r="B373" s="457" t="s">
        <v>3013</v>
      </c>
      <c r="C373" s="493" t="n">
        <v>31</v>
      </c>
      <c r="D373" s="534" t="s">
        <v>3978</v>
      </c>
    </row>
    <row r="374" s="457" customFormat="true" ht="15" hidden="false" customHeight="false" outlineLevel="0" collapsed="false">
      <c r="A374" s="493" t="n">
        <v>371</v>
      </c>
      <c r="B374" s="457" t="s">
        <v>3017</v>
      </c>
      <c r="C374" s="493" t="n">
        <v>32</v>
      </c>
      <c r="D374" s="534" t="s">
        <v>4056</v>
      </c>
    </row>
    <row r="375" s="457" customFormat="true" ht="15" hidden="false" customHeight="false" outlineLevel="0" collapsed="false">
      <c r="A375" s="493" t="n">
        <v>372</v>
      </c>
      <c r="B375" s="495" t="s">
        <v>2986</v>
      </c>
      <c r="C375" s="496" t="n">
        <v>27</v>
      </c>
      <c r="D375" s="534" t="s">
        <v>3805</v>
      </c>
    </row>
    <row r="376" s="457" customFormat="true" ht="15" hidden="false" customHeight="false" outlineLevel="0" collapsed="false">
      <c r="A376" s="493" t="n">
        <v>373</v>
      </c>
      <c r="B376" s="495" t="s">
        <v>2990</v>
      </c>
      <c r="C376" s="496" t="n">
        <v>29</v>
      </c>
      <c r="D376" s="534" t="s">
        <v>3929</v>
      </c>
    </row>
    <row r="377" s="457" customFormat="true" ht="15" hidden="false" customHeight="false" outlineLevel="0" collapsed="false">
      <c r="A377" s="493" t="n">
        <v>374</v>
      </c>
      <c r="B377" s="495" t="s">
        <v>2949</v>
      </c>
      <c r="C377" s="496" t="n">
        <v>26</v>
      </c>
      <c r="D377" s="534" t="s">
        <v>3793</v>
      </c>
    </row>
    <row r="378" s="457" customFormat="true" ht="15" hidden="false" customHeight="false" outlineLevel="0" collapsed="false">
      <c r="A378" s="493" t="n">
        <v>375</v>
      </c>
      <c r="B378" s="495" t="s">
        <v>3003</v>
      </c>
      <c r="C378" s="496" t="n">
        <v>23</v>
      </c>
      <c r="D378" s="534" t="s">
        <v>3954</v>
      </c>
    </row>
    <row r="379" s="457" customFormat="true" ht="15" hidden="false" customHeight="false" outlineLevel="0" collapsed="false">
      <c r="A379" s="493" t="n">
        <v>376</v>
      </c>
      <c r="B379" s="457" t="s">
        <v>3007</v>
      </c>
      <c r="C379" s="493" t="n">
        <v>26</v>
      </c>
      <c r="D379" s="534" t="s">
        <v>3956</v>
      </c>
    </row>
    <row r="380" s="457" customFormat="true" ht="15" hidden="false" customHeight="false" outlineLevel="0" collapsed="false">
      <c r="A380" s="493"/>
      <c r="B380" s="493"/>
      <c r="D380" s="453"/>
    </row>
    <row r="381" s="457" customFormat="true" ht="15" hidden="false" customHeight="false" outlineLevel="0" collapsed="false">
      <c r="A381" s="493"/>
      <c r="B381" s="493"/>
      <c r="D381" s="453"/>
    </row>
    <row r="382" s="457" customFormat="true" ht="15" hidden="false" customHeight="false" outlineLevel="0" collapsed="false">
      <c r="A382" s="493"/>
      <c r="B382" s="493"/>
      <c r="D382" s="453"/>
    </row>
    <row r="383" s="457" customFormat="true" ht="15" hidden="false" customHeight="false" outlineLevel="0" collapsed="false">
      <c r="A383" s="493"/>
      <c r="B383" s="493"/>
      <c r="D383" s="453"/>
    </row>
    <row r="384" s="457" customFormat="true" ht="15" hidden="false" customHeight="false" outlineLevel="0" collapsed="false">
      <c r="A384" s="493"/>
      <c r="B384" s="493"/>
      <c r="D384" s="453"/>
    </row>
    <row r="385" s="457" customFormat="true" ht="15" hidden="false" customHeight="false" outlineLevel="0" collapsed="false">
      <c r="A385" s="493"/>
      <c r="B385" s="493"/>
      <c r="D385" s="453"/>
    </row>
    <row r="386" s="457" customFormat="true" ht="15" hidden="false" customHeight="false" outlineLevel="0" collapsed="false">
      <c r="A386" s="493"/>
      <c r="B386" s="493"/>
      <c r="D386" s="453"/>
    </row>
    <row r="387" s="457" customFormat="true" ht="15" hidden="false" customHeight="false" outlineLevel="0" collapsed="false">
      <c r="A387" s="493"/>
      <c r="B387" s="493"/>
      <c r="D387" s="453"/>
    </row>
    <row r="388" s="457" customFormat="true" ht="15" hidden="false" customHeight="false" outlineLevel="0" collapsed="false">
      <c r="A388" s="493"/>
      <c r="B388" s="493"/>
      <c r="D388" s="453"/>
    </row>
    <row r="389" s="457" customFormat="true" ht="15" hidden="false" customHeight="false" outlineLevel="0" collapsed="false">
      <c r="A389" s="493"/>
      <c r="B389" s="493"/>
      <c r="D389" s="453"/>
    </row>
    <row r="390" s="457" customFormat="true" ht="15" hidden="false" customHeight="false" outlineLevel="0" collapsed="false">
      <c r="A390" s="493"/>
      <c r="B390" s="493"/>
      <c r="D390" s="453"/>
    </row>
    <row r="391" s="457" customFormat="true" ht="15" hidden="false" customHeight="false" outlineLevel="0" collapsed="false">
      <c r="A391" s="493"/>
      <c r="B391" s="493"/>
      <c r="D391" s="453"/>
    </row>
    <row r="392" s="457" customFormat="true" ht="15" hidden="false" customHeight="false" outlineLevel="0" collapsed="false">
      <c r="A392" s="493"/>
      <c r="B392" s="493"/>
      <c r="D392" s="453"/>
    </row>
    <row r="393" s="457" customFormat="true" ht="15" hidden="false" customHeight="false" outlineLevel="0" collapsed="false">
      <c r="A393" s="493"/>
      <c r="B393" s="493"/>
      <c r="D393" s="453"/>
    </row>
    <row r="394" s="457" customFormat="true" ht="15" hidden="false" customHeight="false" outlineLevel="0" collapsed="false">
      <c r="A394" s="493"/>
      <c r="B394" s="493"/>
      <c r="D394" s="453"/>
    </row>
    <row r="395" s="457" customFormat="true" ht="15" hidden="false" customHeight="false" outlineLevel="0" collapsed="false">
      <c r="A395" s="493"/>
      <c r="B395" s="493"/>
      <c r="D395" s="453"/>
    </row>
    <row r="396" s="457" customFormat="true" ht="15" hidden="false" customHeight="false" outlineLevel="0" collapsed="false">
      <c r="A396" s="493"/>
      <c r="B396" s="493"/>
      <c r="D396" s="453"/>
    </row>
    <row r="397" s="457" customFormat="true" ht="15" hidden="false" customHeight="false" outlineLevel="0" collapsed="false">
      <c r="A397" s="493"/>
      <c r="B397" s="493"/>
      <c r="D397" s="453"/>
    </row>
    <row r="398" s="457" customFormat="true" ht="15" hidden="false" customHeight="false" outlineLevel="0" collapsed="false">
      <c r="A398" s="493"/>
      <c r="B398" s="493"/>
      <c r="D398" s="453"/>
    </row>
    <row r="399" s="457" customFormat="true" ht="15" hidden="false" customHeight="false" outlineLevel="0" collapsed="false">
      <c r="A399" s="493"/>
      <c r="B399" s="493"/>
      <c r="D399" s="453"/>
    </row>
    <row r="400" s="457" customFormat="true" ht="15" hidden="false" customHeight="false" outlineLevel="0" collapsed="false">
      <c r="A400" s="493"/>
      <c r="B400" s="493"/>
      <c r="D400" s="453"/>
    </row>
    <row r="401" s="457" customFormat="true" ht="15" hidden="false" customHeight="false" outlineLevel="0" collapsed="false">
      <c r="A401" s="493"/>
      <c r="B401" s="493"/>
      <c r="D401" s="453"/>
    </row>
    <row r="402" s="457" customFormat="true" ht="15" hidden="false" customHeight="false" outlineLevel="0" collapsed="false">
      <c r="A402" s="493"/>
      <c r="B402" s="493"/>
      <c r="D402" s="453"/>
    </row>
    <row r="403" s="457" customFormat="true" ht="15" hidden="false" customHeight="false" outlineLevel="0" collapsed="false">
      <c r="A403" s="493"/>
      <c r="B403" s="493"/>
      <c r="D403" s="453"/>
    </row>
    <row r="404" s="457" customFormat="true" ht="15" hidden="false" customHeight="false" outlineLevel="0" collapsed="false">
      <c r="A404" s="493"/>
      <c r="B404" s="493"/>
      <c r="D404" s="453"/>
    </row>
    <row r="405" s="457" customFormat="true" ht="15" hidden="false" customHeight="false" outlineLevel="0" collapsed="false">
      <c r="A405" s="493"/>
      <c r="B405" s="493"/>
      <c r="D405" s="453"/>
    </row>
    <row r="406" s="457" customFormat="true" ht="15" hidden="false" customHeight="false" outlineLevel="0" collapsed="false">
      <c r="A406" s="493"/>
      <c r="B406" s="493"/>
      <c r="D406" s="453"/>
    </row>
    <row r="407" s="457" customFormat="true" ht="15" hidden="false" customHeight="false" outlineLevel="0" collapsed="false">
      <c r="A407" s="493"/>
      <c r="B407" s="493"/>
      <c r="D407" s="453"/>
    </row>
    <row r="408" s="457" customFormat="true" ht="15" hidden="false" customHeight="false" outlineLevel="0" collapsed="false">
      <c r="A408" s="493"/>
      <c r="B408" s="493"/>
      <c r="D408" s="453"/>
    </row>
    <row r="409" s="457" customFormat="true" ht="15" hidden="false" customHeight="false" outlineLevel="0" collapsed="false">
      <c r="A409" s="493"/>
      <c r="B409" s="493"/>
      <c r="D409" s="453"/>
    </row>
    <row r="410" s="457" customFormat="true" ht="15" hidden="false" customHeight="false" outlineLevel="0" collapsed="false">
      <c r="A410" s="493"/>
      <c r="B410" s="493"/>
      <c r="D410" s="453"/>
    </row>
    <row r="411" s="457" customFormat="true" ht="15" hidden="false" customHeight="false" outlineLevel="0" collapsed="false">
      <c r="A411" s="493"/>
      <c r="B411" s="493"/>
      <c r="D411" s="453"/>
    </row>
    <row r="412" s="457" customFormat="true" ht="15" hidden="false" customHeight="false" outlineLevel="0" collapsed="false">
      <c r="A412" s="493"/>
      <c r="B412" s="493"/>
      <c r="D412" s="453"/>
    </row>
    <row r="413" s="457" customFormat="true" ht="15" hidden="false" customHeight="false" outlineLevel="0" collapsed="false">
      <c r="A413" s="493"/>
      <c r="B413" s="493"/>
      <c r="D413" s="453"/>
    </row>
    <row r="414" s="457" customFormat="true" ht="15" hidden="false" customHeight="false" outlineLevel="0" collapsed="false">
      <c r="A414" s="493"/>
      <c r="B414" s="493"/>
      <c r="D414" s="453"/>
    </row>
    <row r="415" s="457" customFormat="true" ht="15" hidden="false" customHeight="false" outlineLevel="0" collapsed="false">
      <c r="A415" s="493"/>
      <c r="B415" s="493"/>
      <c r="D415" s="453"/>
    </row>
    <row r="416" s="457" customFormat="true" ht="15" hidden="false" customHeight="false" outlineLevel="0" collapsed="false">
      <c r="A416" s="493"/>
      <c r="B416" s="493"/>
      <c r="D416" s="453"/>
    </row>
    <row r="417" s="457" customFormat="true" ht="15" hidden="false" customHeight="false" outlineLevel="0" collapsed="false">
      <c r="A417" s="493"/>
      <c r="B417" s="493"/>
      <c r="D417" s="453"/>
    </row>
    <row r="418" s="457" customFormat="true" ht="15" hidden="false" customHeight="false" outlineLevel="0" collapsed="false">
      <c r="A418" s="493"/>
      <c r="B418" s="493"/>
      <c r="D418" s="453"/>
    </row>
    <row r="419" customFormat="false" ht="15" hidden="false" customHeight="false" outlineLevel="0" collapsed="false">
      <c r="A419" s="493"/>
      <c r="B419" s="493"/>
      <c r="C419" s="457"/>
      <c r="E419" s="457"/>
      <c r="F419" s="457"/>
    </row>
    <row r="420" customFormat="false" ht="15" hidden="false" customHeight="false" outlineLevel="0" collapsed="false">
      <c r="B420" s="493"/>
      <c r="C420" s="457"/>
    </row>
    <row r="421" customFormat="false" ht="15" hidden="false" customHeight="false" outlineLevel="0" collapsed="false">
      <c r="B421" s="493"/>
      <c r="C421" s="457"/>
    </row>
    <row r="422" customFormat="false" ht="15" hidden="false" customHeight="false" outlineLevel="0" collapsed="false">
      <c r="B422" s="493"/>
      <c r="C422" s="457"/>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26</TotalTime>
  <Application>LibreOffice/26.2.4.2$Windows_X86_64 LibreOffice_project/0229ac93fcf0d7cbc6376066c6f35021cef002dc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2015-06-05T18:17:20Z</dcterms:created>
  <dc:creator>Computer</dc:creator>
  <dc:description/>
  <dc:language>pt-BR</dc:language>
  <cp:lastModifiedBy/>
  <cp:lastPrinted>2021-06-06T21:28:11Z</cp:lastPrinted>
  <dcterms:modified xsi:type="dcterms:W3CDTF">2026-08-01T15:50:36Z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